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15 нед\"/>
    </mc:Choice>
  </mc:AlternateContent>
  <xr:revisionPtr revIDLastSave="0" documentId="13_ncr:1_{38DCC7C1-938F-42B6-A2FF-734E2D6D454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13-19.04" sheetId="68" state="hidden" r:id="rId2"/>
    <sheet name="АВС 06-12.04" sheetId="65" r:id="rId3"/>
    <sheet name="АВС 30.03-05.04" sheetId="62" state="hidden" r:id="rId4"/>
    <sheet name="АВС МАРТ" sheetId="63" state="hidden" r:id="rId5"/>
    <sheet name="АВС 23-29.03" sheetId="61" state="hidden" r:id="rId6"/>
    <sheet name="АВС 16-22.03" sheetId="51" state="hidden" r:id="rId7"/>
    <sheet name="АВС 09-15.03" sheetId="47" state="hidden" r:id="rId8"/>
    <sheet name="АВС 02-08.03" sheetId="45" state="hidden" r:id="rId9"/>
    <sheet name="АВС ФЕВРАЛЬ" sheetId="44" state="hidden" r:id="rId10"/>
    <sheet name="АВС 23.02-01.03" sheetId="34" state="hidden" r:id="rId11"/>
    <sheet name="АВС 16-22.02" sheetId="32" state="hidden" r:id="rId12"/>
    <sheet name="АВС 09-15.02" sheetId="28" state="hidden" r:id="rId13"/>
    <sheet name="АВС 02-08.02" sheetId="23" state="hidden" r:id="rId14"/>
    <sheet name="АВС ЯНВАРЬ" sheetId="22" state="hidden" r:id="rId15"/>
    <sheet name="АВС 26.01-01.02" sheetId="21" state="hidden" r:id="rId16"/>
    <sheet name="АВС 19-25.01" sheetId="20" state="hidden" r:id="rId17"/>
    <sheet name="АВС 12-18.01" sheetId="19" state="hidden" r:id="rId18"/>
    <sheet name="АВС 05-11.01" sheetId="18" state="hidden" r:id="rId19"/>
    <sheet name="АВС 01-04.01" sheetId="17" state="hidden" r:id="rId20"/>
    <sheet name="2026" sheetId="60" r:id="rId21"/>
    <sheet name="Остаток на 08.04" sheetId="66" state="hidden" r:id="rId22"/>
    <sheet name="Юнит 13-19.04" sheetId="70" state="hidden" r:id="rId23"/>
    <sheet name="Юнит 06-12.04" sheetId="67" r:id="rId24"/>
    <sheet name="Юнит 01-05.04" sheetId="57" state="hidden" r:id="rId25"/>
    <sheet name="Юнит 30.03-05.04" sheetId="58" state="hidden" r:id="rId26"/>
    <sheet name="Остатки на 02.04" sheetId="64" state="hidden" r:id="rId27"/>
    <sheet name="МАРТ" sheetId="59" state="hidden" r:id="rId28"/>
    <sheet name="Юнит 30-31.03" sheetId="53" state="hidden" r:id="rId29"/>
    <sheet name="Юнит 23-29.03" sheetId="52" state="hidden" r:id="rId30"/>
    <sheet name="Юнит 16-22.03" sheetId="50" state="hidden" r:id="rId31"/>
    <sheet name="Юнит 09-15.03" sheetId="46" state="hidden" r:id="rId32"/>
    <sheet name="Юнит 02-08.03" sheetId="40" state="hidden" r:id="rId33"/>
    <sheet name="Юнит 01.03" sheetId="39" state="hidden" r:id="rId34"/>
    <sheet name="ФЕВРАЛЬ" sheetId="36" state="hidden" r:id="rId35"/>
    <sheet name="Юнит 23.02-01.03" sheetId="43" state="hidden" r:id="rId36"/>
    <sheet name="Юнит 23-28.02" sheetId="33" state="hidden" r:id="rId37"/>
    <sheet name="Юнит 16-22.02" sheetId="31" state="hidden" r:id="rId38"/>
    <sheet name="Юнит 09-15.02" sheetId="27" state="hidden" r:id="rId39"/>
    <sheet name="Юнит 02-08.02" sheetId="25" state="hidden" r:id="rId40"/>
    <sheet name="Юнит 01.02" sheetId="15" state="hidden" r:id="rId41"/>
    <sheet name="ЯНВАРЬ" sheetId="16" state="hidden" r:id="rId42"/>
    <sheet name="Юнит 26.01-01.02" sheetId="24" state="hidden" r:id="rId43"/>
    <sheet name="Юнит 26-31.01" sheetId="14" state="hidden" r:id="rId44"/>
    <sheet name="Юнит 19-25.01" sheetId="4" state="hidden" r:id="rId45"/>
    <sheet name="Юнит 12-18.01" sheetId="3" state="hidden" r:id="rId46"/>
    <sheet name="Юнит 05-11.01" sheetId="13" state="hidden" r:id="rId47"/>
    <sheet name="Юнит 01-04.01" sheetId="12" state="hidden" r:id="rId48"/>
    <sheet name="Отчет 13-19.04" sheetId="71" state="hidden" r:id="rId49"/>
    <sheet name="Отчет 06-12.04" sheetId="69" state="hidden" r:id="rId50"/>
    <sheet name="Отчет 01-05.04" sheetId="56" state="hidden" r:id="rId51"/>
    <sheet name="Отчет 30-31.03" sheetId="55" state="hidden" r:id="rId52"/>
    <sheet name="Отчет 23-29.03" sheetId="54" state="hidden" r:id="rId53"/>
    <sheet name="Отчет 16-22.03" sheetId="49" state="hidden" r:id="rId54"/>
    <sheet name="Отчет 09-15.03" sheetId="48" state="hidden" r:id="rId55"/>
    <sheet name="Отчет 02-08.03" sheetId="42" state="hidden" r:id="rId56"/>
    <sheet name="Отчет 01.03" sheetId="38" state="hidden" r:id="rId57"/>
    <sheet name="Отчет 23-28.02" sheetId="37" state="hidden" r:id="rId58"/>
    <sheet name="Отчет 16-22.02" sheetId="35" state="hidden" r:id="rId59"/>
    <sheet name="Отчет 09-15.02" sheetId="29" state="hidden" r:id="rId60"/>
    <sheet name="Отчет 02-08.02" sheetId="26" state="hidden" r:id="rId61"/>
    <sheet name="Отчет 01.02" sheetId="9" state="hidden" r:id="rId62"/>
    <sheet name="Отчет 26-31.01" sheetId="8" state="hidden" r:id="rId63"/>
    <sheet name="Отчет 19-25.01" sheetId="6" state="hidden" r:id="rId64"/>
    <sheet name="Отчет 12-18.01" sheetId="5" state="hidden" r:id="rId65"/>
    <sheet name="Отчет 05-11.01" sheetId="10" state="hidden" r:id="rId66"/>
    <sheet name="Отчет 01-04.01" sheetId="11" state="hidden" r:id="rId67"/>
  </sheets>
  <definedNames>
    <definedName name="_xlnm._FilterDatabase" localSheetId="61" hidden="1">'Отчет 01.02'!$A$1:$P$166</definedName>
    <definedName name="_xlnm._FilterDatabase" localSheetId="56" hidden="1">'Отчет 01.03'!$A$1:$P$191</definedName>
    <definedName name="_xlnm._FilterDatabase" localSheetId="50" hidden="1">'Отчет 01-05.04'!$A$1:$P$625</definedName>
    <definedName name="_xlnm._FilterDatabase" localSheetId="60" hidden="1">'Отчет 02-08.02'!$A$1:$P$1626</definedName>
    <definedName name="_xlnm._FilterDatabase" localSheetId="55" hidden="1">'Отчет 02-08.03'!$A$1:$P$1165</definedName>
    <definedName name="_xlnm._FilterDatabase" localSheetId="49" hidden="1">'Отчет 06-12.04'!$A$1:$P$998</definedName>
    <definedName name="_xlnm._FilterDatabase" localSheetId="59" hidden="1">'Отчет 09-15.02'!$A$1:$P$1325</definedName>
    <definedName name="_xlnm._FilterDatabase" localSheetId="54" hidden="1">'Отчет 09-15.03'!$A$1:$P$1254</definedName>
    <definedName name="_xlnm._FilterDatabase" localSheetId="58" hidden="1">'Отчет 16-22.02'!$A$1:$P$1790</definedName>
    <definedName name="_xlnm._FilterDatabase" localSheetId="53" hidden="1">'Отчет 16-22.03'!$A$1:$P$872</definedName>
    <definedName name="_xlnm._FilterDatabase" localSheetId="57" hidden="1">'Отчет 23-28.02'!$A$1:$P$1405</definedName>
    <definedName name="_xlnm._FilterDatabase" localSheetId="52" hidden="1">'Отчет 23-29.03'!$A$1:$P$768</definedName>
    <definedName name="_xlnm._FilterDatabase" localSheetId="51" hidden="1">'Отчет 30-31.03'!$A$1:$P$309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0" i="7" l="1"/>
  <c r="AD20" i="7"/>
  <c r="AC20" i="7"/>
  <c r="AB20" i="7"/>
  <c r="J10" i="65"/>
  <c r="J12" i="65"/>
  <c r="J13" i="65"/>
  <c r="J8" i="65"/>
  <c r="J6" i="65"/>
  <c r="J14" i="65"/>
  <c r="J16" i="65"/>
  <c r="J7" i="65"/>
  <c r="J5" i="65"/>
  <c r="J9" i="65"/>
  <c r="J17" i="65"/>
  <c r="J15" i="65"/>
  <c r="J4" i="65"/>
  <c r="J11" i="65"/>
  <c r="C11" i="65"/>
  <c r="C14" i="65"/>
  <c r="C16" i="65"/>
  <c r="C8" i="65"/>
  <c r="C4" i="65"/>
  <c r="C10" i="65"/>
  <c r="C12" i="65"/>
  <c r="C7" i="65"/>
  <c r="C5" i="65"/>
  <c r="C9" i="65"/>
  <c r="C13" i="65"/>
  <c r="C15" i="65"/>
  <c r="C6" i="65"/>
  <c r="C17" i="65"/>
  <c r="T24" i="7"/>
  <c r="S24" i="7"/>
  <c r="R24" i="7"/>
  <c r="X20" i="7"/>
  <c r="Q20" i="7"/>
  <c r="M20" i="7"/>
  <c r="L20" i="7"/>
  <c r="K20" i="7"/>
  <c r="I20" i="7"/>
  <c r="H20" i="7"/>
  <c r="J20" i="7" s="1"/>
  <c r="G20" i="7"/>
  <c r="F20" i="7"/>
  <c r="E20" i="7"/>
  <c r="AA25" i="67"/>
  <c r="AD1" i="67"/>
  <c r="L18" i="67"/>
  <c r="M18" i="67"/>
  <c r="N18" i="67"/>
  <c r="N11" i="67"/>
  <c r="I11" i="67"/>
  <c r="Z16" i="70"/>
  <c r="X16" i="70"/>
  <c r="T16" i="70"/>
  <c r="S16" i="70"/>
  <c r="Q16" i="70"/>
  <c r="P16" i="70"/>
  <c r="Z15" i="70"/>
  <c r="X15" i="70"/>
  <c r="T15" i="70"/>
  <c r="S15" i="70"/>
  <c r="Q15" i="70"/>
  <c r="P15" i="70"/>
  <c r="AK15" i="70" s="1"/>
  <c r="Z14" i="70"/>
  <c r="X14" i="70"/>
  <c r="T14" i="70"/>
  <c r="S14" i="70"/>
  <c r="Q14" i="70"/>
  <c r="P14" i="70"/>
  <c r="Z13" i="70"/>
  <c r="X13" i="70"/>
  <c r="T13" i="70"/>
  <c r="S13" i="70"/>
  <c r="Q13" i="70"/>
  <c r="P13" i="70"/>
  <c r="Z12" i="70"/>
  <c r="X12" i="70"/>
  <c r="T12" i="70"/>
  <c r="S12" i="70"/>
  <c r="Q12" i="70"/>
  <c r="P12" i="70"/>
  <c r="Z11" i="70"/>
  <c r="X11" i="70"/>
  <c r="T11" i="70"/>
  <c r="S11" i="70"/>
  <c r="Q11" i="70"/>
  <c r="P11" i="70"/>
  <c r="AK11" i="70" s="1"/>
  <c r="Z10" i="70"/>
  <c r="X10" i="70"/>
  <c r="T10" i="70"/>
  <c r="S10" i="70"/>
  <c r="Q10" i="70"/>
  <c r="P10" i="70"/>
  <c r="AK10" i="70" s="1"/>
  <c r="Z9" i="70"/>
  <c r="X9" i="70"/>
  <c r="T9" i="70"/>
  <c r="S9" i="70"/>
  <c r="Q9" i="70"/>
  <c r="P9" i="70"/>
  <c r="Z8" i="70"/>
  <c r="X8" i="70"/>
  <c r="T8" i="70"/>
  <c r="S8" i="70"/>
  <c r="Q8" i="70"/>
  <c r="P8" i="70"/>
  <c r="Z7" i="70"/>
  <c r="X7" i="70"/>
  <c r="T7" i="70"/>
  <c r="S7" i="70"/>
  <c r="Q7" i="70"/>
  <c r="P7" i="70"/>
  <c r="AK7" i="70" s="1"/>
  <c r="Z6" i="70"/>
  <c r="X6" i="70"/>
  <c r="T6" i="70"/>
  <c r="S6" i="70"/>
  <c r="Q6" i="70"/>
  <c r="P6" i="70"/>
  <c r="AK6" i="70" s="1"/>
  <c r="Z5" i="70"/>
  <c r="X5" i="70"/>
  <c r="T5" i="70"/>
  <c r="S5" i="70"/>
  <c r="Q5" i="70"/>
  <c r="P5" i="70"/>
  <c r="AK5" i="70" s="1"/>
  <c r="Z4" i="70"/>
  <c r="X4" i="70"/>
  <c r="T4" i="70"/>
  <c r="S4" i="70"/>
  <c r="Q4" i="70"/>
  <c r="P4" i="70"/>
  <c r="Z3" i="70"/>
  <c r="X3" i="70"/>
  <c r="T3" i="70"/>
  <c r="S3" i="70"/>
  <c r="Q3" i="70"/>
  <c r="P3" i="70"/>
  <c r="AA28" i="70"/>
  <c r="AA25" i="70"/>
  <c r="J24" i="70"/>
  <c r="G24" i="70"/>
  <c r="F24" i="70"/>
  <c r="E24" i="70"/>
  <c r="D24" i="70"/>
  <c r="AP22" i="70"/>
  <c r="AE22" i="70"/>
  <c r="AD22" i="70"/>
  <c r="AC22" i="70"/>
  <c r="AB22" i="70"/>
  <c r="Z22" i="70"/>
  <c r="Y22" i="70"/>
  <c r="X22" i="70"/>
  <c r="W22" i="70"/>
  <c r="V22" i="70"/>
  <c r="U22" i="70"/>
  <c r="T22" i="70"/>
  <c r="S22" i="70"/>
  <c r="R22" i="70"/>
  <c r="Q22" i="70"/>
  <c r="P22" i="70"/>
  <c r="K22" i="70"/>
  <c r="K24" i="70" s="1"/>
  <c r="I22" i="70"/>
  <c r="C22" i="70"/>
  <c r="AN21" i="70"/>
  <c r="AM21" i="70"/>
  <c r="AL21" i="70"/>
  <c r="AK21" i="70"/>
  <c r="AJ21" i="70"/>
  <c r="AI21" i="70"/>
  <c r="AH21" i="70"/>
  <c r="AG21" i="70"/>
  <c r="AC18" i="70"/>
  <c r="AC24" i="70" s="1"/>
  <c r="AB18" i="70"/>
  <c r="K18" i="70"/>
  <c r="C18" i="70"/>
  <c r="C24" i="70" s="1"/>
  <c r="AH16" i="70"/>
  <c r="N16" i="70"/>
  <c r="I16" i="70"/>
  <c r="AH15" i="70"/>
  <c r="N15" i="70"/>
  <c r="I15" i="70"/>
  <c r="AH14" i="70"/>
  <c r="N14" i="70"/>
  <c r="I14" i="70"/>
  <c r="AH13" i="70"/>
  <c r="N13" i="70"/>
  <c r="I13" i="70"/>
  <c r="AH12" i="70"/>
  <c r="N12" i="70"/>
  <c r="I12" i="70"/>
  <c r="AH11" i="70"/>
  <c r="N11" i="70"/>
  <c r="I11" i="70"/>
  <c r="AH10" i="70"/>
  <c r="N10" i="70"/>
  <c r="I10" i="70"/>
  <c r="AH9" i="70"/>
  <c r="N9" i="70"/>
  <c r="I9" i="70"/>
  <c r="AH8" i="70"/>
  <c r="N8" i="70"/>
  <c r="I8" i="70"/>
  <c r="AH7" i="70"/>
  <c r="N7" i="70"/>
  <c r="I7" i="70"/>
  <c r="AH6" i="70"/>
  <c r="N6" i="70"/>
  <c r="I6" i="70"/>
  <c r="AH5" i="70"/>
  <c r="N5" i="70"/>
  <c r="I5" i="70"/>
  <c r="AH4" i="70"/>
  <c r="N4" i="70"/>
  <c r="I4" i="70"/>
  <c r="AH3" i="70"/>
  <c r="AH17" i="70" s="1"/>
  <c r="N3" i="70"/>
  <c r="I3" i="70"/>
  <c r="I18" i="70" s="1"/>
  <c r="I24" i="70" s="1"/>
  <c r="Z16" i="67"/>
  <c r="X16" i="67"/>
  <c r="T16" i="67"/>
  <c r="S16" i="67"/>
  <c r="Q16" i="67"/>
  <c r="P16" i="67"/>
  <c r="Z15" i="67"/>
  <c r="X15" i="67"/>
  <c r="T15" i="67"/>
  <c r="U15" i="67" s="1"/>
  <c r="S15" i="67"/>
  <c r="Q15" i="67"/>
  <c r="P15" i="67"/>
  <c r="Z14" i="67"/>
  <c r="X14" i="67"/>
  <c r="T14" i="67"/>
  <c r="S14" i="67"/>
  <c r="Q14" i="67"/>
  <c r="R14" i="67" s="1"/>
  <c r="P14" i="67"/>
  <c r="Z13" i="67"/>
  <c r="X13" i="67"/>
  <c r="T13" i="67"/>
  <c r="S13" i="67"/>
  <c r="Q13" i="67"/>
  <c r="R13" i="67" s="1"/>
  <c r="P13" i="67"/>
  <c r="AK13" i="67" s="1"/>
  <c r="Z12" i="67"/>
  <c r="X12" i="67"/>
  <c r="T12" i="67"/>
  <c r="S12" i="67"/>
  <c r="Q12" i="67"/>
  <c r="P12" i="67"/>
  <c r="Z11" i="67"/>
  <c r="X11" i="67"/>
  <c r="T11" i="67"/>
  <c r="S11" i="67"/>
  <c r="Q11" i="67"/>
  <c r="P11" i="67"/>
  <c r="Z10" i="67"/>
  <c r="X10" i="67"/>
  <c r="T10" i="67"/>
  <c r="S10" i="67"/>
  <c r="Q10" i="67"/>
  <c r="P10" i="67"/>
  <c r="AK10" i="67" s="1"/>
  <c r="Z9" i="67"/>
  <c r="X9" i="67"/>
  <c r="T9" i="67"/>
  <c r="S9" i="67"/>
  <c r="Q9" i="67"/>
  <c r="P9" i="67"/>
  <c r="Z8" i="67"/>
  <c r="X8" i="67"/>
  <c r="T8" i="67"/>
  <c r="S8" i="67"/>
  <c r="U8" i="67" s="1"/>
  <c r="Q8" i="67"/>
  <c r="P8" i="67"/>
  <c r="Z7" i="67"/>
  <c r="X7" i="67"/>
  <c r="T7" i="67"/>
  <c r="S7" i="67"/>
  <c r="U7" i="67" s="1"/>
  <c r="Q7" i="67"/>
  <c r="P7" i="67"/>
  <c r="AK7" i="67" s="1"/>
  <c r="Z6" i="67"/>
  <c r="X6" i="67"/>
  <c r="T6" i="67"/>
  <c r="S6" i="67"/>
  <c r="Q6" i="67"/>
  <c r="P6" i="67"/>
  <c r="R6" i="67" s="1"/>
  <c r="Z5" i="67"/>
  <c r="X5" i="67"/>
  <c r="T5" i="67"/>
  <c r="S5" i="67"/>
  <c r="U5" i="67" s="1"/>
  <c r="Q5" i="67"/>
  <c r="P5" i="67"/>
  <c r="Z4" i="67"/>
  <c r="X4" i="67"/>
  <c r="T4" i="67"/>
  <c r="S4" i="67"/>
  <c r="U4" i="67" s="1"/>
  <c r="Q4" i="67"/>
  <c r="P4" i="67"/>
  <c r="Z3" i="67"/>
  <c r="X3" i="67"/>
  <c r="T3" i="67"/>
  <c r="S3" i="67"/>
  <c r="Q3" i="67"/>
  <c r="P3" i="67"/>
  <c r="J42" i="68"/>
  <c r="C42" i="68"/>
  <c r="K41" i="68"/>
  <c r="G41" i="68"/>
  <c r="D41" i="68"/>
  <c r="K40" i="68"/>
  <c r="G40" i="68"/>
  <c r="D40" i="68"/>
  <c r="K39" i="68"/>
  <c r="G39" i="68"/>
  <c r="D39" i="68"/>
  <c r="K38" i="68"/>
  <c r="G38" i="68"/>
  <c r="D38" i="68"/>
  <c r="K37" i="68"/>
  <c r="G37" i="68"/>
  <c r="D37" i="68"/>
  <c r="K36" i="68"/>
  <c r="G36" i="68"/>
  <c r="D36" i="68"/>
  <c r="K35" i="68"/>
  <c r="G35" i="68"/>
  <c r="D35" i="68"/>
  <c r="K34" i="68"/>
  <c r="G34" i="68"/>
  <c r="D34" i="68"/>
  <c r="K33" i="68"/>
  <c r="G33" i="68"/>
  <c r="D33" i="68"/>
  <c r="K32" i="68"/>
  <c r="G32" i="68"/>
  <c r="D32" i="68"/>
  <c r="K31" i="68"/>
  <c r="G31" i="68"/>
  <c r="D31" i="68"/>
  <c r="K30" i="68"/>
  <c r="G30" i="68"/>
  <c r="D30" i="68"/>
  <c r="K29" i="68"/>
  <c r="G29" i="68"/>
  <c r="D29" i="68"/>
  <c r="K28" i="68"/>
  <c r="G28" i="68"/>
  <c r="D28" i="68"/>
  <c r="K27" i="68"/>
  <c r="G27" i="68"/>
  <c r="D27" i="68"/>
  <c r="K26" i="68"/>
  <c r="G26" i="68"/>
  <c r="D26" i="68"/>
  <c r="K25" i="68"/>
  <c r="G25" i="68"/>
  <c r="D25" i="68"/>
  <c r="K24" i="68"/>
  <c r="G24" i="68"/>
  <c r="D24" i="68"/>
  <c r="K23" i="68"/>
  <c r="G23" i="68"/>
  <c r="D23" i="68"/>
  <c r="L22" i="68"/>
  <c r="M22" i="68" s="1"/>
  <c r="K22" i="68"/>
  <c r="K42" i="68" s="1"/>
  <c r="G22" i="68"/>
  <c r="D22" i="68"/>
  <c r="D42" i="68" s="1"/>
  <c r="K18" i="68"/>
  <c r="J18" i="68"/>
  <c r="D18" i="68"/>
  <c r="C18" i="68"/>
  <c r="D16" i="68" s="1"/>
  <c r="K17" i="68"/>
  <c r="D17" i="68"/>
  <c r="K16" i="68"/>
  <c r="K15" i="68"/>
  <c r="D15" i="68"/>
  <c r="K14" i="68"/>
  <c r="D14" i="68"/>
  <c r="K13" i="68"/>
  <c r="D13" i="68"/>
  <c r="K12" i="68"/>
  <c r="D12" i="68"/>
  <c r="K11" i="68"/>
  <c r="D11" i="68"/>
  <c r="K10" i="68"/>
  <c r="D10" i="68"/>
  <c r="K9" i="68"/>
  <c r="D9" i="68"/>
  <c r="K8" i="68"/>
  <c r="D8" i="68"/>
  <c r="K7" i="68"/>
  <c r="D7" i="68"/>
  <c r="K6" i="68"/>
  <c r="D6" i="68"/>
  <c r="K5" i="68"/>
  <c r="L5" i="68" s="1"/>
  <c r="D5" i="68"/>
  <c r="L4" i="68"/>
  <c r="M4" i="68" s="1"/>
  <c r="G4" i="68" s="1"/>
  <c r="K4" i="68"/>
  <c r="D4" i="68"/>
  <c r="E4" i="68" s="1"/>
  <c r="F4" i="68" s="1"/>
  <c r="AA28" i="67"/>
  <c r="J24" i="67"/>
  <c r="G24" i="67"/>
  <c r="F24" i="67"/>
  <c r="E24" i="67"/>
  <c r="D24" i="67"/>
  <c r="AP22" i="67"/>
  <c r="AE22" i="67"/>
  <c r="AD22" i="67"/>
  <c r="AC22" i="67"/>
  <c r="AB22" i="67"/>
  <c r="Z22" i="67"/>
  <c r="X22" i="67"/>
  <c r="W22" i="67"/>
  <c r="V22" i="67"/>
  <c r="U22" i="67"/>
  <c r="Y22" i="67" s="1"/>
  <c r="T22" i="67"/>
  <c r="S22" i="67"/>
  <c r="R22" i="67"/>
  <c r="Q22" i="67"/>
  <c r="P22" i="67"/>
  <c r="K22" i="67"/>
  <c r="I22" i="67"/>
  <c r="C22" i="67"/>
  <c r="AN21" i="67"/>
  <c r="AM21" i="67"/>
  <c r="AL21" i="67"/>
  <c r="AK21" i="67"/>
  <c r="AJ21" i="67"/>
  <c r="AI21" i="67"/>
  <c r="AH21" i="67"/>
  <c r="AG21" i="67"/>
  <c r="AC18" i="67"/>
  <c r="AC24" i="67" s="1"/>
  <c r="AB18" i="67"/>
  <c r="AH16" i="67"/>
  <c r="U16" i="67"/>
  <c r="R16" i="67"/>
  <c r="N16" i="67"/>
  <c r="I16" i="67"/>
  <c r="AH15" i="67"/>
  <c r="R15" i="67"/>
  <c r="AK15" i="67"/>
  <c r="N15" i="67"/>
  <c r="I15" i="67"/>
  <c r="AH14" i="67"/>
  <c r="U14" i="67"/>
  <c r="N14" i="67"/>
  <c r="I14" i="67"/>
  <c r="AH13" i="67"/>
  <c r="U13" i="67"/>
  <c r="N13" i="67"/>
  <c r="I13" i="67"/>
  <c r="AH12" i="67"/>
  <c r="U12" i="67"/>
  <c r="R12" i="67"/>
  <c r="N12" i="67"/>
  <c r="I12" i="67"/>
  <c r="AH11" i="67"/>
  <c r="U11" i="67"/>
  <c r="AH10" i="67"/>
  <c r="N10" i="67"/>
  <c r="I10" i="67"/>
  <c r="AH9" i="67"/>
  <c r="U9" i="67"/>
  <c r="N9" i="67"/>
  <c r="I9" i="67"/>
  <c r="AH8" i="67"/>
  <c r="N8" i="67"/>
  <c r="I8" i="67"/>
  <c r="AH7" i="67"/>
  <c r="N7" i="67"/>
  <c r="I7" i="67"/>
  <c r="AH6" i="67"/>
  <c r="N6" i="67"/>
  <c r="I6" i="67"/>
  <c r="AH5" i="67"/>
  <c r="N5" i="67"/>
  <c r="I5" i="67"/>
  <c r="AH4" i="67"/>
  <c r="N4" i="67"/>
  <c r="I4" i="67"/>
  <c r="AH3" i="67"/>
  <c r="AH17" i="67" s="1"/>
  <c r="N3" i="67"/>
  <c r="Y20" i="7" l="1"/>
  <c r="Z20" i="7" s="1"/>
  <c r="D20" i="7"/>
  <c r="Z18" i="67"/>
  <c r="Z24" i="67" s="1"/>
  <c r="R9" i="67"/>
  <c r="U10" i="67"/>
  <c r="AG13" i="67"/>
  <c r="X18" i="67"/>
  <c r="X24" i="67" s="1"/>
  <c r="R5" i="67"/>
  <c r="AG5" i="67" s="1"/>
  <c r="U6" i="67"/>
  <c r="Q18" i="67"/>
  <c r="Q24" i="67" s="1"/>
  <c r="AK11" i="67"/>
  <c r="K18" i="67"/>
  <c r="K24" i="67" s="1"/>
  <c r="R16" i="70"/>
  <c r="AI16" i="70" s="1"/>
  <c r="C18" i="67"/>
  <c r="C24" i="67" s="1"/>
  <c r="I3" i="67"/>
  <c r="R10" i="70"/>
  <c r="AI10" i="70" s="1"/>
  <c r="R4" i="70"/>
  <c r="AI4" i="70" s="1"/>
  <c r="U5" i="70"/>
  <c r="Y5" i="70" s="1"/>
  <c r="R8" i="70"/>
  <c r="W8" i="70" s="1"/>
  <c r="U9" i="70"/>
  <c r="Y9" i="70" s="1"/>
  <c r="R12" i="70"/>
  <c r="AI12" i="70" s="1"/>
  <c r="U13" i="70"/>
  <c r="Y13" i="70" s="1"/>
  <c r="U6" i="70"/>
  <c r="Y6" i="70" s="1"/>
  <c r="R9" i="70"/>
  <c r="O9" i="70" s="1"/>
  <c r="U10" i="70"/>
  <c r="Y10" i="70" s="1"/>
  <c r="R13" i="70"/>
  <c r="O13" i="70" s="1"/>
  <c r="U14" i="70"/>
  <c r="Y14" i="70" s="1"/>
  <c r="U4" i="70"/>
  <c r="Y4" i="70" s="1"/>
  <c r="U8" i="70"/>
  <c r="Y8" i="70" s="1"/>
  <c r="U12" i="70"/>
  <c r="Y12" i="70" s="1"/>
  <c r="R15" i="70"/>
  <c r="AI15" i="70" s="1"/>
  <c r="U16" i="70"/>
  <c r="Y16" i="70" s="1"/>
  <c r="U7" i="70"/>
  <c r="Y7" i="70" s="1"/>
  <c r="U11" i="70"/>
  <c r="Y11" i="70" s="1"/>
  <c r="R14" i="70"/>
  <c r="W14" i="70" s="1"/>
  <c r="U15" i="70"/>
  <c r="Y15" i="70" s="1"/>
  <c r="AK14" i="70"/>
  <c r="X18" i="70"/>
  <c r="X24" i="70" s="1"/>
  <c r="Z18" i="70"/>
  <c r="Z24" i="70" s="1"/>
  <c r="Q18" i="70"/>
  <c r="Q24" i="70" s="1"/>
  <c r="P18" i="70"/>
  <c r="P24" i="70" s="1"/>
  <c r="AK24" i="70" s="1"/>
  <c r="R5" i="70"/>
  <c r="AI5" i="70" s="1"/>
  <c r="AK9" i="70"/>
  <c r="S18" i="70"/>
  <c r="S24" i="70" s="1"/>
  <c r="T18" i="70"/>
  <c r="T24" i="70" s="1"/>
  <c r="U3" i="70"/>
  <c r="R6" i="70"/>
  <c r="AJ12" i="70"/>
  <c r="AJ16" i="70"/>
  <c r="AK8" i="70"/>
  <c r="AK12" i="70"/>
  <c r="AK16" i="70"/>
  <c r="AJ7" i="70"/>
  <c r="AJ3" i="70"/>
  <c r="AK3" i="70"/>
  <c r="AJ4" i="70"/>
  <c r="R7" i="70"/>
  <c r="AJ8" i="70"/>
  <c r="R11" i="70"/>
  <c r="R3" i="70"/>
  <c r="AK4" i="70"/>
  <c r="AJ5" i="70"/>
  <c r="AJ9" i="70"/>
  <c r="AJ13" i="70"/>
  <c r="AK13" i="70"/>
  <c r="AJ6" i="70"/>
  <c r="AJ10" i="70"/>
  <c r="AJ14" i="70"/>
  <c r="AJ11" i="70"/>
  <c r="AJ15" i="70"/>
  <c r="AK6" i="67"/>
  <c r="AI15" i="67"/>
  <c r="R10" i="67"/>
  <c r="AG10" i="67" s="1"/>
  <c r="I18" i="67"/>
  <c r="I24" i="67" s="1"/>
  <c r="E12" i="68"/>
  <c r="F12" i="68" s="1"/>
  <c r="E5" i="68"/>
  <c r="F5" i="68" s="1"/>
  <c r="L12" i="68"/>
  <c r="M12" i="68" s="1"/>
  <c r="G12" i="68" s="1"/>
  <c r="L6" i="68"/>
  <c r="M5" i="68"/>
  <c r="G5" i="68" s="1"/>
  <c r="E6" i="68"/>
  <c r="F6" i="68" s="1"/>
  <c r="E14" i="68"/>
  <c r="F14" i="68" s="1"/>
  <c r="E13" i="68"/>
  <c r="F13" i="68" s="1"/>
  <c r="E22" i="68"/>
  <c r="F22" i="68" s="1"/>
  <c r="L23" i="68"/>
  <c r="Y5" i="67"/>
  <c r="R4" i="67"/>
  <c r="AK4" i="67"/>
  <c r="AG6" i="67"/>
  <c r="AI6" i="67"/>
  <c r="W6" i="67"/>
  <c r="O6" i="67"/>
  <c r="Y7" i="67"/>
  <c r="Y9" i="67"/>
  <c r="Y11" i="67"/>
  <c r="R3" i="67"/>
  <c r="P18" i="67"/>
  <c r="R8" i="67"/>
  <c r="AK8" i="67"/>
  <c r="AJ8" i="67"/>
  <c r="Y12" i="67"/>
  <c r="Y6" i="67"/>
  <c r="AI14" i="67"/>
  <c r="W14" i="67"/>
  <c r="O14" i="67"/>
  <c r="AG14" i="67"/>
  <c r="AM14" i="67" s="1"/>
  <c r="S18" i="67"/>
  <c r="S24" i="67" s="1"/>
  <c r="AJ3" i="67"/>
  <c r="AJ17" i="67" s="1"/>
  <c r="Y8" i="67"/>
  <c r="Y4" i="67"/>
  <c r="AJ4" i="67"/>
  <c r="T18" i="67"/>
  <c r="T24" i="67" s="1"/>
  <c r="AK3" i="67"/>
  <c r="AI10" i="67"/>
  <c r="W10" i="67"/>
  <c r="O10" i="67"/>
  <c r="Y13" i="67"/>
  <c r="Y14" i="67"/>
  <c r="AJ7" i="67"/>
  <c r="AG9" i="67"/>
  <c r="AI9" i="67"/>
  <c r="W9" i="67"/>
  <c r="O9" i="67"/>
  <c r="Y10" i="67"/>
  <c r="AI16" i="67"/>
  <c r="W16" i="67"/>
  <c r="O16" i="67"/>
  <c r="AG16" i="67"/>
  <c r="AI5" i="67"/>
  <c r="O5" i="67"/>
  <c r="Y15" i="67"/>
  <c r="R7" i="67"/>
  <c r="AI12" i="67"/>
  <c r="W12" i="67"/>
  <c r="O12" i="67"/>
  <c r="AG12" i="67"/>
  <c r="Y16" i="67"/>
  <c r="AJ12" i="67"/>
  <c r="AJ16" i="67"/>
  <c r="AK12" i="67"/>
  <c r="O13" i="67"/>
  <c r="W13" i="67"/>
  <c r="AI13" i="67"/>
  <c r="AK16" i="67"/>
  <c r="AJ9" i="67"/>
  <c r="AJ13" i="67"/>
  <c r="AK5" i="67"/>
  <c r="AK9" i="67"/>
  <c r="AG15" i="67"/>
  <c r="AJ10" i="67"/>
  <c r="AJ14" i="67"/>
  <c r="R11" i="67"/>
  <c r="AJ5" i="67"/>
  <c r="U3" i="67"/>
  <c r="AJ6" i="67"/>
  <c r="AK14" i="67"/>
  <c r="O15" i="67"/>
  <c r="W15" i="67"/>
  <c r="AJ11" i="67"/>
  <c r="AJ15" i="67"/>
  <c r="L18" i="58"/>
  <c r="M18" i="58"/>
  <c r="N18" i="58"/>
  <c r="W5" i="67" l="1"/>
  <c r="AG16" i="70"/>
  <c r="O16" i="70"/>
  <c r="W16" i="70"/>
  <c r="W12" i="70"/>
  <c r="O12" i="70"/>
  <c r="AG12" i="70"/>
  <c r="AG9" i="70"/>
  <c r="W10" i="70"/>
  <c r="AG10" i="70"/>
  <c r="AM10" i="70" s="1"/>
  <c r="AG4" i="70"/>
  <c r="W4" i="70"/>
  <c r="O10" i="70"/>
  <c r="O4" i="70"/>
  <c r="O15" i="70"/>
  <c r="AG15" i="70"/>
  <c r="W15" i="70"/>
  <c r="AI8" i="70"/>
  <c r="W13" i="70"/>
  <c r="AI13" i="70"/>
  <c r="AI9" i="70"/>
  <c r="AG8" i="70"/>
  <c r="AG13" i="70"/>
  <c r="W9" i="70"/>
  <c r="O8" i="70"/>
  <c r="AG5" i="70"/>
  <c r="O14" i="70"/>
  <c r="AG14" i="70"/>
  <c r="AM14" i="70" s="1"/>
  <c r="AK17" i="70"/>
  <c r="AJ17" i="70"/>
  <c r="AI14" i="70"/>
  <c r="W5" i="70"/>
  <c r="O5" i="70"/>
  <c r="AA18" i="70"/>
  <c r="R18" i="70"/>
  <c r="R24" i="70" s="1"/>
  <c r="AI3" i="70"/>
  <c r="W3" i="70"/>
  <c r="O3" i="70"/>
  <c r="AG3" i="70"/>
  <c r="AI11" i="70"/>
  <c r="W11" i="70"/>
  <c r="O11" i="70"/>
  <c r="AG11" i="70"/>
  <c r="AI7" i="70"/>
  <c r="W7" i="70"/>
  <c r="O7" i="70"/>
  <c r="AG7" i="70"/>
  <c r="U18" i="70"/>
  <c r="Y3" i="70"/>
  <c r="AI6" i="70"/>
  <c r="W6" i="70"/>
  <c r="O6" i="70"/>
  <c r="AG6" i="70"/>
  <c r="E17" i="68"/>
  <c r="F17" i="68" s="1"/>
  <c r="M6" i="68"/>
  <c r="G6" i="68" s="1"/>
  <c r="L7" i="68"/>
  <c r="M23" i="68"/>
  <c r="L24" i="68"/>
  <c r="E15" i="68"/>
  <c r="E23" i="68"/>
  <c r="E7" i="68"/>
  <c r="L13" i="68"/>
  <c r="AI7" i="67"/>
  <c r="W7" i="67"/>
  <c r="O7" i="67"/>
  <c r="AG7" i="67"/>
  <c r="AG4" i="67"/>
  <c r="O4" i="67"/>
  <c r="W4" i="67"/>
  <c r="AI4" i="67"/>
  <c r="U18" i="67"/>
  <c r="Y3" i="67"/>
  <c r="AI8" i="67"/>
  <c r="W8" i="67"/>
  <c r="O8" i="67"/>
  <c r="AG8" i="67"/>
  <c r="P24" i="67"/>
  <c r="AK24" i="67" s="1"/>
  <c r="AI11" i="67"/>
  <c r="W11" i="67"/>
  <c r="O11" i="67"/>
  <c r="AG11" i="67"/>
  <c r="AG3" i="67"/>
  <c r="R18" i="67"/>
  <c r="R24" i="67" s="1"/>
  <c r="W3" i="67"/>
  <c r="O3" i="67"/>
  <c r="AI3" i="67"/>
  <c r="AI17" i="67" s="1"/>
  <c r="AK17" i="67"/>
  <c r="G24" i="66"/>
  <c r="F24" i="66"/>
  <c r="E24" i="66"/>
  <c r="D24" i="66"/>
  <c r="C22" i="66"/>
  <c r="W18" i="67" l="1"/>
  <c r="W24" i="67" s="1"/>
  <c r="W18" i="70"/>
  <c r="W24" i="70" s="1"/>
  <c r="AI17" i="70"/>
  <c r="AG17" i="70"/>
  <c r="U24" i="70"/>
  <c r="Y18" i="70"/>
  <c r="AA18" i="67"/>
  <c r="M24" i="68"/>
  <c r="L25" i="68"/>
  <c r="E8" i="68"/>
  <c r="F7" i="68"/>
  <c r="F15" i="68"/>
  <c r="E16" i="68"/>
  <c r="F16" i="68" s="1"/>
  <c r="L8" i="68"/>
  <c r="M7" i="68"/>
  <c r="G7" i="68" s="1"/>
  <c r="E24" i="68"/>
  <c r="F23" i="68"/>
  <c r="L14" i="68"/>
  <c r="M13" i="68"/>
  <c r="G13" i="68" s="1"/>
  <c r="U24" i="67"/>
  <c r="Y18" i="67"/>
  <c r="AG17" i="67"/>
  <c r="C18" i="66"/>
  <c r="C24" i="66" s="1"/>
  <c r="AE18" i="7"/>
  <c r="AB18" i="7"/>
  <c r="AB12" i="7"/>
  <c r="X19" i="7"/>
  <c r="Q19" i="7"/>
  <c r="M19" i="7"/>
  <c r="L19" i="7"/>
  <c r="K19" i="7"/>
  <c r="I19" i="7"/>
  <c r="J19" i="7" s="1"/>
  <c r="H19" i="7"/>
  <c r="G19" i="7"/>
  <c r="F19" i="7"/>
  <c r="E19" i="7"/>
  <c r="J42" i="65"/>
  <c r="C42" i="65"/>
  <c r="D39" i="65" s="1"/>
  <c r="K41" i="65"/>
  <c r="G41" i="65"/>
  <c r="K40" i="65"/>
  <c r="G40" i="65"/>
  <c r="D40" i="65"/>
  <c r="K39" i="65"/>
  <c r="G39" i="65"/>
  <c r="K38" i="65"/>
  <c r="G38" i="65"/>
  <c r="D38" i="65"/>
  <c r="K37" i="65"/>
  <c r="G37" i="65"/>
  <c r="D37" i="65"/>
  <c r="K36" i="65"/>
  <c r="G36" i="65"/>
  <c r="D36" i="65"/>
  <c r="K35" i="65"/>
  <c r="G35" i="65"/>
  <c r="D35" i="65"/>
  <c r="K34" i="65"/>
  <c r="G34" i="65"/>
  <c r="D34" i="65"/>
  <c r="K33" i="65"/>
  <c r="G33" i="65"/>
  <c r="D33" i="65"/>
  <c r="K32" i="65"/>
  <c r="G32" i="65"/>
  <c r="D32" i="65"/>
  <c r="K31" i="65"/>
  <c r="G31" i="65"/>
  <c r="D31" i="65"/>
  <c r="K30" i="65"/>
  <c r="G30" i="65"/>
  <c r="D30" i="65"/>
  <c r="K29" i="65"/>
  <c r="G29" i="65"/>
  <c r="D29" i="65"/>
  <c r="K28" i="65"/>
  <c r="G28" i="65"/>
  <c r="D28" i="65"/>
  <c r="K27" i="65"/>
  <c r="G27" i="65"/>
  <c r="D27" i="65"/>
  <c r="K26" i="65"/>
  <c r="G26" i="65"/>
  <c r="D26" i="65"/>
  <c r="K25" i="65"/>
  <c r="G25" i="65"/>
  <c r="D25" i="65"/>
  <c r="K24" i="65"/>
  <c r="G24" i="65"/>
  <c r="D24" i="65"/>
  <c r="K23" i="65"/>
  <c r="G23" i="65"/>
  <c r="D23" i="65"/>
  <c r="K22" i="65"/>
  <c r="K42" i="65" s="1"/>
  <c r="G22" i="65"/>
  <c r="D22" i="65"/>
  <c r="D42" i="65" s="1"/>
  <c r="J18" i="65"/>
  <c r="K11" i="65" s="1"/>
  <c r="C18" i="65"/>
  <c r="D15" i="65" s="1"/>
  <c r="K17" i="65"/>
  <c r="K4" i="65"/>
  <c r="AA28" i="57"/>
  <c r="AD1" i="57"/>
  <c r="Z16" i="57"/>
  <c r="X16" i="57"/>
  <c r="T16" i="57"/>
  <c r="S16" i="57"/>
  <c r="Q16" i="57"/>
  <c r="P16" i="57"/>
  <c r="Z15" i="57"/>
  <c r="X15" i="57"/>
  <c r="T15" i="57"/>
  <c r="S15" i="57"/>
  <c r="Q15" i="57"/>
  <c r="P15" i="57"/>
  <c r="Z14" i="57"/>
  <c r="X14" i="57"/>
  <c r="T14" i="57"/>
  <c r="S14" i="57"/>
  <c r="Q14" i="57"/>
  <c r="P14" i="57"/>
  <c r="Z13" i="57"/>
  <c r="X13" i="57"/>
  <c r="T13" i="57"/>
  <c r="S13" i="57"/>
  <c r="Q13" i="57"/>
  <c r="P13" i="57"/>
  <c r="Z12" i="57"/>
  <c r="X12" i="57"/>
  <c r="T12" i="57"/>
  <c r="S12" i="57"/>
  <c r="Q12" i="57"/>
  <c r="P12" i="57"/>
  <c r="Z11" i="57"/>
  <c r="X11" i="57"/>
  <c r="T11" i="57"/>
  <c r="S11" i="57"/>
  <c r="Q11" i="57"/>
  <c r="P11" i="57"/>
  <c r="Z10" i="57"/>
  <c r="X10" i="57"/>
  <c r="T10" i="57"/>
  <c r="S10" i="57"/>
  <c r="Q10" i="57"/>
  <c r="P10" i="57"/>
  <c r="Z9" i="57"/>
  <c r="X9" i="57"/>
  <c r="T9" i="57"/>
  <c r="S9" i="57"/>
  <c r="Q9" i="57"/>
  <c r="P9" i="57"/>
  <c r="Z8" i="57"/>
  <c r="X8" i="57"/>
  <c r="T8" i="57"/>
  <c r="S8" i="57"/>
  <c r="Q8" i="57"/>
  <c r="P8" i="57"/>
  <c r="Z7" i="57"/>
  <c r="X7" i="57"/>
  <c r="T7" i="57"/>
  <c r="S7" i="57"/>
  <c r="Q7" i="57"/>
  <c r="P7" i="57"/>
  <c r="Z6" i="57"/>
  <c r="X6" i="57"/>
  <c r="T6" i="57"/>
  <c r="S6" i="57"/>
  <c r="Q6" i="57"/>
  <c r="P6" i="57"/>
  <c r="Z5" i="57"/>
  <c r="X5" i="57"/>
  <c r="T5" i="57"/>
  <c r="S5" i="57"/>
  <c r="Q5" i="57"/>
  <c r="P5" i="57"/>
  <c r="Z4" i="57"/>
  <c r="X4" i="57"/>
  <c r="T4" i="57"/>
  <c r="S4" i="57"/>
  <c r="Q4" i="57"/>
  <c r="P4" i="57"/>
  <c r="Z3" i="57"/>
  <c r="X3" i="57"/>
  <c r="T3" i="57"/>
  <c r="S3" i="57"/>
  <c r="Q3" i="57"/>
  <c r="P3" i="57"/>
  <c r="D8" i="65" l="1"/>
  <c r="D16" i="65"/>
  <c r="K10" i="65"/>
  <c r="K12" i="65"/>
  <c r="K9" i="65"/>
  <c r="K14" i="65"/>
  <c r="K6" i="65"/>
  <c r="D5" i="65"/>
  <c r="D14" i="65"/>
  <c r="D6" i="65"/>
  <c r="D10" i="65"/>
  <c r="D13" i="65"/>
  <c r="AE1" i="70"/>
  <c r="V7" i="70"/>
  <c r="V5" i="70"/>
  <c r="V11" i="70"/>
  <c r="V4" i="70"/>
  <c r="V10" i="70"/>
  <c r="V8" i="70"/>
  <c r="V9" i="70"/>
  <c r="V15" i="70"/>
  <c r="Y24" i="70"/>
  <c r="V13" i="70"/>
  <c r="V14" i="70"/>
  <c r="V16" i="70"/>
  <c r="V6" i="70"/>
  <c r="V12" i="70"/>
  <c r="V3" i="70"/>
  <c r="V18" i="70" s="1"/>
  <c r="V24" i="70" s="1"/>
  <c r="M8" i="68"/>
  <c r="G8" i="68" s="1"/>
  <c r="L9" i="68"/>
  <c r="M14" i="68"/>
  <c r="G14" i="68" s="1"/>
  <c r="L15" i="68"/>
  <c r="L17" i="68"/>
  <c r="M17" i="68" s="1"/>
  <c r="G17" i="68" s="1"/>
  <c r="F8" i="68"/>
  <c r="E9" i="68"/>
  <c r="M25" i="68"/>
  <c r="L26" i="68"/>
  <c r="F24" i="68"/>
  <c r="E25" i="68"/>
  <c r="AE1" i="67"/>
  <c r="V8" i="67"/>
  <c r="V12" i="67"/>
  <c r="V14" i="67"/>
  <c r="V4" i="67"/>
  <c r="Y24" i="67"/>
  <c r="V15" i="67"/>
  <c r="V5" i="67"/>
  <c r="V10" i="67"/>
  <c r="V6" i="67"/>
  <c r="V13" i="67"/>
  <c r="V16" i="67"/>
  <c r="V11" i="67"/>
  <c r="V7" i="67"/>
  <c r="V9" i="67"/>
  <c r="V3" i="67"/>
  <c r="Y19" i="7"/>
  <c r="Z19" i="7" s="1"/>
  <c r="D19" i="7"/>
  <c r="E22" i="65"/>
  <c r="D4" i="65"/>
  <c r="K16" i="65"/>
  <c r="K8" i="65"/>
  <c r="D12" i="65"/>
  <c r="K7" i="65"/>
  <c r="D11" i="65"/>
  <c r="K15" i="65"/>
  <c r="K5" i="65"/>
  <c r="L5" i="65" s="1"/>
  <c r="M5" i="65" s="1"/>
  <c r="D9" i="65"/>
  <c r="K13" i="65"/>
  <c r="D17" i="65"/>
  <c r="L22" i="65"/>
  <c r="D41" i="65"/>
  <c r="L4" i="65"/>
  <c r="M4" i="65" s="1"/>
  <c r="D7" i="65"/>
  <c r="N4" i="59"/>
  <c r="N5" i="59"/>
  <c r="N6" i="59"/>
  <c r="N7" i="59"/>
  <c r="N8" i="59"/>
  <c r="N9" i="59"/>
  <c r="N10" i="59"/>
  <c r="N11" i="59"/>
  <c r="N12" i="59"/>
  <c r="N13" i="59"/>
  <c r="N14" i="59"/>
  <c r="N15" i="59"/>
  <c r="N16" i="59"/>
  <c r="N3" i="59"/>
  <c r="K18" i="65" l="1"/>
  <c r="AD4" i="70"/>
  <c r="AE4" i="70" s="1"/>
  <c r="AL4" i="70" s="1" a="1"/>
  <c r="AL4" i="70" s="1"/>
  <c r="AD9" i="70"/>
  <c r="AE9" i="70" s="1"/>
  <c r="AL9" i="70" s="1" a="1"/>
  <c r="AL9" i="70" s="1"/>
  <c r="AD8" i="70"/>
  <c r="AE8" i="70" s="1"/>
  <c r="AL8" i="70" s="1" a="1"/>
  <c r="AL8" i="70" s="1"/>
  <c r="AD11" i="70"/>
  <c r="AE11" i="70" s="1"/>
  <c r="AL11" i="70" s="1" a="1"/>
  <c r="AL11" i="70" s="1"/>
  <c r="AD12" i="70"/>
  <c r="AE12" i="70" s="1"/>
  <c r="AL12" i="70" s="1" a="1"/>
  <c r="AL12" i="70" s="1"/>
  <c r="AD5" i="70"/>
  <c r="AE5" i="70" s="1"/>
  <c r="AL5" i="70" s="1" a="1"/>
  <c r="AL5" i="70" s="1"/>
  <c r="AD7" i="70"/>
  <c r="AE7" i="70" s="1"/>
  <c r="AL7" i="70" s="1" a="1"/>
  <c r="AL7" i="70" s="1"/>
  <c r="AD15" i="70"/>
  <c r="AE15" i="70" s="1"/>
  <c r="AL15" i="70" s="1" a="1"/>
  <c r="AL15" i="70" s="1"/>
  <c r="AD10" i="70"/>
  <c r="AE10" i="70" s="1"/>
  <c r="AL10" i="70" s="1" a="1"/>
  <c r="AL10" i="70" s="1"/>
  <c r="AD13" i="70"/>
  <c r="AE13" i="70" s="1"/>
  <c r="AL13" i="70" s="1" a="1"/>
  <c r="AL13" i="70" s="1"/>
  <c r="AD14" i="70"/>
  <c r="AE14" i="70" s="1"/>
  <c r="AL14" i="70" s="1" a="1"/>
  <c r="AL14" i="70" s="1"/>
  <c r="AD16" i="70"/>
  <c r="AE16" i="70" s="1"/>
  <c r="AL16" i="70" s="1" a="1"/>
  <c r="AL16" i="70" s="1"/>
  <c r="AD6" i="70"/>
  <c r="AE6" i="70" s="1"/>
  <c r="AL6" i="70" s="1" a="1"/>
  <c r="AL6" i="70" s="1"/>
  <c r="AD3" i="70"/>
  <c r="E10" i="68"/>
  <c r="F9" i="68"/>
  <c r="M15" i="68"/>
  <c r="G15" i="68" s="1"/>
  <c r="L16" i="68"/>
  <c r="M16" i="68" s="1"/>
  <c r="G16" i="68" s="1"/>
  <c r="F25" i="68"/>
  <c r="E26" i="68"/>
  <c r="M9" i="68"/>
  <c r="G9" i="68" s="1"/>
  <c r="L10" i="68"/>
  <c r="M26" i="68"/>
  <c r="L27" i="68"/>
  <c r="V18" i="67"/>
  <c r="V24" i="67" s="1"/>
  <c r="AD5" i="67"/>
  <c r="AE5" i="67" s="1"/>
  <c r="AL5" i="67" s="1" a="1"/>
  <c r="AL5" i="67" s="1"/>
  <c r="AD11" i="67"/>
  <c r="AE11" i="67" s="1"/>
  <c r="AL11" i="67" s="1" a="1"/>
  <c r="AL11" i="67" s="1"/>
  <c r="AD10" i="67"/>
  <c r="AE10" i="67" s="1"/>
  <c r="AL10" i="67" s="1" a="1"/>
  <c r="AL10" i="67" s="1"/>
  <c r="AD15" i="67"/>
  <c r="AE15" i="67" s="1"/>
  <c r="AL15" i="67" s="1" a="1"/>
  <c r="AL15" i="67" s="1"/>
  <c r="AD7" i="67"/>
  <c r="AE7" i="67" s="1"/>
  <c r="AL7" i="67" s="1" a="1"/>
  <c r="AL7" i="67" s="1"/>
  <c r="AD8" i="67"/>
  <c r="AE8" i="67" s="1"/>
  <c r="AL8" i="67" s="1" a="1"/>
  <c r="AL8" i="67" s="1"/>
  <c r="AD12" i="67"/>
  <c r="AE12" i="67" s="1"/>
  <c r="AL12" i="67" s="1" a="1"/>
  <c r="AL12" i="67" s="1"/>
  <c r="AD9" i="67"/>
  <c r="AE9" i="67" s="1"/>
  <c r="AL9" i="67" s="1" a="1"/>
  <c r="AL9" i="67" s="1"/>
  <c r="AM9" i="67" s="1"/>
  <c r="AD13" i="67"/>
  <c r="AE13" i="67" s="1"/>
  <c r="AL13" i="67" s="1" a="1"/>
  <c r="AL13" i="67" s="1"/>
  <c r="AD6" i="67"/>
  <c r="AE6" i="67" s="1"/>
  <c r="AL6" i="67" s="1" a="1"/>
  <c r="AL6" i="67" s="1"/>
  <c r="AD4" i="67"/>
  <c r="AE4" i="67" s="1"/>
  <c r="AL4" i="67" s="1" a="1"/>
  <c r="AL4" i="67" s="1"/>
  <c r="AD14" i="67"/>
  <c r="AE14" i="67" s="1"/>
  <c r="AL14" i="67" s="1" a="1"/>
  <c r="AL14" i="67" s="1"/>
  <c r="AD16" i="67"/>
  <c r="AE16" i="67" s="1"/>
  <c r="AL16" i="67" s="1" a="1"/>
  <c r="AL16" i="67" s="1"/>
  <c r="AD3" i="67"/>
  <c r="AA19" i="7"/>
  <c r="AD18" i="7"/>
  <c r="AC18" i="7"/>
  <c r="D18" i="65"/>
  <c r="E4" i="65"/>
  <c r="F22" i="65"/>
  <c r="E23" i="65"/>
  <c r="M22" i="65"/>
  <c r="L23" i="65"/>
  <c r="L6" i="65"/>
  <c r="M6" i="65" s="1"/>
  <c r="G6" i="65" s="1"/>
  <c r="L12" i="65"/>
  <c r="M12" i="65" s="1"/>
  <c r="M16" i="7"/>
  <c r="AE3" i="59"/>
  <c r="J11" i="63"/>
  <c r="J16" i="63"/>
  <c r="J9" i="63"/>
  <c r="J5" i="63"/>
  <c r="J4" i="63"/>
  <c r="J14" i="63"/>
  <c r="J13" i="63"/>
  <c r="J10" i="63"/>
  <c r="J12" i="63"/>
  <c r="J7" i="63"/>
  <c r="J17" i="63"/>
  <c r="J6" i="63"/>
  <c r="J8" i="63"/>
  <c r="J15" i="63"/>
  <c r="C14" i="63"/>
  <c r="C12" i="63"/>
  <c r="C9" i="63"/>
  <c r="C5" i="63"/>
  <c r="C4" i="63"/>
  <c r="C11" i="63"/>
  <c r="C13" i="63"/>
  <c r="C10" i="63"/>
  <c r="C15" i="63"/>
  <c r="C6" i="63"/>
  <c r="C16" i="63"/>
  <c r="C7" i="63"/>
  <c r="C8" i="63"/>
  <c r="C17" i="63"/>
  <c r="AD1" i="53"/>
  <c r="Q18" i="7"/>
  <c r="M18" i="7"/>
  <c r="L18" i="7"/>
  <c r="K18" i="7"/>
  <c r="I18" i="7"/>
  <c r="H18" i="7"/>
  <c r="J18" i="7" s="1"/>
  <c r="G18" i="7"/>
  <c r="F18" i="7"/>
  <c r="E18" i="7"/>
  <c r="AA25" i="59"/>
  <c r="AA28" i="59" s="1"/>
  <c r="AA28" i="53"/>
  <c r="G24" i="64"/>
  <c r="F24" i="64"/>
  <c r="E24" i="64"/>
  <c r="D24" i="64"/>
  <c r="C22" i="64"/>
  <c r="AP15" i="70" l="1"/>
  <c r="AN15" i="70"/>
  <c r="AM15" i="70"/>
  <c r="AP7" i="70"/>
  <c r="AN7" i="70"/>
  <c r="AM7" i="70"/>
  <c r="AD18" i="70"/>
  <c r="AD24" i="70" s="1"/>
  <c r="AE3" i="70"/>
  <c r="AP5" i="70"/>
  <c r="AN5" i="70"/>
  <c r="AM5" i="70"/>
  <c r="AP6" i="70"/>
  <c r="AN6" i="70"/>
  <c r="AM6" i="70"/>
  <c r="AP12" i="70"/>
  <c r="AN12" i="70"/>
  <c r="AM12" i="70"/>
  <c r="AP16" i="70"/>
  <c r="AN16" i="70"/>
  <c r="AM16" i="70"/>
  <c r="AP11" i="70"/>
  <c r="AN11" i="70"/>
  <c r="AM11" i="70"/>
  <c r="AP14" i="70"/>
  <c r="AN14" i="70"/>
  <c r="AP8" i="70"/>
  <c r="AN8" i="70"/>
  <c r="AM8" i="70"/>
  <c r="AP13" i="70"/>
  <c r="AN13" i="70"/>
  <c r="AM13" i="70"/>
  <c r="AP9" i="70"/>
  <c r="AN9" i="70"/>
  <c r="AM9" i="70"/>
  <c r="AP10" i="70"/>
  <c r="AN10" i="70"/>
  <c r="AP4" i="70"/>
  <c r="AN4" i="70"/>
  <c r="AM4" i="70"/>
  <c r="M10" i="68"/>
  <c r="G10" i="68" s="1"/>
  <c r="L11" i="68"/>
  <c r="M11" i="68" s="1"/>
  <c r="G11" i="68" s="1"/>
  <c r="F26" i="68"/>
  <c r="E27" i="68"/>
  <c r="L28" i="68"/>
  <c r="M27" i="68"/>
  <c r="F10" i="68"/>
  <c r="E11" i="68"/>
  <c r="F11" i="68" s="1"/>
  <c r="AP12" i="67"/>
  <c r="AN12" i="67"/>
  <c r="AM12" i="67"/>
  <c r="AD18" i="67"/>
  <c r="AD24" i="67" s="1"/>
  <c r="AE3" i="67"/>
  <c r="AP8" i="67"/>
  <c r="AN8" i="67"/>
  <c r="AM8" i="67"/>
  <c r="AP16" i="67"/>
  <c r="AN16" i="67"/>
  <c r="AM16" i="67"/>
  <c r="AP7" i="67"/>
  <c r="AN7" i="67"/>
  <c r="AM7" i="67"/>
  <c r="AP14" i="67"/>
  <c r="AN14" i="67"/>
  <c r="AP15" i="67"/>
  <c r="AN15" i="67"/>
  <c r="AM15" i="67"/>
  <c r="AP4" i="67"/>
  <c r="AN4" i="67"/>
  <c r="AM4" i="67"/>
  <c r="AP10" i="67"/>
  <c r="AN10" i="67"/>
  <c r="AM10" i="67"/>
  <c r="AP6" i="67"/>
  <c r="AN6" i="67"/>
  <c r="AM6" i="67"/>
  <c r="AP11" i="67"/>
  <c r="AN11" i="67"/>
  <c r="AM11" i="67"/>
  <c r="AP13" i="67"/>
  <c r="AN13" i="67"/>
  <c r="AM13" i="67"/>
  <c r="AP5" i="67"/>
  <c r="AN5" i="67"/>
  <c r="AM5" i="67"/>
  <c r="AP9" i="67"/>
  <c r="AN9" i="67"/>
  <c r="F23" i="65"/>
  <c r="E24" i="65"/>
  <c r="M23" i="65"/>
  <c r="L24" i="65"/>
  <c r="F4" i="65"/>
  <c r="E5" i="65"/>
  <c r="L7" i="65"/>
  <c r="L13" i="65"/>
  <c r="C18" i="64"/>
  <c r="C24" i="64" s="1"/>
  <c r="Y18" i="7"/>
  <c r="D18" i="7"/>
  <c r="J7" i="61"/>
  <c r="J9" i="61"/>
  <c r="J17" i="61"/>
  <c r="J10" i="61"/>
  <c r="J4" i="61"/>
  <c r="J11" i="61"/>
  <c r="J12" i="61"/>
  <c r="J8" i="61"/>
  <c r="J13" i="61"/>
  <c r="J5" i="61"/>
  <c r="J16" i="61"/>
  <c r="J14" i="61"/>
  <c r="J6" i="61"/>
  <c r="J15" i="61"/>
  <c r="C9" i="61"/>
  <c r="C6" i="61"/>
  <c r="C17" i="61"/>
  <c r="C8" i="61"/>
  <c r="C4" i="61"/>
  <c r="C11" i="61"/>
  <c r="C10" i="61"/>
  <c r="C14" i="61"/>
  <c r="C16" i="61"/>
  <c r="C5" i="61"/>
  <c r="C13" i="61"/>
  <c r="C12" i="61"/>
  <c r="C7" i="61"/>
  <c r="C15" i="61"/>
  <c r="X17" i="7"/>
  <c r="Q17" i="7"/>
  <c r="M17" i="7"/>
  <c r="L17" i="7"/>
  <c r="K17" i="7"/>
  <c r="I17" i="7"/>
  <c r="H17" i="7"/>
  <c r="G17" i="7"/>
  <c r="F17" i="7"/>
  <c r="E17" i="7"/>
  <c r="J42" i="63"/>
  <c r="K35" i="63" s="1"/>
  <c r="C42" i="63"/>
  <c r="D39" i="63" s="1"/>
  <c r="G41" i="63"/>
  <c r="K40" i="63"/>
  <c r="G40" i="63"/>
  <c r="D40" i="63"/>
  <c r="G39" i="63"/>
  <c r="G38" i="63"/>
  <c r="D38" i="63"/>
  <c r="G37" i="63"/>
  <c r="D37" i="63"/>
  <c r="K36" i="63"/>
  <c r="G36" i="63"/>
  <c r="D36" i="63"/>
  <c r="G35" i="63"/>
  <c r="D35" i="63"/>
  <c r="K34" i="63"/>
  <c r="G34" i="63"/>
  <c r="D34" i="63"/>
  <c r="K33" i="63"/>
  <c r="G33" i="63"/>
  <c r="D33" i="63"/>
  <c r="K32" i="63"/>
  <c r="G32" i="63"/>
  <c r="D32" i="63"/>
  <c r="K31" i="63"/>
  <c r="G31" i="63"/>
  <c r="D31" i="63"/>
  <c r="K30" i="63"/>
  <c r="G30" i="63"/>
  <c r="D30" i="63"/>
  <c r="K29" i="63"/>
  <c r="G29" i="63"/>
  <c r="D29" i="63"/>
  <c r="K28" i="63"/>
  <c r="G28" i="63"/>
  <c r="D28" i="63"/>
  <c r="K27" i="63"/>
  <c r="G27" i="63"/>
  <c r="D27" i="63"/>
  <c r="K26" i="63"/>
  <c r="G26" i="63"/>
  <c r="D26" i="63"/>
  <c r="K25" i="63"/>
  <c r="G25" i="63"/>
  <c r="D25" i="63"/>
  <c r="K24" i="63"/>
  <c r="G24" i="63"/>
  <c r="D24" i="63"/>
  <c r="K23" i="63"/>
  <c r="G23" i="63"/>
  <c r="D23" i="63"/>
  <c r="K22" i="63"/>
  <c r="K42" i="63" s="1"/>
  <c r="G22" i="63"/>
  <c r="D22" i="63"/>
  <c r="D42" i="63" s="1"/>
  <c r="J18" i="63"/>
  <c r="K11" i="63" s="1"/>
  <c r="C18" i="63"/>
  <c r="D15" i="63" s="1"/>
  <c r="D8" i="63"/>
  <c r="D7" i="63"/>
  <c r="J42" i="62"/>
  <c r="C42" i="62"/>
  <c r="K41" i="62"/>
  <c r="G41" i="62"/>
  <c r="D41" i="62"/>
  <c r="K40" i="62"/>
  <c r="G40" i="62"/>
  <c r="D40" i="62"/>
  <c r="K39" i="62"/>
  <c r="G39" i="62"/>
  <c r="D39" i="62"/>
  <c r="K38" i="62"/>
  <c r="G38" i="62"/>
  <c r="D38" i="62"/>
  <c r="K37" i="62"/>
  <c r="G37" i="62"/>
  <c r="D37" i="62"/>
  <c r="K36" i="62"/>
  <c r="G36" i="62"/>
  <c r="D36" i="62"/>
  <c r="K35" i="62"/>
  <c r="G35" i="62"/>
  <c r="D35" i="62"/>
  <c r="K34" i="62"/>
  <c r="G34" i="62"/>
  <c r="D34" i="62"/>
  <c r="K33" i="62"/>
  <c r="G33" i="62"/>
  <c r="D33" i="62"/>
  <c r="K32" i="62"/>
  <c r="G32" i="62"/>
  <c r="D32" i="62"/>
  <c r="K31" i="62"/>
  <c r="G31" i="62"/>
  <c r="D31" i="62"/>
  <c r="K30" i="62"/>
  <c r="G30" i="62"/>
  <c r="D30" i="62"/>
  <c r="K29" i="62"/>
  <c r="G29" i="62"/>
  <c r="D29" i="62"/>
  <c r="K28" i="62"/>
  <c r="G28" i="62"/>
  <c r="D28" i="62"/>
  <c r="K27" i="62"/>
  <c r="G27" i="62"/>
  <c r="D27" i="62"/>
  <c r="K26" i="62"/>
  <c r="G26" i="62"/>
  <c r="D26" i="62"/>
  <c r="K25" i="62"/>
  <c r="G25" i="62"/>
  <c r="D25" i="62"/>
  <c r="K24" i="62"/>
  <c r="G24" i="62"/>
  <c r="D24" i="62"/>
  <c r="E24" i="62" s="1"/>
  <c r="F24" i="62" s="1"/>
  <c r="K23" i="62"/>
  <c r="G23" i="62"/>
  <c r="D23" i="62"/>
  <c r="K22" i="62"/>
  <c r="K42" i="62" s="1"/>
  <c r="G22" i="62"/>
  <c r="E22" i="62"/>
  <c r="E23" i="62" s="1"/>
  <c r="F23" i="62" s="1"/>
  <c r="D22" i="62"/>
  <c r="D42" i="62" s="1"/>
  <c r="J18" i="62"/>
  <c r="C18" i="62"/>
  <c r="D15" i="62" s="1"/>
  <c r="K17" i="62"/>
  <c r="K16" i="62"/>
  <c r="K15" i="62"/>
  <c r="K14" i="62"/>
  <c r="K13" i="62"/>
  <c r="D13" i="62"/>
  <c r="K12" i="62"/>
  <c r="D12" i="62"/>
  <c r="K11" i="62"/>
  <c r="K10" i="62"/>
  <c r="D10" i="62"/>
  <c r="K9" i="62"/>
  <c r="K8" i="62"/>
  <c r="K7" i="62"/>
  <c r="K6" i="62"/>
  <c r="K5" i="62"/>
  <c r="D5" i="62"/>
  <c r="K4" i="62"/>
  <c r="K18" i="62" s="1"/>
  <c r="D4" i="62"/>
  <c r="D18" i="62" s="1"/>
  <c r="AA28" i="52"/>
  <c r="AD1" i="52"/>
  <c r="AE18" i="70" l="1"/>
  <c r="AE24" i="70" s="1"/>
  <c r="AL3" i="70"/>
  <c r="M28" i="68"/>
  <c r="L29" i="68"/>
  <c r="E28" i="68"/>
  <c r="F27" i="68"/>
  <c r="AE18" i="67"/>
  <c r="AE24" i="67" s="1"/>
  <c r="AL3" i="67"/>
  <c r="J17" i="7"/>
  <c r="Y17" i="7" s="1"/>
  <c r="Z17" i="7" s="1"/>
  <c r="AC17" i="7" s="1"/>
  <c r="AE17" i="7"/>
  <c r="AB17" i="7"/>
  <c r="M13" i="65"/>
  <c r="G13" i="65" s="1"/>
  <c r="L14" i="65"/>
  <c r="M7" i="65"/>
  <c r="L8" i="65"/>
  <c r="F5" i="65"/>
  <c r="E6" i="65"/>
  <c r="E12" i="65"/>
  <c r="M24" i="65"/>
  <c r="L25" i="65"/>
  <c r="E25" i="65"/>
  <c r="F24" i="65"/>
  <c r="D6" i="63"/>
  <c r="D9" i="63"/>
  <c r="D16" i="63"/>
  <c r="D4" i="63"/>
  <c r="D5" i="63"/>
  <c r="K4" i="63"/>
  <c r="K8" i="63"/>
  <c r="K5" i="63"/>
  <c r="K9" i="63"/>
  <c r="K10" i="63"/>
  <c r="K6" i="63"/>
  <c r="K7" i="63"/>
  <c r="K16" i="63"/>
  <c r="K12" i="63"/>
  <c r="D13" i="63"/>
  <c r="D14" i="63"/>
  <c r="D10" i="63"/>
  <c r="D11" i="63"/>
  <c r="D12" i="63"/>
  <c r="D17" i="7"/>
  <c r="K17" i="63"/>
  <c r="E22" i="63"/>
  <c r="K41" i="63"/>
  <c r="E4" i="63"/>
  <c r="F4" i="63" s="1"/>
  <c r="K15" i="63"/>
  <c r="K39" i="63"/>
  <c r="K14" i="63"/>
  <c r="K38" i="63"/>
  <c r="K13" i="63"/>
  <c r="D17" i="63"/>
  <c r="L22" i="63"/>
  <c r="K37" i="63"/>
  <c r="D41" i="63"/>
  <c r="L4" i="63"/>
  <c r="M4" i="63" s="1"/>
  <c r="E25" i="62"/>
  <c r="F25" i="62" s="1"/>
  <c r="E26" i="62"/>
  <c r="L5" i="62"/>
  <c r="M5" i="62" s="1"/>
  <c r="G5" i="62" s="1"/>
  <c r="F22" i="62"/>
  <c r="D6" i="62"/>
  <c r="D14" i="62"/>
  <c r="E4" i="62"/>
  <c r="F4" i="62" s="1"/>
  <c r="D11" i="62"/>
  <c r="D9" i="62"/>
  <c r="D17" i="62"/>
  <c r="L22" i="62"/>
  <c r="D8" i="62"/>
  <c r="D16" i="62"/>
  <c r="L4" i="62"/>
  <c r="M4" i="62" s="1"/>
  <c r="G4" i="62" s="1"/>
  <c r="D7" i="62"/>
  <c r="J14" i="51"/>
  <c r="J15" i="51"/>
  <c r="J8" i="51"/>
  <c r="J6" i="51"/>
  <c r="J4" i="51"/>
  <c r="J16" i="51"/>
  <c r="J9" i="51"/>
  <c r="J10" i="51"/>
  <c r="J11" i="51"/>
  <c r="J12" i="51"/>
  <c r="J17" i="51"/>
  <c r="J5" i="51"/>
  <c r="J7" i="51"/>
  <c r="J13" i="51"/>
  <c r="C17" i="51"/>
  <c r="C16" i="51"/>
  <c r="C8" i="51"/>
  <c r="C7" i="51"/>
  <c r="C4" i="51"/>
  <c r="C13" i="51"/>
  <c r="C12" i="51"/>
  <c r="C15" i="51"/>
  <c r="C10" i="51"/>
  <c r="C9" i="51"/>
  <c r="C14" i="51"/>
  <c r="C5" i="51"/>
  <c r="C6" i="51"/>
  <c r="C11" i="51"/>
  <c r="J42" i="61"/>
  <c r="C42" i="61"/>
  <c r="D39" i="61" s="1"/>
  <c r="K41" i="61"/>
  <c r="G41" i="61"/>
  <c r="K40" i="61"/>
  <c r="G40" i="61"/>
  <c r="K39" i="61"/>
  <c r="G39" i="61"/>
  <c r="K38" i="61"/>
  <c r="G38" i="61"/>
  <c r="D38" i="61"/>
  <c r="K37" i="61"/>
  <c r="G37" i="61"/>
  <c r="K36" i="61"/>
  <c r="G36" i="61"/>
  <c r="K35" i="61"/>
  <c r="G35" i="61"/>
  <c r="D35" i="61"/>
  <c r="K34" i="61"/>
  <c r="G34" i="61"/>
  <c r="D34" i="61"/>
  <c r="K33" i="61"/>
  <c r="G33" i="61"/>
  <c r="K32" i="61"/>
  <c r="G32" i="61"/>
  <c r="K31" i="61"/>
  <c r="G31" i="61"/>
  <c r="K30" i="61"/>
  <c r="G30" i="61"/>
  <c r="D30" i="61"/>
  <c r="K29" i="61"/>
  <c r="G29" i="61"/>
  <c r="K28" i="61"/>
  <c r="G28" i="61"/>
  <c r="K27" i="61"/>
  <c r="G27" i="61"/>
  <c r="D27" i="61"/>
  <c r="K26" i="61"/>
  <c r="G26" i="61"/>
  <c r="D26" i="61"/>
  <c r="K25" i="61"/>
  <c r="G25" i="61"/>
  <c r="K24" i="61"/>
  <c r="G24" i="61"/>
  <c r="K23" i="61"/>
  <c r="G23" i="61"/>
  <c r="K22" i="61"/>
  <c r="K42" i="61" s="1"/>
  <c r="G22" i="61"/>
  <c r="D22" i="61"/>
  <c r="D42" i="61" s="1"/>
  <c r="J18" i="61"/>
  <c r="K14" i="61" s="1"/>
  <c r="C18" i="61"/>
  <c r="D15" i="61" s="1"/>
  <c r="AA28" i="50"/>
  <c r="AA18" i="50"/>
  <c r="G7" i="65" l="1"/>
  <c r="G12" i="65"/>
  <c r="AL17" i="70"/>
  <c r="AP3" i="70"/>
  <c r="AN3" i="70"/>
  <c r="AN17" i="70" s="1"/>
  <c r="AM3" i="70"/>
  <c r="AM17" i="70" s="1"/>
  <c r="F28" i="68"/>
  <c r="E29" i="68"/>
  <c r="M29" i="68"/>
  <c r="L30" i="68"/>
  <c r="AP3" i="67"/>
  <c r="AN3" i="67"/>
  <c r="AN17" i="67" s="1"/>
  <c r="AL17" i="67"/>
  <c r="AM3" i="67"/>
  <c r="AM17" i="67" s="1"/>
  <c r="AD17" i="7"/>
  <c r="F12" i="65"/>
  <c r="E13" i="65"/>
  <c r="F6" i="65"/>
  <c r="E7" i="65"/>
  <c r="M8" i="65"/>
  <c r="G8" i="65" s="1"/>
  <c r="L9" i="65"/>
  <c r="F25" i="65"/>
  <c r="E26" i="65"/>
  <c r="M14" i="65"/>
  <c r="L17" i="65"/>
  <c r="M17" i="65" s="1"/>
  <c r="G17" i="65" s="1"/>
  <c r="L15" i="65"/>
  <c r="M25" i="65"/>
  <c r="L26" i="65"/>
  <c r="D18" i="63"/>
  <c r="K18" i="63"/>
  <c r="D10" i="61"/>
  <c r="K17" i="61"/>
  <c r="K8" i="61"/>
  <c r="K15" i="61"/>
  <c r="K9" i="61"/>
  <c r="K16" i="61"/>
  <c r="K10" i="61"/>
  <c r="K5" i="61"/>
  <c r="K12" i="61"/>
  <c r="K4" i="61"/>
  <c r="K6" i="61"/>
  <c r="K13" i="61"/>
  <c r="K11" i="61"/>
  <c r="K7" i="61"/>
  <c r="D11" i="61"/>
  <c r="D14" i="61"/>
  <c r="D6" i="61"/>
  <c r="L5" i="63"/>
  <c r="M22" i="63"/>
  <c r="L23" i="63"/>
  <c r="E23" i="63"/>
  <c r="F22" i="63"/>
  <c r="E5" i="63"/>
  <c r="L6" i="62"/>
  <c r="L12" i="62"/>
  <c r="M22" i="62"/>
  <c r="L23" i="62"/>
  <c r="E27" i="62"/>
  <c r="F26" i="62"/>
  <c r="E5" i="62"/>
  <c r="L23" i="61"/>
  <c r="D13" i="61"/>
  <c r="E22" i="61"/>
  <c r="F22" i="61" s="1"/>
  <c r="D29" i="61"/>
  <c r="D37" i="61"/>
  <c r="D5" i="61"/>
  <c r="D4" i="61"/>
  <c r="D12" i="61"/>
  <c r="D28" i="61"/>
  <c r="D36" i="61"/>
  <c r="D9" i="61"/>
  <c r="D17" i="61"/>
  <c r="L22" i="61"/>
  <c r="M22" i="61" s="1"/>
  <c r="D25" i="61"/>
  <c r="D33" i="61"/>
  <c r="D41" i="61"/>
  <c r="D8" i="61"/>
  <c r="D16" i="61"/>
  <c r="D24" i="61"/>
  <c r="D32" i="61"/>
  <c r="D40" i="61"/>
  <c r="L4" i="61"/>
  <c r="M4" i="61" s="1"/>
  <c r="D7" i="61"/>
  <c r="D23" i="61"/>
  <c r="D31" i="61"/>
  <c r="AD1" i="50"/>
  <c r="AP18" i="70" l="1"/>
  <c r="AP24" i="70" s="1"/>
  <c r="M30" i="68"/>
  <c r="L31" i="68"/>
  <c r="F29" i="68"/>
  <c r="E30" i="68"/>
  <c r="AP18" i="67"/>
  <c r="AP24" i="67" s="1"/>
  <c r="F26" i="65"/>
  <c r="E27" i="65"/>
  <c r="M9" i="65"/>
  <c r="G9" i="65" s="1"/>
  <c r="L10" i="65"/>
  <c r="F7" i="65"/>
  <c r="E8" i="65"/>
  <c r="L27" i="65"/>
  <c r="M26" i="65"/>
  <c r="M15" i="65"/>
  <c r="G15" i="65" s="1"/>
  <c r="L16" i="65"/>
  <c r="M16" i="65" s="1"/>
  <c r="G16" i="65" s="1"/>
  <c r="F13" i="65"/>
  <c r="E14" i="65"/>
  <c r="K18" i="61"/>
  <c r="F5" i="63"/>
  <c r="E6" i="63"/>
  <c r="E12" i="63"/>
  <c r="M5" i="63"/>
  <c r="L6" i="63"/>
  <c r="L12" i="63"/>
  <c r="M23" i="63"/>
  <c r="L24" i="63"/>
  <c r="F23" i="63"/>
  <c r="E24" i="63"/>
  <c r="M12" i="62"/>
  <c r="G12" i="62" s="1"/>
  <c r="L13" i="62"/>
  <c r="M23" i="62"/>
  <c r="L24" i="62"/>
  <c r="F5" i="62"/>
  <c r="E12" i="62"/>
  <c r="L7" i="62"/>
  <c r="M6" i="62"/>
  <c r="G6" i="62" s="1"/>
  <c r="E6" i="62"/>
  <c r="F27" i="62"/>
  <c r="E28" i="62"/>
  <c r="D18" i="61"/>
  <c r="E4" i="61"/>
  <c r="F4" i="61" s="1"/>
  <c r="L24" i="61"/>
  <c r="M23" i="61"/>
  <c r="L5" i="61"/>
  <c r="E24" i="61"/>
  <c r="F24" i="61" s="1"/>
  <c r="E23" i="61"/>
  <c r="F23" i="61" s="1"/>
  <c r="G14" i="65" l="1"/>
  <c r="M31" i="68"/>
  <c r="L32" i="68"/>
  <c r="F30" i="68"/>
  <c r="E31" i="68"/>
  <c r="M27" i="65"/>
  <c r="L28" i="65"/>
  <c r="F8" i="65"/>
  <c r="E9" i="65"/>
  <c r="F14" i="65"/>
  <c r="E15" i="65"/>
  <c r="E17" i="65"/>
  <c r="F17" i="65" s="1"/>
  <c r="M10" i="65"/>
  <c r="L11" i="65"/>
  <c r="M11" i="65" s="1"/>
  <c r="F27" i="65"/>
  <c r="E28" i="65"/>
  <c r="M24" i="63"/>
  <c r="L25" i="63"/>
  <c r="M12" i="63"/>
  <c r="L13" i="63"/>
  <c r="F12" i="63"/>
  <c r="E13" i="63"/>
  <c r="M6" i="63"/>
  <c r="L7" i="63"/>
  <c r="F6" i="63"/>
  <c r="E7" i="63"/>
  <c r="E25" i="63"/>
  <c r="F24" i="63"/>
  <c r="F6" i="62"/>
  <c r="E7" i="62"/>
  <c r="M24" i="62"/>
  <c r="L25" i="62"/>
  <c r="M7" i="62"/>
  <c r="G7" i="62" s="1"/>
  <c r="L8" i="62"/>
  <c r="F12" i="62"/>
  <c r="E13" i="62"/>
  <c r="F28" i="62"/>
  <c r="E29" i="62"/>
  <c r="M13" i="62"/>
  <c r="G13" i="62" s="1"/>
  <c r="L14" i="62"/>
  <c r="M24" i="61"/>
  <c r="L25" i="61"/>
  <c r="M5" i="61"/>
  <c r="L6" i="61"/>
  <c r="L12" i="61"/>
  <c r="E5" i="61"/>
  <c r="E25" i="61"/>
  <c r="Q16" i="7"/>
  <c r="AA27" i="60"/>
  <c r="AA26" i="16"/>
  <c r="J24" i="60"/>
  <c r="G24" i="60"/>
  <c r="F24" i="60"/>
  <c r="E24" i="60"/>
  <c r="D24" i="60"/>
  <c r="AP22" i="60"/>
  <c r="AE22" i="60"/>
  <c r="AD22" i="60"/>
  <c r="AC22" i="60"/>
  <c r="AB22" i="60"/>
  <c r="Z22" i="60"/>
  <c r="X22" i="60"/>
  <c r="W22" i="60"/>
  <c r="V22" i="60"/>
  <c r="U22" i="60"/>
  <c r="Y22" i="60" s="1"/>
  <c r="T22" i="60"/>
  <c r="S22" i="60"/>
  <c r="R22" i="60"/>
  <c r="Q22" i="60"/>
  <c r="P22" i="60"/>
  <c r="K22" i="60"/>
  <c r="I22" i="60"/>
  <c r="C22" i="60"/>
  <c r="AN21" i="60"/>
  <c r="AM21" i="60"/>
  <c r="AL21" i="60"/>
  <c r="AK21" i="60"/>
  <c r="AJ21" i="60"/>
  <c r="AI21" i="60"/>
  <c r="AH21" i="60"/>
  <c r="AG21" i="60"/>
  <c r="AC18" i="60"/>
  <c r="AC24" i="60" s="1"/>
  <c r="AB18" i="60"/>
  <c r="C18" i="60"/>
  <c r="C24" i="60" s="1"/>
  <c r="AH16" i="60"/>
  <c r="I16" i="60"/>
  <c r="AH15" i="60"/>
  <c r="I15" i="60"/>
  <c r="AH14" i="60"/>
  <c r="I14" i="60"/>
  <c r="AH13" i="60"/>
  <c r="I13" i="60"/>
  <c r="AH12" i="60"/>
  <c r="I12" i="60"/>
  <c r="AH11" i="60"/>
  <c r="I11" i="60"/>
  <c r="AH10" i="60"/>
  <c r="I10" i="60"/>
  <c r="AH9" i="60"/>
  <c r="I9" i="60"/>
  <c r="AH8" i="60"/>
  <c r="I8" i="60"/>
  <c r="AH7" i="60"/>
  <c r="I7" i="60"/>
  <c r="AH6" i="60"/>
  <c r="I6" i="60"/>
  <c r="AH5" i="60"/>
  <c r="I5" i="60"/>
  <c r="AH4" i="60"/>
  <c r="I4" i="60"/>
  <c r="AH3" i="60"/>
  <c r="I3" i="60"/>
  <c r="I18" i="60" s="1"/>
  <c r="I24" i="60" s="1"/>
  <c r="K3" i="59"/>
  <c r="AA24" i="59"/>
  <c r="AA25" i="53"/>
  <c r="N39" i="7"/>
  <c r="O39" i="7"/>
  <c r="P39" i="7"/>
  <c r="R39" i="7"/>
  <c r="S39" i="7"/>
  <c r="T39" i="7"/>
  <c r="U39" i="7"/>
  <c r="V39" i="7"/>
  <c r="W39" i="7"/>
  <c r="AA27" i="59"/>
  <c r="AA26" i="59"/>
  <c r="AA26" i="60" s="1"/>
  <c r="AA16" i="59"/>
  <c r="AA15" i="59"/>
  <c r="AA14" i="59"/>
  <c r="AA13" i="59"/>
  <c r="AA12" i="59"/>
  <c r="AA11" i="59"/>
  <c r="AA10" i="59"/>
  <c r="AA9" i="59"/>
  <c r="AA8" i="59"/>
  <c r="AA7" i="59"/>
  <c r="AA6" i="59"/>
  <c r="AA5" i="59"/>
  <c r="AA4" i="59"/>
  <c r="AA3" i="59"/>
  <c r="K4" i="59"/>
  <c r="K5" i="59"/>
  <c r="K6" i="59"/>
  <c r="K7" i="59"/>
  <c r="K8" i="59"/>
  <c r="K9" i="59"/>
  <c r="K10" i="59"/>
  <c r="K11" i="59"/>
  <c r="K12" i="59"/>
  <c r="K13" i="59"/>
  <c r="K14" i="59"/>
  <c r="K15" i="59"/>
  <c r="K16" i="59"/>
  <c r="AC24" i="59"/>
  <c r="J24" i="59"/>
  <c r="G24" i="59"/>
  <c r="F24" i="59"/>
  <c r="E24" i="59"/>
  <c r="D24" i="59"/>
  <c r="AP22" i="59"/>
  <c r="AE22" i="59"/>
  <c r="AD22" i="59"/>
  <c r="AC22" i="59"/>
  <c r="AB22" i="59"/>
  <c r="Z22" i="59"/>
  <c r="Y22" i="59"/>
  <c r="X22" i="59"/>
  <c r="W22" i="59"/>
  <c r="V22" i="59"/>
  <c r="U22" i="59"/>
  <c r="T22" i="59"/>
  <c r="S22" i="59"/>
  <c r="R22" i="59"/>
  <c r="Q22" i="59"/>
  <c r="P22" i="59"/>
  <c r="K22" i="59"/>
  <c r="I22" i="59"/>
  <c r="C22" i="59"/>
  <c r="AN21" i="59"/>
  <c r="AM21" i="59"/>
  <c r="AL21" i="59"/>
  <c r="AK21" i="59"/>
  <c r="AJ21" i="59"/>
  <c r="AI21" i="59"/>
  <c r="AH21" i="59"/>
  <c r="AG21" i="59"/>
  <c r="AC18" i="59"/>
  <c r="AB18" i="59"/>
  <c r="AH16" i="59"/>
  <c r="I16" i="59"/>
  <c r="AH15" i="59"/>
  <c r="I15" i="59"/>
  <c r="AH14" i="59"/>
  <c r="I14" i="59"/>
  <c r="AH13" i="59"/>
  <c r="I13" i="59"/>
  <c r="AH12" i="59"/>
  <c r="I12" i="59"/>
  <c r="AH11" i="59"/>
  <c r="I11" i="59"/>
  <c r="AH10" i="59"/>
  <c r="I10" i="59"/>
  <c r="AH9" i="59"/>
  <c r="I9" i="59"/>
  <c r="AH8" i="59"/>
  <c r="I8" i="59"/>
  <c r="AH7" i="59"/>
  <c r="I7" i="59"/>
  <c r="AH6" i="59"/>
  <c r="I6" i="59"/>
  <c r="AH5" i="59"/>
  <c r="I5" i="59"/>
  <c r="AH4" i="59"/>
  <c r="I4" i="59"/>
  <c r="AH3" i="59"/>
  <c r="AH17" i="59" s="1"/>
  <c r="C18" i="59"/>
  <c r="C24" i="59" s="1"/>
  <c r="AA27" i="58"/>
  <c r="AA26" i="58"/>
  <c r="AA16" i="58"/>
  <c r="AA15" i="58"/>
  <c r="AA14" i="58"/>
  <c r="AA13" i="58"/>
  <c r="AA12" i="58"/>
  <c r="AA11" i="58"/>
  <c r="AA10" i="58"/>
  <c r="AA9" i="58"/>
  <c r="AA8" i="58"/>
  <c r="AA7" i="58"/>
  <c r="AA6" i="58"/>
  <c r="AA5" i="58"/>
  <c r="AA4" i="58"/>
  <c r="AA3" i="58"/>
  <c r="K4" i="58"/>
  <c r="K5" i="58"/>
  <c r="K6" i="58"/>
  <c r="N6" i="58" s="1"/>
  <c r="K7" i="58"/>
  <c r="N7" i="58" s="1"/>
  <c r="K8" i="58"/>
  <c r="N8" i="58" s="1"/>
  <c r="K9" i="58"/>
  <c r="N9" i="58" s="1"/>
  <c r="K10" i="58"/>
  <c r="N10" i="58" s="1"/>
  <c r="K11" i="58"/>
  <c r="N11" i="58" s="1"/>
  <c r="K12" i="58"/>
  <c r="K13" i="58"/>
  <c r="N13" i="58" s="1"/>
  <c r="K14" i="58"/>
  <c r="K15" i="58"/>
  <c r="K16" i="58"/>
  <c r="N16" i="58" s="1"/>
  <c r="K3" i="58"/>
  <c r="N3" i="58" s="1"/>
  <c r="C4" i="58"/>
  <c r="C5" i="58"/>
  <c r="I5" i="58" s="1"/>
  <c r="C6" i="58"/>
  <c r="I6" i="58" s="1"/>
  <c r="C7" i="58"/>
  <c r="I7" i="58" s="1"/>
  <c r="C8" i="58"/>
  <c r="C9" i="58"/>
  <c r="C10" i="58"/>
  <c r="I10" i="58" s="1"/>
  <c r="C11" i="58"/>
  <c r="I11" i="58" s="1"/>
  <c r="C12" i="58"/>
  <c r="C13" i="58"/>
  <c r="I13" i="58" s="1"/>
  <c r="C14" i="58"/>
  <c r="I14" i="58" s="1"/>
  <c r="C15" i="58"/>
  <c r="C16" i="58"/>
  <c r="I16" i="58" s="1"/>
  <c r="C3" i="58"/>
  <c r="J24" i="58"/>
  <c r="G24" i="58"/>
  <c r="F24" i="58"/>
  <c r="E24" i="58"/>
  <c r="D24" i="58"/>
  <c r="AP22" i="58"/>
  <c r="AE22" i="58"/>
  <c r="AD22" i="58"/>
  <c r="AC22" i="58"/>
  <c r="AB22" i="58"/>
  <c r="Z22" i="58"/>
  <c r="X22" i="58"/>
  <c r="W22" i="58"/>
  <c r="V22" i="58"/>
  <c r="U22" i="58"/>
  <c r="Y22" i="58" s="1"/>
  <c r="T22" i="58"/>
  <c r="S22" i="58"/>
  <c r="R22" i="58"/>
  <c r="Q22" i="58"/>
  <c r="P22" i="58"/>
  <c r="K22" i="58"/>
  <c r="I22" i="58"/>
  <c r="C22" i="58"/>
  <c r="AN21" i="58"/>
  <c r="AM21" i="58"/>
  <c r="AL21" i="58"/>
  <c r="AK21" i="58"/>
  <c r="AJ21" i="58"/>
  <c r="AI21" i="58"/>
  <c r="AH21" i="58"/>
  <c r="AG21" i="58"/>
  <c r="AC18" i="58"/>
  <c r="AC24" i="58" s="1"/>
  <c r="AB18" i="58"/>
  <c r="AH16" i="58"/>
  <c r="AH15" i="58"/>
  <c r="N15" i="58"/>
  <c r="I15" i="58"/>
  <c r="AH14" i="58"/>
  <c r="N14" i="58"/>
  <c r="AH13" i="58"/>
  <c r="AH12" i="58"/>
  <c r="N12" i="58"/>
  <c r="I12" i="58"/>
  <c r="AH11" i="58"/>
  <c r="AH10" i="58"/>
  <c r="AH9" i="58"/>
  <c r="I9" i="58"/>
  <c r="AH8" i="58"/>
  <c r="I8" i="58"/>
  <c r="AH7" i="58"/>
  <c r="AH6" i="58"/>
  <c r="AH5" i="58"/>
  <c r="N5" i="58"/>
  <c r="AH4" i="58"/>
  <c r="N4" i="58"/>
  <c r="I4" i="58"/>
  <c r="AH3" i="58"/>
  <c r="AA25" i="57"/>
  <c r="J24" i="57"/>
  <c r="G24" i="57"/>
  <c r="F24" i="57"/>
  <c r="E24" i="57"/>
  <c r="D24" i="57"/>
  <c r="AP22" i="57"/>
  <c r="AE22" i="57"/>
  <c r="AD22" i="57"/>
  <c r="AC22" i="57"/>
  <c r="AB22" i="57"/>
  <c r="Z22" i="57"/>
  <c r="X22" i="57"/>
  <c r="W22" i="57"/>
  <c r="V22" i="57"/>
  <c r="U22" i="57"/>
  <c r="Y22" i="57" s="1"/>
  <c r="T22" i="57"/>
  <c r="S22" i="57"/>
  <c r="R22" i="57"/>
  <c r="Q22" i="57"/>
  <c r="P22" i="57"/>
  <c r="K22" i="57"/>
  <c r="I22" i="57"/>
  <c r="C22" i="57"/>
  <c r="AN21" i="57"/>
  <c r="AM21" i="57"/>
  <c r="AL21" i="57"/>
  <c r="AK21" i="57"/>
  <c r="AJ21" i="57"/>
  <c r="AI21" i="57"/>
  <c r="AH21" i="57"/>
  <c r="AG21" i="57"/>
  <c r="AC18" i="57"/>
  <c r="AC24" i="57" s="1"/>
  <c r="AB18" i="57"/>
  <c r="K18" i="57"/>
  <c r="K24" i="57" s="1"/>
  <c r="C18" i="57"/>
  <c r="C24" i="57" s="1"/>
  <c r="AH16" i="57"/>
  <c r="N16" i="57"/>
  <c r="I16" i="57"/>
  <c r="AH15" i="57"/>
  <c r="N15" i="57"/>
  <c r="I15" i="57"/>
  <c r="AH14" i="57"/>
  <c r="N14" i="57"/>
  <c r="I14" i="57"/>
  <c r="AH13" i="57"/>
  <c r="N13" i="57"/>
  <c r="I13" i="57"/>
  <c r="AH12" i="57"/>
  <c r="N12" i="57"/>
  <c r="I12" i="57"/>
  <c r="AH11" i="57"/>
  <c r="N11" i="57"/>
  <c r="I11" i="57"/>
  <c r="AH10" i="57"/>
  <c r="N10" i="57"/>
  <c r="I10" i="57"/>
  <c r="AH9" i="57"/>
  <c r="AK9" i="57"/>
  <c r="N9" i="57"/>
  <c r="I9" i="57"/>
  <c r="AH8" i="57"/>
  <c r="N8" i="57"/>
  <c r="I8" i="57"/>
  <c r="AH7" i="57"/>
  <c r="N7" i="57"/>
  <c r="I7" i="57"/>
  <c r="AH6" i="57"/>
  <c r="N6" i="57"/>
  <c r="I6" i="57"/>
  <c r="AH5" i="57"/>
  <c r="N5" i="57"/>
  <c r="I5" i="57"/>
  <c r="AH4" i="57"/>
  <c r="AK4" i="57"/>
  <c r="N4" i="57"/>
  <c r="I4" i="57"/>
  <c r="AH3" i="57"/>
  <c r="N3" i="57"/>
  <c r="I3" i="57"/>
  <c r="Z16" i="53"/>
  <c r="X16" i="53"/>
  <c r="T16" i="53"/>
  <c r="S16" i="53"/>
  <c r="Q16" i="53"/>
  <c r="P16" i="53"/>
  <c r="Z15" i="53"/>
  <c r="X15" i="53"/>
  <c r="T15" i="53"/>
  <c r="S15" i="53"/>
  <c r="Q15" i="53"/>
  <c r="P15" i="53"/>
  <c r="Z14" i="53"/>
  <c r="X14" i="53"/>
  <c r="T14" i="53"/>
  <c r="S14" i="53"/>
  <c r="Q14" i="53"/>
  <c r="P14" i="53"/>
  <c r="Z13" i="53"/>
  <c r="X13" i="53"/>
  <c r="T13" i="53"/>
  <c r="S13" i="53"/>
  <c r="Q13" i="53"/>
  <c r="P13" i="53"/>
  <c r="Z12" i="53"/>
  <c r="X12" i="53"/>
  <c r="T12" i="53"/>
  <c r="S12" i="53"/>
  <c r="Q12" i="53"/>
  <c r="P12" i="53"/>
  <c r="Z11" i="53"/>
  <c r="X11" i="53"/>
  <c r="T11" i="53"/>
  <c r="S11" i="53"/>
  <c r="Q11" i="53"/>
  <c r="P11" i="53"/>
  <c r="Z10" i="53"/>
  <c r="X10" i="53"/>
  <c r="T10" i="53"/>
  <c r="S10" i="53"/>
  <c r="Q10" i="53"/>
  <c r="P10" i="53"/>
  <c r="Z9" i="53"/>
  <c r="X9" i="53"/>
  <c r="T9" i="53"/>
  <c r="S9" i="53"/>
  <c r="Q9" i="53"/>
  <c r="P9" i="53"/>
  <c r="Z8" i="53"/>
  <c r="X8" i="53"/>
  <c r="T8" i="53"/>
  <c r="S8" i="53"/>
  <c r="Q8" i="53"/>
  <c r="P8" i="53"/>
  <c r="Z7" i="53"/>
  <c r="X7" i="53"/>
  <c r="T7" i="53"/>
  <c r="S7" i="53"/>
  <c r="Q7" i="53"/>
  <c r="P7" i="53"/>
  <c r="Z6" i="53"/>
  <c r="X6" i="53"/>
  <c r="T6" i="53"/>
  <c r="S6" i="53"/>
  <c r="Q6" i="53"/>
  <c r="P6" i="53"/>
  <c r="Z5" i="53"/>
  <c r="X5" i="53"/>
  <c r="T5" i="53"/>
  <c r="S5" i="53"/>
  <c r="Q5" i="53"/>
  <c r="P5" i="53"/>
  <c r="Z4" i="53"/>
  <c r="X4" i="53"/>
  <c r="T4" i="53"/>
  <c r="S4" i="53"/>
  <c r="Q4" i="53"/>
  <c r="P4" i="53"/>
  <c r="Z3" i="53"/>
  <c r="X3" i="53"/>
  <c r="T3" i="53"/>
  <c r="S3" i="53"/>
  <c r="Q3" i="53"/>
  <c r="P3" i="53"/>
  <c r="Z16" i="52"/>
  <c r="X16" i="52"/>
  <c r="T16" i="52"/>
  <c r="S16" i="52"/>
  <c r="Q16" i="52"/>
  <c r="P16" i="52"/>
  <c r="Z15" i="52"/>
  <c r="X15" i="52"/>
  <c r="T15" i="52"/>
  <c r="S15" i="52"/>
  <c r="Q15" i="52"/>
  <c r="P15" i="52"/>
  <c r="AK15" i="52" s="1"/>
  <c r="Z14" i="52"/>
  <c r="X14" i="52"/>
  <c r="T14" i="52"/>
  <c r="S14" i="52"/>
  <c r="Q14" i="52"/>
  <c r="P14" i="52"/>
  <c r="AK14" i="52" s="1"/>
  <c r="Z13" i="52"/>
  <c r="X13" i="52"/>
  <c r="T13" i="52"/>
  <c r="S13" i="52"/>
  <c r="Q13" i="52"/>
  <c r="P13" i="52"/>
  <c r="Z12" i="52"/>
  <c r="X12" i="52"/>
  <c r="T12" i="52"/>
  <c r="S12" i="52"/>
  <c r="Q12" i="52"/>
  <c r="P12" i="52"/>
  <c r="Z11" i="52"/>
  <c r="X11" i="52"/>
  <c r="T11" i="52"/>
  <c r="S11" i="52"/>
  <c r="Q11" i="52"/>
  <c r="P11" i="52"/>
  <c r="AK11" i="52" s="1"/>
  <c r="Z10" i="52"/>
  <c r="X10" i="52"/>
  <c r="T10" i="52"/>
  <c r="S10" i="52"/>
  <c r="Q10" i="52"/>
  <c r="P10" i="52"/>
  <c r="AK10" i="52" s="1"/>
  <c r="Z9" i="52"/>
  <c r="X9" i="52"/>
  <c r="T9" i="52"/>
  <c r="S9" i="52"/>
  <c r="Q9" i="52"/>
  <c r="P9" i="52"/>
  <c r="Z8" i="52"/>
  <c r="X8" i="52"/>
  <c r="T8" i="52"/>
  <c r="S8" i="52"/>
  <c r="Q8" i="52"/>
  <c r="P8" i="52"/>
  <c r="AK8" i="52" s="1"/>
  <c r="Z7" i="52"/>
  <c r="X7" i="52"/>
  <c r="T7" i="52"/>
  <c r="S7" i="52"/>
  <c r="Q7" i="52"/>
  <c r="P7" i="52"/>
  <c r="Z6" i="52"/>
  <c r="X6" i="52"/>
  <c r="T6" i="52"/>
  <c r="S6" i="52"/>
  <c r="Q6" i="52"/>
  <c r="P6" i="52"/>
  <c r="AK6" i="52" s="1"/>
  <c r="Z5" i="52"/>
  <c r="X5" i="52"/>
  <c r="T5" i="52"/>
  <c r="S5" i="52"/>
  <c r="Q5" i="52"/>
  <c r="P5" i="52"/>
  <c r="Z4" i="52"/>
  <c r="X4" i="52"/>
  <c r="T4" i="52"/>
  <c r="S4" i="52"/>
  <c r="Q4" i="52"/>
  <c r="P4" i="52"/>
  <c r="Z3" i="52"/>
  <c r="X3" i="52"/>
  <c r="T3" i="52"/>
  <c r="S3" i="52"/>
  <c r="Q3" i="52"/>
  <c r="P3" i="52"/>
  <c r="Z16" i="50"/>
  <c r="X16" i="50"/>
  <c r="T16" i="50"/>
  <c r="S16" i="50"/>
  <c r="Q16" i="50"/>
  <c r="P16" i="50"/>
  <c r="Z15" i="50"/>
  <c r="X15" i="50"/>
  <c r="T15" i="50"/>
  <c r="S15" i="50"/>
  <c r="Q15" i="50"/>
  <c r="P15" i="50"/>
  <c r="Z14" i="50"/>
  <c r="X14" i="50"/>
  <c r="T14" i="50"/>
  <c r="S14" i="50"/>
  <c r="Q14" i="50"/>
  <c r="P14" i="50"/>
  <c r="Z13" i="50"/>
  <c r="X13" i="50"/>
  <c r="T13" i="50"/>
  <c r="S13" i="50"/>
  <c r="Q13" i="50"/>
  <c r="P13" i="50"/>
  <c r="Z12" i="50"/>
  <c r="X12" i="50"/>
  <c r="T12" i="50"/>
  <c r="S12" i="50"/>
  <c r="Q12" i="50"/>
  <c r="P12" i="50"/>
  <c r="Z11" i="50"/>
  <c r="X11" i="50"/>
  <c r="T11" i="50"/>
  <c r="S11" i="50"/>
  <c r="Q11" i="50"/>
  <c r="P11" i="50"/>
  <c r="Z10" i="50"/>
  <c r="X10" i="50"/>
  <c r="T10" i="50"/>
  <c r="S10" i="50"/>
  <c r="Q10" i="50"/>
  <c r="P10" i="50"/>
  <c r="Z9" i="50"/>
  <c r="X9" i="50"/>
  <c r="T9" i="50"/>
  <c r="S9" i="50"/>
  <c r="Q9" i="50"/>
  <c r="P9" i="50"/>
  <c r="Z8" i="50"/>
  <c r="X8" i="50"/>
  <c r="T8" i="50"/>
  <c r="S8" i="50"/>
  <c r="Q8" i="50"/>
  <c r="P8" i="50"/>
  <c r="Z7" i="50"/>
  <c r="X7" i="50"/>
  <c r="T7" i="50"/>
  <c r="S7" i="50"/>
  <c r="Q7" i="50"/>
  <c r="P7" i="50"/>
  <c r="Z6" i="50"/>
  <c r="X6" i="50"/>
  <c r="T6" i="50"/>
  <c r="S6" i="50"/>
  <c r="Q6" i="50"/>
  <c r="P6" i="50"/>
  <c r="Z5" i="50"/>
  <c r="X5" i="50"/>
  <c r="T5" i="50"/>
  <c r="S5" i="50"/>
  <c r="Q5" i="50"/>
  <c r="P5" i="50"/>
  <c r="Z4" i="50"/>
  <c r="X4" i="50"/>
  <c r="T4" i="50"/>
  <c r="S4" i="50"/>
  <c r="Q4" i="50"/>
  <c r="P4" i="50"/>
  <c r="Z3" i="50"/>
  <c r="X3" i="50"/>
  <c r="T3" i="50"/>
  <c r="S3" i="50"/>
  <c r="Q3" i="50"/>
  <c r="P3" i="50"/>
  <c r="J24" i="53"/>
  <c r="G24" i="53"/>
  <c r="F24" i="53"/>
  <c r="E24" i="53"/>
  <c r="D24" i="53"/>
  <c r="AP22" i="53"/>
  <c r="AE22" i="53"/>
  <c r="AD22" i="53"/>
  <c r="AC22" i="53"/>
  <c r="AB22" i="53"/>
  <c r="Z22" i="53"/>
  <c r="X22" i="53"/>
  <c r="W22" i="53"/>
  <c r="V22" i="53"/>
  <c r="U22" i="53"/>
  <c r="Y22" i="53" s="1"/>
  <c r="T22" i="53"/>
  <c r="S22" i="53"/>
  <c r="R22" i="53"/>
  <c r="Q22" i="53"/>
  <c r="P22" i="53"/>
  <c r="K22" i="53"/>
  <c r="I22" i="53"/>
  <c r="C22" i="53"/>
  <c r="AN21" i="53"/>
  <c r="AM21" i="53"/>
  <c r="AL21" i="53"/>
  <c r="AK21" i="53"/>
  <c r="AJ21" i="53"/>
  <c r="AI21" i="53"/>
  <c r="AH21" i="53"/>
  <c r="AG21" i="53"/>
  <c r="AC18" i="53"/>
  <c r="AC24" i="53" s="1"/>
  <c r="AB18" i="53"/>
  <c r="K18" i="53"/>
  <c r="C18" i="53"/>
  <c r="AH16" i="53"/>
  <c r="N16" i="53"/>
  <c r="I16" i="53"/>
  <c r="AH15" i="53"/>
  <c r="N15" i="53"/>
  <c r="I15" i="53"/>
  <c r="AH14" i="53"/>
  <c r="N14" i="53"/>
  <c r="I14" i="53"/>
  <c r="AH13" i="53"/>
  <c r="N13" i="53"/>
  <c r="I13" i="53"/>
  <c r="AH12" i="53"/>
  <c r="N12" i="53"/>
  <c r="I12" i="53"/>
  <c r="AH11" i="53"/>
  <c r="N11" i="53"/>
  <c r="I11" i="53"/>
  <c r="AH10" i="53"/>
  <c r="N10" i="53"/>
  <c r="I10" i="53"/>
  <c r="AH9" i="53"/>
  <c r="N9" i="53"/>
  <c r="I9" i="53"/>
  <c r="AH8" i="53"/>
  <c r="N8" i="53"/>
  <c r="I8" i="53"/>
  <c r="AH7" i="53"/>
  <c r="N7" i="53"/>
  <c r="I7" i="53"/>
  <c r="AH6" i="53"/>
  <c r="N6" i="53"/>
  <c r="I6" i="53"/>
  <c r="AH5" i="53"/>
  <c r="N5" i="53"/>
  <c r="I5" i="53"/>
  <c r="AH4" i="53"/>
  <c r="N4" i="53"/>
  <c r="I4" i="53"/>
  <c r="AH3" i="53"/>
  <c r="N3" i="53"/>
  <c r="I3" i="53"/>
  <c r="AA25" i="52"/>
  <c r="J24" i="52"/>
  <c r="G24" i="52"/>
  <c r="F24" i="52"/>
  <c r="E24" i="52"/>
  <c r="D24" i="52"/>
  <c r="AP22" i="52"/>
  <c r="AE22" i="52"/>
  <c r="AD22" i="52"/>
  <c r="AC22" i="52"/>
  <c r="AB22" i="52"/>
  <c r="Z22" i="52"/>
  <c r="Y22" i="52"/>
  <c r="X22" i="52"/>
  <c r="W22" i="52"/>
  <c r="V22" i="52"/>
  <c r="U22" i="52"/>
  <c r="T22" i="52"/>
  <c r="S22" i="52"/>
  <c r="R22" i="52"/>
  <c r="Q22" i="52"/>
  <c r="P22" i="52"/>
  <c r="K22" i="52"/>
  <c r="I22" i="52"/>
  <c r="C22" i="52"/>
  <c r="AN21" i="52"/>
  <c r="AM21" i="52"/>
  <c r="AL21" i="52"/>
  <c r="AK21" i="52"/>
  <c r="AJ21" i="52"/>
  <c r="AI21" i="52"/>
  <c r="AH21" i="52"/>
  <c r="AG21" i="52"/>
  <c r="AC18" i="52"/>
  <c r="AC24" i="52" s="1"/>
  <c r="AB18" i="52"/>
  <c r="K18" i="52"/>
  <c r="K24" i="52" s="1"/>
  <c r="C18" i="52"/>
  <c r="C24" i="52" s="1"/>
  <c r="AH16" i="52"/>
  <c r="N16" i="52"/>
  <c r="I16" i="52"/>
  <c r="AH15" i="52"/>
  <c r="N15" i="52"/>
  <c r="I15" i="52"/>
  <c r="AH14" i="52"/>
  <c r="N14" i="52"/>
  <c r="I14" i="52"/>
  <c r="AH13" i="52"/>
  <c r="N13" i="52"/>
  <c r="I13" i="52"/>
  <c r="AH12" i="52"/>
  <c r="N12" i="52"/>
  <c r="I12" i="52"/>
  <c r="AH11" i="52"/>
  <c r="N11" i="52"/>
  <c r="I11" i="52"/>
  <c r="AH10" i="52"/>
  <c r="N10" i="52"/>
  <c r="I10" i="52"/>
  <c r="AH9" i="52"/>
  <c r="N9" i="52"/>
  <c r="I9" i="52"/>
  <c r="AH8" i="52"/>
  <c r="N8" i="52"/>
  <c r="I8" i="52"/>
  <c r="AH7" i="52"/>
  <c r="N7" i="52"/>
  <c r="I7" i="52"/>
  <c r="AH6" i="52"/>
  <c r="N6" i="52"/>
  <c r="I6" i="52"/>
  <c r="AH5" i="52"/>
  <c r="N5" i="52"/>
  <c r="I5" i="52"/>
  <c r="AH4" i="52"/>
  <c r="N4" i="52"/>
  <c r="I4" i="52"/>
  <c r="AH3" i="52"/>
  <c r="N3" i="52"/>
  <c r="I3" i="52"/>
  <c r="G11" i="65" l="1"/>
  <c r="G4" i="65"/>
  <c r="G10" i="65"/>
  <c r="G5" i="65"/>
  <c r="E32" i="68"/>
  <c r="F31" i="68"/>
  <c r="M32" i="68"/>
  <c r="L33" i="68"/>
  <c r="F15" i="65"/>
  <c r="E16" i="65"/>
  <c r="F16" i="65" s="1"/>
  <c r="F9" i="65"/>
  <c r="E10" i="65"/>
  <c r="F28" i="65"/>
  <c r="E29" i="65"/>
  <c r="L29" i="65"/>
  <c r="M28" i="65"/>
  <c r="AK14" i="53"/>
  <c r="AK4" i="53"/>
  <c r="AK8" i="53"/>
  <c r="S9" i="58"/>
  <c r="T9" i="58"/>
  <c r="X9" i="58"/>
  <c r="AK15" i="53"/>
  <c r="Z9" i="58"/>
  <c r="P9" i="58"/>
  <c r="AK9" i="58" s="1"/>
  <c r="M7" i="63"/>
  <c r="L8" i="63"/>
  <c r="F13" i="63"/>
  <c r="E14" i="63"/>
  <c r="M13" i="63"/>
  <c r="G13" i="63" s="1"/>
  <c r="L14" i="63"/>
  <c r="F25" i="63"/>
  <c r="E26" i="63"/>
  <c r="F7" i="63"/>
  <c r="E8" i="63"/>
  <c r="M25" i="63"/>
  <c r="L26" i="63"/>
  <c r="M8" i="62"/>
  <c r="G8" i="62" s="1"/>
  <c r="L9" i="62"/>
  <c r="F13" i="62"/>
  <c r="E14" i="62"/>
  <c r="L15" i="62"/>
  <c r="M14" i="62"/>
  <c r="G14" i="62" s="1"/>
  <c r="L17" i="62"/>
  <c r="M17" i="62" s="1"/>
  <c r="G17" i="62" s="1"/>
  <c r="M25" i="62"/>
  <c r="L26" i="62"/>
  <c r="E30" i="62"/>
  <c r="F29" i="62"/>
  <c r="F7" i="62"/>
  <c r="E8" i="62"/>
  <c r="F25" i="61"/>
  <c r="E26" i="61"/>
  <c r="F5" i="61"/>
  <c r="E6" i="61"/>
  <c r="E12" i="61"/>
  <c r="M12" i="61"/>
  <c r="L13" i="61"/>
  <c r="M6" i="61"/>
  <c r="L7" i="61"/>
  <c r="M25" i="61"/>
  <c r="L26" i="61"/>
  <c r="AA18" i="59"/>
  <c r="Q9" i="58"/>
  <c r="AH17" i="60"/>
  <c r="K18" i="59"/>
  <c r="K24" i="59" s="1"/>
  <c r="I3" i="59"/>
  <c r="I18" i="59" s="1"/>
  <c r="I24" i="59" s="1"/>
  <c r="I18" i="52"/>
  <c r="I24" i="52" s="1"/>
  <c r="AA25" i="58"/>
  <c r="C24" i="53"/>
  <c r="I18" i="53"/>
  <c r="I24" i="53" s="1"/>
  <c r="K24" i="53"/>
  <c r="AH17" i="53"/>
  <c r="I18" i="57"/>
  <c r="I24" i="57" s="1"/>
  <c r="AH17" i="57"/>
  <c r="AA18" i="58"/>
  <c r="AH17" i="58"/>
  <c r="Z7" i="58"/>
  <c r="Z15" i="58"/>
  <c r="K18" i="58"/>
  <c r="K24" i="58" s="1"/>
  <c r="X4" i="58"/>
  <c r="X8" i="58"/>
  <c r="X12" i="58"/>
  <c r="X16" i="58"/>
  <c r="X5" i="58"/>
  <c r="X13" i="58"/>
  <c r="Q7" i="58"/>
  <c r="Q15" i="58"/>
  <c r="S6" i="58"/>
  <c r="S14" i="58"/>
  <c r="Z3" i="58"/>
  <c r="Z11" i="58"/>
  <c r="T5" i="58"/>
  <c r="T13" i="58"/>
  <c r="X14" i="58"/>
  <c r="Z6" i="58"/>
  <c r="Z14" i="58"/>
  <c r="Z5" i="58"/>
  <c r="T8" i="58"/>
  <c r="Z13" i="58"/>
  <c r="T16" i="58"/>
  <c r="X6" i="58"/>
  <c r="T7" i="58"/>
  <c r="T15" i="58"/>
  <c r="X3" i="58"/>
  <c r="X7" i="58"/>
  <c r="X11" i="58"/>
  <c r="X15" i="58"/>
  <c r="T4" i="58"/>
  <c r="T12" i="58"/>
  <c r="S11" i="58"/>
  <c r="S3" i="58"/>
  <c r="Z4" i="58"/>
  <c r="Z8" i="58"/>
  <c r="Z12" i="58"/>
  <c r="Z16" i="58"/>
  <c r="P13" i="58"/>
  <c r="AK13" i="58" s="1"/>
  <c r="T6" i="58"/>
  <c r="T10" i="58"/>
  <c r="T14" i="58"/>
  <c r="P5" i="58"/>
  <c r="AK5" i="58" s="1"/>
  <c r="Q4" i="58"/>
  <c r="Z10" i="58"/>
  <c r="Q12" i="58"/>
  <c r="P6" i="58"/>
  <c r="AK6" i="58" s="1"/>
  <c r="X10" i="58"/>
  <c r="S4" i="58"/>
  <c r="P7" i="58"/>
  <c r="S12" i="58"/>
  <c r="T3" i="58"/>
  <c r="Q6" i="58"/>
  <c r="T11" i="58"/>
  <c r="Q14" i="58"/>
  <c r="S10" i="58"/>
  <c r="Q5" i="58"/>
  <c r="Q13" i="58"/>
  <c r="S5" i="58"/>
  <c r="P12" i="58"/>
  <c r="S13" i="58"/>
  <c r="Q8" i="58"/>
  <c r="Q16" i="58"/>
  <c r="S8" i="58"/>
  <c r="S16" i="58"/>
  <c r="S7" i="58"/>
  <c r="P10" i="58"/>
  <c r="AK10" i="58" s="1"/>
  <c r="S15" i="58"/>
  <c r="P3" i="58"/>
  <c r="AK3" i="58" s="1"/>
  <c r="P11" i="58"/>
  <c r="Q3" i="58"/>
  <c r="Q11" i="58"/>
  <c r="Q10" i="58"/>
  <c r="P16" i="58"/>
  <c r="AK16" i="58" s="1"/>
  <c r="P4" i="58"/>
  <c r="AK4" i="58" s="1"/>
  <c r="P14" i="58"/>
  <c r="AK14" i="58" s="1"/>
  <c r="P15" i="58"/>
  <c r="P8" i="58"/>
  <c r="C18" i="58"/>
  <c r="C24" i="58" s="1"/>
  <c r="I3" i="58"/>
  <c r="I18" i="58" s="1"/>
  <c r="I24" i="58" s="1"/>
  <c r="U15" i="57"/>
  <c r="Y15" i="57" s="1"/>
  <c r="R16" i="53"/>
  <c r="AI16" i="53" s="1"/>
  <c r="R12" i="53"/>
  <c r="O12" i="53" s="1"/>
  <c r="R15" i="53"/>
  <c r="W15" i="53" s="1"/>
  <c r="U11" i="52"/>
  <c r="Y11" i="52" s="1"/>
  <c r="U9" i="53"/>
  <c r="Y9" i="53" s="1"/>
  <c r="R5" i="52"/>
  <c r="W5" i="52" s="1"/>
  <c r="U6" i="52"/>
  <c r="Y6" i="52" s="1"/>
  <c r="U10" i="52"/>
  <c r="Y10" i="52" s="1"/>
  <c r="U14" i="52"/>
  <c r="Y14" i="52" s="1"/>
  <c r="R3" i="53"/>
  <c r="W3" i="53" s="1"/>
  <c r="U4" i="53"/>
  <c r="Y4" i="53" s="1"/>
  <c r="R7" i="53"/>
  <c r="U8" i="53"/>
  <c r="Y8" i="53" s="1"/>
  <c r="R11" i="53"/>
  <c r="AI11" i="53" s="1"/>
  <c r="U12" i="53"/>
  <c r="Y12" i="53" s="1"/>
  <c r="U16" i="53"/>
  <c r="Y16" i="53" s="1"/>
  <c r="U15" i="53"/>
  <c r="Y15" i="53" s="1"/>
  <c r="U13" i="53"/>
  <c r="Y13" i="53" s="1"/>
  <c r="R11" i="57"/>
  <c r="O11" i="57" s="1"/>
  <c r="U11" i="57"/>
  <c r="Y11" i="57" s="1"/>
  <c r="R13" i="57"/>
  <c r="O13" i="57" s="1"/>
  <c r="R4" i="52"/>
  <c r="W4" i="52" s="1"/>
  <c r="R6" i="53"/>
  <c r="AI6" i="53" s="1"/>
  <c r="R10" i="53"/>
  <c r="W10" i="53" s="1"/>
  <c r="U5" i="52"/>
  <c r="Y5" i="52" s="1"/>
  <c r="U9" i="52"/>
  <c r="Y9" i="52" s="1"/>
  <c r="R12" i="52"/>
  <c r="U13" i="52"/>
  <c r="Y13" i="52" s="1"/>
  <c r="R16" i="52"/>
  <c r="U7" i="53"/>
  <c r="Y7" i="53" s="1"/>
  <c r="U11" i="53"/>
  <c r="Y11" i="53" s="1"/>
  <c r="U5" i="57"/>
  <c r="Y5" i="57" s="1"/>
  <c r="U13" i="57"/>
  <c r="Y13" i="57" s="1"/>
  <c r="AK10" i="53"/>
  <c r="R14" i="53"/>
  <c r="AG14" i="53" s="1"/>
  <c r="AM14" i="53" s="1"/>
  <c r="R9" i="57"/>
  <c r="W9" i="57" s="1"/>
  <c r="R10" i="52"/>
  <c r="R10" i="57"/>
  <c r="R8" i="53"/>
  <c r="AI8" i="53" s="1"/>
  <c r="U6" i="57"/>
  <c r="Y6" i="57" s="1"/>
  <c r="R8" i="57"/>
  <c r="W8" i="57" s="1"/>
  <c r="U6" i="53"/>
  <c r="Y6" i="53" s="1"/>
  <c r="U10" i="53"/>
  <c r="Y10" i="53" s="1"/>
  <c r="U14" i="53"/>
  <c r="Y14" i="53" s="1"/>
  <c r="U7" i="57"/>
  <c r="Y7" i="57" s="1"/>
  <c r="U14" i="57"/>
  <c r="Y14" i="57" s="1"/>
  <c r="R16" i="57"/>
  <c r="U5" i="53"/>
  <c r="Y5" i="53" s="1"/>
  <c r="AJ13" i="52"/>
  <c r="S18" i="57"/>
  <c r="S24" i="57" s="1"/>
  <c r="AJ5" i="57"/>
  <c r="U15" i="52"/>
  <c r="Y15" i="52" s="1"/>
  <c r="AJ6" i="57"/>
  <c r="AJ13" i="57"/>
  <c r="U12" i="57"/>
  <c r="Y12" i="57" s="1"/>
  <c r="P18" i="53"/>
  <c r="P24" i="53" s="1"/>
  <c r="AK24" i="53" s="1"/>
  <c r="AJ9" i="53"/>
  <c r="Z18" i="53"/>
  <c r="Z24" i="53" s="1"/>
  <c r="T18" i="53"/>
  <c r="T24" i="53" s="1"/>
  <c r="Q18" i="57"/>
  <c r="Q24" i="57" s="1"/>
  <c r="U9" i="57"/>
  <c r="Y9" i="57" s="1"/>
  <c r="P18" i="57"/>
  <c r="P24" i="57" s="1"/>
  <c r="AK24" i="57" s="1"/>
  <c r="U10" i="57"/>
  <c r="Y10" i="57" s="1"/>
  <c r="AJ7" i="52"/>
  <c r="X18" i="53"/>
  <c r="X24" i="53" s="1"/>
  <c r="AJ13" i="53"/>
  <c r="R7" i="57"/>
  <c r="R12" i="57"/>
  <c r="AI12" i="57" s="1"/>
  <c r="AK13" i="57"/>
  <c r="U16" i="57"/>
  <c r="Y16" i="57" s="1"/>
  <c r="U3" i="57"/>
  <c r="Y3" i="57" s="1"/>
  <c r="Z18" i="57"/>
  <c r="Z24" i="57" s="1"/>
  <c r="X18" i="57"/>
  <c r="X24" i="57" s="1"/>
  <c r="R4" i="57"/>
  <c r="AJ9" i="57"/>
  <c r="R14" i="57"/>
  <c r="AG14" i="57" s="1"/>
  <c r="AM14" i="57" s="1"/>
  <c r="U4" i="57"/>
  <c r="Y4" i="57" s="1"/>
  <c r="AK5" i="57"/>
  <c r="U8" i="57"/>
  <c r="Y8" i="57" s="1"/>
  <c r="R15" i="57"/>
  <c r="AG15" i="57" s="1"/>
  <c r="R5" i="57"/>
  <c r="AJ10" i="57"/>
  <c r="AJ14" i="57"/>
  <c r="U7" i="52"/>
  <c r="Y7" i="52" s="1"/>
  <c r="AK6" i="57"/>
  <c r="AK10" i="57"/>
  <c r="AK14" i="57"/>
  <c r="R6" i="57"/>
  <c r="AJ7" i="57"/>
  <c r="AJ11" i="57"/>
  <c r="AJ15" i="57"/>
  <c r="T18" i="57"/>
  <c r="T24" i="57" s="1"/>
  <c r="AJ3" i="57"/>
  <c r="AK7" i="57"/>
  <c r="AK11" i="57"/>
  <c r="AK15" i="57"/>
  <c r="AK3" i="57"/>
  <c r="AJ4" i="57"/>
  <c r="AJ8" i="57"/>
  <c r="AJ12" i="57"/>
  <c r="AJ16" i="57"/>
  <c r="AJ9" i="52"/>
  <c r="AK3" i="53"/>
  <c r="R3" i="57"/>
  <c r="AK8" i="57"/>
  <c r="AK12" i="57"/>
  <c r="AK16" i="57"/>
  <c r="R13" i="53"/>
  <c r="AI13" i="53" s="1"/>
  <c r="Q18" i="52"/>
  <c r="Q24" i="52" s="1"/>
  <c r="R14" i="52"/>
  <c r="S18" i="53"/>
  <c r="S24" i="53" s="1"/>
  <c r="R6" i="52"/>
  <c r="W6" i="52" s="1"/>
  <c r="U4" i="52"/>
  <c r="Y4" i="52" s="1"/>
  <c r="U8" i="52"/>
  <c r="Y8" i="52" s="1"/>
  <c r="U12" i="52"/>
  <c r="Y12" i="52" s="1"/>
  <c r="R15" i="52"/>
  <c r="W15" i="52" s="1"/>
  <c r="U16" i="52"/>
  <c r="Y16" i="52" s="1"/>
  <c r="AJ5" i="53"/>
  <c r="AK7" i="53"/>
  <c r="AK9" i="53"/>
  <c r="AK13" i="53"/>
  <c r="Q18" i="53"/>
  <c r="Q24" i="53" s="1"/>
  <c r="AK5" i="53"/>
  <c r="U3" i="53"/>
  <c r="R5" i="53"/>
  <c r="AJ10" i="53"/>
  <c r="AJ14" i="53"/>
  <c r="AJ6" i="53"/>
  <c r="R9" i="53"/>
  <c r="AK6" i="53"/>
  <c r="R4" i="53"/>
  <c r="AJ11" i="53"/>
  <c r="AJ15" i="53"/>
  <c r="AJ7" i="53"/>
  <c r="AJ3" i="53"/>
  <c r="AK11" i="53"/>
  <c r="AJ8" i="53"/>
  <c r="AJ12" i="53"/>
  <c r="AJ16" i="53"/>
  <c r="AJ4" i="53"/>
  <c r="AK12" i="53"/>
  <c r="AK16" i="53"/>
  <c r="P18" i="52"/>
  <c r="AH17" i="52"/>
  <c r="AK7" i="52"/>
  <c r="R7" i="52"/>
  <c r="S18" i="52"/>
  <c r="S24" i="52" s="1"/>
  <c r="T18" i="52"/>
  <c r="T24" i="52" s="1"/>
  <c r="X18" i="52"/>
  <c r="X24" i="52" s="1"/>
  <c r="Z18" i="52"/>
  <c r="Z24" i="52" s="1"/>
  <c r="AK5" i="52"/>
  <c r="AK9" i="52"/>
  <c r="AK13" i="52"/>
  <c r="AK3" i="52"/>
  <c r="AJ4" i="52"/>
  <c r="AJ8" i="52"/>
  <c r="R11" i="52"/>
  <c r="AJ12" i="52"/>
  <c r="R3" i="52"/>
  <c r="AK4" i="52"/>
  <c r="AJ5" i="52"/>
  <c r="R8" i="52"/>
  <c r="U3" i="52"/>
  <c r="AJ6" i="52"/>
  <c r="R9" i="52"/>
  <c r="AJ10" i="52"/>
  <c r="R13" i="52"/>
  <c r="AJ14" i="52"/>
  <c r="AJ11" i="52"/>
  <c r="AJ15" i="52"/>
  <c r="AJ3" i="52"/>
  <c r="AJ16" i="52"/>
  <c r="AK12" i="52"/>
  <c r="AK16" i="52"/>
  <c r="AD1" i="46"/>
  <c r="Q15" i="7"/>
  <c r="Z16" i="46"/>
  <c r="Z16" i="59" s="1"/>
  <c r="X16" i="46"/>
  <c r="X16" i="59" s="1"/>
  <c r="T16" i="46"/>
  <c r="T16" i="59" s="1"/>
  <c r="S16" i="46"/>
  <c r="S16" i="59" s="1"/>
  <c r="Q16" i="46"/>
  <c r="Q16" i="59" s="1"/>
  <c r="P16" i="46"/>
  <c r="P16" i="59" s="1"/>
  <c r="Z15" i="46"/>
  <c r="Z15" i="59" s="1"/>
  <c r="X15" i="46"/>
  <c r="X15" i="59" s="1"/>
  <c r="T15" i="46"/>
  <c r="T15" i="59" s="1"/>
  <c r="S15" i="46"/>
  <c r="S15" i="59" s="1"/>
  <c r="Q15" i="46"/>
  <c r="Q15" i="59" s="1"/>
  <c r="P15" i="46"/>
  <c r="P15" i="59" s="1"/>
  <c r="Z14" i="46"/>
  <c r="Z14" i="59" s="1"/>
  <c r="X14" i="46"/>
  <c r="X14" i="59" s="1"/>
  <c r="T14" i="46"/>
  <c r="T14" i="59" s="1"/>
  <c r="S14" i="46"/>
  <c r="S14" i="59" s="1"/>
  <c r="Q14" i="46"/>
  <c r="Q14" i="59" s="1"/>
  <c r="P14" i="46"/>
  <c r="P14" i="59" s="1"/>
  <c r="Z13" i="46"/>
  <c r="Z13" i="59" s="1"/>
  <c r="X13" i="46"/>
  <c r="X13" i="59" s="1"/>
  <c r="T13" i="46"/>
  <c r="T13" i="59" s="1"/>
  <c r="S13" i="46"/>
  <c r="S13" i="59" s="1"/>
  <c r="Q13" i="46"/>
  <c r="Q13" i="59" s="1"/>
  <c r="P13" i="46"/>
  <c r="P13" i="59" s="1"/>
  <c r="Z12" i="46"/>
  <c r="Z12" i="59" s="1"/>
  <c r="X12" i="46"/>
  <c r="X12" i="59" s="1"/>
  <c r="T12" i="46"/>
  <c r="T12" i="59" s="1"/>
  <c r="S12" i="46"/>
  <c r="S12" i="59" s="1"/>
  <c r="Q12" i="46"/>
  <c r="Q12" i="59" s="1"/>
  <c r="P12" i="46"/>
  <c r="P12" i="59" s="1"/>
  <c r="Z11" i="46"/>
  <c r="Z11" i="59" s="1"/>
  <c r="X11" i="46"/>
  <c r="X11" i="59" s="1"/>
  <c r="T11" i="46"/>
  <c r="T11" i="59" s="1"/>
  <c r="S11" i="46"/>
  <c r="S11" i="59" s="1"/>
  <c r="Q11" i="46"/>
  <c r="Q11" i="59" s="1"/>
  <c r="P11" i="46"/>
  <c r="P11" i="59" s="1"/>
  <c r="Z10" i="46"/>
  <c r="Z10" i="59" s="1"/>
  <c r="X10" i="46"/>
  <c r="X10" i="59" s="1"/>
  <c r="T10" i="46"/>
  <c r="T10" i="59" s="1"/>
  <c r="S10" i="46"/>
  <c r="S10" i="59" s="1"/>
  <c r="Q10" i="46"/>
  <c r="Q10" i="59" s="1"/>
  <c r="P10" i="46"/>
  <c r="P10" i="59" s="1"/>
  <c r="Z9" i="46"/>
  <c r="Z9" i="59" s="1"/>
  <c r="X9" i="46"/>
  <c r="X9" i="59" s="1"/>
  <c r="T9" i="46"/>
  <c r="T9" i="59" s="1"/>
  <c r="S9" i="46"/>
  <c r="S9" i="59" s="1"/>
  <c r="Q9" i="46"/>
  <c r="Q9" i="59" s="1"/>
  <c r="P9" i="46"/>
  <c r="P9" i="59" s="1"/>
  <c r="Z8" i="46"/>
  <c r="Z8" i="59" s="1"/>
  <c r="X8" i="46"/>
  <c r="X8" i="59" s="1"/>
  <c r="T8" i="46"/>
  <c r="T8" i="59" s="1"/>
  <c r="S8" i="46"/>
  <c r="S8" i="59" s="1"/>
  <c r="Q8" i="46"/>
  <c r="Q8" i="59" s="1"/>
  <c r="P8" i="46"/>
  <c r="P8" i="59" s="1"/>
  <c r="Z7" i="46"/>
  <c r="Z7" i="59" s="1"/>
  <c r="X7" i="46"/>
  <c r="X7" i="59" s="1"/>
  <c r="T7" i="46"/>
  <c r="T7" i="59" s="1"/>
  <c r="S7" i="46"/>
  <c r="S7" i="59" s="1"/>
  <c r="Q7" i="46"/>
  <c r="Q7" i="59" s="1"/>
  <c r="P7" i="46"/>
  <c r="P7" i="59" s="1"/>
  <c r="Z6" i="46"/>
  <c r="Z6" i="59" s="1"/>
  <c r="X6" i="46"/>
  <c r="X6" i="59" s="1"/>
  <c r="T6" i="46"/>
  <c r="T6" i="59" s="1"/>
  <c r="S6" i="46"/>
  <c r="S6" i="59" s="1"/>
  <c r="Q6" i="46"/>
  <c r="Q6" i="59" s="1"/>
  <c r="P6" i="46"/>
  <c r="P6" i="59" s="1"/>
  <c r="Z5" i="46"/>
  <c r="Z5" i="59" s="1"/>
  <c r="X5" i="46"/>
  <c r="X5" i="59" s="1"/>
  <c r="T5" i="46"/>
  <c r="T5" i="59" s="1"/>
  <c r="S5" i="46"/>
  <c r="S5" i="59" s="1"/>
  <c r="Q5" i="46"/>
  <c r="Q5" i="59" s="1"/>
  <c r="P5" i="46"/>
  <c r="P5" i="59" s="1"/>
  <c r="Z4" i="46"/>
  <c r="Z4" i="59" s="1"/>
  <c r="X4" i="46"/>
  <c r="X4" i="59" s="1"/>
  <c r="T4" i="46"/>
  <c r="T4" i="59" s="1"/>
  <c r="S4" i="46"/>
  <c r="S4" i="59" s="1"/>
  <c r="Q4" i="46"/>
  <c r="Q4" i="59" s="1"/>
  <c r="P4" i="46"/>
  <c r="P4" i="59" s="1"/>
  <c r="Z3" i="46"/>
  <c r="Z3" i="59" s="1"/>
  <c r="X3" i="46"/>
  <c r="X3" i="59" s="1"/>
  <c r="T3" i="46"/>
  <c r="T3" i="59" s="1"/>
  <c r="S3" i="46"/>
  <c r="S3" i="59" s="1"/>
  <c r="Q3" i="46"/>
  <c r="Q3" i="59" s="1"/>
  <c r="P3" i="46"/>
  <c r="P3" i="59" s="1"/>
  <c r="J42" i="51"/>
  <c r="C42" i="51"/>
  <c r="K41" i="51"/>
  <c r="G41" i="51"/>
  <c r="D41" i="51"/>
  <c r="K40" i="51"/>
  <c r="G40" i="51"/>
  <c r="D40" i="51"/>
  <c r="K39" i="51"/>
  <c r="G39" i="51"/>
  <c r="D39" i="51"/>
  <c r="K38" i="51"/>
  <c r="G38" i="51"/>
  <c r="D38" i="51"/>
  <c r="K37" i="51"/>
  <c r="G37" i="51"/>
  <c r="D37" i="51"/>
  <c r="K36" i="51"/>
  <c r="G36" i="51"/>
  <c r="D36" i="51"/>
  <c r="K35" i="51"/>
  <c r="G35" i="51"/>
  <c r="D35" i="51"/>
  <c r="K34" i="51"/>
  <c r="G34" i="51"/>
  <c r="D34" i="51"/>
  <c r="K33" i="51"/>
  <c r="G33" i="51"/>
  <c r="D33" i="51"/>
  <c r="K32" i="51"/>
  <c r="G32" i="51"/>
  <c r="D32" i="51"/>
  <c r="K31" i="51"/>
  <c r="G31" i="51"/>
  <c r="D31" i="51"/>
  <c r="K30" i="51"/>
  <c r="G30" i="51"/>
  <c r="D30" i="51"/>
  <c r="K29" i="51"/>
  <c r="G29" i="51"/>
  <c r="D29" i="51"/>
  <c r="K28" i="51"/>
  <c r="G28" i="51"/>
  <c r="D28" i="51"/>
  <c r="K27" i="51"/>
  <c r="G27" i="51"/>
  <c r="D27" i="51"/>
  <c r="K26" i="51"/>
  <c r="G26" i="51"/>
  <c r="D26" i="51"/>
  <c r="K25" i="51"/>
  <c r="G25" i="51"/>
  <c r="D25" i="51"/>
  <c r="K24" i="51"/>
  <c r="G24" i="51"/>
  <c r="D24" i="51"/>
  <c r="K23" i="51"/>
  <c r="G23" i="51"/>
  <c r="D23" i="51"/>
  <c r="K22" i="51"/>
  <c r="K42" i="51" s="1"/>
  <c r="G22" i="51"/>
  <c r="E22" i="51"/>
  <c r="F22" i="51" s="1"/>
  <c r="D22" i="51"/>
  <c r="D42" i="51" s="1"/>
  <c r="J18" i="51"/>
  <c r="K17" i="51" s="1"/>
  <c r="C18" i="51"/>
  <c r="D15" i="51" s="1"/>
  <c r="AA25" i="50"/>
  <c r="J24" i="50"/>
  <c r="G24" i="50"/>
  <c r="F24" i="50"/>
  <c r="E24" i="50"/>
  <c r="D24" i="50"/>
  <c r="AP22" i="50"/>
  <c r="AE22" i="50"/>
  <c r="AD22" i="50"/>
  <c r="AC22" i="50"/>
  <c r="AB22" i="50"/>
  <c r="Z22" i="50"/>
  <c r="Y22" i="50"/>
  <c r="X22" i="50"/>
  <c r="W22" i="50"/>
  <c r="V22" i="50"/>
  <c r="U22" i="50"/>
  <c r="T22" i="50"/>
  <c r="S22" i="50"/>
  <c r="R22" i="50"/>
  <c r="Q22" i="50"/>
  <c r="P22" i="50"/>
  <c r="K22" i="50"/>
  <c r="I22" i="50"/>
  <c r="C22" i="50"/>
  <c r="AN21" i="50"/>
  <c r="AM21" i="50"/>
  <c r="AL21" i="50"/>
  <c r="AK21" i="50"/>
  <c r="AJ21" i="50"/>
  <c r="AI21" i="50"/>
  <c r="AH21" i="50"/>
  <c r="AG21" i="50"/>
  <c r="AC18" i="50"/>
  <c r="AC24" i="50" s="1"/>
  <c r="AB18" i="50"/>
  <c r="K18" i="50"/>
  <c r="K24" i="50" s="1"/>
  <c r="E16" i="7" s="1"/>
  <c r="C18" i="50"/>
  <c r="C24" i="50" s="1"/>
  <c r="AH16" i="50"/>
  <c r="U16" i="50"/>
  <c r="R16" i="50"/>
  <c r="N16" i="50"/>
  <c r="I16" i="50"/>
  <c r="AH15" i="50"/>
  <c r="U15" i="50"/>
  <c r="R15" i="50"/>
  <c r="AK15" i="50"/>
  <c r="N15" i="50"/>
  <c r="I15" i="50"/>
  <c r="AH14" i="50"/>
  <c r="U14" i="50"/>
  <c r="R14" i="50"/>
  <c r="AG14" i="50" s="1"/>
  <c r="AM14" i="50" s="1"/>
  <c r="AK14" i="50"/>
  <c r="N14" i="50"/>
  <c r="I14" i="50"/>
  <c r="AH13" i="50"/>
  <c r="U13" i="50"/>
  <c r="R13" i="50"/>
  <c r="AI13" i="50" s="1"/>
  <c r="AJ13" i="50"/>
  <c r="N13" i="50"/>
  <c r="I13" i="50"/>
  <c r="AH12" i="50"/>
  <c r="U12" i="50"/>
  <c r="R12" i="50"/>
  <c r="N12" i="50"/>
  <c r="I12" i="50"/>
  <c r="AH11" i="50"/>
  <c r="U11" i="50"/>
  <c r="R11" i="50"/>
  <c r="AK11" i="50"/>
  <c r="N11" i="50"/>
  <c r="I11" i="50"/>
  <c r="AH10" i="50"/>
  <c r="U10" i="50"/>
  <c r="R10" i="50"/>
  <c r="N10" i="50"/>
  <c r="I10" i="50"/>
  <c r="AH9" i="50"/>
  <c r="U9" i="50"/>
  <c r="AJ9" i="50"/>
  <c r="N9" i="50"/>
  <c r="I9" i="50"/>
  <c r="AH8" i="50"/>
  <c r="U8" i="50"/>
  <c r="N8" i="50"/>
  <c r="I8" i="50"/>
  <c r="AH7" i="50"/>
  <c r="U7" i="50"/>
  <c r="R7" i="50"/>
  <c r="AK7" i="50"/>
  <c r="N7" i="50"/>
  <c r="I7" i="50"/>
  <c r="AH6" i="50"/>
  <c r="U6" i="50"/>
  <c r="R6" i="50"/>
  <c r="N6" i="50"/>
  <c r="I6" i="50"/>
  <c r="AH5" i="50"/>
  <c r="U5" i="50"/>
  <c r="R5" i="50"/>
  <c r="AG5" i="50" s="1"/>
  <c r="N5" i="50"/>
  <c r="I5" i="50"/>
  <c r="AH4" i="50"/>
  <c r="U4" i="50"/>
  <c r="N4" i="50"/>
  <c r="I4" i="50"/>
  <c r="AH3" i="50"/>
  <c r="U3" i="50"/>
  <c r="Q18" i="50"/>
  <c r="AK3" i="50"/>
  <c r="N3" i="50"/>
  <c r="I3" i="50"/>
  <c r="M33" i="68" l="1"/>
  <c r="L34" i="68"/>
  <c r="F32" i="68"/>
  <c r="E33" i="68"/>
  <c r="M29" i="65"/>
  <c r="L30" i="65"/>
  <c r="F29" i="65"/>
  <c r="E30" i="65"/>
  <c r="F10" i="65"/>
  <c r="E11" i="65"/>
  <c r="F11" i="65" s="1"/>
  <c r="AG7" i="57"/>
  <c r="AG4" i="57"/>
  <c r="AG10" i="57"/>
  <c r="AG16" i="57"/>
  <c r="AG7" i="53"/>
  <c r="AJ9" i="58"/>
  <c r="R9" i="58"/>
  <c r="O9" i="58" s="1"/>
  <c r="U9" i="58"/>
  <c r="Y9" i="58" s="1"/>
  <c r="F26" i="63"/>
  <c r="E27" i="63"/>
  <c r="M14" i="63"/>
  <c r="G14" i="63" s="1"/>
  <c r="L15" i="63"/>
  <c r="L17" i="63"/>
  <c r="M17" i="63" s="1"/>
  <c r="M26" i="63"/>
  <c r="L27" i="63"/>
  <c r="F14" i="63"/>
  <c r="E15" i="63"/>
  <c r="E17" i="63"/>
  <c r="F17" i="63" s="1"/>
  <c r="F8" i="63"/>
  <c r="E9" i="63"/>
  <c r="M8" i="63"/>
  <c r="G8" i="63" s="1"/>
  <c r="L9" i="63"/>
  <c r="F8" i="62"/>
  <c r="E9" i="62"/>
  <c r="M15" i="62"/>
  <c r="G15" i="62" s="1"/>
  <c r="L16" i="62"/>
  <c r="M16" i="62" s="1"/>
  <c r="G16" i="62" s="1"/>
  <c r="F14" i="62"/>
  <c r="E15" i="62"/>
  <c r="E17" i="62"/>
  <c r="F17" i="62" s="1"/>
  <c r="F30" i="62"/>
  <c r="E31" i="62"/>
  <c r="M9" i="62"/>
  <c r="G9" i="62" s="1"/>
  <c r="L10" i="62"/>
  <c r="M26" i="62"/>
  <c r="L27" i="62"/>
  <c r="AG10" i="52"/>
  <c r="AG14" i="52"/>
  <c r="AG16" i="52"/>
  <c r="AG12" i="52"/>
  <c r="K10" i="51"/>
  <c r="K4" i="51"/>
  <c r="K12" i="51"/>
  <c r="K11" i="51"/>
  <c r="K5" i="51"/>
  <c r="K13" i="51"/>
  <c r="K6" i="51"/>
  <c r="K14" i="51"/>
  <c r="K7" i="51"/>
  <c r="K15" i="51"/>
  <c r="K8" i="51"/>
  <c r="K16" i="51"/>
  <c r="K9" i="51"/>
  <c r="D7" i="51"/>
  <c r="D11" i="51"/>
  <c r="D5" i="51"/>
  <c r="D14" i="51"/>
  <c r="D16" i="51"/>
  <c r="D13" i="51"/>
  <c r="D10" i="51"/>
  <c r="D4" i="51"/>
  <c r="D12" i="51"/>
  <c r="D9" i="51"/>
  <c r="D6" i="51"/>
  <c r="D8" i="51"/>
  <c r="M13" i="61"/>
  <c r="G13" i="61" s="1"/>
  <c r="L14" i="61"/>
  <c r="F12" i="61"/>
  <c r="E13" i="61"/>
  <c r="F6" i="61"/>
  <c r="E7" i="61"/>
  <c r="M26" i="61"/>
  <c r="L27" i="61"/>
  <c r="F26" i="61"/>
  <c r="E27" i="61"/>
  <c r="M7" i="61"/>
  <c r="L8" i="61"/>
  <c r="AJ11" i="58"/>
  <c r="AK12" i="59"/>
  <c r="AK16" i="59"/>
  <c r="AK3" i="59"/>
  <c r="AK7" i="59"/>
  <c r="AK15" i="59"/>
  <c r="AK5" i="59"/>
  <c r="AK13" i="59"/>
  <c r="U13" i="59"/>
  <c r="Y13" i="59" s="1"/>
  <c r="U4" i="59"/>
  <c r="Y4" i="59" s="1"/>
  <c r="U5" i="59"/>
  <c r="Y5" i="59" s="1"/>
  <c r="AJ10" i="59"/>
  <c r="R13" i="59"/>
  <c r="W13" i="59" s="1"/>
  <c r="U7" i="59"/>
  <c r="Y7" i="59" s="1"/>
  <c r="R6" i="59"/>
  <c r="AI6" i="59" s="1"/>
  <c r="AJ11" i="59"/>
  <c r="U15" i="59"/>
  <c r="Y15" i="59" s="1"/>
  <c r="AK11" i="59"/>
  <c r="R7" i="59"/>
  <c r="U12" i="59"/>
  <c r="Y12" i="59" s="1"/>
  <c r="R16" i="59"/>
  <c r="AI16" i="59" s="1"/>
  <c r="R12" i="59"/>
  <c r="O12" i="59" s="1"/>
  <c r="AJ16" i="59"/>
  <c r="AJ12" i="59"/>
  <c r="AJ7" i="59"/>
  <c r="R11" i="59"/>
  <c r="AI11" i="59" s="1"/>
  <c r="U6" i="59"/>
  <c r="Y6" i="59" s="1"/>
  <c r="R3" i="59"/>
  <c r="O3" i="59" s="1"/>
  <c r="R10" i="59"/>
  <c r="AI10" i="59" s="1"/>
  <c r="AK10" i="59"/>
  <c r="AJ3" i="59"/>
  <c r="U16" i="59"/>
  <c r="Y16" i="59" s="1"/>
  <c r="AJ5" i="59"/>
  <c r="U3" i="59"/>
  <c r="Y3" i="59" s="1"/>
  <c r="U11" i="59"/>
  <c r="Y11" i="59" s="1"/>
  <c r="AJ6" i="59"/>
  <c r="U14" i="59"/>
  <c r="Y14" i="59" s="1"/>
  <c r="AK6" i="59"/>
  <c r="U10" i="59"/>
  <c r="Y10" i="59" s="1"/>
  <c r="U8" i="59"/>
  <c r="Y8" i="59" s="1"/>
  <c r="R5" i="59"/>
  <c r="W5" i="59" s="1"/>
  <c r="AJ13" i="59"/>
  <c r="X18" i="59"/>
  <c r="X24" i="59" s="1"/>
  <c r="Q18" i="59"/>
  <c r="Q24" i="59" s="1"/>
  <c r="R15" i="59"/>
  <c r="S18" i="59"/>
  <c r="S24" i="59" s="1"/>
  <c r="P18" i="59"/>
  <c r="P24" i="59" s="1"/>
  <c r="AK24" i="59" s="1"/>
  <c r="T18" i="59"/>
  <c r="T24" i="59" s="1"/>
  <c r="U14" i="58"/>
  <c r="Y14" i="58" s="1"/>
  <c r="Z18" i="59"/>
  <c r="Z24" i="59" s="1"/>
  <c r="AJ15" i="59"/>
  <c r="AK14" i="59"/>
  <c r="R14" i="59"/>
  <c r="AJ14" i="59"/>
  <c r="AK4" i="59"/>
  <c r="R4" i="59"/>
  <c r="AJ4" i="59"/>
  <c r="U9" i="59"/>
  <c r="AK8" i="59"/>
  <c r="R8" i="59"/>
  <c r="AJ8" i="59"/>
  <c r="AK9" i="59"/>
  <c r="R9" i="59"/>
  <c r="AJ9" i="59"/>
  <c r="AJ15" i="58"/>
  <c r="AG11" i="57"/>
  <c r="Q24" i="50"/>
  <c r="G16" i="7" s="1"/>
  <c r="AH17" i="50"/>
  <c r="AJ4" i="58"/>
  <c r="AJ7" i="58"/>
  <c r="U5" i="58"/>
  <c r="Y5" i="58" s="1"/>
  <c r="U11" i="58"/>
  <c r="Y11" i="58" s="1"/>
  <c r="AJ13" i="58"/>
  <c r="AK7" i="58"/>
  <c r="U15" i="58"/>
  <c r="Y15" i="58" s="1"/>
  <c r="U3" i="58"/>
  <c r="Y3" i="58" s="1"/>
  <c r="AJ10" i="58"/>
  <c r="U6" i="58"/>
  <c r="Y6" i="58" s="1"/>
  <c r="U12" i="58"/>
  <c r="Y12" i="58" s="1"/>
  <c r="R16" i="58"/>
  <c r="W16" i="58" s="1"/>
  <c r="X18" i="58"/>
  <c r="X24" i="58" s="1"/>
  <c r="AJ5" i="58"/>
  <c r="R5" i="58"/>
  <c r="AI5" i="58" s="1"/>
  <c r="U8" i="58"/>
  <c r="Y8" i="58" s="1"/>
  <c r="U10" i="58"/>
  <c r="Y10" i="58" s="1"/>
  <c r="U13" i="58"/>
  <c r="Y13" i="58" s="1"/>
  <c r="U7" i="58"/>
  <c r="Y7" i="58" s="1"/>
  <c r="R6" i="58"/>
  <c r="AI6" i="58" s="1"/>
  <c r="R12" i="58"/>
  <c r="W12" i="58" s="1"/>
  <c r="Z18" i="58"/>
  <c r="Z24" i="58" s="1"/>
  <c r="R8" i="58"/>
  <c r="R13" i="58"/>
  <c r="AI13" i="58" s="1"/>
  <c r="R4" i="58"/>
  <c r="AI4" i="58" s="1"/>
  <c r="AJ6" i="58"/>
  <c r="U16" i="58"/>
  <c r="Y16" i="58" s="1"/>
  <c r="U4" i="58"/>
  <c r="Y4" i="58" s="1"/>
  <c r="AI5" i="52"/>
  <c r="AJ16" i="58"/>
  <c r="R7" i="58"/>
  <c r="O7" i="58" s="1"/>
  <c r="AJ8" i="58"/>
  <c r="T18" i="58"/>
  <c r="T24" i="58" s="1"/>
  <c r="AK8" i="58"/>
  <c r="R11" i="58"/>
  <c r="AI11" i="58" s="1"/>
  <c r="AK12" i="58"/>
  <c r="AJ12" i="58"/>
  <c r="R10" i="58"/>
  <c r="AI10" i="58" s="1"/>
  <c r="O16" i="53"/>
  <c r="AK15" i="58"/>
  <c r="S18" i="58"/>
  <c r="S24" i="58" s="1"/>
  <c r="R3" i="58"/>
  <c r="AI3" i="58" s="1"/>
  <c r="AK11" i="58"/>
  <c r="R15" i="58"/>
  <c r="AI15" i="58" s="1"/>
  <c r="P18" i="58"/>
  <c r="P24" i="58" s="1"/>
  <c r="AK24" i="58" s="1"/>
  <c r="AG16" i="53"/>
  <c r="R14" i="58"/>
  <c r="AG14" i="58" s="1"/>
  <c r="AM14" i="58" s="1"/>
  <c r="AJ3" i="58"/>
  <c r="AJ14" i="58"/>
  <c r="Q18" i="58"/>
  <c r="Q24" i="58" s="1"/>
  <c r="W12" i="53"/>
  <c r="AG6" i="53"/>
  <c r="AI12" i="53"/>
  <c r="AG12" i="53"/>
  <c r="AI3" i="53"/>
  <c r="W11" i="57"/>
  <c r="AG3" i="53"/>
  <c r="W16" i="52"/>
  <c r="O3" i="53"/>
  <c r="AI15" i="53"/>
  <c r="O15" i="53"/>
  <c r="AG15" i="53"/>
  <c r="W16" i="53"/>
  <c r="O14" i="52"/>
  <c r="AI11" i="57"/>
  <c r="O12" i="52"/>
  <c r="AI4" i="52"/>
  <c r="AI7" i="53"/>
  <c r="AI12" i="52"/>
  <c r="W7" i="53"/>
  <c r="AG9" i="57"/>
  <c r="O7" i="53"/>
  <c r="AG5" i="52"/>
  <c r="AI16" i="52"/>
  <c r="O10" i="52"/>
  <c r="AG11" i="53"/>
  <c r="O11" i="53"/>
  <c r="O9" i="57"/>
  <c r="W13" i="57"/>
  <c r="AG8" i="53"/>
  <c r="W11" i="53"/>
  <c r="AI9" i="57"/>
  <c r="AI13" i="57"/>
  <c r="O5" i="52"/>
  <c r="AI16" i="57"/>
  <c r="O16" i="52"/>
  <c r="AI9" i="58"/>
  <c r="O10" i="57"/>
  <c r="AI10" i="57"/>
  <c r="O6" i="53"/>
  <c r="W10" i="57"/>
  <c r="O4" i="52"/>
  <c r="W6" i="53"/>
  <c r="AG13" i="57"/>
  <c r="AG4" i="52"/>
  <c r="W12" i="57"/>
  <c r="W12" i="52"/>
  <c r="O10" i="53"/>
  <c r="O15" i="52"/>
  <c r="AG15" i="52"/>
  <c r="AG13" i="53"/>
  <c r="W14" i="53"/>
  <c r="AG10" i="53"/>
  <c r="O14" i="53"/>
  <c r="AI10" i="53"/>
  <c r="W10" i="52"/>
  <c r="AI6" i="52"/>
  <c r="O16" i="57"/>
  <c r="W14" i="57"/>
  <c r="W16" i="57"/>
  <c r="AI10" i="52"/>
  <c r="O13" i="53"/>
  <c r="O8" i="53"/>
  <c r="AI14" i="53"/>
  <c r="O15" i="57"/>
  <c r="AG8" i="57"/>
  <c r="W8" i="53"/>
  <c r="W15" i="57"/>
  <c r="AI8" i="57"/>
  <c r="AG12" i="57"/>
  <c r="AG6" i="52"/>
  <c r="AA18" i="57"/>
  <c r="O12" i="57"/>
  <c r="O14" i="57"/>
  <c r="AI14" i="57"/>
  <c r="O8" i="57"/>
  <c r="O6" i="52"/>
  <c r="O7" i="57"/>
  <c r="AI15" i="57"/>
  <c r="W7" i="57"/>
  <c r="U18" i="57"/>
  <c r="Y18" i="57" s="1"/>
  <c r="AI7" i="57"/>
  <c r="AI4" i="57"/>
  <c r="O4" i="57"/>
  <c r="W4" i="57"/>
  <c r="AJ17" i="57"/>
  <c r="AI5" i="57"/>
  <c r="W5" i="57"/>
  <c r="O5" i="57"/>
  <c r="AG5" i="57"/>
  <c r="W13" i="53"/>
  <c r="AK17" i="53"/>
  <c r="AK17" i="57"/>
  <c r="AG3" i="57"/>
  <c r="AI3" i="57"/>
  <c r="W3" i="57"/>
  <c r="O3" i="57"/>
  <c r="R18" i="57"/>
  <c r="R24" i="57" s="1"/>
  <c r="AG6" i="57"/>
  <c r="O6" i="57"/>
  <c r="AI6" i="57"/>
  <c r="W6" i="57"/>
  <c r="AI15" i="52"/>
  <c r="AI14" i="52"/>
  <c r="W14" i="52"/>
  <c r="AJ17" i="52"/>
  <c r="AK17" i="52"/>
  <c r="Y3" i="50"/>
  <c r="U18" i="53"/>
  <c r="Y3" i="53"/>
  <c r="AA18" i="53"/>
  <c r="AI4" i="53"/>
  <c r="W4" i="53"/>
  <c r="O4" i="53"/>
  <c r="AG4" i="53"/>
  <c r="AJ17" i="53"/>
  <c r="AI9" i="53"/>
  <c r="W9" i="53"/>
  <c r="O9" i="53"/>
  <c r="AG9" i="53"/>
  <c r="AI5" i="53"/>
  <c r="W5" i="53"/>
  <c r="O5" i="53"/>
  <c r="AG5" i="53"/>
  <c r="R18" i="53"/>
  <c r="R24" i="53" s="1"/>
  <c r="P24" i="52"/>
  <c r="AK24" i="52" s="1"/>
  <c r="AI8" i="52"/>
  <c r="W8" i="52"/>
  <c r="O8" i="52"/>
  <c r="AG8" i="52"/>
  <c r="R18" i="52"/>
  <c r="R24" i="52" s="1"/>
  <c r="AG3" i="52"/>
  <c r="O3" i="52"/>
  <c r="AI3" i="52"/>
  <c r="W3" i="52"/>
  <c r="AI9" i="52"/>
  <c r="W9" i="52"/>
  <c r="O9" i="52"/>
  <c r="AG9" i="52"/>
  <c r="AI11" i="52"/>
  <c r="W11" i="52"/>
  <c r="O11" i="52"/>
  <c r="AG11" i="52"/>
  <c r="AI13" i="52"/>
  <c r="W13" i="52"/>
  <c r="O13" i="52"/>
  <c r="AG13" i="52"/>
  <c r="AI7" i="52"/>
  <c r="W7" i="52"/>
  <c r="O7" i="52"/>
  <c r="AG7" i="52"/>
  <c r="U18" i="52"/>
  <c r="Y3" i="52"/>
  <c r="E23" i="51"/>
  <c r="F23" i="51" s="1"/>
  <c r="D17" i="51"/>
  <c r="L22" i="51"/>
  <c r="L4" i="51"/>
  <c r="R4" i="50"/>
  <c r="AK4" i="50"/>
  <c r="Y5" i="50"/>
  <c r="Y10" i="50"/>
  <c r="AI12" i="50"/>
  <c r="W12" i="50"/>
  <c r="O12" i="50"/>
  <c r="AG12" i="50"/>
  <c r="Y15" i="50"/>
  <c r="T18" i="50"/>
  <c r="T24" i="50" s="1"/>
  <c r="I16" i="7" s="1"/>
  <c r="I18" i="50"/>
  <c r="I24" i="50" s="1"/>
  <c r="Z18" i="50"/>
  <c r="Z24" i="50" s="1"/>
  <c r="L16" i="7" s="1"/>
  <c r="AJ4" i="50"/>
  <c r="AI7" i="50"/>
  <c r="W7" i="50"/>
  <c r="O7" i="50"/>
  <c r="AG7" i="50"/>
  <c r="Y11" i="50"/>
  <c r="Y16" i="50"/>
  <c r="Y4" i="50"/>
  <c r="AG6" i="50"/>
  <c r="AI6" i="50"/>
  <c r="W6" i="50"/>
  <c r="O6" i="50"/>
  <c r="Y7" i="50"/>
  <c r="AK8" i="50"/>
  <c r="R8" i="50"/>
  <c r="AJ8" i="50"/>
  <c r="Y12" i="50"/>
  <c r="P18" i="50"/>
  <c r="R3" i="50"/>
  <c r="AJ3" i="50"/>
  <c r="Y6" i="50"/>
  <c r="Y8" i="50"/>
  <c r="AG10" i="50"/>
  <c r="AI10" i="50"/>
  <c r="W10" i="50"/>
  <c r="O10" i="50"/>
  <c r="Y13" i="50"/>
  <c r="AI5" i="50"/>
  <c r="W5" i="50"/>
  <c r="O5" i="50"/>
  <c r="U18" i="50"/>
  <c r="X18" i="50"/>
  <c r="X24" i="50" s="1"/>
  <c r="Y14" i="50"/>
  <c r="AI16" i="50"/>
  <c r="W16" i="50"/>
  <c r="O16" i="50"/>
  <c r="AG16" i="50"/>
  <c r="AK5" i="50"/>
  <c r="Y9" i="50"/>
  <c r="AK9" i="50"/>
  <c r="AG11" i="50"/>
  <c r="AK13" i="50"/>
  <c r="O14" i="50"/>
  <c r="W14" i="50"/>
  <c r="AI14" i="50"/>
  <c r="AG15" i="50"/>
  <c r="AJ10" i="50"/>
  <c r="AJ14" i="50"/>
  <c r="AK6" i="50"/>
  <c r="AK10" i="50"/>
  <c r="O11" i="50"/>
  <c r="W11" i="50"/>
  <c r="AI11" i="50"/>
  <c r="O15" i="50"/>
  <c r="W15" i="50"/>
  <c r="AI15" i="50"/>
  <c r="S18" i="50"/>
  <c r="S24" i="50" s="1"/>
  <c r="H16" i="7" s="1"/>
  <c r="AJ5" i="50"/>
  <c r="AJ6" i="50"/>
  <c r="R9" i="50"/>
  <c r="AJ7" i="50"/>
  <c r="AJ11" i="50"/>
  <c r="AJ15" i="50"/>
  <c r="AG13" i="50"/>
  <c r="AJ12" i="50"/>
  <c r="AJ16" i="50"/>
  <c r="AK12" i="50"/>
  <c r="O13" i="50"/>
  <c r="W13" i="50"/>
  <c r="AK16" i="50"/>
  <c r="AE6" i="40"/>
  <c r="AE3" i="40"/>
  <c r="J15" i="45"/>
  <c r="J16" i="45"/>
  <c r="J7" i="45"/>
  <c r="J5" i="45"/>
  <c r="J4" i="45"/>
  <c r="J11" i="45"/>
  <c r="J12" i="45"/>
  <c r="J8" i="45"/>
  <c r="J13" i="45"/>
  <c r="J10" i="45"/>
  <c r="J17" i="45"/>
  <c r="J6" i="45"/>
  <c r="J9" i="45"/>
  <c r="J14" i="45"/>
  <c r="C14" i="45"/>
  <c r="C15" i="45"/>
  <c r="C10" i="45"/>
  <c r="C5" i="45"/>
  <c r="C7" i="45"/>
  <c r="C6" i="45"/>
  <c r="C12" i="45"/>
  <c r="C4" i="45"/>
  <c r="C13" i="45"/>
  <c r="C8" i="45"/>
  <c r="C16" i="45"/>
  <c r="C9" i="45"/>
  <c r="C11" i="45"/>
  <c r="C17" i="45"/>
  <c r="AA28" i="40"/>
  <c r="AA25" i="40"/>
  <c r="AD1" i="40"/>
  <c r="F33" i="68" l="1"/>
  <c r="E34" i="68"/>
  <c r="M34" i="68"/>
  <c r="L35" i="68"/>
  <c r="J16" i="7"/>
  <c r="AE16" i="7" s="1"/>
  <c r="E31" i="65"/>
  <c r="F30" i="65"/>
  <c r="M30" i="65"/>
  <c r="L31" i="65"/>
  <c r="G17" i="63"/>
  <c r="AG8" i="58"/>
  <c r="W9" i="58"/>
  <c r="AG9" i="58"/>
  <c r="G5" i="61"/>
  <c r="M27" i="63"/>
  <c r="L28" i="63"/>
  <c r="M9" i="63"/>
  <c r="L10" i="63"/>
  <c r="F9" i="63"/>
  <c r="E10" i="63"/>
  <c r="M15" i="63"/>
  <c r="L16" i="63"/>
  <c r="M16" i="63" s="1"/>
  <c r="F27" i="63"/>
  <c r="E28" i="63"/>
  <c r="F15" i="63"/>
  <c r="E16" i="63"/>
  <c r="F16" i="63" s="1"/>
  <c r="F15" i="62"/>
  <c r="E16" i="62"/>
  <c r="F16" i="62" s="1"/>
  <c r="L28" i="62"/>
  <c r="M27" i="62"/>
  <c r="M10" i="62"/>
  <c r="G10" i="62" s="1"/>
  <c r="L11" i="62"/>
  <c r="M11" i="62" s="1"/>
  <c r="G11" i="62" s="1"/>
  <c r="F9" i="62"/>
  <c r="E10" i="62"/>
  <c r="F31" i="62"/>
  <c r="E32" i="62"/>
  <c r="K18" i="51"/>
  <c r="D18" i="51"/>
  <c r="E4" i="51"/>
  <c r="F4" i="51" s="1"/>
  <c r="F7" i="61"/>
  <c r="E8" i="61"/>
  <c r="L28" i="61"/>
  <c r="M27" i="61"/>
  <c r="M8" i="61"/>
  <c r="L9" i="61"/>
  <c r="F13" i="61"/>
  <c r="E14" i="61"/>
  <c r="F27" i="61"/>
  <c r="E28" i="61"/>
  <c r="M14" i="61"/>
  <c r="G14" i="61" s="1"/>
  <c r="L15" i="61"/>
  <c r="L17" i="61"/>
  <c r="M17" i="61" s="1"/>
  <c r="G17" i="61" s="1"/>
  <c r="D16" i="7"/>
  <c r="AI13" i="59"/>
  <c r="AG13" i="59"/>
  <c r="O13" i="59"/>
  <c r="AG7" i="59"/>
  <c r="W12" i="59"/>
  <c r="AI12" i="59"/>
  <c r="O6" i="59"/>
  <c r="W3" i="59"/>
  <c r="W6" i="59"/>
  <c r="AI3" i="59"/>
  <c r="AG15" i="59"/>
  <c r="O16" i="59"/>
  <c r="W16" i="59"/>
  <c r="O7" i="59"/>
  <c r="W7" i="59"/>
  <c r="AG12" i="59"/>
  <c r="AI7" i="59"/>
  <c r="O11" i="59"/>
  <c r="W11" i="59"/>
  <c r="AG11" i="59"/>
  <c r="AG16" i="59"/>
  <c r="O10" i="59"/>
  <c r="AG3" i="59"/>
  <c r="AG10" i="59"/>
  <c r="AG6" i="59"/>
  <c r="W10" i="59"/>
  <c r="O15" i="59"/>
  <c r="AG5" i="59"/>
  <c r="AI5" i="59"/>
  <c r="U18" i="59"/>
  <c r="U24" i="59" s="1"/>
  <c r="V9" i="59" s="1"/>
  <c r="W8" i="58"/>
  <c r="O5" i="58"/>
  <c r="O5" i="59"/>
  <c r="AK17" i="59"/>
  <c r="R18" i="59"/>
  <c r="R24" i="59" s="1"/>
  <c r="W15" i="59"/>
  <c r="AI15" i="59"/>
  <c r="AJ17" i="59"/>
  <c r="AG5" i="58"/>
  <c r="AI14" i="59"/>
  <c r="W14" i="59"/>
  <c r="O14" i="59"/>
  <c r="AG14" i="59"/>
  <c r="AI9" i="59"/>
  <c r="W9" i="59"/>
  <c r="O9" i="59"/>
  <c r="AG9" i="59"/>
  <c r="AG4" i="59"/>
  <c r="O4" i="59"/>
  <c r="W4" i="59"/>
  <c r="AI4" i="59"/>
  <c r="AI8" i="59"/>
  <c r="W8" i="59"/>
  <c r="O8" i="59"/>
  <c r="AG8" i="59"/>
  <c r="Y9" i="59"/>
  <c r="O4" i="58"/>
  <c r="W5" i="58"/>
  <c r="O16" i="58"/>
  <c r="AG13" i="58"/>
  <c r="O13" i="58"/>
  <c r="W4" i="58"/>
  <c r="W13" i="58"/>
  <c r="AG16" i="58"/>
  <c r="AJ17" i="58"/>
  <c r="AI16" i="58"/>
  <c r="AG6" i="58"/>
  <c r="AI12" i="58"/>
  <c r="AG12" i="58"/>
  <c r="O8" i="58"/>
  <c r="W6" i="58"/>
  <c r="O6" i="58"/>
  <c r="W10" i="58"/>
  <c r="AG10" i="58"/>
  <c r="O10" i="58"/>
  <c r="AI8" i="58"/>
  <c r="O12" i="58"/>
  <c r="U18" i="58"/>
  <c r="Y18" i="58" s="1"/>
  <c r="AG4" i="58"/>
  <c r="W3" i="58"/>
  <c r="AI14" i="58"/>
  <c r="W7" i="58"/>
  <c r="AG3" i="58"/>
  <c r="AG11" i="58"/>
  <c r="AK17" i="58"/>
  <c r="O11" i="58"/>
  <c r="W11" i="58"/>
  <c r="AI7" i="58"/>
  <c r="AG7" i="58"/>
  <c r="W14" i="58"/>
  <c r="O14" i="58"/>
  <c r="O3" i="58"/>
  <c r="AG15" i="58"/>
  <c r="O15" i="58"/>
  <c r="W15" i="58"/>
  <c r="R18" i="58"/>
  <c r="R24" i="58" s="1"/>
  <c r="U24" i="57"/>
  <c r="AE1" i="57" s="1"/>
  <c r="W18" i="57"/>
  <c r="W24" i="57" s="1"/>
  <c r="AI17" i="57"/>
  <c r="AG17" i="57"/>
  <c r="AG17" i="53"/>
  <c r="AI17" i="52"/>
  <c r="AI17" i="53"/>
  <c r="AK17" i="50"/>
  <c r="U24" i="53"/>
  <c r="Y18" i="53"/>
  <c r="W18" i="53"/>
  <c r="W24" i="53" s="1"/>
  <c r="W18" i="52"/>
  <c r="W24" i="52" s="1"/>
  <c r="AG17" i="52"/>
  <c r="AA18" i="52"/>
  <c r="U24" i="52"/>
  <c r="Y18" i="52"/>
  <c r="L5" i="51"/>
  <c r="M4" i="51"/>
  <c r="M22" i="51"/>
  <c r="L23" i="51"/>
  <c r="E5" i="51"/>
  <c r="E24" i="51"/>
  <c r="AI9" i="50"/>
  <c r="W9" i="50"/>
  <c r="O9" i="50"/>
  <c r="AG9" i="50"/>
  <c r="U24" i="50"/>
  <c r="Y24" i="50" s="1"/>
  <c r="Y18" i="50"/>
  <c r="AG4" i="50"/>
  <c r="O4" i="50"/>
  <c r="AI4" i="50"/>
  <c r="W4" i="50"/>
  <c r="AJ17" i="50"/>
  <c r="AI3" i="50"/>
  <c r="W3" i="50"/>
  <c r="O3" i="50"/>
  <c r="AG3" i="50"/>
  <c r="R18" i="50"/>
  <c r="R24" i="50" s="1"/>
  <c r="P24" i="50"/>
  <c r="AI8" i="50"/>
  <c r="W8" i="50"/>
  <c r="O8" i="50"/>
  <c r="AG8" i="50"/>
  <c r="Q14" i="7"/>
  <c r="J42" i="47"/>
  <c r="C42" i="47"/>
  <c r="D39" i="47" s="1"/>
  <c r="K41" i="47"/>
  <c r="G41" i="47"/>
  <c r="K40" i="47"/>
  <c r="G40" i="47"/>
  <c r="K39" i="47"/>
  <c r="G39" i="47"/>
  <c r="K38" i="47"/>
  <c r="G38" i="47"/>
  <c r="D38" i="47"/>
  <c r="K37" i="47"/>
  <c r="G37" i="47"/>
  <c r="D37" i="47"/>
  <c r="K36" i="47"/>
  <c r="G36" i="47"/>
  <c r="D36" i="47"/>
  <c r="K35" i="47"/>
  <c r="G35" i="47"/>
  <c r="D35" i="47"/>
  <c r="K34" i="47"/>
  <c r="G34" i="47"/>
  <c r="D34" i="47"/>
  <c r="K33" i="47"/>
  <c r="G33" i="47"/>
  <c r="D33" i="47"/>
  <c r="K32" i="47"/>
  <c r="G32" i="47"/>
  <c r="D32" i="47"/>
  <c r="K31" i="47"/>
  <c r="G31" i="47"/>
  <c r="D31" i="47"/>
  <c r="K30" i="47"/>
  <c r="G30" i="47"/>
  <c r="D30" i="47"/>
  <c r="K29" i="47"/>
  <c r="G29" i="47"/>
  <c r="D29" i="47"/>
  <c r="K28" i="47"/>
  <c r="G28" i="47"/>
  <c r="D28" i="47"/>
  <c r="K27" i="47"/>
  <c r="G27" i="47"/>
  <c r="D27" i="47"/>
  <c r="K26" i="47"/>
  <c r="G26" i="47"/>
  <c r="D26" i="47"/>
  <c r="K25" i="47"/>
  <c r="G25" i="47"/>
  <c r="D25" i="47"/>
  <c r="K24" i="47"/>
  <c r="G24" i="47"/>
  <c r="D24" i="47"/>
  <c r="K23" i="47"/>
  <c r="G23" i="47"/>
  <c r="D23" i="47"/>
  <c r="K22" i="47"/>
  <c r="K42" i="47" s="1"/>
  <c r="G22" i="47"/>
  <c r="D22" i="47"/>
  <c r="D42" i="47" s="1"/>
  <c r="AA25" i="46"/>
  <c r="AA28" i="46" s="1"/>
  <c r="J24" i="46"/>
  <c r="G24" i="46"/>
  <c r="F24" i="46"/>
  <c r="E24" i="46"/>
  <c r="D24" i="46"/>
  <c r="AP22" i="46"/>
  <c r="AE22" i="46"/>
  <c r="AD22" i="46"/>
  <c r="AC22" i="46"/>
  <c r="AB22" i="46"/>
  <c r="Z22" i="46"/>
  <c r="X22" i="46"/>
  <c r="W22" i="46"/>
  <c r="V22" i="46"/>
  <c r="U22" i="46"/>
  <c r="Y22" i="46" s="1"/>
  <c r="T22" i="46"/>
  <c r="S22" i="46"/>
  <c r="R22" i="46"/>
  <c r="Q22" i="46"/>
  <c r="P22" i="46"/>
  <c r="K22" i="46"/>
  <c r="I22" i="46"/>
  <c r="C22" i="46"/>
  <c r="AN21" i="46"/>
  <c r="AM21" i="46"/>
  <c r="AL21" i="46"/>
  <c r="AK21" i="46"/>
  <c r="AJ21" i="46"/>
  <c r="AI21" i="46"/>
  <c r="AH21" i="46"/>
  <c r="AG21" i="46"/>
  <c r="AC18" i="46"/>
  <c r="AC24" i="46" s="1"/>
  <c r="AB18" i="46"/>
  <c r="K18" i="46"/>
  <c r="K24" i="46" s="1"/>
  <c r="E15" i="7" s="1"/>
  <c r="C18" i="46"/>
  <c r="C24" i="46" s="1"/>
  <c r="AH16" i="46"/>
  <c r="N16" i="46"/>
  <c r="I16" i="46"/>
  <c r="AH15" i="46"/>
  <c r="N15" i="46"/>
  <c r="I15" i="46"/>
  <c r="AH14" i="46"/>
  <c r="AK14" i="46"/>
  <c r="N14" i="46"/>
  <c r="I14" i="46"/>
  <c r="AH13" i="46"/>
  <c r="N13" i="46"/>
  <c r="I13" i="46"/>
  <c r="AH12" i="46"/>
  <c r="N12" i="46"/>
  <c r="I12" i="46"/>
  <c r="AH11" i="46"/>
  <c r="N11" i="46"/>
  <c r="I11" i="46"/>
  <c r="AH10" i="46"/>
  <c r="AK10" i="46"/>
  <c r="N10" i="46"/>
  <c r="I10" i="46"/>
  <c r="AH9" i="46"/>
  <c r="AK9" i="46"/>
  <c r="N9" i="46"/>
  <c r="I9" i="46"/>
  <c r="AH8" i="46"/>
  <c r="N8" i="46"/>
  <c r="I8" i="46"/>
  <c r="AH7" i="46"/>
  <c r="N7" i="46"/>
  <c r="I7" i="46"/>
  <c r="AH6" i="46"/>
  <c r="AK6" i="46"/>
  <c r="N6" i="46"/>
  <c r="I6" i="46"/>
  <c r="AH5" i="46"/>
  <c r="AK5" i="46"/>
  <c r="N5" i="46"/>
  <c r="I5" i="46"/>
  <c r="AH4" i="46"/>
  <c r="N4" i="46"/>
  <c r="I4" i="46"/>
  <c r="AH3" i="46"/>
  <c r="AK3" i="46"/>
  <c r="N3" i="46"/>
  <c r="I3" i="46"/>
  <c r="M35" i="68" l="1"/>
  <c r="L36" i="68"/>
  <c r="F34" i="68"/>
  <c r="E35" i="68"/>
  <c r="M31" i="65"/>
  <c r="L32" i="65"/>
  <c r="F31" i="65"/>
  <c r="E32" i="65"/>
  <c r="G9" i="63"/>
  <c r="G7" i="63"/>
  <c r="G16" i="63"/>
  <c r="G6" i="63"/>
  <c r="G15" i="63"/>
  <c r="G4" i="63"/>
  <c r="G12" i="61"/>
  <c r="G7" i="61"/>
  <c r="F10" i="63"/>
  <c r="E11" i="63"/>
  <c r="F11" i="63" s="1"/>
  <c r="M10" i="63"/>
  <c r="L11" i="63"/>
  <c r="M11" i="63" s="1"/>
  <c r="F28" i="63"/>
  <c r="E29" i="63"/>
  <c r="L29" i="63"/>
  <c r="M28" i="63"/>
  <c r="M28" i="62"/>
  <c r="L29" i="62"/>
  <c r="F10" i="62"/>
  <c r="E11" i="62"/>
  <c r="F11" i="62" s="1"/>
  <c r="F32" i="62"/>
  <c r="E33" i="62"/>
  <c r="M9" i="61"/>
  <c r="L10" i="61"/>
  <c r="F14" i="61"/>
  <c r="E15" i="61"/>
  <c r="E17" i="61"/>
  <c r="F17" i="61" s="1"/>
  <c r="M15" i="61"/>
  <c r="L16" i="61"/>
  <c r="M16" i="61" s="1"/>
  <c r="G16" i="61" s="1"/>
  <c r="M28" i="61"/>
  <c r="L29" i="61"/>
  <c r="F28" i="61"/>
  <c r="E29" i="61"/>
  <c r="F8" i="61"/>
  <c r="E9" i="61"/>
  <c r="AK24" i="50"/>
  <c r="F16" i="7"/>
  <c r="AH17" i="46"/>
  <c r="Y18" i="59"/>
  <c r="AI17" i="59"/>
  <c r="W18" i="59"/>
  <c r="W24" i="59" s="1"/>
  <c r="AG17" i="59"/>
  <c r="V6" i="59"/>
  <c r="V4" i="59"/>
  <c r="V14" i="59"/>
  <c r="V13" i="59"/>
  <c r="V5" i="59"/>
  <c r="V10" i="59"/>
  <c r="V11" i="59"/>
  <c r="Y24" i="59"/>
  <c r="V12" i="59"/>
  <c r="V15" i="59"/>
  <c r="V7" i="59"/>
  <c r="V3" i="59"/>
  <c r="V16" i="59"/>
  <c r="V8" i="59"/>
  <c r="AI17" i="58"/>
  <c r="U24" i="58"/>
  <c r="V5" i="58" s="1"/>
  <c r="W18" i="58"/>
  <c r="W24" i="58" s="1"/>
  <c r="V9" i="57"/>
  <c r="AG17" i="58"/>
  <c r="V10" i="57"/>
  <c r="V15" i="57"/>
  <c r="V4" i="57"/>
  <c r="V3" i="57"/>
  <c r="Y24" i="57"/>
  <c r="V6" i="57"/>
  <c r="V16" i="57"/>
  <c r="V13" i="57"/>
  <c r="V12" i="57"/>
  <c r="V8" i="57"/>
  <c r="V5" i="57"/>
  <c r="V7" i="57"/>
  <c r="V14" i="57"/>
  <c r="V11" i="57"/>
  <c r="AD6" i="57"/>
  <c r="AE6" i="57" s="1"/>
  <c r="AL6" i="57" s="1" a="1"/>
  <c r="AL6" i="57" s="1"/>
  <c r="AM6" i="57" s="1"/>
  <c r="AD12" i="57"/>
  <c r="AE12" i="57" s="1"/>
  <c r="AL12" i="57" s="1" a="1"/>
  <c r="AL12" i="57" s="1"/>
  <c r="AM12" i="57" s="1"/>
  <c r="AD13" i="57"/>
  <c r="AE13" i="57" s="1"/>
  <c r="AL13" i="57" s="1" a="1"/>
  <c r="AL13" i="57" s="1"/>
  <c r="AM13" i="57" s="1"/>
  <c r="AD11" i="57"/>
  <c r="AE11" i="57" s="1"/>
  <c r="AL11" i="57" s="1" a="1"/>
  <c r="AL11" i="57" s="1"/>
  <c r="AM11" i="57" s="1"/>
  <c r="AD4" i="57"/>
  <c r="AE4" i="57" s="1"/>
  <c r="AL4" i="57" s="1" a="1"/>
  <c r="AL4" i="57" s="1"/>
  <c r="AM4" i="57" s="1"/>
  <c r="AD14" i="57"/>
  <c r="AE14" i="57" s="1"/>
  <c r="AL14" i="57" s="1" a="1"/>
  <c r="AL14" i="57" s="1"/>
  <c r="AD15" i="57"/>
  <c r="AE15" i="57" s="1"/>
  <c r="AL15" i="57" s="1" a="1"/>
  <c r="AL15" i="57" s="1"/>
  <c r="AM15" i="57" s="1"/>
  <c r="AD9" i="57"/>
  <c r="AE9" i="57" s="1"/>
  <c r="AL9" i="57" s="1" a="1"/>
  <c r="AL9" i="57" s="1"/>
  <c r="AM9" i="57" s="1"/>
  <c r="AD3" i="57"/>
  <c r="AD5" i="57"/>
  <c r="AE5" i="57" s="1"/>
  <c r="AL5" i="57" s="1" a="1"/>
  <c r="AL5" i="57" s="1"/>
  <c r="AM5" i="57" s="1"/>
  <c r="AD16" i="57"/>
  <c r="AE16" i="57" s="1"/>
  <c r="AL16" i="57" s="1" a="1"/>
  <c r="AL16" i="57" s="1"/>
  <c r="AM16" i="57" s="1"/>
  <c r="AD10" i="57"/>
  <c r="AE10" i="57" s="1"/>
  <c r="AL10" i="57" s="1" a="1"/>
  <c r="AL10" i="57" s="1"/>
  <c r="AM10" i="57" s="1"/>
  <c r="AD8" i="57"/>
  <c r="AE8" i="57" s="1"/>
  <c r="AL8" i="57" s="1" a="1"/>
  <c r="AL8" i="57" s="1"/>
  <c r="AM8" i="57" s="1"/>
  <c r="AD7" i="57"/>
  <c r="AE7" i="57" s="1"/>
  <c r="AL7" i="57" s="1" a="1"/>
  <c r="AL7" i="57" s="1"/>
  <c r="AM7" i="57" s="1"/>
  <c r="AI17" i="50"/>
  <c r="AE1" i="53"/>
  <c r="Y24" i="53"/>
  <c r="V16" i="53"/>
  <c r="V7" i="53"/>
  <c r="V4" i="53"/>
  <c r="V9" i="53"/>
  <c r="V8" i="53"/>
  <c r="V12" i="53"/>
  <c r="V14" i="53"/>
  <c r="V15" i="53"/>
  <c r="V11" i="53"/>
  <c r="V6" i="53"/>
  <c r="V13" i="53"/>
  <c r="V5" i="53"/>
  <c r="V10" i="53"/>
  <c r="V3" i="53"/>
  <c r="AE1" i="52"/>
  <c r="V4" i="52"/>
  <c r="V8" i="52"/>
  <c r="V16" i="52"/>
  <c r="V10" i="52"/>
  <c r="V13" i="52"/>
  <c r="V9" i="52"/>
  <c r="V11" i="52"/>
  <c r="V5" i="52"/>
  <c r="V12" i="52"/>
  <c r="V14" i="52"/>
  <c r="V6" i="52"/>
  <c r="V7" i="52"/>
  <c r="V15" i="52"/>
  <c r="V3" i="52"/>
  <c r="Y24" i="52"/>
  <c r="I18" i="46"/>
  <c r="I24" i="46" s="1"/>
  <c r="F24" i="51"/>
  <c r="E25" i="51"/>
  <c r="E6" i="51"/>
  <c r="F5" i="51"/>
  <c r="E12" i="51"/>
  <c r="M23" i="51"/>
  <c r="L24" i="51"/>
  <c r="M5" i="51"/>
  <c r="L12" i="51"/>
  <c r="L6" i="51"/>
  <c r="AG17" i="50"/>
  <c r="W18" i="50"/>
  <c r="W24" i="50" s="1"/>
  <c r="K16" i="7" s="1"/>
  <c r="AE1" i="50"/>
  <c r="V9" i="50"/>
  <c r="V15" i="50"/>
  <c r="V16" i="50"/>
  <c r="V8" i="50"/>
  <c r="V10" i="50"/>
  <c r="V4" i="50"/>
  <c r="V13" i="50"/>
  <c r="V14" i="50"/>
  <c r="V7" i="50"/>
  <c r="V12" i="50"/>
  <c r="V3" i="50"/>
  <c r="V5" i="50"/>
  <c r="V11" i="50"/>
  <c r="V6" i="50"/>
  <c r="R11" i="46"/>
  <c r="R4" i="46"/>
  <c r="U4" i="46"/>
  <c r="Y4" i="46" s="1"/>
  <c r="U16" i="46"/>
  <c r="Y16" i="46" s="1"/>
  <c r="R3" i="46"/>
  <c r="U7" i="46"/>
  <c r="Y7" i="46" s="1"/>
  <c r="E22" i="47"/>
  <c r="L22" i="47"/>
  <c r="R15" i="46"/>
  <c r="J5" i="47" s="1"/>
  <c r="D41" i="47"/>
  <c r="D40" i="47"/>
  <c r="U14" i="46"/>
  <c r="Y14" i="46" s="1"/>
  <c r="U11" i="46"/>
  <c r="Y11" i="46" s="1"/>
  <c r="U8" i="46"/>
  <c r="Y8" i="46" s="1"/>
  <c r="R9" i="46"/>
  <c r="U9" i="46"/>
  <c r="Y9" i="46" s="1"/>
  <c r="R10" i="46"/>
  <c r="J15" i="47" s="1"/>
  <c r="U15" i="46"/>
  <c r="Y15" i="46" s="1"/>
  <c r="U5" i="46"/>
  <c r="Y5" i="46" s="1"/>
  <c r="R6" i="46"/>
  <c r="J8" i="47" s="1"/>
  <c r="AJ7" i="46"/>
  <c r="AJ13" i="46"/>
  <c r="R8" i="46"/>
  <c r="U13" i="46"/>
  <c r="Y13" i="46" s="1"/>
  <c r="P18" i="46"/>
  <c r="P24" i="46" s="1"/>
  <c r="U12" i="46"/>
  <c r="Y12" i="46" s="1"/>
  <c r="R16" i="46"/>
  <c r="T18" i="46"/>
  <c r="T24" i="46" s="1"/>
  <c r="I15" i="7" s="1"/>
  <c r="AJ5" i="46"/>
  <c r="S18" i="46"/>
  <c r="S24" i="46" s="1"/>
  <c r="H15" i="7" s="1"/>
  <c r="X18" i="46"/>
  <c r="X24" i="46" s="1"/>
  <c r="M15" i="7" s="1"/>
  <c r="U10" i="46"/>
  <c r="Y10" i="46" s="1"/>
  <c r="R14" i="46"/>
  <c r="J17" i="47" s="1"/>
  <c r="U6" i="46"/>
  <c r="Y6" i="46" s="1"/>
  <c r="Z18" i="46"/>
  <c r="Z24" i="46" s="1"/>
  <c r="L15" i="7" s="1"/>
  <c r="AJ9" i="46"/>
  <c r="R12" i="46"/>
  <c r="AK13" i="46"/>
  <c r="U3" i="46"/>
  <c r="AJ6" i="46"/>
  <c r="AJ10" i="46"/>
  <c r="R13" i="46"/>
  <c r="J7" i="47" s="1"/>
  <c r="AJ14" i="46"/>
  <c r="Q18" i="46"/>
  <c r="Q24" i="46" s="1"/>
  <c r="G15" i="7" s="1"/>
  <c r="R5" i="46"/>
  <c r="J13" i="47" s="1"/>
  <c r="AJ11" i="46"/>
  <c r="AJ15" i="46"/>
  <c r="AJ3" i="46"/>
  <c r="AK7" i="46"/>
  <c r="AK11" i="46"/>
  <c r="AK15" i="46"/>
  <c r="R7" i="46"/>
  <c r="J6" i="47" s="1"/>
  <c r="AJ8" i="46"/>
  <c r="AJ12" i="46"/>
  <c r="AJ16" i="46"/>
  <c r="AJ4" i="46"/>
  <c r="AK4" i="46"/>
  <c r="AK8" i="46"/>
  <c r="AK12" i="46"/>
  <c r="AK16" i="46"/>
  <c r="AD4" i="36"/>
  <c r="AD5" i="36"/>
  <c r="AD6" i="36"/>
  <c r="AD7" i="36"/>
  <c r="AD8" i="36"/>
  <c r="AD9" i="36"/>
  <c r="AD10" i="36"/>
  <c r="AD11" i="36"/>
  <c r="AD12" i="36"/>
  <c r="AD13" i="36"/>
  <c r="AD14" i="36"/>
  <c r="AD15" i="36"/>
  <c r="AD16" i="36"/>
  <c r="AD3" i="36"/>
  <c r="F35" i="68" l="1"/>
  <c r="E36" i="68"/>
  <c r="M36" i="68"/>
  <c r="L37" i="68"/>
  <c r="AB16" i="7"/>
  <c r="Y16" i="7"/>
  <c r="E33" i="65"/>
  <c r="F32" i="65"/>
  <c r="M32" i="65"/>
  <c r="L33" i="65"/>
  <c r="G11" i="63"/>
  <c r="G5" i="63"/>
  <c r="G10" i="63"/>
  <c r="G12" i="63"/>
  <c r="V18" i="57"/>
  <c r="V24" i="57" s="1"/>
  <c r="G15" i="61"/>
  <c r="G4" i="61"/>
  <c r="G9" i="61"/>
  <c r="G6" i="61"/>
  <c r="M29" i="63"/>
  <c r="L30" i="63"/>
  <c r="F29" i="63"/>
  <c r="E30" i="63"/>
  <c r="F33" i="62"/>
  <c r="E34" i="62"/>
  <c r="M29" i="62"/>
  <c r="L30" i="62"/>
  <c r="V18" i="52"/>
  <c r="V24" i="52" s="1"/>
  <c r="M29" i="61"/>
  <c r="L30" i="61"/>
  <c r="F15" i="61"/>
  <c r="E16" i="61"/>
  <c r="F16" i="61" s="1"/>
  <c r="F9" i="61"/>
  <c r="E10" i="61"/>
  <c r="F29" i="61"/>
  <c r="E30" i="61"/>
  <c r="M10" i="61"/>
  <c r="L11" i="61"/>
  <c r="M11" i="61" s="1"/>
  <c r="G11" i="61" s="1"/>
  <c r="V18" i="50"/>
  <c r="V24" i="50" s="1"/>
  <c r="AI3" i="46"/>
  <c r="J11" i="47"/>
  <c r="W8" i="46"/>
  <c r="J4" i="47"/>
  <c r="AI9" i="46"/>
  <c r="J14" i="47"/>
  <c r="AI4" i="46"/>
  <c r="J12" i="47"/>
  <c r="W16" i="46"/>
  <c r="J9" i="47"/>
  <c r="AK24" i="46"/>
  <c r="F15" i="7"/>
  <c r="J15" i="7"/>
  <c r="AE15" i="7" s="1"/>
  <c r="W11" i="46"/>
  <c r="J16" i="47"/>
  <c r="AI12" i="46"/>
  <c r="J10" i="47"/>
  <c r="V18" i="59"/>
  <c r="V24" i="59" s="1"/>
  <c r="Y24" i="58"/>
  <c r="V11" i="58"/>
  <c r="V3" i="58"/>
  <c r="AE1" i="58"/>
  <c r="V13" i="58"/>
  <c r="V14" i="58"/>
  <c r="V6" i="58"/>
  <c r="V7" i="58"/>
  <c r="V16" i="58"/>
  <c r="V10" i="58"/>
  <c r="V4" i="58"/>
  <c r="V12" i="58"/>
  <c r="V8" i="58"/>
  <c r="V15" i="58"/>
  <c r="V9" i="58"/>
  <c r="AP15" i="57"/>
  <c r="AN15" i="57"/>
  <c r="AP7" i="57"/>
  <c r="AN7" i="57"/>
  <c r="AP14" i="57"/>
  <c r="AN14" i="57"/>
  <c r="AP8" i="57"/>
  <c r="AN8" i="57"/>
  <c r="AP4" i="57"/>
  <c r="AN4" i="57"/>
  <c r="AP9" i="57"/>
  <c r="AN9" i="57"/>
  <c r="AP10" i="57"/>
  <c r="AN10" i="57"/>
  <c r="AP11" i="57"/>
  <c r="AN11" i="57"/>
  <c r="AP16" i="57"/>
  <c r="AN16" i="57"/>
  <c r="AP13" i="57"/>
  <c r="AN13" i="57"/>
  <c r="AP5" i="57"/>
  <c r="AN5" i="57"/>
  <c r="AP12" i="57"/>
  <c r="AN12" i="57"/>
  <c r="AD18" i="57"/>
  <c r="AD24" i="57" s="1"/>
  <c r="AE3" i="57"/>
  <c r="AP6" i="57"/>
  <c r="AN6" i="57"/>
  <c r="AD11" i="52"/>
  <c r="AE11" i="52" s="1"/>
  <c r="AL11" i="52" s="1" a="1"/>
  <c r="AL11" i="52" s="1"/>
  <c r="AD6" i="52"/>
  <c r="AE6" i="52" s="1"/>
  <c r="AL6" i="52" s="1" a="1"/>
  <c r="AL6" i="52" s="1"/>
  <c r="AD7" i="52"/>
  <c r="AE7" i="52" s="1"/>
  <c r="AL7" i="52" s="1" a="1"/>
  <c r="AL7" i="52" s="1"/>
  <c r="AD10" i="52"/>
  <c r="AE10" i="52" s="1"/>
  <c r="AL10" i="52" s="1" a="1"/>
  <c r="AL10" i="52" s="1"/>
  <c r="AD9" i="52"/>
  <c r="AE9" i="52" s="1"/>
  <c r="AL9" i="52" s="1" a="1"/>
  <c r="AL9" i="52" s="1"/>
  <c r="AD14" i="52"/>
  <c r="AE14" i="52" s="1"/>
  <c r="AL14" i="52" s="1" a="1"/>
  <c r="AL14" i="52" s="1"/>
  <c r="AM14" i="52" s="1"/>
  <c r="AD13" i="52"/>
  <c r="AE13" i="52" s="1"/>
  <c r="AL13" i="52" s="1" a="1"/>
  <c r="AL13" i="52" s="1"/>
  <c r="AD5" i="52"/>
  <c r="AE5" i="52" s="1"/>
  <c r="AL5" i="52" s="1" a="1"/>
  <c r="AL5" i="52" s="1"/>
  <c r="AD4" i="52"/>
  <c r="AE4" i="52" s="1"/>
  <c r="AL4" i="52" s="1" a="1"/>
  <c r="AL4" i="52" s="1"/>
  <c r="AD12" i="52"/>
  <c r="AE12" i="52" s="1"/>
  <c r="AL12" i="52" s="1" a="1"/>
  <c r="AL12" i="52" s="1"/>
  <c r="AD8" i="52"/>
  <c r="AE8" i="52" s="1"/>
  <c r="AL8" i="52" s="1" a="1"/>
  <c r="AL8" i="52" s="1"/>
  <c r="AD15" i="52"/>
  <c r="AE15" i="52" s="1"/>
  <c r="AL15" i="52" s="1" a="1"/>
  <c r="AL15" i="52" s="1"/>
  <c r="AD16" i="52"/>
  <c r="AE16" i="52" s="1"/>
  <c r="AL16" i="52" s="1" a="1"/>
  <c r="AL16" i="52" s="1"/>
  <c r="AD3" i="52"/>
  <c r="AD9" i="50"/>
  <c r="AD5" i="50"/>
  <c r="AD11" i="50"/>
  <c r="AD12" i="50"/>
  <c r="AD14" i="50"/>
  <c r="AD4" i="50"/>
  <c r="AD16" i="50"/>
  <c r="AD3" i="50"/>
  <c r="AD6" i="50"/>
  <c r="AD10" i="50"/>
  <c r="AD8" i="50"/>
  <c r="AD7" i="50"/>
  <c r="AD13" i="50"/>
  <c r="AD15" i="50"/>
  <c r="AD5" i="53"/>
  <c r="AD10" i="53"/>
  <c r="AD16" i="53"/>
  <c r="AD13" i="53"/>
  <c r="AD15" i="53"/>
  <c r="AD11" i="53"/>
  <c r="AD4" i="53"/>
  <c r="AD9" i="53"/>
  <c r="AD6" i="53"/>
  <c r="AD8" i="53"/>
  <c r="AD12" i="53"/>
  <c r="AD7" i="53"/>
  <c r="AD14" i="53"/>
  <c r="AD3" i="53"/>
  <c r="V18" i="53"/>
  <c r="V24" i="53" s="1"/>
  <c r="M24" i="51"/>
  <c r="L25" i="51"/>
  <c r="F12" i="51"/>
  <c r="E13" i="51"/>
  <c r="F6" i="51"/>
  <c r="E7" i="51"/>
  <c r="M6" i="51"/>
  <c r="L7" i="51"/>
  <c r="F25" i="51"/>
  <c r="E26" i="51"/>
  <c r="L13" i="51"/>
  <c r="M12" i="51"/>
  <c r="AG10" i="46"/>
  <c r="AG15" i="46"/>
  <c r="AG6" i="46"/>
  <c r="AI11" i="46"/>
  <c r="AG11" i="46"/>
  <c r="O11" i="46"/>
  <c r="AG3" i="46"/>
  <c r="O3" i="46"/>
  <c r="O4" i="46"/>
  <c r="W4" i="46"/>
  <c r="AG4" i="46"/>
  <c r="W3" i="46"/>
  <c r="AI6" i="46"/>
  <c r="AI10" i="46"/>
  <c r="O6" i="46"/>
  <c r="AJ17" i="46"/>
  <c r="O15" i="46"/>
  <c r="AG16" i="46"/>
  <c r="AK17" i="46"/>
  <c r="AI15" i="46"/>
  <c r="L23" i="47"/>
  <c r="M22" i="47"/>
  <c r="F22" i="47"/>
  <c r="E23" i="47"/>
  <c r="W15" i="46"/>
  <c r="W9" i="46"/>
  <c r="AG9" i="46"/>
  <c r="AI8" i="46"/>
  <c r="O8" i="46"/>
  <c r="W6" i="46"/>
  <c r="O9" i="46"/>
  <c r="AI16" i="46"/>
  <c r="O10" i="46"/>
  <c r="W10" i="46"/>
  <c r="AG8" i="46"/>
  <c r="O12" i="46"/>
  <c r="AA18" i="46"/>
  <c r="W12" i="46"/>
  <c r="O16" i="46"/>
  <c r="AG14" i="46"/>
  <c r="AM14" i="46" s="1"/>
  <c r="O14" i="46"/>
  <c r="AI14" i="46"/>
  <c r="W14" i="46"/>
  <c r="AG12" i="46"/>
  <c r="AI5" i="46"/>
  <c r="W5" i="46"/>
  <c r="O5" i="46"/>
  <c r="AG5" i="46"/>
  <c r="Y3" i="46"/>
  <c r="U18" i="46"/>
  <c r="R18" i="46"/>
  <c r="R24" i="46" s="1"/>
  <c r="AG7" i="46"/>
  <c r="AI7" i="46"/>
  <c r="W7" i="46"/>
  <c r="O7" i="46"/>
  <c r="AI13" i="46"/>
  <c r="W13" i="46"/>
  <c r="O13" i="46"/>
  <c r="AG13" i="46"/>
  <c r="N3" i="43"/>
  <c r="M37" i="68" l="1"/>
  <c r="L38" i="68"/>
  <c r="F36" i="68"/>
  <c r="E37" i="68"/>
  <c r="M33" i="65"/>
  <c r="L34" i="65"/>
  <c r="F33" i="65"/>
  <c r="E34" i="65"/>
  <c r="V18" i="58"/>
  <c r="V24" i="58" s="1"/>
  <c r="G10" i="61"/>
  <c r="G8" i="61"/>
  <c r="E31" i="63"/>
  <c r="F30" i="63"/>
  <c r="M30" i="63"/>
  <c r="L31" i="63"/>
  <c r="M30" i="62"/>
  <c r="L31" i="62"/>
  <c r="F34" i="62"/>
  <c r="E35" i="62"/>
  <c r="F10" i="61"/>
  <c r="E11" i="61"/>
  <c r="F11" i="61" s="1"/>
  <c r="F30" i="61"/>
  <c r="E31" i="61"/>
  <c r="M30" i="61"/>
  <c r="L31" i="61"/>
  <c r="J18" i="47"/>
  <c r="K9" i="47" s="1"/>
  <c r="K4" i="47"/>
  <c r="K16" i="47"/>
  <c r="K10" i="47"/>
  <c r="K14" i="47"/>
  <c r="D15" i="7"/>
  <c r="AE15" i="50"/>
  <c r="AL15" i="50" s="1" a="1"/>
  <c r="AL15" i="50" s="1"/>
  <c r="AN15" i="50" s="1"/>
  <c r="AE4" i="50"/>
  <c r="AL4" i="50" s="1" a="1"/>
  <c r="AL4" i="50" s="1"/>
  <c r="AP4" i="50" s="1"/>
  <c r="AE13" i="50"/>
  <c r="AL13" i="50" s="1" a="1"/>
  <c r="AL13" i="50" s="1"/>
  <c r="AP13" i="50" s="1"/>
  <c r="AE14" i="50"/>
  <c r="AL14" i="50" s="1" a="1"/>
  <c r="AL14" i="50" s="1"/>
  <c r="AN14" i="50" s="1"/>
  <c r="AE8" i="50"/>
  <c r="AL8" i="50" s="1" a="1"/>
  <c r="AL8" i="50" s="1"/>
  <c r="AP8" i="50" s="1"/>
  <c r="AE7" i="50"/>
  <c r="AL7" i="50" s="1" a="1"/>
  <c r="AL7" i="50" s="1"/>
  <c r="AN7" i="50" s="1"/>
  <c r="AE12" i="50"/>
  <c r="AL12" i="50" s="1" a="1"/>
  <c r="AL12" i="50" s="1"/>
  <c r="AN12" i="50" s="1"/>
  <c r="AE5" i="50"/>
  <c r="AL5" i="50" s="1" a="1"/>
  <c r="AL5" i="50" s="1"/>
  <c r="AP5" i="50" s="1"/>
  <c r="AE10" i="50"/>
  <c r="AL10" i="50" s="1" a="1"/>
  <c r="AL10" i="50" s="1"/>
  <c r="AP10" i="50" s="1"/>
  <c r="AE6" i="50"/>
  <c r="AL6" i="50" s="1" a="1"/>
  <c r="AL6" i="50" s="1"/>
  <c r="AP6" i="50" s="1"/>
  <c r="AE9" i="50"/>
  <c r="AL9" i="50" s="1" a="1"/>
  <c r="AL9" i="50" s="1"/>
  <c r="AP9" i="50" s="1"/>
  <c r="AE11" i="50"/>
  <c r="AL11" i="50" s="1" a="1"/>
  <c r="AL11" i="50" s="1"/>
  <c r="AP11" i="50" s="1"/>
  <c r="AE16" i="50"/>
  <c r="AL16" i="50" s="1" a="1"/>
  <c r="AL16" i="50" s="1"/>
  <c r="AN16" i="50" s="1"/>
  <c r="AD3" i="58"/>
  <c r="AE3" i="58" s="1"/>
  <c r="AE14" i="53"/>
  <c r="AL14" i="53" s="1" a="1"/>
  <c r="AL14" i="53" s="1"/>
  <c r="AP14" i="53" s="1"/>
  <c r="AD14" i="58"/>
  <c r="AE14" i="58" s="1"/>
  <c r="AL14" i="58" s="1" a="1"/>
  <c r="AL14" i="58" s="1"/>
  <c r="AP14" i="58" s="1"/>
  <c r="AE7" i="53"/>
  <c r="AL7" i="53" s="1" a="1"/>
  <c r="AL7" i="53" s="1"/>
  <c r="AP7" i="53" s="1"/>
  <c r="AD7" i="58"/>
  <c r="AE7" i="58" s="1"/>
  <c r="AL7" i="58" s="1" a="1"/>
  <c r="AL7" i="58" s="1"/>
  <c r="AM7" i="58" s="1"/>
  <c r="AE13" i="53"/>
  <c r="AL13" i="53" s="1" a="1"/>
  <c r="AL13" i="53" s="1"/>
  <c r="AN13" i="53" s="1"/>
  <c r="AD13" i="58"/>
  <c r="AE13" i="58" s="1"/>
  <c r="AL13" i="58" s="1" a="1"/>
  <c r="AL13" i="58" s="1"/>
  <c r="AM13" i="58" s="1"/>
  <c r="AE12" i="53"/>
  <c r="AL12" i="53" s="1" a="1"/>
  <c r="AL12" i="53" s="1"/>
  <c r="AP12" i="53" s="1"/>
  <c r="AD12" i="58"/>
  <c r="AE12" i="58" s="1"/>
  <c r="AL12" i="58" s="1" a="1"/>
  <c r="AL12" i="58" s="1"/>
  <c r="AE16" i="53"/>
  <c r="AL16" i="53" s="1" a="1"/>
  <c r="AL16" i="53" s="1"/>
  <c r="AP16" i="53" s="1"/>
  <c r="AD16" i="58"/>
  <c r="AE16" i="58" s="1"/>
  <c r="AL16" i="58" s="1" a="1"/>
  <c r="AL16" i="58" s="1"/>
  <c r="AM16" i="58" s="1"/>
  <c r="AE8" i="53"/>
  <c r="AL8" i="53" s="1" a="1"/>
  <c r="AL8" i="53" s="1"/>
  <c r="AP8" i="53" s="1"/>
  <c r="AD8" i="58"/>
  <c r="AE8" i="58" s="1"/>
  <c r="AL8" i="58" s="1" a="1"/>
  <c r="AL8" i="58" s="1"/>
  <c r="AM8" i="58" s="1"/>
  <c r="AE10" i="53"/>
  <c r="AL10" i="53" s="1" a="1"/>
  <c r="AL10" i="53" s="1"/>
  <c r="AN10" i="53" s="1"/>
  <c r="AD10" i="58"/>
  <c r="AE10" i="58" s="1"/>
  <c r="AL10" i="58" s="1" a="1"/>
  <c r="AL10" i="58" s="1"/>
  <c r="AE6" i="53"/>
  <c r="AL6" i="53" s="1" a="1"/>
  <c r="AL6" i="53" s="1"/>
  <c r="AP6" i="53" s="1"/>
  <c r="AD6" i="58"/>
  <c r="AE6" i="58" s="1"/>
  <c r="AL6" i="58" s="1" a="1"/>
  <c r="AL6" i="58" s="1"/>
  <c r="AM6" i="58" s="1"/>
  <c r="AE5" i="53"/>
  <c r="AL5" i="53" s="1" a="1"/>
  <c r="AL5" i="53" s="1"/>
  <c r="AN5" i="53" s="1"/>
  <c r="AD5" i="58"/>
  <c r="AE5" i="58" s="1"/>
  <c r="AL5" i="58" s="1" a="1"/>
  <c r="AL5" i="58" s="1"/>
  <c r="AE11" i="53"/>
  <c r="AL11" i="53" s="1" a="1"/>
  <c r="AL11" i="53" s="1"/>
  <c r="AN11" i="53" s="1"/>
  <c r="AD11" i="58"/>
  <c r="AE11" i="58" s="1"/>
  <c r="AL11" i="58" s="1" a="1"/>
  <c r="AL11" i="58" s="1"/>
  <c r="AM11" i="58" s="1"/>
  <c r="AE15" i="53"/>
  <c r="AL15" i="53" s="1" a="1"/>
  <c r="AL15" i="53" s="1"/>
  <c r="AN15" i="53" s="1"/>
  <c r="AD15" i="58"/>
  <c r="AE15" i="58" s="1"/>
  <c r="AL15" i="58" s="1" a="1"/>
  <c r="AL15" i="58" s="1"/>
  <c r="AM15" i="58" s="1"/>
  <c r="AE9" i="53"/>
  <c r="AL9" i="53" s="1" a="1"/>
  <c r="AL9" i="53" s="1"/>
  <c r="AP9" i="53" s="1"/>
  <c r="AD9" i="58"/>
  <c r="AE9" i="58" s="1"/>
  <c r="AL9" i="58" s="1" a="1"/>
  <c r="AL9" i="58" s="1"/>
  <c r="AE4" i="53"/>
  <c r="AL4" i="53" s="1" a="1"/>
  <c r="AL4" i="53" s="1"/>
  <c r="AN4" i="53" s="1"/>
  <c r="AD4" i="58"/>
  <c r="AE4" i="58" s="1"/>
  <c r="AL4" i="58" s="1" a="1"/>
  <c r="AL4" i="58" s="1"/>
  <c r="AM4" i="58" s="1"/>
  <c r="AE18" i="57"/>
  <c r="AE24" i="57" s="1"/>
  <c r="AL3" i="57"/>
  <c r="AM3" i="57" s="1"/>
  <c r="AM17" i="57" s="1"/>
  <c r="AD18" i="53"/>
  <c r="AD24" i="53" s="1"/>
  <c r="X18" i="7" s="1"/>
  <c r="Z18" i="7" s="1"/>
  <c r="AE3" i="53"/>
  <c r="AM15" i="53"/>
  <c r="AM7" i="53"/>
  <c r="AM8" i="53"/>
  <c r="AM5" i="53"/>
  <c r="AP12" i="52"/>
  <c r="AN12" i="52"/>
  <c r="AM12" i="52"/>
  <c r="AP14" i="52"/>
  <c r="AN14" i="52"/>
  <c r="AD18" i="52"/>
  <c r="AD24" i="52" s="1"/>
  <c r="AE3" i="52"/>
  <c r="AP5" i="52"/>
  <c r="AN5" i="52"/>
  <c r="AM5" i="52"/>
  <c r="AP7" i="52"/>
  <c r="AN7" i="52"/>
  <c r="AM7" i="52"/>
  <c r="AP6" i="52"/>
  <c r="AN6" i="52"/>
  <c r="AM6" i="52"/>
  <c r="AP9" i="52"/>
  <c r="AN9" i="52"/>
  <c r="AM9" i="52"/>
  <c r="AP16" i="52"/>
  <c r="AN16" i="52"/>
  <c r="AM16" i="52"/>
  <c r="AP11" i="52"/>
  <c r="AN11" i="52"/>
  <c r="AM11" i="52"/>
  <c r="AP4" i="52"/>
  <c r="AN4" i="52"/>
  <c r="AM4" i="52"/>
  <c r="AP15" i="52"/>
  <c r="AN15" i="52"/>
  <c r="AM15" i="52"/>
  <c r="AP10" i="52"/>
  <c r="AM10" i="52"/>
  <c r="AN10" i="52"/>
  <c r="AP8" i="52"/>
  <c r="AN8" i="52"/>
  <c r="AM8" i="52"/>
  <c r="AP13" i="52"/>
  <c r="AN13" i="52"/>
  <c r="AM13" i="52"/>
  <c r="M7" i="51"/>
  <c r="L8" i="51"/>
  <c r="F7" i="51"/>
  <c r="E8" i="51"/>
  <c r="F26" i="51"/>
  <c r="E27" i="51"/>
  <c r="L26" i="51"/>
  <c r="M25" i="51"/>
  <c r="F13" i="51"/>
  <c r="E14" i="51"/>
  <c r="M13" i="51"/>
  <c r="L14" i="51"/>
  <c r="AM13" i="50"/>
  <c r="AM4" i="50"/>
  <c r="AD18" i="50"/>
  <c r="AD24" i="50" s="1"/>
  <c r="X16" i="7" s="1"/>
  <c r="Z16" i="7" s="1"/>
  <c r="AE3" i="50"/>
  <c r="AM9" i="50"/>
  <c r="AM5" i="50"/>
  <c r="M23" i="47"/>
  <c r="L24" i="47"/>
  <c r="F23" i="47"/>
  <c r="E24" i="47"/>
  <c r="AI17" i="46"/>
  <c r="Y18" i="46"/>
  <c r="U24" i="46"/>
  <c r="W18" i="46"/>
  <c r="W24" i="46" s="1"/>
  <c r="K15" i="7" s="1"/>
  <c r="AB15" i="7" s="1"/>
  <c r="AG17" i="46"/>
  <c r="C4" i="43"/>
  <c r="C5" i="43"/>
  <c r="C6" i="43"/>
  <c r="C7" i="43"/>
  <c r="C8" i="43"/>
  <c r="C9" i="43"/>
  <c r="C10" i="43"/>
  <c r="C11" i="43"/>
  <c r="C12" i="43"/>
  <c r="C13" i="43"/>
  <c r="C14" i="43"/>
  <c r="C15" i="43"/>
  <c r="C16" i="43"/>
  <c r="C3" i="43"/>
  <c r="F37" i="68" l="1"/>
  <c r="E38" i="68"/>
  <c r="M38" i="68"/>
  <c r="L39" i="68"/>
  <c r="F34" i="65"/>
  <c r="E35" i="65"/>
  <c r="L35" i="65"/>
  <c r="M34" i="65"/>
  <c r="AP5" i="58"/>
  <c r="AM5" i="58"/>
  <c r="AC16" i="7"/>
  <c r="AD16" i="7"/>
  <c r="AM13" i="53"/>
  <c r="AM11" i="53"/>
  <c r="AM10" i="53"/>
  <c r="AM6" i="53"/>
  <c r="AM16" i="53"/>
  <c r="AM4" i="53"/>
  <c r="AP10" i="58"/>
  <c r="AM10" i="58"/>
  <c r="AM12" i="53"/>
  <c r="AM9" i="53"/>
  <c r="AP12" i="58"/>
  <c r="AM12" i="58"/>
  <c r="AP9" i="58"/>
  <c r="AM9" i="58"/>
  <c r="M31" i="63"/>
  <c r="L32" i="63"/>
  <c r="F31" i="63"/>
  <c r="E32" i="63"/>
  <c r="F35" i="62"/>
  <c r="E36" i="62"/>
  <c r="M31" i="62"/>
  <c r="L32" i="62"/>
  <c r="G4" i="51"/>
  <c r="M31" i="61"/>
  <c r="L32" i="61"/>
  <c r="F31" i="61"/>
  <c r="E32" i="61"/>
  <c r="AM8" i="50"/>
  <c r="AM16" i="50"/>
  <c r="AM6" i="50"/>
  <c r="AM10" i="50"/>
  <c r="AM15" i="50"/>
  <c r="AM7" i="50"/>
  <c r="AM12" i="50"/>
  <c r="AM11" i="50"/>
  <c r="K12" i="47"/>
  <c r="Y15" i="7"/>
  <c r="L4" i="47"/>
  <c r="M4" i="47" s="1"/>
  <c r="K11" i="47"/>
  <c r="K13" i="47"/>
  <c r="K8" i="47"/>
  <c r="K6" i="47"/>
  <c r="K17" i="47"/>
  <c r="K7" i="47"/>
  <c r="K15" i="47"/>
  <c r="K5" i="47"/>
  <c r="L5" i="47" s="1"/>
  <c r="AN8" i="50"/>
  <c r="AP15" i="50"/>
  <c r="AP12" i="50"/>
  <c r="AN5" i="50"/>
  <c r="AN11" i="50"/>
  <c r="AN4" i="50"/>
  <c r="AP16" i="50"/>
  <c r="AP7" i="50"/>
  <c r="AN13" i="50"/>
  <c r="AN9" i="50"/>
  <c r="AN6" i="50"/>
  <c r="AN10" i="50"/>
  <c r="AP14" i="50"/>
  <c r="AN14" i="53"/>
  <c r="AP5" i="53"/>
  <c r="AN7" i="53"/>
  <c r="AP11" i="53"/>
  <c r="AN14" i="58"/>
  <c r="AP13" i="53"/>
  <c r="AN6" i="53"/>
  <c r="AP15" i="53"/>
  <c r="AN8" i="53"/>
  <c r="AP10" i="53"/>
  <c r="AN10" i="58"/>
  <c r="AP6" i="58"/>
  <c r="AN6" i="58"/>
  <c r="AP4" i="53"/>
  <c r="AN16" i="53"/>
  <c r="AN12" i="58"/>
  <c r="AP15" i="58"/>
  <c r="AN15" i="58"/>
  <c r="AP13" i="58"/>
  <c r="AN13" i="58"/>
  <c r="AN9" i="58"/>
  <c r="AN9" i="53"/>
  <c r="AD18" i="58"/>
  <c r="AD24" i="58" s="1"/>
  <c r="AE18" i="58"/>
  <c r="AE24" i="58" s="1"/>
  <c r="AN11" i="58"/>
  <c r="AP11" i="58"/>
  <c r="AN8" i="58"/>
  <c r="AP8" i="58"/>
  <c r="AN7" i="58"/>
  <c r="AP7" i="58"/>
  <c r="AN12" i="53"/>
  <c r="AN5" i="58"/>
  <c r="AP4" i="58"/>
  <c r="AN4" i="58"/>
  <c r="AP16" i="58"/>
  <c r="AN16" i="58"/>
  <c r="AL3" i="58"/>
  <c r="AP3" i="57"/>
  <c r="AN3" i="57"/>
  <c r="AN17" i="57" s="1"/>
  <c r="AL17" i="57"/>
  <c r="AE18" i="53"/>
  <c r="AE24" i="53" s="1"/>
  <c r="AL3" i="53"/>
  <c r="AE18" i="52"/>
  <c r="AE24" i="52" s="1"/>
  <c r="AL3" i="52"/>
  <c r="M5" i="47"/>
  <c r="L6" i="47"/>
  <c r="L12" i="47"/>
  <c r="M26" i="51"/>
  <c r="L27" i="51"/>
  <c r="F27" i="51"/>
  <c r="E28" i="51"/>
  <c r="E9" i="51"/>
  <c r="F8" i="51"/>
  <c r="M14" i="51"/>
  <c r="L15" i="51"/>
  <c r="L17" i="51"/>
  <c r="M17" i="51" s="1"/>
  <c r="G17" i="51" s="1"/>
  <c r="F14" i="51"/>
  <c r="E15" i="51"/>
  <c r="E17" i="51"/>
  <c r="F17" i="51" s="1"/>
  <c r="M8" i="51"/>
  <c r="G8" i="51" s="1"/>
  <c r="L9" i="51"/>
  <c r="AE18" i="50"/>
  <c r="AE24" i="50" s="1"/>
  <c r="AL3" i="50"/>
  <c r="F24" i="47"/>
  <c r="E25" i="47"/>
  <c r="M24" i="47"/>
  <c r="L25" i="47"/>
  <c r="AE1" i="46"/>
  <c r="V9" i="46"/>
  <c r="V13" i="46"/>
  <c r="V14" i="46"/>
  <c r="V15" i="46"/>
  <c r="V6" i="46"/>
  <c r="V4" i="46"/>
  <c r="V8" i="46"/>
  <c r="V16" i="46"/>
  <c r="V11" i="46"/>
  <c r="Y24" i="46"/>
  <c r="V5" i="46"/>
  <c r="V7" i="46"/>
  <c r="V12" i="46"/>
  <c r="V10" i="46"/>
  <c r="V3" i="46"/>
  <c r="AB3" i="36"/>
  <c r="AC3" i="36"/>
  <c r="AB4" i="36"/>
  <c r="AC4" i="36"/>
  <c r="AB5" i="36"/>
  <c r="AC5" i="36"/>
  <c r="AB6" i="36"/>
  <c r="AC6" i="36"/>
  <c r="AB7" i="36"/>
  <c r="AC7" i="36"/>
  <c r="AB8" i="36"/>
  <c r="AC8" i="36"/>
  <c r="AB9" i="36"/>
  <c r="AC9" i="36"/>
  <c r="AB10" i="36"/>
  <c r="AC10" i="36"/>
  <c r="AB11" i="36"/>
  <c r="AC11" i="36"/>
  <c r="AB12" i="36"/>
  <c r="AC12" i="36"/>
  <c r="AB13" i="36"/>
  <c r="AC13" i="36"/>
  <c r="AB14" i="36"/>
  <c r="AC14" i="36"/>
  <c r="AB15" i="36"/>
  <c r="AC15" i="36"/>
  <c r="AB16" i="36"/>
  <c r="AC16" i="36"/>
  <c r="P3" i="36"/>
  <c r="R37" i="7"/>
  <c r="S37" i="7"/>
  <c r="N37" i="7"/>
  <c r="O37" i="7"/>
  <c r="P37" i="7"/>
  <c r="T37" i="7"/>
  <c r="U37" i="7"/>
  <c r="V37" i="7"/>
  <c r="W37" i="7"/>
  <c r="J14" i="44"/>
  <c r="J17" i="44"/>
  <c r="J10" i="44"/>
  <c r="J6" i="44"/>
  <c r="J7" i="44"/>
  <c r="J15" i="44"/>
  <c r="J11" i="44"/>
  <c r="J4" i="44"/>
  <c r="J12" i="44"/>
  <c r="J8" i="44"/>
  <c r="J13" i="44"/>
  <c r="J5" i="44"/>
  <c r="J9" i="44"/>
  <c r="J12" i="34"/>
  <c r="J14" i="34"/>
  <c r="J10" i="34"/>
  <c r="J6" i="34"/>
  <c r="J4" i="34"/>
  <c r="J17" i="34"/>
  <c r="J15" i="34"/>
  <c r="J11" i="34"/>
  <c r="J13" i="34"/>
  <c r="J7" i="34"/>
  <c r="J16" i="34"/>
  <c r="J5" i="34"/>
  <c r="J8" i="34"/>
  <c r="J9" i="34"/>
  <c r="C13" i="34"/>
  <c r="C14" i="34"/>
  <c r="C8" i="34"/>
  <c r="C6" i="34"/>
  <c r="C4" i="34"/>
  <c r="C17" i="34"/>
  <c r="C10" i="34"/>
  <c r="C15" i="34"/>
  <c r="C16" i="34"/>
  <c r="C7" i="34"/>
  <c r="C12" i="34"/>
  <c r="C5" i="34"/>
  <c r="C11" i="34"/>
  <c r="C9" i="34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3" i="27"/>
  <c r="AD3" i="39"/>
  <c r="AD16" i="33"/>
  <c r="AD4" i="31"/>
  <c r="AD5" i="31"/>
  <c r="AD6" i="31"/>
  <c r="AD7" i="31"/>
  <c r="AD8" i="31"/>
  <c r="AD9" i="31"/>
  <c r="AD10" i="31"/>
  <c r="AD11" i="31"/>
  <c r="AD12" i="31"/>
  <c r="AD13" i="31"/>
  <c r="AD14" i="31"/>
  <c r="AD15" i="31"/>
  <c r="AD16" i="31"/>
  <c r="AD3" i="31"/>
  <c r="AD3" i="15"/>
  <c r="AD3" i="25"/>
  <c r="M39" i="68" l="1"/>
  <c r="L40" i="68"/>
  <c r="F38" i="68"/>
  <c r="E39" i="68"/>
  <c r="M35" i="65"/>
  <c r="L36" i="65"/>
  <c r="F35" i="65"/>
  <c r="E36" i="65"/>
  <c r="AN3" i="58"/>
  <c r="AN17" i="58" s="1"/>
  <c r="AM3" i="58"/>
  <c r="AM17" i="58" s="1"/>
  <c r="E33" i="63"/>
  <c r="F32" i="63"/>
  <c r="M32" i="63"/>
  <c r="L33" i="63"/>
  <c r="M32" i="62"/>
  <c r="L33" i="62"/>
  <c r="F36" i="62"/>
  <c r="E37" i="62"/>
  <c r="G7" i="51"/>
  <c r="G14" i="51"/>
  <c r="G5" i="51"/>
  <c r="F32" i="61"/>
  <c r="E33" i="61"/>
  <c r="M32" i="61"/>
  <c r="L33" i="61"/>
  <c r="K18" i="47"/>
  <c r="AP3" i="58"/>
  <c r="AP18" i="58" s="1"/>
  <c r="AP24" i="58" s="1"/>
  <c r="AL17" i="58"/>
  <c r="AP18" i="57"/>
  <c r="AP24" i="57" s="1"/>
  <c r="AN3" i="53"/>
  <c r="AN17" i="53" s="1"/>
  <c r="AL17" i="53"/>
  <c r="AP3" i="53"/>
  <c r="AM3" i="53"/>
  <c r="AM17" i="53" s="1"/>
  <c r="AL17" i="52"/>
  <c r="AP3" i="52"/>
  <c r="AN3" i="52"/>
  <c r="AN17" i="52" s="1"/>
  <c r="AM3" i="52"/>
  <c r="AM17" i="52" s="1"/>
  <c r="L13" i="47"/>
  <c r="M12" i="47"/>
  <c r="M6" i="47"/>
  <c r="L7" i="47"/>
  <c r="M15" i="51"/>
  <c r="L16" i="51"/>
  <c r="M16" i="51" s="1"/>
  <c r="G16" i="51" s="1"/>
  <c r="L10" i="51"/>
  <c r="M9" i="51"/>
  <c r="G9" i="51" s="1"/>
  <c r="F15" i="51"/>
  <c r="E16" i="51"/>
  <c r="F16" i="51" s="1"/>
  <c r="F9" i="51"/>
  <c r="E10" i="51"/>
  <c r="F28" i="51"/>
  <c r="E29" i="51"/>
  <c r="M27" i="51"/>
  <c r="L28" i="51"/>
  <c r="AP3" i="50"/>
  <c r="AN3" i="50"/>
  <c r="AN17" i="50" s="1"/>
  <c r="AL17" i="50"/>
  <c r="AM3" i="50"/>
  <c r="AM17" i="50" s="1"/>
  <c r="V18" i="46"/>
  <c r="V24" i="46" s="1"/>
  <c r="F25" i="47"/>
  <c r="E26" i="47"/>
  <c r="M25" i="47"/>
  <c r="L26" i="47"/>
  <c r="AD16" i="46"/>
  <c r="AD11" i="46"/>
  <c r="AD13" i="46"/>
  <c r="AD14" i="46"/>
  <c r="AD9" i="46"/>
  <c r="AD15" i="46"/>
  <c r="AD7" i="46"/>
  <c r="AD10" i="46"/>
  <c r="AD5" i="46"/>
  <c r="AD6" i="46"/>
  <c r="AD4" i="46"/>
  <c r="AD8" i="46"/>
  <c r="AD12" i="46"/>
  <c r="AD3" i="46"/>
  <c r="AD3" i="59" s="1"/>
  <c r="AD18" i="31"/>
  <c r="AD24" i="31" s="1"/>
  <c r="X13" i="7"/>
  <c r="Q13" i="7"/>
  <c r="Q39" i="7" s="1"/>
  <c r="M13" i="7"/>
  <c r="L13" i="7"/>
  <c r="K13" i="7"/>
  <c r="I13" i="7"/>
  <c r="H13" i="7"/>
  <c r="J13" i="7" s="1"/>
  <c r="G13" i="7"/>
  <c r="F13" i="7"/>
  <c r="Q12" i="7"/>
  <c r="M12" i="7"/>
  <c r="L12" i="7"/>
  <c r="K12" i="7"/>
  <c r="I12" i="7"/>
  <c r="H12" i="7"/>
  <c r="J12" i="7" s="1"/>
  <c r="G12" i="7"/>
  <c r="F12" i="7"/>
  <c r="E12" i="7"/>
  <c r="AA26" i="36"/>
  <c r="AA27" i="36"/>
  <c r="AA25" i="36"/>
  <c r="AA24" i="36"/>
  <c r="AA3" i="36"/>
  <c r="AA4" i="36"/>
  <c r="AA5" i="36"/>
  <c r="AA6" i="36"/>
  <c r="AA7" i="36"/>
  <c r="AA8" i="36"/>
  <c r="AA9" i="36"/>
  <c r="AA10" i="36"/>
  <c r="AA11" i="36"/>
  <c r="AA12" i="36"/>
  <c r="AA13" i="36"/>
  <c r="AA14" i="36"/>
  <c r="AA15" i="36"/>
  <c r="AA16" i="36"/>
  <c r="AA18" i="31"/>
  <c r="AA25" i="31"/>
  <c r="AA25" i="27"/>
  <c r="AA25" i="25"/>
  <c r="AA25" i="15"/>
  <c r="AA25" i="33"/>
  <c r="AA27" i="43"/>
  <c r="AA24" i="43"/>
  <c r="AA25" i="39"/>
  <c r="AD1" i="33"/>
  <c r="AD1" i="39"/>
  <c r="AA18" i="33"/>
  <c r="F39" i="68" l="1"/>
  <c r="E40" i="68"/>
  <c r="M40" i="68"/>
  <c r="L41" i="68"/>
  <c r="M41" i="68" s="1"/>
  <c r="Y13" i="7"/>
  <c r="M35" i="7"/>
  <c r="F36" i="65"/>
  <c r="E37" i="65"/>
  <c r="L37" i="65"/>
  <c r="M36" i="65"/>
  <c r="M33" i="63"/>
  <c r="L34" i="63"/>
  <c r="F33" i="63"/>
  <c r="E34" i="63"/>
  <c r="E38" i="62"/>
  <c r="F37" i="62"/>
  <c r="M33" i="62"/>
  <c r="L34" i="62"/>
  <c r="G15" i="51"/>
  <c r="G6" i="51"/>
  <c r="M33" i="61"/>
  <c r="L34" i="61"/>
  <c r="F33" i="61"/>
  <c r="E34" i="61"/>
  <c r="AE5" i="46"/>
  <c r="AD5" i="59"/>
  <c r="AE16" i="46"/>
  <c r="AD16" i="59"/>
  <c r="AE11" i="46"/>
  <c r="AD11" i="59"/>
  <c r="AE7" i="46"/>
  <c r="AD7" i="59"/>
  <c r="AE15" i="46"/>
  <c r="AD15" i="59"/>
  <c r="AE6" i="46"/>
  <c r="AD6" i="59"/>
  <c r="AE10" i="46"/>
  <c r="AD10" i="59"/>
  <c r="AE12" i="46"/>
  <c r="AD12" i="59"/>
  <c r="AE9" i="46"/>
  <c r="AD9" i="59"/>
  <c r="AE8" i="46"/>
  <c r="AD8" i="59"/>
  <c r="AE14" i="46"/>
  <c r="AD14" i="59"/>
  <c r="AE4" i="46"/>
  <c r="AD4" i="59"/>
  <c r="AE13" i="46"/>
  <c r="AD13" i="59"/>
  <c r="N35" i="7"/>
  <c r="O35" i="7"/>
  <c r="W35" i="7"/>
  <c r="P35" i="7"/>
  <c r="L35" i="7"/>
  <c r="R35" i="7"/>
  <c r="K35" i="7"/>
  <c r="V35" i="7"/>
  <c r="AE12" i="7"/>
  <c r="Q35" i="7"/>
  <c r="AP18" i="53"/>
  <c r="AP24" i="53" s="1"/>
  <c r="AP18" i="52"/>
  <c r="AP24" i="52" s="1"/>
  <c r="G6" i="47"/>
  <c r="G5" i="47"/>
  <c r="M13" i="47"/>
  <c r="L14" i="47"/>
  <c r="M7" i="47"/>
  <c r="L8" i="47"/>
  <c r="F10" i="51"/>
  <c r="E11" i="51"/>
  <c r="F11" i="51" s="1"/>
  <c r="M28" i="51"/>
  <c r="L29" i="51"/>
  <c r="M10" i="51"/>
  <c r="L11" i="51"/>
  <c r="M11" i="51" s="1"/>
  <c r="F29" i="51"/>
  <c r="E30" i="51"/>
  <c r="AP18" i="50"/>
  <c r="AP24" i="50" s="1"/>
  <c r="F26" i="47"/>
  <c r="E27" i="47"/>
  <c r="M26" i="47"/>
  <c r="L27" i="47"/>
  <c r="AD18" i="46"/>
  <c r="AD24" i="46" s="1"/>
  <c r="X15" i="7" s="1"/>
  <c r="AE3" i="46"/>
  <c r="C13" i="47" s="1"/>
  <c r="Y12" i="7"/>
  <c r="D13" i="7"/>
  <c r="Z13" i="7"/>
  <c r="D12" i="7"/>
  <c r="AA26" i="33"/>
  <c r="AA26" i="43" s="1"/>
  <c r="AA4" i="43"/>
  <c r="AA5" i="43"/>
  <c r="AA6" i="43"/>
  <c r="AA7" i="43"/>
  <c r="AA8" i="43"/>
  <c r="AA9" i="43"/>
  <c r="AA10" i="43"/>
  <c r="AA11" i="43"/>
  <c r="AA12" i="43"/>
  <c r="AA13" i="43"/>
  <c r="AA14" i="43"/>
  <c r="AA15" i="43"/>
  <c r="AA16" i="43"/>
  <c r="J42" i="45"/>
  <c r="K35" i="45" s="1"/>
  <c r="C42" i="45"/>
  <c r="G41" i="45"/>
  <c r="D41" i="45"/>
  <c r="K40" i="45"/>
  <c r="G40" i="45"/>
  <c r="D40" i="45"/>
  <c r="G39" i="45"/>
  <c r="D39" i="45"/>
  <c r="G38" i="45"/>
  <c r="D38" i="45"/>
  <c r="G37" i="45"/>
  <c r="D37" i="45"/>
  <c r="K36" i="45"/>
  <c r="G36" i="45"/>
  <c r="D36" i="45"/>
  <c r="G35" i="45"/>
  <c r="D35" i="45"/>
  <c r="K34" i="45"/>
  <c r="G34" i="45"/>
  <c r="D34" i="45"/>
  <c r="K33" i="45"/>
  <c r="G33" i="45"/>
  <c r="D33" i="45"/>
  <c r="K32" i="45"/>
  <c r="G32" i="45"/>
  <c r="D32" i="45"/>
  <c r="K31" i="45"/>
  <c r="G31" i="45"/>
  <c r="D31" i="45"/>
  <c r="K30" i="45"/>
  <c r="G30" i="45"/>
  <c r="D30" i="45"/>
  <c r="K29" i="45"/>
  <c r="G29" i="45"/>
  <c r="D29" i="45"/>
  <c r="K28" i="45"/>
  <c r="G28" i="45"/>
  <c r="D28" i="45"/>
  <c r="K27" i="45"/>
  <c r="G27" i="45"/>
  <c r="D27" i="45"/>
  <c r="K26" i="45"/>
  <c r="G26" i="45"/>
  <c r="D26" i="45"/>
  <c r="K25" i="45"/>
  <c r="G25" i="45"/>
  <c r="D25" i="45"/>
  <c r="K24" i="45"/>
  <c r="G24" i="45"/>
  <c r="D24" i="45"/>
  <c r="K23" i="45"/>
  <c r="G23" i="45"/>
  <c r="D23" i="45"/>
  <c r="K22" i="45"/>
  <c r="K42" i="45" s="1"/>
  <c r="G22" i="45"/>
  <c r="D22" i="45"/>
  <c r="D42" i="45" s="1"/>
  <c r="J18" i="45"/>
  <c r="K17" i="45" s="1"/>
  <c r="C18" i="45"/>
  <c r="D17" i="45" s="1"/>
  <c r="J42" i="44"/>
  <c r="C42" i="44"/>
  <c r="K41" i="44"/>
  <c r="G41" i="44"/>
  <c r="D41" i="44"/>
  <c r="K40" i="44"/>
  <c r="G40" i="44"/>
  <c r="D40" i="44"/>
  <c r="K39" i="44"/>
  <c r="G39" i="44"/>
  <c r="D39" i="44"/>
  <c r="K38" i="44"/>
  <c r="G38" i="44"/>
  <c r="D38" i="44"/>
  <c r="K37" i="44"/>
  <c r="G37" i="44"/>
  <c r="D37" i="44"/>
  <c r="K36" i="44"/>
  <c r="G36" i="44"/>
  <c r="D36" i="44"/>
  <c r="K35" i="44"/>
  <c r="G35" i="44"/>
  <c r="D35" i="44"/>
  <c r="K34" i="44"/>
  <c r="G34" i="44"/>
  <c r="D34" i="44"/>
  <c r="K33" i="44"/>
  <c r="G33" i="44"/>
  <c r="D33" i="44"/>
  <c r="K32" i="44"/>
  <c r="G32" i="44"/>
  <c r="D32" i="44"/>
  <c r="K31" i="44"/>
  <c r="G31" i="44"/>
  <c r="D31" i="44"/>
  <c r="K30" i="44"/>
  <c r="G30" i="44"/>
  <c r="D30" i="44"/>
  <c r="K29" i="44"/>
  <c r="G29" i="44"/>
  <c r="D29" i="44"/>
  <c r="K28" i="44"/>
  <c r="G28" i="44"/>
  <c r="D28" i="44"/>
  <c r="K27" i="44"/>
  <c r="G27" i="44"/>
  <c r="D27" i="44"/>
  <c r="K26" i="44"/>
  <c r="G26" i="44"/>
  <c r="D26" i="44"/>
  <c r="K25" i="44"/>
  <c r="G25" i="44"/>
  <c r="D25" i="44"/>
  <c r="K24" i="44"/>
  <c r="G24" i="44"/>
  <c r="D24" i="44"/>
  <c r="K23" i="44"/>
  <c r="G23" i="44"/>
  <c r="D23" i="44"/>
  <c r="K22" i="44"/>
  <c r="K42" i="44" s="1"/>
  <c r="G22" i="44"/>
  <c r="D22" i="44"/>
  <c r="D42" i="44" s="1"/>
  <c r="J24" i="43"/>
  <c r="G24" i="43"/>
  <c r="F24" i="43"/>
  <c r="E24" i="43"/>
  <c r="D24" i="43"/>
  <c r="AP22" i="43"/>
  <c r="AE22" i="43"/>
  <c r="AD22" i="43"/>
  <c r="AC22" i="43"/>
  <c r="AB22" i="43"/>
  <c r="Z22" i="43"/>
  <c r="X22" i="43"/>
  <c r="W22" i="43"/>
  <c r="V22" i="43"/>
  <c r="U22" i="43"/>
  <c r="Y22" i="43" s="1"/>
  <c r="T22" i="43"/>
  <c r="S22" i="43"/>
  <c r="R22" i="43"/>
  <c r="Q22" i="43"/>
  <c r="P22" i="43"/>
  <c r="K22" i="43"/>
  <c r="I22" i="43"/>
  <c r="C22" i="43"/>
  <c r="AN21" i="43"/>
  <c r="AM21" i="43"/>
  <c r="AL21" i="43"/>
  <c r="AK21" i="43"/>
  <c r="AJ21" i="43"/>
  <c r="AI21" i="43"/>
  <c r="AH21" i="43"/>
  <c r="AG21" i="43"/>
  <c r="AC18" i="43"/>
  <c r="AC24" i="43" s="1"/>
  <c r="AB18" i="43"/>
  <c r="C18" i="43"/>
  <c r="C24" i="43" s="1"/>
  <c r="AH16" i="43"/>
  <c r="I16" i="43"/>
  <c r="AH15" i="43"/>
  <c r="I15" i="43"/>
  <c r="AH14" i="43"/>
  <c r="I14" i="43"/>
  <c r="AH13" i="43"/>
  <c r="I13" i="43"/>
  <c r="AH12" i="43"/>
  <c r="I12" i="43"/>
  <c r="AH11" i="43"/>
  <c r="I11" i="43"/>
  <c r="AH10" i="43"/>
  <c r="I10" i="43"/>
  <c r="AH9" i="43"/>
  <c r="I9" i="43"/>
  <c r="AH8" i="43"/>
  <c r="I8" i="43"/>
  <c r="AH7" i="43"/>
  <c r="I7" i="43"/>
  <c r="AH6" i="43"/>
  <c r="I6" i="43"/>
  <c r="AH5" i="43"/>
  <c r="I5" i="43"/>
  <c r="AH4" i="43"/>
  <c r="I4" i="43"/>
  <c r="AH3" i="43"/>
  <c r="I3" i="43"/>
  <c r="Z16" i="40"/>
  <c r="X16" i="40"/>
  <c r="T16" i="40"/>
  <c r="S16" i="40"/>
  <c r="Q16" i="40"/>
  <c r="P16" i="40"/>
  <c r="AK16" i="40" s="1"/>
  <c r="Z15" i="40"/>
  <c r="X15" i="40"/>
  <c r="T15" i="40"/>
  <c r="S15" i="40"/>
  <c r="Q15" i="40"/>
  <c r="P15" i="40"/>
  <c r="AK15" i="40" s="1"/>
  <c r="Z14" i="40"/>
  <c r="X14" i="40"/>
  <c r="T14" i="40"/>
  <c r="S14" i="40"/>
  <c r="Q14" i="40"/>
  <c r="P14" i="40"/>
  <c r="Z13" i="40"/>
  <c r="X13" i="40"/>
  <c r="T13" i="40"/>
  <c r="S13" i="40"/>
  <c r="Q13" i="40"/>
  <c r="P13" i="40"/>
  <c r="Z12" i="40"/>
  <c r="X12" i="40"/>
  <c r="T12" i="40"/>
  <c r="S12" i="40"/>
  <c r="Q12" i="40"/>
  <c r="P12" i="40"/>
  <c r="Z11" i="40"/>
  <c r="X11" i="40"/>
  <c r="T11" i="40"/>
  <c r="S11" i="40"/>
  <c r="Q11" i="40"/>
  <c r="P11" i="40"/>
  <c r="Z10" i="40"/>
  <c r="X10" i="40"/>
  <c r="T10" i="40"/>
  <c r="S10" i="40"/>
  <c r="Q10" i="40"/>
  <c r="P10" i="40"/>
  <c r="Z9" i="40"/>
  <c r="X9" i="40"/>
  <c r="T9" i="40"/>
  <c r="S9" i="40"/>
  <c r="Q9" i="40"/>
  <c r="P9" i="40"/>
  <c r="Z8" i="40"/>
  <c r="X8" i="40"/>
  <c r="T8" i="40"/>
  <c r="S8" i="40"/>
  <c r="Q8" i="40"/>
  <c r="P8" i="40"/>
  <c r="Z7" i="40"/>
  <c r="X7" i="40"/>
  <c r="T7" i="40"/>
  <c r="S7" i="40"/>
  <c r="Q7" i="40"/>
  <c r="P7" i="40"/>
  <c r="AK7" i="40" s="1"/>
  <c r="Z6" i="40"/>
  <c r="X6" i="40"/>
  <c r="T6" i="40"/>
  <c r="S6" i="40"/>
  <c r="Q6" i="40"/>
  <c r="P6" i="40"/>
  <c r="Z5" i="40"/>
  <c r="X5" i="40"/>
  <c r="T5" i="40"/>
  <c r="S5" i="40"/>
  <c r="Q5" i="40"/>
  <c r="P5" i="40"/>
  <c r="AK5" i="40" s="1"/>
  <c r="Z4" i="40"/>
  <c r="X4" i="40"/>
  <c r="T4" i="40"/>
  <c r="S4" i="40"/>
  <c r="Q4" i="40"/>
  <c r="P4" i="40"/>
  <c r="Z3" i="40"/>
  <c r="X3" i="40"/>
  <c r="T3" i="40"/>
  <c r="S3" i="40"/>
  <c r="Q3" i="40"/>
  <c r="P3" i="40"/>
  <c r="N4" i="40"/>
  <c r="K18" i="40"/>
  <c r="K24" i="40" s="1"/>
  <c r="E14" i="7" s="1"/>
  <c r="N9" i="40"/>
  <c r="N11" i="40"/>
  <c r="N13" i="40"/>
  <c r="N16" i="40"/>
  <c r="K33" i="40"/>
  <c r="L33" i="40" s="1"/>
  <c r="I33" i="40"/>
  <c r="K31" i="40"/>
  <c r="I31" i="40"/>
  <c r="J24" i="40"/>
  <c r="G24" i="40"/>
  <c r="F24" i="40"/>
  <c r="E24" i="40"/>
  <c r="D24" i="40"/>
  <c r="C24" i="40"/>
  <c r="AP22" i="40"/>
  <c r="AE22" i="40"/>
  <c r="AD22" i="40"/>
  <c r="AC22" i="40"/>
  <c r="AB22" i="40"/>
  <c r="Z22" i="40"/>
  <c r="X22" i="40"/>
  <c r="W22" i="40"/>
  <c r="V22" i="40"/>
  <c r="U22" i="40"/>
  <c r="Y22" i="40" s="1"/>
  <c r="T22" i="40"/>
  <c r="S22" i="40"/>
  <c r="R22" i="40"/>
  <c r="Q22" i="40"/>
  <c r="P22" i="40"/>
  <c r="K22" i="40"/>
  <c r="I22" i="40"/>
  <c r="C22" i="40"/>
  <c r="AN21" i="40"/>
  <c r="AM21" i="40"/>
  <c r="AL21" i="40"/>
  <c r="AK21" i="40"/>
  <c r="AJ21" i="40"/>
  <c r="AI21" i="40"/>
  <c r="AH21" i="40"/>
  <c r="AG21" i="40"/>
  <c r="AC18" i="40"/>
  <c r="AC24" i="40" s="1"/>
  <c r="AB18" i="40"/>
  <c r="C18" i="40"/>
  <c r="AH16" i="40"/>
  <c r="I16" i="40"/>
  <c r="AH15" i="40"/>
  <c r="N15" i="40"/>
  <c r="I15" i="40"/>
  <c r="AH14" i="40"/>
  <c r="N14" i="40"/>
  <c r="I14" i="40"/>
  <c r="AH13" i="40"/>
  <c r="I13" i="40"/>
  <c r="AH12" i="40"/>
  <c r="N12" i="40"/>
  <c r="I12" i="40"/>
  <c r="AH11" i="40"/>
  <c r="I11" i="40"/>
  <c r="AH10" i="40"/>
  <c r="N10" i="40"/>
  <c r="I10" i="40"/>
  <c r="AH9" i="40"/>
  <c r="I9" i="40"/>
  <c r="AH8" i="40"/>
  <c r="N8" i="40"/>
  <c r="I8" i="40"/>
  <c r="AH7" i="40"/>
  <c r="N7" i="40"/>
  <c r="I7" i="40"/>
  <c r="AH6" i="40"/>
  <c r="N6" i="40"/>
  <c r="I6" i="40"/>
  <c r="AH5" i="40"/>
  <c r="I5" i="40"/>
  <c r="AH4" i="40"/>
  <c r="I4" i="40"/>
  <c r="AH3" i="40"/>
  <c r="N3" i="40"/>
  <c r="I3" i="40"/>
  <c r="Z16" i="39"/>
  <c r="X16" i="39"/>
  <c r="T16" i="39"/>
  <c r="S16" i="39"/>
  <c r="Q16" i="39"/>
  <c r="R16" i="39" s="1"/>
  <c r="O16" i="39" s="1"/>
  <c r="P16" i="39"/>
  <c r="Z15" i="39"/>
  <c r="X15" i="39"/>
  <c r="T15" i="39"/>
  <c r="S15" i="39"/>
  <c r="Q15" i="39"/>
  <c r="P15" i="39"/>
  <c r="Z14" i="39"/>
  <c r="X14" i="39"/>
  <c r="T14" i="39"/>
  <c r="S14" i="39"/>
  <c r="Q14" i="39"/>
  <c r="P14" i="39"/>
  <c r="Z13" i="39"/>
  <c r="X13" i="39"/>
  <c r="T13" i="39"/>
  <c r="U13" i="39" s="1"/>
  <c r="S13" i="39"/>
  <c r="Q13" i="39"/>
  <c r="P13" i="39"/>
  <c r="AK13" i="39" s="1"/>
  <c r="Z12" i="39"/>
  <c r="X12" i="39"/>
  <c r="T12" i="39"/>
  <c r="S12" i="39"/>
  <c r="Q12" i="39"/>
  <c r="R12" i="39" s="1"/>
  <c r="O12" i="39" s="1"/>
  <c r="P12" i="39"/>
  <c r="Z11" i="39"/>
  <c r="X11" i="39"/>
  <c r="T11" i="39"/>
  <c r="S11" i="39"/>
  <c r="Q11" i="39"/>
  <c r="P11" i="39"/>
  <c r="Z10" i="39"/>
  <c r="X10" i="39"/>
  <c r="T10" i="39"/>
  <c r="S10" i="39"/>
  <c r="Q10" i="39"/>
  <c r="P10" i="39"/>
  <c r="Z9" i="39"/>
  <c r="X9" i="39"/>
  <c r="T9" i="39"/>
  <c r="U9" i="39" s="1"/>
  <c r="S9" i="39"/>
  <c r="Q9" i="39"/>
  <c r="P9" i="39"/>
  <c r="Z8" i="39"/>
  <c r="AJ8" i="39" s="1"/>
  <c r="X8" i="39"/>
  <c r="T8" i="39"/>
  <c r="S8" i="39"/>
  <c r="Q8" i="39"/>
  <c r="R8" i="39" s="1"/>
  <c r="O8" i="39" s="1"/>
  <c r="P8" i="39"/>
  <c r="AK8" i="39" s="1"/>
  <c r="Z7" i="39"/>
  <c r="X7" i="39"/>
  <c r="T7" i="39"/>
  <c r="S7" i="39"/>
  <c r="Q7" i="39"/>
  <c r="P7" i="39"/>
  <c r="Z6" i="39"/>
  <c r="X6" i="39"/>
  <c r="T6" i="39"/>
  <c r="S6" i="39"/>
  <c r="Q6" i="39"/>
  <c r="P6" i="39"/>
  <c r="Z5" i="39"/>
  <c r="X5" i="39"/>
  <c r="T5" i="39"/>
  <c r="S5" i="39"/>
  <c r="Q5" i="39"/>
  <c r="P5" i="39"/>
  <c r="Z4" i="39"/>
  <c r="X4" i="39"/>
  <c r="T4" i="39"/>
  <c r="S4" i="39"/>
  <c r="Q4" i="39"/>
  <c r="P4" i="39"/>
  <c r="Z3" i="39"/>
  <c r="X3" i="39"/>
  <c r="T3" i="39"/>
  <c r="S3" i="39"/>
  <c r="Q3" i="39"/>
  <c r="P3" i="39"/>
  <c r="N4" i="39"/>
  <c r="J24" i="39"/>
  <c r="G24" i="39"/>
  <c r="F24" i="39"/>
  <c r="E24" i="39"/>
  <c r="D24" i="39"/>
  <c r="AA23" i="39"/>
  <c r="AP22" i="39"/>
  <c r="AE22" i="39"/>
  <c r="AD22" i="39"/>
  <c r="AC22" i="39"/>
  <c r="AB22" i="39"/>
  <c r="Z22" i="39"/>
  <c r="X22" i="39"/>
  <c r="W22" i="39"/>
  <c r="V22" i="39"/>
  <c r="U22" i="39"/>
  <c r="Y22" i="39" s="1"/>
  <c r="T22" i="39"/>
  <c r="S22" i="39"/>
  <c r="R22" i="39"/>
  <c r="Q22" i="39"/>
  <c r="P22" i="39"/>
  <c r="K22" i="39"/>
  <c r="I22" i="39"/>
  <c r="C22" i="39"/>
  <c r="AN21" i="39"/>
  <c r="AM21" i="39"/>
  <c r="AL21" i="39"/>
  <c r="AK21" i="39"/>
  <c r="AJ21" i="39"/>
  <c r="AI21" i="39"/>
  <c r="AH21" i="39"/>
  <c r="AG21" i="39"/>
  <c r="AC18" i="39"/>
  <c r="AC24" i="39" s="1"/>
  <c r="AB18" i="39"/>
  <c r="C18" i="39"/>
  <c r="C24" i="39" s="1"/>
  <c r="AH16" i="39"/>
  <c r="N16" i="39"/>
  <c r="I16" i="39"/>
  <c r="AH15" i="39"/>
  <c r="AK15" i="39"/>
  <c r="N15" i="39"/>
  <c r="I15" i="39"/>
  <c r="AH14" i="39"/>
  <c r="N14" i="39"/>
  <c r="I14" i="39"/>
  <c r="AH13" i="39"/>
  <c r="N13" i="39"/>
  <c r="I13" i="39"/>
  <c r="AK12" i="39"/>
  <c r="AH12" i="39"/>
  <c r="N12" i="39"/>
  <c r="I12" i="39"/>
  <c r="AH11" i="39"/>
  <c r="N11" i="39"/>
  <c r="I11" i="39"/>
  <c r="AH10" i="39"/>
  <c r="N10" i="39"/>
  <c r="I10" i="39"/>
  <c r="AH9" i="39"/>
  <c r="N9" i="39"/>
  <c r="I9" i="39"/>
  <c r="AH8" i="39"/>
  <c r="N8" i="39"/>
  <c r="I8" i="39"/>
  <c r="AH7" i="39"/>
  <c r="N7" i="39"/>
  <c r="I7" i="39"/>
  <c r="AH6" i="39"/>
  <c r="N6" i="39"/>
  <c r="I6" i="39"/>
  <c r="AH5" i="39"/>
  <c r="N5" i="39"/>
  <c r="I5" i="39"/>
  <c r="AH4" i="39"/>
  <c r="I4" i="39"/>
  <c r="AH3" i="39"/>
  <c r="I3" i="39"/>
  <c r="T16" i="33"/>
  <c r="T16" i="43" s="1"/>
  <c r="S16" i="33"/>
  <c r="T15" i="33"/>
  <c r="T15" i="43" s="1"/>
  <c r="S15" i="33"/>
  <c r="S15" i="43" s="1"/>
  <c r="T14" i="33"/>
  <c r="T14" i="43" s="1"/>
  <c r="S14" i="33"/>
  <c r="S14" i="43" s="1"/>
  <c r="T13" i="33"/>
  <c r="S13" i="33"/>
  <c r="S13" i="43" s="1"/>
  <c r="T12" i="33"/>
  <c r="T12" i="43" s="1"/>
  <c r="S12" i="33"/>
  <c r="T11" i="33"/>
  <c r="T11" i="43" s="1"/>
  <c r="S11" i="33"/>
  <c r="S11" i="43" s="1"/>
  <c r="T10" i="33"/>
  <c r="T10" i="43" s="1"/>
  <c r="S10" i="33"/>
  <c r="S10" i="43" s="1"/>
  <c r="T9" i="33"/>
  <c r="S9" i="33"/>
  <c r="S9" i="43" s="1"/>
  <c r="T8" i="33"/>
  <c r="S8" i="33"/>
  <c r="T7" i="33"/>
  <c r="T7" i="43" s="1"/>
  <c r="S7" i="33"/>
  <c r="S7" i="43" s="1"/>
  <c r="T6" i="33"/>
  <c r="T6" i="43" s="1"/>
  <c r="S6" i="33"/>
  <c r="S6" i="43" s="1"/>
  <c r="T5" i="33"/>
  <c r="S5" i="33"/>
  <c r="S5" i="43" s="1"/>
  <c r="T4" i="33"/>
  <c r="S4" i="33"/>
  <c r="T3" i="33"/>
  <c r="S3" i="33"/>
  <c r="N7" i="33"/>
  <c r="N8" i="33"/>
  <c r="N9" i="33"/>
  <c r="N10" i="33"/>
  <c r="N15" i="33"/>
  <c r="N16" i="33"/>
  <c r="N3" i="33"/>
  <c r="K6" i="43"/>
  <c r="N6" i="43" s="1"/>
  <c r="K8" i="43"/>
  <c r="N8" i="43" s="1"/>
  <c r="K10" i="43"/>
  <c r="N10" i="43" s="1"/>
  <c r="K16" i="43"/>
  <c r="N16" i="43" s="1"/>
  <c r="F40" i="68" l="1"/>
  <c r="E41" i="68"/>
  <c r="F41" i="68" s="1"/>
  <c r="M37" i="65"/>
  <c r="L38" i="65"/>
  <c r="F37" i="65"/>
  <c r="E38" i="65"/>
  <c r="F34" i="63"/>
  <c r="E35" i="63"/>
  <c r="M34" i="63"/>
  <c r="L35" i="63"/>
  <c r="M34" i="62"/>
  <c r="L35" i="62"/>
  <c r="F38" i="62"/>
  <c r="E39" i="62"/>
  <c r="G11" i="51"/>
  <c r="G13" i="51"/>
  <c r="G10" i="51"/>
  <c r="G12" i="51"/>
  <c r="F34" i="61"/>
  <c r="E35" i="61"/>
  <c r="M34" i="61"/>
  <c r="L35" i="61"/>
  <c r="AE7" i="59"/>
  <c r="AL7" i="59" s="1" a="1"/>
  <c r="AL7" i="59" s="1"/>
  <c r="AP7" i="59" s="1"/>
  <c r="AE14" i="59"/>
  <c r="AL14" i="59" s="1" a="1"/>
  <c r="AL14" i="59" s="1"/>
  <c r="AP14" i="59" s="1"/>
  <c r="AE10" i="59"/>
  <c r="AL10" i="59" s="1" a="1"/>
  <c r="AL10" i="59" s="1"/>
  <c r="AN10" i="59" s="1"/>
  <c r="AE12" i="59"/>
  <c r="AL12" i="59" s="1" a="1"/>
  <c r="AL12" i="59" s="1"/>
  <c r="AP12" i="59" s="1"/>
  <c r="AE11" i="59"/>
  <c r="AL11" i="59" s="1" a="1"/>
  <c r="AL11" i="59" s="1"/>
  <c r="AP11" i="59" s="1"/>
  <c r="AE8" i="59"/>
  <c r="AL8" i="59" s="1" a="1"/>
  <c r="AL8" i="59" s="1"/>
  <c r="AM8" i="59" s="1"/>
  <c r="AE6" i="59"/>
  <c r="AL6" i="59" s="1" a="1"/>
  <c r="AL6" i="59" s="1"/>
  <c r="AP6" i="59" s="1"/>
  <c r="AE5" i="59"/>
  <c r="AL5" i="59" s="1" a="1"/>
  <c r="AL5" i="59" s="1"/>
  <c r="AM5" i="59" s="1"/>
  <c r="AE16" i="59"/>
  <c r="AL16" i="59" s="1" a="1"/>
  <c r="AL16" i="59" s="1"/>
  <c r="AN16" i="59" s="1"/>
  <c r="AE4" i="59"/>
  <c r="AL4" i="59" s="1" a="1"/>
  <c r="AL4" i="59" s="1"/>
  <c r="AM4" i="59" s="1"/>
  <c r="AE13" i="59"/>
  <c r="AL13" i="59" s="1" a="1"/>
  <c r="AL13" i="59" s="1"/>
  <c r="AP13" i="59" s="1"/>
  <c r="AE9" i="59"/>
  <c r="AL9" i="59" s="1" a="1"/>
  <c r="AL9" i="59" s="1"/>
  <c r="AN9" i="59" s="1"/>
  <c r="AE15" i="59"/>
  <c r="AL15" i="59" s="1" a="1"/>
  <c r="AL15" i="59" s="1"/>
  <c r="AM15" i="59" s="1"/>
  <c r="Z15" i="7"/>
  <c r="AL14" i="46" a="1"/>
  <c r="AL14" i="46" s="1"/>
  <c r="C17" i="47"/>
  <c r="AL10" i="46" a="1"/>
  <c r="AL10" i="46" s="1"/>
  <c r="C15" i="47"/>
  <c r="AL7" i="46" a="1"/>
  <c r="AL7" i="46" s="1"/>
  <c r="C7" i="47"/>
  <c r="AL8" i="46" a="1"/>
  <c r="AL8" i="46" s="1"/>
  <c r="C4" i="47"/>
  <c r="AL6" i="46" a="1"/>
  <c r="AL6" i="46" s="1"/>
  <c r="C8" i="47"/>
  <c r="AL11" i="46" a="1"/>
  <c r="AL11" i="46" s="1"/>
  <c r="C16" i="47"/>
  <c r="AL13" i="46" a="1"/>
  <c r="AL13" i="46" s="1"/>
  <c r="C5" i="47"/>
  <c r="AL9" i="46" a="1"/>
  <c r="AL9" i="46" s="1"/>
  <c r="C14" i="47"/>
  <c r="AL15" i="46" a="1"/>
  <c r="AL15" i="46" s="1"/>
  <c r="C6" i="47"/>
  <c r="AL16" i="46" a="1"/>
  <c r="AL16" i="46" s="1"/>
  <c r="C11" i="47"/>
  <c r="AL3" i="59"/>
  <c r="AL4" i="46" a="1"/>
  <c r="AL4" i="46" s="1"/>
  <c r="C12" i="47"/>
  <c r="AL12" i="46" a="1"/>
  <c r="AL12" i="46" s="1"/>
  <c r="C9" i="47"/>
  <c r="AD18" i="59"/>
  <c r="AD24" i="59" s="1"/>
  <c r="AL5" i="46" a="1"/>
  <c r="AL5" i="46" s="1"/>
  <c r="C10" i="47"/>
  <c r="M8" i="47"/>
  <c r="G8" i="47" s="1"/>
  <c r="L9" i="47"/>
  <c r="M14" i="47"/>
  <c r="G14" i="47" s="1"/>
  <c r="L17" i="47"/>
  <c r="M17" i="47" s="1"/>
  <c r="L15" i="47"/>
  <c r="F30" i="51"/>
  <c r="E31" i="51"/>
  <c r="M29" i="51"/>
  <c r="L30" i="51"/>
  <c r="K10" i="45"/>
  <c r="K7" i="45"/>
  <c r="K15" i="45"/>
  <c r="K8" i="45"/>
  <c r="K16" i="45"/>
  <c r="K11" i="45"/>
  <c r="K4" i="45"/>
  <c r="L4" i="45" s="1"/>
  <c r="M4" i="45" s="1"/>
  <c r="K12" i="45"/>
  <c r="K9" i="45"/>
  <c r="K5" i="45"/>
  <c r="K13" i="45"/>
  <c r="K6" i="45"/>
  <c r="K14" i="45"/>
  <c r="D8" i="45"/>
  <c r="D12" i="45"/>
  <c r="D16" i="45"/>
  <c r="D9" i="45"/>
  <c r="D6" i="45"/>
  <c r="D10" i="45"/>
  <c r="D14" i="45"/>
  <c r="D5" i="45"/>
  <c r="D13" i="45"/>
  <c r="D7" i="45"/>
  <c r="D11" i="45"/>
  <c r="D15" i="45"/>
  <c r="D4" i="45"/>
  <c r="I18" i="40"/>
  <c r="I24" i="40" s="1"/>
  <c r="I32" i="40" s="1"/>
  <c r="J32" i="40" s="1"/>
  <c r="L31" i="40"/>
  <c r="Y35" i="7"/>
  <c r="E28" i="47"/>
  <c r="F27" i="47"/>
  <c r="M27" i="47"/>
  <c r="L28" i="47"/>
  <c r="AE18" i="46"/>
  <c r="AE24" i="46" s="1"/>
  <c r="AL3" i="46"/>
  <c r="AM3" i="46" s="1"/>
  <c r="I18" i="43"/>
  <c r="I24" i="43" s="1"/>
  <c r="U4" i="39"/>
  <c r="U12" i="39"/>
  <c r="U16" i="39"/>
  <c r="K15" i="43"/>
  <c r="N15" i="43" s="1"/>
  <c r="K18" i="39"/>
  <c r="K24" i="39" s="1"/>
  <c r="E13" i="7" s="1"/>
  <c r="E39" i="7" s="1"/>
  <c r="K14" i="43"/>
  <c r="N14" i="43" s="1"/>
  <c r="K5" i="43"/>
  <c r="N5" i="43" s="1"/>
  <c r="K7" i="43"/>
  <c r="N7" i="43" s="1"/>
  <c r="T5" i="43"/>
  <c r="T9" i="43"/>
  <c r="T13" i="43"/>
  <c r="K12" i="43"/>
  <c r="N12" i="43" s="1"/>
  <c r="U8" i="39"/>
  <c r="Y8" i="39" s="1"/>
  <c r="K11" i="43"/>
  <c r="N11" i="43" s="1"/>
  <c r="T3" i="43"/>
  <c r="S4" i="43"/>
  <c r="S18" i="43" s="1"/>
  <c r="S24" i="43" s="1"/>
  <c r="S8" i="43"/>
  <c r="S12" i="43"/>
  <c r="S16" i="43"/>
  <c r="U16" i="43" s="1"/>
  <c r="K13" i="43"/>
  <c r="N13" i="43" s="1"/>
  <c r="N3" i="39"/>
  <c r="K4" i="43"/>
  <c r="N4" i="43" s="1"/>
  <c r="S3" i="43"/>
  <c r="K3" i="43"/>
  <c r="K9" i="43"/>
  <c r="N9" i="43" s="1"/>
  <c r="T4" i="43"/>
  <c r="T8" i="43"/>
  <c r="U8" i="43" s="1"/>
  <c r="I18" i="39"/>
  <c r="I24" i="39" s="1"/>
  <c r="AH17" i="43"/>
  <c r="AA3" i="43"/>
  <c r="AA25" i="43" s="1"/>
  <c r="N14" i="33"/>
  <c r="N6" i="33"/>
  <c r="N13" i="33"/>
  <c r="N5" i="33"/>
  <c r="N12" i="33"/>
  <c r="N4" i="33"/>
  <c r="N11" i="33"/>
  <c r="R7" i="39"/>
  <c r="O7" i="39" s="1"/>
  <c r="R11" i="39"/>
  <c r="O11" i="39" s="1"/>
  <c r="U3" i="43"/>
  <c r="R6" i="39"/>
  <c r="O6" i="39" s="1"/>
  <c r="U7" i="39"/>
  <c r="Y7" i="39" s="1"/>
  <c r="AJ10" i="39"/>
  <c r="U11" i="39"/>
  <c r="Y11" i="39" s="1"/>
  <c r="R14" i="39"/>
  <c r="O14" i="39" s="1"/>
  <c r="U15" i="39"/>
  <c r="Y15" i="39" s="1"/>
  <c r="U5" i="43"/>
  <c r="U14" i="43"/>
  <c r="R5" i="39"/>
  <c r="O5" i="39" s="1"/>
  <c r="U14" i="39"/>
  <c r="Y14" i="39" s="1"/>
  <c r="U5" i="39"/>
  <c r="Y5" i="39" s="1"/>
  <c r="U10" i="43"/>
  <c r="R9" i="39"/>
  <c r="AI9" i="39" s="1"/>
  <c r="U10" i="39"/>
  <c r="Y10" i="39" s="1"/>
  <c r="T18" i="39"/>
  <c r="T24" i="39" s="1"/>
  <c r="AK7" i="39"/>
  <c r="X18" i="39"/>
  <c r="X24" i="39" s="1"/>
  <c r="Z18" i="39"/>
  <c r="Z24" i="39" s="1"/>
  <c r="T18" i="43"/>
  <c r="T24" i="43" s="1"/>
  <c r="U3" i="39"/>
  <c r="U9" i="43"/>
  <c r="U13" i="43"/>
  <c r="U6" i="43"/>
  <c r="R4" i="39"/>
  <c r="O4" i="39" s="1"/>
  <c r="Q18" i="39"/>
  <c r="Q24" i="39" s="1"/>
  <c r="U7" i="43"/>
  <c r="U11" i="43"/>
  <c r="U15" i="43"/>
  <c r="S18" i="39"/>
  <c r="S24" i="39" s="1"/>
  <c r="U12" i="43"/>
  <c r="R16" i="40"/>
  <c r="E22" i="45"/>
  <c r="K41" i="45"/>
  <c r="K39" i="45"/>
  <c r="K38" i="45"/>
  <c r="L22" i="45"/>
  <c r="M22" i="45" s="1"/>
  <c r="K37" i="45"/>
  <c r="U12" i="40"/>
  <c r="Y12" i="40" s="1"/>
  <c r="U16" i="40"/>
  <c r="Y16" i="40" s="1"/>
  <c r="U4" i="40"/>
  <c r="Y4" i="40" s="1"/>
  <c r="R7" i="40"/>
  <c r="U8" i="40"/>
  <c r="Y8" i="40" s="1"/>
  <c r="E22" i="44"/>
  <c r="R6" i="40"/>
  <c r="U7" i="40"/>
  <c r="Y7" i="40" s="1"/>
  <c r="R10" i="40"/>
  <c r="AI10" i="40" s="1"/>
  <c r="U11" i="40"/>
  <c r="Y11" i="40" s="1"/>
  <c r="R14" i="40"/>
  <c r="W14" i="40" s="1"/>
  <c r="U15" i="40"/>
  <c r="Y15" i="40" s="1"/>
  <c r="L22" i="44"/>
  <c r="M22" i="44" s="1"/>
  <c r="AJ8" i="40"/>
  <c r="U9" i="40"/>
  <c r="Y9" i="40" s="1"/>
  <c r="X18" i="40"/>
  <c r="X24" i="40" s="1"/>
  <c r="M14" i="7" s="1"/>
  <c r="M39" i="7" s="1"/>
  <c r="U6" i="40"/>
  <c r="Y6" i="40" s="1"/>
  <c r="R9" i="40"/>
  <c r="AI9" i="40" s="1"/>
  <c r="U10" i="40"/>
  <c r="Y10" i="40" s="1"/>
  <c r="R13" i="40"/>
  <c r="W13" i="40" s="1"/>
  <c r="U14" i="40"/>
  <c r="Y14" i="40" s="1"/>
  <c r="AK14" i="40"/>
  <c r="Q18" i="40"/>
  <c r="Q24" i="40" s="1"/>
  <c r="G14" i="7" s="1"/>
  <c r="G39" i="7" s="1"/>
  <c r="T18" i="40"/>
  <c r="T24" i="40" s="1"/>
  <c r="I14" i="7" s="1"/>
  <c r="I39" i="7" s="1"/>
  <c r="AJ10" i="40"/>
  <c r="Z18" i="40"/>
  <c r="Z24" i="40" s="1"/>
  <c r="L14" i="7" s="1"/>
  <c r="L39" i="7" s="1"/>
  <c r="R3" i="40"/>
  <c r="W3" i="40" s="1"/>
  <c r="R11" i="40"/>
  <c r="AI11" i="40" s="1"/>
  <c r="AK6" i="40"/>
  <c r="R4" i="40"/>
  <c r="S18" i="40"/>
  <c r="S24" i="40" s="1"/>
  <c r="H14" i="7" s="1"/>
  <c r="H39" i="7" s="1"/>
  <c r="R12" i="40"/>
  <c r="AG12" i="40" s="1"/>
  <c r="U13" i="40"/>
  <c r="Y13" i="40" s="1"/>
  <c r="AK13" i="40"/>
  <c r="AJ5" i="40"/>
  <c r="U5" i="40"/>
  <c r="Y5" i="40" s="1"/>
  <c r="AJ13" i="40"/>
  <c r="R5" i="40"/>
  <c r="AK9" i="40"/>
  <c r="AK3" i="40"/>
  <c r="N5" i="40"/>
  <c r="U3" i="40"/>
  <c r="AK10" i="40"/>
  <c r="R15" i="40"/>
  <c r="AJ16" i="40"/>
  <c r="AH17" i="40"/>
  <c r="AK8" i="40"/>
  <c r="AJ11" i="40"/>
  <c r="AJ6" i="40"/>
  <c r="R8" i="40"/>
  <c r="AK11" i="40"/>
  <c r="AJ14" i="40"/>
  <c r="P18" i="40"/>
  <c r="AJ3" i="40"/>
  <c r="AJ9" i="40"/>
  <c r="AJ12" i="40"/>
  <c r="AJ4" i="40"/>
  <c r="AK4" i="40"/>
  <c r="AJ7" i="40"/>
  <c r="AK12" i="40"/>
  <c r="AJ15" i="40"/>
  <c r="W9" i="39"/>
  <c r="U6" i="39"/>
  <c r="AG6" i="39" s="1"/>
  <c r="AK9" i="39"/>
  <c r="R13" i="39"/>
  <c r="O13" i="39" s="1"/>
  <c r="R3" i="39"/>
  <c r="O3" i="39" s="1"/>
  <c r="AG8" i="39"/>
  <c r="AI8" i="39"/>
  <c r="W8" i="39"/>
  <c r="Y9" i="39"/>
  <c r="Y12" i="39"/>
  <c r="Y16" i="39"/>
  <c r="AI6" i="39"/>
  <c r="W6" i="39"/>
  <c r="Y13" i="39"/>
  <c r="W11" i="39"/>
  <c r="Y4" i="39"/>
  <c r="AI5" i="39"/>
  <c r="W5" i="39"/>
  <c r="AI12" i="39"/>
  <c r="W12" i="39"/>
  <c r="AG12" i="39"/>
  <c r="AG16" i="39"/>
  <c r="AI16" i="39"/>
  <c r="W16" i="39"/>
  <c r="AK10" i="39"/>
  <c r="AJ13" i="39"/>
  <c r="R15" i="39"/>
  <c r="O15" i="39" s="1"/>
  <c r="AK5" i="39"/>
  <c r="R10" i="39"/>
  <c r="AJ16" i="39"/>
  <c r="AH17" i="39"/>
  <c r="AJ11" i="39"/>
  <c r="AK16" i="39"/>
  <c r="AJ14" i="39"/>
  <c r="P18" i="39"/>
  <c r="AG7" i="39"/>
  <c r="AK11" i="39"/>
  <c r="AK6" i="39"/>
  <c r="AJ9" i="39"/>
  <c r="AK14" i="39"/>
  <c r="AJ6" i="39"/>
  <c r="AJ4" i="39"/>
  <c r="AJ12" i="39"/>
  <c r="AJ15" i="39"/>
  <c r="AJ5" i="39"/>
  <c r="AJ3" i="39"/>
  <c r="Y3" i="39"/>
  <c r="AK3" i="39"/>
  <c r="AK4" i="39"/>
  <c r="AJ7" i="39"/>
  <c r="Z16" i="33"/>
  <c r="X16" i="33"/>
  <c r="Q16" i="33"/>
  <c r="P16" i="33"/>
  <c r="Z15" i="33"/>
  <c r="X15" i="33"/>
  <c r="Q15" i="33"/>
  <c r="P15" i="33"/>
  <c r="Z14" i="33"/>
  <c r="X14" i="33"/>
  <c r="Q14" i="33"/>
  <c r="P14" i="33"/>
  <c r="Z13" i="33"/>
  <c r="X13" i="33"/>
  <c r="Q13" i="33"/>
  <c r="P13" i="33"/>
  <c r="Z12" i="33"/>
  <c r="X12" i="33"/>
  <c r="Q12" i="33"/>
  <c r="P12" i="33"/>
  <c r="Z11" i="33"/>
  <c r="X11" i="33"/>
  <c r="Q11" i="33"/>
  <c r="P11" i="33"/>
  <c r="Z10" i="33"/>
  <c r="X10" i="33"/>
  <c r="Q10" i="33"/>
  <c r="P10" i="33"/>
  <c r="Z9" i="33"/>
  <c r="X9" i="33"/>
  <c r="Q9" i="33"/>
  <c r="P9" i="33"/>
  <c r="Z8" i="33"/>
  <c r="X8" i="33"/>
  <c r="Q8" i="33"/>
  <c r="P8" i="33"/>
  <c r="Z7" i="33"/>
  <c r="X7" i="33"/>
  <c r="Q7" i="33"/>
  <c r="P7" i="33"/>
  <c r="Z6" i="33"/>
  <c r="X6" i="33"/>
  <c r="Q6" i="33"/>
  <c r="P6" i="33"/>
  <c r="Z5" i="33"/>
  <c r="X5" i="33"/>
  <c r="Q5" i="33"/>
  <c r="P5" i="33"/>
  <c r="Z4" i="33"/>
  <c r="X4" i="33"/>
  <c r="Q4" i="33"/>
  <c r="P4" i="33"/>
  <c r="Z3" i="33"/>
  <c r="X3" i="33"/>
  <c r="Q3" i="33"/>
  <c r="P3" i="33"/>
  <c r="J24" i="36"/>
  <c r="G24" i="36"/>
  <c r="F24" i="36"/>
  <c r="E24" i="36"/>
  <c r="D24" i="36"/>
  <c r="AP22" i="36"/>
  <c r="AE22" i="36"/>
  <c r="AD22" i="36"/>
  <c r="AC22" i="36"/>
  <c r="AB22" i="36"/>
  <c r="Z22" i="36"/>
  <c r="X22" i="36"/>
  <c r="W22" i="36"/>
  <c r="V22" i="36"/>
  <c r="U22" i="36"/>
  <c r="Y22" i="36" s="1"/>
  <c r="T22" i="36"/>
  <c r="S22" i="36"/>
  <c r="R22" i="36"/>
  <c r="Q22" i="36"/>
  <c r="P22" i="36"/>
  <c r="K22" i="36"/>
  <c r="I22" i="36"/>
  <c r="C22" i="36"/>
  <c r="AN21" i="36"/>
  <c r="AM21" i="36"/>
  <c r="AL21" i="36"/>
  <c r="AK21" i="36"/>
  <c r="AJ21" i="36"/>
  <c r="AI21" i="36"/>
  <c r="AH21" i="36"/>
  <c r="AG21" i="36"/>
  <c r="AC18" i="36"/>
  <c r="AC24" i="36" s="1"/>
  <c r="AB18" i="36"/>
  <c r="K18" i="36"/>
  <c r="K24" i="36" s="1"/>
  <c r="C18" i="36"/>
  <c r="C24" i="36" s="1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N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AH17" i="36" s="1"/>
  <c r="N3" i="36"/>
  <c r="I3" i="36"/>
  <c r="I18" i="36" s="1"/>
  <c r="I24" i="36" s="1"/>
  <c r="AC15" i="7" l="1"/>
  <c r="AD15" i="7"/>
  <c r="F38" i="65"/>
  <c r="E39" i="65"/>
  <c r="M38" i="65"/>
  <c r="L39" i="65"/>
  <c r="M35" i="63"/>
  <c r="L36" i="63"/>
  <c r="F35" i="63"/>
  <c r="E36" i="63"/>
  <c r="F39" i="62"/>
  <c r="E40" i="62"/>
  <c r="M35" i="62"/>
  <c r="L36" i="62"/>
  <c r="L36" i="61"/>
  <c r="M35" i="61"/>
  <c r="F35" i="61"/>
  <c r="E36" i="61"/>
  <c r="AP15" i="59"/>
  <c r="AN15" i="59"/>
  <c r="AM9" i="59"/>
  <c r="AM11" i="59"/>
  <c r="AN13" i="59"/>
  <c r="AP8" i="59"/>
  <c r="AM16" i="59"/>
  <c r="AM7" i="59"/>
  <c r="AP16" i="59"/>
  <c r="AN14" i="59"/>
  <c r="AM14" i="59"/>
  <c r="AN7" i="59"/>
  <c r="AN8" i="59"/>
  <c r="AN11" i="59"/>
  <c r="AN4" i="59"/>
  <c r="AM6" i="59"/>
  <c r="AP10" i="59"/>
  <c r="AP4" i="59"/>
  <c r="AP9" i="59"/>
  <c r="AM10" i="59"/>
  <c r="AN6" i="59"/>
  <c r="AE18" i="59"/>
  <c r="AE24" i="59" s="1"/>
  <c r="AN12" i="59"/>
  <c r="AM13" i="59"/>
  <c r="AM12" i="59"/>
  <c r="AP5" i="59"/>
  <c r="AN5" i="59"/>
  <c r="D14" i="47"/>
  <c r="AM9" i="46"/>
  <c r="AN9" i="46"/>
  <c r="AP9" i="46"/>
  <c r="AM11" i="46"/>
  <c r="AP11" i="46"/>
  <c r="AN11" i="46"/>
  <c r="AM10" i="46"/>
  <c r="AN10" i="46"/>
  <c r="AP10" i="46"/>
  <c r="D5" i="47"/>
  <c r="D8" i="47"/>
  <c r="AM5" i="46"/>
  <c r="AP5" i="46"/>
  <c r="AN5" i="46"/>
  <c r="AM13" i="46"/>
  <c r="AP13" i="46"/>
  <c r="AN13" i="46"/>
  <c r="AM6" i="46"/>
  <c r="AP6" i="46"/>
  <c r="AN6" i="46"/>
  <c r="AM3" i="59"/>
  <c r="AL17" i="59"/>
  <c r="AN3" i="59"/>
  <c r="AP3" i="59"/>
  <c r="AP14" i="46"/>
  <c r="AN14" i="46"/>
  <c r="D11" i="47"/>
  <c r="C18" i="47"/>
  <c r="D4" i="47"/>
  <c r="D9" i="47"/>
  <c r="AM16" i="46"/>
  <c r="AP16" i="46"/>
  <c r="AN16" i="46"/>
  <c r="AM8" i="46"/>
  <c r="AP8" i="46"/>
  <c r="AN8" i="46"/>
  <c r="AM12" i="46"/>
  <c r="AP12" i="46"/>
  <c r="AN12" i="46"/>
  <c r="D6" i="47"/>
  <c r="D12" i="47"/>
  <c r="AM15" i="46"/>
  <c r="AN15" i="46"/>
  <c r="AP15" i="46"/>
  <c r="D7" i="47"/>
  <c r="AM4" i="46"/>
  <c r="AM17" i="46" s="1"/>
  <c r="AP4" i="46"/>
  <c r="AN4" i="46"/>
  <c r="D16" i="47"/>
  <c r="AM7" i="46"/>
  <c r="AN7" i="46"/>
  <c r="AP7" i="46"/>
  <c r="G7" i="47"/>
  <c r="M15" i="47"/>
  <c r="G15" i="47" s="1"/>
  <c r="L16" i="47"/>
  <c r="M16" i="47" s="1"/>
  <c r="M9" i="47"/>
  <c r="L10" i="47"/>
  <c r="M30" i="51"/>
  <c r="L31" i="51"/>
  <c r="F31" i="51"/>
  <c r="E32" i="51"/>
  <c r="K18" i="45"/>
  <c r="D18" i="45"/>
  <c r="E4" i="45"/>
  <c r="F4" i="45" s="1"/>
  <c r="AG7" i="40"/>
  <c r="J31" i="40"/>
  <c r="J33" i="40"/>
  <c r="AG6" i="40"/>
  <c r="AG5" i="40"/>
  <c r="AG4" i="40"/>
  <c r="AG16" i="40"/>
  <c r="J14" i="7"/>
  <c r="M28" i="47"/>
  <c r="L29" i="47"/>
  <c r="F28" i="47"/>
  <c r="E29" i="47"/>
  <c r="AN3" i="46"/>
  <c r="AL17" i="46"/>
  <c r="AP3" i="46"/>
  <c r="AI11" i="39"/>
  <c r="O9" i="39"/>
  <c r="K18" i="43"/>
  <c r="K24" i="43" s="1"/>
  <c r="AG11" i="39"/>
  <c r="W7" i="39"/>
  <c r="AI7" i="39"/>
  <c r="U4" i="43"/>
  <c r="Q9" i="43"/>
  <c r="X3" i="43"/>
  <c r="X5" i="43"/>
  <c r="Y5" i="43" s="1"/>
  <c r="X7" i="43"/>
  <c r="Y7" i="43" s="1"/>
  <c r="X9" i="43"/>
  <c r="Y9" i="43" s="1"/>
  <c r="X11" i="43"/>
  <c r="Y11" i="43" s="1"/>
  <c r="X13" i="43"/>
  <c r="Y13" i="43" s="1"/>
  <c r="X15" i="43"/>
  <c r="Y15" i="43" s="1"/>
  <c r="Q7" i="43"/>
  <c r="Z3" i="43"/>
  <c r="Z5" i="43"/>
  <c r="Z7" i="43"/>
  <c r="Z9" i="43"/>
  <c r="Z11" i="43"/>
  <c r="Z13" i="43"/>
  <c r="Z15" i="43"/>
  <c r="P10" i="43"/>
  <c r="P12" i="43"/>
  <c r="P14" i="43"/>
  <c r="P16" i="43"/>
  <c r="P3" i="43"/>
  <c r="P5" i="43"/>
  <c r="P7" i="43"/>
  <c r="P9" i="43"/>
  <c r="Q3" i="43"/>
  <c r="Q5" i="43"/>
  <c r="P4" i="43"/>
  <c r="P6" i="43"/>
  <c r="P8" i="43"/>
  <c r="Q8" i="43"/>
  <c r="Q10" i="43"/>
  <c r="Q12" i="43"/>
  <c r="Q14" i="43"/>
  <c r="Q16" i="43"/>
  <c r="Q6" i="43"/>
  <c r="X4" i="43"/>
  <c r="Y4" i="43" s="1"/>
  <c r="X6" i="43"/>
  <c r="Y6" i="43" s="1"/>
  <c r="X8" i="43"/>
  <c r="Y8" i="43" s="1"/>
  <c r="X10" i="43"/>
  <c r="Y10" i="43" s="1"/>
  <c r="X12" i="43"/>
  <c r="Y12" i="43" s="1"/>
  <c r="X14" i="43"/>
  <c r="Y14" i="43" s="1"/>
  <c r="X16" i="43"/>
  <c r="Y16" i="43" s="1"/>
  <c r="Q4" i="43"/>
  <c r="Z4" i="43"/>
  <c r="Z6" i="43"/>
  <c r="Z8" i="43"/>
  <c r="Z10" i="43"/>
  <c r="Z12" i="43"/>
  <c r="Z14" i="43"/>
  <c r="Z16" i="43"/>
  <c r="P11" i="43"/>
  <c r="P13" i="43"/>
  <c r="P15" i="43"/>
  <c r="Q11" i="43"/>
  <c r="Q13" i="43"/>
  <c r="Q15" i="43"/>
  <c r="Y6" i="39"/>
  <c r="W14" i="39"/>
  <c r="AI14" i="39"/>
  <c r="AG5" i="39"/>
  <c r="AG14" i="39"/>
  <c r="AG9" i="39"/>
  <c r="AG4" i="39"/>
  <c r="W4" i="39"/>
  <c r="AI4" i="39"/>
  <c r="W3" i="39"/>
  <c r="U18" i="39"/>
  <c r="Y18" i="39" s="1"/>
  <c r="AI3" i="39"/>
  <c r="AG13" i="39"/>
  <c r="U18" i="43"/>
  <c r="U24" i="43" s="1"/>
  <c r="AI3" i="40"/>
  <c r="W6" i="40"/>
  <c r="W9" i="40"/>
  <c r="O6" i="40"/>
  <c r="O16" i="40"/>
  <c r="AI6" i="40"/>
  <c r="W16" i="40"/>
  <c r="AI13" i="40"/>
  <c r="AI16" i="40"/>
  <c r="W10" i="40"/>
  <c r="O3" i="40"/>
  <c r="O10" i="40"/>
  <c r="AG10" i="40"/>
  <c r="W7" i="40"/>
  <c r="AI7" i="40"/>
  <c r="O7" i="40"/>
  <c r="AG9" i="40"/>
  <c r="O14" i="40"/>
  <c r="F22" i="45"/>
  <c r="E23" i="45"/>
  <c r="L5" i="45"/>
  <c r="AG14" i="40"/>
  <c r="AI14" i="40"/>
  <c r="AG3" i="40"/>
  <c r="L23" i="45"/>
  <c r="W4" i="40"/>
  <c r="E23" i="44"/>
  <c r="F22" i="44"/>
  <c r="L23" i="44"/>
  <c r="W11" i="40"/>
  <c r="AG13" i="40"/>
  <c r="AG11" i="40"/>
  <c r="O4" i="40"/>
  <c r="O13" i="40"/>
  <c r="O5" i="40"/>
  <c r="W5" i="40"/>
  <c r="AI5" i="40"/>
  <c r="O9" i="40"/>
  <c r="O11" i="40"/>
  <c r="AI4" i="40"/>
  <c r="AI12" i="40"/>
  <c r="O12" i="40"/>
  <c r="W12" i="40"/>
  <c r="R18" i="40"/>
  <c r="R24" i="40" s="1"/>
  <c r="AK17" i="40"/>
  <c r="AG8" i="40"/>
  <c r="AI8" i="40"/>
  <c r="W8" i="40"/>
  <c r="O8" i="40"/>
  <c r="AI15" i="40"/>
  <c r="W15" i="40"/>
  <c r="O15" i="40"/>
  <c r="AG15" i="40"/>
  <c r="Y3" i="40"/>
  <c r="U18" i="40"/>
  <c r="AJ17" i="40"/>
  <c r="P24" i="40"/>
  <c r="F14" i="7" s="1"/>
  <c r="F39" i="7" s="1"/>
  <c r="R18" i="39"/>
  <c r="R24" i="39" s="1"/>
  <c r="O10" i="39"/>
  <c r="W13" i="39"/>
  <c r="AI13" i="39"/>
  <c r="AG3" i="39"/>
  <c r="AJ17" i="39"/>
  <c r="P24" i="39"/>
  <c r="AA22" i="39" s="1"/>
  <c r="U24" i="39"/>
  <c r="AK17" i="39"/>
  <c r="AI10" i="39"/>
  <c r="W10" i="39"/>
  <c r="AG10" i="39"/>
  <c r="AI15" i="39"/>
  <c r="W15" i="39"/>
  <c r="AG15" i="39"/>
  <c r="AD1" i="31"/>
  <c r="Q11" i="7"/>
  <c r="E11" i="7"/>
  <c r="Z16" i="31"/>
  <c r="X16" i="31"/>
  <c r="T16" i="31"/>
  <c r="S16" i="31"/>
  <c r="Q16" i="31"/>
  <c r="P16" i="31"/>
  <c r="Z15" i="31"/>
  <c r="X15" i="31"/>
  <c r="T15" i="31"/>
  <c r="S15" i="31"/>
  <c r="Q15" i="31"/>
  <c r="P15" i="31"/>
  <c r="Z14" i="31"/>
  <c r="X14" i="31"/>
  <c r="T14" i="31"/>
  <c r="S14" i="31"/>
  <c r="Q14" i="31"/>
  <c r="P14" i="31"/>
  <c r="Z13" i="31"/>
  <c r="X13" i="31"/>
  <c r="T13" i="31"/>
  <c r="S13" i="31"/>
  <c r="Q13" i="31"/>
  <c r="P13" i="31"/>
  <c r="Z12" i="31"/>
  <c r="X12" i="31"/>
  <c r="T12" i="31"/>
  <c r="S12" i="31"/>
  <c r="Q12" i="31"/>
  <c r="P12" i="31"/>
  <c r="Z11" i="31"/>
  <c r="X11" i="31"/>
  <c r="T11" i="31"/>
  <c r="S11" i="31"/>
  <c r="Q11" i="31"/>
  <c r="P11" i="31"/>
  <c r="Z10" i="31"/>
  <c r="X10" i="31"/>
  <c r="T10" i="31"/>
  <c r="S10" i="31"/>
  <c r="Q10" i="31"/>
  <c r="P10" i="31"/>
  <c r="Z9" i="31"/>
  <c r="X9" i="31"/>
  <c r="T9" i="31"/>
  <c r="S9" i="31"/>
  <c r="Q9" i="31"/>
  <c r="P9" i="31"/>
  <c r="Z8" i="31"/>
  <c r="X8" i="31"/>
  <c r="T8" i="31"/>
  <c r="S8" i="31"/>
  <c r="Q8" i="31"/>
  <c r="P8" i="31"/>
  <c r="Z7" i="31"/>
  <c r="X7" i="31"/>
  <c r="T7" i="31"/>
  <c r="S7" i="31"/>
  <c r="Q7" i="31"/>
  <c r="P7" i="31"/>
  <c r="Z6" i="31"/>
  <c r="X6" i="31"/>
  <c r="T6" i="31"/>
  <c r="S6" i="31"/>
  <c r="Q6" i="31"/>
  <c r="P6" i="31"/>
  <c r="Z5" i="31"/>
  <c r="X5" i="31"/>
  <c r="T5" i="31"/>
  <c r="S5" i="31"/>
  <c r="Q5" i="31"/>
  <c r="P5" i="31"/>
  <c r="Z4" i="31"/>
  <c r="X4" i="31"/>
  <c r="T4" i="31"/>
  <c r="S4" i="31"/>
  <c r="Q4" i="31"/>
  <c r="P4" i="31"/>
  <c r="Z3" i="31"/>
  <c r="X3" i="31"/>
  <c r="T3" i="31"/>
  <c r="S3" i="31"/>
  <c r="Q3" i="31"/>
  <c r="P3" i="31"/>
  <c r="J42" i="34"/>
  <c r="C42" i="34"/>
  <c r="K41" i="34"/>
  <c r="G41" i="34"/>
  <c r="D41" i="34"/>
  <c r="K40" i="34"/>
  <c r="G40" i="34"/>
  <c r="D40" i="34"/>
  <c r="K39" i="34"/>
  <c r="G39" i="34"/>
  <c r="D39" i="34"/>
  <c r="K38" i="34"/>
  <c r="G38" i="34"/>
  <c r="D38" i="34"/>
  <c r="K37" i="34"/>
  <c r="G37" i="34"/>
  <c r="D37" i="34"/>
  <c r="K36" i="34"/>
  <c r="G36" i="34"/>
  <c r="D36" i="34"/>
  <c r="K35" i="34"/>
  <c r="G35" i="34"/>
  <c r="D35" i="34"/>
  <c r="K34" i="34"/>
  <c r="G34" i="34"/>
  <c r="D34" i="34"/>
  <c r="K33" i="34"/>
  <c r="G33" i="34"/>
  <c r="D33" i="34"/>
  <c r="K32" i="34"/>
  <c r="G32" i="34"/>
  <c r="D32" i="34"/>
  <c r="K31" i="34"/>
  <c r="G31" i="34"/>
  <c r="D31" i="34"/>
  <c r="K30" i="34"/>
  <c r="G30" i="34"/>
  <c r="D30" i="34"/>
  <c r="K29" i="34"/>
  <c r="G29" i="34"/>
  <c r="D29" i="34"/>
  <c r="K28" i="34"/>
  <c r="G28" i="34"/>
  <c r="D28" i="34"/>
  <c r="K27" i="34"/>
  <c r="G27" i="34"/>
  <c r="D27" i="34"/>
  <c r="K26" i="34"/>
  <c r="G26" i="34"/>
  <c r="D26" i="34"/>
  <c r="K25" i="34"/>
  <c r="G25" i="34"/>
  <c r="D25" i="34"/>
  <c r="K24" i="34"/>
  <c r="G24" i="34"/>
  <c r="D24" i="34"/>
  <c r="K23" i="34"/>
  <c r="G23" i="34"/>
  <c r="D23" i="34"/>
  <c r="K22" i="34"/>
  <c r="K42" i="34" s="1"/>
  <c r="G22" i="34"/>
  <c r="D22" i="34"/>
  <c r="D42" i="34" s="1"/>
  <c r="J18" i="34"/>
  <c r="K10" i="34" s="1"/>
  <c r="C18" i="34"/>
  <c r="D16" i="34" s="1"/>
  <c r="K5" i="34"/>
  <c r="K4" i="34"/>
  <c r="J24" i="33"/>
  <c r="G24" i="33"/>
  <c r="F24" i="33"/>
  <c r="E24" i="33"/>
  <c r="D24" i="33"/>
  <c r="AP22" i="33"/>
  <c r="AE22" i="33"/>
  <c r="AD22" i="33"/>
  <c r="AC22" i="33"/>
  <c r="AB22" i="33"/>
  <c r="Z22" i="33"/>
  <c r="X22" i="33"/>
  <c r="W22" i="33"/>
  <c r="V22" i="33"/>
  <c r="U22" i="33"/>
  <c r="Y22" i="33" s="1"/>
  <c r="T22" i="33"/>
  <c r="S22" i="33"/>
  <c r="R22" i="33"/>
  <c r="Q22" i="33"/>
  <c r="P22" i="33"/>
  <c r="K22" i="33"/>
  <c r="I22" i="33"/>
  <c r="C22" i="33"/>
  <c r="AN21" i="33"/>
  <c r="AM21" i="33"/>
  <c r="AL21" i="33"/>
  <c r="AK21" i="33"/>
  <c r="AJ21" i="33"/>
  <c r="AI21" i="33"/>
  <c r="AH21" i="33"/>
  <c r="AG21" i="33"/>
  <c r="AC18" i="33"/>
  <c r="AC24" i="33" s="1"/>
  <c r="AB18" i="33"/>
  <c r="K18" i="33"/>
  <c r="K24" i="33" s="1"/>
  <c r="C18" i="33"/>
  <c r="C24" i="33" s="1"/>
  <c r="AH16" i="33"/>
  <c r="U16" i="33"/>
  <c r="R16" i="33"/>
  <c r="O16" i="33" s="1"/>
  <c r="I16" i="33"/>
  <c r="AH15" i="33"/>
  <c r="U15" i="33"/>
  <c r="AJ15" i="33"/>
  <c r="I15" i="33"/>
  <c r="AH14" i="33"/>
  <c r="U14" i="33"/>
  <c r="R14" i="33"/>
  <c r="O14" i="33" s="1"/>
  <c r="AK14" i="33"/>
  <c r="I14" i="33"/>
  <c r="AH13" i="33"/>
  <c r="U13" i="33"/>
  <c r="R13" i="33"/>
  <c r="O13" i="33" s="1"/>
  <c r="AK13" i="33"/>
  <c r="I13" i="33"/>
  <c r="AH12" i="33"/>
  <c r="U12" i="33"/>
  <c r="R12" i="33"/>
  <c r="O12" i="33" s="1"/>
  <c r="I12" i="33"/>
  <c r="AH11" i="33"/>
  <c r="U11" i="33"/>
  <c r="AJ11" i="33"/>
  <c r="I11" i="33"/>
  <c r="AH10" i="33"/>
  <c r="U10" i="33"/>
  <c r="R10" i="33"/>
  <c r="AK10" i="33"/>
  <c r="I10" i="33"/>
  <c r="AH9" i="33"/>
  <c r="U9" i="33"/>
  <c r="R9" i="33"/>
  <c r="O9" i="33" s="1"/>
  <c r="I9" i="33"/>
  <c r="AH8" i="33"/>
  <c r="U8" i="33"/>
  <c r="R8" i="33"/>
  <c r="O8" i="33" s="1"/>
  <c r="I8" i="33"/>
  <c r="AH7" i="33"/>
  <c r="U7" i="33"/>
  <c r="R7" i="33"/>
  <c r="O7" i="33" s="1"/>
  <c r="I7" i="33"/>
  <c r="AH6" i="33"/>
  <c r="U6" i="33"/>
  <c r="R6" i="33"/>
  <c r="AK6" i="33"/>
  <c r="I6" i="33"/>
  <c r="AH5" i="33"/>
  <c r="U5" i="33"/>
  <c r="R5" i="33"/>
  <c r="O5" i="33" s="1"/>
  <c r="I5" i="33"/>
  <c r="AH4" i="33"/>
  <c r="U4" i="33"/>
  <c r="R4" i="33"/>
  <c r="O4" i="33" s="1"/>
  <c r="I4" i="33"/>
  <c r="AK3" i="33"/>
  <c r="AH3" i="33"/>
  <c r="Z18" i="33"/>
  <c r="Z24" i="33" s="1"/>
  <c r="X18" i="33"/>
  <c r="T18" i="33"/>
  <c r="T24" i="33" s="1"/>
  <c r="S18" i="33"/>
  <c r="S24" i="33" s="1"/>
  <c r="Q18" i="33"/>
  <c r="Q24" i="33" s="1"/>
  <c r="P18" i="33"/>
  <c r="I3" i="33"/>
  <c r="I18" i="33" s="1"/>
  <c r="I24" i="33" s="1"/>
  <c r="AE14" i="7" l="1"/>
  <c r="J39" i="7"/>
  <c r="M39" i="65"/>
  <c r="L40" i="65"/>
  <c r="F39" i="65"/>
  <c r="E40" i="65"/>
  <c r="F36" i="63"/>
  <c r="E37" i="63"/>
  <c r="M36" i="63"/>
  <c r="L37" i="63"/>
  <c r="M36" i="62"/>
  <c r="L37" i="62"/>
  <c r="F40" i="62"/>
  <c r="E41" i="62"/>
  <c r="F41" i="62" s="1"/>
  <c r="F36" i="61"/>
  <c r="E37" i="61"/>
  <c r="M36" i="61"/>
  <c r="L37" i="61"/>
  <c r="AM17" i="59"/>
  <c r="AP18" i="59"/>
  <c r="AP24" i="59" s="1"/>
  <c r="AN17" i="59"/>
  <c r="D15" i="47"/>
  <c r="D13" i="47"/>
  <c r="D17" i="47"/>
  <c r="AN17" i="46"/>
  <c r="E5" i="47"/>
  <c r="F5" i="47" s="1"/>
  <c r="D10" i="47"/>
  <c r="E4" i="47"/>
  <c r="F4" i="47" s="1"/>
  <c r="D18" i="47"/>
  <c r="G16" i="47"/>
  <c r="G12" i="47"/>
  <c r="G17" i="47"/>
  <c r="M10" i="47"/>
  <c r="G9" i="47" s="1"/>
  <c r="L11" i="47"/>
  <c r="M11" i="47" s="1"/>
  <c r="F32" i="51"/>
  <c r="E33" i="51"/>
  <c r="M31" i="51"/>
  <c r="L32" i="51"/>
  <c r="E5" i="45"/>
  <c r="AA18" i="40"/>
  <c r="D14" i="7"/>
  <c r="D39" i="7" s="1"/>
  <c r="F29" i="47"/>
  <c r="E30" i="47"/>
  <c r="M29" i="47"/>
  <c r="L30" i="47"/>
  <c r="AP18" i="46"/>
  <c r="AP24" i="46" s="1"/>
  <c r="K6" i="34"/>
  <c r="K7" i="34"/>
  <c r="K8" i="34"/>
  <c r="K9" i="34"/>
  <c r="K11" i="34"/>
  <c r="K12" i="34"/>
  <c r="K13" i="34"/>
  <c r="K14" i="34"/>
  <c r="K15" i="34"/>
  <c r="K16" i="34"/>
  <c r="K17" i="34"/>
  <c r="D8" i="34"/>
  <c r="D14" i="34"/>
  <c r="D6" i="34"/>
  <c r="D9" i="34"/>
  <c r="D10" i="34"/>
  <c r="D7" i="34"/>
  <c r="D11" i="34"/>
  <c r="D4" i="34"/>
  <c r="D5" i="34"/>
  <c r="D13" i="34"/>
  <c r="D15" i="34"/>
  <c r="D12" i="34"/>
  <c r="AJ8" i="43"/>
  <c r="R8" i="43"/>
  <c r="AK8" i="43"/>
  <c r="Q18" i="43"/>
  <c r="Q24" i="43" s="1"/>
  <c r="AK3" i="43"/>
  <c r="AJ3" i="43"/>
  <c r="R3" i="43"/>
  <c r="P18" i="43"/>
  <c r="P24" i="43" s="1"/>
  <c r="AA22" i="43" s="1"/>
  <c r="AK12" i="43"/>
  <c r="R12" i="43"/>
  <c r="AJ12" i="43"/>
  <c r="R10" i="43"/>
  <c r="AK10" i="43"/>
  <c r="AJ10" i="43"/>
  <c r="Z18" i="43"/>
  <c r="Z24" i="43" s="1"/>
  <c r="AK6" i="43"/>
  <c r="R6" i="43"/>
  <c r="AJ6" i="43"/>
  <c r="AK9" i="43"/>
  <c r="AJ9" i="43"/>
  <c r="R9" i="43"/>
  <c r="X18" i="43"/>
  <c r="X24" i="43" s="1"/>
  <c r="Y3" i="43"/>
  <c r="AK15" i="43"/>
  <c r="R15" i="43"/>
  <c r="AJ15" i="43"/>
  <c r="AK16" i="43"/>
  <c r="AJ16" i="43"/>
  <c r="R16" i="43"/>
  <c r="X24" i="33"/>
  <c r="R4" i="43"/>
  <c r="AK4" i="43"/>
  <c r="AJ4" i="43"/>
  <c r="AK7" i="43"/>
  <c r="AJ7" i="43"/>
  <c r="R7" i="43"/>
  <c r="R11" i="43"/>
  <c r="AK11" i="43"/>
  <c r="AJ11" i="43"/>
  <c r="AK13" i="43"/>
  <c r="R13" i="43"/>
  <c r="AJ13" i="43"/>
  <c r="R14" i="43"/>
  <c r="AJ14" i="43"/>
  <c r="AK14" i="43"/>
  <c r="AH17" i="33"/>
  <c r="AJ5" i="43"/>
  <c r="R5" i="43"/>
  <c r="AK5" i="43"/>
  <c r="AI17" i="39"/>
  <c r="AG17" i="39"/>
  <c r="W18" i="39"/>
  <c r="W24" i="39" s="1"/>
  <c r="M23" i="45"/>
  <c r="L24" i="45"/>
  <c r="M5" i="45"/>
  <c r="L6" i="45"/>
  <c r="L12" i="45"/>
  <c r="F23" i="45"/>
  <c r="E24" i="45"/>
  <c r="M23" i="44"/>
  <c r="L24" i="44"/>
  <c r="F23" i="44"/>
  <c r="E24" i="44"/>
  <c r="AI17" i="40"/>
  <c r="AA18" i="43"/>
  <c r="AK24" i="43" s="1"/>
  <c r="V8" i="43"/>
  <c r="V13" i="43"/>
  <c r="Y24" i="43"/>
  <c r="V9" i="43"/>
  <c r="V3" i="43"/>
  <c r="V12" i="43"/>
  <c r="V5" i="43"/>
  <c r="V6" i="43"/>
  <c r="V16" i="43"/>
  <c r="V11" i="43"/>
  <c r="V4" i="43"/>
  <c r="V14" i="43"/>
  <c r="V7" i="43"/>
  <c r="V15" i="43"/>
  <c r="V10" i="43"/>
  <c r="AG17" i="40"/>
  <c r="U24" i="40"/>
  <c r="Y18" i="40"/>
  <c r="W18" i="40"/>
  <c r="W24" i="40" s="1"/>
  <c r="K14" i="7" s="1"/>
  <c r="AA18" i="39"/>
  <c r="AK24" i="39" s="1"/>
  <c r="AE1" i="39"/>
  <c r="V10" i="39"/>
  <c r="V14" i="39"/>
  <c r="V12" i="39"/>
  <c r="Y24" i="39"/>
  <c r="V13" i="39"/>
  <c r="V8" i="39"/>
  <c r="V11" i="39"/>
  <c r="V7" i="39"/>
  <c r="V15" i="39"/>
  <c r="V16" i="39"/>
  <c r="V5" i="39"/>
  <c r="V4" i="39"/>
  <c r="V3" i="39"/>
  <c r="V9" i="39"/>
  <c r="V6" i="39"/>
  <c r="AI6" i="33"/>
  <c r="O6" i="33"/>
  <c r="AI10" i="33"/>
  <c r="O10" i="33"/>
  <c r="E22" i="34"/>
  <c r="E4" i="34"/>
  <c r="D17" i="34"/>
  <c r="L22" i="34"/>
  <c r="M22" i="34" s="1"/>
  <c r="L4" i="34"/>
  <c r="M4" i="34" s="1"/>
  <c r="AG4" i="33"/>
  <c r="AI4" i="33"/>
  <c r="W4" i="33"/>
  <c r="Y9" i="33"/>
  <c r="Y14" i="33"/>
  <c r="AG16" i="33"/>
  <c r="AI16" i="33"/>
  <c r="W16" i="33"/>
  <c r="AI5" i="33"/>
  <c r="W5" i="33"/>
  <c r="AG5" i="33"/>
  <c r="Y15" i="33"/>
  <c r="Y10" i="33"/>
  <c r="AG12" i="33"/>
  <c r="AI12" i="33"/>
  <c r="W12" i="33"/>
  <c r="Y16" i="33"/>
  <c r="Y4" i="33"/>
  <c r="Y11" i="33"/>
  <c r="Y12" i="33"/>
  <c r="Y6" i="33"/>
  <c r="AG8" i="33"/>
  <c r="AI8" i="33"/>
  <c r="W8" i="33"/>
  <c r="Y5" i="33"/>
  <c r="AI7" i="33"/>
  <c r="W7" i="33"/>
  <c r="AG7" i="33"/>
  <c r="P24" i="33"/>
  <c r="Y7" i="33"/>
  <c r="AI9" i="33"/>
  <c r="W9" i="33"/>
  <c r="AG9" i="33"/>
  <c r="Y8" i="33"/>
  <c r="Y13" i="33"/>
  <c r="AJ7" i="33"/>
  <c r="AJ3" i="33"/>
  <c r="AK7" i="33"/>
  <c r="AK11" i="33"/>
  <c r="AG13" i="33"/>
  <c r="AK15" i="33"/>
  <c r="AJ8" i="33"/>
  <c r="R11" i="33"/>
  <c r="O11" i="33" s="1"/>
  <c r="AJ12" i="33"/>
  <c r="R15" i="33"/>
  <c r="O15" i="33" s="1"/>
  <c r="AJ16" i="33"/>
  <c r="AJ4" i="33"/>
  <c r="R3" i="33"/>
  <c r="O3" i="33" s="1"/>
  <c r="AK4" i="33"/>
  <c r="AG6" i="33"/>
  <c r="AK8" i="33"/>
  <c r="AG10" i="33"/>
  <c r="AK12" i="33"/>
  <c r="W13" i="33"/>
  <c r="AI13" i="33"/>
  <c r="AG14" i="33"/>
  <c r="AK16" i="33"/>
  <c r="AJ9" i="33"/>
  <c r="AJ13" i="33"/>
  <c r="AJ5" i="33"/>
  <c r="AK5" i="33"/>
  <c r="W6" i="33"/>
  <c r="AK9" i="33"/>
  <c r="W10" i="33"/>
  <c r="W14" i="33"/>
  <c r="AI14" i="33"/>
  <c r="U3" i="33"/>
  <c r="AJ10" i="33"/>
  <c r="AJ14" i="33"/>
  <c r="AJ6" i="33"/>
  <c r="AB14" i="7" l="1"/>
  <c r="K39" i="7"/>
  <c r="F40" i="65"/>
  <c r="E41" i="65"/>
  <c r="F41" i="65" s="1"/>
  <c r="M40" i="65"/>
  <c r="L41" i="65"/>
  <c r="M41" i="65" s="1"/>
  <c r="M37" i="63"/>
  <c r="L38" i="63"/>
  <c r="F37" i="63"/>
  <c r="E38" i="63"/>
  <c r="M37" i="62"/>
  <c r="L38" i="62"/>
  <c r="M37" i="61"/>
  <c r="L38" i="61"/>
  <c r="F37" i="61"/>
  <c r="E38" i="61"/>
  <c r="E6" i="47"/>
  <c r="E13" i="47"/>
  <c r="E12" i="47"/>
  <c r="F12" i="47" s="1"/>
  <c r="G11" i="47"/>
  <c r="G4" i="47"/>
  <c r="G10" i="47"/>
  <c r="G13" i="47"/>
  <c r="M32" i="51"/>
  <c r="L33" i="51"/>
  <c r="F33" i="51"/>
  <c r="E34" i="51"/>
  <c r="E12" i="45"/>
  <c r="F5" i="45"/>
  <c r="E6" i="45"/>
  <c r="Y14" i="7"/>
  <c r="Y39" i="7" s="1"/>
  <c r="M30" i="47"/>
  <c r="L31" i="47"/>
  <c r="F30" i="47"/>
  <c r="E31" i="47"/>
  <c r="D18" i="34"/>
  <c r="K18" i="34"/>
  <c r="AK24" i="40"/>
  <c r="Y18" i="43"/>
  <c r="AI4" i="43"/>
  <c r="AG4" i="43"/>
  <c r="O4" i="43"/>
  <c r="W4" i="43"/>
  <c r="O13" i="43"/>
  <c r="AG13" i="43"/>
  <c r="W13" i="43"/>
  <c r="AI13" i="43"/>
  <c r="AJ17" i="43"/>
  <c r="W5" i="43"/>
  <c r="O5" i="43"/>
  <c r="AG5" i="43"/>
  <c r="AI5" i="43"/>
  <c r="AG10" i="43"/>
  <c r="AI10" i="43"/>
  <c r="W10" i="43"/>
  <c r="O10" i="43"/>
  <c r="AK17" i="43"/>
  <c r="O6" i="43"/>
  <c r="W6" i="43"/>
  <c r="AI6" i="43"/>
  <c r="AG6" i="43"/>
  <c r="AI11" i="43"/>
  <c r="W11" i="43"/>
  <c r="AG11" i="43"/>
  <c r="O11" i="43"/>
  <c r="W12" i="43"/>
  <c r="O12" i="43"/>
  <c r="AI12" i="43"/>
  <c r="AG12" i="43"/>
  <c r="AG8" i="43"/>
  <c r="O8" i="43"/>
  <c r="W8" i="43"/>
  <c r="AI8" i="43"/>
  <c r="AI15" i="43"/>
  <c r="W15" i="43"/>
  <c r="O15" i="43"/>
  <c r="AG15" i="43"/>
  <c r="O7" i="43"/>
  <c r="AG7" i="43"/>
  <c r="W7" i="43"/>
  <c r="AI7" i="43"/>
  <c r="O14" i="43"/>
  <c r="AG14" i="43"/>
  <c r="W14" i="43"/>
  <c r="AI14" i="43"/>
  <c r="AG16" i="43"/>
  <c r="AI16" i="43"/>
  <c r="W16" i="43"/>
  <c r="O16" i="43"/>
  <c r="O9" i="43"/>
  <c r="AI9" i="43"/>
  <c r="AG9" i="43"/>
  <c r="W9" i="43"/>
  <c r="W3" i="43"/>
  <c r="O3" i="43"/>
  <c r="AG3" i="43"/>
  <c r="R18" i="43"/>
  <c r="R24" i="43" s="1"/>
  <c r="AI3" i="43"/>
  <c r="M12" i="45"/>
  <c r="L13" i="45"/>
  <c r="M6" i="45"/>
  <c r="L7" i="45"/>
  <c r="M24" i="45"/>
  <c r="L25" i="45"/>
  <c r="E25" i="45"/>
  <c r="F24" i="45"/>
  <c r="F24" i="44"/>
  <c r="E25" i="44"/>
  <c r="M24" i="44"/>
  <c r="L25" i="44"/>
  <c r="V18" i="43"/>
  <c r="V24" i="43" s="1"/>
  <c r="AE1" i="40"/>
  <c r="V5" i="40"/>
  <c r="V10" i="40"/>
  <c r="V6" i="40"/>
  <c r="V12" i="40"/>
  <c r="V9" i="40"/>
  <c r="V13" i="40"/>
  <c r="V4" i="40"/>
  <c r="V14" i="40"/>
  <c r="V15" i="40"/>
  <c r="V16" i="40"/>
  <c r="V11" i="40"/>
  <c r="Y24" i="40"/>
  <c r="V8" i="40"/>
  <c r="V7" i="40"/>
  <c r="V3" i="40"/>
  <c r="V18" i="39"/>
  <c r="V24" i="39" s="1"/>
  <c r="AD13" i="39"/>
  <c r="AE13" i="39" s="1"/>
  <c r="AL13" i="39" s="1" a="1"/>
  <c r="AL13" i="39" s="1"/>
  <c r="AD10" i="39"/>
  <c r="AE10" i="39" s="1"/>
  <c r="AL10" i="39" s="1" a="1"/>
  <c r="AL10" i="39" s="1"/>
  <c r="AD9" i="39"/>
  <c r="AE9" i="39" s="1"/>
  <c r="AL9" i="39" s="1" a="1"/>
  <c r="AL9" i="39" s="1"/>
  <c r="AD12" i="39"/>
  <c r="AE12" i="39" s="1"/>
  <c r="AL12" i="39" s="1" a="1"/>
  <c r="AL12" i="39" s="1"/>
  <c r="AD7" i="39"/>
  <c r="AE7" i="39" s="1"/>
  <c r="AL7" i="39" s="1" a="1"/>
  <c r="AL7" i="39" s="1"/>
  <c r="AD8" i="39"/>
  <c r="AE8" i="39" s="1"/>
  <c r="AL8" i="39" s="1" a="1"/>
  <c r="AL8" i="39" s="1"/>
  <c r="AD6" i="39"/>
  <c r="AE6" i="39" s="1"/>
  <c r="AL6" i="39" s="1" a="1"/>
  <c r="AL6" i="39" s="1"/>
  <c r="AD15" i="39"/>
  <c r="AE15" i="39" s="1"/>
  <c r="AL15" i="39" s="1" a="1"/>
  <c r="AL15" i="39" s="1"/>
  <c r="AD11" i="39"/>
  <c r="AE11" i="39" s="1"/>
  <c r="AL11" i="39" s="1" a="1"/>
  <c r="AL11" i="39" s="1"/>
  <c r="AD16" i="39"/>
  <c r="AE16" i="39" s="1"/>
  <c r="AL16" i="39" s="1" a="1"/>
  <c r="AL16" i="39" s="1"/>
  <c r="AD5" i="39"/>
  <c r="AE5" i="39" s="1"/>
  <c r="AL5" i="39" s="1" a="1"/>
  <c r="AL5" i="39" s="1"/>
  <c r="AD4" i="39"/>
  <c r="AE4" i="39" s="1"/>
  <c r="AL4" i="39" s="1" a="1"/>
  <c r="AL4" i="39" s="1"/>
  <c r="AD14" i="39"/>
  <c r="AE14" i="39" s="1"/>
  <c r="AL14" i="39" s="1" a="1"/>
  <c r="AL14" i="39" s="1"/>
  <c r="AK17" i="33"/>
  <c r="AJ17" i="33"/>
  <c r="AA22" i="33"/>
  <c r="AK24" i="33" s="1"/>
  <c r="L23" i="34"/>
  <c r="L5" i="34"/>
  <c r="F22" i="34"/>
  <c r="E23" i="34"/>
  <c r="F4" i="34"/>
  <c r="E5" i="34"/>
  <c r="AI15" i="33"/>
  <c r="W15" i="33"/>
  <c r="AG15" i="33"/>
  <c r="AI11" i="33"/>
  <c r="W11" i="33"/>
  <c r="AG11" i="33"/>
  <c r="AI3" i="33"/>
  <c r="W3" i="33"/>
  <c r="R18" i="33"/>
  <c r="R24" i="33" s="1"/>
  <c r="AG3" i="33"/>
  <c r="Y3" i="33"/>
  <c r="U18" i="33"/>
  <c r="Q10" i="7"/>
  <c r="E10" i="7"/>
  <c r="AD1" i="25"/>
  <c r="AD1" i="15"/>
  <c r="AD1" i="27"/>
  <c r="F38" i="63" l="1"/>
  <c r="E39" i="63"/>
  <c r="M38" i="63"/>
  <c r="L39" i="63"/>
  <c r="M38" i="62"/>
  <c r="L39" i="62"/>
  <c r="F38" i="61"/>
  <c r="E39" i="61"/>
  <c r="M38" i="61"/>
  <c r="L39" i="61"/>
  <c r="F6" i="47"/>
  <c r="E7" i="47"/>
  <c r="F13" i="47"/>
  <c r="E14" i="47"/>
  <c r="F34" i="51"/>
  <c r="E35" i="51"/>
  <c r="L34" i="51"/>
  <c r="M33" i="51"/>
  <c r="E7" i="45"/>
  <c r="F6" i="45"/>
  <c r="F12" i="45"/>
  <c r="E13" i="45"/>
  <c r="F31" i="47"/>
  <c r="E32" i="47"/>
  <c r="M31" i="47"/>
  <c r="L32" i="47"/>
  <c r="AI17" i="43"/>
  <c r="AG17" i="43"/>
  <c r="W18" i="43"/>
  <c r="W24" i="43" s="1"/>
  <c r="M25" i="45"/>
  <c r="L26" i="45"/>
  <c r="M7" i="45"/>
  <c r="G7" i="45" s="1"/>
  <c r="L8" i="45"/>
  <c r="M13" i="45"/>
  <c r="G13" i="45" s="1"/>
  <c r="L14" i="45"/>
  <c r="F25" i="45"/>
  <c r="E26" i="45"/>
  <c r="M25" i="44"/>
  <c r="L26" i="44"/>
  <c r="F25" i="44"/>
  <c r="E26" i="44"/>
  <c r="V18" i="40"/>
  <c r="V24" i="40" s="1"/>
  <c r="AD16" i="40"/>
  <c r="AE16" i="40" s="1"/>
  <c r="AL16" i="40" s="1" a="1"/>
  <c r="AL16" i="40" s="1"/>
  <c r="AD8" i="40"/>
  <c r="AE8" i="40" s="1"/>
  <c r="AL8" i="40" s="1" a="1"/>
  <c r="AL8" i="40" s="1"/>
  <c r="AM8" i="40" s="1"/>
  <c r="AD9" i="40"/>
  <c r="AE9" i="40" s="1"/>
  <c r="AL9" i="40" s="1" a="1"/>
  <c r="AL9" i="40" s="1"/>
  <c r="AM9" i="40" s="1"/>
  <c r="AD11" i="40"/>
  <c r="AE11" i="40" s="1"/>
  <c r="AL11" i="40" s="1" a="1"/>
  <c r="AL11" i="40" s="1"/>
  <c r="AD14" i="40"/>
  <c r="AE14" i="40" s="1"/>
  <c r="AL14" i="40" s="1" a="1"/>
  <c r="AL14" i="40" s="1"/>
  <c r="AD12" i="40"/>
  <c r="AE12" i="40" s="1"/>
  <c r="AL12" i="40" s="1" a="1"/>
  <c r="AL12" i="40" s="1"/>
  <c r="AM12" i="40" s="1"/>
  <c r="AD5" i="40"/>
  <c r="AE5" i="40" s="1"/>
  <c r="AL5" i="40" s="1" a="1"/>
  <c r="AL5" i="40" s="1"/>
  <c r="AD4" i="40"/>
  <c r="AE4" i="40" s="1"/>
  <c r="AL4" i="40" s="1" a="1"/>
  <c r="AL4" i="40" s="1"/>
  <c r="AM4" i="40" s="1"/>
  <c r="AD15" i="40"/>
  <c r="AE15" i="40" s="1"/>
  <c r="AL15" i="40" s="1" a="1"/>
  <c r="AL15" i="40" s="1"/>
  <c r="AM15" i="40" s="1"/>
  <c r="AD7" i="40"/>
  <c r="AE7" i="40" s="1"/>
  <c r="AL7" i="40" s="1" a="1"/>
  <c r="AL7" i="40" s="1"/>
  <c r="AD10" i="40"/>
  <c r="AE10" i="40" s="1"/>
  <c r="AL10" i="40" s="1" a="1"/>
  <c r="AL10" i="40" s="1"/>
  <c r="AD6" i="40"/>
  <c r="AL6" i="40" s="1" a="1"/>
  <c r="AL6" i="40" s="1"/>
  <c r="AD13" i="40"/>
  <c r="AE13" i="40" s="1"/>
  <c r="AL13" i="40" s="1" a="1"/>
  <c r="AL13" i="40" s="1"/>
  <c r="AM13" i="40" s="1"/>
  <c r="AD3" i="40"/>
  <c r="AP14" i="39"/>
  <c r="AN14" i="39"/>
  <c r="AM14" i="39"/>
  <c r="AP11" i="39"/>
  <c r="AN11" i="39"/>
  <c r="AM11" i="39"/>
  <c r="AD18" i="39"/>
  <c r="AD24" i="39" s="1"/>
  <c r="AE3" i="39"/>
  <c r="AP15" i="39"/>
  <c r="AN15" i="39"/>
  <c r="AM15" i="39"/>
  <c r="AP13" i="39"/>
  <c r="AN13" i="39"/>
  <c r="AM13" i="39"/>
  <c r="AN6" i="39"/>
  <c r="AP6" i="39"/>
  <c r="AM6" i="39"/>
  <c r="AP8" i="39"/>
  <c r="AN8" i="39"/>
  <c r="AM8" i="39"/>
  <c r="AP7" i="39"/>
  <c r="AN7" i="39"/>
  <c r="AM7" i="39"/>
  <c r="AP4" i="39"/>
  <c r="AN4" i="39"/>
  <c r="AM4" i="39"/>
  <c r="AP12" i="39"/>
  <c r="AN12" i="39"/>
  <c r="AM12" i="39"/>
  <c r="AP5" i="39"/>
  <c r="AN5" i="39"/>
  <c r="AM5" i="39"/>
  <c r="AP9" i="39"/>
  <c r="AN9" i="39"/>
  <c r="AM9" i="39"/>
  <c r="AP16" i="39"/>
  <c r="AN16" i="39"/>
  <c r="AM16" i="39"/>
  <c r="AP10" i="39"/>
  <c r="AN10" i="39"/>
  <c r="AM10" i="39"/>
  <c r="AI17" i="33"/>
  <c r="W18" i="33"/>
  <c r="W24" i="33" s="1"/>
  <c r="F5" i="34"/>
  <c r="E12" i="34"/>
  <c r="E6" i="34"/>
  <c r="F23" i="34"/>
  <c r="E24" i="34"/>
  <c r="M5" i="34"/>
  <c r="L6" i="34"/>
  <c r="L12" i="34"/>
  <c r="M23" i="34"/>
  <c r="L24" i="34"/>
  <c r="U24" i="33"/>
  <c r="AE1" i="33" s="1"/>
  <c r="Y18" i="33"/>
  <c r="AG17" i="33"/>
  <c r="M39" i="63" l="1"/>
  <c r="L40" i="63"/>
  <c r="F39" i="63"/>
  <c r="E40" i="63"/>
  <c r="M39" i="62"/>
  <c r="L40" i="62"/>
  <c r="L40" i="61"/>
  <c r="M39" i="61"/>
  <c r="F39" i="61"/>
  <c r="E40" i="61"/>
  <c r="F7" i="47"/>
  <c r="E8" i="47"/>
  <c r="F14" i="47"/>
  <c r="E17" i="47"/>
  <c r="F17" i="47" s="1"/>
  <c r="E15" i="47"/>
  <c r="M34" i="51"/>
  <c r="L35" i="51"/>
  <c r="F35" i="51"/>
  <c r="E36" i="51"/>
  <c r="F13" i="45"/>
  <c r="E14" i="45"/>
  <c r="E8" i="45"/>
  <c r="F7" i="45"/>
  <c r="M32" i="47"/>
  <c r="L33" i="47"/>
  <c r="F32" i="47"/>
  <c r="E33" i="47"/>
  <c r="AD6" i="33"/>
  <c r="AD5" i="33"/>
  <c r="AD5" i="43" s="1"/>
  <c r="AE5" i="43" s="1"/>
  <c r="AL5" i="43" s="1" a="1"/>
  <c r="AL5" i="43" s="1"/>
  <c r="AD4" i="33"/>
  <c r="AD14" i="33"/>
  <c r="AD14" i="43" s="1"/>
  <c r="AE14" i="43" s="1"/>
  <c r="AL14" i="43" s="1" a="1"/>
  <c r="AL14" i="43" s="1"/>
  <c r="AD11" i="33"/>
  <c r="AD11" i="43" s="1"/>
  <c r="AE11" i="43" s="1"/>
  <c r="AL11" i="43" s="1" a="1"/>
  <c r="AL11" i="43" s="1"/>
  <c r="AD15" i="33"/>
  <c r="AD15" i="43" s="1"/>
  <c r="AE15" i="43" s="1"/>
  <c r="AL15" i="43" s="1" a="1"/>
  <c r="AL15" i="43" s="1"/>
  <c r="AD16" i="43"/>
  <c r="AE16" i="43" s="1"/>
  <c r="AL16" i="43" s="1" a="1"/>
  <c r="AL16" i="43" s="1"/>
  <c r="AD8" i="33"/>
  <c r="AD12" i="33"/>
  <c r="AD12" i="43" s="1"/>
  <c r="AE12" i="43" s="1"/>
  <c r="AL12" i="43" s="1" a="1"/>
  <c r="AL12" i="43" s="1"/>
  <c r="AD7" i="33"/>
  <c r="AD9" i="33"/>
  <c r="AD13" i="33"/>
  <c r="AD13" i="43" s="1"/>
  <c r="AE13" i="43" s="1"/>
  <c r="AL13" i="43" s="1" a="1"/>
  <c r="AL13" i="43" s="1"/>
  <c r="AD10" i="33"/>
  <c r="AD10" i="43" s="1"/>
  <c r="AE10" i="43" s="1"/>
  <c r="AL10" i="43" s="1" a="1"/>
  <c r="AL10" i="43" s="1"/>
  <c r="AD3" i="33"/>
  <c r="AD3" i="43" s="1"/>
  <c r="M8" i="45"/>
  <c r="L9" i="45"/>
  <c r="L27" i="45"/>
  <c r="M26" i="45"/>
  <c r="M14" i="45"/>
  <c r="L15" i="45"/>
  <c r="L17" i="45"/>
  <c r="M17" i="45" s="1"/>
  <c r="F26" i="45"/>
  <c r="E27" i="45"/>
  <c r="L27" i="44"/>
  <c r="M26" i="44"/>
  <c r="F26" i="44"/>
  <c r="E27" i="44"/>
  <c r="AP5" i="40"/>
  <c r="AN5" i="40"/>
  <c r="AM5" i="40"/>
  <c r="AD18" i="40"/>
  <c r="AD24" i="40" s="1"/>
  <c r="X14" i="7" s="1"/>
  <c r="AP12" i="40"/>
  <c r="AN12" i="40"/>
  <c r="AP13" i="40"/>
  <c r="AN13" i="40"/>
  <c r="AP6" i="40"/>
  <c r="AN6" i="40"/>
  <c r="AM6" i="40"/>
  <c r="AP11" i="40"/>
  <c r="AN11" i="40"/>
  <c r="AM11" i="40"/>
  <c r="AP14" i="40"/>
  <c r="AN14" i="40"/>
  <c r="AM14" i="40"/>
  <c r="AP10" i="40"/>
  <c r="AN10" i="40"/>
  <c r="AM10" i="40"/>
  <c r="AN9" i="40"/>
  <c r="AP9" i="40"/>
  <c r="AN4" i="40"/>
  <c r="AP4" i="40"/>
  <c r="AP7" i="40"/>
  <c r="AN7" i="40"/>
  <c r="AM7" i="40"/>
  <c r="AP8" i="40"/>
  <c r="AN8" i="40"/>
  <c r="AP15" i="40"/>
  <c r="AN15" i="40"/>
  <c r="AP16" i="40"/>
  <c r="AN16" i="40"/>
  <c r="AM16" i="40"/>
  <c r="AE18" i="39"/>
  <c r="AE24" i="39" s="1"/>
  <c r="AL3" i="39"/>
  <c r="M12" i="34"/>
  <c r="L13" i="34"/>
  <c r="M6" i="34"/>
  <c r="L7" i="34"/>
  <c r="F24" i="34"/>
  <c r="E25" i="34"/>
  <c r="F6" i="34"/>
  <c r="E7" i="34"/>
  <c r="L25" i="34"/>
  <c r="M24" i="34"/>
  <c r="E13" i="34"/>
  <c r="F12" i="34"/>
  <c r="V9" i="33"/>
  <c r="V10" i="33"/>
  <c r="V8" i="33"/>
  <c r="V13" i="33"/>
  <c r="V15" i="33"/>
  <c r="V16" i="33"/>
  <c r="V11" i="33"/>
  <c r="V5" i="33"/>
  <c r="V14" i="33"/>
  <c r="V7" i="33"/>
  <c r="Y24" i="33"/>
  <c r="V4" i="33"/>
  <c r="V12" i="33"/>
  <c r="V6" i="33"/>
  <c r="V3" i="33"/>
  <c r="Z16" i="27"/>
  <c r="X16" i="27"/>
  <c r="T16" i="27"/>
  <c r="S16" i="27"/>
  <c r="Q16" i="27"/>
  <c r="P16" i="27"/>
  <c r="Z15" i="27"/>
  <c r="X15" i="27"/>
  <c r="T15" i="27"/>
  <c r="S15" i="27"/>
  <c r="Q15" i="27"/>
  <c r="P15" i="27"/>
  <c r="Z14" i="27"/>
  <c r="X14" i="27"/>
  <c r="T14" i="27"/>
  <c r="S14" i="27"/>
  <c r="Q14" i="27"/>
  <c r="P14" i="27"/>
  <c r="Z13" i="27"/>
  <c r="X13" i="27"/>
  <c r="T13" i="27"/>
  <c r="S13" i="27"/>
  <c r="Q13" i="27"/>
  <c r="P13" i="27"/>
  <c r="Z12" i="27"/>
  <c r="X12" i="27"/>
  <c r="T12" i="27"/>
  <c r="S12" i="27"/>
  <c r="Q12" i="27"/>
  <c r="P12" i="27"/>
  <c r="Z11" i="27"/>
  <c r="X11" i="27"/>
  <c r="T11" i="27"/>
  <c r="S11" i="27"/>
  <c r="Q11" i="27"/>
  <c r="P11" i="27"/>
  <c r="Z10" i="27"/>
  <c r="X10" i="27"/>
  <c r="T10" i="27"/>
  <c r="S10" i="27"/>
  <c r="Q10" i="27"/>
  <c r="P10" i="27"/>
  <c r="Z9" i="27"/>
  <c r="X9" i="27"/>
  <c r="T9" i="27"/>
  <c r="S9" i="27"/>
  <c r="Q9" i="27"/>
  <c r="P9" i="27"/>
  <c r="Z8" i="27"/>
  <c r="X8" i="27"/>
  <c r="T8" i="27"/>
  <c r="S8" i="27"/>
  <c r="Q8" i="27"/>
  <c r="P8" i="27"/>
  <c r="Z7" i="27"/>
  <c r="X7" i="27"/>
  <c r="T7" i="27"/>
  <c r="S7" i="27"/>
  <c r="Q7" i="27"/>
  <c r="P7" i="27"/>
  <c r="Z6" i="27"/>
  <c r="X6" i="27"/>
  <c r="T6" i="27"/>
  <c r="S6" i="27"/>
  <c r="Q6" i="27"/>
  <c r="P6" i="27"/>
  <c r="Z5" i="27"/>
  <c r="X5" i="27"/>
  <c r="T5" i="27"/>
  <c r="S5" i="27"/>
  <c r="Q5" i="27"/>
  <c r="P5" i="27"/>
  <c r="Z4" i="27"/>
  <c r="X4" i="27"/>
  <c r="T4" i="27"/>
  <c r="S4" i="27"/>
  <c r="Q4" i="27"/>
  <c r="P4" i="27"/>
  <c r="Z3" i="27"/>
  <c r="X3" i="27"/>
  <c r="T3" i="27"/>
  <c r="S3" i="27"/>
  <c r="Q3" i="27"/>
  <c r="P3" i="27"/>
  <c r="J42" i="32"/>
  <c r="C42" i="32"/>
  <c r="D41" i="32" s="1"/>
  <c r="K41" i="32"/>
  <c r="G41" i="32"/>
  <c r="K40" i="32"/>
  <c r="G40" i="32"/>
  <c r="D40" i="32"/>
  <c r="K39" i="32"/>
  <c r="G39" i="32"/>
  <c r="D39" i="32"/>
  <c r="K38" i="32"/>
  <c r="G38" i="32"/>
  <c r="D38" i="32"/>
  <c r="K37" i="32"/>
  <c r="G37" i="32"/>
  <c r="D37" i="32"/>
  <c r="K36" i="32"/>
  <c r="G36" i="32"/>
  <c r="D36" i="32"/>
  <c r="K35" i="32"/>
  <c r="G35" i="32"/>
  <c r="D35" i="32"/>
  <c r="K34" i="32"/>
  <c r="G34" i="32"/>
  <c r="D34" i="32"/>
  <c r="K33" i="32"/>
  <c r="G33" i="32"/>
  <c r="D33" i="32"/>
  <c r="K32" i="32"/>
  <c r="G32" i="32"/>
  <c r="D32" i="32"/>
  <c r="K31" i="32"/>
  <c r="G31" i="32"/>
  <c r="D31" i="32"/>
  <c r="K30" i="32"/>
  <c r="G30" i="32"/>
  <c r="D30" i="32"/>
  <c r="K29" i="32"/>
  <c r="G29" i="32"/>
  <c r="D29" i="32"/>
  <c r="K28" i="32"/>
  <c r="G28" i="32"/>
  <c r="D28" i="32"/>
  <c r="K27" i="32"/>
  <c r="G27" i="32"/>
  <c r="D27" i="32"/>
  <c r="K26" i="32"/>
  <c r="G26" i="32"/>
  <c r="D26" i="32"/>
  <c r="K25" i="32"/>
  <c r="G25" i="32"/>
  <c r="D25" i="32"/>
  <c r="K24" i="32"/>
  <c r="G24" i="32"/>
  <c r="D24" i="32"/>
  <c r="K23" i="32"/>
  <c r="L23" i="32" s="1"/>
  <c r="M23" i="32" s="1"/>
  <c r="G23" i="32"/>
  <c r="D23" i="32"/>
  <c r="L22" i="32"/>
  <c r="M22" i="32" s="1"/>
  <c r="K22" i="32"/>
  <c r="K42" i="32" s="1"/>
  <c r="G22" i="32"/>
  <c r="D22" i="32"/>
  <c r="D42" i="32" s="1"/>
  <c r="K33" i="31"/>
  <c r="L33" i="31" s="1"/>
  <c r="I33" i="31"/>
  <c r="K31" i="31"/>
  <c r="L31" i="31" s="1"/>
  <c r="I31" i="31"/>
  <c r="J24" i="31"/>
  <c r="G24" i="31"/>
  <c r="F24" i="31"/>
  <c r="E24" i="31"/>
  <c r="D24" i="31"/>
  <c r="AP22" i="31"/>
  <c r="AE22" i="31"/>
  <c r="AD22" i="31"/>
  <c r="AC22" i="31"/>
  <c r="AB22" i="31"/>
  <c r="Z22" i="31"/>
  <c r="X22" i="31"/>
  <c r="W22" i="31"/>
  <c r="V22" i="31"/>
  <c r="U22" i="31"/>
  <c r="Y22" i="31" s="1"/>
  <c r="T22" i="31"/>
  <c r="S22" i="31"/>
  <c r="R22" i="31"/>
  <c r="Q22" i="31"/>
  <c r="P22" i="31"/>
  <c r="K22" i="31"/>
  <c r="I22" i="31"/>
  <c r="C22" i="31"/>
  <c r="AN21" i="31"/>
  <c r="AM21" i="31"/>
  <c r="AL21" i="31"/>
  <c r="AK21" i="31"/>
  <c r="AJ21" i="31"/>
  <c r="AI21" i="31"/>
  <c r="AH21" i="31"/>
  <c r="AG21" i="31"/>
  <c r="AC18" i="31"/>
  <c r="AC24" i="31" s="1"/>
  <c r="AB18" i="31"/>
  <c r="K18" i="31"/>
  <c r="K24" i="31" s="1"/>
  <c r="C18" i="31"/>
  <c r="C24" i="31" s="1"/>
  <c r="AH16" i="31"/>
  <c r="U16" i="31"/>
  <c r="R16" i="31"/>
  <c r="J10" i="32" s="1"/>
  <c r="N16" i="31"/>
  <c r="I16" i="31"/>
  <c r="AK15" i="31"/>
  <c r="AH15" i="31"/>
  <c r="U15" i="31"/>
  <c r="AJ15" i="31"/>
  <c r="N15" i="31"/>
  <c r="I15" i="31"/>
  <c r="AK14" i="31"/>
  <c r="AH14" i="31"/>
  <c r="U14" i="31"/>
  <c r="R14" i="31"/>
  <c r="J13" i="32" s="1"/>
  <c r="AJ14" i="31"/>
  <c r="N14" i="31"/>
  <c r="I14" i="31"/>
  <c r="AH13" i="31"/>
  <c r="U13" i="31"/>
  <c r="R13" i="31"/>
  <c r="AK13" i="31"/>
  <c r="N13" i="31"/>
  <c r="I13" i="31"/>
  <c r="AH12" i="31"/>
  <c r="U12" i="31"/>
  <c r="R12" i="31"/>
  <c r="J12" i="32" s="1"/>
  <c r="AK12" i="31"/>
  <c r="N12" i="31"/>
  <c r="I12" i="31"/>
  <c r="AK11" i="31"/>
  <c r="AH11" i="31"/>
  <c r="U11" i="31"/>
  <c r="AJ11" i="31"/>
  <c r="N11" i="31"/>
  <c r="I11" i="31"/>
  <c r="AK10" i="31"/>
  <c r="AH10" i="31"/>
  <c r="U10" i="31"/>
  <c r="R10" i="31"/>
  <c r="J9" i="32" s="1"/>
  <c r="AJ10" i="31"/>
  <c r="N10" i="31"/>
  <c r="I10" i="31"/>
  <c r="AI9" i="31"/>
  <c r="AH9" i="31"/>
  <c r="U9" i="31"/>
  <c r="R9" i="31"/>
  <c r="J14" i="32" s="1"/>
  <c r="AK9" i="31"/>
  <c r="O9" i="31"/>
  <c r="N9" i="31"/>
  <c r="I9" i="31"/>
  <c r="AK8" i="31"/>
  <c r="AH8" i="31"/>
  <c r="U8" i="31"/>
  <c r="R8" i="31"/>
  <c r="J8" i="32" s="1"/>
  <c r="AJ8" i="31"/>
  <c r="N8" i="31"/>
  <c r="I8" i="31"/>
  <c r="AK7" i="31"/>
  <c r="AH7" i="31"/>
  <c r="U7" i="31"/>
  <c r="AJ7" i="31"/>
  <c r="N7" i="31"/>
  <c r="I7" i="31"/>
  <c r="AK6" i="31"/>
  <c r="AH6" i="31"/>
  <c r="U6" i="31"/>
  <c r="R6" i="31"/>
  <c r="J11" i="32" s="1"/>
  <c r="AJ6" i="31"/>
  <c r="N6" i="31"/>
  <c r="I6" i="31"/>
  <c r="AH5" i="31"/>
  <c r="S18" i="31"/>
  <c r="S24" i="31" s="1"/>
  <c r="H11" i="7" s="1"/>
  <c r="R5" i="31"/>
  <c r="J17" i="32" s="1"/>
  <c r="AK5" i="31"/>
  <c r="N5" i="31"/>
  <c r="I5" i="31"/>
  <c r="AK4" i="31"/>
  <c r="AH4" i="31"/>
  <c r="U4" i="31"/>
  <c r="R4" i="31"/>
  <c r="J15" i="32" s="1"/>
  <c r="AJ4" i="31"/>
  <c r="N4" i="31"/>
  <c r="I4" i="31"/>
  <c r="AH3" i="31"/>
  <c r="Z18" i="31"/>
  <c r="Z24" i="31" s="1"/>
  <c r="L11" i="7" s="1"/>
  <c r="X18" i="31"/>
  <c r="X24" i="31" s="1"/>
  <c r="M11" i="7" s="1"/>
  <c r="U3" i="31"/>
  <c r="T18" i="31"/>
  <c r="T24" i="31" s="1"/>
  <c r="I11" i="7" s="1"/>
  <c r="Q18" i="31"/>
  <c r="Q24" i="31" s="1"/>
  <c r="G11" i="7" s="1"/>
  <c r="AJ3" i="31"/>
  <c r="N3" i="31"/>
  <c r="I3" i="31"/>
  <c r="Z14" i="7" l="1"/>
  <c r="X39" i="7"/>
  <c r="F40" i="63"/>
  <c r="E41" i="63"/>
  <c r="F41" i="63" s="1"/>
  <c r="M40" i="63"/>
  <c r="L41" i="63"/>
  <c r="M41" i="63" s="1"/>
  <c r="M40" i="62"/>
  <c r="L41" i="62"/>
  <c r="M41" i="62" s="1"/>
  <c r="F40" i="61"/>
  <c r="E41" i="61"/>
  <c r="F41" i="61" s="1"/>
  <c r="M40" i="61"/>
  <c r="L41" i="61"/>
  <c r="M41" i="61" s="1"/>
  <c r="F15" i="47"/>
  <c r="E16" i="47"/>
  <c r="F16" i="47" s="1"/>
  <c r="F8" i="47"/>
  <c r="E9" i="47"/>
  <c r="F36" i="51"/>
  <c r="E37" i="51"/>
  <c r="M35" i="51"/>
  <c r="L36" i="51"/>
  <c r="G8" i="45"/>
  <c r="G12" i="45"/>
  <c r="G4" i="45"/>
  <c r="F8" i="45"/>
  <c r="E9" i="45"/>
  <c r="E17" i="45"/>
  <c r="F17" i="45" s="1"/>
  <c r="E15" i="45"/>
  <c r="F14" i="45"/>
  <c r="F33" i="47"/>
  <c r="E34" i="47"/>
  <c r="M33" i="47"/>
  <c r="L34" i="47"/>
  <c r="G5" i="34"/>
  <c r="O12" i="31"/>
  <c r="J11" i="7"/>
  <c r="W12" i="31"/>
  <c r="W9" i="31"/>
  <c r="AG9" i="31"/>
  <c r="AI12" i="31"/>
  <c r="AG13" i="31"/>
  <c r="J7" i="32"/>
  <c r="AE8" i="33"/>
  <c r="AD8" i="43"/>
  <c r="AE8" i="43" s="1"/>
  <c r="AL8" i="43" s="1" a="1"/>
  <c r="AL8" i="43" s="1"/>
  <c r="AM16" i="43"/>
  <c r="AP16" i="43"/>
  <c r="AN16" i="43"/>
  <c r="AM15" i="43"/>
  <c r="AN15" i="43"/>
  <c r="AP15" i="43"/>
  <c r="AM10" i="43"/>
  <c r="AP10" i="43"/>
  <c r="AN10" i="43"/>
  <c r="AN11" i="43"/>
  <c r="AM11" i="43"/>
  <c r="AP11" i="43"/>
  <c r="AE3" i="43"/>
  <c r="AM13" i="43"/>
  <c r="AP13" i="43"/>
  <c r="AN13" i="43"/>
  <c r="AP14" i="43"/>
  <c r="AN14" i="43"/>
  <c r="AM14" i="43"/>
  <c r="AE9" i="33"/>
  <c r="AD9" i="43"/>
  <c r="AE9" i="43" s="1"/>
  <c r="AL9" i="43" s="1" a="1"/>
  <c r="AL9" i="43" s="1"/>
  <c r="AE4" i="33"/>
  <c r="AL4" i="33" s="1" a="1"/>
  <c r="AL4" i="33" s="1"/>
  <c r="AN4" i="33" s="1"/>
  <c r="AD4" i="43"/>
  <c r="AE4" i="43" s="1"/>
  <c r="AL4" i="43" s="1" a="1"/>
  <c r="AL4" i="43" s="1"/>
  <c r="AE7" i="33"/>
  <c r="AL7" i="33" s="1" a="1"/>
  <c r="AL7" i="33" s="1"/>
  <c r="AN7" i="33" s="1"/>
  <c r="AD7" i="43"/>
  <c r="AE7" i="43" s="1"/>
  <c r="AL7" i="43" s="1" a="1"/>
  <c r="AL7" i="43" s="1"/>
  <c r="AP5" i="43"/>
  <c r="AN5" i="43"/>
  <c r="AM5" i="43"/>
  <c r="AM12" i="43"/>
  <c r="AP12" i="43"/>
  <c r="AN12" i="43"/>
  <c r="AE6" i="33"/>
  <c r="AL6" i="33" s="1" a="1"/>
  <c r="AL6" i="33" s="1"/>
  <c r="AP6" i="33" s="1"/>
  <c r="AD6" i="43"/>
  <c r="AE6" i="43" s="1"/>
  <c r="AL6" i="43" s="1" a="1"/>
  <c r="AL6" i="43" s="1"/>
  <c r="AP4" i="33"/>
  <c r="AM4" i="33"/>
  <c r="AD18" i="33"/>
  <c r="AD24" i="33" s="1"/>
  <c r="AE3" i="33"/>
  <c r="M15" i="45"/>
  <c r="L16" i="45"/>
  <c r="M16" i="45" s="1"/>
  <c r="M27" i="45"/>
  <c r="L28" i="45"/>
  <c r="M9" i="45"/>
  <c r="G9" i="45" s="1"/>
  <c r="L10" i="45"/>
  <c r="F27" i="45"/>
  <c r="E28" i="45"/>
  <c r="F27" i="44"/>
  <c r="E28" i="44"/>
  <c r="M27" i="44"/>
  <c r="L28" i="44"/>
  <c r="AE18" i="40"/>
  <c r="AE24" i="40" s="1"/>
  <c r="AL3" i="40"/>
  <c r="AL17" i="39"/>
  <c r="AP3" i="39"/>
  <c r="AN3" i="39"/>
  <c r="AN17" i="39" s="1"/>
  <c r="AM3" i="39"/>
  <c r="AM17" i="39" s="1"/>
  <c r="AL8" i="33" a="1"/>
  <c r="AL8" i="33" s="1"/>
  <c r="AE10" i="33"/>
  <c r="AM6" i="33"/>
  <c r="AL9" i="33" a="1"/>
  <c r="AL9" i="33" s="1"/>
  <c r="AE11" i="33"/>
  <c r="V18" i="33"/>
  <c r="V24" i="33" s="1"/>
  <c r="I18" i="31"/>
  <c r="I24" i="31" s="1"/>
  <c r="I32" i="31" s="1"/>
  <c r="J32" i="31" s="1"/>
  <c r="F7" i="34"/>
  <c r="E8" i="34"/>
  <c r="F25" i="34"/>
  <c r="E26" i="34"/>
  <c r="M7" i="34"/>
  <c r="L8" i="34"/>
  <c r="F13" i="34"/>
  <c r="E14" i="34"/>
  <c r="M13" i="34"/>
  <c r="G13" i="34" s="1"/>
  <c r="L14" i="34"/>
  <c r="M25" i="34"/>
  <c r="L26" i="34"/>
  <c r="L24" i="32"/>
  <c r="M24" i="32" s="1"/>
  <c r="E22" i="32"/>
  <c r="AI4" i="31"/>
  <c r="W4" i="31"/>
  <c r="AG4" i="31"/>
  <c r="O4" i="31"/>
  <c r="Y9" i="31"/>
  <c r="AI14" i="31"/>
  <c r="W14" i="31"/>
  <c r="O14" i="31"/>
  <c r="AG14" i="31"/>
  <c r="J31" i="31"/>
  <c r="Y11" i="31"/>
  <c r="Y6" i="31"/>
  <c r="Y13" i="31"/>
  <c r="Y7" i="31"/>
  <c r="Y14" i="31"/>
  <c r="AI8" i="31"/>
  <c r="W8" i="31"/>
  <c r="O8" i="31"/>
  <c r="AG8" i="31"/>
  <c r="J33" i="31"/>
  <c r="Y10" i="31"/>
  <c r="AI6" i="31"/>
  <c r="W6" i="31"/>
  <c r="O6" i="31"/>
  <c r="AG6" i="31"/>
  <c r="AI10" i="31"/>
  <c r="W10" i="31"/>
  <c r="O10" i="31"/>
  <c r="AG10" i="31"/>
  <c r="Y15" i="31"/>
  <c r="AG16" i="31"/>
  <c r="AI16" i="31"/>
  <c r="W16" i="31"/>
  <c r="O16" i="31"/>
  <c r="Y3" i="31"/>
  <c r="AK3" i="31"/>
  <c r="AK17" i="31" s="1"/>
  <c r="R7" i="31"/>
  <c r="J5" i="32" s="1"/>
  <c r="R11" i="31"/>
  <c r="J4" i="32" s="1"/>
  <c r="AJ12" i="31"/>
  <c r="R15" i="31"/>
  <c r="J6" i="32" s="1"/>
  <c r="AJ16" i="31"/>
  <c r="AH17" i="31"/>
  <c r="AG12" i="31"/>
  <c r="R3" i="31"/>
  <c r="J16" i="32" s="1"/>
  <c r="Y12" i="31"/>
  <c r="O13" i="31"/>
  <c r="W13" i="31"/>
  <c r="AI13" i="31"/>
  <c r="Y16" i="31"/>
  <c r="AK16" i="31"/>
  <c r="Y4" i="31"/>
  <c r="O5" i="31"/>
  <c r="W5" i="31"/>
  <c r="AI5" i="31"/>
  <c r="Y8" i="31"/>
  <c r="AJ5" i="31"/>
  <c r="AJ9" i="31"/>
  <c r="AJ13" i="31"/>
  <c r="P18" i="31"/>
  <c r="U5" i="31"/>
  <c r="AG5" i="31" s="1"/>
  <c r="AA13" i="7" l="1"/>
  <c r="AA39" i="7" s="1"/>
  <c r="AD14" i="7"/>
  <c r="AC14" i="7"/>
  <c r="Z39" i="7"/>
  <c r="AE25" i="59" s="1"/>
  <c r="F9" i="47"/>
  <c r="E10" i="47"/>
  <c r="D11" i="7"/>
  <c r="Q34" i="7"/>
  <c r="R34" i="7"/>
  <c r="V34" i="7"/>
  <c r="W34" i="7"/>
  <c r="M34" i="7"/>
  <c r="M36" i="51"/>
  <c r="L37" i="51"/>
  <c r="F37" i="51"/>
  <c r="E38" i="51"/>
  <c r="G16" i="45"/>
  <c r="G6" i="45"/>
  <c r="G15" i="45"/>
  <c r="G5" i="45"/>
  <c r="G17" i="45"/>
  <c r="F15" i="45"/>
  <c r="E16" i="45"/>
  <c r="F16" i="45" s="1"/>
  <c r="F9" i="45"/>
  <c r="E10" i="45"/>
  <c r="M34" i="47"/>
  <c r="L35" i="47"/>
  <c r="F34" i="47"/>
  <c r="E35" i="47"/>
  <c r="L34" i="7"/>
  <c r="U18" i="31"/>
  <c r="J18" i="32"/>
  <c r="K9" i="32" s="1"/>
  <c r="K6" i="32"/>
  <c r="AJ17" i="31"/>
  <c r="AM9" i="43"/>
  <c r="AP9" i="43"/>
  <c r="AN9" i="43"/>
  <c r="AL3" i="43"/>
  <c r="AE18" i="43"/>
  <c r="AE24" i="43" s="1"/>
  <c r="AP7" i="33"/>
  <c r="AD18" i="43"/>
  <c r="AD24" i="43" s="1"/>
  <c r="AM7" i="33"/>
  <c r="AM6" i="43"/>
  <c r="AP6" i="43"/>
  <c r="AN6" i="43"/>
  <c r="AP7" i="43"/>
  <c r="AN7" i="43"/>
  <c r="AM7" i="43"/>
  <c r="AM4" i="43"/>
  <c r="AP4" i="43"/>
  <c r="AN4" i="43"/>
  <c r="AM8" i="43"/>
  <c r="AP8" i="43"/>
  <c r="AN8" i="43"/>
  <c r="AN6" i="33"/>
  <c r="AE5" i="33"/>
  <c r="AL5" i="33" s="1" a="1"/>
  <c r="AL5" i="33" s="1"/>
  <c r="AL3" i="33"/>
  <c r="F28" i="45"/>
  <c r="E29" i="45"/>
  <c r="M10" i="45"/>
  <c r="L11" i="45"/>
  <c r="M11" i="45" s="1"/>
  <c r="G11" i="45" s="1"/>
  <c r="L29" i="45"/>
  <c r="M28" i="45"/>
  <c r="F28" i="44"/>
  <c r="E29" i="44"/>
  <c r="L29" i="44"/>
  <c r="M28" i="44"/>
  <c r="AL17" i="40"/>
  <c r="AP3" i="40"/>
  <c r="AN3" i="40"/>
  <c r="AN17" i="40" s="1"/>
  <c r="AM3" i="40"/>
  <c r="AM17" i="40" s="1"/>
  <c r="AP18" i="39"/>
  <c r="AP24" i="39" s="1"/>
  <c r="AL11" i="33" a="1"/>
  <c r="AL11" i="33" s="1"/>
  <c r="AE13" i="33"/>
  <c r="AP9" i="33"/>
  <c r="AN9" i="33"/>
  <c r="AM9" i="33"/>
  <c r="AL10" i="33" a="1"/>
  <c r="AL10" i="33" s="1"/>
  <c r="AE12" i="33"/>
  <c r="AP8" i="33"/>
  <c r="AM8" i="33"/>
  <c r="AN8" i="33"/>
  <c r="F14" i="34"/>
  <c r="E15" i="34"/>
  <c r="E17" i="34"/>
  <c r="F17" i="34" s="1"/>
  <c r="L9" i="34"/>
  <c r="M8" i="34"/>
  <c r="G8" i="34" s="1"/>
  <c r="M26" i="34"/>
  <c r="L27" i="34"/>
  <c r="F26" i="34"/>
  <c r="E27" i="34"/>
  <c r="M14" i="34"/>
  <c r="L17" i="34"/>
  <c r="M17" i="34" s="1"/>
  <c r="L15" i="34"/>
  <c r="F8" i="34"/>
  <c r="E9" i="34"/>
  <c r="F22" i="32"/>
  <c r="E23" i="32"/>
  <c r="L25" i="32"/>
  <c r="AI15" i="31"/>
  <c r="W15" i="31"/>
  <c r="O15" i="31"/>
  <c r="AG15" i="31"/>
  <c r="P24" i="31"/>
  <c r="F11" i="7" s="1"/>
  <c r="Y5" i="31"/>
  <c r="AG11" i="31"/>
  <c r="AI11" i="31"/>
  <c r="W11" i="31"/>
  <c r="O11" i="31"/>
  <c r="U24" i="31"/>
  <c r="Y18" i="31"/>
  <c r="AG7" i="31"/>
  <c r="AI7" i="31"/>
  <c r="W7" i="31"/>
  <c r="O7" i="31"/>
  <c r="AI3" i="31"/>
  <c r="W3" i="31"/>
  <c r="O3" i="31"/>
  <c r="R18" i="31"/>
  <c r="R24" i="31" s="1"/>
  <c r="AG3" i="31"/>
  <c r="Q9" i="7"/>
  <c r="E9" i="7"/>
  <c r="Z16" i="25"/>
  <c r="X16" i="25"/>
  <c r="T16" i="25"/>
  <c r="S16" i="25"/>
  <c r="Q16" i="25"/>
  <c r="P16" i="25"/>
  <c r="Z15" i="25"/>
  <c r="X15" i="25"/>
  <c r="T15" i="25"/>
  <c r="S15" i="25"/>
  <c r="Q15" i="25"/>
  <c r="P15" i="25"/>
  <c r="Z14" i="25"/>
  <c r="X14" i="25"/>
  <c r="T14" i="25"/>
  <c r="S14" i="25"/>
  <c r="Q14" i="25"/>
  <c r="P14" i="25"/>
  <c r="Z13" i="25"/>
  <c r="X13" i="25"/>
  <c r="T13" i="25"/>
  <c r="S13" i="25"/>
  <c r="Q13" i="25"/>
  <c r="P13" i="25"/>
  <c r="Z12" i="25"/>
  <c r="X12" i="25"/>
  <c r="T12" i="25"/>
  <c r="S12" i="25"/>
  <c r="Q12" i="25"/>
  <c r="P12" i="25"/>
  <c r="Z11" i="25"/>
  <c r="X11" i="25"/>
  <c r="T11" i="25"/>
  <c r="S11" i="25"/>
  <c r="Q11" i="25"/>
  <c r="P11" i="25"/>
  <c r="Z10" i="25"/>
  <c r="X10" i="25"/>
  <c r="T10" i="25"/>
  <c r="S10" i="25"/>
  <c r="Q10" i="25"/>
  <c r="P10" i="25"/>
  <c r="Z9" i="25"/>
  <c r="X9" i="25"/>
  <c r="T9" i="25"/>
  <c r="S9" i="25"/>
  <c r="Q9" i="25"/>
  <c r="P9" i="25"/>
  <c r="Z8" i="25"/>
  <c r="X8" i="25"/>
  <c r="T8" i="25"/>
  <c r="S8" i="25"/>
  <c r="Q8" i="25"/>
  <c r="P8" i="25"/>
  <c r="Z7" i="25"/>
  <c r="X7" i="25"/>
  <c r="T7" i="25"/>
  <c r="S7" i="25"/>
  <c r="Q7" i="25"/>
  <c r="P7" i="25"/>
  <c r="Z6" i="25"/>
  <c r="X6" i="25"/>
  <c r="T6" i="25"/>
  <c r="S6" i="25"/>
  <c r="Q6" i="25"/>
  <c r="P6" i="25"/>
  <c r="Z5" i="25"/>
  <c r="X5" i="25"/>
  <c r="T5" i="25"/>
  <c r="S5" i="25"/>
  <c r="Q5" i="25"/>
  <c r="P5" i="25"/>
  <c r="Z4" i="25"/>
  <c r="X4" i="25"/>
  <c r="T4" i="25"/>
  <c r="S4" i="25"/>
  <c r="Q4" i="25"/>
  <c r="P4" i="25"/>
  <c r="Z3" i="25"/>
  <c r="X3" i="25"/>
  <c r="T3" i="25"/>
  <c r="S3" i="25"/>
  <c r="Q3" i="25"/>
  <c r="P3" i="25"/>
  <c r="J42" i="28"/>
  <c r="C42" i="28"/>
  <c r="K41" i="28"/>
  <c r="G41" i="28"/>
  <c r="D41" i="28"/>
  <c r="K40" i="28"/>
  <c r="G40" i="28"/>
  <c r="D40" i="28"/>
  <c r="K39" i="28"/>
  <c r="G39" i="28"/>
  <c r="D39" i="28"/>
  <c r="K38" i="28"/>
  <c r="G38" i="28"/>
  <c r="D38" i="28"/>
  <c r="K37" i="28"/>
  <c r="G37" i="28"/>
  <c r="D37" i="28"/>
  <c r="K36" i="28"/>
  <c r="G36" i="28"/>
  <c r="D36" i="28"/>
  <c r="K35" i="28"/>
  <c r="G35" i="28"/>
  <c r="D35" i="28"/>
  <c r="K34" i="28"/>
  <c r="G34" i="28"/>
  <c r="D34" i="28"/>
  <c r="K33" i="28"/>
  <c r="G33" i="28"/>
  <c r="D33" i="28"/>
  <c r="K32" i="28"/>
  <c r="G32" i="28"/>
  <c r="D32" i="28"/>
  <c r="K31" i="28"/>
  <c r="G31" i="28"/>
  <c r="D31" i="28"/>
  <c r="K30" i="28"/>
  <c r="G30" i="28"/>
  <c r="D30" i="28"/>
  <c r="K29" i="28"/>
  <c r="G29" i="28"/>
  <c r="D29" i="28"/>
  <c r="K28" i="28"/>
  <c r="G28" i="28"/>
  <c r="D28" i="28"/>
  <c r="K27" i="28"/>
  <c r="G27" i="28"/>
  <c r="D27" i="28"/>
  <c r="K26" i="28"/>
  <c r="G26" i="28"/>
  <c r="D26" i="28"/>
  <c r="K25" i="28"/>
  <c r="G25" i="28"/>
  <c r="D25" i="28"/>
  <c r="K24" i="28"/>
  <c r="G24" i="28"/>
  <c r="D24" i="28"/>
  <c r="K23" i="28"/>
  <c r="G23" i="28"/>
  <c r="D23" i="28"/>
  <c r="K22" i="28"/>
  <c r="K42" i="28" s="1"/>
  <c r="G22" i="28"/>
  <c r="D22" i="28"/>
  <c r="D42" i="28" s="1"/>
  <c r="K18" i="28"/>
  <c r="J18" i="28"/>
  <c r="K13" i="28" s="1"/>
  <c r="C18" i="28"/>
  <c r="D17" i="28" s="1"/>
  <c r="K16" i="28"/>
  <c r="D16" i="28"/>
  <c r="K15" i="28"/>
  <c r="D15" i="28"/>
  <c r="D14" i="28"/>
  <c r="D13" i="28"/>
  <c r="K12" i="28"/>
  <c r="D12" i="28"/>
  <c r="K11" i="28"/>
  <c r="D11" i="28"/>
  <c r="K10" i="28"/>
  <c r="D10" i="28"/>
  <c r="K9" i="28"/>
  <c r="D9" i="28"/>
  <c r="K8" i="28"/>
  <c r="D8" i="28"/>
  <c r="K7" i="28"/>
  <c r="D7" i="28"/>
  <c r="K6" i="28"/>
  <c r="D6" i="28"/>
  <c r="K5" i="28"/>
  <c r="L5" i="28" s="1"/>
  <c r="D5" i="28"/>
  <c r="L4" i="28"/>
  <c r="M4" i="28" s="1"/>
  <c r="G4" i="28" s="1"/>
  <c r="K4" i="28"/>
  <c r="D4" i="28"/>
  <c r="D18" i="28" s="1"/>
  <c r="K33" i="27"/>
  <c r="I33" i="27"/>
  <c r="K31" i="27"/>
  <c r="I31" i="27"/>
  <c r="J24" i="27"/>
  <c r="G24" i="27"/>
  <c r="F24" i="27"/>
  <c r="E24" i="27"/>
  <c r="D24" i="27"/>
  <c r="AP22" i="27"/>
  <c r="AE22" i="27"/>
  <c r="AD22" i="27"/>
  <c r="AC22" i="27"/>
  <c r="AB22" i="27"/>
  <c r="Z22" i="27"/>
  <c r="Y22" i="27"/>
  <c r="X22" i="27"/>
  <c r="W22" i="27"/>
  <c r="V22" i="27"/>
  <c r="U22" i="27"/>
  <c r="T22" i="27"/>
  <c r="S22" i="27"/>
  <c r="R22" i="27"/>
  <c r="Q22" i="27"/>
  <c r="P22" i="27"/>
  <c r="K22" i="27"/>
  <c r="I22" i="27"/>
  <c r="C22" i="27"/>
  <c r="AN21" i="27"/>
  <c r="AM21" i="27"/>
  <c r="AL21" i="27"/>
  <c r="AK21" i="27"/>
  <c r="AJ21" i="27"/>
  <c r="AI21" i="27"/>
  <c r="AH21" i="27"/>
  <c r="AG21" i="27"/>
  <c r="AC18" i="27"/>
  <c r="AC24" i="27" s="1"/>
  <c r="AB18" i="27"/>
  <c r="K18" i="27"/>
  <c r="K24" i="27" s="1"/>
  <c r="C18" i="27"/>
  <c r="C24" i="27" s="1"/>
  <c r="AH16" i="27"/>
  <c r="U16" i="27"/>
  <c r="R16" i="27"/>
  <c r="N16" i="27"/>
  <c r="I16" i="27"/>
  <c r="AK15" i="27"/>
  <c r="AH15" i="27"/>
  <c r="U15" i="27"/>
  <c r="R15" i="27"/>
  <c r="AJ15" i="27"/>
  <c r="N15" i="27"/>
  <c r="I15" i="27"/>
  <c r="AH14" i="27"/>
  <c r="U14" i="27"/>
  <c r="R14" i="27"/>
  <c r="N14" i="27"/>
  <c r="I14" i="27"/>
  <c r="AK13" i="27"/>
  <c r="AH13" i="27"/>
  <c r="U13" i="27"/>
  <c r="R13" i="27"/>
  <c r="N13" i="27"/>
  <c r="I13" i="27"/>
  <c r="AH12" i="27"/>
  <c r="U12" i="27"/>
  <c r="AJ12" i="27"/>
  <c r="N12" i="27"/>
  <c r="I12" i="27"/>
  <c r="AK11" i="27"/>
  <c r="AH11" i="27"/>
  <c r="U11" i="27"/>
  <c r="R11" i="27"/>
  <c r="AJ11" i="27"/>
  <c r="N11" i="27"/>
  <c r="I11" i="27"/>
  <c r="AH10" i="27"/>
  <c r="U10" i="27"/>
  <c r="R10" i="27"/>
  <c r="N10" i="27"/>
  <c r="I10" i="27"/>
  <c r="AH9" i="27"/>
  <c r="U9" i="27"/>
  <c r="R9" i="27"/>
  <c r="AK9" i="27"/>
  <c r="N9" i="27"/>
  <c r="I9" i="27"/>
  <c r="AH8" i="27"/>
  <c r="U8" i="27"/>
  <c r="AJ8" i="27"/>
  <c r="N8" i="27"/>
  <c r="I8" i="27"/>
  <c r="AK7" i="27"/>
  <c r="AH7" i="27"/>
  <c r="U7" i="27"/>
  <c r="R7" i="27"/>
  <c r="AJ7" i="27"/>
  <c r="N7" i="27"/>
  <c r="I7" i="27"/>
  <c r="AH6" i="27"/>
  <c r="U6" i="27"/>
  <c r="R6" i="27"/>
  <c r="N6" i="27"/>
  <c r="I6" i="27"/>
  <c r="AH5" i="27"/>
  <c r="AH17" i="27" s="1"/>
  <c r="U5" i="27"/>
  <c r="R5" i="27"/>
  <c r="N5" i="27"/>
  <c r="I5" i="27"/>
  <c r="I18" i="27" s="1"/>
  <c r="I24" i="27" s="1"/>
  <c r="AH4" i="27"/>
  <c r="U4" i="27"/>
  <c r="AJ4" i="27"/>
  <c r="N4" i="27"/>
  <c r="I4" i="27"/>
  <c r="AH3" i="27"/>
  <c r="Z18" i="27"/>
  <c r="Z24" i="27" s="1"/>
  <c r="L10" i="7" s="1"/>
  <c r="X18" i="27"/>
  <c r="X24" i="27" s="1"/>
  <c r="M10" i="7" s="1"/>
  <c r="T18" i="27"/>
  <c r="T24" i="27" s="1"/>
  <c r="I10" i="7" s="1"/>
  <c r="S18" i="27"/>
  <c r="S24" i="27" s="1"/>
  <c r="H10" i="7" s="1"/>
  <c r="Q18" i="27"/>
  <c r="Q24" i="27" s="1"/>
  <c r="G10" i="7" s="1"/>
  <c r="R3" i="27"/>
  <c r="N3" i="27"/>
  <c r="I3" i="27"/>
  <c r="E11" i="47" l="1"/>
  <c r="F11" i="47" s="1"/>
  <c r="F10" i="47"/>
  <c r="F38" i="51"/>
  <c r="E39" i="51"/>
  <c r="M37" i="51"/>
  <c r="L38" i="51"/>
  <c r="G10" i="45"/>
  <c r="G14" i="45"/>
  <c r="E11" i="45"/>
  <c r="F11" i="45" s="1"/>
  <c r="F10" i="45"/>
  <c r="E36" i="47"/>
  <c r="F35" i="47"/>
  <c r="M35" i="47"/>
  <c r="L36" i="47"/>
  <c r="G17" i="34"/>
  <c r="G14" i="34"/>
  <c r="G6" i="34"/>
  <c r="K11" i="32"/>
  <c r="K8" i="32"/>
  <c r="K7" i="32"/>
  <c r="K14" i="32"/>
  <c r="K5" i="32"/>
  <c r="K4" i="32"/>
  <c r="L4" i="32" s="1"/>
  <c r="M4" i="32" s="1"/>
  <c r="K17" i="32"/>
  <c r="K12" i="32"/>
  <c r="K10" i="32"/>
  <c r="K13" i="32"/>
  <c r="K15" i="32"/>
  <c r="K16" i="32"/>
  <c r="V5" i="31"/>
  <c r="AE1" i="31"/>
  <c r="AG9" i="27"/>
  <c r="AM3" i="43"/>
  <c r="AM17" i="43" s="1"/>
  <c r="AN3" i="43"/>
  <c r="AN17" i="43" s="1"/>
  <c r="AL17" i="43"/>
  <c r="AP3" i="43"/>
  <c r="AP18" i="43" s="1"/>
  <c r="AP24" i="43" s="1"/>
  <c r="AM3" i="33"/>
  <c r="AP3" i="33"/>
  <c r="AN3" i="33"/>
  <c r="AM5" i="33"/>
  <c r="AN5" i="33"/>
  <c r="AP5" i="33"/>
  <c r="M29" i="45"/>
  <c r="L30" i="45"/>
  <c r="F29" i="45"/>
  <c r="E30" i="45"/>
  <c r="M29" i="44"/>
  <c r="L30" i="44"/>
  <c r="F29" i="44"/>
  <c r="E30" i="44"/>
  <c r="AP18" i="40"/>
  <c r="AP24" i="40" s="1"/>
  <c r="K32" i="40" s="1"/>
  <c r="L32" i="40" s="1"/>
  <c r="AL12" i="33" a="1"/>
  <c r="AL12" i="33" s="1"/>
  <c r="AE14" i="33"/>
  <c r="AP10" i="33"/>
  <c r="AM10" i="33"/>
  <c r="AN10" i="33"/>
  <c r="AL13" i="33" a="1"/>
  <c r="AL13" i="33" s="1"/>
  <c r="AE15" i="33"/>
  <c r="AL15" i="33" s="1" a="1"/>
  <c r="AL15" i="33" s="1"/>
  <c r="AP11" i="33"/>
  <c r="AN11" i="33"/>
  <c r="AM11" i="33"/>
  <c r="AK24" i="31"/>
  <c r="M27" i="34"/>
  <c r="L28" i="34"/>
  <c r="F9" i="34"/>
  <c r="E10" i="34"/>
  <c r="M15" i="34"/>
  <c r="G15" i="34" s="1"/>
  <c r="L16" i="34"/>
  <c r="M16" i="34" s="1"/>
  <c r="G16" i="34" s="1"/>
  <c r="M9" i="34"/>
  <c r="L10" i="34"/>
  <c r="F15" i="34"/>
  <c r="E16" i="34"/>
  <c r="F16" i="34" s="1"/>
  <c r="F27" i="34"/>
  <c r="E28" i="34"/>
  <c r="Y15" i="27"/>
  <c r="Y11" i="27"/>
  <c r="J10" i="7"/>
  <c r="L31" i="27"/>
  <c r="L33" i="27"/>
  <c r="I32" i="27"/>
  <c r="J32" i="27" s="1"/>
  <c r="E24" i="32"/>
  <c r="F23" i="32"/>
  <c r="M25" i="32"/>
  <c r="L26" i="32"/>
  <c r="AG17" i="31"/>
  <c r="W18" i="31"/>
  <c r="W24" i="31" s="1"/>
  <c r="K11" i="7" s="1"/>
  <c r="AI17" i="31"/>
  <c r="V3" i="31"/>
  <c r="V6" i="31"/>
  <c r="V13" i="31"/>
  <c r="V16" i="31"/>
  <c r="V14" i="31"/>
  <c r="V4" i="31"/>
  <c r="V8" i="31"/>
  <c r="V7" i="31"/>
  <c r="V9" i="31"/>
  <c r="V15" i="31"/>
  <c r="V12" i="31"/>
  <c r="V11" i="31"/>
  <c r="Y24" i="31"/>
  <c r="V10" i="31"/>
  <c r="M5" i="28"/>
  <c r="G5" i="28" s="1"/>
  <c r="L6" i="28"/>
  <c r="M6" i="28" s="1"/>
  <c r="G6" i="28" s="1"/>
  <c r="L12" i="28"/>
  <c r="M12" i="28" s="1"/>
  <c r="G12" i="28" s="1"/>
  <c r="E23" i="28"/>
  <c r="L7" i="28"/>
  <c r="M7" i="28" s="1"/>
  <c r="G7" i="28" s="1"/>
  <c r="L23" i="28"/>
  <c r="M23" i="28" s="1"/>
  <c r="K17" i="28"/>
  <c r="E22" i="28"/>
  <c r="F22" i="28" s="1"/>
  <c r="K14" i="28"/>
  <c r="E4" i="28"/>
  <c r="L22" i="28"/>
  <c r="M22" i="28" s="1"/>
  <c r="AI10" i="27"/>
  <c r="W10" i="27"/>
  <c r="O10" i="27"/>
  <c r="AG10" i="27"/>
  <c r="Y16" i="27"/>
  <c r="AI14" i="27"/>
  <c r="W14" i="27"/>
  <c r="O14" i="27"/>
  <c r="AG14" i="27"/>
  <c r="AI7" i="27"/>
  <c r="W7" i="27"/>
  <c r="O7" i="27"/>
  <c r="AG7" i="27"/>
  <c r="Y10" i="27"/>
  <c r="AI11" i="27"/>
  <c r="W11" i="27"/>
  <c r="O11" i="27"/>
  <c r="AG11" i="27"/>
  <c r="Y14" i="27"/>
  <c r="AI15" i="27"/>
  <c r="W15" i="27"/>
  <c r="O15" i="27"/>
  <c r="AG15" i="27"/>
  <c r="Y6" i="27"/>
  <c r="AI3" i="27"/>
  <c r="W3" i="27"/>
  <c r="O3" i="27"/>
  <c r="Y7" i="27"/>
  <c r="J31" i="27"/>
  <c r="Y8" i="27"/>
  <c r="AI6" i="27"/>
  <c r="W6" i="27"/>
  <c r="O6" i="27"/>
  <c r="AG6" i="27"/>
  <c r="AG5" i="27"/>
  <c r="AI5" i="27"/>
  <c r="W5" i="27"/>
  <c r="O5" i="27"/>
  <c r="AG13" i="27"/>
  <c r="AI13" i="27"/>
  <c r="W13" i="27"/>
  <c r="O13" i="27"/>
  <c r="AG16" i="27"/>
  <c r="AI16" i="27"/>
  <c r="O16" i="27"/>
  <c r="W16" i="27"/>
  <c r="J33" i="27"/>
  <c r="Y4" i="27"/>
  <c r="Y12" i="27"/>
  <c r="AJ16" i="27"/>
  <c r="AK4" i="27"/>
  <c r="AK8" i="27"/>
  <c r="O9" i="27"/>
  <c r="W9" i="27"/>
  <c r="AI9" i="27"/>
  <c r="AK12" i="27"/>
  <c r="AK16" i="27"/>
  <c r="AK3" i="27"/>
  <c r="R8" i="27"/>
  <c r="AJ9" i="27"/>
  <c r="R12" i="27"/>
  <c r="AJ13" i="27"/>
  <c r="P18" i="27"/>
  <c r="AJ5" i="27"/>
  <c r="Y5" i="27"/>
  <c r="AK5" i="27"/>
  <c r="Y9" i="27"/>
  <c r="Y13" i="27"/>
  <c r="R4" i="27"/>
  <c r="AJ10" i="27"/>
  <c r="AJ14" i="27"/>
  <c r="AJ3" i="27"/>
  <c r="U3" i="27"/>
  <c r="AG3" i="27" s="1"/>
  <c r="AJ6" i="27"/>
  <c r="AK6" i="27"/>
  <c r="AK10" i="27"/>
  <c r="AK14" i="27"/>
  <c r="AR17" i="16"/>
  <c r="M38" i="51" l="1"/>
  <c r="L39" i="51"/>
  <c r="F39" i="51"/>
  <c r="E40" i="51"/>
  <c r="M36" i="47"/>
  <c r="L37" i="47"/>
  <c r="F36" i="47"/>
  <c r="E37" i="47"/>
  <c r="G9" i="34"/>
  <c r="G4" i="34"/>
  <c r="L5" i="32"/>
  <c r="K18" i="32"/>
  <c r="AE14" i="31"/>
  <c r="AE16" i="31"/>
  <c r="AE10" i="31"/>
  <c r="AE6" i="31"/>
  <c r="AE9" i="31"/>
  <c r="AE5" i="31"/>
  <c r="AE12" i="31"/>
  <c r="AE4" i="31"/>
  <c r="AE8" i="31"/>
  <c r="AE7" i="31"/>
  <c r="AE11" i="31"/>
  <c r="AE13" i="31"/>
  <c r="AE15" i="31"/>
  <c r="K34" i="7"/>
  <c r="Y11" i="7"/>
  <c r="D10" i="7"/>
  <c r="R33" i="7"/>
  <c r="W33" i="7"/>
  <c r="V33" i="7"/>
  <c r="Q33" i="7"/>
  <c r="L33" i="7"/>
  <c r="M33" i="7"/>
  <c r="E31" i="45"/>
  <c r="F30" i="45"/>
  <c r="M30" i="45"/>
  <c r="L31" i="45"/>
  <c r="F30" i="44"/>
  <c r="E31" i="44"/>
  <c r="M30" i="44"/>
  <c r="L31" i="44"/>
  <c r="AM15" i="33"/>
  <c r="AN15" i="33"/>
  <c r="AP15" i="33"/>
  <c r="AP13" i="33"/>
  <c r="AM13" i="33"/>
  <c r="AN13" i="33"/>
  <c r="AL14" i="33" a="1"/>
  <c r="AL14" i="33" s="1"/>
  <c r="AL17" i="33" s="1"/>
  <c r="AE16" i="33"/>
  <c r="AL16" i="33" s="1" a="1"/>
  <c r="AL16" i="33" s="1"/>
  <c r="AP12" i="33"/>
  <c r="AM12" i="33"/>
  <c r="AN12" i="33"/>
  <c r="M10" i="34"/>
  <c r="L11" i="34"/>
  <c r="M11" i="34" s="1"/>
  <c r="F28" i="34"/>
  <c r="E29" i="34"/>
  <c r="F10" i="34"/>
  <c r="E11" i="34"/>
  <c r="F11" i="34" s="1"/>
  <c r="M28" i="34"/>
  <c r="L29" i="34"/>
  <c r="R18" i="27"/>
  <c r="R24" i="27" s="1"/>
  <c r="M26" i="32"/>
  <c r="L27" i="32"/>
  <c r="F24" i="32"/>
  <c r="E25" i="32"/>
  <c r="V18" i="31"/>
  <c r="V24" i="31" s="1"/>
  <c r="F4" i="28"/>
  <c r="E5" i="28"/>
  <c r="F23" i="28"/>
  <c r="E24" i="28"/>
  <c r="L24" i="28"/>
  <c r="L13" i="28"/>
  <c r="M13" i="28" s="1"/>
  <c r="G13" i="28" s="1"/>
  <c r="L8" i="28"/>
  <c r="AK17" i="27"/>
  <c r="U18" i="27"/>
  <c r="Y3" i="27"/>
  <c r="AG8" i="27"/>
  <c r="AI8" i="27"/>
  <c r="W8" i="27"/>
  <c r="O8" i="27"/>
  <c r="AJ17" i="27"/>
  <c r="P24" i="27"/>
  <c r="AI4" i="27"/>
  <c r="O4" i="27"/>
  <c r="AG4" i="27"/>
  <c r="W4" i="27"/>
  <c r="AI12" i="27"/>
  <c r="W12" i="27"/>
  <c r="O12" i="27"/>
  <c r="AG12" i="27"/>
  <c r="F40" i="51" l="1"/>
  <c r="E41" i="51"/>
  <c r="F41" i="51" s="1"/>
  <c r="M39" i="51"/>
  <c r="L40" i="51"/>
  <c r="F37" i="47"/>
  <c r="E38" i="47"/>
  <c r="M37" i="47"/>
  <c r="L38" i="47"/>
  <c r="G10" i="34"/>
  <c r="G7" i="34"/>
  <c r="G11" i="34"/>
  <c r="G12" i="34"/>
  <c r="L12" i="32"/>
  <c r="M5" i="32"/>
  <c r="L6" i="32"/>
  <c r="AL4" i="31" a="1"/>
  <c r="AL4" i="31" s="1"/>
  <c r="C14" i="32"/>
  <c r="Y34" i="7"/>
  <c r="AL12" i="31" a="1"/>
  <c r="AL12" i="31" s="1"/>
  <c r="C15" i="32"/>
  <c r="AL5" i="31" a="1"/>
  <c r="AL5" i="31" s="1"/>
  <c r="C16" i="32"/>
  <c r="AL15" i="31" a="1"/>
  <c r="AL15" i="31" s="1"/>
  <c r="C6" i="32"/>
  <c r="AL9" i="31" a="1"/>
  <c r="AL9" i="31" s="1"/>
  <c r="C13" i="32"/>
  <c r="AL13" i="31" a="1"/>
  <c r="AL13" i="31" s="1"/>
  <c r="C11" i="32"/>
  <c r="AE3" i="31"/>
  <c r="AL14" i="31" a="1"/>
  <c r="AL14" i="31" s="1"/>
  <c r="C10" i="32"/>
  <c r="AL11" i="31" a="1"/>
  <c r="AL11" i="31" s="1"/>
  <c r="C4" i="32"/>
  <c r="AL6" i="31" a="1"/>
  <c r="AL6" i="31" s="1"/>
  <c r="C12" i="32"/>
  <c r="AL7" i="31" a="1"/>
  <c r="AL7" i="31" s="1"/>
  <c r="C5" i="32"/>
  <c r="AL10" i="31" a="1"/>
  <c r="AL10" i="31" s="1"/>
  <c r="C8" i="32"/>
  <c r="AL8" i="31" a="1"/>
  <c r="AL8" i="31" s="1"/>
  <c r="C7" i="32"/>
  <c r="AL16" i="31" a="1"/>
  <c r="AL16" i="31" s="1"/>
  <c r="C9" i="32"/>
  <c r="M31" i="45"/>
  <c r="L32" i="45"/>
  <c r="F31" i="45"/>
  <c r="E32" i="45"/>
  <c r="M31" i="44"/>
  <c r="L32" i="44"/>
  <c r="F31" i="44"/>
  <c r="E32" i="44"/>
  <c r="AE18" i="33"/>
  <c r="AE24" i="33" s="1"/>
  <c r="AN14" i="33"/>
  <c r="AN17" i="33" s="1"/>
  <c r="AM14" i="33"/>
  <c r="AM17" i="33" s="1"/>
  <c r="AP14" i="33"/>
  <c r="AP16" i="33"/>
  <c r="AM16" i="33"/>
  <c r="AN16" i="33"/>
  <c r="M29" i="34"/>
  <c r="L30" i="34"/>
  <c r="F29" i="34"/>
  <c r="E30" i="34"/>
  <c r="AG17" i="27"/>
  <c r="F10" i="7"/>
  <c r="AI17" i="27"/>
  <c r="W18" i="27"/>
  <c r="W24" i="27" s="1"/>
  <c r="K10" i="7" s="1"/>
  <c r="F25" i="32"/>
  <c r="E26" i="32"/>
  <c r="M27" i="32"/>
  <c r="L28" i="32"/>
  <c r="L25" i="28"/>
  <c r="M24" i="28"/>
  <c r="E25" i="28"/>
  <c r="F24" i="28"/>
  <c r="L14" i="28"/>
  <c r="F5" i="28"/>
  <c r="E6" i="28"/>
  <c r="E12" i="28"/>
  <c r="M8" i="28"/>
  <c r="G8" i="28" s="1"/>
  <c r="L9" i="28"/>
  <c r="AA18" i="27"/>
  <c r="U24" i="27"/>
  <c r="AE1" i="27" s="1"/>
  <c r="Y18" i="27"/>
  <c r="AA24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N28" i="7"/>
  <c r="O28" i="7"/>
  <c r="P28" i="7"/>
  <c r="R28" i="7"/>
  <c r="S28" i="7"/>
  <c r="T28" i="7"/>
  <c r="U28" i="7"/>
  <c r="V28" i="7"/>
  <c r="W28" i="7"/>
  <c r="M40" i="51" l="1"/>
  <c r="L41" i="51"/>
  <c r="M41" i="51" s="1"/>
  <c r="M38" i="47"/>
  <c r="L39" i="47"/>
  <c r="F38" i="47"/>
  <c r="E39" i="47"/>
  <c r="M6" i="32"/>
  <c r="L7" i="32"/>
  <c r="M12" i="32"/>
  <c r="L13" i="32"/>
  <c r="AM5" i="31"/>
  <c r="AN5" i="31"/>
  <c r="AP5" i="31"/>
  <c r="AM7" i="31"/>
  <c r="AP7" i="31"/>
  <c r="AN7" i="31"/>
  <c r="AM16" i="31"/>
  <c r="AP16" i="31"/>
  <c r="AN16" i="31"/>
  <c r="AM12" i="31"/>
  <c r="AP12" i="31"/>
  <c r="AN12" i="31"/>
  <c r="AM13" i="31"/>
  <c r="AN13" i="31"/>
  <c r="AP13" i="31"/>
  <c r="AP8" i="31"/>
  <c r="AN8" i="31"/>
  <c r="AM8" i="31"/>
  <c r="AN11" i="31"/>
  <c r="AM11" i="31"/>
  <c r="AP11" i="31"/>
  <c r="AM9" i="31"/>
  <c r="AP9" i="31"/>
  <c r="AN9" i="31"/>
  <c r="AP6" i="31"/>
  <c r="AN6" i="31"/>
  <c r="AM6" i="31"/>
  <c r="AM10" i="31"/>
  <c r="AN10" i="31"/>
  <c r="AP10" i="31"/>
  <c r="AM14" i="31"/>
  <c r="AP14" i="31"/>
  <c r="AN14" i="31"/>
  <c r="C17" i="32"/>
  <c r="C18" i="32" s="1"/>
  <c r="AL3" i="31"/>
  <c r="AE18" i="31"/>
  <c r="AE24" i="31" s="1"/>
  <c r="AP15" i="31"/>
  <c r="AM15" i="31"/>
  <c r="AN15" i="31"/>
  <c r="AM4" i="31"/>
  <c r="AP4" i="31"/>
  <c r="AN4" i="31"/>
  <c r="AE16" i="27"/>
  <c r="AL16" i="27" s="1" a="1"/>
  <c r="AL16" i="27" s="1"/>
  <c r="AE14" i="27"/>
  <c r="AL14" i="27" s="1" a="1"/>
  <c r="AL14" i="27" s="1"/>
  <c r="AE8" i="27"/>
  <c r="AL8" i="27" s="1" a="1"/>
  <c r="AL8" i="27" s="1"/>
  <c r="AE5" i="27"/>
  <c r="AL5" i="27" s="1" a="1"/>
  <c r="AL5" i="27" s="1"/>
  <c r="AE13" i="27"/>
  <c r="AL13" i="27" s="1" a="1"/>
  <c r="AL13" i="27" s="1"/>
  <c r="AE4" i="27"/>
  <c r="AL4" i="27" s="1" a="1"/>
  <c r="AL4" i="27" s="1"/>
  <c r="AE3" i="27"/>
  <c r="AL3" i="27" s="1"/>
  <c r="AM3" i="27" s="1"/>
  <c r="AE11" i="27"/>
  <c r="AL11" i="27" s="1" a="1"/>
  <c r="AL11" i="27" s="1"/>
  <c r="K33" i="7"/>
  <c r="Y10" i="7"/>
  <c r="AE15" i="27"/>
  <c r="AL15" i="27" s="1" a="1"/>
  <c r="AL15" i="27" s="1"/>
  <c r="AP18" i="33"/>
  <c r="AP24" i="33" s="1"/>
  <c r="E33" i="45"/>
  <c r="F32" i="45"/>
  <c r="M32" i="45"/>
  <c r="L33" i="45"/>
  <c r="F32" i="44"/>
  <c r="E33" i="44"/>
  <c r="M32" i="44"/>
  <c r="L33" i="44"/>
  <c r="E31" i="34"/>
  <c r="F30" i="34"/>
  <c r="M30" i="34"/>
  <c r="L31" i="34"/>
  <c r="AK24" i="27"/>
  <c r="AE12" i="27"/>
  <c r="AL12" i="27" s="1" a="1"/>
  <c r="AL12" i="27" s="1"/>
  <c r="AE7" i="27"/>
  <c r="AL7" i="27" s="1" a="1"/>
  <c r="AL7" i="27" s="1"/>
  <c r="AE9" i="27"/>
  <c r="AL9" i="27" s="1" a="1"/>
  <c r="AL9" i="27" s="1"/>
  <c r="AE10" i="27"/>
  <c r="AL10" i="27" s="1" a="1"/>
  <c r="AL10" i="27" s="1"/>
  <c r="F26" i="32"/>
  <c r="E27" i="32"/>
  <c r="M28" i="32"/>
  <c r="L29" i="32"/>
  <c r="F12" i="28"/>
  <c r="E13" i="28"/>
  <c r="F6" i="28"/>
  <c r="E7" i="28"/>
  <c r="M14" i="28"/>
  <c r="G14" i="28" s="1"/>
  <c r="L15" i="28"/>
  <c r="L17" i="28"/>
  <c r="M17" i="28" s="1"/>
  <c r="G17" i="28" s="1"/>
  <c r="F25" i="28"/>
  <c r="E26" i="28"/>
  <c r="M9" i="28"/>
  <c r="G9" i="28" s="1"/>
  <c r="L10" i="28"/>
  <c r="M25" i="28"/>
  <c r="L26" i="28"/>
  <c r="Y24" i="27"/>
  <c r="V8" i="27"/>
  <c r="V4" i="27"/>
  <c r="V14" i="27"/>
  <c r="V15" i="27"/>
  <c r="V6" i="27"/>
  <c r="V7" i="27"/>
  <c r="V5" i="27"/>
  <c r="V11" i="27"/>
  <c r="V12" i="27"/>
  <c r="V9" i="27"/>
  <c r="V13" i="27"/>
  <c r="V16" i="27"/>
  <c r="V10" i="27"/>
  <c r="V3" i="27"/>
  <c r="Q8" i="7"/>
  <c r="Q37" i="7" s="1"/>
  <c r="E8" i="7"/>
  <c r="E37" i="7" s="1"/>
  <c r="E3" i="7"/>
  <c r="E5" i="7"/>
  <c r="AB10" i="7"/>
  <c r="AE10" i="7"/>
  <c r="AB11" i="7"/>
  <c r="AE11" i="7"/>
  <c r="W24" i="7"/>
  <c r="V24" i="7"/>
  <c r="U24" i="7"/>
  <c r="P24" i="7"/>
  <c r="O24" i="7"/>
  <c r="N24" i="7"/>
  <c r="Y33" i="7" l="1"/>
  <c r="F39" i="47"/>
  <c r="E40" i="47"/>
  <c r="M39" i="47"/>
  <c r="L40" i="47"/>
  <c r="L8" i="32"/>
  <c r="M7" i="32"/>
  <c r="M13" i="32"/>
  <c r="L14" i="32"/>
  <c r="D17" i="32"/>
  <c r="D16" i="32"/>
  <c r="D8" i="32"/>
  <c r="D5" i="32"/>
  <c r="D12" i="32"/>
  <c r="D9" i="32"/>
  <c r="D11" i="32"/>
  <c r="D4" i="32"/>
  <c r="D10" i="32"/>
  <c r="D7" i="32"/>
  <c r="D14" i="32"/>
  <c r="D15" i="32"/>
  <c r="D13" i="32"/>
  <c r="D6" i="32"/>
  <c r="AM3" i="31"/>
  <c r="AM17" i="31" s="1"/>
  <c r="AL17" i="31"/>
  <c r="AP3" i="31"/>
  <c r="AP18" i="31" s="1"/>
  <c r="AP24" i="31" s="1"/>
  <c r="K32" i="31" s="1"/>
  <c r="L32" i="31" s="1"/>
  <c r="AN3" i="31"/>
  <c r="AN17" i="31" s="1"/>
  <c r="AM4" i="27"/>
  <c r="AN4" i="27"/>
  <c r="AP4" i="27"/>
  <c r="AN5" i="27"/>
  <c r="AP5" i="27"/>
  <c r="AM5" i="27"/>
  <c r="M33" i="45"/>
  <c r="L34" i="45"/>
  <c r="F33" i="45"/>
  <c r="E34" i="45"/>
  <c r="M33" i="44"/>
  <c r="L34" i="44"/>
  <c r="F33" i="44"/>
  <c r="E34" i="44"/>
  <c r="G6" i="32"/>
  <c r="M31" i="34"/>
  <c r="L32" i="34"/>
  <c r="F31" i="34"/>
  <c r="E32" i="34"/>
  <c r="AP7" i="27"/>
  <c r="AM7" i="27"/>
  <c r="AN7" i="27"/>
  <c r="AM15" i="27"/>
  <c r="AP15" i="27"/>
  <c r="AN15" i="27"/>
  <c r="AN12" i="27"/>
  <c r="AP12" i="27"/>
  <c r="AM12" i="27"/>
  <c r="AP8" i="27"/>
  <c r="AN8" i="27"/>
  <c r="AM8" i="27"/>
  <c r="AP10" i="27"/>
  <c r="AN10" i="27"/>
  <c r="AM10" i="27"/>
  <c r="AM11" i="27"/>
  <c r="AN11" i="27"/>
  <c r="AP11" i="27"/>
  <c r="AM13" i="27"/>
  <c r="AP13" i="27"/>
  <c r="AN13" i="27"/>
  <c r="AM9" i="27"/>
  <c r="AP9" i="27"/>
  <c r="AN9" i="27"/>
  <c r="AP14" i="27"/>
  <c r="AM14" i="27"/>
  <c r="AN14" i="27"/>
  <c r="AE6" i="27"/>
  <c r="AD18" i="27"/>
  <c r="AD24" i="27" s="1"/>
  <c r="AM16" i="27"/>
  <c r="AP16" i="27"/>
  <c r="AN16" i="27"/>
  <c r="M29" i="32"/>
  <c r="L30" i="32"/>
  <c r="F27" i="32"/>
  <c r="E28" i="32"/>
  <c r="M15" i="28"/>
  <c r="G15" i="28" s="1"/>
  <c r="L16" i="28"/>
  <c r="M16" i="28" s="1"/>
  <c r="G16" i="28" s="1"/>
  <c r="E8" i="28"/>
  <c r="F7" i="28"/>
  <c r="M10" i="28"/>
  <c r="G10" i="28" s="1"/>
  <c r="L11" i="28"/>
  <c r="M11" i="28" s="1"/>
  <c r="G11" i="28" s="1"/>
  <c r="F13" i="28"/>
  <c r="E14" i="28"/>
  <c r="M26" i="28"/>
  <c r="L27" i="28"/>
  <c r="F26" i="28"/>
  <c r="E27" i="28"/>
  <c r="V18" i="27"/>
  <c r="V24" i="27" s="1"/>
  <c r="AN3" i="27"/>
  <c r="AP3" i="27"/>
  <c r="AA19" i="12"/>
  <c r="AA19" i="13"/>
  <c r="AA19" i="3"/>
  <c r="AA19" i="4"/>
  <c r="AA19" i="14"/>
  <c r="AA19" i="24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M40" i="47" l="1"/>
  <c r="L41" i="47"/>
  <c r="M41" i="47" s="1"/>
  <c r="F40" i="47"/>
  <c r="E41" i="47"/>
  <c r="F41" i="47" s="1"/>
  <c r="M8" i="32"/>
  <c r="L9" i="32"/>
  <c r="L17" i="32"/>
  <c r="M17" i="32" s="1"/>
  <c r="L15" i="32"/>
  <c r="M14" i="32"/>
  <c r="G13" i="32" s="1"/>
  <c r="D18" i="32"/>
  <c r="E4" i="32"/>
  <c r="F4" i="32" s="1"/>
  <c r="F34" i="45"/>
  <c r="E35" i="45"/>
  <c r="M34" i="45"/>
  <c r="L35" i="45"/>
  <c r="F34" i="44"/>
  <c r="E35" i="44"/>
  <c r="M34" i="44"/>
  <c r="L35" i="44"/>
  <c r="G15" i="32"/>
  <c r="G5" i="32"/>
  <c r="G16" i="32"/>
  <c r="G4" i="32"/>
  <c r="F32" i="34"/>
  <c r="E33" i="34"/>
  <c r="M32" i="34"/>
  <c r="L33" i="34"/>
  <c r="AL6" i="27" a="1"/>
  <c r="AL6" i="27" s="1"/>
  <c r="AE18" i="27"/>
  <c r="AE24" i="27" s="1"/>
  <c r="F28" i="32"/>
  <c r="E29" i="32"/>
  <c r="M30" i="32"/>
  <c r="L31" i="32"/>
  <c r="F14" i="28"/>
  <c r="E17" i="28"/>
  <c r="F17" i="28" s="1"/>
  <c r="E15" i="28"/>
  <c r="F27" i="28"/>
  <c r="E28" i="28"/>
  <c r="F8" i="28"/>
  <c r="E9" i="28"/>
  <c r="M27" i="28"/>
  <c r="L28" i="28"/>
  <c r="K33" i="25"/>
  <c r="L33" i="25" s="1"/>
  <c r="I33" i="25"/>
  <c r="K31" i="25"/>
  <c r="I31" i="25"/>
  <c r="J24" i="25"/>
  <c r="G24" i="25"/>
  <c r="F24" i="25"/>
  <c r="E24" i="25"/>
  <c r="D24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C18" i="25"/>
  <c r="AC24" i="25" s="1"/>
  <c r="AB18" i="25"/>
  <c r="K18" i="25"/>
  <c r="K24" i="25" s="1"/>
  <c r="C18" i="25"/>
  <c r="C24" i="25" s="1"/>
  <c r="AH16" i="25"/>
  <c r="N16" i="25"/>
  <c r="I16" i="25"/>
  <c r="AH15" i="25"/>
  <c r="AK15" i="25"/>
  <c r="N15" i="25"/>
  <c r="I15" i="25"/>
  <c r="AH14" i="25"/>
  <c r="N14" i="25"/>
  <c r="I14" i="25"/>
  <c r="AH13" i="25"/>
  <c r="AK13" i="25"/>
  <c r="N13" i="25"/>
  <c r="I13" i="25"/>
  <c r="AH12" i="25"/>
  <c r="N12" i="25"/>
  <c r="I12" i="25"/>
  <c r="AH11" i="25"/>
  <c r="N11" i="25"/>
  <c r="I11" i="25"/>
  <c r="AH10" i="25"/>
  <c r="N10" i="25"/>
  <c r="I10" i="25"/>
  <c r="AH9" i="25"/>
  <c r="AK9" i="25"/>
  <c r="N9" i="25"/>
  <c r="I9" i="25"/>
  <c r="AH8" i="25"/>
  <c r="N8" i="25"/>
  <c r="I8" i="25"/>
  <c r="AH7" i="25"/>
  <c r="N7" i="25"/>
  <c r="I7" i="25"/>
  <c r="AH6" i="25"/>
  <c r="N6" i="25"/>
  <c r="I6" i="25"/>
  <c r="AH5" i="25"/>
  <c r="AK5" i="25"/>
  <c r="N5" i="25"/>
  <c r="I5" i="25"/>
  <c r="AH4" i="25"/>
  <c r="N4" i="25"/>
  <c r="I4" i="25"/>
  <c r="AH3" i="25"/>
  <c r="AH17" i="25" s="1"/>
  <c r="N3" i="25"/>
  <c r="I3" i="25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N15" i="24"/>
  <c r="I15" i="24"/>
  <c r="AH14" i="24"/>
  <c r="N14" i="24"/>
  <c r="I14" i="24"/>
  <c r="AH13" i="24"/>
  <c r="N13" i="24"/>
  <c r="I13" i="24"/>
  <c r="AH12" i="24"/>
  <c r="N12" i="24"/>
  <c r="I12" i="24"/>
  <c r="AH11" i="24"/>
  <c r="N11" i="24"/>
  <c r="I11" i="24"/>
  <c r="AH10" i="24"/>
  <c r="N10" i="24"/>
  <c r="I10" i="24"/>
  <c r="AH9" i="24"/>
  <c r="N9" i="24"/>
  <c r="I9" i="24"/>
  <c r="AH8" i="24"/>
  <c r="N8" i="24"/>
  <c r="I8" i="24"/>
  <c r="AH7" i="24"/>
  <c r="N7" i="24"/>
  <c r="I7" i="24"/>
  <c r="AH6" i="24"/>
  <c r="N6" i="24"/>
  <c r="I6" i="24"/>
  <c r="AH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E5" i="32" l="1"/>
  <c r="F5" i="32" s="1"/>
  <c r="M9" i="32"/>
  <c r="G8" i="32" s="1"/>
  <c r="L10" i="32"/>
  <c r="M15" i="32"/>
  <c r="G14" i="32" s="1"/>
  <c r="L16" i="32"/>
  <c r="M16" i="32" s="1"/>
  <c r="G17" i="32" s="1"/>
  <c r="E12" i="32"/>
  <c r="E6" i="32"/>
  <c r="M35" i="45"/>
  <c r="L36" i="45"/>
  <c r="F35" i="45"/>
  <c r="E36" i="45"/>
  <c r="M35" i="44"/>
  <c r="L36" i="44"/>
  <c r="F35" i="44"/>
  <c r="E36" i="44"/>
  <c r="G11" i="32"/>
  <c r="G7" i="32"/>
  <c r="G10" i="32"/>
  <c r="M33" i="34"/>
  <c r="L34" i="34"/>
  <c r="F33" i="34"/>
  <c r="E34" i="34"/>
  <c r="AP6" i="27"/>
  <c r="AP18" i="27" s="1"/>
  <c r="AP24" i="27" s="1"/>
  <c r="K32" i="27" s="1"/>
  <c r="L32" i="27" s="1"/>
  <c r="AN6" i="27"/>
  <c r="AN17" i="27" s="1"/>
  <c r="AM6" i="27"/>
  <c r="AM17" i="27" s="1"/>
  <c r="AL17" i="27"/>
  <c r="F29" i="32"/>
  <c r="E30" i="32"/>
  <c r="M31" i="32"/>
  <c r="L32" i="32"/>
  <c r="I18" i="25"/>
  <c r="I24" i="25" s="1"/>
  <c r="L31" i="25"/>
  <c r="F9" i="28"/>
  <c r="E10" i="28"/>
  <c r="E29" i="28"/>
  <c r="F28" i="28"/>
  <c r="F15" i="28"/>
  <c r="E16" i="28"/>
  <c r="F16" i="28" s="1"/>
  <c r="L29" i="28"/>
  <c r="M28" i="28"/>
  <c r="R16" i="25"/>
  <c r="U9" i="25"/>
  <c r="R4" i="25"/>
  <c r="J15" i="23" s="1"/>
  <c r="U3" i="25"/>
  <c r="U15" i="25"/>
  <c r="R9" i="25"/>
  <c r="U13" i="25"/>
  <c r="AJ11" i="25"/>
  <c r="U4" i="25"/>
  <c r="U10" i="25"/>
  <c r="R12" i="25"/>
  <c r="U5" i="25"/>
  <c r="AJ7" i="25"/>
  <c r="U11" i="25"/>
  <c r="U6" i="25"/>
  <c r="U12" i="25"/>
  <c r="R14" i="25"/>
  <c r="P18" i="25"/>
  <c r="P24" i="25" s="1"/>
  <c r="Q18" i="25"/>
  <c r="Q24" i="25" s="1"/>
  <c r="G9" i="7" s="1"/>
  <c r="U7" i="25"/>
  <c r="R8" i="25"/>
  <c r="U16" i="25"/>
  <c r="S18" i="25"/>
  <c r="S24" i="25" s="1"/>
  <c r="H9" i="7" s="1"/>
  <c r="Z18" i="25"/>
  <c r="Z24" i="25" s="1"/>
  <c r="L9" i="7" s="1"/>
  <c r="T18" i="25"/>
  <c r="T24" i="25" s="1"/>
  <c r="I9" i="7" s="1"/>
  <c r="U8" i="25"/>
  <c r="R13" i="25"/>
  <c r="X18" i="25"/>
  <c r="X24" i="25" s="1"/>
  <c r="M9" i="7" s="1"/>
  <c r="R5" i="25"/>
  <c r="R10" i="25"/>
  <c r="AK11" i="25"/>
  <c r="AJ15" i="25"/>
  <c r="R6" i="25"/>
  <c r="AK7" i="25"/>
  <c r="U14" i="25"/>
  <c r="J33" i="25"/>
  <c r="J31" i="25"/>
  <c r="I32" i="25"/>
  <c r="J32" i="25" s="1"/>
  <c r="AK3" i="25"/>
  <c r="AJ4" i="25"/>
  <c r="R7" i="25"/>
  <c r="J7" i="23" s="1"/>
  <c r="AJ8" i="25"/>
  <c r="R11" i="25"/>
  <c r="J4" i="23" s="1"/>
  <c r="AJ12" i="25"/>
  <c r="R15" i="25"/>
  <c r="J5" i="23" s="1"/>
  <c r="AJ16" i="25"/>
  <c r="R3" i="25"/>
  <c r="J17" i="23" s="1"/>
  <c r="AK4" i="25"/>
  <c r="AK8" i="25"/>
  <c r="AK12" i="25"/>
  <c r="AK16" i="25"/>
  <c r="AJ6" i="25"/>
  <c r="AJ3" i="25"/>
  <c r="AJ5" i="25"/>
  <c r="AJ9" i="25"/>
  <c r="AJ13" i="25"/>
  <c r="AJ10" i="25"/>
  <c r="AJ14" i="25"/>
  <c r="AK6" i="25"/>
  <c r="AK10" i="25"/>
  <c r="AK14" i="25"/>
  <c r="J31" i="24"/>
  <c r="J33" i="24"/>
  <c r="J9" i="7" l="1"/>
  <c r="M10" i="32"/>
  <c r="G9" i="32" s="1"/>
  <c r="L11" i="32"/>
  <c r="M11" i="32" s="1"/>
  <c r="G12" i="32" s="1"/>
  <c r="F6" i="32"/>
  <c r="E7" i="32"/>
  <c r="F12" i="32"/>
  <c r="E13" i="32"/>
  <c r="Y10" i="25"/>
  <c r="Q32" i="7"/>
  <c r="D9" i="7"/>
  <c r="W32" i="7"/>
  <c r="V32" i="7"/>
  <c r="R32" i="7"/>
  <c r="AE9" i="7"/>
  <c r="L32" i="7"/>
  <c r="Y6" i="25"/>
  <c r="Y13" i="25"/>
  <c r="W6" i="25"/>
  <c r="J8" i="23"/>
  <c r="AI10" i="25"/>
  <c r="J9" i="23"/>
  <c r="Y11" i="25"/>
  <c r="O9" i="25"/>
  <c r="J11" i="23"/>
  <c r="O16" i="25"/>
  <c r="J14" i="23"/>
  <c r="AG5" i="25"/>
  <c r="J16" i="23"/>
  <c r="M32" i="7"/>
  <c r="Y3" i="25"/>
  <c r="AA18" i="25"/>
  <c r="F9" i="7"/>
  <c r="O14" i="25"/>
  <c r="J10" i="23"/>
  <c r="O8" i="25"/>
  <c r="J6" i="23"/>
  <c r="O13" i="25"/>
  <c r="J13" i="23"/>
  <c r="W12" i="25"/>
  <c r="J12" i="23"/>
  <c r="F36" i="45"/>
  <c r="E37" i="45"/>
  <c r="M36" i="45"/>
  <c r="L37" i="45"/>
  <c r="F36" i="44"/>
  <c r="E37" i="44"/>
  <c r="M36" i="44"/>
  <c r="L37" i="44"/>
  <c r="F34" i="34"/>
  <c r="E35" i="34"/>
  <c r="M34" i="34"/>
  <c r="L35" i="34"/>
  <c r="M32" i="32"/>
  <c r="L33" i="32"/>
  <c r="F30" i="32"/>
  <c r="E31" i="32"/>
  <c r="AG4" i="25"/>
  <c r="F29" i="28"/>
  <c r="E30" i="28"/>
  <c r="M29" i="28"/>
  <c r="L30" i="28"/>
  <c r="F10" i="28"/>
  <c r="E11" i="28"/>
  <c r="F11" i="28" s="1"/>
  <c r="AI16" i="25"/>
  <c r="AG16" i="25"/>
  <c r="W16" i="25"/>
  <c r="Y9" i="25"/>
  <c r="W13" i="25"/>
  <c r="AG9" i="25"/>
  <c r="W9" i="25"/>
  <c r="O12" i="25"/>
  <c r="AI4" i="25"/>
  <c r="AG14" i="25"/>
  <c r="AI14" i="25"/>
  <c r="O4" i="25"/>
  <c r="W4" i="25"/>
  <c r="AG10" i="25"/>
  <c r="O10" i="25"/>
  <c r="W10" i="25"/>
  <c r="AI9" i="25"/>
  <c r="W14" i="25"/>
  <c r="Y4" i="25"/>
  <c r="AG13" i="25"/>
  <c r="AI13" i="25"/>
  <c r="AI12" i="25"/>
  <c r="AI6" i="25"/>
  <c r="AG12" i="25"/>
  <c r="AI8" i="25"/>
  <c r="Y14" i="25"/>
  <c r="Y5" i="25"/>
  <c r="Y12" i="25"/>
  <c r="AG6" i="25"/>
  <c r="Y15" i="25"/>
  <c r="O6" i="25"/>
  <c r="Y7" i="25"/>
  <c r="Y8" i="25"/>
  <c r="AG8" i="25"/>
  <c r="AK24" i="25"/>
  <c r="W8" i="25"/>
  <c r="AI5" i="25"/>
  <c r="Y16" i="25"/>
  <c r="W5" i="25"/>
  <c r="O5" i="25"/>
  <c r="U18" i="25"/>
  <c r="U24" i="25" s="1"/>
  <c r="AE1" i="25" s="1"/>
  <c r="AD13" i="25" s="1"/>
  <c r="AI15" i="25"/>
  <c r="W15" i="25"/>
  <c r="O15" i="25"/>
  <c r="AG15" i="25"/>
  <c r="AI7" i="25"/>
  <c r="W7" i="25"/>
  <c r="O7" i="25"/>
  <c r="AG7" i="25"/>
  <c r="AK17" i="25"/>
  <c r="AJ17" i="25"/>
  <c r="AI3" i="25"/>
  <c r="W3" i="25"/>
  <c r="O3" i="25"/>
  <c r="R18" i="25"/>
  <c r="R24" i="25" s="1"/>
  <c r="AG3" i="25"/>
  <c r="AI11" i="25"/>
  <c r="W11" i="25"/>
  <c r="O11" i="25"/>
  <c r="AG11" i="25"/>
  <c r="N3" i="14"/>
  <c r="F13" i="32" l="1"/>
  <c r="E14" i="32"/>
  <c r="F7" i="32"/>
  <c r="E8" i="32"/>
  <c r="AD8" i="25"/>
  <c r="AD14" i="25"/>
  <c r="AE8" i="25"/>
  <c r="C6" i="23" s="1"/>
  <c r="AD4" i="25"/>
  <c r="AE3" i="25"/>
  <c r="C15" i="23" s="1"/>
  <c r="AD6" i="25"/>
  <c r="AE6" i="25" s="1"/>
  <c r="AD12" i="25"/>
  <c r="AE12" i="25" s="1"/>
  <c r="AL12" i="25" s="1" a="1"/>
  <c r="AL12" i="25" s="1"/>
  <c r="AP12" i="25" s="1"/>
  <c r="AD15" i="25"/>
  <c r="AE15" i="25" s="1"/>
  <c r="AD5" i="25"/>
  <c r="AE5" i="25" s="1"/>
  <c r="AL5" i="25" s="1" a="1"/>
  <c r="AL5" i="25" s="1"/>
  <c r="AN5" i="25" s="1"/>
  <c r="AE4" i="25"/>
  <c r="AL4" i="25" s="1" a="1"/>
  <c r="AL4" i="25" s="1"/>
  <c r="AD10" i="25"/>
  <c r="AE10" i="25" s="1"/>
  <c r="AD11" i="25"/>
  <c r="AE11" i="25" s="1"/>
  <c r="AE7" i="25"/>
  <c r="C17" i="23" s="1"/>
  <c r="AD9" i="25"/>
  <c r="AE9" i="25" s="1"/>
  <c r="AL9" i="25" s="1" a="1"/>
  <c r="AL9" i="25" s="1"/>
  <c r="AP9" i="25" s="1"/>
  <c r="AE14" i="25"/>
  <c r="AD7" i="25"/>
  <c r="AD16" i="25"/>
  <c r="AE16" i="25" s="1"/>
  <c r="M37" i="45"/>
  <c r="L38" i="45"/>
  <c r="F37" i="45"/>
  <c r="E38" i="45"/>
  <c r="M37" i="44"/>
  <c r="L38" i="44"/>
  <c r="F37" i="44"/>
  <c r="E38" i="44"/>
  <c r="L36" i="34"/>
  <c r="M35" i="34"/>
  <c r="F35" i="34"/>
  <c r="E36" i="34"/>
  <c r="AL14" i="25" a="1"/>
  <c r="AL14" i="25" s="1"/>
  <c r="AP14" i="25" s="1"/>
  <c r="C8" i="23"/>
  <c r="F31" i="32"/>
  <c r="E32" i="32"/>
  <c r="M33" i="32"/>
  <c r="L34" i="32"/>
  <c r="M30" i="28"/>
  <c r="L31" i="28"/>
  <c r="F30" i="28"/>
  <c r="E31" i="28"/>
  <c r="AE13" i="25"/>
  <c r="Y18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G17" i="25"/>
  <c r="W18" i="25"/>
  <c r="W24" i="25" s="1"/>
  <c r="K9" i="7" s="1"/>
  <c r="AB9" i="7" s="1"/>
  <c r="AI17" i="25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F8" i="32" l="1"/>
  <c r="E9" i="32"/>
  <c r="E17" i="32"/>
  <c r="F17" i="32" s="1"/>
  <c r="F14" i="32"/>
  <c r="E15" i="32"/>
  <c r="AL8" i="25" a="1"/>
  <c r="AL8" i="25" s="1"/>
  <c r="AP8" i="25" s="1"/>
  <c r="C12" i="23"/>
  <c r="C16" i="23"/>
  <c r="AP4" i="25"/>
  <c r="AM4" i="25"/>
  <c r="AL15" i="25" a="1"/>
  <c r="AL15" i="25" s="1"/>
  <c r="AM15" i="25" s="1"/>
  <c r="C4" i="23"/>
  <c r="AN14" i="25"/>
  <c r="AN8" i="25"/>
  <c r="C10" i="23"/>
  <c r="AD18" i="25"/>
  <c r="AD24" i="25" s="1"/>
  <c r="C11" i="23"/>
  <c r="AL16" i="25" a="1"/>
  <c r="AL16" i="25" s="1"/>
  <c r="C14" i="23"/>
  <c r="AL10" i="25" a="1"/>
  <c r="AL10" i="25" s="1"/>
  <c r="C9" i="23"/>
  <c r="AM9" i="25"/>
  <c r="AL7" i="25" a="1"/>
  <c r="AL7" i="25" s="1"/>
  <c r="K32" i="7"/>
  <c r="Y9" i="7"/>
  <c r="AN4" i="25"/>
  <c r="AP5" i="25"/>
  <c r="F38" i="45"/>
  <c r="E39" i="45"/>
  <c r="M38" i="45"/>
  <c r="L39" i="45"/>
  <c r="F38" i="44"/>
  <c r="E39" i="44"/>
  <c r="M38" i="44"/>
  <c r="L39" i="44"/>
  <c r="F36" i="34"/>
  <c r="E37" i="34"/>
  <c r="M36" i="34"/>
  <c r="L37" i="34"/>
  <c r="AN9" i="25"/>
  <c r="AN12" i="25"/>
  <c r="AM14" i="25"/>
  <c r="AM12" i="25"/>
  <c r="AL13" i="25" a="1"/>
  <c r="AL13" i="25" s="1"/>
  <c r="AP13" i="25" s="1"/>
  <c r="C13" i="23"/>
  <c r="AL11" i="25" a="1"/>
  <c r="AL11" i="25" s="1"/>
  <c r="AP11" i="25" s="1"/>
  <c r="C5" i="23"/>
  <c r="AM5" i="25"/>
  <c r="AM8" i="25"/>
  <c r="AL6" i="25" a="1"/>
  <c r="AL6" i="25" s="1"/>
  <c r="AP6" i="25" s="1"/>
  <c r="C7" i="23"/>
  <c r="M34" i="32"/>
  <c r="L35" i="32"/>
  <c r="F32" i="32"/>
  <c r="E33" i="32"/>
  <c r="F31" i="28"/>
  <c r="E32" i="28"/>
  <c r="M31" i="28"/>
  <c r="L32" i="28"/>
  <c r="V18" i="25"/>
  <c r="V24" i="25" s="1"/>
  <c r="AM11" i="25"/>
  <c r="AE18" i="25"/>
  <c r="AE24" i="25" s="1"/>
  <c r="AL3" i="25"/>
  <c r="AM3" i="25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E16" i="32" l="1"/>
  <c r="F16" i="32" s="1"/>
  <c r="F15" i="32"/>
  <c r="E10" i="32"/>
  <c r="F9" i="32"/>
  <c r="AP15" i="25"/>
  <c r="AN15" i="25"/>
  <c r="AN13" i="25"/>
  <c r="C18" i="23"/>
  <c r="D15" i="23" s="1"/>
  <c r="AM7" i="25"/>
  <c r="AN7" i="25"/>
  <c r="AP7" i="25"/>
  <c r="AN10" i="25"/>
  <c r="AM10" i="25"/>
  <c r="AP10" i="25"/>
  <c r="Y32" i="7"/>
  <c r="AP16" i="25"/>
  <c r="AM16" i="25"/>
  <c r="AN16" i="25"/>
  <c r="M39" i="45"/>
  <c r="L40" i="45"/>
  <c r="F39" i="45"/>
  <c r="E40" i="45"/>
  <c r="M39" i="44"/>
  <c r="L40" i="44"/>
  <c r="F39" i="44"/>
  <c r="E40" i="44"/>
  <c r="M37" i="34"/>
  <c r="L38" i="34"/>
  <c r="F37" i="34"/>
  <c r="E38" i="34"/>
  <c r="AM13" i="25"/>
  <c r="AN11" i="25"/>
  <c r="AM6" i="25"/>
  <c r="AM17" i="25" s="1"/>
  <c r="AN6" i="25"/>
  <c r="F33" i="32"/>
  <c r="E34" i="32"/>
  <c r="M35" i="32"/>
  <c r="L36" i="32"/>
  <c r="D6" i="23"/>
  <c r="D14" i="23"/>
  <c r="K4" i="23"/>
  <c r="L4" i="23" s="1"/>
  <c r="M4" i="23" s="1"/>
  <c r="K6" i="23"/>
  <c r="K10" i="23"/>
  <c r="K12" i="23"/>
  <c r="K14" i="23"/>
  <c r="K17" i="23"/>
  <c r="K9" i="23"/>
  <c r="D5" i="23"/>
  <c r="D13" i="23"/>
  <c r="M32" i="28"/>
  <c r="L33" i="28"/>
  <c r="E33" i="28"/>
  <c r="F32" i="28"/>
  <c r="AL17" i="25"/>
  <c r="AP3" i="25"/>
  <c r="AN3" i="25"/>
  <c r="AN17" i="25" s="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D9" i="23"/>
  <c r="K13" i="23"/>
  <c r="L22" i="23"/>
  <c r="M22" i="23" s="1"/>
  <c r="D25" i="23"/>
  <c r="K29" i="23"/>
  <c r="D33" i="23"/>
  <c r="K37" i="23"/>
  <c r="D41" i="23"/>
  <c r="D23" i="23"/>
  <c r="K27" i="23"/>
  <c r="D31" i="23"/>
  <c r="E22" i="22"/>
  <c r="L22" i="22"/>
  <c r="M22" i="22" s="1"/>
  <c r="D22" i="21"/>
  <c r="D30" i="21"/>
  <c r="D38" i="21"/>
  <c r="D27" i="21"/>
  <c r="D35" i="21"/>
  <c r="L22" i="21"/>
  <c r="D25" i="21"/>
  <c r="D33" i="21"/>
  <c r="D41" i="21"/>
  <c r="D24" i="21"/>
  <c r="D32" i="21"/>
  <c r="D40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E11" i="32" l="1"/>
  <c r="F11" i="32" s="1"/>
  <c r="F10" i="32"/>
  <c r="D4" i="23"/>
  <c r="D7" i="23"/>
  <c r="D17" i="23"/>
  <c r="D10" i="23"/>
  <c r="D16" i="23"/>
  <c r="D8" i="23"/>
  <c r="E41" i="45"/>
  <c r="F41" i="45" s="1"/>
  <c r="F40" i="45"/>
  <c r="M40" i="45"/>
  <c r="L41" i="45"/>
  <c r="M41" i="45" s="1"/>
  <c r="F40" i="44"/>
  <c r="E41" i="44"/>
  <c r="F41" i="44" s="1"/>
  <c r="M40" i="44"/>
  <c r="L41" i="44"/>
  <c r="M41" i="44" s="1"/>
  <c r="M38" i="34"/>
  <c r="L39" i="34"/>
  <c r="F38" i="34"/>
  <c r="E39" i="34"/>
  <c r="L37" i="32"/>
  <c r="M36" i="32"/>
  <c r="F34" i="32"/>
  <c r="E35" i="32"/>
  <c r="L5" i="23"/>
  <c r="M5" i="23" s="1"/>
  <c r="K18" i="23"/>
  <c r="F33" i="28"/>
  <c r="E34" i="28"/>
  <c r="M33" i="28"/>
  <c r="L34" i="28"/>
  <c r="AP18" i="25"/>
  <c r="AP24" i="25" s="1"/>
  <c r="K32" i="25" s="1"/>
  <c r="L32" i="25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E4" i="23"/>
  <c r="E23" i="23"/>
  <c r="F22" i="22"/>
  <c r="E23" i="22"/>
  <c r="L23" i="22"/>
  <c r="M22" i="21"/>
  <c r="L23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D18" i="23" l="1"/>
  <c r="L12" i="23"/>
  <c r="M12" i="23" s="1"/>
  <c r="L6" i="23"/>
  <c r="M6" i="23" s="1"/>
  <c r="F39" i="34"/>
  <c r="E40" i="34"/>
  <c r="M39" i="34"/>
  <c r="L40" i="34"/>
  <c r="F35" i="32"/>
  <c r="E36" i="32"/>
  <c r="M37" i="32"/>
  <c r="L38" i="32"/>
  <c r="M34" i="28"/>
  <c r="L35" i="28"/>
  <c r="F34" i="28"/>
  <c r="E35" i="28"/>
  <c r="L5" i="20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F23" i="22"/>
  <c r="E24" i="22"/>
  <c r="M23" i="22"/>
  <c r="L24" i="22"/>
  <c r="M23" i="21"/>
  <c r="L24" i="21"/>
  <c r="E23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L13" i="23" l="1"/>
  <c r="M13" i="23" s="1"/>
  <c r="G13" i="23" s="1"/>
  <c r="L7" i="23"/>
  <c r="L8" i="23" s="1"/>
  <c r="M40" i="34"/>
  <c r="L41" i="34"/>
  <c r="M41" i="34" s="1"/>
  <c r="F40" i="34"/>
  <c r="E41" i="34"/>
  <c r="F41" i="34" s="1"/>
  <c r="M38" i="32"/>
  <c r="L39" i="32"/>
  <c r="F36" i="32"/>
  <c r="E37" i="32"/>
  <c r="F35" i="28"/>
  <c r="E36" i="28"/>
  <c r="L36" i="28"/>
  <c r="M35" i="28"/>
  <c r="M6" i="19"/>
  <c r="L7" i="19"/>
  <c r="M12" i="19"/>
  <c r="G12" i="19" s="1"/>
  <c r="L13" i="19"/>
  <c r="L7" i="18"/>
  <c r="L8" i="17"/>
  <c r="M7" i="17"/>
  <c r="G7" i="17" s="1"/>
  <c r="F24" i="23"/>
  <c r="E25" i="23"/>
  <c r="L14" i="23"/>
  <c r="M25" i="23"/>
  <c r="L26" i="23"/>
  <c r="M7" i="23"/>
  <c r="F5" i="23"/>
  <c r="E6" i="23"/>
  <c r="E12" i="23"/>
  <c r="L25" i="22"/>
  <c r="M24" i="22"/>
  <c r="F24" i="22"/>
  <c r="E25" i="22"/>
  <c r="F23" i="21"/>
  <c r="E24" i="21"/>
  <c r="M24" i="21"/>
  <c r="L25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F37" i="32" l="1"/>
  <c r="E38" i="32"/>
  <c r="M39" i="32"/>
  <c r="L40" i="32"/>
  <c r="F36" i="28"/>
  <c r="E37" i="28"/>
  <c r="M36" i="28"/>
  <c r="L37" i="28"/>
  <c r="M13" i="19"/>
  <c r="L14" i="19"/>
  <c r="M7" i="19"/>
  <c r="G7" i="19" s="1"/>
  <c r="L8" i="19"/>
  <c r="M8" i="17"/>
  <c r="G8" i="17" s="1"/>
  <c r="L9" i="17"/>
  <c r="M8" i="23"/>
  <c r="L9" i="23"/>
  <c r="M26" i="23"/>
  <c r="L27" i="23"/>
  <c r="M14" i="23"/>
  <c r="G14" i="23" s="1"/>
  <c r="L17" i="23"/>
  <c r="M17" i="23" s="1"/>
  <c r="L15" i="23"/>
  <c r="F12" i="23"/>
  <c r="E13" i="23"/>
  <c r="F6" i="23"/>
  <c r="E7" i="23"/>
  <c r="F25" i="23"/>
  <c r="E26" i="23"/>
  <c r="F25" i="22"/>
  <c r="E26" i="22"/>
  <c r="M25" i="22"/>
  <c r="L26" i="22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40" i="32" l="1"/>
  <c r="L41" i="32"/>
  <c r="M41" i="32" s="1"/>
  <c r="F38" i="32"/>
  <c r="E39" i="32"/>
  <c r="G17" i="23"/>
  <c r="G4" i="23"/>
  <c r="G7" i="23"/>
  <c r="M37" i="28"/>
  <c r="L38" i="28"/>
  <c r="F37" i="28"/>
  <c r="E38" i="28"/>
  <c r="M8" i="19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L16" i="23"/>
  <c r="M16" i="23" s="1"/>
  <c r="G12" i="23" s="1"/>
  <c r="F13" i="23"/>
  <c r="E14" i="23"/>
  <c r="F26" i="22"/>
  <c r="E27" i="22"/>
  <c r="M26" i="22"/>
  <c r="L27" i="22"/>
  <c r="F25" i="21"/>
  <c r="E26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F39" i="32" l="1"/>
  <c r="E40" i="32"/>
  <c r="G5" i="23"/>
  <c r="G16" i="23"/>
  <c r="G6" i="23"/>
  <c r="M38" i="28"/>
  <c r="L39" i="28"/>
  <c r="F38" i="28"/>
  <c r="E39" i="28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L28" i="22"/>
  <c r="M27" i="22"/>
  <c r="F27" i="22"/>
  <c r="E28" i="22"/>
  <c r="F26" i="21"/>
  <c r="E27" i="2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10" i="23" l="1"/>
  <c r="G8" i="23"/>
  <c r="F40" i="32"/>
  <c r="E41" i="32"/>
  <c r="F41" i="32" s="1"/>
  <c r="G15" i="23"/>
  <c r="F39" i="28"/>
  <c r="E40" i="28"/>
  <c r="M39" i="28"/>
  <c r="L40" i="28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27" i="21"/>
  <c r="E28" i="21"/>
  <c r="M28" i="21"/>
  <c r="L29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F40" i="28" l="1"/>
  <c r="E41" i="28"/>
  <c r="F41" i="28" s="1"/>
  <c r="M40" i="28"/>
  <c r="L41" i="28"/>
  <c r="M41" i="28" s="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24" i="60" s="1"/>
  <c r="AA16" i="16"/>
  <c r="AA16" i="60" s="1"/>
  <c r="AA15" i="16"/>
  <c r="AA15" i="60" s="1"/>
  <c r="AA14" i="16"/>
  <c r="AA14" i="60" s="1"/>
  <c r="AA13" i="16"/>
  <c r="AA13" i="60" s="1"/>
  <c r="AA12" i="16"/>
  <c r="AA12" i="60" s="1"/>
  <c r="AA11" i="16"/>
  <c r="AA11" i="60" s="1"/>
  <c r="AA10" i="16"/>
  <c r="AA10" i="60" s="1"/>
  <c r="AA9" i="16"/>
  <c r="AA9" i="60" s="1"/>
  <c r="AA8" i="16"/>
  <c r="AA8" i="60" s="1"/>
  <c r="AA7" i="16"/>
  <c r="AA7" i="60" s="1"/>
  <c r="AA6" i="16"/>
  <c r="AA6" i="60" s="1"/>
  <c r="AA5" i="16"/>
  <c r="AA5" i="60" s="1"/>
  <c r="AA4" i="16"/>
  <c r="AA4" i="60" s="1"/>
  <c r="AA3" i="16"/>
  <c r="K4" i="16"/>
  <c r="K4" i="60" s="1"/>
  <c r="N4" i="60" s="1"/>
  <c r="K5" i="16"/>
  <c r="K5" i="60" s="1"/>
  <c r="N5" i="60" s="1"/>
  <c r="K6" i="16"/>
  <c r="K7" i="16"/>
  <c r="K7" i="60" s="1"/>
  <c r="N7" i="60" s="1"/>
  <c r="K8" i="16"/>
  <c r="K9" i="16"/>
  <c r="K9" i="60" s="1"/>
  <c r="N9" i="60" s="1"/>
  <c r="K10" i="16"/>
  <c r="K10" i="60" s="1"/>
  <c r="N10" i="60" s="1"/>
  <c r="K11" i="16"/>
  <c r="K12" i="16"/>
  <c r="K12" i="60" s="1"/>
  <c r="N12" i="60" s="1"/>
  <c r="K13" i="16"/>
  <c r="K13" i="60" s="1"/>
  <c r="N13" i="60" s="1"/>
  <c r="K14" i="16"/>
  <c r="K15" i="16"/>
  <c r="K16" i="16"/>
  <c r="K3" i="16"/>
  <c r="N4" i="16"/>
  <c r="N9" i="16"/>
  <c r="N10" i="16"/>
  <c r="N12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AH17" i="16" l="1"/>
  <c r="N5" i="16"/>
  <c r="N11" i="16"/>
  <c r="K11" i="60"/>
  <c r="N11" i="60" s="1"/>
  <c r="AA3" i="60"/>
  <c r="AA19" i="16"/>
  <c r="N3" i="16"/>
  <c r="K3" i="60"/>
  <c r="N3" i="60" s="1"/>
  <c r="N16" i="16"/>
  <c r="K16" i="60"/>
  <c r="N16" i="60" s="1"/>
  <c r="N8" i="16"/>
  <c r="K8" i="60"/>
  <c r="N13" i="16"/>
  <c r="N15" i="16"/>
  <c r="K15" i="60"/>
  <c r="N15" i="60" s="1"/>
  <c r="N14" i="16"/>
  <c r="K14" i="60"/>
  <c r="N14" i="60" s="1"/>
  <c r="N6" i="16"/>
  <c r="K6" i="60"/>
  <c r="N6" i="60" s="1"/>
  <c r="K18" i="16"/>
  <c r="K24" i="16" s="1"/>
  <c r="N7" i="16"/>
  <c r="C18" i="16"/>
  <c r="C24" i="16" s="1"/>
  <c r="I18" i="16"/>
  <c r="I24" i="16" s="1"/>
  <c r="AA18" i="3"/>
  <c r="AA25" i="60" l="1"/>
  <c r="AA18" i="60"/>
  <c r="K18" i="60"/>
  <c r="K24" i="60" s="1"/>
  <c r="N8" i="60"/>
  <c r="X4" i="14"/>
  <c r="X4" i="16" s="1"/>
  <c r="X4" i="60" s="1"/>
  <c r="Z4" i="14"/>
  <c r="Z4" i="16" s="1"/>
  <c r="Z4" i="60" s="1"/>
  <c r="X5" i="14"/>
  <c r="X5" i="16" s="1"/>
  <c r="X5" i="60" s="1"/>
  <c r="Z5" i="14"/>
  <c r="Z5" i="16" s="1"/>
  <c r="Z5" i="60" s="1"/>
  <c r="X6" i="14"/>
  <c r="X6" i="16" s="1"/>
  <c r="X6" i="60" s="1"/>
  <c r="Z6" i="14"/>
  <c r="Z6" i="16" s="1"/>
  <c r="Z6" i="60" s="1"/>
  <c r="X7" i="14"/>
  <c r="X7" i="16" s="1"/>
  <c r="X7" i="60" s="1"/>
  <c r="Z7" i="14"/>
  <c r="Z7" i="16" s="1"/>
  <c r="Z7" i="60" s="1"/>
  <c r="X8" i="14"/>
  <c r="X8" i="16" s="1"/>
  <c r="X8" i="60" s="1"/>
  <c r="Z8" i="14"/>
  <c r="Z8" i="16" s="1"/>
  <c r="Z8" i="60" s="1"/>
  <c r="X9" i="14"/>
  <c r="X9" i="16" s="1"/>
  <c r="X9" i="60" s="1"/>
  <c r="Z9" i="14"/>
  <c r="Z9" i="16" s="1"/>
  <c r="Z9" i="60" s="1"/>
  <c r="X10" i="14"/>
  <c r="X10" i="16" s="1"/>
  <c r="X10" i="60" s="1"/>
  <c r="Z10" i="14"/>
  <c r="Z10" i="16" s="1"/>
  <c r="Z10" i="60" s="1"/>
  <c r="X11" i="14"/>
  <c r="X11" i="16" s="1"/>
  <c r="X11" i="60" s="1"/>
  <c r="Z11" i="14"/>
  <c r="Z11" i="16" s="1"/>
  <c r="Z11" i="60" s="1"/>
  <c r="X12" i="14"/>
  <c r="X12" i="16" s="1"/>
  <c r="X12" i="60" s="1"/>
  <c r="Z12" i="14"/>
  <c r="Z12" i="16" s="1"/>
  <c r="Z12" i="60" s="1"/>
  <c r="X13" i="14"/>
  <c r="X13" i="16" s="1"/>
  <c r="X13" i="60" s="1"/>
  <c r="Z13" i="14"/>
  <c r="Z13" i="16" s="1"/>
  <c r="Z13" i="60" s="1"/>
  <c r="X14" i="14"/>
  <c r="X14" i="16" s="1"/>
  <c r="X14" i="60" s="1"/>
  <c r="Z14" i="14"/>
  <c r="Z14" i="16" s="1"/>
  <c r="Z14" i="60" s="1"/>
  <c r="X15" i="14"/>
  <c r="X15" i="16" s="1"/>
  <c r="X15" i="60" s="1"/>
  <c r="Z15" i="14"/>
  <c r="Z15" i="16" s="1"/>
  <c r="Z15" i="60" s="1"/>
  <c r="X16" i="14"/>
  <c r="X16" i="16" s="1"/>
  <c r="X16" i="60" s="1"/>
  <c r="Z16" i="14"/>
  <c r="Z16" i="16" s="1"/>
  <c r="Z16" i="60" s="1"/>
  <c r="Z3" i="14"/>
  <c r="Z3" i="16" s="1"/>
  <c r="Z3" i="60" s="1"/>
  <c r="X3" i="14"/>
  <c r="X3" i="16" s="1"/>
  <c r="X3" i="60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X18" i="60" l="1"/>
  <c r="X24" i="60" s="1"/>
  <c r="Z18" i="60"/>
  <c r="Z24" i="60" s="1"/>
  <c r="Z3" i="36"/>
  <c r="Z3" i="24"/>
  <c r="X13" i="36"/>
  <c r="X13" i="24"/>
  <c r="X9" i="36"/>
  <c r="X9" i="24"/>
  <c r="X5" i="36"/>
  <c r="X5" i="24"/>
  <c r="Z13" i="36"/>
  <c r="Z13" i="24"/>
  <c r="Z16" i="36"/>
  <c r="Z16" i="24"/>
  <c r="Z12" i="36"/>
  <c r="Z12" i="24"/>
  <c r="Z8" i="36"/>
  <c r="Z8" i="24"/>
  <c r="Z4" i="36"/>
  <c r="Z4" i="24"/>
  <c r="X16" i="36"/>
  <c r="X16" i="24"/>
  <c r="X12" i="36"/>
  <c r="X12" i="24"/>
  <c r="X8" i="36"/>
  <c r="X8" i="24"/>
  <c r="X4" i="36"/>
  <c r="X4" i="24"/>
  <c r="Z15" i="36"/>
  <c r="Z15" i="24"/>
  <c r="Z11" i="36"/>
  <c r="Z11" i="24"/>
  <c r="Z7" i="36"/>
  <c r="Z7" i="24"/>
  <c r="Z5" i="36"/>
  <c r="Z5" i="24"/>
  <c r="X15" i="36"/>
  <c r="X15" i="24"/>
  <c r="X11" i="36"/>
  <c r="X11" i="24"/>
  <c r="X7" i="36"/>
  <c r="X7" i="24"/>
  <c r="X3" i="36"/>
  <c r="X3" i="24"/>
  <c r="Z14" i="36"/>
  <c r="Z14" i="24"/>
  <c r="Z10" i="36"/>
  <c r="Z10" i="24"/>
  <c r="Z6" i="36"/>
  <c r="Z6" i="24"/>
  <c r="Z9" i="36"/>
  <c r="Z9" i="24"/>
  <c r="X14" i="36"/>
  <c r="X14" i="24"/>
  <c r="X10" i="36"/>
  <c r="X10" i="24"/>
  <c r="X6" i="36"/>
  <c r="X6" i="24"/>
  <c r="Q24" i="7"/>
  <c r="Q28" i="7"/>
  <c r="Z18" i="16"/>
  <c r="Z24" i="16" s="1"/>
  <c r="X18" i="16"/>
  <c r="X24" i="16" s="1"/>
  <c r="J6" i="7"/>
  <c r="X18" i="36" l="1"/>
  <c r="X24" i="36" s="1"/>
  <c r="X18" i="24"/>
  <c r="X24" i="24" s="1"/>
  <c r="Z18" i="24"/>
  <c r="Z24" i="24" s="1"/>
  <c r="Z18" i="36"/>
  <c r="Z24" i="36" s="1"/>
  <c r="AE6" i="7"/>
  <c r="AB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T16" i="60" s="1"/>
  <c r="S16" i="14"/>
  <c r="S16" i="16" s="1"/>
  <c r="S16" i="60" s="1"/>
  <c r="Q16" i="14"/>
  <c r="Q16" i="16" s="1"/>
  <c r="Q16" i="60" s="1"/>
  <c r="P16" i="14"/>
  <c r="P16" i="16" s="1"/>
  <c r="P16" i="60" s="1"/>
  <c r="T15" i="14"/>
  <c r="T15" i="16" s="1"/>
  <c r="T15" i="60" s="1"/>
  <c r="S15" i="14"/>
  <c r="S15" i="16" s="1"/>
  <c r="S15" i="60" s="1"/>
  <c r="Q15" i="14"/>
  <c r="Q15" i="16" s="1"/>
  <c r="Q15" i="60" s="1"/>
  <c r="P15" i="14"/>
  <c r="P15" i="16" s="1"/>
  <c r="P15" i="60" s="1"/>
  <c r="T14" i="14"/>
  <c r="T14" i="16" s="1"/>
  <c r="T14" i="60" s="1"/>
  <c r="S14" i="14"/>
  <c r="S14" i="16" s="1"/>
  <c r="S14" i="60" s="1"/>
  <c r="Q14" i="14"/>
  <c r="Q14" i="16" s="1"/>
  <c r="Q14" i="60" s="1"/>
  <c r="P14" i="14"/>
  <c r="P14" i="16" s="1"/>
  <c r="P14" i="60" s="1"/>
  <c r="T13" i="14"/>
  <c r="T13" i="16" s="1"/>
  <c r="T13" i="60" s="1"/>
  <c r="S13" i="14"/>
  <c r="S13" i="16" s="1"/>
  <c r="S13" i="60" s="1"/>
  <c r="Q13" i="14"/>
  <c r="Q13" i="16" s="1"/>
  <c r="Q13" i="60" s="1"/>
  <c r="P13" i="14"/>
  <c r="P13" i="16" s="1"/>
  <c r="P13" i="60" s="1"/>
  <c r="T12" i="14"/>
  <c r="T12" i="16" s="1"/>
  <c r="T12" i="60" s="1"/>
  <c r="S12" i="14"/>
  <c r="S12" i="16" s="1"/>
  <c r="S12" i="60" s="1"/>
  <c r="Q12" i="14"/>
  <c r="Q12" i="16" s="1"/>
  <c r="Q12" i="60" s="1"/>
  <c r="P12" i="14"/>
  <c r="P12" i="16" s="1"/>
  <c r="P12" i="60" s="1"/>
  <c r="T11" i="14"/>
  <c r="T11" i="16" s="1"/>
  <c r="T11" i="60" s="1"/>
  <c r="S11" i="14"/>
  <c r="S11" i="16" s="1"/>
  <c r="S11" i="60" s="1"/>
  <c r="Q11" i="14"/>
  <c r="Q11" i="16" s="1"/>
  <c r="Q11" i="60" s="1"/>
  <c r="P11" i="14"/>
  <c r="P11" i="16" s="1"/>
  <c r="P11" i="60" s="1"/>
  <c r="T10" i="14"/>
  <c r="T10" i="16" s="1"/>
  <c r="T10" i="60" s="1"/>
  <c r="S10" i="14"/>
  <c r="S10" i="16" s="1"/>
  <c r="S10" i="60" s="1"/>
  <c r="U10" i="60" s="1"/>
  <c r="Q10" i="14"/>
  <c r="Q10" i="16" s="1"/>
  <c r="Q10" i="60" s="1"/>
  <c r="P10" i="14"/>
  <c r="P10" i="16" s="1"/>
  <c r="P10" i="60" s="1"/>
  <c r="T9" i="14"/>
  <c r="T9" i="16" s="1"/>
  <c r="T9" i="60" s="1"/>
  <c r="S9" i="14"/>
  <c r="S9" i="16" s="1"/>
  <c r="S9" i="60" s="1"/>
  <c r="Q9" i="14"/>
  <c r="Q9" i="16" s="1"/>
  <c r="Q9" i="60" s="1"/>
  <c r="P9" i="14"/>
  <c r="P9" i="16" s="1"/>
  <c r="P9" i="60" s="1"/>
  <c r="T8" i="14"/>
  <c r="T8" i="16" s="1"/>
  <c r="T8" i="60" s="1"/>
  <c r="S8" i="14"/>
  <c r="S8" i="16" s="1"/>
  <c r="S8" i="60" s="1"/>
  <c r="U8" i="60" s="1"/>
  <c r="Q8" i="14"/>
  <c r="Q8" i="16" s="1"/>
  <c r="Q8" i="60" s="1"/>
  <c r="P8" i="14"/>
  <c r="P8" i="16" s="1"/>
  <c r="P8" i="60" s="1"/>
  <c r="T7" i="14"/>
  <c r="T7" i="16" s="1"/>
  <c r="T7" i="60" s="1"/>
  <c r="S7" i="14"/>
  <c r="S7" i="16" s="1"/>
  <c r="S7" i="60" s="1"/>
  <c r="Q7" i="14"/>
  <c r="Q7" i="16" s="1"/>
  <c r="Q7" i="60" s="1"/>
  <c r="P7" i="14"/>
  <c r="P7" i="16" s="1"/>
  <c r="P7" i="60" s="1"/>
  <c r="T6" i="14"/>
  <c r="T6" i="16" s="1"/>
  <c r="T6" i="60" s="1"/>
  <c r="S6" i="14"/>
  <c r="S6" i="16" s="1"/>
  <c r="S6" i="60" s="1"/>
  <c r="U6" i="60" s="1"/>
  <c r="Y6" i="60" s="1"/>
  <c r="Q6" i="14"/>
  <c r="Q6" i="16" s="1"/>
  <c r="Q6" i="60" s="1"/>
  <c r="P6" i="14"/>
  <c r="P6" i="16" s="1"/>
  <c r="P6" i="60" s="1"/>
  <c r="T5" i="14"/>
  <c r="T5" i="16" s="1"/>
  <c r="T5" i="60" s="1"/>
  <c r="S5" i="14"/>
  <c r="S5" i="16" s="1"/>
  <c r="S5" i="60" s="1"/>
  <c r="Q5" i="14"/>
  <c r="Q5" i="16" s="1"/>
  <c r="Q5" i="60" s="1"/>
  <c r="P5" i="14"/>
  <c r="P5" i="16" s="1"/>
  <c r="P5" i="60" s="1"/>
  <c r="T4" i="14"/>
  <c r="T4" i="16" s="1"/>
  <c r="T4" i="60" s="1"/>
  <c r="S4" i="14"/>
  <c r="S4" i="16" s="1"/>
  <c r="S4" i="60" s="1"/>
  <c r="U4" i="60" s="1"/>
  <c r="Q4" i="14"/>
  <c r="Q4" i="16" s="1"/>
  <c r="Q4" i="60" s="1"/>
  <c r="P4" i="14"/>
  <c r="P4" i="16" s="1"/>
  <c r="P4" i="60" s="1"/>
  <c r="T3" i="14"/>
  <c r="T3" i="16" s="1"/>
  <c r="T3" i="60" s="1"/>
  <c r="T18" i="60" s="1"/>
  <c r="T24" i="60" s="1"/>
  <c r="S3" i="14"/>
  <c r="S3" i="16" s="1"/>
  <c r="S3" i="60" s="1"/>
  <c r="Q3" i="14"/>
  <c r="Q3" i="16" s="1"/>
  <c r="Q3" i="60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K33" i="15"/>
  <c r="I33" i="15"/>
  <c r="K31" i="15"/>
  <c r="I31" i="15"/>
  <c r="J24" i="15"/>
  <c r="G24" i="15"/>
  <c r="F24" i="15"/>
  <c r="E24" i="15"/>
  <c r="D24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5" i="60" l="1"/>
  <c r="U7" i="60"/>
  <c r="Y7" i="60" s="1"/>
  <c r="U9" i="60"/>
  <c r="Y9" i="60" s="1"/>
  <c r="U13" i="60"/>
  <c r="Y13" i="60" s="1"/>
  <c r="U15" i="60"/>
  <c r="Y15" i="60" s="1"/>
  <c r="U12" i="60"/>
  <c r="Y12" i="60" s="1"/>
  <c r="U16" i="60"/>
  <c r="Y16" i="60" s="1"/>
  <c r="U14" i="60"/>
  <c r="Y14" i="60" s="1"/>
  <c r="U11" i="60"/>
  <c r="Y11" i="60" s="1"/>
  <c r="Q18" i="60"/>
  <c r="Q24" i="60" s="1"/>
  <c r="AK5" i="60"/>
  <c r="R5" i="60"/>
  <c r="AJ5" i="60"/>
  <c r="AK7" i="60"/>
  <c r="AJ7" i="60"/>
  <c r="R7" i="60"/>
  <c r="AK9" i="60"/>
  <c r="AJ9" i="60"/>
  <c r="R9" i="60"/>
  <c r="AK11" i="60"/>
  <c r="AJ11" i="60"/>
  <c r="R11" i="60"/>
  <c r="AK13" i="60"/>
  <c r="R13" i="60"/>
  <c r="AJ13" i="60"/>
  <c r="AJ15" i="60"/>
  <c r="AK15" i="60"/>
  <c r="R15" i="60"/>
  <c r="U3" i="60"/>
  <c r="S18" i="60"/>
  <c r="S24" i="60" s="1"/>
  <c r="Y5" i="60"/>
  <c r="AJ4" i="60"/>
  <c r="AK4" i="60"/>
  <c r="R4" i="60"/>
  <c r="AK6" i="60"/>
  <c r="AJ6" i="60"/>
  <c r="R6" i="60"/>
  <c r="AK8" i="60"/>
  <c r="R8" i="60"/>
  <c r="AJ8" i="60"/>
  <c r="AK10" i="60"/>
  <c r="R10" i="60"/>
  <c r="AJ10" i="60"/>
  <c r="R12" i="60"/>
  <c r="AJ12" i="60"/>
  <c r="AK12" i="60"/>
  <c r="AK14" i="60"/>
  <c r="AJ14" i="60"/>
  <c r="R14" i="60"/>
  <c r="AK16" i="60"/>
  <c r="R16" i="60"/>
  <c r="AJ16" i="60"/>
  <c r="Y4" i="60"/>
  <c r="Y8" i="60"/>
  <c r="Y10" i="60"/>
  <c r="S6" i="36"/>
  <c r="S6" i="24"/>
  <c r="T3" i="36"/>
  <c r="T3" i="24"/>
  <c r="T5" i="36"/>
  <c r="T5" i="24"/>
  <c r="T7" i="36"/>
  <c r="T7" i="24"/>
  <c r="T9" i="36"/>
  <c r="T9" i="24"/>
  <c r="T11" i="36"/>
  <c r="T11" i="24"/>
  <c r="T13" i="36"/>
  <c r="T13" i="24"/>
  <c r="T15" i="36"/>
  <c r="T15" i="24"/>
  <c r="P4" i="36"/>
  <c r="P4" i="24"/>
  <c r="P6" i="36"/>
  <c r="P6" i="24"/>
  <c r="AK8" i="15"/>
  <c r="P8" i="36"/>
  <c r="P8" i="24"/>
  <c r="P10" i="36"/>
  <c r="P10" i="24"/>
  <c r="AK12" i="15"/>
  <c r="P12" i="36"/>
  <c r="P12" i="24"/>
  <c r="P14" i="36"/>
  <c r="P14" i="24"/>
  <c r="P16" i="36"/>
  <c r="P16" i="24"/>
  <c r="S4" i="36"/>
  <c r="S4" i="24"/>
  <c r="Q4" i="36"/>
  <c r="Q4" i="24"/>
  <c r="Q6" i="36"/>
  <c r="Q6" i="24"/>
  <c r="Q8" i="36"/>
  <c r="Q8" i="24"/>
  <c r="Q10" i="36"/>
  <c r="Q10" i="24"/>
  <c r="Q12" i="36"/>
  <c r="Q12" i="24"/>
  <c r="Q14" i="36"/>
  <c r="R14" i="36" s="1"/>
  <c r="Q14" i="24"/>
  <c r="Q16" i="36"/>
  <c r="Q16" i="24"/>
  <c r="S12" i="36"/>
  <c r="S12" i="24"/>
  <c r="S14" i="36"/>
  <c r="S14" i="24"/>
  <c r="S16" i="36"/>
  <c r="S16" i="24"/>
  <c r="S10" i="36"/>
  <c r="S10" i="24"/>
  <c r="T4" i="36"/>
  <c r="T4" i="24"/>
  <c r="T6" i="36"/>
  <c r="T6" i="24"/>
  <c r="T8" i="36"/>
  <c r="T8" i="24"/>
  <c r="T10" i="36"/>
  <c r="T10" i="24"/>
  <c r="T12" i="36"/>
  <c r="T12" i="24"/>
  <c r="T14" i="36"/>
  <c r="T14" i="24"/>
  <c r="T16" i="36"/>
  <c r="T16" i="24"/>
  <c r="AK3" i="15"/>
  <c r="P3" i="24"/>
  <c r="P5" i="36"/>
  <c r="P5" i="24"/>
  <c r="P7" i="36"/>
  <c r="P7" i="24"/>
  <c r="P9" i="36"/>
  <c r="P9" i="24"/>
  <c r="P11" i="36"/>
  <c r="P11" i="24"/>
  <c r="P13" i="36"/>
  <c r="P13" i="24"/>
  <c r="P15" i="36"/>
  <c r="P15" i="24"/>
  <c r="S8" i="36"/>
  <c r="S8" i="24"/>
  <c r="Q3" i="36"/>
  <c r="Q3" i="24"/>
  <c r="Q5" i="36"/>
  <c r="Q5" i="24"/>
  <c r="Q7" i="36"/>
  <c r="Q7" i="24"/>
  <c r="Q9" i="36"/>
  <c r="Q9" i="24"/>
  <c r="Q11" i="36"/>
  <c r="Q11" i="24"/>
  <c r="Q13" i="36"/>
  <c r="Q13" i="24"/>
  <c r="Q15" i="36"/>
  <c r="Q15" i="24"/>
  <c r="S3" i="36"/>
  <c r="S3" i="24"/>
  <c r="S5" i="36"/>
  <c r="S5" i="24"/>
  <c r="S7" i="36"/>
  <c r="S7" i="24"/>
  <c r="S9" i="36"/>
  <c r="S9" i="24"/>
  <c r="U9" i="24" s="1"/>
  <c r="S11" i="36"/>
  <c r="U11" i="36" s="1"/>
  <c r="S11" i="24"/>
  <c r="U11" i="24" s="1"/>
  <c r="S13" i="36"/>
  <c r="S13" i="24"/>
  <c r="S15" i="36"/>
  <c r="S15" i="24"/>
  <c r="U4" i="16"/>
  <c r="U6" i="16"/>
  <c r="U8" i="16"/>
  <c r="U10" i="16"/>
  <c r="U12" i="16"/>
  <c r="U14" i="16"/>
  <c r="U16" i="16"/>
  <c r="U5" i="16"/>
  <c r="U7" i="16"/>
  <c r="U9" i="16"/>
  <c r="U11" i="16"/>
  <c r="U13" i="16"/>
  <c r="U15" i="16"/>
  <c r="T18" i="16"/>
  <c r="T24" i="16" s="1"/>
  <c r="U3" i="16"/>
  <c r="S18" i="16"/>
  <c r="S24" i="16" s="1"/>
  <c r="Q18" i="16"/>
  <c r="Q24" i="16" s="1"/>
  <c r="AK5" i="16"/>
  <c r="R5" i="16"/>
  <c r="J11" i="22" s="1"/>
  <c r="AJ5" i="16"/>
  <c r="AK11" i="16"/>
  <c r="R11" i="16"/>
  <c r="J4" i="22" s="1"/>
  <c r="AJ11" i="16"/>
  <c r="AK15" i="16"/>
  <c r="R15" i="16"/>
  <c r="J5" i="22" s="1"/>
  <c r="AJ15" i="16"/>
  <c r="AK3" i="14"/>
  <c r="P3" i="16"/>
  <c r="P3" i="60" s="1"/>
  <c r="AK9" i="16"/>
  <c r="R9" i="16"/>
  <c r="J12" i="22" s="1"/>
  <c r="AJ9" i="16"/>
  <c r="AK13" i="16"/>
  <c r="AJ13" i="16"/>
  <c r="R13" i="16"/>
  <c r="J13" i="22" s="1"/>
  <c r="AJ7" i="16"/>
  <c r="R7" i="16"/>
  <c r="J7" i="22" s="1"/>
  <c r="AK7" i="16"/>
  <c r="AK4" i="16"/>
  <c r="AJ4" i="16"/>
  <c r="R4" i="16"/>
  <c r="J9" i="22" s="1"/>
  <c r="AK6" i="16"/>
  <c r="R6" i="16"/>
  <c r="J6" i="22" s="1"/>
  <c r="AJ6" i="16"/>
  <c r="AJ8" i="16"/>
  <c r="AK8" i="16"/>
  <c r="R8" i="16"/>
  <c r="J8" i="22" s="1"/>
  <c r="AK10" i="16"/>
  <c r="R10" i="16"/>
  <c r="J14" i="22" s="1"/>
  <c r="AJ10" i="16"/>
  <c r="AJ12" i="16"/>
  <c r="R12" i="16"/>
  <c r="J15" i="22" s="1"/>
  <c r="AK12" i="16"/>
  <c r="R14" i="16"/>
  <c r="J16" i="22" s="1"/>
  <c r="AJ14" i="16"/>
  <c r="AK14" i="16"/>
  <c r="AJ16" i="16"/>
  <c r="AK16" i="16"/>
  <c r="R16" i="16"/>
  <c r="J17" i="22" s="1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L31" i="15"/>
  <c r="L33" i="15"/>
  <c r="R8" i="15"/>
  <c r="O8" i="15" s="1"/>
  <c r="AJ10" i="15"/>
  <c r="U10" i="15"/>
  <c r="U7" i="15"/>
  <c r="R10" i="15"/>
  <c r="O10" i="15" s="1"/>
  <c r="R11" i="15"/>
  <c r="O11" i="15" s="1"/>
  <c r="U4" i="15"/>
  <c r="AJ6" i="15"/>
  <c r="U5" i="15"/>
  <c r="AJ14" i="15"/>
  <c r="Q18" i="15"/>
  <c r="Q24" i="15" s="1"/>
  <c r="G8" i="7" s="1"/>
  <c r="G37" i="7" s="1"/>
  <c r="U8" i="15"/>
  <c r="R9" i="15"/>
  <c r="O9" i="15" s="1"/>
  <c r="AK10" i="15"/>
  <c r="U13" i="15"/>
  <c r="R14" i="15"/>
  <c r="R3" i="15"/>
  <c r="R4" i="15"/>
  <c r="O4" i="15" s="1"/>
  <c r="U14" i="15"/>
  <c r="R15" i="15"/>
  <c r="S18" i="15"/>
  <c r="S24" i="15" s="1"/>
  <c r="H8" i="7" s="1"/>
  <c r="R5" i="15"/>
  <c r="O5" i="15" s="1"/>
  <c r="AK6" i="15"/>
  <c r="U9" i="15"/>
  <c r="T18" i="15"/>
  <c r="T24" i="15" s="1"/>
  <c r="I8" i="7" s="1"/>
  <c r="I37" i="7" s="1"/>
  <c r="X18" i="15"/>
  <c r="X24" i="15" s="1"/>
  <c r="M8" i="7" s="1"/>
  <c r="M37" i="7" s="1"/>
  <c r="R6" i="15"/>
  <c r="O6" i="15" s="1"/>
  <c r="AJ12" i="15"/>
  <c r="Z18" i="15"/>
  <c r="Z24" i="15" s="1"/>
  <c r="L8" i="7" s="1"/>
  <c r="L37" i="7" s="1"/>
  <c r="U6" i="15"/>
  <c r="R7" i="15"/>
  <c r="O7" i="15" s="1"/>
  <c r="U11" i="15"/>
  <c r="R12" i="15"/>
  <c r="O12" i="15" s="1"/>
  <c r="R16" i="15"/>
  <c r="O16" i="15" s="1"/>
  <c r="AK16" i="15"/>
  <c r="AJ8" i="15"/>
  <c r="U12" i="15"/>
  <c r="R13" i="15"/>
  <c r="AK14" i="15"/>
  <c r="U16" i="15"/>
  <c r="AJ16" i="14"/>
  <c r="AJ4" i="15"/>
  <c r="I5" i="15"/>
  <c r="I18" i="15" s="1"/>
  <c r="I24" i="15" s="1"/>
  <c r="AK4" i="15"/>
  <c r="K18" i="15"/>
  <c r="K24" i="15" s="1"/>
  <c r="AJ10" i="14"/>
  <c r="U3" i="15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P18" i="60" l="1"/>
  <c r="P24" i="60" s="1"/>
  <c r="AK24" i="60" s="1"/>
  <c r="R3" i="60"/>
  <c r="AK3" i="60"/>
  <c r="AK17" i="60" s="1"/>
  <c r="AJ3" i="60"/>
  <c r="AJ17" i="60" s="1"/>
  <c r="AS13" i="16"/>
  <c r="AS10" i="16"/>
  <c r="O8" i="60"/>
  <c r="W8" i="60"/>
  <c r="AI8" i="60"/>
  <c r="AG8" i="60"/>
  <c r="AS11" i="16"/>
  <c r="AS8" i="16"/>
  <c r="AS9" i="16"/>
  <c r="AS6" i="16"/>
  <c r="W6" i="60"/>
  <c r="AG6" i="60"/>
  <c r="O6" i="60"/>
  <c r="AI6" i="60"/>
  <c r="W13" i="60"/>
  <c r="O13" i="60"/>
  <c r="AI13" i="60"/>
  <c r="AG13" i="60"/>
  <c r="W7" i="60"/>
  <c r="AI7" i="60"/>
  <c r="O7" i="60"/>
  <c r="AG7" i="60"/>
  <c r="AS7" i="16"/>
  <c r="AS4" i="16"/>
  <c r="O12" i="60"/>
  <c r="W12" i="60"/>
  <c r="AI12" i="60"/>
  <c r="AG12" i="60"/>
  <c r="AS5" i="16"/>
  <c r="AG16" i="60"/>
  <c r="W16" i="60"/>
  <c r="AI16" i="60"/>
  <c r="O16" i="60"/>
  <c r="W11" i="60"/>
  <c r="O11" i="60"/>
  <c r="AI11" i="60"/>
  <c r="AG11" i="60"/>
  <c r="AS3" i="16"/>
  <c r="AS17" i="16" s="1"/>
  <c r="AS16" i="16"/>
  <c r="W10" i="60"/>
  <c r="AG10" i="60"/>
  <c r="AI10" i="60"/>
  <c r="O10" i="60"/>
  <c r="O4" i="60"/>
  <c r="W4" i="60"/>
  <c r="AI4" i="60"/>
  <c r="AG4" i="60"/>
  <c r="Y3" i="60"/>
  <c r="U18" i="60"/>
  <c r="AS14" i="16"/>
  <c r="AI14" i="60"/>
  <c r="AG14" i="60"/>
  <c r="O14" i="60"/>
  <c r="W14" i="60"/>
  <c r="O15" i="60"/>
  <c r="AG15" i="60"/>
  <c r="W15" i="60"/>
  <c r="AI15" i="60"/>
  <c r="W5" i="60"/>
  <c r="AG5" i="60"/>
  <c r="AI5" i="60"/>
  <c r="O5" i="60"/>
  <c r="AS15" i="16"/>
  <c r="AS12" i="16"/>
  <c r="AI9" i="60"/>
  <c r="W9" i="60"/>
  <c r="O9" i="60"/>
  <c r="AG9" i="60"/>
  <c r="J8" i="7"/>
  <c r="H37" i="7"/>
  <c r="U13" i="36"/>
  <c r="U5" i="36"/>
  <c r="U9" i="36"/>
  <c r="U8" i="36"/>
  <c r="R16" i="36"/>
  <c r="U15" i="36"/>
  <c r="U7" i="36"/>
  <c r="U8" i="24"/>
  <c r="U15" i="24"/>
  <c r="U7" i="24"/>
  <c r="U13" i="24"/>
  <c r="AD13" i="24" s="1"/>
  <c r="U5" i="24"/>
  <c r="D8" i="7"/>
  <c r="D37" i="7" s="1"/>
  <c r="Y13" i="36"/>
  <c r="Y5" i="36"/>
  <c r="Q18" i="36"/>
  <c r="Q24" i="36" s="1"/>
  <c r="AK11" i="36"/>
  <c r="R11" i="36"/>
  <c r="AJ11" i="36"/>
  <c r="AJ3" i="36"/>
  <c r="AK3" i="36"/>
  <c r="R3" i="36"/>
  <c r="J16" i="44" s="1"/>
  <c r="P18" i="36"/>
  <c r="P24" i="36" s="1"/>
  <c r="U10" i="24"/>
  <c r="AK16" i="24"/>
  <c r="AJ16" i="24"/>
  <c r="R16" i="24"/>
  <c r="R10" i="36"/>
  <c r="AK10" i="36"/>
  <c r="AJ10" i="36"/>
  <c r="Y11" i="24"/>
  <c r="AD11" i="24"/>
  <c r="S18" i="24"/>
  <c r="S24" i="24" s="1"/>
  <c r="U3" i="24"/>
  <c r="AD8" i="24"/>
  <c r="Y8" i="24"/>
  <c r="AK9" i="24"/>
  <c r="R9" i="24"/>
  <c r="AJ9" i="24"/>
  <c r="U10" i="36"/>
  <c r="W16" i="36"/>
  <c r="AI16" i="36"/>
  <c r="O16" i="36"/>
  <c r="AK16" i="36"/>
  <c r="AJ16" i="36"/>
  <c r="AJ8" i="24"/>
  <c r="R8" i="24"/>
  <c r="AK8" i="24"/>
  <c r="Y11" i="36"/>
  <c r="S18" i="36"/>
  <c r="S24" i="36" s="1"/>
  <c r="U3" i="36"/>
  <c r="Y8" i="36"/>
  <c r="R9" i="36"/>
  <c r="AJ9" i="36"/>
  <c r="AK9" i="36"/>
  <c r="U16" i="24"/>
  <c r="R14" i="24"/>
  <c r="AJ14" i="24"/>
  <c r="AK14" i="24"/>
  <c r="AK8" i="36"/>
  <c r="AJ8" i="36"/>
  <c r="R8" i="36"/>
  <c r="AD9" i="24"/>
  <c r="Y9" i="24"/>
  <c r="AK15" i="24"/>
  <c r="R15" i="24"/>
  <c r="AJ15" i="24"/>
  <c r="AK7" i="24"/>
  <c r="AJ7" i="24"/>
  <c r="R7" i="24"/>
  <c r="U16" i="36"/>
  <c r="W14" i="36"/>
  <c r="O14" i="36"/>
  <c r="AI14" i="36"/>
  <c r="AK14" i="36"/>
  <c r="AJ14" i="36"/>
  <c r="Y9" i="36"/>
  <c r="R15" i="36"/>
  <c r="AJ15" i="36"/>
  <c r="AK15" i="36"/>
  <c r="R7" i="36"/>
  <c r="AK7" i="36"/>
  <c r="AJ7" i="36"/>
  <c r="U14" i="24"/>
  <c r="AK12" i="24"/>
  <c r="AJ12" i="24"/>
  <c r="R12" i="24"/>
  <c r="AK6" i="24"/>
  <c r="R6" i="24"/>
  <c r="AJ6" i="24"/>
  <c r="T18" i="24"/>
  <c r="T24" i="24" s="1"/>
  <c r="Y15" i="24"/>
  <c r="AD15" i="24"/>
  <c r="Y7" i="24"/>
  <c r="AD7" i="24"/>
  <c r="AK13" i="24"/>
  <c r="R13" i="24"/>
  <c r="AJ13" i="24"/>
  <c r="AK5" i="24"/>
  <c r="R5" i="24"/>
  <c r="AJ5" i="24"/>
  <c r="U14" i="36"/>
  <c r="AK12" i="36"/>
  <c r="R12" i="36"/>
  <c r="AJ12" i="36"/>
  <c r="AK6" i="36"/>
  <c r="R6" i="36"/>
  <c r="AJ6" i="36"/>
  <c r="T18" i="36"/>
  <c r="T24" i="36" s="1"/>
  <c r="Y15" i="36"/>
  <c r="Y7" i="36"/>
  <c r="AK13" i="36"/>
  <c r="AJ13" i="36"/>
  <c r="R13" i="36"/>
  <c r="R5" i="36"/>
  <c r="AJ5" i="36"/>
  <c r="AK5" i="36"/>
  <c r="U12" i="24"/>
  <c r="U4" i="24"/>
  <c r="AJ4" i="24"/>
  <c r="R4" i="24"/>
  <c r="AK4" i="24"/>
  <c r="U6" i="24"/>
  <c r="Y13" i="24"/>
  <c r="AD5" i="24"/>
  <c r="Y5" i="24"/>
  <c r="Q18" i="24"/>
  <c r="Q24" i="24" s="1"/>
  <c r="AK11" i="24"/>
  <c r="AJ11" i="24"/>
  <c r="R11" i="24"/>
  <c r="AJ3" i="24"/>
  <c r="AK3" i="24"/>
  <c r="P18" i="24"/>
  <c r="P24" i="24" s="1"/>
  <c r="AA22" i="24" s="1"/>
  <c r="R3" i="24"/>
  <c r="U12" i="36"/>
  <c r="U4" i="36"/>
  <c r="AJ10" i="24"/>
  <c r="AK10" i="24"/>
  <c r="R10" i="24"/>
  <c r="R4" i="36"/>
  <c r="AK4" i="36"/>
  <c r="AJ4" i="36"/>
  <c r="U6" i="36"/>
  <c r="E28" i="7"/>
  <c r="AG13" i="15"/>
  <c r="AM13" i="15" s="1"/>
  <c r="O13" i="15"/>
  <c r="AI15" i="15"/>
  <c r="O15" i="15"/>
  <c r="AG14" i="15"/>
  <c r="AM14" i="15" s="1"/>
  <c r="O14" i="15"/>
  <c r="AG3" i="15"/>
  <c r="AM3" i="15" s="1"/>
  <c r="O3" i="15"/>
  <c r="AG4" i="14"/>
  <c r="Y15" i="16"/>
  <c r="Y13" i="16"/>
  <c r="Y8" i="16"/>
  <c r="Y6" i="16"/>
  <c r="Y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O11" i="16"/>
  <c r="AI11" i="16"/>
  <c r="W11" i="16"/>
  <c r="AG11" i="16"/>
  <c r="O14" i="16"/>
  <c r="AI14" i="16"/>
  <c r="W14" i="16"/>
  <c r="AG14" i="16"/>
  <c r="AM14" i="16" s="1"/>
  <c r="AG4" i="16"/>
  <c r="AI4" i="16"/>
  <c r="W4" i="16"/>
  <c r="O4" i="16"/>
  <c r="O7" i="16"/>
  <c r="AG7" i="16"/>
  <c r="AI7" i="16"/>
  <c r="W7" i="16"/>
  <c r="P18" i="16"/>
  <c r="AK3" i="16"/>
  <c r="AK17" i="16" s="1"/>
  <c r="R3" i="16"/>
  <c r="J10" i="22" s="1"/>
  <c r="AJ3" i="16"/>
  <c r="AJ17" i="16" s="1"/>
  <c r="W12" i="16"/>
  <c r="O12" i="16"/>
  <c r="AG12" i="16"/>
  <c r="AM12" i="16" s="1"/>
  <c r="AI12" i="16"/>
  <c r="AG5" i="16"/>
  <c r="W5" i="16"/>
  <c r="O5" i="16"/>
  <c r="AI5" i="16"/>
  <c r="AG10" i="16"/>
  <c r="AM10" i="16" s="1"/>
  <c r="W10" i="16"/>
  <c r="AI10" i="16"/>
  <c r="O10" i="16"/>
  <c r="O16" i="16"/>
  <c r="AI16" i="16"/>
  <c r="AG16" i="16"/>
  <c r="AM16" i="16" s="1"/>
  <c r="W16" i="16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W31" i="7" s="1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F8" i="7" s="1"/>
  <c r="F37" i="7" s="1"/>
  <c r="O8" i="13"/>
  <c r="W13" i="14"/>
  <c r="W8" i="13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J18" i="22" l="1"/>
  <c r="O3" i="60"/>
  <c r="AI3" i="60"/>
  <c r="AI17" i="60" s="1"/>
  <c r="R18" i="60"/>
  <c r="R24" i="60" s="1"/>
  <c r="AG3" i="60"/>
  <c r="W3" i="60"/>
  <c r="Y18" i="60"/>
  <c r="U24" i="60"/>
  <c r="X8" i="7"/>
  <c r="J37" i="7"/>
  <c r="X12" i="7"/>
  <c r="X11" i="7"/>
  <c r="X10" i="7"/>
  <c r="X9" i="7"/>
  <c r="J18" i="44"/>
  <c r="K16" i="44" s="1"/>
  <c r="Q31" i="7"/>
  <c r="Y6" i="7"/>
  <c r="P31" i="7"/>
  <c r="O31" i="7"/>
  <c r="N31" i="7"/>
  <c r="V31" i="7"/>
  <c r="R31" i="7"/>
  <c r="M31" i="7"/>
  <c r="U31" i="7"/>
  <c r="L31" i="7"/>
  <c r="AJ17" i="24"/>
  <c r="Y4" i="24"/>
  <c r="AD4" i="24"/>
  <c r="AE14" i="36"/>
  <c r="Y14" i="36"/>
  <c r="W14" i="24"/>
  <c r="J16" i="21"/>
  <c r="AG14" i="24"/>
  <c r="AM14" i="24" s="1"/>
  <c r="O14" i="24"/>
  <c r="AI14" i="24"/>
  <c r="Y3" i="36"/>
  <c r="U18" i="36"/>
  <c r="W8" i="24"/>
  <c r="AE8" i="24" s="1"/>
  <c r="J7" i="21"/>
  <c r="O8" i="24"/>
  <c r="AG8" i="24"/>
  <c r="AI8" i="24"/>
  <c r="Y10" i="36"/>
  <c r="Y3" i="24"/>
  <c r="U18" i="24"/>
  <c r="AD3" i="24"/>
  <c r="AI3" i="36"/>
  <c r="W3" i="36"/>
  <c r="O3" i="36"/>
  <c r="AG3" i="36"/>
  <c r="R18" i="36"/>
  <c r="R24" i="36" s="1"/>
  <c r="Y4" i="36"/>
  <c r="AD12" i="24"/>
  <c r="Y12" i="24"/>
  <c r="AE16" i="36"/>
  <c r="Y16" i="36"/>
  <c r="AD16" i="24"/>
  <c r="Y16" i="24"/>
  <c r="AK17" i="36"/>
  <c r="Y6" i="36"/>
  <c r="Y12" i="36"/>
  <c r="AG5" i="24"/>
  <c r="AM5" i="24" s="1"/>
  <c r="J15" i="21"/>
  <c r="AI5" i="24"/>
  <c r="W5" i="24"/>
  <c r="AE5" i="24" s="1"/>
  <c r="O5" i="24"/>
  <c r="AI6" i="24"/>
  <c r="J8" i="21"/>
  <c r="AG6" i="24"/>
  <c r="O6" i="24"/>
  <c r="W6" i="24"/>
  <c r="W7" i="36"/>
  <c r="AE7" i="36" s="1"/>
  <c r="O7" i="36"/>
  <c r="AI7" i="36"/>
  <c r="AG7" i="36"/>
  <c r="W7" i="24"/>
  <c r="AE7" i="24" s="1"/>
  <c r="J6" i="21"/>
  <c r="O7" i="24"/>
  <c r="AI7" i="24"/>
  <c r="AG7" i="24"/>
  <c r="AG9" i="24"/>
  <c r="J11" i="21"/>
  <c r="W9" i="24"/>
  <c r="AE9" i="24" s="1"/>
  <c r="O9" i="24"/>
  <c r="AI9" i="24"/>
  <c r="O10" i="36"/>
  <c r="AI10" i="36"/>
  <c r="W10" i="36"/>
  <c r="AG10" i="36"/>
  <c r="AJ17" i="36"/>
  <c r="J10" i="21"/>
  <c r="O3" i="24"/>
  <c r="AG3" i="24"/>
  <c r="R18" i="24"/>
  <c r="R24" i="24" s="1"/>
  <c r="W3" i="24"/>
  <c r="AI3" i="24"/>
  <c r="AG6" i="36"/>
  <c r="W6" i="36"/>
  <c r="AI6" i="36"/>
  <c r="O6" i="36"/>
  <c r="AG8" i="36"/>
  <c r="W8" i="36"/>
  <c r="AE8" i="36" s="1"/>
  <c r="AI8" i="36"/>
  <c r="O8" i="36"/>
  <c r="AI16" i="24"/>
  <c r="J17" i="21"/>
  <c r="W16" i="24"/>
  <c r="AE16" i="24" s="1"/>
  <c r="AG16" i="24"/>
  <c r="AM16" i="24" s="1"/>
  <c r="O16" i="24"/>
  <c r="AD6" i="24"/>
  <c r="Y6" i="24"/>
  <c r="O5" i="36"/>
  <c r="W5" i="36"/>
  <c r="AE5" i="36" s="1"/>
  <c r="AG5" i="36"/>
  <c r="AI5" i="36"/>
  <c r="O12" i="24"/>
  <c r="J13" i="21"/>
  <c r="AI12" i="24"/>
  <c r="AG12" i="24"/>
  <c r="W12" i="24"/>
  <c r="AE12" i="24" s="1"/>
  <c r="W9" i="36"/>
  <c r="AE9" i="36" s="1"/>
  <c r="AG9" i="36"/>
  <c r="O9" i="36"/>
  <c r="AI9" i="36"/>
  <c r="AI11" i="36"/>
  <c r="W11" i="36"/>
  <c r="AE11" i="36" s="1"/>
  <c r="O11" i="36"/>
  <c r="AG11" i="36"/>
  <c r="AI4" i="36"/>
  <c r="AG4" i="36"/>
  <c r="O4" i="36"/>
  <c r="W4" i="36"/>
  <c r="AK17" i="24"/>
  <c r="O13" i="36"/>
  <c r="AI13" i="36"/>
  <c r="AG13" i="36"/>
  <c r="W13" i="36"/>
  <c r="AE13" i="36" s="1"/>
  <c r="AG13" i="24"/>
  <c r="J14" i="21"/>
  <c r="O13" i="24"/>
  <c r="W13" i="24"/>
  <c r="AE13" i="24" s="1"/>
  <c r="AI13" i="24"/>
  <c r="AG15" i="36"/>
  <c r="W15" i="36"/>
  <c r="AE15" i="36" s="1"/>
  <c r="AI15" i="36"/>
  <c r="O15" i="36"/>
  <c r="AG14" i="36"/>
  <c r="W10" i="24"/>
  <c r="J12" i="21"/>
  <c r="O10" i="24"/>
  <c r="AG10" i="24"/>
  <c r="AI10" i="24"/>
  <c r="AI4" i="24"/>
  <c r="J9" i="21"/>
  <c r="AG4" i="24"/>
  <c r="O4" i="24"/>
  <c r="W4" i="24"/>
  <c r="AE4" i="24" s="1"/>
  <c r="W12" i="36"/>
  <c r="AG12" i="36"/>
  <c r="O12" i="36"/>
  <c r="AI12" i="36"/>
  <c r="W15" i="24"/>
  <c r="AE15" i="24" s="1"/>
  <c r="J5" i="21"/>
  <c r="AG15" i="24"/>
  <c r="O15" i="24"/>
  <c r="AI15" i="24"/>
  <c r="AD10" i="24"/>
  <c r="Y10" i="24"/>
  <c r="O11" i="24"/>
  <c r="J4" i="21"/>
  <c r="AI11" i="24"/>
  <c r="AG11" i="24"/>
  <c r="W11" i="24"/>
  <c r="AE11" i="24" s="1"/>
  <c r="AA18" i="15"/>
  <c r="AA18" i="24" s="1"/>
  <c r="AA25" i="24" s="1"/>
  <c r="AK24" i="24" s="1"/>
  <c r="Y14" i="24"/>
  <c r="AD14" i="24"/>
  <c r="AE14" i="24" s="1"/>
  <c r="AG16" i="36"/>
  <c r="AA18" i="36"/>
  <c r="AK24" i="36"/>
  <c r="D7" i="7"/>
  <c r="AE7" i="7"/>
  <c r="D3" i="7"/>
  <c r="AM15" i="14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U24" i="16"/>
  <c r="Y18" i="16"/>
  <c r="O3" i="16"/>
  <c r="W3" i="16"/>
  <c r="AI3" i="16"/>
  <c r="AI17" i="16" s="1"/>
  <c r="AG3" i="16"/>
  <c r="R18" i="16"/>
  <c r="R24" i="16" s="1"/>
  <c r="P24" i="16"/>
  <c r="AA22" i="16" s="1"/>
  <c r="AM11" i="13"/>
  <c r="AM5" i="13"/>
  <c r="AM15" i="12"/>
  <c r="AM11" i="12"/>
  <c r="AE4" i="14"/>
  <c r="AL4" i="14" s="1" a="1"/>
  <c r="AL4" i="14" s="1"/>
  <c r="AP4" i="14" s="1"/>
  <c r="AE10" i="12"/>
  <c r="AE8" i="14"/>
  <c r="AL8" i="14" s="1" a="1"/>
  <c r="AL8" i="14" s="1"/>
  <c r="AN8" i="14" s="1"/>
  <c r="AE6" i="14"/>
  <c r="AL6" i="14" s="1" a="1"/>
  <c r="AL6" i="14" s="1"/>
  <c r="AP6" i="14" s="1"/>
  <c r="AE11" i="14"/>
  <c r="AL11" i="14" s="1" a="1"/>
  <c r="AL11" i="14" s="1"/>
  <c r="AE7" i="14"/>
  <c r="AL7" i="14" s="1" a="1"/>
  <c r="AL7" i="14" s="1"/>
  <c r="AE12" i="12"/>
  <c r="AE13" i="14"/>
  <c r="AL13" i="14" s="1" a="1"/>
  <c r="AL13" i="14" s="1"/>
  <c r="AP13" i="14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E4" i="7"/>
  <c r="AA22" i="12"/>
  <c r="F3" i="7"/>
  <c r="AE3" i="7"/>
  <c r="AK17" i="4"/>
  <c r="AE9" i="13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W18" i="15"/>
  <c r="W24" i="15" s="1"/>
  <c r="K8" i="7" s="1"/>
  <c r="K37" i="7" s="1"/>
  <c r="AE16" i="14"/>
  <c r="AL16" i="14" s="1" a="1"/>
  <c r="AL16" i="14" s="1"/>
  <c r="AP16" i="14" s="1"/>
  <c r="AE7" i="12"/>
  <c r="AE5" i="14"/>
  <c r="AL5" i="14" s="1" a="1"/>
  <c r="AL5" i="14" s="1"/>
  <c r="AP5" i="14" s="1"/>
  <c r="AG17" i="15"/>
  <c r="AE8" i="12"/>
  <c r="AK24" i="15"/>
  <c r="U24" i="15"/>
  <c r="AE1" i="15" s="1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AI17" i="12"/>
  <c r="AE6" i="12"/>
  <c r="AA18" i="13"/>
  <c r="W18" i="13"/>
  <c r="W24" i="13" s="1"/>
  <c r="K4" i="7" s="1"/>
  <c r="AB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AG17" i="60" l="1"/>
  <c r="K12" i="22"/>
  <c r="K7" i="22"/>
  <c r="K9" i="22"/>
  <c r="K17" i="22"/>
  <c r="K6" i="22"/>
  <c r="K8" i="22"/>
  <c r="K15" i="22"/>
  <c r="K13" i="22"/>
  <c r="K16" i="22"/>
  <c r="K11" i="22"/>
  <c r="K5" i="22"/>
  <c r="K4" i="22"/>
  <c r="K14" i="22"/>
  <c r="V6" i="60"/>
  <c r="Y24" i="60"/>
  <c r="V9" i="60"/>
  <c r="V8" i="60"/>
  <c r="V16" i="60"/>
  <c r="V11" i="60"/>
  <c r="V10" i="60"/>
  <c r="V5" i="60"/>
  <c r="V13" i="60"/>
  <c r="V12" i="60"/>
  <c r="V4" i="60"/>
  <c r="V7" i="60"/>
  <c r="V15" i="60"/>
  <c r="V14" i="60"/>
  <c r="V3" i="60"/>
  <c r="AS18" i="16"/>
  <c r="AD6" i="16"/>
  <c r="AD12" i="16"/>
  <c r="AD8" i="16"/>
  <c r="AD4" i="16"/>
  <c r="AD5" i="16"/>
  <c r="AD3" i="16"/>
  <c r="AD13" i="16"/>
  <c r="AD16" i="16"/>
  <c r="AD9" i="16"/>
  <c r="AD15" i="16"/>
  <c r="AD10" i="16"/>
  <c r="AD11" i="16"/>
  <c r="AD7" i="16"/>
  <c r="AD14" i="16"/>
  <c r="W18" i="60"/>
  <c r="W24" i="60" s="1"/>
  <c r="K10" i="22"/>
  <c r="X32" i="7"/>
  <c r="Z9" i="7"/>
  <c r="Y3" i="7"/>
  <c r="Z10" i="7"/>
  <c r="X33" i="7"/>
  <c r="X34" i="7"/>
  <c r="Z11" i="7"/>
  <c r="X35" i="7"/>
  <c r="Z12" i="7"/>
  <c r="X37" i="7"/>
  <c r="AL11" i="36" a="1"/>
  <c r="AL11" i="36" s="1"/>
  <c r="AN11" i="36" s="1"/>
  <c r="C4" i="44"/>
  <c r="AL14" i="36" a="1"/>
  <c r="AL14" i="36" s="1"/>
  <c r="C12" i="44"/>
  <c r="AL8" i="36" a="1"/>
  <c r="AL8" i="36" s="1"/>
  <c r="AP8" i="36" s="1"/>
  <c r="C6" i="44"/>
  <c r="AL13" i="36" a="1"/>
  <c r="AL13" i="36" s="1"/>
  <c r="AM13" i="36" s="1"/>
  <c r="C11" i="44"/>
  <c r="AL9" i="36" a="1"/>
  <c r="AL9" i="36" s="1"/>
  <c r="AM9" i="36" s="1"/>
  <c r="C14" i="44"/>
  <c r="AL5" i="36" a="1"/>
  <c r="AL5" i="36" s="1"/>
  <c r="C17" i="44"/>
  <c r="AL15" i="36" a="1"/>
  <c r="AL15" i="36" s="1"/>
  <c r="AP15" i="36" s="1"/>
  <c r="C5" i="44"/>
  <c r="AL7" i="36" a="1"/>
  <c r="AL7" i="36" s="1"/>
  <c r="AN7" i="36" s="1"/>
  <c r="C7" i="44"/>
  <c r="AL16" i="36" a="1"/>
  <c r="AL16" i="36" s="1"/>
  <c r="AM16" i="36" s="1"/>
  <c r="C9" i="44"/>
  <c r="K17" i="44"/>
  <c r="K4" i="44"/>
  <c r="L4" i="44" s="1"/>
  <c r="M4" i="44" s="1"/>
  <c r="G4" i="44" s="1"/>
  <c r="K7" i="44"/>
  <c r="K5" i="44"/>
  <c r="L5" i="44" s="1"/>
  <c r="M5" i="44" s="1"/>
  <c r="G5" i="44" s="1"/>
  <c r="K15" i="44"/>
  <c r="K10" i="44"/>
  <c r="K8" i="44"/>
  <c r="K11" i="44"/>
  <c r="K12" i="44"/>
  <c r="K9" i="44"/>
  <c r="K13" i="44"/>
  <c r="K6" i="44"/>
  <c r="K14" i="44"/>
  <c r="AE10" i="36"/>
  <c r="AE6" i="36"/>
  <c r="AE12" i="36"/>
  <c r="AE3" i="24"/>
  <c r="AM15" i="36"/>
  <c r="AB7" i="7"/>
  <c r="AE10" i="24"/>
  <c r="AL10" i="24" s="1" a="1"/>
  <c r="AL10" i="24" s="1"/>
  <c r="AE4" i="36"/>
  <c r="AM14" i="36"/>
  <c r="AL15" i="24" a="1"/>
  <c r="AL15" i="24" s="1"/>
  <c r="AM15" i="24" s="1"/>
  <c r="C5" i="21"/>
  <c r="AL4" i="24" a="1"/>
  <c r="AL4" i="24" s="1"/>
  <c r="C6" i="21"/>
  <c r="AL7" i="24" a="1"/>
  <c r="AL7" i="24" s="1"/>
  <c r="AM7" i="24" s="1"/>
  <c r="C14" i="21"/>
  <c r="AL11" i="24" a="1"/>
  <c r="AL11" i="24" s="1"/>
  <c r="AM11" i="24" s="1"/>
  <c r="C4" i="21"/>
  <c r="AM11" i="36"/>
  <c r="AL12" i="24" a="1"/>
  <c r="AL12" i="24" s="1"/>
  <c r="AM12" i="24" s="1"/>
  <c r="C9" i="21"/>
  <c r="AL9" i="24" a="1"/>
  <c r="AL9" i="24" s="1"/>
  <c r="C10" i="21"/>
  <c r="C12" i="21"/>
  <c r="AD18" i="36"/>
  <c r="AD24" i="36" s="1"/>
  <c r="AP14" i="36"/>
  <c r="AN14" i="36"/>
  <c r="AL3" i="24"/>
  <c r="AL5" i="24" a="1"/>
  <c r="AL5" i="24" s="1"/>
  <c r="C13" i="21"/>
  <c r="AD18" i="24"/>
  <c r="AD24" i="24" s="1"/>
  <c r="AL13" i="24" a="1"/>
  <c r="AL13" i="24" s="1"/>
  <c r="C11" i="21"/>
  <c r="AI17" i="24"/>
  <c r="U24" i="24"/>
  <c r="Y18" i="24"/>
  <c r="J18" i="21"/>
  <c r="K16" i="21" s="1"/>
  <c r="W18" i="24"/>
  <c r="W24" i="24" s="1"/>
  <c r="AE6" i="24"/>
  <c r="K15" i="21"/>
  <c r="AG17" i="36"/>
  <c r="AL8" i="24" a="1"/>
  <c r="AL8" i="24" s="1"/>
  <c r="C7" i="21"/>
  <c r="AL14" i="24" a="1"/>
  <c r="AL14" i="24" s="1"/>
  <c r="C15" i="21"/>
  <c r="AM4" i="24"/>
  <c r="AI17" i="36"/>
  <c r="AM13" i="24"/>
  <c r="AM5" i="36"/>
  <c r="AL16" i="24" a="1"/>
  <c r="AL16" i="24" s="1"/>
  <c r="C17" i="21"/>
  <c r="AG17" i="24"/>
  <c r="W18" i="36"/>
  <c r="W24" i="36" s="1"/>
  <c r="AE3" i="36"/>
  <c r="C15" i="44" s="1"/>
  <c r="AD11" i="15"/>
  <c r="AE11" i="15" s="1"/>
  <c r="AL11" i="15" s="1" a="1"/>
  <c r="AL11" i="15" s="1"/>
  <c r="AP11" i="15" s="1"/>
  <c r="AD12" i="15"/>
  <c r="AE12" i="15" s="1"/>
  <c r="AL12" i="15" s="1" a="1"/>
  <c r="AL12" i="15" s="1"/>
  <c r="AP12" i="15" s="1"/>
  <c r="AD8" i="15"/>
  <c r="AE8" i="15" s="1"/>
  <c r="AL8" i="15" s="1" a="1"/>
  <c r="AL8" i="15" s="1"/>
  <c r="AP8" i="15" s="1"/>
  <c r="AD13" i="15"/>
  <c r="AE13" i="15" s="1"/>
  <c r="AL13" i="15" s="1" a="1"/>
  <c r="AL13" i="15" s="1"/>
  <c r="AP13" i="15" s="1"/>
  <c r="AD7" i="15"/>
  <c r="AE7" i="15" s="1"/>
  <c r="AL7" i="15" s="1" a="1"/>
  <c r="AL7" i="15" s="1"/>
  <c r="AN7" i="15" s="1"/>
  <c r="AD14" i="15"/>
  <c r="AE14" i="15" s="1"/>
  <c r="AL14" i="15" s="1" a="1"/>
  <c r="AL14" i="15" s="1"/>
  <c r="AN14" i="15" s="1"/>
  <c r="AD16" i="15"/>
  <c r="AE16" i="15" s="1"/>
  <c r="AL16" i="15" s="1" a="1"/>
  <c r="AL16" i="15" s="1"/>
  <c r="AP16" i="15" s="1"/>
  <c r="AD4" i="15"/>
  <c r="AE4" i="15" s="1"/>
  <c r="AL4" i="15" s="1" a="1"/>
  <c r="AL4" i="15" s="1"/>
  <c r="AP4" i="15" s="1"/>
  <c r="AD10" i="15"/>
  <c r="AE10" i="15" s="1"/>
  <c r="AL10" i="15" s="1" a="1"/>
  <c r="AL10" i="15" s="1"/>
  <c r="AN10" i="15" s="1"/>
  <c r="AD9" i="15"/>
  <c r="AE9" i="15" s="1"/>
  <c r="AL9" i="15" s="1" a="1"/>
  <c r="AL9" i="15" s="1"/>
  <c r="AP9" i="15" s="1"/>
  <c r="AD6" i="15"/>
  <c r="AE6" i="15" s="1"/>
  <c r="AL6" i="15" s="1" a="1"/>
  <c r="AL6" i="15" s="1"/>
  <c r="AP6" i="15" s="1"/>
  <c r="AD5" i="15"/>
  <c r="AE5" i="15" s="1"/>
  <c r="AL5" i="15" s="1" a="1"/>
  <c r="AL5" i="15" s="1"/>
  <c r="AN5" i="15" s="1"/>
  <c r="AD15" i="15"/>
  <c r="AE15" i="15" s="1"/>
  <c r="AL15" i="15" s="1" a="1"/>
  <c r="AL15" i="15" s="1"/>
  <c r="AN15" i="15" s="1"/>
  <c r="K31" i="7"/>
  <c r="Y8" i="7"/>
  <c r="Y37" i="7" s="1"/>
  <c r="AP5" i="36"/>
  <c r="AN5" i="36"/>
  <c r="U24" i="36"/>
  <c r="Y18" i="36"/>
  <c r="Y7" i="7"/>
  <c r="Y4" i="7"/>
  <c r="AM7" i="15"/>
  <c r="AM15" i="15"/>
  <c r="AM13" i="14"/>
  <c r="AM4" i="14"/>
  <c r="AN7" i="14"/>
  <c r="AM7" i="14"/>
  <c r="AN11" i="14"/>
  <c r="AM11" i="14"/>
  <c r="AM6" i="14"/>
  <c r="AM8" i="14"/>
  <c r="AM9" i="14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C9" i="22" s="1"/>
  <c r="W18" i="16"/>
  <c r="W24" i="16" s="1"/>
  <c r="AM7" i="13"/>
  <c r="AP8" i="13"/>
  <c r="AM8" i="13"/>
  <c r="AM15" i="13"/>
  <c r="AN4" i="14"/>
  <c r="AM7" i="12"/>
  <c r="AM4" i="12"/>
  <c r="AM8" i="12"/>
  <c r="AM6" i="12"/>
  <c r="AP8" i="14"/>
  <c r="AP5" i="15"/>
  <c r="AN11" i="15"/>
  <c r="AN6" i="14"/>
  <c r="AP10" i="13"/>
  <c r="AP10" i="14"/>
  <c r="AP11" i="14"/>
  <c r="AN13" i="14"/>
  <c r="AN12" i="12"/>
  <c r="AP7" i="14"/>
  <c r="AN8" i="13"/>
  <c r="AP14" i="15"/>
  <c r="AN13" i="12"/>
  <c r="AA25" i="14"/>
  <c r="AK24" i="14" s="1"/>
  <c r="AI17" i="4"/>
  <c r="AA25" i="13"/>
  <c r="AK24" i="13" s="1"/>
  <c r="AA25" i="12"/>
  <c r="AK24" i="12" s="1"/>
  <c r="AB3" i="7"/>
  <c r="AN16" i="4"/>
  <c r="AP15" i="15"/>
  <c r="AP7" i="15"/>
  <c r="AN5" i="12"/>
  <c r="AN12" i="14"/>
  <c r="AP9" i="14"/>
  <c r="AN13" i="15"/>
  <c r="AN5" i="14"/>
  <c r="AN16" i="14"/>
  <c r="AN7" i="12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AE10" i="3"/>
  <c r="Z18" i="3"/>
  <c r="Z24" i="3" s="1"/>
  <c r="L5" i="7" s="1"/>
  <c r="AE14" i="3"/>
  <c r="X18" i="3"/>
  <c r="X24" i="3" s="1"/>
  <c r="M5" i="7" s="1"/>
  <c r="Q18" i="3"/>
  <c r="Q24" i="3" s="1"/>
  <c r="G5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K18" i="3"/>
  <c r="K24" i="3" s="1"/>
  <c r="E24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AD16" i="60" l="1"/>
  <c r="AE16" i="60" s="1"/>
  <c r="AL16" i="60" s="1" a="1"/>
  <c r="AL16" i="60" s="1"/>
  <c r="AE16" i="16"/>
  <c r="AD13" i="60"/>
  <c r="AE13" i="60" s="1"/>
  <c r="AL13" i="60" s="1" a="1"/>
  <c r="AL13" i="60" s="1"/>
  <c r="AE13" i="16"/>
  <c r="V18" i="60"/>
  <c r="V24" i="60" s="1"/>
  <c r="L4" i="22"/>
  <c r="M4" i="22" s="1"/>
  <c r="G5" i="22" s="1"/>
  <c r="K18" i="22"/>
  <c r="AD14" i="60"/>
  <c r="AE14" i="60" s="1"/>
  <c r="AL14" i="60" s="1" a="1"/>
  <c r="AL14" i="60" s="1"/>
  <c r="AE14" i="16"/>
  <c r="AD3" i="60"/>
  <c r="AD18" i="16"/>
  <c r="AD24" i="16" s="1"/>
  <c r="L5" i="22"/>
  <c r="M5" i="22" s="1"/>
  <c r="G4" i="22" s="1"/>
  <c r="AD6" i="60"/>
  <c r="AE6" i="60" s="1"/>
  <c r="AL6" i="60" s="1" a="1"/>
  <c r="AL6" i="60" s="1"/>
  <c r="AE6" i="16"/>
  <c r="AD7" i="60"/>
  <c r="AE7" i="60" s="1"/>
  <c r="AL7" i="60" s="1" a="1"/>
  <c r="AL7" i="60" s="1"/>
  <c r="AE7" i="16"/>
  <c r="AD5" i="60"/>
  <c r="AE5" i="60" s="1"/>
  <c r="AL5" i="60" s="1" a="1"/>
  <c r="AL5" i="60" s="1"/>
  <c r="AE5" i="16"/>
  <c r="AD11" i="60"/>
  <c r="AE11" i="60" s="1"/>
  <c r="AL11" i="60" s="1" a="1"/>
  <c r="AL11" i="60" s="1"/>
  <c r="AE11" i="16"/>
  <c r="AD4" i="60"/>
  <c r="AE4" i="60" s="1"/>
  <c r="AL4" i="60" s="1" a="1"/>
  <c r="AL4" i="60" s="1"/>
  <c r="AE4" i="16"/>
  <c r="L12" i="22"/>
  <c r="M12" i="22" s="1"/>
  <c r="G12" i="22" s="1"/>
  <c r="AD9" i="60"/>
  <c r="AE9" i="60" s="1"/>
  <c r="AL9" i="60" s="1" a="1"/>
  <c r="AL9" i="60" s="1"/>
  <c r="AE9" i="16"/>
  <c r="AD10" i="60"/>
  <c r="AE10" i="60" s="1"/>
  <c r="AL10" i="60" s="1" a="1"/>
  <c r="AL10" i="60" s="1"/>
  <c r="AE10" i="16"/>
  <c r="AD8" i="60"/>
  <c r="AE8" i="60" s="1"/>
  <c r="AL8" i="60" s="1" a="1"/>
  <c r="AL8" i="60" s="1"/>
  <c r="AE8" i="16"/>
  <c r="AD15" i="60"/>
  <c r="AE15" i="60" s="1"/>
  <c r="AL15" i="60" s="1" a="1"/>
  <c r="AL15" i="60" s="1"/>
  <c r="AE15" i="16"/>
  <c r="AE18" i="16" s="1"/>
  <c r="AE24" i="16" s="1"/>
  <c r="AD12" i="60"/>
  <c r="AE12" i="60" s="1"/>
  <c r="AL12" i="60" s="1" a="1"/>
  <c r="AL12" i="60" s="1"/>
  <c r="AE12" i="16"/>
  <c r="AC10" i="7"/>
  <c r="Z33" i="7"/>
  <c r="AD10" i="7"/>
  <c r="AD12" i="7"/>
  <c r="Z35" i="7"/>
  <c r="AC12" i="7"/>
  <c r="AC9" i="7"/>
  <c r="Z32" i="7"/>
  <c r="AD9" i="7"/>
  <c r="Z34" i="7"/>
  <c r="AD11" i="7"/>
  <c r="AC11" i="7"/>
  <c r="AP13" i="36"/>
  <c r="AM8" i="36"/>
  <c r="AP7" i="36"/>
  <c r="AM7" i="36"/>
  <c r="AN13" i="36"/>
  <c r="AN8" i="36"/>
  <c r="AN15" i="36"/>
  <c r="AP11" i="36"/>
  <c r="AP16" i="36"/>
  <c r="AL12" i="36" a="1"/>
  <c r="AL12" i="36" s="1"/>
  <c r="C16" i="44"/>
  <c r="AN16" i="36"/>
  <c r="AN9" i="36"/>
  <c r="AL6" i="36" a="1"/>
  <c r="AL6" i="36" s="1"/>
  <c r="AN6" i="36" s="1"/>
  <c r="C8" i="44"/>
  <c r="AP9" i="36"/>
  <c r="AL10" i="36" a="1"/>
  <c r="AL10" i="36" s="1"/>
  <c r="C10" i="44"/>
  <c r="AL4" i="36" a="1"/>
  <c r="AL4" i="36" s="1"/>
  <c r="AP4" i="36" s="1"/>
  <c r="C13" i="44"/>
  <c r="C18" i="44"/>
  <c r="D7" i="44" s="1"/>
  <c r="K18" i="44"/>
  <c r="L6" i="44"/>
  <c r="M6" i="44" s="1"/>
  <c r="G7" i="44" s="1"/>
  <c r="L7" i="44"/>
  <c r="M7" i="44" s="1"/>
  <c r="G6" i="44" s="1"/>
  <c r="L12" i="44"/>
  <c r="M12" i="44" s="1"/>
  <c r="AN12" i="36"/>
  <c r="AM6" i="36"/>
  <c r="C16" i="21"/>
  <c r="AP10" i="15"/>
  <c r="AM11" i="15"/>
  <c r="AE18" i="24"/>
  <c r="AE24" i="24" s="1"/>
  <c r="AM10" i="15"/>
  <c r="AN4" i="15"/>
  <c r="AM4" i="15"/>
  <c r="AN16" i="15"/>
  <c r="AN12" i="15"/>
  <c r="AN9" i="15"/>
  <c r="K8" i="21"/>
  <c r="Y31" i="7"/>
  <c r="AE18" i="36"/>
  <c r="AE24" i="36" s="1"/>
  <c r="AL3" i="36"/>
  <c r="Y24" i="24"/>
  <c r="V7" i="24"/>
  <c r="V13" i="24"/>
  <c r="V8" i="24"/>
  <c r="V11" i="24"/>
  <c r="V5" i="24"/>
  <c r="V15" i="24"/>
  <c r="V9" i="24"/>
  <c r="V16" i="24"/>
  <c r="V4" i="24"/>
  <c r="V10" i="24"/>
  <c r="V12" i="24"/>
  <c r="V14" i="24"/>
  <c r="V6" i="24"/>
  <c r="V3" i="24"/>
  <c r="AP12" i="24"/>
  <c r="AN12" i="24"/>
  <c r="AN8" i="15"/>
  <c r="K17" i="21"/>
  <c r="AP14" i="24"/>
  <c r="AN14" i="24"/>
  <c r="K13" i="21"/>
  <c r="AM3" i="24"/>
  <c r="AP3" i="24"/>
  <c r="AN3" i="24"/>
  <c r="AP10" i="24"/>
  <c r="AN10" i="24"/>
  <c r="AM12" i="15"/>
  <c r="AD18" i="15"/>
  <c r="AD24" i="15" s="1"/>
  <c r="AE3" i="15"/>
  <c r="K11" i="21"/>
  <c r="K6" i="21"/>
  <c r="K9" i="21"/>
  <c r="AP8" i="24"/>
  <c r="AN8" i="24"/>
  <c r="AN13" i="24"/>
  <c r="AP13" i="24"/>
  <c r="AM9" i="24"/>
  <c r="AN9" i="24"/>
  <c r="AP9" i="24"/>
  <c r="AP4" i="24"/>
  <c r="AN4" i="24"/>
  <c r="AN6" i="15"/>
  <c r="AM8" i="15"/>
  <c r="K4" i="21"/>
  <c r="K12" i="21"/>
  <c r="AM10" i="24"/>
  <c r="K10" i="21"/>
  <c r="K14" i="21"/>
  <c r="AP11" i="24"/>
  <c r="AN11" i="24"/>
  <c r="AN16" i="24"/>
  <c r="AP16" i="24"/>
  <c r="AL6" i="24" a="1"/>
  <c r="AL6" i="24" s="1"/>
  <c r="AL17" i="24" s="1"/>
  <c r="C8" i="21"/>
  <c r="C18" i="21" s="1"/>
  <c r="K7" i="21"/>
  <c r="Y24" i="36"/>
  <c r="V5" i="36"/>
  <c r="V9" i="36"/>
  <c r="V8" i="36"/>
  <c r="V15" i="36"/>
  <c r="V13" i="36"/>
  <c r="V11" i="36"/>
  <c r="V7" i="36"/>
  <c r="V4" i="36"/>
  <c r="V12" i="36"/>
  <c r="V3" i="36"/>
  <c r="V10" i="36"/>
  <c r="V6" i="36"/>
  <c r="V16" i="36"/>
  <c r="V14" i="36"/>
  <c r="K5" i="21"/>
  <c r="AP5" i="24"/>
  <c r="AN5" i="24"/>
  <c r="AM8" i="24"/>
  <c r="AN7" i="24"/>
  <c r="AP7" i="24"/>
  <c r="AP15" i="24"/>
  <c r="AN15" i="24"/>
  <c r="M24" i="7"/>
  <c r="M28" i="7"/>
  <c r="G24" i="7"/>
  <c r="G28" i="7"/>
  <c r="L24" i="7"/>
  <c r="L28" i="7"/>
  <c r="I24" i="7"/>
  <c r="I28" i="7"/>
  <c r="H24" i="7"/>
  <c r="H28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L3" i="16"/>
  <c r="AM3" i="16" s="1"/>
  <c r="V18" i="13"/>
  <c r="V24" i="13" s="1"/>
  <c r="AM17" i="12"/>
  <c r="J5" i="7"/>
  <c r="X3" i="7" s="1"/>
  <c r="AE18" i="4"/>
  <c r="AE24" i="4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L13" i="22" l="1"/>
  <c r="C10" i="22"/>
  <c r="AL5" i="16" a="1"/>
  <c r="AL5" i="16" s="1"/>
  <c r="AL13" i="16" a="1"/>
  <c r="AL13" i="16" s="1"/>
  <c r="C13" i="22"/>
  <c r="AL8" i="16" a="1"/>
  <c r="AL8" i="16" s="1"/>
  <c r="C11" i="22"/>
  <c r="AL4" i="16" a="1"/>
  <c r="AL4" i="16" s="1"/>
  <c r="C7" i="22"/>
  <c r="AN5" i="60"/>
  <c r="AP5" i="60"/>
  <c r="AM5" i="60"/>
  <c r="AD18" i="60"/>
  <c r="AD24" i="60" s="1"/>
  <c r="AE3" i="60"/>
  <c r="AN13" i="60"/>
  <c r="AP13" i="60"/>
  <c r="AM13" i="60"/>
  <c r="AN8" i="60"/>
  <c r="AP8" i="60"/>
  <c r="AM8" i="60"/>
  <c r="AP4" i="60"/>
  <c r="AN4" i="60"/>
  <c r="AM4" i="60"/>
  <c r="AL7" i="16" a="1"/>
  <c r="AL7" i="16" s="1"/>
  <c r="C8" i="22"/>
  <c r="AL14" i="16" a="1"/>
  <c r="AL14" i="16" s="1"/>
  <c r="C15" i="22"/>
  <c r="L6" i="22"/>
  <c r="C17" i="22"/>
  <c r="AL10" i="16" a="1"/>
  <c r="AL10" i="16" s="1"/>
  <c r="AL11" i="16" a="1"/>
  <c r="AL11" i="16" s="1"/>
  <c r="C5" i="22"/>
  <c r="AP7" i="60"/>
  <c r="AN7" i="60"/>
  <c r="AM7" i="60"/>
  <c r="AP14" i="60"/>
  <c r="AN14" i="60"/>
  <c r="AM14" i="60"/>
  <c r="AL12" i="16" a="1"/>
  <c r="AL12" i="16" s="1"/>
  <c r="C14" i="22"/>
  <c r="AP10" i="60"/>
  <c r="AN10" i="60"/>
  <c r="AM10" i="60"/>
  <c r="AN11" i="60"/>
  <c r="AP11" i="60"/>
  <c r="AM11" i="60"/>
  <c r="C6" i="22"/>
  <c r="AL6" i="16" a="1"/>
  <c r="AL6" i="16" s="1"/>
  <c r="AL16" i="16" a="1"/>
  <c r="AL16" i="16" s="1"/>
  <c r="C16" i="22"/>
  <c r="AP12" i="60"/>
  <c r="AN12" i="60"/>
  <c r="AM12" i="60"/>
  <c r="AL9" i="16" a="1"/>
  <c r="AL9" i="16" s="1"/>
  <c r="C12" i="22"/>
  <c r="AN6" i="60"/>
  <c r="AP6" i="60"/>
  <c r="AM6" i="60"/>
  <c r="AN16" i="60"/>
  <c r="AP16" i="60"/>
  <c r="AM16" i="60"/>
  <c r="AP15" i="60"/>
  <c r="AN15" i="60"/>
  <c r="AM15" i="60"/>
  <c r="AL15" i="16" a="1"/>
  <c r="AL15" i="16" s="1"/>
  <c r="C4" i="22"/>
  <c r="AN9" i="60"/>
  <c r="AP9" i="60"/>
  <c r="AM9" i="60"/>
  <c r="AP6" i="36"/>
  <c r="D10" i="44"/>
  <c r="D16" i="44"/>
  <c r="D13" i="44"/>
  <c r="D17" i="44"/>
  <c r="D4" i="44"/>
  <c r="D5" i="44"/>
  <c r="D6" i="44"/>
  <c r="AP12" i="36"/>
  <c r="AM12" i="36"/>
  <c r="D14" i="44"/>
  <c r="D12" i="44"/>
  <c r="D15" i="44"/>
  <c r="AP10" i="36"/>
  <c r="AN10" i="36"/>
  <c r="AM10" i="36"/>
  <c r="AM4" i="36"/>
  <c r="AN4" i="36"/>
  <c r="D11" i="44"/>
  <c r="D9" i="44"/>
  <c r="D8" i="44"/>
  <c r="L13" i="44"/>
  <c r="E4" i="44"/>
  <c r="F4" i="44" s="1"/>
  <c r="G16" i="44"/>
  <c r="L8" i="44"/>
  <c r="I29" i="7"/>
  <c r="X5" i="7"/>
  <c r="Z3" i="7"/>
  <c r="X6" i="7"/>
  <c r="Z6" i="7" s="1"/>
  <c r="X4" i="7"/>
  <c r="Z4" i="7" s="1"/>
  <c r="X7" i="7"/>
  <c r="Z7" i="7" s="1"/>
  <c r="V18" i="36"/>
  <c r="V24" i="36" s="1"/>
  <c r="D15" i="21"/>
  <c r="D7" i="21"/>
  <c r="D9" i="21"/>
  <c r="D12" i="21"/>
  <c r="D11" i="21"/>
  <c r="D13" i="21"/>
  <c r="D14" i="21"/>
  <c r="D10" i="21"/>
  <c r="D5" i="21"/>
  <c r="D4" i="21"/>
  <c r="D17" i="21"/>
  <c r="D6" i="21"/>
  <c r="D16" i="21"/>
  <c r="AE18" i="15"/>
  <c r="AE24" i="15" s="1"/>
  <c r="AL3" i="15"/>
  <c r="AP6" i="24"/>
  <c r="AP18" i="24" s="1"/>
  <c r="AP24" i="24" s="1"/>
  <c r="K32" i="24" s="1"/>
  <c r="L32" i="24" s="1"/>
  <c r="AN6" i="24"/>
  <c r="AM6" i="24"/>
  <c r="AM17" i="24" s="1"/>
  <c r="D8" i="21"/>
  <c r="AM3" i="36"/>
  <c r="AM17" i="36" s="1"/>
  <c r="AP3" i="36"/>
  <c r="AL17" i="36"/>
  <c r="AN3" i="36"/>
  <c r="AN17" i="36" s="1"/>
  <c r="V18" i="24"/>
  <c r="V24" i="24" s="1"/>
  <c r="L4" i="21"/>
  <c r="M4" i="21" s="1"/>
  <c r="G4" i="21" s="1"/>
  <c r="K18" i="21"/>
  <c r="Z8" i="7"/>
  <c r="AN17" i="24"/>
  <c r="I26" i="7"/>
  <c r="J24" i="7"/>
  <c r="J28" i="7"/>
  <c r="M29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N3" i="16"/>
  <c r="AE5" i="7"/>
  <c r="D5" i="7"/>
  <c r="D24" i="7" s="1"/>
  <c r="AA22" i="3"/>
  <c r="F5" i="7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Y5" i="7" s="1"/>
  <c r="U24" i="3"/>
  <c r="Y18" i="3"/>
  <c r="AP12" i="16" l="1"/>
  <c r="AN12" i="16"/>
  <c r="AN9" i="16"/>
  <c r="AP9" i="16"/>
  <c r="AM9" i="16"/>
  <c r="AP10" i="16"/>
  <c r="AN10" i="16"/>
  <c r="AM4" i="16"/>
  <c r="AN4" i="16"/>
  <c r="AP4" i="16"/>
  <c r="AE18" i="60"/>
  <c r="AE24" i="60" s="1"/>
  <c r="AL3" i="60"/>
  <c r="AM8" i="16"/>
  <c r="AN8" i="16"/>
  <c r="AP8" i="16"/>
  <c r="AP11" i="16"/>
  <c r="AM11" i="16"/>
  <c r="AN11" i="16"/>
  <c r="AN17" i="16"/>
  <c r="M6" i="22"/>
  <c r="G6" i="22" s="1"/>
  <c r="L7" i="22"/>
  <c r="AP13" i="16"/>
  <c r="AM13" i="16"/>
  <c r="AN13" i="16"/>
  <c r="AL17" i="16"/>
  <c r="C18" i="22"/>
  <c r="AM5" i="16"/>
  <c r="AN5" i="16"/>
  <c r="AP5" i="16"/>
  <c r="AP15" i="16"/>
  <c r="AN15" i="16"/>
  <c r="AM15" i="16"/>
  <c r="AP16" i="16"/>
  <c r="AN16" i="16"/>
  <c r="AP14" i="16"/>
  <c r="AN14" i="16"/>
  <c r="AN7" i="16"/>
  <c r="AM7" i="16"/>
  <c r="AP7" i="16"/>
  <c r="AN6" i="16"/>
  <c r="AM6" i="16"/>
  <c r="AP6" i="16"/>
  <c r="AP18" i="16" s="1"/>
  <c r="AP24" i="16" s="1"/>
  <c r="M13" i="22"/>
  <c r="G13" i="22" s="1"/>
  <c r="L14" i="22"/>
  <c r="K28" i="7"/>
  <c r="K29" i="7" s="1"/>
  <c r="K24" i="7"/>
  <c r="K26" i="7" s="1"/>
  <c r="Z37" i="7"/>
  <c r="AA8" i="7"/>
  <c r="AA37" i="7" s="1"/>
  <c r="AP18" i="36"/>
  <c r="AP24" i="36" s="1"/>
  <c r="D18" i="44"/>
  <c r="M8" i="44"/>
  <c r="L9" i="44"/>
  <c r="E5" i="44"/>
  <c r="M13" i="44"/>
  <c r="L14" i="44"/>
  <c r="X31" i="7"/>
  <c r="AD4" i="7"/>
  <c r="AC4" i="7"/>
  <c r="AC6" i="7"/>
  <c r="AD6" i="7"/>
  <c r="AC3" i="7"/>
  <c r="AD3" i="7"/>
  <c r="AL17" i="15"/>
  <c r="AN3" i="15"/>
  <c r="AN17" i="15" s="1"/>
  <c r="AP3" i="15"/>
  <c r="AP18" i="15" s="1"/>
  <c r="AP24" i="15" s="1"/>
  <c r="K32" i="15" s="1"/>
  <c r="L32" i="15" s="1"/>
  <c r="AC7" i="7"/>
  <c r="Z31" i="7"/>
  <c r="AD7" i="7"/>
  <c r="L5" i="21"/>
  <c r="E4" i="21"/>
  <c r="F4" i="21" s="1"/>
  <c r="D18" i="21"/>
  <c r="R29" i="7"/>
  <c r="W29" i="7"/>
  <c r="T29" i="7"/>
  <c r="V29" i="7"/>
  <c r="S29" i="7"/>
  <c r="Q29" i="7"/>
  <c r="Z5" i="7"/>
  <c r="Y28" i="7"/>
  <c r="Y29" i="7" s="1"/>
  <c r="Y24" i="7"/>
  <c r="L29" i="7"/>
  <c r="Q26" i="7"/>
  <c r="W26" i="7"/>
  <c r="F24" i="7"/>
  <c r="F28" i="7"/>
  <c r="X24" i="7"/>
  <c r="X26" i="7" s="1"/>
  <c r="X28" i="7"/>
  <c r="X29" i="7" s="1"/>
  <c r="D28" i="7"/>
  <c r="R26" i="7"/>
  <c r="S26" i="7"/>
  <c r="T26" i="7"/>
  <c r="U26" i="7"/>
  <c r="V26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AE24" i="7"/>
  <c r="M26" i="7"/>
  <c r="L26" i="7"/>
  <c r="AB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D9" i="22" l="1"/>
  <c r="D13" i="22"/>
  <c r="D15" i="22"/>
  <c r="D11" i="22"/>
  <c r="D7" i="22"/>
  <c r="D8" i="22"/>
  <c r="D10" i="22"/>
  <c r="D16" i="22"/>
  <c r="D17" i="22"/>
  <c r="D14" i="22"/>
  <c r="D5" i="22"/>
  <c r="D4" i="22"/>
  <c r="AP3" i="60"/>
  <c r="AP18" i="60" s="1"/>
  <c r="AP24" i="60" s="1"/>
  <c r="AN3" i="60"/>
  <c r="AN17" i="60" s="1"/>
  <c r="AL17" i="60"/>
  <c r="AM3" i="60"/>
  <c r="AM17" i="60" s="1"/>
  <c r="M14" i="22"/>
  <c r="L17" i="22"/>
  <c r="M17" i="22" s="1"/>
  <c r="G17" i="22" s="1"/>
  <c r="L15" i="22"/>
  <c r="AM17" i="16"/>
  <c r="M7" i="22"/>
  <c r="L8" i="22"/>
  <c r="D12" i="22"/>
  <c r="D6" i="22"/>
  <c r="AE25" i="36"/>
  <c r="M14" i="44"/>
  <c r="L17" i="44"/>
  <c r="M17" i="44" s="1"/>
  <c r="G17" i="44" s="1"/>
  <c r="L15" i="44"/>
  <c r="G13" i="44"/>
  <c r="G12" i="44"/>
  <c r="F5" i="44"/>
  <c r="E6" i="44"/>
  <c r="E12" i="44"/>
  <c r="M9" i="44"/>
  <c r="G9" i="44" s="1"/>
  <c r="L10" i="44"/>
  <c r="E5" i="21"/>
  <c r="F5" i="21" s="1"/>
  <c r="M5" i="21"/>
  <c r="G5" i="21" s="1"/>
  <c r="L12" i="21"/>
  <c r="L6" i="21"/>
  <c r="Z24" i="7"/>
  <c r="Z28" i="7"/>
  <c r="AE25" i="16" s="1"/>
  <c r="E4" i="20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D5" i="7"/>
  <c r="AC5" i="7"/>
  <c r="AA3" i="7"/>
  <c r="AA24" i="7" s="1"/>
  <c r="AB24" i="7"/>
  <c r="V18" i="3"/>
  <c r="V24" i="3" s="1"/>
  <c r="AL17" i="3"/>
  <c r="AP3" i="3"/>
  <c r="AP18" i="3" s="1"/>
  <c r="AN3" i="3"/>
  <c r="AN17" i="3" s="1"/>
  <c r="AM3" i="3"/>
  <c r="AM17" i="3" s="1"/>
  <c r="AB26" i="7" l="1"/>
  <c r="AE25" i="60"/>
  <c r="M8" i="22"/>
  <c r="L9" i="22"/>
  <c r="E4" i="22"/>
  <c r="F4" i="22" s="1"/>
  <c r="D18" i="22"/>
  <c r="M15" i="22"/>
  <c r="G14" i="22" s="1"/>
  <c r="L16" i="22"/>
  <c r="M16" i="22" s="1"/>
  <c r="M10" i="44"/>
  <c r="G8" i="44" s="1"/>
  <c r="L11" i="44"/>
  <c r="M11" i="44" s="1"/>
  <c r="F12" i="44"/>
  <c r="E13" i="44"/>
  <c r="F6" i="44"/>
  <c r="E7" i="44"/>
  <c r="M15" i="44"/>
  <c r="L16" i="44"/>
  <c r="M16" i="44" s="1"/>
  <c r="E6" i="21"/>
  <c r="E12" i="21"/>
  <c r="E13" i="21" s="1"/>
  <c r="F12" i="21"/>
  <c r="M6" i="21"/>
  <c r="L7" i="21"/>
  <c r="F6" i="21"/>
  <c r="E7" i="21"/>
  <c r="M12" i="21"/>
  <c r="L13" i="21"/>
  <c r="Z29" i="7"/>
  <c r="AA28" i="7"/>
  <c r="AA29" i="7" s="1"/>
  <c r="Z26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D24" i="7"/>
  <c r="AC24" i="7"/>
  <c r="AP24" i="3"/>
  <c r="K32" i="3" s="1"/>
  <c r="L32" i="3" s="1"/>
  <c r="M9" i="22" l="1"/>
  <c r="G7" i="22" s="1"/>
  <c r="L10" i="22"/>
  <c r="G8" i="22"/>
  <c r="G11" i="22"/>
  <c r="E5" i="22"/>
  <c r="G16" i="22"/>
  <c r="G15" i="22"/>
  <c r="G15" i="44"/>
  <c r="G14" i="44"/>
  <c r="F13" i="44"/>
  <c r="E14" i="44"/>
  <c r="F7" i="44"/>
  <c r="E8" i="44"/>
  <c r="G11" i="44"/>
  <c r="G10" i="44"/>
  <c r="M13" i="21"/>
  <c r="L14" i="21"/>
  <c r="M7" i="21"/>
  <c r="G7" i="21" s="1"/>
  <c r="L8" i="21"/>
  <c r="F7" i="21"/>
  <c r="E8" i="21"/>
  <c r="F13" i="21"/>
  <c r="E14" i="21"/>
  <c r="F6" i="20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5" i="22" l="1"/>
  <c r="E6" i="22"/>
  <c r="E12" i="22"/>
  <c r="M10" i="22"/>
  <c r="G9" i="22" s="1"/>
  <c r="L11" i="22"/>
  <c r="M11" i="22" s="1"/>
  <c r="G10" i="22" s="1"/>
  <c r="F8" i="44"/>
  <c r="E9" i="44"/>
  <c r="F14" i="44"/>
  <c r="E15" i="44"/>
  <c r="E17" i="44"/>
  <c r="F17" i="44" s="1"/>
  <c r="M8" i="21"/>
  <c r="G8" i="21" s="1"/>
  <c r="L9" i="21"/>
  <c r="M14" i="21"/>
  <c r="G14" i="21" s="1"/>
  <c r="L15" i="21"/>
  <c r="L17" i="21"/>
  <c r="M17" i="21" s="1"/>
  <c r="G17" i="21" s="1"/>
  <c r="F8" i="21"/>
  <c r="E9" i="21"/>
  <c r="F14" i="21"/>
  <c r="E17" i="21"/>
  <c r="F17" i="21" s="1"/>
  <c r="E15" i="21"/>
  <c r="G9" i="21"/>
  <c r="F15" i="20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12" i="22" l="1"/>
  <c r="E13" i="22"/>
  <c r="F6" i="22"/>
  <c r="E7" i="22"/>
  <c r="F15" i="44"/>
  <c r="E16" i="44"/>
  <c r="F16" i="44" s="1"/>
  <c r="F9" i="44"/>
  <c r="E10" i="44"/>
  <c r="F9" i="21"/>
  <c r="E10" i="21"/>
  <c r="M15" i="21"/>
  <c r="G13" i="21" s="1"/>
  <c r="L16" i="21"/>
  <c r="M16" i="21" s="1"/>
  <c r="F15" i="21"/>
  <c r="E16" i="21"/>
  <c r="F16" i="21" s="1"/>
  <c r="M9" i="21"/>
  <c r="G6" i="21" s="1"/>
  <c r="L10" i="21"/>
  <c r="F8" i="20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7" i="22" l="1"/>
  <c r="E8" i="22"/>
  <c r="F13" i="22"/>
  <c r="E14" i="22"/>
  <c r="F10" i="44"/>
  <c r="E11" i="44"/>
  <c r="F11" i="44" s="1"/>
  <c r="M10" i="21"/>
  <c r="G12" i="21" s="1"/>
  <c r="L11" i="21"/>
  <c r="M11" i="21" s="1"/>
  <c r="G16" i="21"/>
  <c r="G15" i="21"/>
  <c r="F10" i="21"/>
  <c r="E11" i="21"/>
  <c r="F11" i="21" s="1"/>
  <c r="F9" i="20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E15" i="22" l="1"/>
  <c r="E17" i="22"/>
  <c r="F17" i="22" s="1"/>
  <c r="F14" i="22"/>
  <c r="E9" i="22"/>
  <c r="F8" i="22"/>
  <c r="G11" i="21"/>
  <c r="G10" i="21"/>
  <c r="F10" i="20"/>
  <c r="E11" i="20"/>
  <c r="F11" i="20" s="1"/>
  <c r="F14" i="19"/>
  <c r="E17" i="19"/>
  <c r="F17" i="19" s="1"/>
  <c r="E15" i="19"/>
  <c r="F8" i="19"/>
  <c r="E9" i="19"/>
  <c r="F10" i="18"/>
  <c r="E11" i="18"/>
  <c r="F11" i="18" s="1"/>
  <c r="F9" i="22" l="1"/>
  <c r="E10" i="22"/>
  <c r="E16" i="22"/>
  <c r="F16" i="22" s="1"/>
  <c r="F15" i="22"/>
  <c r="F9" i="19"/>
  <c r="E10" i="19"/>
  <c r="F15" i="19"/>
  <c r="E16" i="19"/>
  <c r="F16" i="19" s="1"/>
  <c r="E11" i="22" l="1"/>
  <c r="F11" i="22" s="1"/>
  <c r="F10" i="22"/>
  <c r="F10" i="19"/>
  <c r="E11" i="19"/>
  <c r="F11" i="19" s="1"/>
  <c r="AA24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C73794A1-BA8A-49C6-BB72-F1785C7B77F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05EA672-7194-48E7-ACFC-DF2DDB312D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F568D73-E291-480C-92CA-376894EB6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C0CB9B6-5AE8-4BB3-9068-6C6230B8DE4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D7A566E-1D4E-4CCB-9336-20E8892078A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A2FA62F-AD5E-4720-A54A-781A62182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531A28B-2C04-4EE2-9C08-AF331DAA38C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3075F7E3-19D0-487C-8A0B-16DE6C85080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C310382-F68E-4F10-BA96-3CCA6F10A00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34469A5-28CC-43E3-B2F5-BB920D1E46D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1A55F74-C546-4039-A92E-E3E1E48D5C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5D5849F9-FC33-4130-819E-9F32550D820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43B0A6D-5106-496E-A0C7-9306FFCD81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D791F88-335A-4ACD-AE70-CC94ED4263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FD1E5E-13B1-4F89-8EFB-DD0642AB2F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EAF1F08-4790-4B05-A200-87B96BB28A4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A177694-E78A-42AA-8724-67613DBAD64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E705863-D0A1-48BC-AC04-625D7E21632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CDD61584-6EB9-425C-924B-30147246752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1BAAAE4-59BA-47DB-BD1F-A091E613FFD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C1A622-E857-4892-A0C5-3E6FB39A051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9976835-FFBE-4EC7-99E8-CF68F579A77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DF5D104-160D-43A4-82DD-BEAD4500137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8C9BD49-3A20-47AD-8ED4-B3238A61E78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9E4C34A-2060-4E0D-A814-72D7F35039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BC69C40-FB55-49FB-86F7-035854C8B03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9D6F6DE-48ED-434C-BD78-59F16042D24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ADE74BA-5C28-4F2A-A304-E1FDA0D64A8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E9D4DE1-7024-4867-9860-9A2426AF9E6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3AD5B570-69AF-42BB-8386-75B58D0758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EA4FBEB-5AE2-4837-BFC5-2A107A33E51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0AD67080-9836-4478-AEDA-68153A6B8D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2B55F30-29AF-43E4-8029-247F50127DD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6FA5277-ADCB-4537-AF04-E312B633AF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F91022A-EC93-4DBA-B01D-DDB64F15EC2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578F8-3922-4071-A8E8-E1E03A4C28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12993CE-1832-4563-BB5E-4842FEF60093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798F323-BF3A-4564-8161-7BD2F1311CE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776C31C-0662-4866-ADB9-25A6BDE5476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1CEC3D7-A20B-4EA7-9AC2-F073DFE91FC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9471B5-E52A-41EA-BB80-6A0168B88D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C78BE1C-096A-4A4B-A8B4-217F5AE9A7D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6C32CC5-A1BF-4F9E-8ABB-E3FD43F8912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F1BF61-AF57-46D0-8363-77B447930D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8ECF633-1ACA-485D-8EA3-73A8F6CE527D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0E5BF35-2A2F-42EF-83D6-E70BA00BC7C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2FCD1F-0A3A-4B60-8A59-9B6735B42DD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EF94144-BE26-467C-89B3-A004648E381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FA3866-00A6-4303-A6AD-F12A30791C6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622D3-EF64-4F7F-8EC9-829D4025CBD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725169-E8D7-4305-B1E8-8287B14ACE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085ED-6D76-446A-8630-142B6647A2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FFDF80F-7157-4E73-BCFC-9135954C3E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AF7897B-B7C4-4C6C-9BFD-71F77767D3C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E45F799-BFA5-409D-AA1A-CCFE970BFA9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2BDF569-28E7-4D50-BCF4-2800170D6DD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2B6F217-249A-4F4C-8136-55F48C14520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29BF320-F1C7-41F5-99FA-C74073D14AD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BA07B3F-63ED-4641-B179-5304A0EE682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FBB37A7F-30BA-48E7-A743-033802F06C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63785AA-8205-40AF-A164-925B1BFEA7E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BF9A4D-3330-49A6-8F84-A9BDDAAC8F7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C3CFB06-C737-48B7-BDBA-01FE364DDF97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0CA2CA6-E69F-4FB2-AFF0-490B103803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CC6ED915-8502-451E-B388-5EA4DCD194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0FCA562-64B1-482E-BBA4-5FBF21873E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3101CE5-F5EA-4064-996D-D5110AF43A1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554035-00A2-40EC-BF18-F22774662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AEB6C39-6E52-41A1-8014-F8C37F62DF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B41210A-8EBF-48AF-AEEC-EF15A3698B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6CC5E73-58FA-4F83-A229-4640069CA89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7FEF28AC-AB09-4C5B-A45B-D06476A6366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43C96E2-46E5-4DAD-B451-D9925D76BEA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B231067-22ED-4BA9-83BC-7A0A377A2F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982C7214-9169-4F9F-8772-32560E32AD0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2CD6E7-DEBE-45B3-AC8B-ED3F8193DF8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605682A-96BB-4868-B990-846F7B3194C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8FB2D51-AA2E-4061-AE1E-6161B561BC7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75D4DC6-23BB-4C37-BB36-B35C6E09379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604B5-352A-4118-87EF-3077C83D3DC3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1D32303-25A8-4448-9A9C-31BF967429B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67E115B-7E90-410E-9413-017DA21A5CB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4AE9EE-4A41-4DB4-8F03-F1C2BA3385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1442A75-6602-4D40-88BC-A5A549F270F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DC203F3D-C7B7-4F8D-83CB-26E761686B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5799D20-DED3-47F1-AA7C-942E1C7110F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D83C31-741A-4524-879F-00325F1B89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13949DA-D836-448A-85DB-3145173560E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26F5676-3A5C-4DE7-A667-656BD63A193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02ACBB7-DB98-42FB-986F-6426F692C89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1BD4C3-3384-4C0D-912A-429FBAD3993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3D6CAB6-A18E-4961-B680-296971D594B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2386E32-034D-4A02-BBB8-362D0D6411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D2" authorId="0" shapeId="0" xr:uid="{44380B09-1F64-41A2-B44E-5E3064CACEA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0185C83-0981-4DE2-979C-1DC13C8AC9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9005F08-1E42-47C1-B42E-08F5BC6C76E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C16B98E-69B4-42FD-AEFC-EBF2A55CCB5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1CE1999-3705-4AF4-87B8-A7B1670C4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37EA8C8-D5F3-4084-9FEC-D16841C2971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EA39621-0344-4F2F-AC5F-A49DE907D26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12F9483-F92A-4A8E-97B9-32BF876F4B5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75CFE35-B1DD-4B2B-B8B4-A3033D1A47B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ACDE08D-AB10-4F02-B78A-1356C524422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CF4A98B-9E2F-4CE8-81F0-F31D2CC6D0D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7D4E569-F6B3-4B1F-9112-EFEB490B26B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28D4E3D-2979-423D-A8C3-A84A2A115B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8EA81AF-F61A-4D41-8D48-B999A6B24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622A8B4-0A87-420F-9B6F-9D266ED8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EF887E-CC32-47FE-8613-15548FC1D5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EDE82C8-AA55-496C-8C30-6CCB802ECD3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0C8D5DD-D30C-4286-B5D5-018E95B5BE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F576AA-0575-40BA-996F-C5024C3EBB7F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71D8F6E9-7721-4E29-9F82-F12480426FB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F4888A8-5349-466C-8472-F572B152A04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2C89CE-E6B9-461E-A8B0-C1D83D86585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4AD0A7-DC5A-4965-93D4-4FB3F7C6605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3734A1D8-BC51-43C5-BF63-36C5971D871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2C8F82A-C888-4A52-91B0-258AF3B9BDE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46A8423-3DCD-4882-942E-0000A4283D5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FBD18F4-E500-46DA-8481-6CDDC59D3DF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CB67B1BF-650D-419F-BFCC-4DF22D57752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C7333B5-FAF9-446A-841F-B0808BF7DE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FA334FE-6E62-48D3-A5AD-967283C769E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E9993A1C-D2F7-46A3-BFDA-EBB204AF02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FA38DF3-2FFF-4596-97CD-5B7CADA678F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F8DFAF7-FAC2-479C-8207-53F368E1C32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1BC2A3F-3852-4C70-9973-1082CFC2E9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AEB673B-15F6-426F-AB5F-7242E4254F9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152C5F8A-744B-4CBE-B809-366CEA7E55A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8258890-839B-46F5-ABBD-FEACCEE0456A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A02A52F-1BF0-4810-9BC2-0F39EA876B9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593AC10-BE24-4D70-B9DF-6EF0C5FED25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C4C49A7-86F0-41EB-8A8D-8AE382FC87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8353E9-7DB3-40C4-B276-CF918528E93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3946BF7-EED0-480E-87CA-8517995826C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88A6CD65-CFD9-4097-9D8A-D5A33C3A375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2B9BBD-B07A-4A13-9378-05434F5D495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24BECB1-25FB-4C94-98B5-5D9FC770029F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385E014-2D4A-4D83-A736-EF2CC92D3D5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6463B3C-956D-42D3-B087-8BE20BCA09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6EB5AD6-2503-49D4-A45E-7D03BE9DF3D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A765E4C-603A-4A01-B944-5A8ED3B8925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9B9B620-271B-4E4F-A4B7-3E0E148C666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75C90B8-D725-467E-A1FA-0065AA5769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F2A85C-5613-4669-82BA-431D1F6E184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029FC5E-C8C3-428F-952E-738B1A207E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38B70CA4-9379-43E2-A44E-9FB7F32E04E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658EDBF-0E72-4540-96D9-0DFDF946A9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D182891B-F0F2-45A5-9A12-431B0E7F6C4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884CFF7-6A9A-41C6-8918-AA2E1EBB5ED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91DF35-579B-4F34-B741-F5B5A4CC36B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74E15F0-0313-4A60-AAA6-25F23CD1E80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53F261-3673-4F5E-B18A-16228F36BAB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D180736-FAB6-4505-B7EC-4E062390BF5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9B5A903-FCD0-491E-BD1B-4873B7F0ADF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F648786B-9BAD-4238-873A-2172D2B793A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CE40A31-B5C5-4447-8E1B-EEE3129E85D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2B3EDE1-A562-4BCE-83CA-DC8DA5AD60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28B8E767-0BA8-4415-84D0-1E6827774B7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986E11F-5B7B-464A-8EEF-C6F7E351AA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A2C9570-8FC9-4E49-837E-0956FA4CF7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B283DB0-CEFD-4385-A60D-2751AA366F3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1493A66-E416-4BEF-9F04-5F18669874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A6A678B-5609-43E3-86B5-93BAABAFE6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D0BE570-CC3C-4C94-8F39-4E2FB5D68DA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F2FDFB2-33B1-4C17-A0AE-6FF5D21EA7C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829ECEB-8025-4F4A-8C41-CB2F1421479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CC1E748B-8196-4017-AE1D-95CC8DA931FD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461C980-CCD7-4FA5-A632-2A7E1E4E380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40E7755-99FD-42AA-BD76-A4E50176F2C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13B2109-A08A-4854-A057-125F9F551D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C7C602-C40C-4CFC-B0B4-05EBC5C5DE8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B8AA1C36-F80C-470A-A365-8D3ED201EB7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C1E7D02-2C4A-4F3E-8628-2D6757179F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FF3372C-9068-421E-AD95-9D7B8E98EED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68346F1-B2C0-45AD-AC4B-6B133D2A4B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16DF94-C68C-4740-83C0-DE7B7F9475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0341B12-5E8C-43D3-B1C8-BF95D8F882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76D6FD2-482F-49EF-98B5-89D34CDF47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E3250702-B660-46A2-8EE2-DBFECFB484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DB6D71B-A275-4651-8554-AC5F65AA64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29A0DF5-A0CF-4BD8-8FEC-527CC98C62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5055F53-5B19-482D-993D-76395C1B1D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8371B6A-F4B3-4565-9ABB-EEE13CB924F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6D7A6CE-7749-4EB7-B83C-DA27DEAEC38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5EDCACC-AA69-4F05-B3A8-E9590A720F8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30A1014-1FE2-41FB-B009-F404B7167A0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20D38634-B677-4A4B-98F5-ACBB36195BE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37C3D8-ECA3-4456-B5FF-D9CD7DD8BEA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F9FFDF3-E16A-4697-AA48-1BA5CE65E7D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321265-E449-4061-A68E-D1A2DF46A8F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527B4E6-0141-4188-99B0-1FF3BAF1F41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0EDC65C-10D8-4227-A087-18F20634ADFA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0A97C2-A78C-4000-826A-F90DFA2A37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31BD964-03F4-48AC-B8DF-CE8AC3EA19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7FE13B0B-5778-46C4-A5D4-98C00C1C8A8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27046E5E-7AB0-4D57-8A5F-379E02296A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D3D9E70-7428-44BB-A141-67CCCB418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705409C-1D20-4017-AE0C-7851F2FE45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D5AB8BC4-6276-48EB-8540-05D291D3318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6A3E73B-85B8-40AF-9880-870A9F4A12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4FDCD13-A7D5-4D18-A8D1-7DBBC579D6B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BEED49E-D318-432F-8043-A74ACEB6221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EEDE5F-AA52-4C87-8FE7-6C294975161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E16BDEA1-4CDB-4F40-916A-1CF5613620C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07CA87C-70C2-402D-B763-00F53AB3C8C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C4D7FB9-56E6-4A58-9AC5-3211AD4A1B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4692871-AF2C-4F06-90E4-C67B8657A88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1BBE3F8F-B7DC-4D96-844A-0A322378957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35D2ADF-82FC-430D-BDA8-BB5B2204517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74F9006-02B7-42EF-8EB4-6D7F7DA4F59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FF09FDA-46A7-4A20-95D6-5FFEEDA908B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6F5A3A4-EE17-4080-A6F9-CF8747B92B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F4302C2-8AE3-40B6-9DAB-602D25E2414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CD0C9C5-ACCD-48B4-BFE4-4A3E254871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D0153C1-AF92-4BCD-AF3F-C06F281DB21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9395964-89F1-4259-972F-E7BFB8ED13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3A001-0366-4C82-8131-3DDEB4CB39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AD54EB83-17BE-48AE-AD85-B21DB6E7313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F10CC88-5FB7-4C03-96A9-864B3E7DAC8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0703E36-4578-48C3-88BC-22054522C70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E3253CC-8E3D-4A02-A9EE-C7C2698A40E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08F5FBC6-32EE-4DD1-AE18-13A3F29E9F0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3186ECE-A4BD-4544-A79E-3A7338466A9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9DE8EB8-A447-4919-853B-5F573D6BFD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8AB701E-D84E-41EE-BC8A-26FCC6A8F63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4DE8FAC-BB13-4A29-9B5D-B965D1B4847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382CE85-55CE-4AEB-9F9A-209CBE580D58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B3EDCC-24E9-48D4-92CC-D1CAD63ABD8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EBF0330-F853-44C2-9E07-8C4F5B588F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5170F69-C89F-4FF0-93DA-204405AA581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852EA65-E6B0-4043-B014-B7C23EA84F1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DB601709-268F-480C-82DE-7A4FC30ED5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E5D34FA-C5E9-4C9D-90D8-3C47B2315C3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F07029A-6C0E-4AB2-A6C9-9CF9636AD5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84CDF5A-509C-4C7F-A4BE-1DB5D03E15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69E096-2BF1-4ED9-93DC-0DE0C8522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6502DCD-8A71-4EE1-B971-04C5B551E524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550E39A-5B25-4988-9135-07A54F04FF5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EE1937A-D3F5-41F8-9245-DC88F1C40BF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71C9BE0-2899-4943-AF6D-EC1E55C319B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3A9CDA8-5913-4FF4-8C43-F73E0AE3FD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811F338-6FA2-4323-961B-F470615A7D9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F27823E-0A86-4274-9F67-5A02ED18BC4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23EA4D-B526-46DA-AAC1-7256F822041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DA551A-2DAA-4236-BA63-D64616A8F5BA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B6E2216-8885-44DD-9649-8C44A9B8B02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BB2FFCE-256F-4377-B934-768CC5C0D4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16BBDB14-F4EC-4882-9F12-A29B941DEEB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DC956F4-F297-47E8-8008-BD60FC02A0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ECCE749-0C5E-4AEE-A9DF-92D4D57560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41DF65B5-E70B-4776-A640-6296C17222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F03B83A-8509-4B8A-A2AB-E3B2A1CD15F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F855A3C-9CC9-41B2-A573-9FAA66B226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7AB93C8-7AEE-47F7-802F-497012A074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4D4E3B6-A076-4C38-8968-A03AB07F7E62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E2BDBD5-2ADE-4CB0-9927-61D5A7ED002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1B53207-1379-47D3-9CDD-F02B94607224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662BB85-977C-4589-8024-5F43E8E1D2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8FB1D4C-356B-4375-9E3C-B14FFEA57FB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82E83D1-EE52-48D3-8BFE-CED27EDBBDF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3E57C54-6F0C-4E56-B463-A7258DE5344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CAB3B4F-2492-47A3-95DE-05F4272055A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9F71FB7-E7DB-4F73-8570-C09C9D51F78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22320DA-F0D1-4422-881D-9D9DDE90607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72D72C8-FAA4-430B-A8D5-D6F965CE75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B2E615C-102F-4FC5-BB5F-C11D41CF5FE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BE16F93-F32F-4309-B789-8B24A0DF3B4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C3A703F-3A7F-4489-B530-AE27583671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BF7DE10-8124-44E7-84D4-DF203B2257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4BD0177-6486-43BF-A887-3D5CD6F39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4AECD0F-2299-4616-9E70-959858830E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04A43DB-0D46-4CB9-9074-D7B3E16AEA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28A1C21B-C2BD-4DF5-A571-FBB26C9F6D9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A9121C0-3583-4BAE-944F-445B5D7703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34520B1-8871-460B-8D25-3E86E6C068F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9112C5A-2BD1-4AB8-A1C0-D3B597E7EFB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FA0E990-5B9F-41E1-964F-2EACB18427E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95C1CC6C-C7F0-42B9-BDA7-3377E5D5B14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02BEFAA-41FF-4D92-AE92-7A42E5596423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12A8179-DDD4-491A-BA5C-905006449F3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0E99E03-1D60-4767-B5AF-DCC0A7874AC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48463E-EF86-44F0-9946-0881F08D1DB7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290117C-797D-43C1-BA10-901D8A46E9B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C66CD6A-348A-4045-A1E3-B58E3A456C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C809AC06-43B9-4183-A65E-C11780DA95D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6FD5108-FF0A-4F57-BE42-20A1A0A27A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B654CA7-03CB-4A8A-9319-0D70D7855F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E5986C7-FEAC-4ACA-888F-08A2EF0E61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B451B00-8ED8-44B0-AE05-FB54BB7B42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006C4E1-A721-4FF4-8146-C9E245296D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CC5E62D-6ABF-46E1-B999-60A77912BA4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19CE2B3-36AD-41E4-ABEE-F5A7113F06A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881BA2C-230E-4301-89BC-60CADA2F44C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6CD25235-2D5B-4E6A-BCEE-14BD48AA1866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7AAE959-869D-458B-B488-EEA44BB4DDF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6B8D92D-423F-4921-9D8B-A708AF7AD6D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2A319ABE-A493-4F68-A429-7E612BDB643D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2AD83FE-7CE9-4F7F-A214-DB69B82948D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C83354CC-146E-4DC8-8C73-B2A3C9EE45F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9AE446B-7486-4B1C-9006-DF844FBCF25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0F41C9B0-43F9-4C9E-8DCF-4126557F644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3E75B24-E188-4E05-B3FB-8469746DF36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5C653FC5-F06A-467C-9FE4-699C39B4CD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ED0740D-BD4B-4F1F-AA6D-873E3064634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C0CB59AB-E947-4FB8-A7A3-E52DACE761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29D2F73-6F9C-48A8-A52B-64EECBDBC3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9ED23ED-F7B2-4AC7-9D48-EAC1371ADE8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88FF14F-1167-4101-AE51-7C0959B6E7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1A85DD1-711F-4383-A00A-ED31FED2395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531057E-4C82-4F58-ACF7-F98BFBC8AA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F56C9BA8-B11C-45C2-B46E-897404A894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F647F8A6-47EE-4F23-A8F6-3B8C4A416D9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<sst xmlns="http://schemas.openxmlformats.org/spreadsheetml/2006/main" count="144077" uniqueCount="3884">
  <si>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</si>
  <si>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</si>
  <si>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</si>
  <si>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</si>
  <si>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</si>
  <si>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</si>
  <si>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</si>
  <si>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</si>
  <si>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</si>
  <si>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</si>
  <si>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</si>
  <si>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</si>
  <si>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</si>
  <si>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</si>
  <si>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</si>
  <si>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</si>
  <si>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</si>
  <si>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</si>
  <si>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</si>
  <si>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</si>
  <si>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</si>
  <si>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</si>
  <si>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</si>
  <si>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</si>
  <si>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</si>
  <si>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</si>
  <si>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</si>
  <si>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</si>
  <si>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</si>
  <si>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</si>
  <si>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</si>
  <si>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</si>
  <si>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</si>
  <si>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</si>
  <si>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</si>
  <si>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</si>
  <si>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</si>
  <si>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</si>
  <si>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</si>
  <si>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</si>
  <si>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</si>
  <si>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</si>
  <si>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</si>
  <si>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</si>
  <si>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</si>
  <si>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</si>
  <si>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</si>
  <si>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</si>
  <si>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</si>
  <si>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</si>
  <si>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</si>
  <si>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</si>
  <si>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</si>
  <si>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</si>
  <si>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</si>
  <si>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</si>
  <si>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</si>
  <si>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</si>
  <si>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</si>
  <si>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</si>
  <si>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</si>
  <si>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</si>
  <si>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</si>
  <si>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</si>
  <si>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</si>
  <si>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</si>
  <si>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</si>
  <si>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</si>
  <si>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</si>
  <si>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</si>
  <si>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</si>
  <si>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</si>
  <si>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</si>
  <si>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</si>
  <si>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</si>
  <si>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</si>
  <si>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</si>
  <si>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</si>
  <si>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</si>
  <si>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</si>
  <si>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</si>
  <si>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</si>
  <si>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</si>
  <si>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</si>
  <si>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</si>
  <si>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</si>
  <si>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</si>
  <si>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</si>
  <si>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</si>
  <si>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</si>
  <si>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</si>
  <si>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</si>
  <si>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</si>
  <si>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</si>
  <si>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</si>
  <si>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</si>
  <si>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</si>
  <si>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</si>
  <si>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</si>
  <si>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</si>
  <si>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</si>
  <si>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</si>
  <si>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</si>
  <si>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</si>
  <si>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</si>
  <si>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</si>
  <si>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</si>
  <si>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</si>
  <si>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</si>
  <si>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</si>
  <si>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</si>
  <si>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</si>
  <si>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</si>
  <si>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</si>
  <si>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</si>
  <si>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</si>
  <si>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</si>
  <si>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</si>
  <si>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</si>
  <si>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</si>
  <si>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</si>
  <si>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</si>
  <si>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</si>
  <si>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</si>
  <si>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</si>
  <si>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</si>
  <si>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</si>
  <si>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</si>
  <si>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</si>
  <si>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</si>
  <si>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</si>
  <si>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</si>
  <si>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</si>
  <si>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</si>
  <si>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</si>
  <si>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</si>
  <si>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</si>
  <si>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</si>
  <si>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</si>
  <si>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</si>
  <si>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</si>
  <si>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</si>
  <si>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</si>
  <si>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</si>
  <si>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</si>
  <si>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</si>
  <si>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</si>
  <si>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</si>
  <si>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</si>
  <si>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</si>
  <si>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</si>
  <si>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</si>
  <si>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</si>
  <si>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</si>
  <si>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</si>
  <si>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</si>
  <si>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</si>
  <si>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</si>
  <si>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</si>
  <si>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</si>
  <si>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</si>
  <si>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</si>
  <si>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</si>
  <si>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</si>
  <si>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</si>
  <si>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</si>
  <si>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</si>
  <si>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</si>
  <si>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</si>
  <si>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</si>
  <si>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</si>
  <si>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</si>
  <si>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</si>
  <si>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</si>
  <si>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</si>
  <si>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</si>
  <si>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</si>
  <si>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</si>
  <si>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</si>
  <si>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</si>
  <si>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</si>
  <si>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</si>
  <si>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</si>
  <si>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</si>
  <si>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</si>
  <si>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</si>
  <si>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</si>
  <si>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</si>
  <si>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</si>
  <si>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</si>
  <si>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</si>
  <si>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</si>
  <si>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</si>
  <si>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</si>
  <si>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</si>
  <si>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</si>
  <si>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</si>
  <si>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</si>
  <si>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</si>
  <si>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</si>
  <si>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</si>
  <si>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</si>
  <si>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</si>
  <si>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</si>
  <si>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</si>
  <si>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</si>
  <si>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</si>
  <si>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</si>
  <si>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</si>
  <si>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</si>
  <si>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</si>
  <si>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</si>
  <si>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</si>
  <si>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</si>
  <si>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</si>
  <si>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</si>
  <si>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</si>
  <si>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</si>
  <si>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</si>
  <si>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</si>
  <si>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</si>
  <si>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</si>
  <si>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</si>
  <si>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</si>
  <si>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</si>
  <si>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</si>
  <si>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</si>
  <si>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</si>
  <si>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</si>
  <si>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</si>
  <si>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</si>
  <si>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</si>
  <si>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</si>
  <si>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</si>
  <si>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</si>
  <si>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</si>
  <si>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</si>
  <si>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</si>
  <si>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</si>
  <si>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</si>
  <si>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</si>
  <si>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</si>
  <si>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</si>
  <si>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</si>
  <si>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</si>
  <si>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</si>
  <si>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</si>
  <si>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</si>
  <si>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</si>
  <si>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</si>
  <si>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</si>
  <si>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</si>
  <si>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</si>
  <si>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</si>
  <si>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</si>
  <si>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</si>
  <si>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</si>
  <si>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</si>
  <si>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</si>
  <si>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</si>
  <si>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</si>
  <si>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</si>
  <si>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</si>
  <si>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</si>
  <si>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</si>
  <si>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</si>
  <si>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</si>
  <si>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</si>
  <si>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</si>
  <si>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</si>
  <si>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</si>
  <si>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</si>
  <si>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</si>
  <si>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</si>
  <si>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</si>
  <si>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</si>
  <si>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</si>
  <si>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</si>
  <si>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</si>
  <si>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</si>
  <si>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</si>
  <si>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</si>
  <si>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</si>
  <si>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</si>
  <si>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</si>
  <si>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</si>
  <si>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</si>
  <si>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</si>
  <si>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</si>
  <si>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</si>
  <si>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</si>
  <si>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</si>
  <si>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</si>
  <si>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</si>
  <si>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</si>
  <si>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</si>
  <si>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</si>
  <si>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</si>
  <si>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</si>
  <si>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</si>
  <si>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</si>
  <si>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</si>
  <si>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</si>
  <si>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</si>
  <si>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</si>
  <si>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</si>
  <si>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</si>
  <si>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</si>
  <si>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</si>
  <si>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</si>
  <si>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</si>
  <si>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</si>
  <si>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</si>
  <si>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</si>
  <si>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</si>
  <si>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</si>
  <si>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</si>
  <si>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</si>
  <si>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</si>
  <si>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</si>
  <si>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</si>
  <si>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</si>
  <si>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</si>
  <si>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</si>
  <si>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</si>
  <si>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</si>
  <si>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</si>
  <si>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</si>
  <si>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</si>
  <si>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</si>
  <si>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</si>
  <si>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</si>
  <si>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</si>
  <si>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</si>
  <si>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</si>
  <si>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</si>
  <si>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</si>
  <si>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</si>
  <si>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</si>
  <si>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</si>
  <si>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</si>
  <si>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</si>
  <si>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</si>
  <si>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</si>
  <si>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</si>
  <si>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</si>
  <si>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</si>
  <si>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</si>
  <si>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</si>
  <si>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</si>
  <si>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</si>
  <si>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</si>
  <si>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</si>
  <si>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</si>
  <si>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</si>
  <si>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</si>
  <si>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</si>
  <si>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</si>
  <si>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</si>
  <si>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</si>
  <si>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</si>
  <si>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</si>
  <si>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</si>
  <si>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</si>
  <si>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</si>
  <si>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</si>
  <si>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</si>
  <si>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</si>
  <si>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</si>
  <si>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</si>
  <si>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</si>
  <si>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</si>
  <si>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</si>
  <si>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</si>
  <si>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</si>
  <si>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</si>
  <si>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</si>
  <si>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</si>
  <si>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</si>
  <si>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</si>
  <si>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</si>
  <si>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</si>
  <si>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</si>
  <si>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</si>
  <si>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</si>
  <si>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</si>
  <si>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</si>
  <si>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</si>
  <si>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</si>
  <si>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</si>
  <si>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</si>
  <si>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</si>
  <si>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</si>
  <si>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</si>
  <si>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</si>
  <si>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</si>
  <si>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</si>
  <si>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</si>
  <si>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</si>
  <si>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</si>
  <si>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</si>
  <si>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</si>
  <si>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</si>
  <si>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</si>
  <si>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</si>
  <si>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</si>
  <si>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</si>
  <si>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</si>
  <si>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</si>
  <si>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</si>
  <si>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</si>
  <si>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</si>
  <si>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</si>
  <si>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</si>
  <si>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</si>
  <si>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</si>
  <si>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</si>
  <si>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</si>
  <si>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</si>
  <si>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</si>
  <si>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</si>
  <si>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</si>
  <si>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</si>
  <si>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</si>
  <si>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</si>
  <si>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</si>
  <si>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</si>
  <si>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</si>
  <si>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</si>
  <si>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</si>
  <si>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</si>
  <si>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</si>
  <si>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</si>
  <si>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</si>
  <si>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</si>
  <si>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</si>
  <si>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</si>
  <si>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</si>
  <si>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</si>
  <si>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</si>
  <si>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</si>
  <si>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</si>
  <si>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</si>
  <si>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</si>
  <si>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</si>
  <si>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</si>
  <si>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</si>
  <si>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</si>
  <si>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</si>
  <si>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</si>
  <si>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</si>
  <si>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</si>
  <si>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</si>
  <si>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</si>
  <si>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</si>
  <si>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</si>
  <si>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</si>
  <si>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</si>
  <si>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</si>
  <si>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</si>
  <si>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</si>
  <si>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</si>
  <si>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</si>
  <si>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</si>
  <si>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</si>
  <si>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</si>
  <si>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</si>
  <si>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</si>
  <si>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</si>
  <si>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</si>
  <si>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</si>
  <si>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</si>
  <si>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</si>
  <si>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</si>
  <si>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</si>
  <si>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</si>
  <si>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</si>
  <si>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</si>
  <si>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</si>
  <si>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</si>
  <si>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</si>
  <si>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</si>
  <si>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</si>
  <si>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</si>
  <si>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</si>
  <si>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</si>
  <si>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</si>
  <si>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</si>
  <si>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</si>
  <si>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</si>
  <si>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</si>
  <si>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</si>
  <si>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</si>
  <si>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</si>
  <si>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</si>
  <si>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</si>
  <si>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</si>
  <si>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</si>
  <si>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</si>
  <si>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</si>
  <si>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</si>
  <si>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</si>
  <si>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</si>
  <si>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</si>
  <si>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</si>
  <si>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</si>
  <si>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</si>
  <si>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</si>
  <si>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</si>
  <si>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</si>
  <si>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</si>
  <si>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</si>
  <si>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</si>
  <si>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</si>
  <si>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</si>
  <si>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</si>
  <si>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</si>
  <si>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</si>
  <si>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</si>
  <si>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</si>
  <si>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</si>
  <si>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</si>
  <si>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</si>
  <si>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</si>
  <si>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</si>
  <si>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</si>
  <si>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</si>
  <si>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</si>
  <si>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</si>
  <si>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</si>
  <si>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</si>
  <si>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</si>
  <si>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</si>
  <si>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</si>
  <si>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</si>
  <si>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</si>
  <si>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</si>
  <si>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</si>
  <si>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</si>
  <si>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</si>
  <si>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</si>
  <si>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</si>
  <si>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</si>
  <si>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</si>
  <si>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</si>
  <si>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</si>
  <si>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</si>
  <si>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</si>
  <si>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</si>
  <si>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</si>
  <si>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</si>
  <si>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</si>
  <si>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</si>
  <si>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</si>
  <si>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</si>
  <si>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</si>
  <si>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</si>
  <si>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</si>
  <si>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</si>
  <si>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</si>
  <si>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</si>
  <si>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</si>
  <si>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</si>
  <si>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</si>
  <si>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</si>
  <si>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</si>
  <si>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</si>
  <si>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</si>
  <si>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</si>
  <si>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</si>
  <si>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</si>
  <si>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</si>
  <si>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</si>
  <si>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</si>
  <si>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</si>
  <si>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</si>
  <si>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</si>
  <si>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</si>
  <si>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</si>
  <si>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</si>
  <si>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</si>
  <si>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</si>
  <si>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</si>
  <si>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</si>
  <si>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</si>
  <si>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</si>
  <si>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</si>
  <si>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</si>
  <si>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</si>
  <si>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</si>
  <si>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</si>
  <si>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</si>
  <si>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</si>
  <si>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</si>
  <si>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</si>
  <si>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</si>
  <si>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</si>
  <si>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</si>
  <si>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</si>
  <si>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</si>
  <si>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</si>
  <si>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</si>
  <si>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</si>
  <si>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</si>
  <si>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</si>
  <si>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</si>
  <si>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</si>
  <si>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</si>
  <si>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</si>
  <si>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</si>
  <si>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</si>
  <si>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</si>
  <si>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</si>
  <si>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</si>
  <si>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</si>
  <si>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</si>
  <si>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</si>
  <si>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</si>
  <si>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</si>
  <si>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</si>
  <si>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</si>
  <si>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</si>
  <si>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</si>
  <si>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</si>
  <si>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</si>
  <si>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</si>
  <si>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</si>
  <si>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</si>
  <si>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</si>
  <si>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</si>
  <si>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</si>
  <si>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</si>
  <si>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</si>
  <si>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</si>
  <si>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</si>
  <si>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</si>
  <si>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</si>
  <si>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</si>
  <si>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</si>
  <si>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</si>
  <si>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</si>
  <si>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</si>
  <si>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</si>
  <si>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</si>
  <si>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</si>
  <si>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</si>
  <si>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</si>
  <si>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</si>
  <si>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</si>
  <si>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</si>
  <si>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</si>
  <si>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</si>
  <si>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</si>
  <si>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</si>
  <si>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</si>
  <si>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</si>
  <si>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</si>
  <si>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</si>
  <si>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</si>
  <si>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</si>
  <si>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</si>
  <si>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</si>
  <si>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</si>
  <si>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</si>
  <si>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</si>
  <si>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</si>
  <si>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</si>
  <si>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</si>
  <si>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</si>
  <si>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</si>
  <si>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</si>
  <si>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</si>
  <si>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</si>
  <si>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</si>
  <si>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</si>
  <si>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</si>
  <si>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</si>
  <si>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</si>
  <si>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</si>
  <si>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</si>
  <si>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</si>
  <si>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</si>
  <si>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</si>
  <si>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</si>
  <si>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</si>
  <si>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</si>
  <si>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</si>
  <si>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</si>
  <si>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</si>
  <si>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</si>
  <si>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</si>
  <si>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</si>
  <si>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</si>
  <si>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</si>
  <si>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</si>
  <si>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</si>
  <si>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</si>
  <si>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</si>
  <si>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</si>
  <si>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</si>
  <si>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</si>
  <si>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</si>
  <si>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</si>
  <si>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</si>
  <si>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</si>
  <si>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</si>
  <si>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</si>
  <si>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</si>
  <si>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</si>
  <si>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</si>
  <si>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</si>
  <si>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</si>
  <si>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</si>
  <si>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</si>
  <si>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</si>
  <si>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</si>
  <si>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</si>
  <si>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</si>
  <si>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</si>
  <si>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</si>
  <si>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</si>
  <si>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</si>
  <si>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</si>
  <si>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</si>
  <si>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</si>
  <si>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</si>
  <si>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</si>
  <si>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</si>
  <si>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</si>
  <si>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</si>
  <si>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</si>
  <si>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</si>
  <si>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</si>
  <si>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</si>
  <si>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</si>
  <si>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</si>
  <si>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</si>
  <si>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</si>
  <si>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</si>
  <si>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</si>
  <si>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</si>
  <si>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</si>
  <si>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</si>
  <si>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</si>
  <si>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</si>
  <si>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</si>
  <si>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</si>
  <si>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</si>
  <si>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</si>
  <si>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</si>
  <si>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</si>
  <si>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</si>
  <si>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</si>
  <si>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</si>
  <si>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</si>
  <si>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</si>
  <si>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</si>
  <si>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</si>
  <si>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</si>
  <si>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</si>
  <si>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</si>
  <si>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</si>
  <si>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</si>
  <si>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</si>
  <si>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</si>
  <si>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</si>
  <si>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</si>
  <si>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</si>
  <si>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</si>
  <si>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</si>
  <si>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</si>
  <si>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</si>
  <si>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</si>
  <si>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</si>
  <si>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</si>
  <si>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</si>
  <si>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</si>
  <si>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</si>
  <si>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</si>
  <si>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</si>
  <si>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</si>
  <si>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</si>
  <si>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</si>
  <si>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</si>
  <si>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</si>
  <si>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</si>
  <si>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</si>
  <si>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</si>
  <si>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</si>
  <si>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</si>
  <si>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</si>
  <si>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</si>
  <si>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</si>
  <si>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</si>
  <si>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</si>
  <si>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</si>
  <si>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</si>
  <si>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</si>
  <si>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</si>
  <si>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</si>
  <si>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</si>
  <si>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</si>
  <si>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</si>
  <si>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</si>
  <si>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</si>
  <si>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</si>
  <si>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</si>
  <si>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</si>
  <si>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</si>
  <si>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</si>
  <si>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</si>
  <si>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</si>
  <si>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</si>
  <si>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</si>
  <si>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</si>
  <si>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</si>
  <si>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</si>
  <si>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</si>
  <si>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</si>
  <si>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</si>
  <si>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</si>
  <si>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</si>
  <si>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</si>
  <si>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</si>
  <si>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</si>
  <si>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</si>
  <si>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</si>
  <si>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</si>
  <si>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</si>
  <si>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</si>
  <si>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</si>
  <si>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</si>
  <si>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</si>
  <si>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</si>
  <si>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</si>
  <si>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</si>
  <si>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</si>
  <si>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</si>
  <si>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</si>
  <si>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</si>
  <si>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</si>
  <si>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</si>
  <si>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</si>
  <si>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</si>
  <si>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</si>
  <si>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</si>
  <si>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</si>
  <si>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</si>
  <si>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</si>
  <si>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</si>
  <si>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</si>
  <si>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</si>
  <si>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</si>
  <si>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</si>
  <si>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</si>
  <si>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</si>
  <si>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</si>
  <si>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</si>
  <si>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</si>
  <si>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</si>
  <si>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</si>
  <si>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</si>
  <si>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</si>
  <si>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</si>
  <si>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</si>
  <si>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</si>
  <si>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</si>
  <si>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</si>
  <si>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</si>
  <si>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</si>
  <si>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</si>
  <si>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</si>
  <si>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</si>
  <si>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</si>
  <si>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</si>
  <si>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</si>
  <si>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</si>
  <si>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</si>
  <si>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</si>
  <si>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</si>
  <si>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</si>
  <si>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</si>
  <si>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</si>
  <si>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</si>
  <si>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</si>
  <si>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</si>
  <si>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</si>
  <si>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</si>
  <si>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</si>
  <si>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</si>
  <si>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</si>
  <si>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</si>
  <si>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</si>
  <si>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</si>
  <si>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</si>
  <si>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</si>
  <si>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</si>
  <si>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</si>
  <si>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</si>
  <si>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</si>
  <si>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</si>
  <si>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</si>
  <si>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</si>
  <si>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</si>
  <si>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</si>
  <si>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</si>
  <si>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</si>
  <si>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</si>
  <si>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</si>
  <si>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</si>
  <si>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</si>
  <si>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</si>
  <si>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</si>
  <si>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</si>
  <si>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</si>
  <si>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</si>
  <si>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</si>
  <si>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</si>
  <si>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</si>
  <si>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</si>
  <si>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</si>
  <si>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</si>
  <si>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</si>
  <si>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</si>
  <si>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</si>
  <si>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</si>
  <si>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</si>
  <si>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</si>
  <si>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</si>
  <si>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</si>
  <si>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</si>
  <si>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</si>
  <si>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</si>
  <si>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</si>
  <si>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</si>
  <si>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</si>
  <si>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</si>
  <si>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</si>
  <si>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</si>
  <si>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</si>
  <si>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</si>
  <si>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</si>
  <si>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</si>
  <si>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</si>
  <si>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</si>
  <si>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</si>
  <si>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</si>
  <si>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</si>
  <si>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</si>
  <si>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</si>
  <si>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</si>
  <si>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</si>
  <si>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</si>
  <si>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</si>
  <si>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</si>
  <si>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</si>
  <si>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</si>
  <si>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</si>
  <si>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</si>
  <si>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</si>
  <si>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</si>
  <si>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</si>
  <si>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</si>
  <si>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</si>
  <si>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</si>
  <si>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</si>
  <si>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</si>
  <si>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</si>
  <si>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</si>
  <si>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</si>
  <si>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</si>
  <si>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</si>
  <si>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</si>
  <si>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</si>
  <si>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</si>
  <si>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</si>
  <si>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</si>
  <si>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</si>
  <si>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</si>
  <si>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</si>
  <si>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</si>
  <si>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</si>
  <si>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</si>
  <si>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</si>
  <si>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</si>
  <si>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</si>
  <si>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</si>
  <si>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</si>
  <si>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</si>
  <si>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</si>
  <si>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</si>
  <si>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</si>
  <si>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</si>
  <si>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</si>
  <si>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</si>
  <si>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</si>
  <si>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</si>
  <si>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</si>
  <si>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</si>
  <si>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</si>
  <si>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</si>
  <si>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</si>
  <si>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</si>
  <si>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</si>
  <si>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</si>
  <si>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</si>
  <si>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</si>
  <si>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</si>
  <si>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</si>
  <si>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</si>
  <si>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</si>
  <si>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</si>
  <si>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</si>
  <si>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</si>
  <si>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</si>
  <si>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</si>
  <si>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</si>
  <si>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</si>
  <si>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</si>
  <si>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</si>
  <si>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</si>
  <si>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</si>
  <si>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</si>
  <si>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</si>
  <si>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</si>
  <si>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</si>
  <si>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</si>
  <si>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</si>
  <si>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</si>
  <si>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</si>
  <si>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</si>
  <si>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</si>
  <si>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</si>
  <si>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</si>
  <si>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</si>
  <si>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</si>
  <si>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</si>
  <si>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</si>
  <si>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</si>
  <si>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</si>
  <si>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</si>
  <si>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</si>
  <si>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</si>
  <si>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</si>
  <si>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</si>
  <si>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</si>
  <si>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</si>
  <si>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</si>
  <si>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</si>
  <si>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</si>
  <si>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</si>
  <si>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</si>
  <si>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</si>
  <si>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</si>
  <si>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</si>
  <si>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</si>
  <si>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</si>
  <si>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</si>
  <si>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</si>
  <si>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</si>
  <si>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</si>
  <si>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</si>
  <si>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</si>
  <si>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</si>
  <si>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</si>
  <si>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</si>
  <si>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</si>
  <si>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</si>
  <si>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</si>
  <si>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</si>
  <si>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</si>
  <si>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</si>
  <si>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</si>
  <si>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</si>
  <si>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</si>
  <si>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</si>
  <si>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</si>
  <si>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</si>
  <si>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</si>
  <si>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</si>
  <si>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</si>
  <si>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</si>
  <si>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</si>
  <si>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</si>
  <si>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</si>
  <si>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</si>
  <si>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</si>
  <si>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</si>
  <si>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</si>
  <si>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</si>
  <si>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</si>
  <si>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</si>
  <si>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</si>
  <si>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</si>
  <si>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</si>
  <si>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</si>
  <si>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</si>
  <si>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</si>
  <si>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</si>
  <si>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</si>
  <si>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</si>
  <si>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</si>
  <si>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</si>
  <si>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</si>
  <si>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</si>
  <si>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</si>
  <si>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</si>
  <si>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</si>
  <si>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</si>
  <si>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</si>
  <si>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</si>
  <si>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</si>
  <si>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</si>
  <si>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</si>
  <si>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</si>
  <si>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</si>
  <si>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</si>
  <si>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</si>
  <si>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</si>
  <si>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</si>
  <si>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</si>
  <si>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</si>
  <si>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</si>
  <si>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</si>
  <si>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</si>
  <si>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</si>
  <si>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</si>
  <si>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</si>
  <si>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</si>
  <si>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</si>
  <si>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</si>
  <si>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</si>
  <si>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</si>
  <si>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</si>
  <si>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</si>
  <si>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</si>
  <si>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</si>
  <si>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</si>
  <si>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</si>
  <si>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</si>
  <si>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</si>
  <si>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</si>
  <si>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</si>
  <si>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</si>
  <si>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</si>
  <si>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</si>
  <si>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</si>
  <si>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</si>
  <si>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</si>
  <si>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</si>
  <si>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</si>
  <si>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</si>
  <si>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</si>
  <si>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</si>
  <si>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</si>
  <si>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</si>
  <si>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</si>
  <si>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</si>
  <si>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</si>
  <si>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</si>
  <si>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</si>
  <si>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</si>
  <si>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</si>
  <si>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</si>
  <si>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</si>
  <si>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</si>
  <si>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</si>
  <si>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</si>
  <si>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</si>
  <si>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</si>
  <si>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</si>
  <si>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</si>
  <si>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</si>
  <si>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</si>
  <si>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</si>
  <si>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</si>
  <si>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</si>
  <si>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</si>
  <si>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</si>
  <si>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</si>
  <si>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</si>
  <si>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</si>
  <si>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</si>
  <si>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</si>
  <si>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</si>
  <si>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</si>
  <si>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</si>
  <si>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</si>
  <si>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</si>
  <si>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</si>
  <si>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</si>
  <si>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</si>
  <si>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</si>
  <si>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</si>
  <si>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</si>
  <si>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</si>
  <si>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</si>
  <si>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</si>
  <si>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</si>
  <si>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</si>
  <si>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</si>
  <si>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</si>
  <si>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</si>
  <si>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</si>
  <si>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</si>
  <si>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</si>
  <si>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</si>
  <si>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</si>
  <si>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</si>
  <si>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</si>
  <si>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</si>
  <si>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</si>
  <si>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</si>
  <si>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</si>
  <si>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</si>
  <si>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</si>
  <si>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</si>
  <si>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</si>
  <si>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</si>
  <si>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</si>
  <si>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</si>
  <si>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</si>
  <si>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</si>
  <si>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</si>
  <si>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</si>
  <si>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</si>
  <si>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</si>
  <si>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</si>
  <si>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</si>
  <si>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</si>
  <si>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</si>
  <si>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</si>
  <si>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</si>
  <si>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</si>
  <si>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</si>
  <si>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</si>
  <si>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</si>
  <si>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</si>
  <si>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</si>
  <si>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</si>
  <si>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</si>
  <si>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</si>
  <si>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</si>
  <si>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</si>
  <si>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</si>
  <si>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</si>
  <si>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</si>
  <si>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</si>
  <si>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</si>
  <si>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</si>
  <si>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</si>
  <si>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</si>
  <si>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</si>
  <si>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</si>
  <si>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</si>
  <si>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</si>
  <si>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</si>
  <si>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</si>
  <si>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</si>
  <si>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</si>
  <si>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</si>
  <si>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</si>
  <si>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</si>
  <si>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</si>
  <si>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</si>
  <si>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</si>
  <si>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</si>
  <si>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</si>
  <si>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</si>
  <si>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</si>
  <si>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</si>
  <si>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</si>
  <si>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</si>
  <si>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</si>
  <si>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</si>
  <si>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</si>
  <si>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</si>
  <si>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</si>
  <si>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</si>
  <si>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</si>
  <si>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</si>
  <si>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</si>
  <si>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</si>
  <si>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</si>
  <si>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</si>
  <si>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</si>
  <si>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</si>
  <si>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</si>
  <si>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</si>
  <si>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</si>
  <si>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</si>
  <si>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</si>
  <si>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</si>
  <si>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</si>
  <si>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</si>
  <si>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</si>
  <si>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</si>
  <si>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</si>
  <si>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</si>
  <si>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</si>
  <si>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</si>
  <si>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</si>
  <si>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</si>
  <si>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</si>
  <si>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</si>
  <si>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</si>
  <si>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</si>
  <si>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</si>
  <si>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</si>
  <si>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</si>
  <si>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</si>
  <si>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</si>
  <si>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</si>
  <si>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</si>
  <si>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</si>
  <si>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</si>
  <si>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</si>
  <si>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</si>
  <si>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</si>
  <si>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</si>
  <si>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</si>
  <si>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</si>
  <si>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</si>
  <si>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</si>
  <si>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</si>
  <si>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</si>
  <si>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</si>
  <si>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</si>
  <si>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</si>
  <si>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</si>
  <si>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</si>
  <si>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</si>
  <si>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</si>
  <si>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</si>
  <si>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</si>
  <si>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</si>
  <si>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</si>
  <si>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</si>
  <si>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</si>
  <si>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</si>
  <si>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</si>
  <si>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</si>
  <si>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</si>
  <si>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</si>
  <si>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</si>
  <si>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</si>
  <si>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</si>
  <si>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</si>
  <si>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</si>
  <si>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</si>
  <si>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</si>
  <si>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</si>
  <si>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</si>
  <si>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</si>
  <si>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</si>
  <si>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</si>
  <si>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</si>
  <si>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</si>
  <si>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</si>
  <si>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</si>
  <si>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</si>
  <si>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</si>
  <si>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</si>
  <si>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</si>
  <si>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</si>
  <si>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</si>
  <si>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</si>
  <si>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</si>
  <si>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</si>
  <si>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</si>
  <si>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</si>
  <si>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</si>
  <si>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</si>
  <si>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</si>
  <si>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</si>
  <si>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</si>
  <si>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</si>
  <si>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</si>
  <si>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</si>
  <si>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</si>
  <si>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</si>
  <si>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</si>
  <si>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</si>
  <si>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</si>
  <si>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</si>
  <si>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</si>
  <si>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</si>
  <si>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</si>
  <si>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</si>
  <si>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</si>
  <si>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</si>
  <si>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</si>
  <si>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</si>
  <si>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</si>
  <si>
    <t>Прибыль до вычета налогов</t>
  </si>
  <si>
    <t>Прибыль после вычета налогов</t>
  </si>
  <si>
    <t>% выкупа</t>
  </si>
  <si>
    <t>Заказы, руб.</t>
  </si>
  <si>
    <t>0127740082-0491</t>
  </si>
  <si>
    <t>0135932151-0211</t>
  </si>
  <si>
    <t>0141062585-0031</t>
  </si>
  <si>
    <t>0126566299-0097-1</t>
  </si>
  <si>
    <t>43022970-0143</t>
  </si>
  <si>
    <t>96245487-0133-2</t>
  </si>
  <si>
    <t>86152914-0266</t>
  </si>
  <si>
    <t>31128981-0307</t>
  </si>
  <si>
    <t>0115569421-0071</t>
  </si>
  <si>
    <t>63444359-0206-1</t>
  </si>
  <si>
    <t>За товары с закрепленным отзывом 01.02.2026</t>
  </si>
  <si>
    <t>55592940-0087</t>
  </si>
  <si>
    <t>0126291818-0078</t>
  </si>
  <si>
    <t>0137081973-0064</t>
  </si>
  <si>
    <t>56120780-1197-3</t>
  </si>
  <si>
    <t>79245243-0473-1</t>
  </si>
  <si>
    <t>80734145-0455</t>
  </si>
  <si>
    <t>0130704861-0101-5</t>
  </si>
  <si>
    <t>0130704861-0101-3</t>
  </si>
  <si>
    <t>84807692-0183</t>
  </si>
  <si>
    <t>40846190-0079-1</t>
  </si>
  <si>
    <t>0163324021-0034</t>
  </si>
  <si>
    <t>84562951-0067-1</t>
  </si>
  <si>
    <t>35979341-0673-3</t>
  </si>
  <si>
    <t>42181376-0270-1</t>
  </si>
  <si>
    <t>0133107584-0260-1</t>
  </si>
  <si>
    <t>0187650442-0039-1</t>
  </si>
  <si>
    <t>49677111-0218-1</t>
  </si>
  <si>
    <t>3405092287</t>
  </si>
  <si>
    <t>57651257-0154-1</t>
  </si>
  <si>
    <t>86873485-0091-1</t>
  </si>
  <si>
    <t>0136165209-0091</t>
  </si>
  <si>
    <t>0165377948-0039-1</t>
  </si>
  <si>
    <t>70802545-0011-1</t>
  </si>
  <si>
    <t>42043082-0209-1</t>
  </si>
  <si>
    <t>98782256-0190-7</t>
  </si>
  <si>
    <t>39907857-0970-1</t>
  </si>
  <si>
    <t>83699341-0478</t>
  </si>
  <si>
    <t>94904036-0058-1</t>
  </si>
  <si>
    <t>64853780-0549</t>
  </si>
  <si>
    <t>0128547643-0012</t>
  </si>
  <si>
    <t>51728231-0315-1</t>
  </si>
  <si>
    <t>65538527-0038-1</t>
  </si>
  <si>
    <t>42396038-1023-2</t>
  </si>
  <si>
    <t>61711020-0329-3</t>
  </si>
  <si>
    <t>12763792-0268-1</t>
  </si>
  <si>
    <t>02523961-0277-1</t>
  </si>
  <si>
    <t>83208816-0066</t>
  </si>
  <si>
    <t>0136086334-0038-1</t>
  </si>
  <si>
    <t>81119670-0109-1</t>
  </si>
  <si>
    <t>0180053384-0249</t>
  </si>
  <si>
    <t>0134474377-0078-9</t>
  </si>
  <si>
    <t>0105037815-0146-1</t>
  </si>
  <si>
    <t>0103133874-0198-3</t>
  </si>
  <si>
    <t>0184448034-0137-19</t>
  </si>
  <si>
    <t>0184448034-0137-1</t>
  </si>
  <si>
    <t>0153991038-0361-1</t>
  </si>
  <si>
    <t>90446912-0195-1</t>
  </si>
  <si>
    <t>35917455-0192</t>
  </si>
  <si>
    <t>0118240794-0443-1</t>
  </si>
  <si>
    <t>За товары с закрепленным отзывом 02.02.2026</t>
  </si>
  <si>
    <t>56285075-0634-2</t>
  </si>
  <si>
    <t>42805695-0027-8</t>
  </si>
  <si>
    <t>48276410-0227-1</t>
  </si>
  <si>
    <t>38842966-0572-1</t>
  </si>
  <si>
    <t>11496281-0069</t>
  </si>
  <si>
    <t>45084632-0818-1</t>
  </si>
  <si>
    <t>0120023130-0353-1</t>
  </si>
  <si>
    <t>37055784-0251</t>
  </si>
  <si>
    <t>81884644-0029</t>
  </si>
  <si>
    <t>0127292174-0039</t>
  </si>
  <si>
    <t>0127740082-0491-1</t>
  </si>
  <si>
    <t>77068793-0205-1</t>
  </si>
  <si>
    <t>34426713-0189-7</t>
  </si>
  <si>
    <t>34426713-0189-5</t>
  </si>
  <si>
    <t>0183977646-0019-1</t>
  </si>
  <si>
    <t>0172149927-0269</t>
  </si>
  <si>
    <t>0174363790-0043-2</t>
  </si>
  <si>
    <t>30472615-0809</t>
  </si>
  <si>
    <t>0217127293-0001</t>
  </si>
  <si>
    <t>65046074-0338</t>
  </si>
  <si>
    <t>0217236487-0028-1</t>
  </si>
  <si>
    <t>10602438-2228</t>
  </si>
  <si>
    <t>78718552-0263</t>
  </si>
  <si>
    <t>0210443034-0031-1</t>
  </si>
  <si>
    <t>0136730052-0126</t>
  </si>
  <si>
    <t>0141062585-0031-3</t>
  </si>
  <si>
    <t>0141062585-0031-4</t>
  </si>
  <si>
    <t>90132893-0119</t>
  </si>
  <si>
    <t>78749083-0556-1</t>
  </si>
  <si>
    <t>0128547643-0012-1</t>
  </si>
  <si>
    <t>71909998-0129-1</t>
  </si>
  <si>
    <t>0175819131-0148-1</t>
  </si>
  <si>
    <t>47170593-0172-3</t>
  </si>
  <si>
    <t>67275967-0060-1</t>
  </si>
  <si>
    <t>0126291818-0078-1</t>
  </si>
  <si>
    <t>73327245-0143-1</t>
  </si>
  <si>
    <t>0102875144-0126-1</t>
  </si>
  <si>
    <t>72890822-0576</t>
  </si>
  <si>
    <t>0134560685-0108</t>
  </si>
  <si>
    <t>95274026-0298-1</t>
  </si>
  <si>
    <t>0180967768-0061-1</t>
  </si>
  <si>
    <t>0223167964-0015-1</t>
  </si>
  <si>
    <t>0128679160-0142</t>
  </si>
  <si>
    <t>43713798-0644</t>
  </si>
  <si>
    <t>06889489-0030-1</t>
  </si>
  <si>
    <t>45856571-0788-2</t>
  </si>
  <si>
    <t>0170702631-0073</t>
  </si>
  <si>
    <t>25147955-1330-1</t>
  </si>
  <si>
    <t>0110217957-0307-1</t>
  </si>
  <si>
    <t>42805265-0315</t>
  </si>
  <si>
    <t>За товары с закрепленным отзывом 03.02.2026</t>
  </si>
  <si>
    <t>47066419-0204-1</t>
  </si>
  <si>
    <t>26201063669</t>
  </si>
  <si>
    <t>0146694506-0026-4</t>
  </si>
  <si>
    <t>0206379158-0019-1</t>
  </si>
  <si>
    <t>63821324-0252-1</t>
  </si>
  <si>
    <t>0120988742-0310</t>
  </si>
  <si>
    <t>22153746-0466</t>
  </si>
  <si>
    <t>86422690-0009-2</t>
  </si>
  <si>
    <t>64657074-0052</t>
  </si>
  <si>
    <t>0233807770-0035</t>
  </si>
  <si>
    <t>60073019-0037-1</t>
  </si>
  <si>
    <t>0199227958-0102-1</t>
  </si>
  <si>
    <t>99004643-0149-1</t>
  </si>
  <si>
    <t>47290790-0139-1</t>
  </si>
  <si>
    <t>0136671605-0072-1</t>
  </si>
  <si>
    <t>05821957-1243</t>
  </si>
  <si>
    <t>59401012-0174-1</t>
  </si>
  <si>
    <t>0185355577-0014</t>
  </si>
  <si>
    <t>0103229263-0033-1</t>
  </si>
  <si>
    <t>11496281-0069-7</t>
  </si>
  <si>
    <t>13964482-0206-3</t>
  </si>
  <si>
    <t>10602438-2228-1</t>
  </si>
  <si>
    <t>31016705-0330</t>
  </si>
  <si>
    <t>41791507-0657</t>
  </si>
  <si>
    <t>0207257280-0190</t>
  </si>
  <si>
    <t>0115365927-0071-1</t>
  </si>
  <si>
    <t>83208816-0066-1</t>
  </si>
  <si>
    <t>17115810-0203-2</t>
  </si>
  <si>
    <t>47239104-0255-2</t>
  </si>
  <si>
    <t>45379430-0258-1</t>
  </si>
  <si>
    <t>2000040473470</t>
  </si>
  <si>
    <t>0121616721-0037-1</t>
  </si>
  <si>
    <t>84168742-0066-7</t>
  </si>
  <si>
    <t>0240570020-0002-1</t>
  </si>
  <si>
    <t>0135932151-0211-17</t>
  </si>
  <si>
    <t>0135932151-0211-15</t>
  </si>
  <si>
    <t>0135932151-0211-2</t>
  </si>
  <si>
    <t>0129798855-0356</t>
  </si>
  <si>
    <t>68480988-0113-5</t>
  </si>
  <si>
    <t>68480988-0113-3</t>
  </si>
  <si>
    <t>0176334350-0054-2</t>
  </si>
  <si>
    <t>0137435289-0097</t>
  </si>
  <si>
    <t>22385988</t>
  </si>
  <si>
    <t>22385975</t>
  </si>
  <si>
    <t>95274026-0297-7</t>
  </si>
  <si>
    <t>41502649-0952-1</t>
  </si>
  <si>
    <t>0156216261-0030-1</t>
  </si>
  <si>
    <t>48530268-0264-3</t>
  </si>
  <si>
    <t>0106171777-0146-1</t>
  </si>
  <si>
    <t>За товары с закрепленным отзывом 04.02.2026</t>
  </si>
  <si>
    <t>0156562105-0223-1</t>
  </si>
  <si>
    <t>0140048996-0084-1</t>
  </si>
  <si>
    <t>39836018-0225-1</t>
  </si>
  <si>
    <t>40864662-0051</t>
  </si>
  <si>
    <t>0141004113-0040-1</t>
  </si>
  <si>
    <t>0146467082-0188</t>
  </si>
  <si>
    <t>65046074-0338-3</t>
  </si>
  <si>
    <t>0127292174-0039-1</t>
  </si>
  <si>
    <t>32522801-0073-1</t>
  </si>
  <si>
    <t>47066419-0207-1</t>
  </si>
  <si>
    <t>38726165-1468-1</t>
  </si>
  <si>
    <t>90132893-0119-1</t>
  </si>
  <si>
    <t>45315402-0216</t>
  </si>
  <si>
    <t>Бронирование места и персонала для поставки с неполным составом в составе грузоместа</t>
  </si>
  <si>
    <t>72890822-0576-2</t>
  </si>
  <si>
    <t>80734145-0455-1</t>
  </si>
  <si>
    <t>67541904-0036-1</t>
  </si>
  <si>
    <t>0124673273-0394-1</t>
  </si>
  <si>
    <t>37055784-0251-1</t>
  </si>
  <si>
    <t>0185355577-0014-2</t>
  </si>
  <si>
    <t>0136730052-0126-3</t>
  </si>
  <si>
    <t>0136730052-0126-1</t>
  </si>
  <si>
    <t>0131992535-0159</t>
  </si>
  <si>
    <t>0179695129-0060-1</t>
  </si>
  <si>
    <t>81884644-0029-5</t>
  </si>
  <si>
    <t>78718552-0263-2</t>
  </si>
  <si>
    <t>0233070306-0024-1</t>
  </si>
  <si>
    <t>0163243926-0098</t>
  </si>
  <si>
    <t>0157305031-0020-1</t>
  </si>
  <si>
    <t>81963718-0232-1</t>
  </si>
  <si>
    <t>72503327-0106</t>
  </si>
  <si>
    <t>0136165209-0091-1</t>
  </si>
  <si>
    <t>0129798855-0356-1</t>
  </si>
  <si>
    <t>57325912-1043</t>
  </si>
  <si>
    <t>0233807770-0035-1</t>
  </si>
  <si>
    <t>80729144-0131-1</t>
  </si>
  <si>
    <t>0191272516-0021</t>
  </si>
  <si>
    <t>58692874-0084-5</t>
  </si>
  <si>
    <t>0195885792-0038-1</t>
  </si>
  <si>
    <t>39098218-0657-7</t>
  </si>
  <si>
    <t>0241114630-0005</t>
  </si>
  <si>
    <t>0137535826-0054</t>
  </si>
  <si>
    <t>36983955-0233</t>
  </si>
  <si>
    <t>0163610473-0011-1</t>
  </si>
  <si>
    <t>0163610473-0010-1</t>
  </si>
  <si>
    <t>43272601-0354-1</t>
  </si>
  <si>
    <t>70060356-0043-1</t>
  </si>
  <si>
    <t>70693295-0523-1</t>
  </si>
  <si>
    <t>93225381-0008-1</t>
  </si>
  <si>
    <t>86152914-0266-1</t>
  </si>
  <si>
    <t>2000040475874</t>
  </si>
  <si>
    <t>За товары с закрепленным отзывом 05.02.2026</t>
  </si>
  <si>
    <t>37185875-0332</t>
  </si>
  <si>
    <t>0179938435-0055-11</t>
  </si>
  <si>
    <t>60186075-0048</t>
  </si>
  <si>
    <t>75870886-0460-1</t>
  </si>
  <si>
    <t>0215620028-0023</t>
  </si>
  <si>
    <t>0180053384-0249-1</t>
  </si>
  <si>
    <t>71476508-0167-1</t>
  </si>
  <si>
    <t>84807692-0183-5</t>
  </si>
  <si>
    <t>0127914855-0138</t>
  </si>
  <si>
    <t>85058294-0454-1</t>
  </si>
  <si>
    <t>0133822747-0013-5</t>
  </si>
  <si>
    <t>79061245-0327-1</t>
  </si>
  <si>
    <t>98242137-0047-1</t>
  </si>
  <si>
    <t>72247279-0229-1</t>
  </si>
  <si>
    <t>19182009-0589-1</t>
  </si>
  <si>
    <t>81133882-0533-2</t>
  </si>
  <si>
    <t>0203408616-0002-3</t>
  </si>
  <si>
    <t>0163243926-0098-2</t>
  </si>
  <si>
    <t>31016705-0330-1</t>
  </si>
  <si>
    <t>0174465973-0085-1</t>
  </si>
  <si>
    <t>80857394-0252</t>
  </si>
  <si>
    <t>74321921-0327-1</t>
  </si>
  <si>
    <t>0142605458-0194-1</t>
  </si>
  <si>
    <t>0134560685-0108-1</t>
  </si>
  <si>
    <t>39562459-0206</t>
  </si>
  <si>
    <t>0221638989-0072-1</t>
  </si>
  <si>
    <t>30472615-0809-1</t>
  </si>
  <si>
    <t>63832616-0101</t>
  </si>
  <si>
    <t>0120988742-0310-1</t>
  </si>
  <si>
    <t>50317774-0108-2</t>
  </si>
  <si>
    <t>0134407903-1240-2</t>
  </si>
  <si>
    <t>44053083-0913-2</t>
  </si>
  <si>
    <t>0146467082-0188-7</t>
  </si>
  <si>
    <t>41791507-0657-1</t>
  </si>
  <si>
    <t>0163324021-0034-1</t>
  </si>
  <si>
    <t>0104294757-0191-1</t>
  </si>
  <si>
    <t>0104294757-0192-1</t>
  </si>
  <si>
    <t>0104294757-0193-3</t>
  </si>
  <si>
    <t>0104294757-0193-1</t>
  </si>
  <si>
    <t>0128679160-0142-1</t>
  </si>
  <si>
    <t>0172149927-0269-1</t>
  </si>
  <si>
    <t>62194902-0054</t>
  </si>
  <si>
    <t>0132547460-0039</t>
  </si>
  <si>
    <t>65187322-0214</t>
  </si>
  <si>
    <t>48399123-0067-1</t>
  </si>
  <si>
    <t>57325912-1043-1</t>
  </si>
  <si>
    <t>31363486-0128-3</t>
  </si>
  <si>
    <t>31363486-0128-1</t>
  </si>
  <si>
    <t>31363486-0128-5</t>
  </si>
  <si>
    <t>За товары с закрепленным отзывом 06.02.2026</t>
  </si>
  <si>
    <t>75359533-0270</t>
  </si>
  <si>
    <t>56838880-0404</t>
  </si>
  <si>
    <t>0217127293-0001-4</t>
  </si>
  <si>
    <t>55120408-0099-2</t>
  </si>
  <si>
    <t>17451444-0559-1</t>
  </si>
  <si>
    <t>22153746-0466-2</t>
  </si>
  <si>
    <t>45315402-0216-1</t>
  </si>
  <si>
    <t>36868991-0289-1</t>
  </si>
  <si>
    <t>89567601-0182-2</t>
  </si>
  <si>
    <t>67516548-0219</t>
  </si>
  <si>
    <t>0142600579-0047-1</t>
  </si>
  <si>
    <t>64853780-0549-3</t>
  </si>
  <si>
    <t>52210579-0072-1</t>
  </si>
  <si>
    <t>0145090847-0057</t>
  </si>
  <si>
    <t>0127914855-0138-1</t>
  </si>
  <si>
    <t>73873039-1119-2</t>
  </si>
  <si>
    <t>65907247-0214</t>
  </si>
  <si>
    <t>37601736-0333</t>
  </si>
  <si>
    <t>38580859-0171-1</t>
  </si>
  <si>
    <t>37185875-0332-3</t>
  </si>
  <si>
    <t>05821957-1243-2</t>
  </si>
  <si>
    <t>91714530-0282-2</t>
  </si>
  <si>
    <t>38863762-0511-1</t>
  </si>
  <si>
    <t>25305163-0453-3</t>
  </si>
  <si>
    <t>70254547-0020-3</t>
  </si>
  <si>
    <t>0141019120-0204-1</t>
  </si>
  <si>
    <t>48453440-0104</t>
  </si>
  <si>
    <t>0241114630-0005-1</t>
  </si>
  <si>
    <t>80857394-0252-1</t>
  </si>
  <si>
    <t>0183014069-0023</t>
  </si>
  <si>
    <t>47170593-0172-2</t>
  </si>
  <si>
    <t>63553597-0079</t>
  </si>
  <si>
    <t>0128969168-0393</t>
  </si>
  <si>
    <t>0193900721-0145-3</t>
  </si>
  <si>
    <t>41451266-0085-1</t>
  </si>
  <si>
    <t>59067797-0115-1</t>
  </si>
  <si>
    <t>97824113-0186-2</t>
  </si>
  <si>
    <t>04616201-0289-3</t>
  </si>
  <si>
    <t>0197909511-0040</t>
  </si>
  <si>
    <t>30179115-1513-1</t>
  </si>
  <si>
    <t>56318187-0091-2</t>
  </si>
  <si>
    <t>0131992535-0159-1</t>
  </si>
  <si>
    <t>0129362679-0344-2</t>
  </si>
  <si>
    <t>За товары с закрепленным отзывом 07.02.2026</t>
  </si>
  <si>
    <t>0145031181-0126-1</t>
  </si>
  <si>
    <t>0186649303-0043-1</t>
  </si>
  <si>
    <t>83699341-0478-2</t>
  </si>
  <si>
    <t>55551737-0163</t>
  </si>
  <si>
    <t>0114969284-0133</t>
  </si>
  <si>
    <t>70693295-0524-1</t>
  </si>
  <si>
    <t>0108989400-0074-1</t>
  </si>
  <si>
    <t>64622927-0736-11</t>
  </si>
  <si>
    <t>53098959-0107</t>
  </si>
  <si>
    <t>0137081973-0064-1</t>
  </si>
  <si>
    <t>0208759272-0018-3</t>
  </si>
  <si>
    <t>0146467082-0188-4</t>
  </si>
  <si>
    <t>43713798-0644-8</t>
  </si>
  <si>
    <t>43022970-0143-1</t>
  </si>
  <si>
    <t>0194412591-0531</t>
  </si>
  <si>
    <t>0207257280-0190-1</t>
  </si>
  <si>
    <t>40864662-0051-1</t>
  </si>
  <si>
    <t>36971770-0794-1</t>
  </si>
  <si>
    <t>65187322-0214-7</t>
  </si>
  <si>
    <t>37208316-0338-1</t>
  </si>
  <si>
    <t>63832616-0101-2</t>
  </si>
  <si>
    <t>56838880-0404-2</t>
  </si>
  <si>
    <t>34039521-0569-1</t>
  </si>
  <si>
    <t>75210760-0225-2</t>
  </si>
  <si>
    <t>39562459-0206-2</t>
  </si>
  <si>
    <t>75176617-0404-1</t>
  </si>
  <si>
    <t>47378466-0173</t>
  </si>
  <si>
    <t>78982775-0208-1</t>
  </si>
  <si>
    <t>74435494-0238-1</t>
  </si>
  <si>
    <t xml:space="preserve">Остаток на 09.02
</t>
  </si>
  <si>
    <t>6 неделя</t>
  </si>
  <si>
    <t>5 неделя</t>
  </si>
  <si>
    <t xml:space="preserve">Остаток на 16.02
</t>
  </si>
  <si>
    <t>0164871974-0039-2</t>
  </si>
  <si>
    <t>28773132-0528-3</t>
  </si>
  <si>
    <t>За товары с закрепленным отзывом 08.02.2026</t>
  </si>
  <si>
    <t>0154193024-0292</t>
  </si>
  <si>
    <t>72503327-0106-1</t>
  </si>
  <si>
    <t>0215620028-0023-3</t>
  </si>
  <si>
    <t>63020560-0187-1</t>
  </si>
  <si>
    <t>0183014069-0023-1</t>
  </si>
  <si>
    <t>22674793935</t>
  </si>
  <si>
    <t>Другие услуги и штрафы</t>
  </si>
  <si>
    <t>Утилизация товара: Повреждённые из-за упаковки</t>
  </si>
  <si>
    <t>22674797646</t>
  </si>
  <si>
    <t>41502649-0956-1</t>
  </si>
  <si>
    <t>0191272516-0021-5</t>
  </si>
  <si>
    <t>0138723328-0407-4</t>
  </si>
  <si>
    <t>0119094797-0144</t>
  </si>
  <si>
    <t>0205768257-0055</t>
  </si>
  <si>
    <t>0241597331-0001-3</t>
  </si>
  <si>
    <t>64657074-0052-1</t>
  </si>
  <si>
    <t>33571661-0236-1</t>
  </si>
  <si>
    <t>0143920502-0005</t>
  </si>
  <si>
    <t>0197932391-0145-2</t>
  </si>
  <si>
    <t>38522162-0165-2</t>
  </si>
  <si>
    <t>70693295-0529-1</t>
  </si>
  <si>
    <t>86799644-0077-3</t>
  </si>
  <si>
    <t>0150906362-0167-1</t>
  </si>
  <si>
    <t>43364411-0168-1</t>
  </si>
  <si>
    <t>43364411-0168-2</t>
  </si>
  <si>
    <t>0120895838-0129-2</t>
  </si>
  <si>
    <t>47378466-0173-1</t>
  </si>
  <si>
    <t>32972366-0171-1</t>
  </si>
  <si>
    <t>08618203-0462-1</t>
  </si>
  <si>
    <t>36971770-0784-1</t>
  </si>
  <si>
    <t>0136654995-0392-8</t>
  </si>
  <si>
    <t>42723580-0197-1</t>
  </si>
  <si>
    <t>59263623-0102</t>
  </si>
  <si>
    <t>0137535826-0054-1</t>
  </si>
  <si>
    <t>76180843-0255</t>
  </si>
  <si>
    <t>0146692798-0164</t>
  </si>
  <si>
    <t>07067001-0128-2</t>
  </si>
  <si>
    <t>0209298932-0026</t>
  </si>
  <si>
    <t>0114969284-0133-1</t>
  </si>
  <si>
    <t>0128969168-0393-1</t>
  </si>
  <si>
    <t>67516548-0219-1</t>
  </si>
  <si>
    <t>32605250-0262-5</t>
  </si>
  <si>
    <t>59611030-0493-1</t>
  </si>
  <si>
    <t>32664357-0119-1</t>
  </si>
  <si>
    <t>87051710-0053</t>
  </si>
  <si>
    <t>67855778-1087-1</t>
  </si>
  <si>
    <t>0129694841-0147-1</t>
  </si>
  <si>
    <t>47643522-0021-2</t>
  </si>
  <si>
    <t>0124104167-0019</t>
  </si>
  <si>
    <t>56332436-0273-1</t>
  </si>
  <si>
    <t>42805265-0315-1</t>
  </si>
  <si>
    <t>36983955-0233-1</t>
  </si>
  <si>
    <t>03275293-0378-2</t>
  </si>
  <si>
    <t>За товары с закрепленным отзывом 09.02.2026</t>
  </si>
  <si>
    <t>0154246962-0069</t>
  </si>
  <si>
    <t>0115569421-0071-2</t>
  </si>
  <si>
    <t>0176991356-0054</t>
  </si>
  <si>
    <t>87462827-0139-2</t>
  </si>
  <si>
    <t>42930891-0044</t>
  </si>
  <si>
    <t>48453440-0104-2</t>
  </si>
  <si>
    <t>05732795-1049-1</t>
  </si>
  <si>
    <t>89393741-1097</t>
  </si>
  <si>
    <t>0204004743-0074-1</t>
  </si>
  <si>
    <t>0145868822-0025-1</t>
  </si>
  <si>
    <t>0237611885-0035-1</t>
  </si>
  <si>
    <t>45096338-0107</t>
  </si>
  <si>
    <t>0209589516-0065</t>
  </si>
  <si>
    <t>62194902-0054-3</t>
  </si>
  <si>
    <t>0154193024-0292-1</t>
  </si>
  <si>
    <t>0114846796-0355-1</t>
  </si>
  <si>
    <t>88092852-0329-5</t>
  </si>
  <si>
    <t>0114846796-0354-1</t>
  </si>
  <si>
    <t>40054951-0086-1</t>
  </si>
  <si>
    <t>79865542-0130</t>
  </si>
  <si>
    <t>14121255-0102</t>
  </si>
  <si>
    <t>0137079230-0016-1</t>
  </si>
  <si>
    <t>0142427684-0028-1</t>
  </si>
  <si>
    <t>0119094797-0144-2</t>
  </si>
  <si>
    <t>36025488-0108-3</t>
  </si>
  <si>
    <t>0107952403-0236</t>
  </si>
  <si>
    <t>55178167-0150</t>
  </si>
  <si>
    <t>79529314-0088-1</t>
  </si>
  <si>
    <t>0212957895-0003</t>
  </si>
  <si>
    <t>57655905-0052</t>
  </si>
  <si>
    <t>0155700395-0258</t>
  </si>
  <si>
    <t>64445711-0122</t>
  </si>
  <si>
    <t>98729200-0042</t>
  </si>
  <si>
    <t>За товары с закрепленным отзывом 10.02.2026</t>
  </si>
  <si>
    <t>53098959-0107-1</t>
  </si>
  <si>
    <t>0139797495-0041-1</t>
  </si>
  <si>
    <t>60186075-0048-1</t>
  </si>
  <si>
    <t>35463586-0312-1</t>
  </si>
  <si>
    <t>22728103094</t>
  </si>
  <si>
    <t>0195499688-0059-1</t>
  </si>
  <si>
    <t>41413446-1214-1</t>
  </si>
  <si>
    <t>41028790-0147</t>
  </si>
  <si>
    <t>87856439-0083-3</t>
  </si>
  <si>
    <t>56493099-0226</t>
  </si>
  <si>
    <t>0147214663-0192-2</t>
  </si>
  <si>
    <t>0131407258-0149-1</t>
  </si>
  <si>
    <t>0132547460-0039-7</t>
  </si>
  <si>
    <t>26388932-0087-1</t>
  </si>
  <si>
    <t>0126802043-0079-1</t>
  </si>
  <si>
    <t>38188523-0451-3</t>
  </si>
  <si>
    <t>0115879349-0107-1</t>
  </si>
  <si>
    <t>89393741-1097-1</t>
  </si>
  <si>
    <t>37443219-0259-1</t>
  </si>
  <si>
    <t>41749666-0162-5</t>
  </si>
  <si>
    <t>82502389-0208-1</t>
  </si>
  <si>
    <t>79865542-0130-3</t>
  </si>
  <si>
    <t>45096338-0107-3</t>
  </si>
  <si>
    <t>0154246962-0069-1</t>
  </si>
  <si>
    <t>0240033608-0050-1</t>
  </si>
  <si>
    <t>36337513-0393-4</t>
  </si>
  <si>
    <t>0136105530-0059</t>
  </si>
  <si>
    <t>10685590-0830-1</t>
  </si>
  <si>
    <t>55551737-0163-1</t>
  </si>
  <si>
    <t>39498940-0041</t>
  </si>
  <si>
    <t>51426921-0054-2</t>
  </si>
  <si>
    <t>0129653190-0144-1</t>
  </si>
  <si>
    <t>80684075-0356</t>
  </si>
  <si>
    <t>0103232939-0423-7</t>
  </si>
  <si>
    <t>37601736-0333-1</t>
  </si>
  <si>
    <t>30922482-0112-1</t>
  </si>
  <si>
    <t>32232628-0384-1</t>
  </si>
  <si>
    <t>0170702631-0073-2</t>
  </si>
  <si>
    <t>87151556-0168</t>
  </si>
  <si>
    <t>74204171-0020</t>
  </si>
  <si>
    <t>За товары с закрепленным отзывом 11.02.2026</t>
  </si>
  <si>
    <t>42930891-0044-1</t>
  </si>
  <si>
    <t>09319318-0137-1</t>
  </si>
  <si>
    <t>32816298-0126-1</t>
  </si>
  <si>
    <t>55592940-0087-1</t>
  </si>
  <si>
    <t>0164192193-0122</t>
  </si>
  <si>
    <t>3521750286</t>
  </si>
  <si>
    <t>Очки солнцезащитные Уцененный товар</t>
  </si>
  <si>
    <t>52679982-1087</t>
  </si>
  <si>
    <t>30938049-0379-5</t>
  </si>
  <si>
    <t>0203126783-0092-1</t>
  </si>
  <si>
    <t>0108657988-0820-2</t>
  </si>
  <si>
    <t>0205768257-0055-2</t>
  </si>
  <si>
    <t>82810032-0235-7</t>
  </si>
  <si>
    <t>63553597-0079-1</t>
  </si>
  <si>
    <t>0136105530-0059-6</t>
  </si>
  <si>
    <t>76180843-0255-3</t>
  </si>
  <si>
    <t>0209298932-0026-1</t>
  </si>
  <si>
    <t>27157639599</t>
  </si>
  <si>
    <t>22568140422</t>
  </si>
  <si>
    <t>0140442306-0191-5</t>
  </si>
  <si>
    <t>03252938-0157-2</t>
  </si>
  <si>
    <t>88919541-0709-1</t>
  </si>
  <si>
    <t>72315117-0644-1</t>
  </si>
  <si>
    <t>0126934376-0291-1</t>
  </si>
  <si>
    <t>0107952403-0236-1</t>
  </si>
  <si>
    <t>0194412591-0531-1</t>
  </si>
  <si>
    <t>55356546-0093-1</t>
  </si>
  <si>
    <t>14121255-0102-7</t>
  </si>
  <si>
    <t>48932682-0294-1</t>
  </si>
  <si>
    <t>34402118-0477</t>
  </si>
  <si>
    <t>0105272297-0138-1</t>
  </si>
  <si>
    <t>0139552233-0194-2</t>
  </si>
  <si>
    <t>0139552233-0194-1</t>
  </si>
  <si>
    <t>88092852-0329-1</t>
  </si>
  <si>
    <t>58176246-0185</t>
  </si>
  <si>
    <t>0108657988-0820-3</t>
  </si>
  <si>
    <t>48304470-0045-1</t>
  </si>
  <si>
    <t>0187951823-0062</t>
  </si>
  <si>
    <t>0197909511-0040-1</t>
  </si>
  <si>
    <t>0192163277-0076-1</t>
  </si>
  <si>
    <t>0156775554-0427-1</t>
  </si>
  <si>
    <t>0127610823-0059-1</t>
  </si>
  <si>
    <t>За товары с закрепленным отзывом 12.02.2026</t>
  </si>
  <si>
    <t>0146692798-0164-1</t>
  </si>
  <si>
    <t>70411357-0214-1</t>
  </si>
  <si>
    <t>87715247-0097-1</t>
  </si>
  <si>
    <t>0111301203-0144</t>
  </si>
  <si>
    <t>59532383-0227</t>
  </si>
  <si>
    <t>59263623-0102-1</t>
  </si>
  <si>
    <t>08943101-0175</t>
  </si>
  <si>
    <t>82902244-0013-1</t>
  </si>
  <si>
    <t>66379775-0291-9</t>
  </si>
  <si>
    <t>47643522-0018-2</t>
  </si>
  <si>
    <t>97104323-0103-1</t>
  </si>
  <si>
    <t>84168742-0072-3</t>
  </si>
  <si>
    <t>0216615084-0038-1</t>
  </si>
  <si>
    <t>0137435289-0097-9</t>
  </si>
  <si>
    <t>96626770-0124</t>
  </si>
  <si>
    <t>45593088-0560-2</t>
  </si>
  <si>
    <t>0174418233-0010</t>
  </si>
  <si>
    <t>0239914357-0008-1</t>
  </si>
  <si>
    <t>92772343-0187</t>
  </si>
  <si>
    <t>0132982402-0331-1</t>
  </si>
  <si>
    <t>78352000-0029-1</t>
  </si>
  <si>
    <t>04224351-0149-3</t>
  </si>
  <si>
    <t>09424004-1293-1</t>
  </si>
  <si>
    <t>57655905-0052-2</t>
  </si>
  <si>
    <t>19728376-0422-1</t>
  </si>
  <si>
    <t>0203996246-0095</t>
  </si>
  <si>
    <t>0110881970-0083-1</t>
  </si>
  <si>
    <t>22306893-0776-11</t>
  </si>
  <si>
    <t>79207150-0026-1</t>
  </si>
  <si>
    <t>41287607-0248-1</t>
  </si>
  <si>
    <t>40786198-0207-2</t>
  </si>
  <si>
    <t>45905518-0930-1</t>
  </si>
  <si>
    <t>44611900-0123-1</t>
  </si>
  <si>
    <t>За товары с закрепленным отзывом 13.02.2026</t>
  </si>
  <si>
    <t>0240918493-0002-2</t>
  </si>
  <si>
    <t>25141564-0164-1</t>
  </si>
  <si>
    <t>31623136-0783</t>
  </si>
  <si>
    <t>0160387388-0214-1</t>
  </si>
  <si>
    <t>45577434-0021-2</t>
  </si>
  <si>
    <t>0188725246-0018-9</t>
  </si>
  <si>
    <t>42183149-0448</t>
  </si>
  <si>
    <t>42183149-0449</t>
  </si>
  <si>
    <t>0111830935-0400-1</t>
  </si>
  <si>
    <t>98729200-0042-1</t>
  </si>
  <si>
    <t>07462737-0186</t>
  </si>
  <si>
    <t>58176246-0185-1</t>
  </si>
  <si>
    <t>49351014-0141-9</t>
  </si>
  <si>
    <t>82051814-0110-1</t>
  </si>
  <si>
    <t>92069944-0112</t>
  </si>
  <si>
    <t>75117137-0363-3</t>
  </si>
  <si>
    <t>02428902-1178</t>
  </si>
  <si>
    <t>47241474-0180-2</t>
  </si>
  <si>
    <t>78058747-0520</t>
  </si>
  <si>
    <t>0171648348-0044-1</t>
  </si>
  <si>
    <t>88485588-0585-1</t>
  </si>
  <si>
    <t>41028790-0147-2</t>
  </si>
  <si>
    <t>0221301096-0010-7</t>
  </si>
  <si>
    <t>0111301203-0144-1</t>
  </si>
  <si>
    <t>42855120-0722-1</t>
  </si>
  <si>
    <t>67096402-0060-1</t>
  </si>
  <si>
    <t>0147167524-0061-2</t>
  </si>
  <si>
    <t>55178167-0150-3</t>
  </si>
  <si>
    <t>0176991356-0054-1</t>
  </si>
  <si>
    <t>0155051755-0234-1</t>
  </si>
  <si>
    <t>26343212-0087-1</t>
  </si>
  <si>
    <t>63728215-1031-5</t>
  </si>
  <si>
    <t>0157400038-0364-1</t>
  </si>
  <si>
    <t>31825190-0393</t>
  </si>
  <si>
    <t>0174418233-0010-3</t>
  </si>
  <si>
    <t>55634772-0390-1</t>
  </si>
  <si>
    <t>0240837100-0007</t>
  </si>
  <si>
    <t>0160722059-0074</t>
  </si>
  <si>
    <t>0116854075-0649</t>
  </si>
  <si>
    <t>68896697-1444-1</t>
  </si>
  <si>
    <t>0171159663-0050-1</t>
  </si>
  <si>
    <t>80842641-0405-6</t>
  </si>
  <si>
    <t>0197560953-0027</t>
  </si>
  <si>
    <t>0133900556-0020</t>
  </si>
  <si>
    <t>За товары с закрепленным отзывом 14.02.2026</t>
  </si>
  <si>
    <t>70200736-0100-1</t>
  </si>
  <si>
    <t>0149859414-0142</t>
  </si>
  <si>
    <t>56493099-0226-1</t>
  </si>
  <si>
    <t>0145090847-0057-1</t>
  </si>
  <si>
    <t>08943101-0175-1</t>
  </si>
  <si>
    <t>68208835-0004-1</t>
  </si>
  <si>
    <t>38335036-0985-1</t>
  </si>
  <si>
    <t>38335036-0987-1</t>
  </si>
  <si>
    <t>0195513670-0018</t>
  </si>
  <si>
    <t>49852583-1240</t>
  </si>
  <si>
    <t>0212957895-0003-2</t>
  </si>
  <si>
    <t>96626770-0124-1</t>
  </si>
  <si>
    <t>82320076-0207-1</t>
  </si>
  <si>
    <t>0195870603-0149-1</t>
  </si>
  <si>
    <t>39498940-0041-1</t>
  </si>
  <si>
    <t>69528993-0129-1</t>
  </si>
  <si>
    <t>79355174-0293-1</t>
  </si>
  <si>
    <t>69524519-0172</t>
  </si>
  <si>
    <t>77033097-0538-1</t>
  </si>
  <si>
    <t>33980491-0968</t>
  </si>
  <si>
    <t>59532383-0227-1</t>
  </si>
  <si>
    <t>44402969-0474-11</t>
  </si>
  <si>
    <t>0187951823-0062-1</t>
  </si>
  <si>
    <t>58528066-0044</t>
  </si>
  <si>
    <t>91543880-0129</t>
  </si>
  <si>
    <t>78210674-0048</t>
  </si>
  <si>
    <t>0125821757-0082</t>
  </si>
  <si>
    <t>92559217-0045-7</t>
  </si>
  <si>
    <t>0113621253-0095-2</t>
  </si>
  <si>
    <t>Примерная налогооблагаемая база</t>
  </si>
  <si>
    <t>7 неделя</t>
  </si>
  <si>
    <t>57361763-0237-2</t>
  </si>
  <si>
    <t>91990678-0131-1</t>
  </si>
  <si>
    <t>91990678-0135-1</t>
  </si>
  <si>
    <t>0127779283-0363-1</t>
  </si>
  <si>
    <t>За товары с закрепленным отзывом 15.02.2026</t>
  </si>
  <si>
    <t>68299777-0215-1</t>
  </si>
  <si>
    <t>0123720061-0147-2</t>
  </si>
  <si>
    <t>26350945-0484-1</t>
  </si>
  <si>
    <t>75680801-0308</t>
  </si>
  <si>
    <t>16908426-0518-1</t>
  </si>
  <si>
    <t>80684075-0356-1</t>
  </si>
  <si>
    <t>0209589516-0065-1</t>
  </si>
  <si>
    <t>99238394-0210</t>
  </si>
  <si>
    <t>45690187-0047-3</t>
  </si>
  <si>
    <t>46999413-0121-2</t>
  </si>
  <si>
    <t>79953957-0153-3</t>
  </si>
  <si>
    <t>31623136-0783-1</t>
  </si>
  <si>
    <t>32206784-0044-2</t>
  </si>
  <si>
    <t>0139206090-0988-1</t>
  </si>
  <si>
    <t>56860386-0233</t>
  </si>
  <si>
    <t>0155964702-0081</t>
  </si>
  <si>
    <t>49852583-1240-2</t>
  </si>
  <si>
    <t>42183149-0449-2</t>
  </si>
  <si>
    <t>32181836-0068</t>
  </si>
  <si>
    <t>0132012592-0224-1</t>
  </si>
  <si>
    <t>75359533-0270-1</t>
  </si>
  <si>
    <t>0125821757-0082-1</t>
  </si>
  <si>
    <t>0160722059-0074-1</t>
  </si>
  <si>
    <t>34402118-0477-1</t>
  </si>
  <si>
    <t>41166886-0213-3</t>
  </si>
  <si>
    <t>69999558-0186-1</t>
  </si>
  <si>
    <t>69903456-0085</t>
  </si>
  <si>
    <t>70504157-0026-9</t>
  </si>
  <si>
    <t>37703860-0275-2</t>
  </si>
  <si>
    <t>69903456-0086</t>
  </si>
  <si>
    <t>70679657-0281-3</t>
  </si>
  <si>
    <t>69524519-0172-5</t>
  </si>
  <si>
    <t>0133900556-0020-1</t>
  </si>
  <si>
    <t>66985946-0161-1</t>
  </si>
  <si>
    <t>77250194-0880-5</t>
  </si>
  <si>
    <t>31825190-0393-1</t>
  </si>
  <si>
    <t>0114200630-0141-7</t>
  </si>
  <si>
    <t>50013163-0589-13</t>
  </si>
  <si>
    <t>50013163-0589-11</t>
  </si>
  <si>
    <t>0217132780-0020</t>
  </si>
  <si>
    <t>0101740023-0048-6</t>
  </si>
  <si>
    <t>24402443-0498-1</t>
  </si>
  <si>
    <t>32585883-0602-3</t>
  </si>
  <si>
    <t>32585883-0602-2</t>
  </si>
  <si>
    <t>44606265-0017-1</t>
  </si>
  <si>
    <t>89959417-0593-1</t>
  </si>
  <si>
    <t>0197560953-0027-1</t>
  </si>
  <si>
    <t>0103305028-0119</t>
  </si>
  <si>
    <t>За товары с закрепленным отзывом 16.02.2026</t>
  </si>
  <si>
    <t>88853085-0113-3</t>
  </si>
  <si>
    <t>0116854075-0649-1</t>
  </si>
  <si>
    <t>87051710-0053-5</t>
  </si>
  <si>
    <t>79244919-0067</t>
  </si>
  <si>
    <t>39556181-0242-5</t>
  </si>
  <si>
    <t>0155964702-0081-1</t>
  </si>
  <si>
    <t>78863859-0284</t>
  </si>
  <si>
    <t>57133031-0168-7</t>
  </si>
  <si>
    <t>0203996246-0095-1</t>
  </si>
  <si>
    <t>66190255-0278</t>
  </si>
  <si>
    <t>69430838-0770</t>
  </si>
  <si>
    <t>44738445-0250-7</t>
  </si>
  <si>
    <t>56832463-0490-1</t>
  </si>
  <si>
    <t>0125326906-0050-1</t>
  </si>
  <si>
    <t>34479766-0408-3</t>
  </si>
  <si>
    <t>45593088-0562</t>
  </si>
  <si>
    <t>0160453904-0052</t>
  </si>
  <si>
    <t>79134054-0027-1</t>
  </si>
  <si>
    <t>0126585015-0155-1</t>
  </si>
  <si>
    <t>17541512-0045-1</t>
  </si>
  <si>
    <t>83346860-0074</t>
  </si>
  <si>
    <t>85371616-1096-1</t>
  </si>
  <si>
    <t>04171128-0674-3</t>
  </si>
  <si>
    <t>17121548-0126-1</t>
  </si>
  <si>
    <t>0240837100-0008</t>
  </si>
  <si>
    <t>00238080-1249-15</t>
  </si>
  <si>
    <t>10444968-0374-1</t>
  </si>
  <si>
    <t>64134803-0275</t>
  </si>
  <si>
    <t>41567420-0468-9</t>
  </si>
  <si>
    <t>07368232-0270-5</t>
  </si>
  <si>
    <t>07368232-0270-3</t>
  </si>
  <si>
    <t>81354310-0243</t>
  </si>
  <si>
    <t>84708095-0079-1</t>
  </si>
  <si>
    <t>0153318018-0052-2</t>
  </si>
  <si>
    <t>За товары с закрепленным отзывом 17.02.2026</t>
  </si>
  <si>
    <t>0124005606-0254-1</t>
  </si>
  <si>
    <t>72765574-0424</t>
  </si>
  <si>
    <t>0169727540-0211-1</t>
  </si>
  <si>
    <t>14208935-0186-1</t>
  </si>
  <si>
    <t>0131037550-0190-1</t>
  </si>
  <si>
    <t>0151204152-0061-5</t>
  </si>
  <si>
    <t>0213374439-0007-1</t>
  </si>
  <si>
    <t>69430838-0770-1</t>
  </si>
  <si>
    <t>0121053595-0146</t>
  </si>
  <si>
    <t>40857091-0301-1</t>
  </si>
  <si>
    <t>0149859414-0142-1</t>
  </si>
  <si>
    <t>95440726-0100-1</t>
  </si>
  <si>
    <t>0102307610-0066</t>
  </si>
  <si>
    <t>58837995-0012-2</t>
  </si>
  <si>
    <t>0217188342-0065-1</t>
  </si>
  <si>
    <t>37496612-0522</t>
  </si>
  <si>
    <t>55177750-0076-1</t>
  </si>
  <si>
    <t>71042814-0206</t>
  </si>
  <si>
    <t>44892590-0087-1</t>
  </si>
  <si>
    <t>40054951-0088-1</t>
  </si>
  <si>
    <t>36684639-0357-1</t>
  </si>
  <si>
    <t>0133577410-0111-1</t>
  </si>
  <si>
    <t>37134487-0245-1</t>
  </si>
  <si>
    <t>31772869-0520-3</t>
  </si>
  <si>
    <t>91543880-0129-1</t>
  </si>
  <si>
    <t>86707610-0212-1</t>
  </si>
  <si>
    <t>43024997-0315-1</t>
  </si>
  <si>
    <t>49151464-0059-5</t>
  </si>
  <si>
    <t>57133031-0168-5</t>
  </si>
  <si>
    <t>67089498-0734-1</t>
  </si>
  <si>
    <t>34407716-0295</t>
  </si>
  <si>
    <t>72896854-0081-1</t>
  </si>
  <si>
    <t>92069944-0112-1</t>
  </si>
  <si>
    <t>65903289-0063</t>
  </si>
  <si>
    <t>0145164081-0155</t>
  </si>
  <si>
    <t>33972052-0155-1</t>
  </si>
  <si>
    <t>58528066-0044-2</t>
  </si>
  <si>
    <t>0240837100-0008-1</t>
  </si>
  <si>
    <t>22250708-0755-3</t>
  </si>
  <si>
    <t>0128000058-0329-1</t>
  </si>
  <si>
    <t>79165583-0268</t>
  </si>
  <si>
    <t>69903456-0085-1</t>
  </si>
  <si>
    <t>69903456-0086-1</t>
  </si>
  <si>
    <t>57133031-0168-1</t>
  </si>
  <si>
    <t>52679982-1087-1</t>
  </si>
  <si>
    <t>0111692568-0168</t>
  </si>
  <si>
    <t>61409847-0137-1</t>
  </si>
  <si>
    <t>0215553379-0051-1</t>
  </si>
  <si>
    <t>0204160588-0012</t>
  </si>
  <si>
    <t>07506808-1002-2</t>
  </si>
  <si>
    <t>37114921-0098</t>
  </si>
  <si>
    <t>64092028-0367-2</t>
  </si>
  <si>
    <t>0203486827-0030</t>
  </si>
  <si>
    <t>0118275740-0209</t>
  </si>
  <si>
    <t>За товары с закрепленным отзывом 18.02.2026</t>
  </si>
  <si>
    <t>23963179-1912-2</t>
  </si>
  <si>
    <t>51611709-0204-1</t>
  </si>
  <si>
    <t>72484322-0449</t>
  </si>
  <si>
    <t>0140665819-0074</t>
  </si>
  <si>
    <t>12653956-0187-1</t>
  </si>
  <si>
    <t>06843280-0651-3</t>
  </si>
  <si>
    <t>0135547959-0353-1</t>
  </si>
  <si>
    <t>0195933415-0019-5</t>
  </si>
  <si>
    <t>75680801-0308-1</t>
  </si>
  <si>
    <t>0192724838-0067-1</t>
  </si>
  <si>
    <t>38626997-0074-1</t>
  </si>
  <si>
    <t>0243907345-0003-1</t>
  </si>
  <si>
    <t>36476880-0078-1</t>
  </si>
  <si>
    <t>0243907345-0004-1</t>
  </si>
  <si>
    <t>47141729-0260-1</t>
  </si>
  <si>
    <t>47141729-0260-3</t>
  </si>
  <si>
    <t>37703860-0277-5</t>
  </si>
  <si>
    <t>0203929440-0054-1</t>
  </si>
  <si>
    <t>45690187-0047-2</t>
  </si>
  <si>
    <t>0199029429-0019</t>
  </si>
  <si>
    <t>78210674-0048-1</t>
  </si>
  <si>
    <t>0132520026-0321-1</t>
  </si>
  <si>
    <t>0164192193-0122-1</t>
  </si>
  <si>
    <t>02428902-1178-1</t>
  </si>
  <si>
    <t>0116007267-0132-1</t>
  </si>
  <si>
    <t>0158864193-0090-2</t>
  </si>
  <si>
    <t>0158864193-0090-1</t>
  </si>
  <si>
    <t>0236771010-0023-1</t>
  </si>
  <si>
    <t>49495483-0218-1</t>
  </si>
  <si>
    <t>43308744-0631-3</t>
  </si>
  <si>
    <t>49351014-0141-7</t>
  </si>
  <si>
    <t>74657445-0456-1</t>
  </si>
  <si>
    <t>74248176-0385-1</t>
  </si>
  <si>
    <t>31138559-0041-1</t>
  </si>
  <si>
    <t>45593088-0562-1</t>
  </si>
  <si>
    <t>63942918-0242-5</t>
  </si>
  <si>
    <t>79244919-0067-1</t>
  </si>
  <si>
    <t>0119892908-0153</t>
  </si>
  <si>
    <t>60869947-0006</t>
  </si>
  <si>
    <t>07462737-0186-1</t>
  </si>
  <si>
    <t>56104799-0280</t>
  </si>
  <si>
    <t>0178972188-0127-1</t>
  </si>
  <si>
    <t>63728215-1031-3</t>
  </si>
  <si>
    <t>46462708-0079-7</t>
  </si>
  <si>
    <t>31039614-0166-7</t>
  </si>
  <si>
    <t>58677992-0465-2</t>
  </si>
  <si>
    <t>46218361-0120-1</t>
  </si>
  <si>
    <t>0124721651-0241</t>
  </si>
  <si>
    <t>85317466-0141</t>
  </si>
  <si>
    <t>0124104167-0019-2</t>
  </si>
  <si>
    <t>0184952130-0078-1</t>
  </si>
  <si>
    <t>87025854-0036</t>
  </si>
  <si>
    <t>За товары с закрепленным отзывом 19.02.2026</t>
  </si>
  <si>
    <t>63719627-0170-1</t>
  </si>
  <si>
    <t>79165583-0268-1</t>
  </si>
  <si>
    <t>85220848-0143</t>
  </si>
  <si>
    <t>43657598-0193-1</t>
  </si>
  <si>
    <t>0136733371-0096-1</t>
  </si>
  <si>
    <t>0160453904-0052-9</t>
  </si>
  <si>
    <t>60264805-0046-1</t>
  </si>
  <si>
    <t>0124693181-0066-1</t>
  </si>
  <si>
    <t>42183149-0449-1</t>
  </si>
  <si>
    <t>03165535-1132</t>
  </si>
  <si>
    <t>0110156731-0438</t>
  </si>
  <si>
    <t>34313709-0230-1</t>
  </si>
  <si>
    <t>34313709-0230-3</t>
  </si>
  <si>
    <t>0121053595-0146-1</t>
  </si>
  <si>
    <t>65369088-0205-1</t>
  </si>
  <si>
    <t>0148302883-0176-1</t>
  </si>
  <si>
    <t>38324580-1368</t>
  </si>
  <si>
    <t>66190255-0278-1</t>
  </si>
  <si>
    <t>56606587-0468</t>
  </si>
  <si>
    <t>0102307610-0066-13</t>
  </si>
  <si>
    <t>0125029446-0313</t>
  </si>
  <si>
    <t>0141423795-0632-1</t>
  </si>
  <si>
    <t>63223381-0243</t>
  </si>
  <si>
    <t>18855272-0702-1</t>
  </si>
  <si>
    <t>75178698-0118-1</t>
  </si>
  <si>
    <t>41332820-0276-5</t>
  </si>
  <si>
    <t>57133031-0168-3</t>
  </si>
  <si>
    <t>0128994149-0158-1</t>
  </si>
  <si>
    <t>72765574-0424-1</t>
  </si>
  <si>
    <t>0217132780-0020-1</t>
  </si>
  <si>
    <t>0147116060-0389-1</t>
  </si>
  <si>
    <t>98752540-0083-7</t>
  </si>
  <si>
    <t>34407716-0295-1</t>
  </si>
  <si>
    <t>0133617151-0208-1</t>
  </si>
  <si>
    <t>38931995-0056-1</t>
  </si>
  <si>
    <t>23049037</t>
  </si>
  <si>
    <t>23049077</t>
  </si>
  <si>
    <t>23049199</t>
  </si>
  <si>
    <t>23049182</t>
  </si>
  <si>
    <t>23049130</t>
  </si>
  <si>
    <t>23049173</t>
  </si>
  <si>
    <t>23049149</t>
  </si>
  <si>
    <t>23049053</t>
  </si>
  <si>
    <t>23049215</t>
  </si>
  <si>
    <t>34796247-0862-3</t>
  </si>
  <si>
    <t>18426368-1194-1</t>
  </si>
  <si>
    <t>78058747-0520-3</t>
  </si>
  <si>
    <t>78058747-0520-2</t>
  </si>
  <si>
    <t>78058747-0520-1</t>
  </si>
  <si>
    <t>81798228-0506</t>
  </si>
  <si>
    <t>91906170-0120-1</t>
  </si>
  <si>
    <t>За товары с закрепленным отзывом 20.02.2026</t>
  </si>
  <si>
    <t>0107408417-0066-1</t>
  </si>
  <si>
    <t>0173599248-0465</t>
  </si>
  <si>
    <t>0125181124-0172-1</t>
  </si>
  <si>
    <t>50166760-0575-1</t>
  </si>
  <si>
    <t>33980491-0968-8</t>
  </si>
  <si>
    <t>33980491-0968-13</t>
  </si>
  <si>
    <t>71042814-0206-2</t>
  </si>
  <si>
    <t>0172809767-0641</t>
  </si>
  <si>
    <t>0204160588-0012-1</t>
  </si>
  <si>
    <t>37496612-0522-1</t>
  </si>
  <si>
    <t>0173599248-0466</t>
  </si>
  <si>
    <t>0133906297-0178-1</t>
  </si>
  <si>
    <t>45044168-0134-1</t>
  </si>
  <si>
    <t>81582574-0186-1</t>
  </si>
  <si>
    <t>87025854-0036-3</t>
  </si>
  <si>
    <t>87025854-0036-1</t>
  </si>
  <si>
    <t>68862124-0272</t>
  </si>
  <si>
    <t>56832463-0484-1</t>
  </si>
  <si>
    <t>0152264650-0075-1</t>
  </si>
  <si>
    <t>64134803-0275-1</t>
  </si>
  <si>
    <t>37484789-0185-7</t>
  </si>
  <si>
    <t>0119892908-0153-1</t>
  </si>
  <si>
    <t>0101878101-0162-1</t>
  </si>
  <si>
    <t>0155700395-0258-1</t>
  </si>
  <si>
    <t>83346860-0074-1</t>
  </si>
  <si>
    <t>33390688-0116-2</t>
  </si>
  <si>
    <t>66452414-0128-1</t>
  </si>
  <si>
    <t>0163663345-0128</t>
  </si>
  <si>
    <t>0140665819-0074-3</t>
  </si>
  <si>
    <t>32912378-0019-1</t>
  </si>
  <si>
    <t>30143199-0182-1</t>
  </si>
  <si>
    <t>07805076-0120</t>
  </si>
  <si>
    <t>85317466-0141-1</t>
  </si>
  <si>
    <t>0197458578-0062-1</t>
  </si>
  <si>
    <t>32181836-0068-2</t>
  </si>
  <si>
    <t>77025821-0218</t>
  </si>
  <si>
    <t>29745915-1794-1</t>
  </si>
  <si>
    <t>69581325-0329-3</t>
  </si>
  <si>
    <t>0203469561-0039-3</t>
  </si>
  <si>
    <t>0240309988-0044-1</t>
  </si>
  <si>
    <t>86193116-0117-1</t>
  </si>
  <si>
    <t>0203469561-0037-4</t>
  </si>
  <si>
    <t>0138095891-0016-9</t>
  </si>
  <si>
    <t>89959417-0601-1</t>
  </si>
  <si>
    <t>0188977627-0100-5</t>
  </si>
  <si>
    <t>0113484279-0172-3</t>
  </si>
  <si>
    <t>0240837100-0007-1</t>
  </si>
  <si>
    <t>За товары с закрепленным отзывом 21.02.2026</t>
  </si>
  <si>
    <t>58332919-0190-2</t>
  </si>
  <si>
    <t>37513676-0182-2</t>
  </si>
  <si>
    <t>73772916-0124-3</t>
  </si>
  <si>
    <t>43308744-0632-1</t>
  </si>
  <si>
    <t>43308744-0632-3</t>
  </si>
  <si>
    <t>0222271279-0018-1</t>
  </si>
  <si>
    <t>85220848-0143-2</t>
  </si>
  <si>
    <t>0110156731-0438-1</t>
  </si>
  <si>
    <t>41252540-0280-1</t>
  </si>
  <si>
    <t>0106066684-0527-1</t>
  </si>
  <si>
    <t>0106066684-0525-1</t>
  </si>
  <si>
    <t>0118275740-0209-1</t>
  </si>
  <si>
    <t>0123653188-0201-1</t>
  </si>
  <si>
    <t>45379338-0378-1</t>
  </si>
  <si>
    <t>0136149828-0073-2</t>
  </si>
  <si>
    <t>17109595-0161</t>
  </si>
  <si>
    <t>15788490-0363-1</t>
  </si>
  <si>
    <t>60708651-0811</t>
  </si>
  <si>
    <t>0216651624-0083-1</t>
  </si>
  <si>
    <t>92957704-0243-4</t>
  </si>
  <si>
    <t>0111692568-0168-1</t>
  </si>
  <si>
    <t>68977648-0058-3</t>
  </si>
  <si>
    <t>68977648-0058-1</t>
  </si>
  <si>
    <t>0113206623-0145-1</t>
  </si>
  <si>
    <t>56104799-0280-1</t>
  </si>
  <si>
    <t>26627047-0801-4</t>
  </si>
  <si>
    <t>43549502-0313</t>
  </si>
  <si>
    <t>40001297-0498-1</t>
  </si>
  <si>
    <t>35130273-0135</t>
  </si>
  <si>
    <t>28566984-1145-1</t>
  </si>
  <si>
    <t>56606587-0468-1</t>
  </si>
  <si>
    <t>30475385-0209-2</t>
  </si>
  <si>
    <t>66920170-0124-2</t>
  </si>
  <si>
    <t>0175510595-0108-1</t>
  </si>
  <si>
    <t>0203486827-0030-3</t>
  </si>
  <si>
    <t>0109798516-0106-1</t>
  </si>
  <si>
    <t>49898210-0449-3</t>
  </si>
  <si>
    <t>85724801-0222-19</t>
  </si>
  <si>
    <t>85724801-0222-25</t>
  </si>
  <si>
    <t>49898210-0449-5</t>
  </si>
  <si>
    <t>18953766-0320-2</t>
  </si>
  <si>
    <t>18953766-0320-5</t>
  </si>
  <si>
    <t>0118882437-0076-1</t>
  </si>
  <si>
    <t>79050004-0249-3</t>
  </si>
  <si>
    <t>79050004-0249-13</t>
  </si>
  <si>
    <t>0126762454-0051-1</t>
  </si>
  <si>
    <t>36120170-0612-1</t>
  </si>
  <si>
    <t>65903289-0063-1</t>
  </si>
  <si>
    <t>8 неделя</t>
  </si>
  <si>
    <t>01-28.02</t>
  </si>
  <si>
    <t>26420173-0231-5</t>
  </si>
  <si>
    <t>44957901-0588-1</t>
  </si>
  <si>
    <t>81005937-0246-25</t>
  </si>
  <si>
    <t>19537392-0611-27</t>
  </si>
  <si>
    <t>0183746810-0014-1</t>
  </si>
  <si>
    <t>38397915-0375-1</t>
  </si>
  <si>
    <t>За товары с закрепленным отзывом 22.02.2026</t>
  </si>
  <si>
    <t>0101663454-0437</t>
  </si>
  <si>
    <t>43542909-0823-1</t>
  </si>
  <si>
    <t>0106066684-0526-1</t>
  </si>
  <si>
    <t>0112518786-0302-4</t>
  </si>
  <si>
    <t>0213594716-0024-1</t>
  </si>
  <si>
    <t>07471953-0611-1</t>
  </si>
  <si>
    <t>90509861-0161-1</t>
  </si>
  <si>
    <t>88753537-0106-1</t>
  </si>
  <si>
    <t>07214638-0289-1</t>
  </si>
  <si>
    <t>48686956-0086-5</t>
  </si>
  <si>
    <t>0127024086-0045-1</t>
  </si>
  <si>
    <t>89967227-0402-1</t>
  </si>
  <si>
    <t>70845347-0100-1</t>
  </si>
  <si>
    <t>38128955-0308-1</t>
  </si>
  <si>
    <t>0103305028-0119-1</t>
  </si>
  <si>
    <t>57380304-0412-5</t>
  </si>
  <si>
    <t>0126566188-0021-2</t>
  </si>
  <si>
    <t>99038708-0193-1</t>
  </si>
  <si>
    <t>14819020-0412-1</t>
  </si>
  <si>
    <t>0199029429-0019-2</t>
  </si>
  <si>
    <t>0124721651-0241-1</t>
  </si>
  <si>
    <t>0125029446-0313-7</t>
  </si>
  <si>
    <t>0125029446-0313-1</t>
  </si>
  <si>
    <t>0125029446-0313-9</t>
  </si>
  <si>
    <t>0146120441-0139-3</t>
  </si>
  <si>
    <t>09926579-0354-3</t>
  </si>
  <si>
    <t>0173599248-0466-1</t>
  </si>
  <si>
    <t>0128180233-0061-1</t>
  </si>
  <si>
    <t>13658294-0319-2</t>
  </si>
  <si>
    <t>89967227-0394-1</t>
  </si>
  <si>
    <t>41385690-0017</t>
  </si>
  <si>
    <t>58036258-0085-7</t>
  </si>
  <si>
    <t>58036258-0085-9</t>
  </si>
  <si>
    <t>0145164081-0155-4</t>
  </si>
  <si>
    <t>0100945805-0223-1</t>
  </si>
  <si>
    <t>68862124-0272-1</t>
  </si>
  <si>
    <t>47175914-0008-19</t>
  </si>
  <si>
    <t>86518280-0128-1</t>
  </si>
  <si>
    <t>61171533-0109-1</t>
  </si>
  <si>
    <t>68114684-0047-2</t>
  </si>
  <si>
    <t>50466135-0168-11</t>
  </si>
  <si>
    <t>38324580-1368-1</t>
  </si>
  <si>
    <t>28450000-0105</t>
  </si>
  <si>
    <t>07615126-0737-9</t>
  </si>
  <si>
    <t>0238715984-0024-1</t>
  </si>
  <si>
    <t>0139825696-0106-1</t>
  </si>
  <si>
    <t>0195513670-0018-1</t>
  </si>
  <si>
    <t>88865596-0281-1</t>
  </si>
  <si>
    <t>05009663-0362-1</t>
  </si>
  <si>
    <t>38560513-0174-5</t>
  </si>
  <si>
    <t>За товары с закрепленным отзывом 23.02.2026</t>
  </si>
  <si>
    <t>0143079148-0146-1</t>
  </si>
  <si>
    <t>0134368445-0206-1</t>
  </si>
  <si>
    <t>38560513-0174-9</t>
  </si>
  <si>
    <t>56407296-0589-1</t>
  </si>
  <si>
    <t>86134867-0144</t>
  </si>
  <si>
    <t>18953766-0320-3</t>
  </si>
  <si>
    <t>0139490135-0239-13</t>
  </si>
  <si>
    <t>34497679-0147-1</t>
  </si>
  <si>
    <t>43549502-0313-7</t>
  </si>
  <si>
    <t>63223381-0243-1</t>
  </si>
  <si>
    <t>77488420-0126-1</t>
  </si>
  <si>
    <t>44849644-0638-1</t>
  </si>
  <si>
    <t>60708651-0811-1</t>
  </si>
  <si>
    <t>36897231-0219</t>
  </si>
  <si>
    <t>0210808572-0052-1</t>
  </si>
  <si>
    <t>0195569524-0126</t>
  </si>
  <si>
    <t>0163663345-0128-2</t>
  </si>
  <si>
    <t>88769537-0103-1</t>
  </si>
  <si>
    <t>0177228760-0013-1</t>
  </si>
  <si>
    <t>26420173-0240-2</t>
  </si>
  <si>
    <t>53060905-0176-1</t>
  </si>
  <si>
    <t>36562051-0318-5</t>
  </si>
  <si>
    <t>0101663454-0437-2</t>
  </si>
  <si>
    <t>35130273-0135-1</t>
  </si>
  <si>
    <t>61146292-0191</t>
  </si>
  <si>
    <t>0180887344-0080-1</t>
  </si>
  <si>
    <t>59743002-0261-1</t>
  </si>
  <si>
    <t>30634086-0148</t>
  </si>
  <si>
    <t>52822225-0975</t>
  </si>
  <si>
    <t>44099082-0333-5</t>
  </si>
  <si>
    <t>0169477765-0029-3</t>
  </si>
  <si>
    <t>23112795</t>
  </si>
  <si>
    <t>0172809767-0641-3</t>
  </si>
  <si>
    <t>39409448-0096-3</t>
  </si>
  <si>
    <t>72484322-0449-3</t>
  </si>
  <si>
    <t>94643429-0560-5</t>
  </si>
  <si>
    <t>За товары с закрепленным отзывом 24.02.2026</t>
  </si>
  <si>
    <t>07805076-0120-2</t>
  </si>
  <si>
    <t>0140086046-0065-1</t>
  </si>
  <si>
    <t>0135257328-0041-1</t>
  </si>
  <si>
    <t>77227079-1191</t>
  </si>
  <si>
    <t>27945767-0828-1</t>
  </si>
  <si>
    <t>27945767-0828-3</t>
  </si>
  <si>
    <t>55757846-1133-15</t>
  </si>
  <si>
    <t>81798228-0506-1</t>
  </si>
  <si>
    <t>89498767-0119-1</t>
  </si>
  <si>
    <t>55757846-1133-5</t>
  </si>
  <si>
    <t>36747165-0516-5</t>
  </si>
  <si>
    <t>50010286-0096</t>
  </si>
  <si>
    <t>0112518786-0303-1</t>
  </si>
  <si>
    <t>0163734550-0190</t>
  </si>
  <si>
    <t>55277240-0276-2</t>
  </si>
  <si>
    <t>32368567-0151-1</t>
  </si>
  <si>
    <t>59602070-0239</t>
  </si>
  <si>
    <t>37114921-0098-1</t>
  </si>
  <si>
    <t>0130705287-0032</t>
  </si>
  <si>
    <t>31353730-0250-3</t>
  </si>
  <si>
    <t>41385690-0017-1</t>
  </si>
  <si>
    <t>44534876-0201</t>
  </si>
  <si>
    <t>55018755-0121-11</t>
  </si>
  <si>
    <t>60869947-0006-1</t>
  </si>
  <si>
    <t>78863859-0284-1</t>
  </si>
  <si>
    <t>90421933-0193-3</t>
  </si>
  <si>
    <t>37355487-0018-2</t>
  </si>
  <si>
    <t>20749713-0341-1</t>
  </si>
  <si>
    <t>69854092-0350-27</t>
  </si>
  <si>
    <t>0116050598-0384-1</t>
  </si>
  <si>
    <t>0244256423-0007</t>
  </si>
  <si>
    <t>52506876-0612-4</t>
  </si>
  <si>
    <t>44135369-0044-1</t>
  </si>
  <si>
    <t>Баллы за отзывы</t>
  </si>
  <si>
    <t>74204171-0020-1</t>
  </si>
  <si>
    <t>0146342081-0132-1</t>
  </si>
  <si>
    <t>87880080-0243-2</t>
  </si>
  <si>
    <t>39087754-0443-1</t>
  </si>
  <si>
    <t>0146550969-0080-1</t>
  </si>
  <si>
    <t>0210800723-0033-1</t>
  </si>
  <si>
    <t>61311982-0187-7</t>
  </si>
  <si>
    <t>За товары с закрепленным отзывом 25.02.2026</t>
  </si>
  <si>
    <t>03165535-1132-11</t>
  </si>
  <si>
    <t>49792562-0471-1</t>
  </si>
  <si>
    <t>84168812-0109</t>
  </si>
  <si>
    <t>48006422-0098-1</t>
  </si>
  <si>
    <t>0195569524-0126-5</t>
  </si>
  <si>
    <t>0105172170-0869-1</t>
  </si>
  <si>
    <t>0103569240-0229-1</t>
  </si>
  <si>
    <t>0134827312-0068-1</t>
  </si>
  <si>
    <t>0203984792-0032-1</t>
  </si>
  <si>
    <t>37807782-0383-1</t>
  </si>
  <si>
    <t>99238394-0210-1</t>
  </si>
  <si>
    <t>43830000-0171-1</t>
  </si>
  <si>
    <t>52822225-0975-1</t>
  </si>
  <si>
    <t>45044168-0136-1</t>
  </si>
  <si>
    <t>0126762454-0052-1</t>
  </si>
  <si>
    <t>0124671491-0055-1</t>
  </si>
  <si>
    <t>59602070-0239-1</t>
  </si>
  <si>
    <t>50010286-0096-1</t>
  </si>
  <si>
    <t>74104562-0176-1</t>
  </si>
  <si>
    <t>96123836-0044-1</t>
  </si>
  <si>
    <t>71320589-0081</t>
  </si>
  <si>
    <t>28014218832</t>
  </si>
  <si>
    <t>22414716583</t>
  </si>
  <si>
    <t>26399335961</t>
  </si>
  <si>
    <t>26201178152</t>
  </si>
  <si>
    <t>0150184987-0141-13</t>
  </si>
  <si>
    <t>0191787263-0071-1</t>
  </si>
  <si>
    <t>44792545-0543-1</t>
  </si>
  <si>
    <t>36897231-0219-3</t>
  </si>
  <si>
    <t>58551808-0199-1</t>
  </si>
  <si>
    <t>61146292-0191-1</t>
  </si>
  <si>
    <t>10936488-0128-1</t>
  </si>
  <si>
    <t>44534876-0201-2</t>
  </si>
  <si>
    <t>0150184987-0141-11</t>
  </si>
  <si>
    <t>90237154-0776</t>
  </si>
  <si>
    <t>67235851-0302</t>
  </si>
  <si>
    <t>98079314-0189-1</t>
  </si>
  <si>
    <t>85457410-0010-1</t>
  </si>
  <si>
    <t>86134867-0144-3</t>
  </si>
  <si>
    <t>34372357-0254-1</t>
  </si>
  <si>
    <t>80216762-0075</t>
  </si>
  <si>
    <t>0109785782-2166-3</t>
  </si>
  <si>
    <t>0225124189-0012-1</t>
  </si>
  <si>
    <t>40295312-0401-5</t>
  </si>
  <si>
    <t>60869947-0007</t>
  </si>
  <si>
    <t>74817498-0335-1</t>
  </si>
  <si>
    <t>74817498-0335-3</t>
  </si>
  <si>
    <t>0221381110-0017</t>
  </si>
  <si>
    <t>71989033-0113-1</t>
  </si>
  <si>
    <t>0122194078-0228-1</t>
  </si>
  <si>
    <t>За товары с закрепленным отзывом 26.02.2026</t>
  </si>
  <si>
    <t>22885174-0205-1</t>
  </si>
  <si>
    <t>0129205541-0181-1</t>
  </si>
  <si>
    <t>40978382-0204-7</t>
  </si>
  <si>
    <t>12374174-0258-1</t>
  </si>
  <si>
    <t>57392861-0704-1</t>
  </si>
  <si>
    <t>38191039-0405</t>
  </si>
  <si>
    <t>53131643-0314-1</t>
  </si>
  <si>
    <t>0210808572-0049-1</t>
  </si>
  <si>
    <t>0163734550-0190-1</t>
  </si>
  <si>
    <t>73237309-0190-3</t>
  </si>
  <si>
    <t>0131752904-0536-1</t>
  </si>
  <si>
    <t>0244256423-0007-2</t>
  </si>
  <si>
    <t>48725489-0112-5</t>
  </si>
  <si>
    <t>0127270989-0096-5</t>
  </si>
  <si>
    <t>22885174-0207-1</t>
  </si>
  <si>
    <t>0136163762-0225</t>
  </si>
  <si>
    <t>82594162-0142-1</t>
  </si>
  <si>
    <t>66452414-0128-13</t>
  </si>
  <si>
    <t>80615198-0076-1</t>
  </si>
  <si>
    <t>14332442-0653-1</t>
  </si>
  <si>
    <t>04885437-0155-3</t>
  </si>
  <si>
    <t>67497003-0216-2</t>
  </si>
  <si>
    <t>77025821-0218-2</t>
  </si>
  <si>
    <t>0206723689-0052</t>
  </si>
  <si>
    <t>0129726565-0153-1</t>
  </si>
  <si>
    <t>0169897236-0588</t>
  </si>
  <si>
    <t>0133578981-0062-1</t>
  </si>
  <si>
    <t>47810286-0611-15</t>
  </si>
  <si>
    <t>33250574-0087-9</t>
  </si>
  <si>
    <t>0131388345-0249-1</t>
  </si>
  <si>
    <t>0130705287-0032-3</t>
  </si>
  <si>
    <t>77227079-1191-1</t>
  </si>
  <si>
    <t>63178161-0086-1</t>
  </si>
  <si>
    <t>30634086-0148-3</t>
  </si>
  <si>
    <t>92440020-0112-1</t>
  </si>
  <si>
    <t>37940792-0083</t>
  </si>
  <si>
    <t>45840384-0018-11</t>
  </si>
  <si>
    <t>66861884-0097-1</t>
  </si>
  <si>
    <t>66861884-0097-2</t>
  </si>
  <si>
    <t>41239878-0235</t>
  </si>
  <si>
    <t>0173820686-0006</t>
  </si>
  <si>
    <t>0137458144-0156</t>
  </si>
  <si>
    <t>31353730-0250-4</t>
  </si>
  <si>
    <t>80993414-0414-1</t>
  </si>
  <si>
    <t>46032558-0116-3</t>
  </si>
  <si>
    <t>07760247-0564-3</t>
  </si>
  <si>
    <t>86636616-0060-4</t>
  </si>
  <si>
    <t>0144430931-0278-1</t>
  </si>
  <si>
    <t>43719026-0880-1</t>
  </si>
  <si>
    <t>35634933-0778-1</t>
  </si>
  <si>
    <t>За товары с закрепленным отзывом 27.02.2026</t>
  </si>
  <si>
    <t>92993976-0082-1</t>
  </si>
  <si>
    <t>0104869569-0057-1</t>
  </si>
  <si>
    <t>46284171-0105-1</t>
  </si>
  <si>
    <t>0116295298-0021-1</t>
  </si>
  <si>
    <t>65891862-0023-1</t>
  </si>
  <si>
    <t>71320589-0081-1</t>
  </si>
  <si>
    <t>17539876-1130-1</t>
  </si>
  <si>
    <t>0136664420-0184-2</t>
  </si>
  <si>
    <t>57677821-0059-1</t>
  </si>
  <si>
    <t>26197069-0167-3</t>
  </si>
  <si>
    <t>30654555-0058</t>
  </si>
  <si>
    <t>97647654-0136-1</t>
  </si>
  <si>
    <t>0116847741-0086</t>
  </si>
  <si>
    <t>0105329761-0452-1</t>
  </si>
  <si>
    <t>41932604-0144-2</t>
  </si>
  <si>
    <t>0127242265-0102</t>
  </si>
  <si>
    <t>97492742-0393</t>
  </si>
  <si>
    <t>58559069-0419-1</t>
  </si>
  <si>
    <t>0224283258-0027</t>
  </si>
  <si>
    <t>0165493210-0097</t>
  </si>
  <si>
    <t>47193978-0035-1</t>
  </si>
  <si>
    <t>13519432-1003-3</t>
  </si>
  <si>
    <t>0173820686-0006-1</t>
  </si>
  <si>
    <t>36173004-0084-5</t>
  </si>
  <si>
    <t>0202914182-0022-1</t>
  </si>
  <si>
    <t>48069421-0207</t>
  </si>
  <si>
    <t>66361306-0143-1</t>
  </si>
  <si>
    <t>0112062922-0356-3</t>
  </si>
  <si>
    <t>0180800893-0283</t>
  </si>
  <si>
    <t>0208244639-0019-5</t>
  </si>
  <si>
    <t>0208244639-0019-3</t>
  </si>
  <si>
    <t>0143920502-0005-1</t>
  </si>
  <si>
    <t>29727214-0366-3</t>
  </si>
  <si>
    <t>0131702179-0540-4</t>
  </si>
  <si>
    <t>0192887145-0007</t>
  </si>
  <si>
    <t>59526225-0150-1</t>
  </si>
  <si>
    <t>59526225-0151-1</t>
  </si>
  <si>
    <t>За товары с закрепленным отзывом 28.02.2026</t>
  </si>
  <si>
    <t>0159559392-0140</t>
  </si>
  <si>
    <t>58451780-0353-1</t>
  </si>
  <si>
    <t>58451780-0352-1</t>
  </si>
  <si>
    <t>0164497429-14107</t>
  </si>
  <si>
    <t>0169897236-0588-1</t>
  </si>
  <si>
    <t>35609911-0639-1</t>
  </si>
  <si>
    <t>46532488-0341-2</t>
  </si>
  <si>
    <t>37479474-1237-1</t>
  </si>
  <si>
    <t>36562051-0318-1</t>
  </si>
  <si>
    <t>0179749393-0026</t>
  </si>
  <si>
    <t>64769005-0216-1</t>
  </si>
  <si>
    <t>67750850-0320-1</t>
  </si>
  <si>
    <t>41239878-0235-1</t>
  </si>
  <si>
    <t>30654555-0058-1</t>
  </si>
  <si>
    <t>0170298998-0134-1</t>
  </si>
  <si>
    <t>37577898-0150-1</t>
  </si>
  <si>
    <t>0129923493-0262</t>
  </si>
  <si>
    <t>70720278-0117-2</t>
  </si>
  <si>
    <t>0137458144-0156-1</t>
  </si>
  <si>
    <t>0150791736-0039-1</t>
  </si>
  <si>
    <t>34675594-1111-9</t>
  </si>
  <si>
    <t>38191039-0405-1</t>
  </si>
  <si>
    <t>22042480-0083-7</t>
  </si>
  <si>
    <t>0114835475-0239</t>
  </si>
  <si>
    <t>0120172875-1037</t>
  </si>
  <si>
    <t>33814233-1461-1</t>
  </si>
  <si>
    <t>58774462-0228</t>
  </si>
  <si>
    <t>84168812-0109-3</t>
  </si>
  <si>
    <t>48069421-0207-6</t>
  </si>
  <si>
    <t>55404564-0163</t>
  </si>
  <si>
    <t>89321550-0362</t>
  </si>
  <si>
    <t>68133947-0321</t>
  </si>
  <si>
    <t xml:space="preserve">Остаток на 02.03
</t>
  </si>
  <si>
    <t>Число дней</t>
  </si>
  <si>
    <t>Заказы, шт
01.03</t>
  </si>
  <si>
    <t>01.03</t>
  </si>
  <si>
    <t>02-08.03</t>
  </si>
  <si>
    <t>9 неделя</t>
  </si>
  <si>
    <t>Февраль</t>
  </si>
  <si>
    <t>Март</t>
  </si>
  <si>
    <t>февраль</t>
  </si>
  <si>
    <t>23.02-01.03</t>
  </si>
  <si>
    <t>09-15.03</t>
  </si>
  <si>
    <t xml:space="preserve">Остаток на 10.03
</t>
  </si>
  <si>
    <t>02.03-08.03</t>
  </si>
  <si>
    <t>0164970397-0359-1</t>
  </si>
  <si>
    <t>Услуги партнёров</t>
  </si>
  <si>
    <t>69854092-0350-6</t>
  </si>
  <si>
    <t>За товары с закрепленным отзывом 01.03.2026</t>
  </si>
  <si>
    <t>0240708198-0001</t>
  </si>
  <si>
    <t>50574169-0151</t>
  </si>
  <si>
    <t>0189321913-0019-1</t>
  </si>
  <si>
    <t>0120781400-0301</t>
  </si>
  <si>
    <t>0160518240-0044</t>
  </si>
  <si>
    <t>0127242265-0102-4</t>
  </si>
  <si>
    <t>35047286-0074-5</t>
  </si>
  <si>
    <t>67235851-0302-1</t>
  </si>
  <si>
    <t>0100791372-0109-1</t>
  </si>
  <si>
    <t>52105263-0228-5</t>
  </si>
  <si>
    <t>0224283258-0027-1</t>
  </si>
  <si>
    <t>70987465-0082</t>
  </si>
  <si>
    <t>0179749393-0026-1</t>
  </si>
  <si>
    <t>44530591-0326</t>
  </si>
  <si>
    <t>44530591-0327</t>
  </si>
  <si>
    <t>87792407-0349</t>
  </si>
  <si>
    <t>44070351-0076-1</t>
  </si>
  <si>
    <t>02116228-0131-2</t>
  </si>
  <si>
    <t>0152265194-0084-1</t>
  </si>
  <si>
    <t>64081689-0853-1</t>
  </si>
  <si>
    <t>0122383023-0083</t>
  </si>
  <si>
    <t>0206723689-0052-1</t>
  </si>
  <si>
    <t>0213067256-0041</t>
  </si>
  <si>
    <t>0125890410-0071-3</t>
  </si>
  <si>
    <t>92491207-0023</t>
  </si>
  <si>
    <t>41296975-0085-1</t>
  </si>
  <si>
    <t>0140398480-0291</t>
  </si>
  <si>
    <t>41840282-0300-5</t>
  </si>
  <si>
    <t>23355392</t>
  </si>
  <si>
    <t>23355243</t>
  </si>
  <si>
    <t>23355371</t>
  </si>
  <si>
    <t>23355167</t>
  </si>
  <si>
    <t>0104072469-0062-5</t>
  </si>
  <si>
    <t>96123836-0045-1</t>
  </si>
  <si>
    <t>81275198-0001-7</t>
  </si>
  <si>
    <t>0163439778-0032</t>
  </si>
  <si>
    <t>35563192-0148-3</t>
  </si>
  <si>
    <t>80216762-0075-1</t>
  </si>
  <si>
    <t>За товары с закрепленным отзывом 02.03.2026</t>
  </si>
  <si>
    <t>52969103-0253-2</t>
  </si>
  <si>
    <t>0122737979-0217</t>
  </si>
  <si>
    <t>0181427524-0072-1</t>
  </si>
  <si>
    <t>45462881-0218-1</t>
  </si>
  <si>
    <t>0172308302-0156</t>
  </si>
  <si>
    <t>0114835475-0239-1</t>
  </si>
  <si>
    <t>97492742-0393-1</t>
  </si>
  <si>
    <t>72432289-0076-1</t>
  </si>
  <si>
    <t>89271315-0082-1</t>
  </si>
  <si>
    <t>0221381110-0017-1</t>
  </si>
  <si>
    <t>07496801-0051</t>
  </si>
  <si>
    <t>90943566-0161</t>
  </si>
  <si>
    <t>46070020-0575-1</t>
  </si>
  <si>
    <t>Обеспечение материалами для упаковки товара</t>
  </si>
  <si>
    <t>Упаковка товара партнёрами</t>
  </si>
  <si>
    <t>58774462-0228-1</t>
  </si>
  <si>
    <t>38855597-1332-3</t>
  </si>
  <si>
    <t>85656615-0235-1</t>
  </si>
  <si>
    <t>0120781400-0301-1</t>
  </si>
  <si>
    <t>72931599-0408-1</t>
  </si>
  <si>
    <t>05929850-0597-1</t>
  </si>
  <si>
    <t>98454793-0157</t>
  </si>
  <si>
    <t>55757846-1140-11</t>
  </si>
  <si>
    <t>55757846-1140-9</t>
  </si>
  <si>
    <t>55504169-0312-1</t>
  </si>
  <si>
    <t>68651446-0196-1</t>
  </si>
  <si>
    <t>58395913-0238</t>
  </si>
  <si>
    <t>0172503001-0237</t>
  </si>
  <si>
    <t>89889091-0019-1</t>
  </si>
  <si>
    <t>72055806-0191-9</t>
  </si>
  <si>
    <t>За товары с закрепленным отзывом 03.03.2026</t>
  </si>
  <si>
    <t>83482589-0931-3</t>
  </si>
  <si>
    <t>91763594-0271-2</t>
  </si>
  <si>
    <t>47680485-0099-1</t>
  </si>
  <si>
    <t>64854829-0140-1</t>
  </si>
  <si>
    <t>0120172875-1037-7</t>
  </si>
  <si>
    <t>0129923493-0262-1</t>
  </si>
  <si>
    <t>15807388-0177-2</t>
  </si>
  <si>
    <t>0116847741-0086-1</t>
  </si>
  <si>
    <t>0101369078-0380-1</t>
  </si>
  <si>
    <t>0122737979-0217-1</t>
  </si>
  <si>
    <t>44530591-0327-1</t>
  </si>
  <si>
    <t>0140398480-0291-1</t>
  </si>
  <si>
    <t>67737261-0632</t>
  </si>
  <si>
    <t>42314745-0266-3</t>
  </si>
  <si>
    <t>42314745-0266-1</t>
  </si>
  <si>
    <t>0140843795-0022-3</t>
  </si>
  <si>
    <t>0159559392-0140-7</t>
  </si>
  <si>
    <t>81797656-0200-1</t>
  </si>
  <si>
    <t>0151939174-0260</t>
  </si>
  <si>
    <t>89321550-0362-1</t>
  </si>
  <si>
    <t>65926980-0208</t>
  </si>
  <si>
    <t>53059516-0408-1</t>
  </si>
  <si>
    <t>13305058-0445-1</t>
  </si>
  <si>
    <t>92491207-0023-1</t>
  </si>
  <si>
    <t>58395913-0238-3</t>
  </si>
  <si>
    <t>26200603-0886-3</t>
  </si>
  <si>
    <t>49017997-0167</t>
  </si>
  <si>
    <t>51279347-0082-1</t>
  </si>
  <si>
    <t>33015767-0311-3</t>
  </si>
  <si>
    <t>50323792-0727</t>
  </si>
  <si>
    <t>67701219-0054-4</t>
  </si>
  <si>
    <t>67796741-0229-17</t>
  </si>
  <si>
    <t>66138194-0095-1</t>
  </si>
  <si>
    <t>93054752-0015-1</t>
  </si>
  <si>
    <t>0139931228-0041-4</t>
  </si>
  <si>
    <t>0105916858-0047-2</t>
  </si>
  <si>
    <t>41528447-0546-1</t>
  </si>
  <si>
    <t>49071533-0041-1</t>
  </si>
  <si>
    <t>За товары с закрепленным отзывом 04.03.2026</t>
  </si>
  <si>
    <t>0132810443-0644-1</t>
  </si>
  <si>
    <t>48097344-0238-2</t>
  </si>
  <si>
    <t>63389533-0217-2</t>
  </si>
  <si>
    <t>0241535794-0014</t>
  </si>
  <si>
    <t>0101369078-0381-1</t>
  </si>
  <si>
    <t>0134876025-0116</t>
  </si>
  <si>
    <t>0165493210-0097-1</t>
  </si>
  <si>
    <t>0160518240-0044-17</t>
  </si>
  <si>
    <t>80982420-0513-1</t>
  </si>
  <si>
    <t>0141310908-0142-1</t>
  </si>
  <si>
    <t>0201214748-0289</t>
  </si>
  <si>
    <t>05729160-0142-2</t>
  </si>
  <si>
    <t>17109595-0161-7</t>
  </si>
  <si>
    <t>92934679-0259</t>
  </si>
  <si>
    <t>0190790351-0053-3</t>
  </si>
  <si>
    <t>0164497429-14107-1</t>
  </si>
  <si>
    <t>31250297-0157-3</t>
  </si>
  <si>
    <t>0192740925-0061-10</t>
  </si>
  <si>
    <t>94283361-0183-1</t>
  </si>
  <si>
    <t>50574169-0151-3</t>
  </si>
  <si>
    <t>07775417-0149-5</t>
  </si>
  <si>
    <t>0183287757-0045</t>
  </si>
  <si>
    <t>31489581-0391</t>
  </si>
  <si>
    <t>90943566-0161-1</t>
  </si>
  <si>
    <t>0159888043-0642-1</t>
  </si>
  <si>
    <t>63374981-0177-17</t>
  </si>
  <si>
    <t>44985634-0087-1</t>
  </si>
  <si>
    <t>32899820-0024</t>
  </si>
  <si>
    <t>0101569854-0306</t>
  </si>
  <si>
    <t>65836155-0071-3</t>
  </si>
  <si>
    <t>26200603-0886-1</t>
  </si>
  <si>
    <t>0111220773-0102</t>
  </si>
  <si>
    <t>56860386-0233-1</t>
  </si>
  <si>
    <t>0109324587-0191</t>
  </si>
  <si>
    <t>0187136547-0278</t>
  </si>
  <si>
    <t>За товары с закрепленным отзывом 05.03.2026</t>
  </si>
  <si>
    <t>70987465-0082-1</t>
  </si>
  <si>
    <t>38556292-0077-1</t>
  </si>
  <si>
    <t>80740841-0175-1</t>
  </si>
  <si>
    <t>43935097-0209-1</t>
  </si>
  <si>
    <t>0132624505-0047</t>
  </si>
  <si>
    <t>18436844-0342-1</t>
  </si>
  <si>
    <t>40291425-0109-3</t>
  </si>
  <si>
    <t>40291425-0109-4</t>
  </si>
  <si>
    <t>Логистика - отмена начисления</t>
  </si>
  <si>
    <t>Доставка до места выдачи - отмена начисления</t>
  </si>
  <si>
    <t>0163439778-0032-5</t>
  </si>
  <si>
    <t>46306993-0048-1</t>
  </si>
  <si>
    <t>52723895-0124-3</t>
  </si>
  <si>
    <t>0173453982-0065</t>
  </si>
  <si>
    <t>50959860-0068</t>
  </si>
  <si>
    <t>0241501463-0034</t>
  </si>
  <si>
    <t>69267453-0125-1</t>
  </si>
  <si>
    <t>42447292-0207-1</t>
  </si>
  <si>
    <t>98454793-0157-1</t>
  </si>
  <si>
    <t>37133869-0085-1</t>
  </si>
  <si>
    <t>43642412-0860</t>
  </si>
  <si>
    <t>62082637-0395-1</t>
  </si>
  <si>
    <t>0134582298-0012-1</t>
  </si>
  <si>
    <t>0172503001-0237-1</t>
  </si>
  <si>
    <t>50323792-0727-5</t>
  </si>
  <si>
    <t>53032495-1103-5</t>
  </si>
  <si>
    <t>34496642-0776-2</t>
  </si>
  <si>
    <t>78613229-0299-13</t>
  </si>
  <si>
    <t>47241474-0181-1</t>
  </si>
  <si>
    <t>0158558193-0082</t>
  </si>
  <si>
    <t>0213067256-0041-1</t>
  </si>
  <si>
    <t>0175191962-0036</t>
  </si>
  <si>
    <t>0151939174-0260-1</t>
  </si>
  <si>
    <t>0126700934-0094</t>
  </si>
  <si>
    <t>61430897-0123-5</t>
  </si>
  <si>
    <t>0108717157-0072-1</t>
  </si>
  <si>
    <t>68188125-0271</t>
  </si>
  <si>
    <t>За товары с закрепленным отзывом 06.03.2026</t>
  </si>
  <si>
    <t>41175355-0643</t>
  </si>
  <si>
    <t>0107077039-0054-4</t>
  </si>
  <si>
    <t>51692241-0080-1</t>
  </si>
  <si>
    <t>0155963125-0133-3</t>
  </si>
  <si>
    <t>67737261-0632-1</t>
  </si>
  <si>
    <t>39069291-0091</t>
  </si>
  <si>
    <t>0107077039-0054-2</t>
  </si>
  <si>
    <t>0245515814-0009-1</t>
  </si>
  <si>
    <t>0134876025-0116-1</t>
  </si>
  <si>
    <t>0187136547-0278-1</t>
  </si>
  <si>
    <t>0140824378-0029-1</t>
  </si>
  <si>
    <t>0125245591-0249-7</t>
  </si>
  <si>
    <t>0125245591-0249-9</t>
  </si>
  <si>
    <t>82329676-0281</t>
  </si>
  <si>
    <t>0241501463-0034-1</t>
  </si>
  <si>
    <t>0201214748-0289-1</t>
  </si>
  <si>
    <t>06928345-0261-1</t>
  </si>
  <si>
    <t>68197615-0363</t>
  </si>
  <si>
    <t>52896543-0383-3</t>
  </si>
  <si>
    <t>92934679-0259-1</t>
  </si>
  <si>
    <t>68840163-0238-1</t>
  </si>
  <si>
    <t>77339114-0221-4</t>
  </si>
  <si>
    <t>0126700934-0094-2</t>
  </si>
  <si>
    <t>55772992-0536</t>
  </si>
  <si>
    <t>0178585796-0053-1</t>
  </si>
  <si>
    <t>0130393923-0013</t>
  </si>
  <si>
    <t>58337072-0352-1</t>
  </si>
  <si>
    <t>73555911-0151-1</t>
  </si>
  <si>
    <t>56049521-0068-1</t>
  </si>
  <si>
    <t>84541299-1472-1</t>
  </si>
  <si>
    <t>0142667098-0109-1</t>
  </si>
  <si>
    <t>0135628061-0037-1</t>
  </si>
  <si>
    <t>За товары с закрепленным отзывом 07.03.2026</t>
  </si>
  <si>
    <t>40564115-0108-1</t>
  </si>
  <si>
    <t>0101569854-0306-1</t>
  </si>
  <si>
    <t>33944570-0238</t>
  </si>
  <si>
    <t>0241535794-0014-2</t>
  </si>
  <si>
    <t>85214706-0108-1</t>
  </si>
  <si>
    <t>56519534-1323-1</t>
  </si>
  <si>
    <t>0153881850-0143-1</t>
  </si>
  <si>
    <t>50959860-0068-1</t>
  </si>
  <si>
    <t>50383654-0210-3</t>
  </si>
  <si>
    <t>47394686-0594-4</t>
  </si>
  <si>
    <t>0119779869-0394</t>
  </si>
  <si>
    <t>0175191962-0036-1</t>
  </si>
  <si>
    <t>0173453982-0065-1</t>
  </si>
  <si>
    <t>0137618914-0060</t>
  </si>
  <si>
    <t>73932924-0524-1</t>
  </si>
  <si>
    <t>30373956-0081</t>
  </si>
  <si>
    <t>91691074-0489-1</t>
  </si>
  <si>
    <t>0136775514-0094-4</t>
  </si>
  <si>
    <t>0219282064-0037-3</t>
  </si>
  <si>
    <t>0245851329-0001-5</t>
  </si>
  <si>
    <t>0109324587-0191-2</t>
  </si>
  <si>
    <t>0176831386-0097</t>
  </si>
  <si>
    <t>34152132-0079-15</t>
  </si>
  <si>
    <t>41685331-0376-2</t>
  </si>
  <si>
    <t>0244277353-0009-1</t>
  </si>
  <si>
    <t>69254223-0096-2</t>
  </si>
  <si>
    <t>16-22.03</t>
  </si>
  <si>
    <t xml:space="preserve">Остаток на 23.03
</t>
  </si>
  <si>
    <t xml:space="preserve">Остаток на 16.03
</t>
  </si>
  <si>
    <t>41806618-0080-2</t>
  </si>
  <si>
    <t>45588305-0411-5</t>
  </si>
  <si>
    <t>09054652-0441</t>
  </si>
  <si>
    <t>55504169-0311-1</t>
  </si>
  <si>
    <t>39945481-0414-1</t>
  </si>
  <si>
    <t>0174391747-0020</t>
  </si>
  <si>
    <t>91691074-0489-3</t>
  </si>
  <si>
    <t>45726002-0141-1</t>
  </si>
  <si>
    <t>За товары с закрепленным отзывом 08.03.2026</t>
  </si>
  <si>
    <t>49325000-0203-1</t>
  </si>
  <si>
    <t>0134576426-0189-1</t>
  </si>
  <si>
    <t>06655108-0087-9</t>
  </si>
  <si>
    <t>67382278-0035</t>
  </si>
  <si>
    <t>0172308302-0156-1</t>
  </si>
  <si>
    <t>0206458353-0003</t>
  </si>
  <si>
    <t>62650009-0268</t>
  </si>
  <si>
    <t>07496801-0051-7</t>
  </si>
  <si>
    <t>0111220773-0102-2</t>
  </si>
  <si>
    <t>0132520026-0346-1</t>
  </si>
  <si>
    <t>41175355-0643-9</t>
  </si>
  <si>
    <t>17961249-0256</t>
  </si>
  <si>
    <t>39425798-0599-1</t>
  </si>
  <si>
    <t>90375376-0050-1</t>
  </si>
  <si>
    <t>30524607-0589-3</t>
  </si>
  <si>
    <t>68188125-0271-1</t>
  </si>
  <si>
    <t>43642412-0860-1</t>
  </si>
  <si>
    <t>0180800893-0283-1</t>
  </si>
  <si>
    <t>68133947-0321-2</t>
  </si>
  <si>
    <t>0157963135-0138-1</t>
  </si>
  <si>
    <t>0119779869-0394-1</t>
  </si>
  <si>
    <t>0145492159-0036-1</t>
  </si>
  <si>
    <t>93225184-0031-1</t>
  </si>
  <si>
    <t>47437337-0198-1</t>
  </si>
  <si>
    <t>0201214748-0298</t>
  </si>
  <si>
    <t>31659251-0577-5</t>
  </si>
  <si>
    <t>0245344026-0004-11</t>
  </si>
  <si>
    <t>15722863-0613-1</t>
  </si>
  <si>
    <t>45677282-0018</t>
  </si>
  <si>
    <t>0193187538-0146</t>
  </si>
  <si>
    <t>50383654-0210-5</t>
  </si>
  <si>
    <t>0120408257-0084</t>
  </si>
  <si>
    <t>26880650-0545-3</t>
  </si>
  <si>
    <t>87792407-0349-2</t>
  </si>
  <si>
    <t>0210458812-0092-1</t>
  </si>
  <si>
    <t>30836960-0301-2</t>
  </si>
  <si>
    <t>51249593-0142-1</t>
  </si>
  <si>
    <t>0192887145-0007-1</t>
  </si>
  <si>
    <t>За товары с закрепленным отзывом 09.03.2026</t>
  </si>
  <si>
    <t>0206502686-0071-1</t>
  </si>
  <si>
    <t>36999865-0233-2</t>
  </si>
  <si>
    <t>37940792-0083-1</t>
  </si>
  <si>
    <t>52210579-0080-1</t>
  </si>
  <si>
    <t>0144054095-0076</t>
  </si>
  <si>
    <t>78613229-0299-9</t>
  </si>
  <si>
    <t>78613229-0299-11</t>
  </si>
  <si>
    <t>0142560162-0007-1</t>
  </si>
  <si>
    <t>31498797-2792-1</t>
  </si>
  <si>
    <t>0108110198-0004</t>
  </si>
  <si>
    <t>30722776-0385</t>
  </si>
  <si>
    <t>55404564-0163-1</t>
  </si>
  <si>
    <t>89732710-0115-1</t>
  </si>
  <si>
    <t>0214496851-0042</t>
  </si>
  <si>
    <t>0119888960-0030-1</t>
  </si>
  <si>
    <t>30373956-0081-1</t>
  </si>
  <si>
    <t>17961249-0256-1</t>
  </si>
  <si>
    <t>38356638-0098-1</t>
  </si>
  <si>
    <t>67382278-0035-1</t>
  </si>
  <si>
    <t>55504169-0317-2</t>
  </si>
  <si>
    <t>0180791757-0191</t>
  </si>
  <si>
    <t>31500904-0277-3</t>
  </si>
  <si>
    <t>25157219-0257-1</t>
  </si>
  <si>
    <t>23565054</t>
  </si>
  <si>
    <t>65926980-0208-1</t>
  </si>
  <si>
    <t>За товары с закрепленным отзывом 10.03.2026</t>
  </si>
  <si>
    <t>59011923-0110-2</t>
  </si>
  <si>
    <t>0134582298-0013-1</t>
  </si>
  <si>
    <t>31954211-0272</t>
  </si>
  <si>
    <t>95993387-0131-7</t>
  </si>
  <si>
    <t>0105047947-0176</t>
  </si>
  <si>
    <t>17414431-1277</t>
  </si>
  <si>
    <t>58356862-0044-5</t>
  </si>
  <si>
    <t>35310774-0372</t>
  </si>
  <si>
    <t>0132624505-0047-1</t>
  </si>
  <si>
    <t>14250303-0924-2</t>
  </si>
  <si>
    <t>0176831386-0097-1</t>
  </si>
  <si>
    <t>86963667-0048-1</t>
  </si>
  <si>
    <t>0126685451-0368-3</t>
  </si>
  <si>
    <t>09424004-1358</t>
  </si>
  <si>
    <t>0125375567-0148-1</t>
  </si>
  <si>
    <t>28182960722</t>
  </si>
  <si>
    <t>33944570-0238-1</t>
  </si>
  <si>
    <t>0120408257-0084-1</t>
  </si>
  <si>
    <t>0108110198-0004-1</t>
  </si>
  <si>
    <t>0144054095-0076-1</t>
  </si>
  <si>
    <t>0236042023-0090-1</t>
  </si>
  <si>
    <t>22102635-0438-1</t>
  </si>
  <si>
    <t>0210251994-0008</t>
  </si>
  <si>
    <t>0201214748-0298-1</t>
  </si>
  <si>
    <t>84158203-0071</t>
  </si>
  <si>
    <t>27877157555</t>
  </si>
  <si>
    <t>45677282-0018-2</t>
  </si>
  <si>
    <t>0137372177-0287-7</t>
  </si>
  <si>
    <t>27876554602</t>
  </si>
  <si>
    <t>27877406961</t>
  </si>
  <si>
    <t>28025323359</t>
  </si>
  <si>
    <t>22405803475</t>
  </si>
  <si>
    <t>57823281-0113-5</t>
  </si>
  <si>
    <t>90670146-0099-2</t>
  </si>
  <si>
    <t>37442452-0335</t>
  </si>
  <si>
    <t>04105360-0146</t>
  </si>
  <si>
    <t>38803279-0690-1</t>
  </si>
  <si>
    <t>0127131509-0019</t>
  </si>
  <si>
    <t>0240708198-0001-3</t>
  </si>
  <si>
    <t>45150129-0083-9</t>
  </si>
  <si>
    <t>За товары с закрепленным отзывом 11.03.2026</t>
  </si>
  <si>
    <t>0105443785-0309-1</t>
  </si>
  <si>
    <t>0124207478-0413-5</t>
  </si>
  <si>
    <t>83367493-0210-1</t>
  </si>
  <si>
    <t>0205215058-0087-1</t>
  </si>
  <si>
    <t>37465311-0304-7</t>
  </si>
  <si>
    <t>70646827-0421-7</t>
  </si>
  <si>
    <t>55504169-0316-2</t>
  </si>
  <si>
    <t>31489581-0391-1</t>
  </si>
  <si>
    <t>31489581-0391-3</t>
  </si>
  <si>
    <t>0132520026-0348-1</t>
  </si>
  <si>
    <t>0151109293-0022</t>
  </si>
  <si>
    <t>0113245764-0029-5</t>
  </si>
  <si>
    <t>0129607401-0029-1</t>
  </si>
  <si>
    <t>92315515-0145-1</t>
  </si>
  <si>
    <t>15448975-0311-3</t>
  </si>
  <si>
    <t>0156883490-0032-1</t>
  </si>
  <si>
    <t>30722776-0385-1</t>
  </si>
  <si>
    <t>76836208-0428-3</t>
  </si>
  <si>
    <t>50459756-0009</t>
  </si>
  <si>
    <t>0122435793-1045-1</t>
  </si>
  <si>
    <t>34229074-0471-1</t>
  </si>
  <si>
    <t>84114819-0066-1</t>
  </si>
  <si>
    <t>32899820-0024-3</t>
  </si>
  <si>
    <t>0139882397-0213-3</t>
  </si>
  <si>
    <t>0142364420-0008-1</t>
  </si>
  <si>
    <t>0213535752-0005</t>
  </si>
  <si>
    <t>0243187898-0009-1</t>
  </si>
  <si>
    <t>0210251994-0008-1</t>
  </si>
  <si>
    <t>34112288-0430-1</t>
  </si>
  <si>
    <t>89563230-0105-1</t>
  </si>
  <si>
    <t>0101085712-0032-1</t>
  </si>
  <si>
    <t>0143548771-0520-1</t>
  </si>
  <si>
    <t>0117382868-0417</t>
  </si>
  <si>
    <t>46070020-0583-1</t>
  </si>
  <si>
    <t>0246260581-0003</t>
  </si>
  <si>
    <t>66089741-0297-2</t>
  </si>
  <si>
    <t>32250765-0488-1</t>
  </si>
  <si>
    <t>0102742394-0367-1</t>
  </si>
  <si>
    <t>48517301-0132-1</t>
  </si>
  <si>
    <t>За товары с закрепленным отзывом 12.03.2026</t>
  </si>
  <si>
    <t>40354051-0203-1</t>
  </si>
  <si>
    <t>89650355-0034-1</t>
  </si>
  <si>
    <t>50684028-0207-1</t>
  </si>
  <si>
    <t>0111220773-0102-3</t>
  </si>
  <si>
    <t>89179364-0222-13</t>
  </si>
  <si>
    <t>74199152-0066-1</t>
  </si>
  <si>
    <t>36121129-0047-2</t>
  </si>
  <si>
    <t>65358125-0183-1</t>
  </si>
  <si>
    <t>71570310-0615-1</t>
  </si>
  <si>
    <t>31408368-0716-1</t>
  </si>
  <si>
    <t>33456853-0101</t>
  </si>
  <si>
    <t>13733622-0150</t>
  </si>
  <si>
    <t>09424004-1358-1</t>
  </si>
  <si>
    <t>62650009-0268-1</t>
  </si>
  <si>
    <t>0119889776-0010-1</t>
  </si>
  <si>
    <t>31954211-0272-3</t>
  </si>
  <si>
    <t>37133869-0085-2</t>
  </si>
  <si>
    <t>44584265-0253-5</t>
  </si>
  <si>
    <t>0193187538-0146-3</t>
  </si>
  <si>
    <t>46813043-0018-1</t>
  </si>
  <si>
    <t>41714641-0363-5</t>
  </si>
  <si>
    <t>0244607268-0006-1</t>
  </si>
  <si>
    <t>45598491-0225-3</t>
  </si>
  <si>
    <t>82329676-0281-1</t>
  </si>
  <si>
    <t>45598491-0225-5</t>
  </si>
  <si>
    <t>29974495-1276-2</t>
  </si>
  <si>
    <t>35584907-0368-2</t>
  </si>
  <si>
    <t>68847679-0106-1</t>
  </si>
  <si>
    <t>34641348-0862-2</t>
  </si>
  <si>
    <t>80404083-0002</t>
  </si>
  <si>
    <t>0126970920-0056-1</t>
  </si>
  <si>
    <t>0149400830-0011-2</t>
  </si>
  <si>
    <t>За товары с закрепленным отзывом 13.03.2026</t>
  </si>
  <si>
    <t>0225043563-0016-5</t>
  </si>
  <si>
    <t>0119696654-0045</t>
  </si>
  <si>
    <t>0144625790-0031</t>
  </si>
  <si>
    <t>29967898-0122</t>
  </si>
  <si>
    <t>86810179-0140-1</t>
  </si>
  <si>
    <t>0118486608-0232-1</t>
  </si>
  <si>
    <t>0104663975-0139-1</t>
  </si>
  <si>
    <t>40846190-0135</t>
  </si>
  <si>
    <t>0225966985-0005-1</t>
  </si>
  <si>
    <t>04105360-0146-4</t>
  </si>
  <si>
    <t>47785781-0554-1</t>
  </si>
  <si>
    <t>0245344026-0006-1</t>
  </si>
  <si>
    <t>0204360673-0029-1</t>
  </si>
  <si>
    <t>0102119511-0513-1</t>
  </si>
  <si>
    <t>39069291-0091-5</t>
  </si>
  <si>
    <t>17414431-1277-2</t>
  </si>
  <si>
    <t>0178179685-0044-1</t>
  </si>
  <si>
    <t>99854869-0185-3</t>
  </si>
  <si>
    <t>33456853-0101-2</t>
  </si>
  <si>
    <t>19552306-0401-5</t>
  </si>
  <si>
    <t>0187680197-0015</t>
  </si>
  <si>
    <t>0180791757-0191-1</t>
  </si>
  <si>
    <t>0145953343-0067-4</t>
  </si>
  <si>
    <t>77331527-0041-3</t>
  </si>
  <si>
    <t>77331527-0041-2</t>
  </si>
  <si>
    <t>За товары с закрепленным отзывом 14.03.2026</t>
  </si>
  <si>
    <t>09556716-0728-1</t>
  </si>
  <si>
    <t>50459756-0009-1</t>
  </si>
  <si>
    <t>67735411-1319-1</t>
  </si>
  <si>
    <t>20528990-0209-2</t>
  </si>
  <si>
    <t>68514143-0239-2</t>
  </si>
  <si>
    <t>64645661-0143-1</t>
  </si>
  <si>
    <t>0206458353-0003-5</t>
  </si>
  <si>
    <t>37442452-0335-1</t>
  </si>
  <si>
    <t>31461259-1403-3</t>
  </si>
  <si>
    <t>0129105746-0107-1</t>
  </si>
  <si>
    <t>13733622-0150-1</t>
  </si>
  <si>
    <t>55763366-0648-1</t>
  </si>
  <si>
    <t>99792614-0297-1</t>
  </si>
  <si>
    <t>98752540-0086-1</t>
  </si>
  <si>
    <t>0117499738-0026-1</t>
  </si>
  <si>
    <t>32293005-1148-7</t>
  </si>
  <si>
    <t>69497012-0122-1</t>
  </si>
  <si>
    <t>69497012-0122-2</t>
  </si>
  <si>
    <t>0116782262-0075-1</t>
  </si>
  <si>
    <t>0198208877-0045-9</t>
  </si>
  <si>
    <t>0131739340-0117-1</t>
  </si>
  <si>
    <t>81367832-0297-13</t>
  </si>
  <si>
    <t>62260213-0101-5</t>
  </si>
  <si>
    <t>0246260581-0003-1</t>
  </si>
  <si>
    <t>0164505384-0154-1</t>
  </si>
  <si>
    <t>49351014-0172-1</t>
  </si>
  <si>
    <t>0122383023-0083-3</t>
  </si>
  <si>
    <t>0122383023-0083-1</t>
  </si>
  <si>
    <t>0112739091-0048-2</t>
  </si>
  <si>
    <t>0106455102-0118-1</t>
  </si>
  <si>
    <t>16123011-0307-5</t>
  </si>
  <si>
    <t>0183287757-0045-1</t>
  </si>
  <si>
    <t xml:space="preserve">Остаток на 30.03
</t>
  </si>
  <si>
    <t>23-29.03</t>
  </si>
  <si>
    <t>30-31.03</t>
  </si>
  <si>
    <t>Заказы, шт
2 дня</t>
  </si>
  <si>
    <t>01-05.04</t>
  </si>
  <si>
    <t xml:space="preserve">Остаток на 06.04
</t>
  </si>
  <si>
    <t>Заказы, шт
5 дней</t>
  </si>
  <si>
    <t>30.03-05.04</t>
  </si>
  <si>
    <t>01-31.03</t>
  </si>
  <si>
    <t>март</t>
  </si>
  <si>
    <t xml:space="preserve">Заказы, шт
</t>
  </si>
  <si>
    <t>97331238-0102</t>
  </si>
  <si>
    <t>0195637435-0082-1</t>
  </si>
  <si>
    <t>0203476521-0013</t>
  </si>
  <si>
    <t>48626990-0072-1</t>
  </si>
  <si>
    <t>75808717-0096</t>
  </si>
  <si>
    <t>0145081938-0052-1</t>
  </si>
  <si>
    <t>За товары с закрепленным отзывом 15.03.2026</t>
  </si>
  <si>
    <t>58981118-0653-21</t>
  </si>
  <si>
    <t>35310774-0372-1</t>
  </si>
  <si>
    <t>03039415-0523-1</t>
  </si>
  <si>
    <t>0113887771-0046-1</t>
  </si>
  <si>
    <t>0213535752-0005-2</t>
  </si>
  <si>
    <t>0144861542-0339-1</t>
  </si>
  <si>
    <t>47074863-0230-5</t>
  </si>
  <si>
    <t>55772992-0536-1</t>
  </si>
  <si>
    <t>72423457-1103-1</t>
  </si>
  <si>
    <t>0119696654-0045-1</t>
  </si>
  <si>
    <t>74304145-0725-1</t>
  </si>
  <si>
    <t>45367570-0443-1</t>
  </si>
  <si>
    <t>29967898-0122-3</t>
  </si>
  <si>
    <t>0193817720-0065-1</t>
  </si>
  <si>
    <t>17742736-0430-9</t>
  </si>
  <si>
    <t>21476178-0029-4</t>
  </si>
  <si>
    <t>0137003886-0054-3</t>
  </si>
  <si>
    <t>0145233600-0081-1</t>
  </si>
  <si>
    <t>39346034-0295-1</t>
  </si>
  <si>
    <t>34297532-0294-3</t>
  </si>
  <si>
    <t>55181425-0408-1</t>
  </si>
  <si>
    <t>67952604-0079-3</t>
  </si>
  <si>
    <t>За товары с закрепленным отзывом 16.03.2026</t>
  </si>
  <si>
    <t>43735310-0011-1</t>
  </si>
  <si>
    <t>0108858340-0285</t>
  </si>
  <si>
    <t>0136024307-0064-17</t>
  </si>
  <si>
    <t>0202776441-0004-13</t>
  </si>
  <si>
    <t>48664945-0026-1</t>
  </si>
  <si>
    <t>40846190-0135-1</t>
  </si>
  <si>
    <t>76494981-0335-1</t>
  </si>
  <si>
    <t>78987336-0070-1</t>
  </si>
  <si>
    <t>0187680197-0015-1</t>
  </si>
  <si>
    <t>70233958-0218</t>
  </si>
  <si>
    <t>0174894672-0141-1</t>
  </si>
  <si>
    <t>31461259-1403-1</t>
  </si>
  <si>
    <t>17427612-0450-3</t>
  </si>
  <si>
    <t>70938172-0262</t>
  </si>
  <si>
    <t>0205929270-0011-19</t>
  </si>
  <si>
    <t>0205929270-0011-15</t>
  </si>
  <si>
    <t>23739083</t>
  </si>
  <si>
    <t>23738949</t>
  </si>
  <si>
    <t>23739139</t>
  </si>
  <si>
    <t>23739120</t>
  </si>
  <si>
    <t>23739065</t>
  </si>
  <si>
    <t>23739030</t>
  </si>
  <si>
    <t>23739009</t>
  </si>
  <si>
    <t>66037145-0175-1</t>
  </si>
  <si>
    <t>42807993-0224-1</t>
  </si>
  <si>
    <t>75808717-0096-1</t>
  </si>
  <si>
    <t>22549560-0701-1</t>
  </si>
  <si>
    <t>31510210-0229-5</t>
  </si>
  <si>
    <t>За товары с закрепленным отзывом 17.03.2026</t>
  </si>
  <si>
    <t>67212386-0050-11</t>
  </si>
  <si>
    <t>84259992-0062-3</t>
  </si>
  <si>
    <t>61135767-0226-2</t>
  </si>
  <si>
    <t>0243594272-0019-1</t>
  </si>
  <si>
    <t>40975232-0529-1</t>
  </si>
  <si>
    <t>0112727870-0939-1</t>
  </si>
  <si>
    <t>73273605-0004-1</t>
  </si>
  <si>
    <t>58235395-0295-1</t>
  </si>
  <si>
    <t>70233958-0218-1</t>
  </si>
  <si>
    <t>48664945-0025-1</t>
  </si>
  <si>
    <t>97331238-0102-1</t>
  </si>
  <si>
    <t>0174183957-0049-1</t>
  </si>
  <si>
    <t>32912378-0029-1</t>
  </si>
  <si>
    <t>0204787792-0048-1</t>
  </si>
  <si>
    <t>0150481490-0196-3</t>
  </si>
  <si>
    <t>0131767604-0082-1</t>
  </si>
  <si>
    <t>93171336-0109-2</t>
  </si>
  <si>
    <t>0233506487-0013-1</t>
  </si>
  <si>
    <t>За товары с закрепленным отзывом 18.03.2026</t>
  </si>
  <si>
    <t>0191354291-0046</t>
  </si>
  <si>
    <t>0195630823-0013</t>
  </si>
  <si>
    <t>17410678-0033-23</t>
  </si>
  <si>
    <t>47229849-0151-7</t>
  </si>
  <si>
    <t>0152999315-0138-1</t>
  </si>
  <si>
    <t>49017997-0167-1</t>
  </si>
  <si>
    <t>68620305-0837-3</t>
  </si>
  <si>
    <t>11091998-0120-1</t>
  </si>
  <si>
    <t>57845655-0114-5</t>
  </si>
  <si>
    <t>78444841-0199-1</t>
  </si>
  <si>
    <t>33191079-0267-2</t>
  </si>
  <si>
    <t>0118492288-0126-1</t>
  </si>
  <si>
    <t>55761471-0044-1</t>
  </si>
  <si>
    <t>69339198-0410-3</t>
  </si>
  <si>
    <t>0102411650-0238</t>
  </si>
  <si>
    <t>46978300-0259-1</t>
  </si>
  <si>
    <t>За товары с закрепленным отзывом 19.03.2026</t>
  </si>
  <si>
    <t>0146572190-0061</t>
  </si>
  <si>
    <t>0136937778-0106-2</t>
  </si>
  <si>
    <t>0144625790-0031-1</t>
  </si>
  <si>
    <t>09665476-0391-2</t>
  </si>
  <si>
    <t>09665476-0391-1</t>
  </si>
  <si>
    <t>22068922040</t>
  </si>
  <si>
    <t>26399283274</t>
  </si>
  <si>
    <t>25194320592</t>
  </si>
  <si>
    <t>26399299249</t>
  </si>
  <si>
    <t>30940535-2018-1</t>
  </si>
  <si>
    <t>97332281-0226</t>
  </si>
  <si>
    <t>13111018-0812-1</t>
  </si>
  <si>
    <t>13111018-0812-5</t>
  </si>
  <si>
    <t>0216916851-0030</t>
  </si>
  <si>
    <t>50674150-0361-17</t>
  </si>
  <si>
    <t>0187598225-0029</t>
  </si>
  <si>
    <t>0202546675-0067-1</t>
  </si>
  <si>
    <t>0149335690-0187-1</t>
  </si>
  <si>
    <t>0149335690-0188-1</t>
  </si>
  <si>
    <t>37117352-1977-5</t>
  </si>
  <si>
    <t>0223799353-0071-1</t>
  </si>
  <si>
    <t>0122743986-0096-5</t>
  </si>
  <si>
    <t>61356907-0245-5</t>
  </si>
  <si>
    <t>61356907-0245-3</t>
  </si>
  <si>
    <t>0132027840-0082-1</t>
  </si>
  <si>
    <t>0203476521-0013-13</t>
  </si>
  <si>
    <t>0174391747-0020-3</t>
  </si>
  <si>
    <t>За товары с закрепленным отзывом 20.03.2026</t>
  </si>
  <si>
    <t>0127131509-0019-1</t>
  </si>
  <si>
    <t>0108858340-0285-7</t>
  </si>
  <si>
    <t>0152975944-0124-1</t>
  </si>
  <si>
    <t>0176777619-0084-7</t>
  </si>
  <si>
    <t>0191354291-0046-3</t>
  </si>
  <si>
    <t>0112785454-0292-1</t>
  </si>
  <si>
    <t>93654716-0030-1</t>
  </si>
  <si>
    <t>0171307729-0159-1</t>
  </si>
  <si>
    <t>38741212-0607-3</t>
  </si>
  <si>
    <t>38741212-0607-1</t>
  </si>
  <si>
    <t>65946307-0153-1</t>
  </si>
  <si>
    <t>0125242963-0135-1</t>
  </si>
  <si>
    <t>81965555-1064-1</t>
  </si>
  <si>
    <t>0128245128-0167</t>
  </si>
  <si>
    <t>0187598225-0029-1</t>
  </si>
  <si>
    <t>0213698863-0022-2</t>
  </si>
  <si>
    <t>55329899-0154-3</t>
  </si>
  <si>
    <t>31952622-0174-1</t>
  </si>
  <si>
    <t>0133196640-0138</t>
  </si>
  <si>
    <t>0114610445-0167</t>
  </si>
  <si>
    <t>0237922326-0005</t>
  </si>
  <si>
    <t>88984608-0037-7</t>
  </si>
  <si>
    <t>81300691-0233</t>
  </si>
  <si>
    <t>57699741-0114-9</t>
  </si>
  <si>
    <t>90167823-0276</t>
  </si>
  <si>
    <t>80299538-0016-1</t>
  </si>
  <si>
    <t>0127555125-0354-2</t>
  </si>
  <si>
    <t>07765592-0227</t>
  </si>
  <si>
    <t>За товары с закрепленным отзывом 21.03.2026</t>
  </si>
  <si>
    <t>0123102010-0005-1</t>
  </si>
  <si>
    <t>0159537867-0569-1</t>
  </si>
  <si>
    <t>0102411650-0238-1</t>
  </si>
  <si>
    <t>0105134379-0142</t>
  </si>
  <si>
    <t>90853005-0209-2</t>
  </si>
  <si>
    <t>75139446-0122</t>
  </si>
  <si>
    <t>0106391251-0190</t>
  </si>
  <si>
    <t>97332281-0226-1</t>
  </si>
  <si>
    <t>0176076589-0243</t>
  </si>
  <si>
    <t>33123810-0308-1</t>
  </si>
  <si>
    <t>63897918-0271-2</t>
  </si>
  <si>
    <t>55927925-0154-2</t>
  </si>
  <si>
    <t>64489773-0041</t>
  </si>
  <si>
    <t>88083003-0216</t>
  </si>
  <si>
    <t>41826104-0673-1</t>
  </si>
  <si>
    <t>59110559-0384-7</t>
  </si>
  <si>
    <t>33123810-0304-1</t>
  </si>
  <si>
    <t>32418109-0552-1</t>
  </si>
  <si>
    <t>05259086-0564-1</t>
  </si>
  <si>
    <t>05259086-0564-7</t>
  </si>
  <si>
    <t>0145362964-0170-1</t>
  </si>
  <si>
    <t>32797210-0760-1</t>
  </si>
  <si>
    <t>За товары с закрепленным отзывом 22.03.2026</t>
  </si>
  <si>
    <t>02523961-0293</t>
  </si>
  <si>
    <t>0195630823-0013-3</t>
  </si>
  <si>
    <t>70891686-0085-7</t>
  </si>
  <si>
    <t>0146624148-0030-1</t>
  </si>
  <si>
    <t>0146572190-0061-1</t>
  </si>
  <si>
    <t>55191446-0056-1</t>
  </si>
  <si>
    <t>31878870-0304-1</t>
  </si>
  <si>
    <t>51822587-0133-1</t>
  </si>
  <si>
    <t>0114610445-0167-1</t>
  </si>
  <si>
    <t>0201130903-0005-1</t>
  </si>
  <si>
    <t>0112619053-0190-1</t>
  </si>
  <si>
    <t>52479529-0322</t>
  </si>
  <si>
    <t>90298228-0118</t>
  </si>
  <si>
    <t>0167651264-0115-1</t>
  </si>
  <si>
    <t>За товары с закрепленным отзывом 23.03.2026</t>
  </si>
  <si>
    <t>0142849864-0089-1</t>
  </si>
  <si>
    <t>06890738-0301</t>
  </si>
  <si>
    <t>0216916851-0030-1</t>
  </si>
  <si>
    <t>07765592-0227-3</t>
  </si>
  <si>
    <t>31489581-0395-1</t>
  </si>
  <si>
    <t>45788445-0064-11</t>
  </si>
  <si>
    <t>63897918-0271-1</t>
  </si>
  <si>
    <t>63897918-0271-3</t>
  </si>
  <si>
    <t>0113028697-0600</t>
  </si>
  <si>
    <t>0105047947-0176-1</t>
  </si>
  <si>
    <t>64489773-0041-1</t>
  </si>
  <si>
    <t>79892503-0146</t>
  </si>
  <si>
    <t>58991466-0172-1</t>
  </si>
  <si>
    <t>88083003-0216-1</t>
  </si>
  <si>
    <t>0106391251-0190-1</t>
  </si>
  <si>
    <t>90298228-0118-9</t>
  </si>
  <si>
    <t>02523961-0293-2</t>
  </si>
  <si>
    <t>24064042</t>
  </si>
  <si>
    <t>24064433</t>
  </si>
  <si>
    <t>24064026</t>
  </si>
  <si>
    <t>74029068-0289-1</t>
  </si>
  <si>
    <t>86189761-0007-3</t>
  </si>
  <si>
    <t>48531247-0418-1</t>
  </si>
  <si>
    <t>За товары с закрепленным отзывом 24.03.2026</t>
  </si>
  <si>
    <t>0103202931-0041-1</t>
  </si>
  <si>
    <t>0176076589-0243-1</t>
  </si>
  <si>
    <t>39041808-0181-1</t>
  </si>
  <si>
    <t>0247304977-0006-1</t>
  </si>
  <si>
    <t>0159493227-0019-1</t>
  </si>
  <si>
    <t>0133196640-0138-7</t>
  </si>
  <si>
    <t>0237922326-0005-1</t>
  </si>
  <si>
    <t>48048051-0205</t>
  </si>
  <si>
    <t>0192536983-0053-1</t>
  </si>
  <si>
    <t>0139875894-0008-5</t>
  </si>
  <si>
    <t>0160545038-0050-1</t>
  </si>
  <si>
    <t>0124682610-0064-1</t>
  </si>
  <si>
    <t>43984898-0078-3</t>
  </si>
  <si>
    <t>52479529-0322-1</t>
  </si>
  <si>
    <t>0117382868-0417-1</t>
  </si>
  <si>
    <t>0126458831-0038</t>
  </si>
  <si>
    <t>0105134379-0142-2</t>
  </si>
  <si>
    <t>0161045739-0018</t>
  </si>
  <si>
    <t>70938172-0262-4</t>
  </si>
  <si>
    <t>24095435</t>
  </si>
  <si>
    <t>24099747</t>
  </si>
  <si>
    <t>24095408</t>
  </si>
  <si>
    <t>32988782-0279</t>
  </si>
  <si>
    <t>66493533-0036-1</t>
  </si>
  <si>
    <t>0152351304-0053</t>
  </si>
  <si>
    <t>За товары с закрепленным отзывом 25.03.2026</t>
  </si>
  <si>
    <t>43566422-0913-1</t>
  </si>
  <si>
    <t>27613887-0144-1</t>
  </si>
  <si>
    <t>0113028697-0600-1</t>
  </si>
  <si>
    <t>06674982-0327</t>
  </si>
  <si>
    <t>0171307729-0155-1</t>
  </si>
  <si>
    <t>0154735548-0148-1</t>
  </si>
  <si>
    <t>93559882-0002-1</t>
  </si>
  <si>
    <t>79892503-0146-1</t>
  </si>
  <si>
    <t>31784300-0190-1</t>
  </si>
  <si>
    <t>0128385759-0205-1</t>
  </si>
  <si>
    <t>0199864420-0131-1</t>
  </si>
  <si>
    <t>42413275-0096-1</t>
  </si>
  <si>
    <t>49821039-0231-5</t>
  </si>
  <si>
    <t>0209685705-0029</t>
  </si>
  <si>
    <t>0183653142-0350-2</t>
  </si>
  <si>
    <t>06890738-0301-1</t>
  </si>
  <si>
    <t>75139446-0122-1</t>
  </si>
  <si>
    <t>84158203-0071-1</t>
  </si>
  <si>
    <t>17018679-0214-1</t>
  </si>
  <si>
    <t>05889622-0015-1</t>
  </si>
  <si>
    <t>09054652-0441-1</t>
  </si>
  <si>
    <t>64171386-0117-1</t>
  </si>
  <si>
    <t>12407628-0409-2</t>
  </si>
  <si>
    <t>За товары с закрепленным отзывом 26.03.2026</t>
  </si>
  <si>
    <t>33693251-0527-1</t>
  </si>
  <si>
    <t>0106744027-0048-1</t>
  </si>
  <si>
    <t>64874925-0268</t>
  </si>
  <si>
    <t>44827657-0632</t>
  </si>
  <si>
    <t>37017406-0183-1</t>
  </si>
  <si>
    <t>48525842-0395-3</t>
  </si>
  <si>
    <t>55559192-0249-1</t>
  </si>
  <si>
    <t>0139542296-0126-1</t>
  </si>
  <si>
    <t>13997129-0358-1</t>
  </si>
  <si>
    <t>17436121-0527-3</t>
  </si>
  <si>
    <t>31477446-0250-3</t>
  </si>
  <si>
    <t>38631749-0590-1</t>
  </si>
  <si>
    <t>44799405-0525-4</t>
  </si>
  <si>
    <t>12455315-0328</t>
  </si>
  <si>
    <t>0152351304-0053-1</t>
  </si>
  <si>
    <t>0191382373-0164</t>
  </si>
  <si>
    <t>45078960-0481-1</t>
  </si>
  <si>
    <t>0115195703-0037-2</t>
  </si>
  <si>
    <t>38555467-0515-7</t>
  </si>
  <si>
    <t>0197720692-0117-1</t>
  </si>
  <si>
    <t>За товары с закрепленным отзывом 27.03.2026</t>
  </si>
  <si>
    <t>52979767-1309-1</t>
  </si>
  <si>
    <t>0122402729-0068-4</t>
  </si>
  <si>
    <t>0187810341-0132-1</t>
  </si>
  <si>
    <t>0128245128-0167-1</t>
  </si>
  <si>
    <t>50319894-0548-1</t>
  </si>
  <si>
    <t>80404083-0002-2</t>
  </si>
  <si>
    <t>35258009-1203-1</t>
  </si>
  <si>
    <t>0143676210-0258-1</t>
  </si>
  <si>
    <t>57750517-0181-1</t>
  </si>
  <si>
    <t>0136699157-0125-1</t>
  </si>
  <si>
    <t>62281534-0377-1</t>
  </si>
  <si>
    <t>87891724-0956</t>
  </si>
  <si>
    <t>44827657-0632-2</t>
  </si>
  <si>
    <t>32217710-0728-2</t>
  </si>
  <si>
    <t>63842570-0130-1</t>
  </si>
  <si>
    <t>38268524-0181-3</t>
  </si>
  <si>
    <t>89548515-0249</t>
  </si>
  <si>
    <t>69488081-0111-1</t>
  </si>
  <si>
    <t>0165937127-0093</t>
  </si>
  <si>
    <t>69488081-0110-7</t>
  </si>
  <si>
    <t>75203341-0114-1</t>
  </si>
  <si>
    <t>За товары с закрепленным отзывом 28.03.2026</t>
  </si>
  <si>
    <t>43088653-0104-1</t>
  </si>
  <si>
    <t>0113414186-1962</t>
  </si>
  <si>
    <t>38824098-0245-4</t>
  </si>
  <si>
    <t>0142867142-0108-1</t>
  </si>
  <si>
    <t>77431825-0040-1</t>
  </si>
  <si>
    <t>12455315-0328-1</t>
  </si>
  <si>
    <t>32988782-0279-1</t>
  </si>
  <si>
    <t>45792828-0046-15</t>
  </si>
  <si>
    <t>32829892-0485-5</t>
  </si>
  <si>
    <t>28151237-0332-4</t>
  </si>
  <si>
    <t>39528553-1027-6</t>
  </si>
  <si>
    <t>0245038121-0010-3</t>
  </si>
  <si>
    <t>0135762867-0011</t>
  </si>
  <si>
    <t xml:space="preserve">Остаток на 02.04
</t>
  </si>
  <si>
    <t>За товары с закрепленным отзывом 29.03.2026</t>
  </si>
  <si>
    <t>47112052-0530-2</t>
  </si>
  <si>
    <t>0161045739-0018-4</t>
  </si>
  <si>
    <t>34104708-0157-3</t>
  </si>
  <si>
    <t>93113229-0109</t>
  </si>
  <si>
    <t>0187964159-0264-1</t>
  </si>
  <si>
    <t>73918074-0318-3</t>
  </si>
  <si>
    <t>34881575-0356-1</t>
  </si>
  <si>
    <t>0127947264-0060-1</t>
  </si>
  <si>
    <t>31489581-0402-1</t>
  </si>
  <si>
    <t>0192740925-0061-4</t>
  </si>
  <si>
    <t>0127892191-0168-2</t>
  </si>
  <si>
    <t>78022367-0890-1</t>
  </si>
  <si>
    <t>13997129-0358-3</t>
  </si>
  <si>
    <t>0165937127-0093-1</t>
  </si>
  <si>
    <t>89548515-0249-1</t>
  </si>
  <si>
    <t>0143536859-0294-9</t>
  </si>
  <si>
    <t>39476382-0062-7</t>
  </si>
  <si>
    <t>0145437528-0166-1</t>
  </si>
  <si>
    <t>0180726994-0012-1</t>
  </si>
  <si>
    <t>0128728816-0464-3</t>
  </si>
  <si>
    <t>0191771486-0070</t>
  </si>
  <si>
    <t>51993119-0454-1</t>
  </si>
  <si>
    <t>87891724-0956-2</t>
  </si>
  <si>
    <t>0119433639-0111</t>
  </si>
  <si>
    <t>0163454655-0049-1</t>
  </si>
  <si>
    <t>18818709-0278-2</t>
  </si>
  <si>
    <t>0113414186-1962-1</t>
  </si>
  <si>
    <t>64874925-0268-1</t>
  </si>
  <si>
    <t>62281534-0376-1</t>
  </si>
  <si>
    <t>47804260-0232</t>
  </si>
  <si>
    <t>38591728-0269-17</t>
  </si>
  <si>
    <t>0224498444-0027</t>
  </si>
  <si>
    <t>Компенсации и декомпенсации</t>
  </si>
  <si>
    <t>Потеря по вине Ozon в логистике</t>
  </si>
  <si>
    <t>Потеря по вине Ozon на складе</t>
  </si>
  <si>
    <t>42204333-0189-15</t>
  </si>
  <si>
    <t>За товары с закрепленным отзывом 30.03.2026</t>
  </si>
  <si>
    <t>42222299-0012</t>
  </si>
  <si>
    <t>60294125-0058-1</t>
  </si>
  <si>
    <t>39316265-0033-1</t>
  </si>
  <si>
    <t>0129105746-0108-1</t>
  </si>
  <si>
    <t>0181681672-0141</t>
  </si>
  <si>
    <t>0179822565-0059-1</t>
  </si>
  <si>
    <t>62808643-0308-7</t>
  </si>
  <si>
    <t>28026708414</t>
  </si>
  <si>
    <t>22674747356</t>
  </si>
  <si>
    <t>sr01-bx10187665494</t>
  </si>
  <si>
    <t>Подготовка товара к вывозу: Брак</t>
  </si>
  <si>
    <t>Вывоз товара со склада силами Ozon: Доставка до ПВЗ</t>
  </si>
  <si>
    <t>0234896566-0030-5</t>
  </si>
  <si>
    <t>53008795-0202-1</t>
  </si>
  <si>
    <t>48313303-0259-2</t>
  </si>
  <si>
    <t>48313303-0259-5</t>
  </si>
  <si>
    <t>48313303-0259-1</t>
  </si>
  <si>
    <t>0107772463-0048-1</t>
  </si>
  <si>
    <t>0107772463-0049-1</t>
  </si>
  <si>
    <t>37986489-0111-1</t>
  </si>
  <si>
    <t>0135762867-0011-5</t>
  </si>
  <si>
    <t>0119433639-0111-1</t>
  </si>
  <si>
    <t>0248657014-0010</t>
  </si>
  <si>
    <t>0147237354-0167-2</t>
  </si>
  <si>
    <t>% выкупа расчетный</t>
  </si>
  <si>
    <t>89152752-0145-3</t>
  </si>
  <si>
    <t>75875734-0076</t>
  </si>
  <si>
    <t>За товары с закрепленным отзывом 31.03.2026</t>
  </si>
  <si>
    <t>33448606-0502</t>
  </si>
  <si>
    <t>0146638588-0235-2</t>
  </si>
  <si>
    <t>70464319-0060</t>
  </si>
  <si>
    <t>0105776105-0041-1</t>
  </si>
  <si>
    <t>73264018-0078-1</t>
  </si>
  <si>
    <t>0135322100-0445-1</t>
  </si>
  <si>
    <t>77431825-0035-1</t>
  </si>
  <si>
    <t>52979767-1311-1</t>
  </si>
  <si>
    <t>0144155009-0009</t>
  </si>
  <si>
    <t>58560713-0284-1</t>
  </si>
  <si>
    <t>06042728-0340-1</t>
  </si>
  <si>
    <t>47804260-0232-1</t>
  </si>
  <si>
    <t>31442169-0103-1</t>
  </si>
  <si>
    <t>56004749-0177-5</t>
  </si>
  <si>
    <t>0153052702-0495-1</t>
  </si>
  <si>
    <t>39987958-0314-1</t>
  </si>
  <si>
    <t>0191771486-0070-1</t>
  </si>
  <si>
    <t>0181681672-0141-1</t>
  </si>
  <si>
    <t>59052316-0682-3</t>
  </si>
  <si>
    <t>41063734-0627-1</t>
  </si>
  <si>
    <t>0241018497-0042-4</t>
  </si>
  <si>
    <t>82854910-0268</t>
  </si>
  <si>
    <t>48048051-0205-1</t>
  </si>
  <si>
    <t>30891462-0329-2</t>
  </si>
  <si>
    <t>33448606-0502-1</t>
  </si>
  <si>
    <t>90167823-0276-1</t>
  </si>
  <si>
    <t>35609654-0079-1</t>
  </si>
  <si>
    <t>97571626-0066-1</t>
  </si>
  <si>
    <t>30636952-0282-9</t>
  </si>
  <si>
    <t>32000330-1040-3</t>
  </si>
  <si>
    <t>39603563-0687-2</t>
  </si>
  <si>
    <t>17078253-1176-1</t>
  </si>
  <si>
    <t>0106056998-0790-1</t>
  </si>
  <si>
    <t>0125729884-0613</t>
  </si>
  <si>
    <t>0157752033-0659-1</t>
  </si>
  <si>
    <t>0157752033-0654-1</t>
  </si>
  <si>
    <t>0224618762-0033</t>
  </si>
  <si>
    <t>37662077-0047-1</t>
  </si>
  <si>
    <t>60726411-0097-1</t>
  </si>
  <si>
    <t>34104708-0157-9</t>
  </si>
  <si>
    <t>65182317-0160-2</t>
  </si>
  <si>
    <t>93113229-0109-2</t>
  </si>
  <si>
    <t>0156775554-0492-1</t>
  </si>
  <si>
    <t>62250097-0063-13</t>
  </si>
  <si>
    <t>40773760-0022-1</t>
  </si>
  <si>
    <t>75875734-0076-1</t>
  </si>
  <si>
    <t>52541054-1509-3</t>
  </si>
  <si>
    <t>0174368209-0046-1</t>
  </si>
  <si>
    <t>77669873-0513-1</t>
  </si>
  <si>
    <t>61666512-0297</t>
  </si>
  <si>
    <t>49278171-0229-1</t>
  </si>
  <si>
    <t>0169834615-0362-1</t>
  </si>
  <si>
    <t>0206608225-0070</t>
  </si>
  <si>
    <t>0248657014-0010-1</t>
  </si>
  <si>
    <t>61707211-0151-1</t>
  </si>
  <si>
    <t>68117774-0248-1</t>
  </si>
  <si>
    <t>82854910-0268-1</t>
  </si>
  <si>
    <t>36807446-0260-1</t>
  </si>
  <si>
    <t>0109082742-0315-1</t>
  </si>
  <si>
    <t>50625935-0109-1</t>
  </si>
  <si>
    <t>05554079-0123</t>
  </si>
  <si>
    <t>0135178854-0065-1</t>
  </si>
  <si>
    <t>85341774-0151-2</t>
  </si>
  <si>
    <t>0167559146-1209-1</t>
  </si>
  <si>
    <t>36579357-0420-3</t>
  </si>
  <si>
    <t>0203501309-0056-2</t>
  </si>
  <si>
    <t>37750094-0036-3</t>
  </si>
  <si>
    <t>65043707-0142</t>
  </si>
  <si>
    <t>43082357-0644-3</t>
  </si>
  <si>
    <t>0144155009-0009-1</t>
  </si>
  <si>
    <t>0153687952-0159-5</t>
  </si>
  <si>
    <t>0224498444-0027-4</t>
  </si>
  <si>
    <t>32664935-0126-1</t>
  </si>
  <si>
    <t>55585943-0607-1</t>
  </si>
  <si>
    <t>0188765527-0134-2</t>
  </si>
  <si>
    <t>0224618762-0033-1</t>
  </si>
  <si>
    <t>41815777-0174-1</t>
  </si>
  <si>
    <t>75168395-0064-5</t>
  </si>
  <si>
    <t>0179353471-0187-1</t>
  </si>
  <si>
    <t>0114541846-0191-2</t>
  </si>
  <si>
    <t>47112052-0532-1</t>
  </si>
  <si>
    <t>29434089-0227-1</t>
  </si>
  <si>
    <t>32829892-0486-3</t>
  </si>
  <si>
    <t>0202935320-0008-1</t>
  </si>
  <si>
    <t>29515581-0356</t>
  </si>
  <si>
    <t>49783186-0221</t>
  </si>
  <si>
    <t>60210196-0088</t>
  </si>
  <si>
    <t>0210961345-0026</t>
  </si>
  <si>
    <t>41528854-0216-1</t>
  </si>
  <si>
    <t>51581451-0659-1</t>
  </si>
  <si>
    <t>0131684959-0371</t>
  </si>
  <si>
    <t>0206062514-0045</t>
  </si>
  <si>
    <t>0114541846-0198-2</t>
  </si>
  <si>
    <t>0114541846-0198-1</t>
  </si>
  <si>
    <t>59005478-0108-1</t>
  </si>
  <si>
    <t>82408754-0045-5</t>
  </si>
  <si>
    <t>69935947-0568-1</t>
  </si>
  <si>
    <t>0165373300-0020-1</t>
  </si>
  <si>
    <t>75997989-0031-1</t>
  </si>
  <si>
    <t>0203728288-0023-1</t>
  </si>
  <si>
    <t>75997989-0032-1</t>
  </si>
  <si>
    <t>37809419-0061-1</t>
  </si>
  <si>
    <t>0154192759-0105-1</t>
  </si>
  <si>
    <t>49281985-0113-1</t>
  </si>
  <si>
    <t>94040541-0677-5</t>
  </si>
  <si>
    <t>87460945-0254-1</t>
  </si>
  <si>
    <t>Апрель</t>
  </si>
  <si>
    <t>01.04-05.04</t>
  </si>
  <si>
    <t xml:space="preserve">Остаток на 08.04
</t>
  </si>
  <si>
    <t>47378406-1463-5</t>
  </si>
  <si>
    <t>0144761086-0058-1</t>
  </si>
  <si>
    <t>0197191667-0014-3</t>
  </si>
  <si>
    <t>68514919-0186-1</t>
  </si>
  <si>
    <t>47112052-0532-2</t>
  </si>
  <si>
    <t>47112052-0532-3</t>
  </si>
  <si>
    <t>0191382373-0164-1</t>
  </si>
  <si>
    <t>51179209-0241</t>
  </si>
  <si>
    <t>06674982-0327-1</t>
  </si>
  <si>
    <t>60210196-0088-1</t>
  </si>
  <si>
    <t>0119664008-0109-5</t>
  </si>
  <si>
    <t>0125729884-0613-1</t>
  </si>
  <si>
    <t>0210961345-0026-1</t>
  </si>
  <si>
    <t>05554079-0123-11</t>
  </si>
  <si>
    <t>0189998859-0025-1</t>
  </si>
  <si>
    <t>62436062-0175-1</t>
  </si>
  <si>
    <t>89520239-0153-11</t>
  </si>
  <si>
    <t>89520239-0153-15</t>
  </si>
  <si>
    <t>0124194138-0095</t>
  </si>
  <si>
    <t>0128452527-0367-1</t>
  </si>
  <si>
    <t>18887634-0314-5</t>
  </si>
  <si>
    <t>0160614512-0114-1</t>
  </si>
  <si>
    <t>0118574021-0132-6</t>
  </si>
  <si>
    <t>24406660</t>
  </si>
  <si>
    <t>24406603</t>
  </si>
  <si>
    <t>24406635</t>
  </si>
  <si>
    <t>09402589-0757-1</t>
  </si>
  <si>
    <t>0124877501-0112-5</t>
  </si>
  <si>
    <t>04476335-1023-1</t>
  </si>
  <si>
    <t>63091887-0333-2</t>
  </si>
  <si>
    <t>63091887-0333-3</t>
  </si>
  <si>
    <t>15333600-0611-7</t>
  </si>
  <si>
    <t>74738978-0138-7</t>
  </si>
  <si>
    <t>78322179-0221-1</t>
  </si>
  <si>
    <t>0224287270-0009-4</t>
  </si>
  <si>
    <t>0162835220-0010-5</t>
  </si>
  <si>
    <t>59617965-0487</t>
  </si>
  <si>
    <t>0198495673-0117</t>
  </si>
  <si>
    <t>0140853174-0477-1</t>
  </si>
  <si>
    <t>68218282-0358-5</t>
  </si>
  <si>
    <t>49783186-0221-2</t>
  </si>
  <si>
    <t>61666512-0297-1</t>
  </si>
  <si>
    <t>75210760-0244-1</t>
  </si>
  <si>
    <t>0135978388-0355-1</t>
  </si>
  <si>
    <t>0164448363-0034</t>
  </si>
  <si>
    <t>57844404-0018</t>
  </si>
  <si>
    <t>17334091-0481-3</t>
  </si>
  <si>
    <t>31503154-0089</t>
  </si>
  <si>
    <t>48261654-0080-13</t>
  </si>
  <si>
    <t>0209685705-0029-53</t>
  </si>
  <si>
    <t>42534375-0219-5</t>
  </si>
  <si>
    <t>17334091-0481-5</t>
  </si>
  <si>
    <t>51408475-0513-1</t>
  </si>
  <si>
    <t>61603176-0154</t>
  </si>
  <si>
    <t>73955192-0131</t>
  </si>
  <si>
    <t>13611180-0185-3</t>
  </si>
  <si>
    <t>13611180-0185-4</t>
  </si>
  <si>
    <t>43218616-0123</t>
  </si>
  <si>
    <t>62588259-1236-1</t>
  </si>
  <si>
    <t>16974401-1017-3</t>
  </si>
  <si>
    <t>22068011170</t>
  </si>
  <si>
    <t>27877514426</t>
  </si>
  <si>
    <t>0159788522-0084-1</t>
  </si>
  <si>
    <t>70239962-0076-4</t>
  </si>
  <si>
    <t>33138192-0878-1</t>
  </si>
  <si>
    <t>97464993-0565-1</t>
  </si>
  <si>
    <t>0223597046-0043-1</t>
  </si>
  <si>
    <t>59802165-0339-3</t>
  </si>
  <si>
    <t>0105314238-0325-2</t>
  </si>
  <si>
    <t>0163610716-0271-1</t>
  </si>
  <si>
    <t>95737533-0267-5</t>
  </si>
  <si>
    <t>41099908-0341-3</t>
  </si>
  <si>
    <t>0164448363-0034-1</t>
  </si>
  <si>
    <t>68514919-0186-9</t>
  </si>
  <si>
    <t>0128106327-0094</t>
  </si>
  <si>
    <t>29515581-0356-1</t>
  </si>
  <si>
    <t>36315259-0812-1</t>
  </si>
  <si>
    <t>0192598853-0008-1</t>
  </si>
  <si>
    <t>0126458831-0038-19</t>
  </si>
  <si>
    <t>75012482-0305-2</t>
  </si>
  <si>
    <t>70743191-0115-1</t>
  </si>
  <si>
    <t>42222299-0012-2</t>
  </si>
  <si>
    <t>0206062514-0045-1</t>
  </si>
  <si>
    <t>0119897742-0225-1</t>
  </si>
  <si>
    <t>35417527-0201-2</t>
  </si>
  <si>
    <t>43997751-0326</t>
  </si>
  <si>
    <t>0113560844-0198-3</t>
  </si>
  <si>
    <t>57844404-0018-1</t>
  </si>
  <si>
    <t>55863525-0509-1</t>
  </si>
  <si>
    <t>0198495673-0117-1</t>
  </si>
  <si>
    <t>Доставка до места выдачи силами Ozon</t>
  </si>
  <si>
    <t>31503154-0089-1</t>
  </si>
  <si>
    <t>72529500-0155-1</t>
  </si>
  <si>
    <t>31503154-0090</t>
  </si>
  <si>
    <t>61603176-0154-1</t>
  </si>
  <si>
    <t>42048952-0439-1</t>
  </si>
  <si>
    <t>60367710-0269-3</t>
  </si>
  <si>
    <t>55021770-0046-3</t>
  </si>
  <si>
    <t>95693846-0032</t>
  </si>
  <si>
    <t>33226683-0354-1</t>
  </si>
  <si>
    <t>19130973-0756-1</t>
  </si>
  <si>
    <t>0159229439-0049</t>
  </si>
  <si>
    <t>0179636384-0139-1</t>
  </si>
  <si>
    <t>0163471194-0132-1</t>
  </si>
  <si>
    <t>45731514-0466-1</t>
  </si>
  <si>
    <t>82406022-0210-1</t>
  </si>
  <si>
    <t>0241177234-0008-1</t>
  </si>
  <si>
    <t>0123875410-0015</t>
  </si>
  <si>
    <t>43218616-0123-1</t>
  </si>
  <si>
    <t>73955192-0131-2</t>
  </si>
  <si>
    <t>0107464816-0077-7</t>
  </si>
  <si>
    <t>25563269-0347-2</t>
  </si>
  <si>
    <t>86022414-0505-3</t>
  </si>
  <si>
    <t>0145200011-0117-1</t>
  </si>
  <si>
    <t>59617965-0487-1</t>
  </si>
  <si>
    <t>71539365-0090-1</t>
  </si>
  <si>
    <t>51902553-0111-3</t>
  </si>
  <si>
    <t>0128106327-0094-1</t>
  </si>
  <si>
    <t>0131684959-0371-1</t>
  </si>
  <si>
    <t>65771655-0257-1</t>
  </si>
  <si>
    <t>0127915743-0315-1</t>
  </si>
  <si>
    <t>70790727-0135</t>
  </si>
  <si>
    <t>31503154-0090-1</t>
  </si>
  <si>
    <t>0165767945-0021</t>
  </si>
  <si>
    <t>35897982-0266-1</t>
  </si>
  <si>
    <t>88783847-0342-1</t>
  </si>
  <si>
    <t>62833534-0065-9</t>
  </si>
  <si>
    <t>0165592138-0104</t>
  </si>
  <si>
    <t>0104890358-0492</t>
  </si>
  <si>
    <t>0104890358-0493</t>
  </si>
  <si>
    <t>65043707-0142-1</t>
  </si>
  <si>
    <t>58482407-0033</t>
  </si>
  <si>
    <t>99177761-0010-1</t>
  </si>
  <si>
    <t>85055225-0253-1</t>
  </si>
  <si>
    <t>0133797609-0165-1</t>
  </si>
  <si>
    <t>12601870-0476-1</t>
  </si>
  <si>
    <t>33186258-0039-21</t>
  </si>
  <si>
    <t>0133718975-0418-1</t>
  </si>
  <si>
    <t>64581609-0144-1</t>
  </si>
  <si>
    <t>0159229439-0049-3</t>
  </si>
  <si>
    <t>65811375-0024-3</t>
  </si>
  <si>
    <t>65811375-0024-1</t>
  </si>
  <si>
    <t>0206608225-0070-1</t>
  </si>
  <si>
    <t>17742736-0444-5</t>
  </si>
  <si>
    <t>98103966-0112</t>
  </si>
  <si>
    <t>52594553-1986-1</t>
  </si>
  <si>
    <t>64448462-0039-1</t>
  </si>
  <si>
    <t>0165592138-0104-1</t>
  </si>
  <si>
    <t>0222327317-0096</t>
  </si>
  <si>
    <t>0202025602-0056</t>
  </si>
  <si>
    <t>51031541-0084</t>
  </si>
  <si>
    <t>0165767945-0021-3</t>
  </si>
  <si>
    <t>28848338-0300</t>
  </si>
  <si>
    <t>0148030300-0045-1</t>
  </si>
  <si>
    <t>65370734-0135-5</t>
  </si>
  <si>
    <t>0157229409-0223</t>
  </si>
  <si>
    <t>0157422259-0445</t>
  </si>
  <si>
    <t>0184170781-0121-1</t>
  </si>
  <si>
    <t>18055656-0160-2</t>
  </si>
  <si>
    <t>0103470490-0008-2</t>
  </si>
  <si>
    <t>61645180-0964-1</t>
  </si>
  <si>
    <t>41090881-0372-1</t>
  </si>
  <si>
    <t>0128913471-0314-1</t>
  </si>
  <si>
    <t>0205021265-0027-2</t>
  </si>
  <si>
    <t>43997751-0326-1</t>
  </si>
  <si>
    <t>0240107293-0085</t>
  </si>
  <si>
    <t>43895899-0279</t>
  </si>
  <si>
    <t>28848338-0300-1</t>
  </si>
  <si>
    <t>51179209-0241-5</t>
  </si>
  <si>
    <t>28848338-0302</t>
  </si>
  <si>
    <t>84723725-0096-3</t>
  </si>
  <si>
    <t>84723725-0096-1</t>
  </si>
  <si>
    <t>0127767878-0338-1</t>
  </si>
  <si>
    <t>0145523599-0140-1</t>
  </si>
  <si>
    <t>0164848784-0046</t>
  </si>
  <si>
    <t>87840841-0462-3</t>
  </si>
  <si>
    <t>52594553-1984-1</t>
  </si>
  <si>
    <t>58482407-0033-2</t>
  </si>
  <si>
    <t>98103966-0112-1</t>
  </si>
  <si>
    <t>78047098-0115-1</t>
  </si>
  <si>
    <t>38598899-0173-2</t>
  </si>
  <si>
    <t>89550531-0259-5</t>
  </si>
  <si>
    <t>0145523599-0139-1</t>
  </si>
  <si>
    <t>0178791570-0071</t>
  </si>
  <si>
    <t>06-12.04</t>
  </si>
  <si>
    <t>13-19.04</t>
  </si>
  <si>
    <t xml:space="preserve">Остаток на 20.04
</t>
  </si>
  <si>
    <t xml:space="preserve">Остаток на 13.04
</t>
  </si>
  <si>
    <t>06.04-12.04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</si>
</sst>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#,##0.00\ &quot;₽&quot;;\-#,##0.00\ &quot;₽&quot;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  <numFmt numFmtId="172" formatCode="[$-419]d\ mmm;@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sz val="10"/>
      <name val="Calibri"/>
      <family val="2"/>
      <charset val="204"/>
    </font>
    <font>
      <sz val="11"/>
      <color rgb="FF0070C0"/>
      <name val="Calibri"/>
      <family val="2"/>
    </font>
    <font>
      <i/>
      <sz val="11"/>
      <color rgb="FFC00000"/>
      <name val="Calibri"/>
      <family val="2"/>
      <charset val="204"/>
    </font>
    <font>
      <sz val="11"/>
      <color rgb="FFC00000"/>
      <name val="Calibri"/>
      <family val="2"/>
    </font>
    <font>
      <sz val="11"/>
      <color rgb="FF0070C0"/>
      <name val="Calibr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372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169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0" fontId="36" fillId="0" borderId="38" xfId="6" applyNumberFormat="1" applyFont="1" applyFill="1" applyBorder="1"/>
    <xf numFmtId="169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12" borderId="38" xfId="6" applyNumberFormat="1" applyFont="1" applyFill="1" applyBorder="1"/>
    <xf numFmtId="171" fontId="34" fillId="0" borderId="41" xfId="0" applyNumberFormat="1" applyFont="1" applyBorder="1" applyAlignment="1">
      <alignment horizontal="center" vertical="center"/>
    </xf>
    <xf numFmtId="170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170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7" fontId="34" fillId="0" borderId="0" xfId="0" applyNumberFormat="1" applyFont="1" applyAlignment="1">
      <alignment vertical="center"/>
    </xf>
    <xf numFmtId="169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9" fontId="34" fillId="0" borderId="0" xfId="11" applyFont="1" applyBorder="1" applyAlignment="1">
      <alignment vertical="center"/>
    </xf>
    <xf numFmtId="9" fontId="36" fillId="0" borderId="0" xfId="11" applyFont="1" applyAlignment="1">
      <alignment horizontal="center" vertical="center"/>
    </xf>
    <xf numFmtId="10" fontId="36" fillId="0" borderId="0" xfId="11" applyNumberFormat="1" applyFont="1" applyAlignment="1">
      <alignment horizontal="center" vertical="center"/>
    </xf>
    <xf numFmtId="10" fontId="36" fillId="0" borderId="0" xfId="11" applyNumberFormat="1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164" fontId="14" fillId="0" borderId="0" xfId="3" applyNumberFormat="1" applyFont="1"/>
    <xf numFmtId="9" fontId="14" fillId="0" borderId="0" xfId="3" applyNumberFormat="1" applyFont="1" applyAlignment="1">
      <alignment horizontal="center" vertical="center"/>
    </xf>
    <xf numFmtId="164" fontId="20" fillId="0" borderId="0" xfId="3" applyNumberFormat="1" applyFont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Font="1" applyFill="1"/>
    <xf numFmtId="170" fontId="36" fillId="0" borderId="28" xfId="6" applyNumberFormat="1" applyFont="1" applyFill="1" applyBorder="1" applyAlignment="1">
      <alignment horizontal="center" vertical="center"/>
    </xf>
    <xf numFmtId="170" fontId="36" fillId="0" borderId="38" xfId="6" applyNumberFormat="1" applyFont="1" applyFill="1" applyBorder="1" applyAlignment="1">
      <alignment horizontal="center" vertical="center"/>
    </xf>
    <xf numFmtId="164" fontId="6" fillId="0" borderId="0" xfId="1" applyNumberFormat="1" applyFont="1" applyBorder="1"/>
    <xf numFmtId="0" fontId="7" fillId="3" borderId="44" xfId="3" applyFont="1" applyFill="1" applyBorder="1" applyAlignment="1">
      <alignment horizontal="center" vertical="center" wrapText="1"/>
    </xf>
    <xf numFmtId="164" fontId="6" fillId="0" borderId="44" xfId="1" applyNumberFormat="1" applyFont="1" applyFill="1" applyBorder="1"/>
    <xf numFmtId="164" fontId="7" fillId="3" borderId="45" xfId="4" applyNumberFormat="1" applyFont="1" applyFill="1" applyBorder="1" applyAlignment="1">
      <alignment horizontal="center" vertical="center" wrapText="1"/>
    </xf>
    <xf numFmtId="164" fontId="6" fillId="0" borderId="45" xfId="1" applyNumberFormat="1" applyFont="1" applyFill="1" applyBorder="1"/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4" fillId="6" borderId="0" xfId="1" applyNumberFormat="1" applyFont="1" applyFill="1" applyBorder="1"/>
    <xf numFmtId="2" fontId="11" fillId="8" borderId="7" xfId="1" applyNumberFormat="1" applyFont="1" applyFill="1" applyBorder="1"/>
    <xf numFmtId="2" fontId="6" fillId="0" borderId="7" xfId="1" applyNumberFormat="1" applyFont="1" applyFill="1" applyBorder="1"/>
    <xf numFmtId="2" fontId="23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0" fontId="46" fillId="0" borderId="0" xfId="3" applyFont="1" applyAlignment="1">
      <alignment horizontal="right" vertical="center"/>
    </xf>
    <xf numFmtId="0" fontId="46" fillId="0" borderId="0" xfId="3" applyFont="1" applyAlignment="1">
      <alignment vertical="center"/>
    </xf>
    <xf numFmtId="0" fontId="46" fillId="0" borderId="0" xfId="3" applyFont="1" applyAlignment="1">
      <alignment horizontal="center" vertical="center"/>
    </xf>
    <xf numFmtId="166" fontId="47" fillId="0" borderId="0" xfId="9" applyNumberFormat="1" applyFont="1" applyAlignment="1">
      <alignment horizontal="left" vertical="center"/>
    </xf>
    <xf numFmtId="166" fontId="47" fillId="0" borderId="0" xfId="9" applyNumberFormat="1" applyFont="1" applyFill="1" applyAlignment="1">
      <alignment horizontal="left" vertical="top"/>
    </xf>
    <xf numFmtId="165" fontId="21" fillId="0" borderId="0" xfId="9" applyNumberFormat="1" applyFont="1" applyFill="1" applyAlignment="1">
      <alignment horizontal="center" vertical="center"/>
    </xf>
    <xf numFmtId="165" fontId="47" fillId="0" borderId="0" xfId="9" applyNumberFormat="1" applyFont="1" applyFill="1" applyAlignment="1">
      <alignment horizontal="left" vertical="top"/>
    </xf>
    <xf numFmtId="43" fontId="6" fillId="0" borderId="0" xfId="1" applyNumberFormat="1" applyFont="1" applyFill="1" applyBorder="1"/>
    <xf numFmtId="43" fontId="47" fillId="0" borderId="0" xfId="1" applyNumberFormat="1" applyFont="1" applyFill="1" applyBorder="1"/>
    <xf numFmtId="170" fontId="36" fillId="0" borderId="6" xfId="6" applyNumberFormat="1" applyFont="1" applyFill="1" applyBorder="1"/>
    <xf numFmtId="170" fontId="36" fillId="0" borderId="6" xfId="6" applyNumberFormat="1" applyFont="1" applyFill="1" applyBorder="1" applyAlignment="1">
      <alignment horizontal="center" vertical="center"/>
    </xf>
    <xf numFmtId="172" fontId="36" fillId="0" borderId="28" xfId="6" applyNumberFormat="1" applyFont="1" applyFill="1" applyBorder="1" applyAlignment="1">
      <alignment horizontal="left"/>
    </xf>
    <xf numFmtId="4" fontId="36" fillId="15" borderId="28" xfId="6" applyNumberFormat="1" applyFont="1" applyFill="1" applyBorder="1"/>
    <xf numFmtId="0" fontId="7" fillId="21" borderId="3" xfId="3" applyFont="1" applyFill="1" applyBorder="1" applyAlignment="1">
      <alignment horizontal="center" vertical="center" wrapText="1"/>
    </xf>
    <xf numFmtId="164" fontId="6" fillId="21" borderId="0" xfId="7" applyNumberFormat="1" applyFont="1" applyFill="1"/>
    <xf numFmtId="164" fontId="6" fillId="21" borderId="47" xfId="1" applyNumberFormat="1" applyFont="1" applyFill="1" applyBorder="1"/>
    <xf numFmtId="164" fontId="6" fillId="21" borderId="7" xfId="1" applyNumberFormat="1" applyFont="1" applyFill="1" applyBorder="1"/>
    <xf numFmtId="166" fontId="48" fillId="0" borderId="0" xfId="9" applyNumberFormat="1" applyFont="1" applyFill="1" applyAlignment="1">
      <alignment horizontal="center" vertical="center"/>
    </xf>
    <xf numFmtId="166" fontId="49" fillId="0" borderId="0" xfId="9" applyNumberFormat="1" applyFont="1" applyFill="1" applyAlignment="1">
      <alignment horizontal="center" vertical="center"/>
    </xf>
    <xf numFmtId="1" fontId="50" fillId="0" borderId="0" xfId="1" applyNumberFormat="1" applyFont="1" applyFill="1" applyBorder="1"/>
    <xf numFmtId="9" fontId="11" fillId="4" borderId="0" xfId="2" applyFont="1" applyFill="1"/>
    <xf numFmtId="169" fontId="37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6" xfId="6" applyNumberFormat="1" applyFont="1" applyBorder="1"/>
    <xf numFmtId="4" fontId="36" fillId="0" borderId="6" xfId="6" applyNumberFormat="1" applyFont="1" applyFill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15" borderId="6" xfId="6" applyNumberFormat="1" applyFont="1" applyFill="1" applyBorder="1"/>
    <xf numFmtId="4" fontId="36" fillId="12" borderId="6" xfId="6" applyNumberFormat="1" applyFont="1" applyFill="1" applyBorder="1"/>
    <xf numFmtId="169" fontId="37" fillId="0" borderId="48" xfId="6" applyNumberFormat="1" applyFont="1" applyFill="1" applyBorder="1"/>
    <xf numFmtId="170" fontId="36" fillId="0" borderId="48" xfId="6" applyNumberFormat="1" applyFont="1" applyFill="1" applyBorder="1"/>
    <xf numFmtId="3" fontId="36" fillId="0" borderId="48" xfId="6" applyNumberFormat="1" applyFont="1" applyFill="1" applyBorder="1"/>
    <xf numFmtId="3" fontId="36" fillId="0" borderId="48" xfId="6" applyNumberFormat="1" applyFont="1" applyBorder="1"/>
    <xf numFmtId="4" fontId="36" fillId="0" borderId="48" xfId="6" applyNumberFormat="1" applyFont="1" applyBorder="1"/>
    <xf numFmtId="4" fontId="36" fillId="0" borderId="48" xfId="6" applyNumberFormat="1" applyFont="1" applyFill="1" applyBorder="1"/>
    <xf numFmtId="4" fontId="34" fillId="0" borderId="48" xfId="6" applyNumberFormat="1" applyFont="1" applyBorder="1"/>
    <xf numFmtId="4" fontId="36" fillId="2" borderId="48" xfId="6" applyNumberFormat="1" applyFont="1" applyFill="1" applyBorder="1"/>
    <xf numFmtId="4" fontId="36" fillId="15" borderId="48" xfId="6" applyNumberFormat="1" applyFont="1" applyFill="1" applyBorder="1"/>
    <xf numFmtId="4" fontId="36" fillId="12" borderId="48" xfId="6" applyNumberFormat="1" applyFont="1" applyFill="1" applyBorder="1"/>
    <xf numFmtId="169" fontId="37" fillId="0" borderId="49" xfId="6" applyNumberFormat="1" applyFont="1" applyFill="1" applyBorder="1"/>
    <xf numFmtId="170" fontId="36" fillId="0" borderId="49" xfId="6" applyNumberFormat="1" applyFont="1" applyFill="1" applyBorder="1"/>
    <xf numFmtId="3" fontId="36" fillId="0" borderId="49" xfId="6" applyNumberFormat="1" applyFont="1" applyFill="1" applyBorder="1"/>
    <xf numFmtId="3" fontId="36" fillId="0" borderId="49" xfId="6" applyNumberFormat="1" applyFont="1" applyBorder="1"/>
    <xf numFmtId="4" fontId="36" fillId="0" borderId="49" xfId="6" applyNumberFormat="1" applyFont="1" applyBorder="1"/>
    <xf numFmtId="4" fontId="36" fillId="0" borderId="49" xfId="6" applyNumberFormat="1" applyFont="1" applyFill="1" applyBorder="1"/>
    <xf numFmtId="4" fontId="34" fillId="0" borderId="49" xfId="6" applyNumberFormat="1" applyFont="1" applyBorder="1"/>
    <xf numFmtId="4" fontId="36" fillId="2" borderId="49" xfId="6" applyNumberFormat="1" applyFont="1" applyFill="1" applyBorder="1"/>
    <xf numFmtId="4" fontId="36" fillId="15" borderId="49" xfId="6" applyNumberFormat="1" applyFont="1" applyFill="1" applyBorder="1"/>
    <xf numFmtId="4" fontId="36" fillId="12" borderId="49" xfId="6" applyNumberFormat="1" applyFont="1" applyFill="1" applyBorder="1"/>
    <xf numFmtId="49" fontId="36" fillId="2" borderId="7" xfId="0" applyNumberFormat="1" applyFont="1" applyFill="1" applyBorder="1" applyAlignment="1">
      <alignment horizontal="center" vertical="center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49" fontId="36" fillId="2" borderId="47" xfId="0" applyNumberFormat="1" applyFont="1" applyFill="1" applyBorder="1" applyAlignment="1">
      <alignment horizontal="center" vertical="center"/>
    </xf>
    <xf numFmtId="49" fontId="36" fillId="2" borderId="46" xfId="0" applyNumberFormat="1" applyFont="1" applyFill="1" applyBorder="1" applyAlignment="1">
      <alignment horizontal="center" vertical="center"/>
    </xf>
    <xf numFmtId="2" fontId="34" fillId="12" borderId="39" xfId="0" applyNumberFormat="1" applyFont="1" applyFill="1" applyBorder="1" applyAlignment="1">
      <alignment horizontal="center" vertical="center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49" fontId="36" fillId="2" borderId="2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43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4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F39"/>
  <sheetViews>
    <sheetView tabSelected="1" zoomScale="60" zoomScaleNormal="60" workbookViewId="0">
      <pane xSplit="2" ySplit="2" topLeftCell="Q9" activePane="bottomRight" state="frozen"/>
      <selection pane="topRight" activeCell="C1" sqref="C1"/>
      <selection pane="bottomLeft" activeCell="A3" sqref="A3"/>
      <selection pane="bottomRight" activeCell="AB32" sqref="AB32"/>
    </sheetView>
  </sheetViews>
  <sheetFormatPr defaultColWidth="12.08984375" defaultRowHeight="13.5" outlineLevelCol="1"/>
  <cols>
    <col min="1" max="1" width="12.453125" style="203" customWidth="1"/>
    <col min="2" max="2" width="13.81640625" style="203" customWidth="1"/>
    <col min="3" max="3" width="5.7265625" style="204" customWidth="1"/>
    <col min="4" max="4" width="17" style="205" customWidth="1"/>
    <col min="5" max="5" width="10.453125" style="205" customWidth="1"/>
    <col min="6" max="6" width="11.1796875" style="205" customWidth="1"/>
    <col min="7" max="7" width="12.08984375" style="205"/>
    <col min="8" max="8" width="17.54296875" style="205" customWidth="1"/>
    <col min="9" max="9" width="15.54296875" style="205" customWidth="1"/>
    <col min="10" max="10" width="18.26953125" style="205" customWidth="1"/>
    <col min="11" max="13" width="16.54296875" style="205" customWidth="1"/>
    <col min="14" max="14" width="11.36328125" style="205" hidden="1" customWidth="1" outlineLevel="1"/>
    <col min="15" max="15" width="19.7265625" style="205" hidden="1" customWidth="1" outlineLevel="1"/>
    <col min="16" max="16" width="10.26953125" style="205" hidden="1" customWidth="1" outlineLevel="1"/>
    <col min="17" max="17" width="15.81640625" style="205" bestFit="1" customWidth="1" collapsed="1"/>
    <col min="18" max="18" width="13.7265625" style="205" customWidth="1"/>
    <col min="19" max="19" width="12.6328125" style="205" customWidth="1"/>
    <col min="20" max="20" width="14.453125" style="205" customWidth="1"/>
    <col min="21" max="21" width="13.7265625" style="205" customWidth="1"/>
    <col min="22" max="23" width="14.36328125" style="205" customWidth="1"/>
    <col min="24" max="25" width="15.7265625" style="205" customWidth="1"/>
    <col min="26" max="27" width="16.90625" style="205" customWidth="1"/>
    <col min="28" max="28" width="18.26953125" style="205" customWidth="1"/>
    <col min="29" max="29" width="19.54296875" style="194" customWidth="1"/>
    <col min="30" max="31" width="18.26953125" style="194" customWidth="1"/>
    <col min="32" max="16384" width="12.08984375" style="205"/>
  </cols>
  <sheetData>
    <row r="1" spans="1:32" s="181" customFormat="1" ht="22" customHeight="1">
      <c r="A1" s="344" t="s">
        <v>344</v>
      </c>
      <c r="B1" s="345"/>
      <c r="C1" s="345"/>
      <c r="D1" s="346" t="s">
        <v>345</v>
      </c>
      <c r="E1" s="348" t="s">
        <v>346</v>
      </c>
      <c r="F1" s="349"/>
      <c r="G1" s="350"/>
      <c r="H1" s="351" t="s">
        <v>101</v>
      </c>
      <c r="I1" s="351"/>
      <c r="J1" s="351"/>
      <c r="K1" s="352" t="s">
        <v>21</v>
      </c>
      <c r="L1" s="340" t="s">
        <v>347</v>
      </c>
      <c r="M1" s="340" t="s">
        <v>348</v>
      </c>
      <c r="N1" s="340" t="s">
        <v>349</v>
      </c>
      <c r="O1" s="340" t="s">
        <v>350</v>
      </c>
      <c r="P1" s="340" t="s">
        <v>27</v>
      </c>
      <c r="Q1" s="340" t="s">
        <v>351</v>
      </c>
      <c r="R1" s="355" t="s">
        <v>2694</v>
      </c>
      <c r="S1" s="357" t="s">
        <v>1748</v>
      </c>
      <c r="T1" s="355" t="s">
        <v>352</v>
      </c>
      <c r="U1" s="357" t="s">
        <v>353</v>
      </c>
      <c r="V1" s="355" t="s">
        <v>1346</v>
      </c>
      <c r="W1" s="355" t="s">
        <v>1347</v>
      </c>
      <c r="X1" s="352" t="s">
        <v>354</v>
      </c>
      <c r="Y1" s="364" t="s">
        <v>1394</v>
      </c>
      <c r="Z1" s="360" t="s">
        <v>1395</v>
      </c>
      <c r="AA1" s="362" t="s">
        <v>356</v>
      </c>
      <c r="AB1" s="359" t="s">
        <v>357</v>
      </c>
      <c r="AC1" s="354" t="s">
        <v>35</v>
      </c>
      <c r="AD1" s="354" t="s">
        <v>36</v>
      </c>
      <c r="AE1" s="354" t="s">
        <v>358</v>
      </c>
    </row>
    <row r="2" spans="1:32" s="181" customFormat="1" ht="25.5" customHeight="1" thickBot="1">
      <c r="A2" s="183" t="s">
        <v>359</v>
      </c>
      <c r="B2" s="183" t="s">
        <v>360</v>
      </c>
      <c r="C2" s="184" t="s">
        <v>361</v>
      </c>
      <c r="D2" s="347"/>
      <c r="E2" s="185" t="s">
        <v>362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363</v>
      </c>
      <c r="K2" s="353"/>
      <c r="L2" s="341"/>
      <c r="M2" s="341"/>
      <c r="N2" s="341"/>
      <c r="O2" s="341"/>
      <c r="P2" s="341"/>
      <c r="Q2" s="341"/>
      <c r="R2" s="356"/>
      <c r="S2" s="358"/>
      <c r="T2" s="356"/>
      <c r="U2" s="358"/>
      <c r="V2" s="356"/>
      <c r="W2" s="356"/>
      <c r="X2" s="353"/>
      <c r="Y2" s="365"/>
      <c r="Z2" s="361"/>
      <c r="AA2" s="363"/>
      <c r="AB2" s="359"/>
      <c r="AC2" s="354"/>
      <c r="AD2" s="354"/>
      <c r="AE2" s="354"/>
    </row>
    <row r="3" spans="1:32" s="195" customFormat="1">
      <c r="A3" s="342" t="s">
        <v>364</v>
      </c>
      <c r="B3" s="187" t="s">
        <v>366</v>
      </c>
      <c r="C3" s="267">
        <v>1</v>
      </c>
      <c r="D3" s="196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/>
      <c r="T3" s="191"/>
      <c r="U3" s="193"/>
      <c r="V3" s="191"/>
      <c r="W3" s="191">
        <v>5252</v>
      </c>
      <c r="X3" s="191">
        <f>3481.9416*J3/SUM($J$3:$J$7)</f>
        <v>322.35231148784828</v>
      </c>
      <c r="Y3" s="213">
        <f>J3-SUM(L3:T3)-K3-V3+U3+W3</f>
        <v>73.750000000006366</v>
      </c>
      <c r="Z3" s="213">
        <f>Y3-X3</f>
        <v>-248.60231148784192</v>
      </c>
      <c r="AA3" s="343">
        <f>SUM(Z3:Z7)</f>
        <v>49559.258400000137</v>
      </c>
      <c r="AB3" s="249">
        <f t="shared" ref="AB3:AB6" si="0">K3/J3</f>
        <v>7.4142547161981098E-2</v>
      </c>
      <c r="AC3" s="249">
        <f t="shared" ref="AC3:AC6" si="1">Z3/K3</f>
        <v>-3.9757540666794912E-2</v>
      </c>
      <c r="AD3" s="249">
        <f t="shared" ref="AD3:AD6" si="2">Z3/J3</f>
        <v>-2.9477253339322235E-3</v>
      </c>
      <c r="AE3" s="249">
        <f t="shared" ref="AE3:AE24" si="3">Q3/J3</f>
        <v>0.4360239278134152</v>
      </c>
    </row>
    <row r="4" spans="1:32" s="195" customFormat="1">
      <c r="A4" s="333"/>
      <c r="B4" s="187" t="s">
        <v>337</v>
      </c>
      <c r="C4" s="267">
        <v>2</v>
      </c>
      <c r="D4" s="196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1">
        <f t="shared" ref="X4:X7" si="5">3481.9416*J4/SUM($J$3:$J$7)</f>
        <v>1008.6500413278009</v>
      </c>
      <c r="Y4" s="213">
        <f t="shared" ref="Y4:Y7" si="6">J4-SUM(L4:T4)-K4-V4+U4+W4</f>
        <v>37501.610000000095</v>
      </c>
      <c r="Z4" s="213">
        <f t="shared" ref="Z4:Z7" si="7">Y4-X4</f>
        <v>36492.959958672291</v>
      </c>
      <c r="AA4" s="335"/>
      <c r="AB4" s="249">
        <f t="shared" si="0"/>
        <v>7.6568760823515589E-2</v>
      </c>
      <c r="AC4" s="249">
        <f t="shared" si="1"/>
        <v>1.8060493022193596</v>
      </c>
      <c r="AD4" s="249">
        <f t="shared" si="2"/>
        <v>0.13828695705711136</v>
      </c>
      <c r="AE4" s="249">
        <f t="shared" si="3"/>
        <v>0.21359179667516759</v>
      </c>
    </row>
    <row r="5" spans="1:32" s="195" customFormat="1">
      <c r="A5" s="333"/>
      <c r="B5" s="187" t="s">
        <v>51</v>
      </c>
      <c r="C5" s="267">
        <v>3</v>
      </c>
      <c r="D5" s="196">
        <f t="shared" ref="D5" si="8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7"/>
      <c r="W5" s="191">
        <v>5135</v>
      </c>
      <c r="X5" s="191">
        <f t="shared" si="5"/>
        <v>794.2823333254297</v>
      </c>
      <c r="Y5" s="213">
        <f t="shared" si="6"/>
        <v>26106.059999999994</v>
      </c>
      <c r="Z5" s="213">
        <f t="shared" si="7"/>
        <v>25311.777666674563</v>
      </c>
      <c r="AA5" s="335"/>
      <c r="AB5" s="249">
        <f t="shared" si="0"/>
        <v>7.2629975746843239E-2</v>
      </c>
      <c r="AC5" s="249">
        <f t="shared" si="1"/>
        <v>1.6770441087063392</v>
      </c>
      <c r="AD5" s="249">
        <f t="shared" si="2"/>
        <v>0.12180367294172777</v>
      </c>
      <c r="AE5" s="249">
        <f t="shared" si="3"/>
        <v>0.25624191561441334</v>
      </c>
    </row>
    <row r="6" spans="1:32" s="195" customFormat="1">
      <c r="A6" s="333"/>
      <c r="B6" s="187" t="s">
        <v>367</v>
      </c>
      <c r="C6" s="267">
        <v>4</v>
      </c>
      <c r="D6" s="196">
        <f t="shared" ref="D6:D11" si="9"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/>
      <c r="U6" s="193"/>
      <c r="V6" s="197">
        <v>7000</v>
      </c>
      <c r="W6" s="191"/>
      <c r="X6" s="191">
        <f t="shared" si="5"/>
        <v>603.82626624777708</v>
      </c>
      <c r="Y6" s="213">
        <f t="shared" si="6"/>
        <v>9280.9799999999868</v>
      </c>
      <c r="Z6" s="213">
        <f t="shared" si="7"/>
        <v>8677.1537337522095</v>
      </c>
      <c r="AA6" s="335"/>
      <c r="AB6" s="249">
        <f t="shared" si="0"/>
        <v>7.0468163490084126E-2</v>
      </c>
      <c r="AC6" s="249">
        <f t="shared" si="1"/>
        <v>0.77944410763020755</v>
      </c>
      <c r="AD6" s="249">
        <f t="shared" si="2"/>
        <v>5.4925994807868195E-2</v>
      </c>
      <c r="AE6" s="249">
        <f>Q6/J6</f>
        <v>0.26681527291602047</v>
      </c>
    </row>
    <row r="7" spans="1:32" s="195" customFormat="1">
      <c r="A7" s="338"/>
      <c r="B7" s="238" t="s">
        <v>339</v>
      </c>
      <c r="C7" s="268">
        <v>5</v>
      </c>
      <c r="D7" s="239">
        <f t="shared" si="9"/>
        <v>-6034.7099999999473</v>
      </c>
      <c r="E7" s="238">
        <f>'Юнит 26-31.01'!K$24</f>
        <v>200</v>
      </c>
      <c r="F7" s="238">
        <f>'Юнит 26-31.01'!P$24</f>
        <v>112</v>
      </c>
      <c r="G7" s="238">
        <f>'Юнит 26-31.01'!Q$24</f>
        <v>2</v>
      </c>
      <c r="H7" s="240">
        <f>'Юнит 26-31.01'!S$24</f>
        <v>200558.00000000006</v>
      </c>
      <c r="I7" s="241">
        <f>'Юнит 26-31.01'!T$24</f>
        <v>-3595</v>
      </c>
      <c r="J7" s="241">
        <f t="shared" si="4"/>
        <v>196963.00000000006</v>
      </c>
      <c r="K7" s="242">
        <f>'Юнит 26-31.01'!W$24</f>
        <v>13886.49</v>
      </c>
      <c r="L7" s="243">
        <f>'Юнит 26-31.01'!Z$24</f>
        <v>20843.549999999992</v>
      </c>
      <c r="M7" s="242">
        <f>'Юнит 26-31.01'!X$24</f>
        <v>84694.09</v>
      </c>
      <c r="N7" s="242"/>
      <c r="O7" s="244"/>
      <c r="P7" s="242"/>
      <c r="Q7" s="245">
        <f>'Юнит 26-31.01'!AA$24</f>
        <v>50770.67</v>
      </c>
      <c r="R7" s="243">
        <v>3661.19</v>
      </c>
      <c r="S7" s="243">
        <v>150</v>
      </c>
      <c r="T7" s="243">
        <v>43993.599999999999</v>
      </c>
      <c r="U7" s="245">
        <v>1115.3900000000001</v>
      </c>
      <c r="V7" s="243"/>
      <c r="W7" s="243"/>
      <c r="X7" s="243">
        <f t="shared" si="5"/>
        <v>752.83064761114429</v>
      </c>
      <c r="Y7" s="246">
        <f t="shared" si="6"/>
        <v>-19921.199999999946</v>
      </c>
      <c r="Z7" s="246">
        <f t="shared" si="7"/>
        <v>-20674.030647611089</v>
      </c>
      <c r="AA7" s="339"/>
      <c r="AB7" s="249">
        <f>(K7+K8)/(J7+J8)</f>
        <v>7.0282074177319923E-2</v>
      </c>
      <c r="AC7" s="249">
        <f>(Z7+Z8)/(K7+K8)</f>
        <v>-0.67605169214203165</v>
      </c>
      <c r="AD7" s="249">
        <f>(Z7+Z8)/(J7+J8)</f>
        <v>-4.7514315174828924E-2</v>
      </c>
      <c r="AE7" s="249">
        <f>(Q7+Q8)/(J7+J8)</f>
        <v>0.25406002134285766</v>
      </c>
      <c r="AF7" s="249"/>
    </row>
    <row r="8" spans="1:32" s="195" customFormat="1">
      <c r="A8" s="337" t="s">
        <v>2686</v>
      </c>
      <c r="B8" s="187" t="s">
        <v>1388</v>
      </c>
      <c r="C8" s="267">
        <v>5</v>
      </c>
      <c r="D8" s="196">
        <f t="shared" si="9"/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1">
        <f>5201.48*J8/SUM($J$8:$J$12)</f>
        <v>140.31340180201639</v>
      </c>
      <c r="Y8" s="213">
        <f t="shared" ref="Y8:Y9" si="10">J8-SUM(L8:T8)-K8-V8+U8+W8</f>
        <v>9905.7700000000041</v>
      </c>
      <c r="Z8" s="213">
        <f t="shared" ref="Z8:Z10" si="11">Y8-X8</f>
        <v>9765.4565981979886</v>
      </c>
      <c r="AA8" s="334">
        <f>SUM(Z8:Z12)</f>
        <v>174317.7099999999</v>
      </c>
      <c r="AB8" s="249"/>
      <c r="AC8" s="249"/>
      <c r="AD8" s="249"/>
      <c r="AE8" s="249"/>
    </row>
    <row r="9" spans="1:32" s="195" customFormat="1">
      <c r="A9" s="333"/>
      <c r="B9" s="187" t="s">
        <v>1392</v>
      </c>
      <c r="C9" s="267">
        <v>6</v>
      </c>
      <c r="D9" s="196">
        <f t="shared" si="9"/>
        <v>40049.950000000012</v>
      </c>
      <c r="E9" s="187">
        <f>'Юнит 02-08.02'!K$24</f>
        <v>225</v>
      </c>
      <c r="F9" s="187">
        <f>'Юнит 02-08.02'!P$24</f>
        <v>167</v>
      </c>
      <c r="G9" s="187">
        <f>'Юнит 02-08.02'!Q$24</f>
        <v>11</v>
      </c>
      <c r="H9" s="188">
        <f>'Юнит 02-08.02'!S$24</f>
        <v>323134</v>
      </c>
      <c r="I9" s="189">
        <f>'Юнит 02-08.02'!T$24</f>
        <v>-22524</v>
      </c>
      <c r="J9" s="189">
        <f t="shared" ref="J9" si="12">H9+I9</f>
        <v>300610</v>
      </c>
      <c r="K9" s="190">
        <f>'Юнит 02-08.02'!W$24</f>
        <v>19848.12</v>
      </c>
      <c r="L9" s="191">
        <f>'Юнит 02-08.02'!Z$24</f>
        <v>31123.529999999988</v>
      </c>
      <c r="M9" s="190">
        <f>'Юнит 02-08.02'!X$24</f>
        <v>129262.3</v>
      </c>
      <c r="N9" s="190"/>
      <c r="O9" s="192"/>
      <c r="P9" s="190"/>
      <c r="Q9" s="193">
        <f>'Юнит 02-08.02'!AA$24</f>
        <v>66736.42</v>
      </c>
      <c r="R9" s="191">
        <v>5825.9</v>
      </c>
      <c r="S9" s="191"/>
      <c r="T9" s="191">
        <v>27611.9</v>
      </c>
      <c r="U9" s="193"/>
      <c r="V9" s="191"/>
      <c r="W9" s="191"/>
      <c r="X9" s="191">
        <f t="shared" ref="X9:X12" si="13">5201.48*J9/SUM($J$8:$J$12)</f>
        <v>1292.9805565478553</v>
      </c>
      <c r="Y9" s="213">
        <f t="shared" si="10"/>
        <v>20201.830000000013</v>
      </c>
      <c r="Z9" s="213">
        <f>Y9-X9</f>
        <v>18908.849443452156</v>
      </c>
      <c r="AA9" s="335"/>
      <c r="AB9" s="249">
        <f>K9/J9</f>
        <v>6.6026146834769303E-2</v>
      </c>
      <c r="AC9" s="249">
        <f>Z9/K9</f>
        <v>0.95267710208584777</v>
      </c>
      <c r="AD9" s="249">
        <f t="shared" ref="AD9:AD11" si="14">Z9/J9</f>
        <v>6.2901598228442684E-2</v>
      </c>
      <c r="AE9" s="249">
        <f t="shared" ref="AE9:AE11" si="15">Q9/J9</f>
        <v>0.22200332656930907</v>
      </c>
    </row>
    <row r="10" spans="1:32" s="195" customFormat="1">
      <c r="A10" s="333"/>
      <c r="B10" s="187" t="s">
        <v>1389</v>
      </c>
      <c r="C10" s="267">
        <v>7</v>
      </c>
      <c r="D10" s="196">
        <f t="shared" si="9"/>
        <v>62513.499999999971</v>
      </c>
      <c r="E10" s="187">
        <f>'Юнит 09-15.02'!K$24</f>
        <v>240</v>
      </c>
      <c r="F10" s="187">
        <f>'Юнит 09-15.02'!P$24</f>
        <v>125</v>
      </c>
      <c r="G10" s="187">
        <f>'Юнит 09-15.02'!Q$24</f>
        <v>4</v>
      </c>
      <c r="H10" s="188">
        <f>'Юнит 09-15.02'!S$24</f>
        <v>282164</v>
      </c>
      <c r="I10" s="189">
        <f>'Юнит 09-15.02'!T$24</f>
        <v>-9000</v>
      </c>
      <c r="J10" s="189">
        <f t="shared" ref="J10" si="16">H10+I10</f>
        <v>273164</v>
      </c>
      <c r="K10" s="190">
        <f>'Юнит 09-15.02'!W$24</f>
        <v>15306.15</v>
      </c>
      <c r="L10" s="191">
        <f>'Юнит 09-15.02'!Z$24</f>
        <v>24192.269999999997</v>
      </c>
      <c r="M10" s="190">
        <f>'Юнит 09-15.02'!X$24</f>
        <v>117460.52</v>
      </c>
      <c r="N10" s="190"/>
      <c r="O10" s="192"/>
      <c r="P10" s="190"/>
      <c r="Q10" s="193">
        <f>'Юнит 09-15.02'!AA$24</f>
        <v>61070.11</v>
      </c>
      <c r="R10" s="191">
        <v>5828.6</v>
      </c>
      <c r="S10" s="191">
        <v>175</v>
      </c>
      <c r="T10" s="191">
        <v>1924</v>
      </c>
      <c r="U10" s="193"/>
      <c r="V10" s="191"/>
      <c r="W10" s="191"/>
      <c r="X10" s="191">
        <f t="shared" si="13"/>
        <v>1174.9301112698788</v>
      </c>
      <c r="Y10" s="213">
        <f>J10-SUM(L10:T10)-K10-V10+U10+W10</f>
        <v>47207.349999999969</v>
      </c>
      <c r="Z10" s="213">
        <f t="shared" si="11"/>
        <v>46032.419888730088</v>
      </c>
      <c r="AA10" s="335"/>
      <c r="AB10" s="249">
        <f t="shared" ref="AB10:AB11" si="17">K10/J10</f>
        <v>5.6032822773132623E-2</v>
      </c>
      <c r="AC10" s="249">
        <f>Z10/K10</f>
        <v>3.007446019327531</v>
      </c>
      <c r="AD10" s="249">
        <f t="shared" si="14"/>
        <v>0.16851568980074275</v>
      </c>
      <c r="AE10" s="249">
        <f t="shared" si="15"/>
        <v>0.2235657334055732</v>
      </c>
    </row>
    <row r="11" spans="1:32" s="195" customFormat="1">
      <c r="A11" s="333"/>
      <c r="B11" s="187" t="s">
        <v>1390</v>
      </c>
      <c r="C11" s="267">
        <v>8</v>
      </c>
      <c r="D11" s="196">
        <f t="shared" si="9"/>
        <v>82376.339999999967</v>
      </c>
      <c r="E11" s="187">
        <f>'Юнит 16-22.02'!K$24</f>
        <v>298</v>
      </c>
      <c r="F11" s="187">
        <f>'Юнит 16-22.02'!P$24</f>
        <v>161</v>
      </c>
      <c r="G11" s="187">
        <f>'Юнит 16-22.02'!Q$24</f>
        <v>8</v>
      </c>
      <c r="H11" s="188">
        <f>'Юнит 16-22.02'!S$24</f>
        <v>373392</v>
      </c>
      <c r="I11" s="189">
        <f>'Юнит 16-22.02'!T$24</f>
        <v>-18750</v>
      </c>
      <c r="J11" s="189">
        <f t="shared" ref="J11:J13" si="18">H11+I11</f>
        <v>354642</v>
      </c>
      <c r="K11" s="190">
        <f>'Юнит 16-22.02'!W$24</f>
        <v>19197.059999999998</v>
      </c>
      <c r="L11" s="191">
        <f>'Юнит 16-22.02'!Z$24</f>
        <v>31757.739999999998</v>
      </c>
      <c r="M11" s="190">
        <f>'Юнит 16-22.02'!X$24</f>
        <v>152496.06</v>
      </c>
      <c r="N11" s="190"/>
      <c r="O11" s="192"/>
      <c r="P11" s="190"/>
      <c r="Q11" s="193">
        <f>'Юнит 16-22.02'!AA$24</f>
        <v>79962.77</v>
      </c>
      <c r="R11" s="191">
        <v>8049.09</v>
      </c>
      <c r="S11" s="191"/>
      <c r="T11" s="191"/>
      <c r="U11" s="193"/>
      <c r="V11" s="191"/>
      <c r="W11" s="191">
        <v>4347</v>
      </c>
      <c r="X11" s="191">
        <f t="shared" si="13"/>
        <v>1525.3824241882987</v>
      </c>
      <c r="Y11" s="213">
        <f>J11-SUM(L11:T11)-K11-V11+U11+W11</f>
        <v>67526.27999999997</v>
      </c>
      <c r="Z11" s="213">
        <f t="shared" ref="Z11:Z13" si="19">Y11-X11</f>
        <v>66000.897575811672</v>
      </c>
      <c r="AA11" s="335"/>
      <c r="AB11" s="249">
        <f t="shared" si="17"/>
        <v>5.4130813609217177E-2</v>
      </c>
      <c r="AC11" s="249">
        <f t="shared" ref="AC11" si="20">Z11/K11</f>
        <v>3.4380732036995081</v>
      </c>
      <c r="AD11" s="249">
        <f t="shared" si="14"/>
        <v>0.18610569976430222</v>
      </c>
      <c r="AE11" s="249">
        <f t="shared" si="15"/>
        <v>0.22547461947541467</v>
      </c>
    </row>
    <row r="12" spans="1:32" s="195" customFormat="1">
      <c r="A12" s="338"/>
      <c r="B12" s="238" t="s">
        <v>1391</v>
      </c>
      <c r="C12" s="268">
        <v>9</v>
      </c>
      <c r="D12" s="239">
        <f t="shared" ref="D12:D13" si="21">J12-SUM(L12:T12)+U12+V12</f>
        <v>47866.25999999998</v>
      </c>
      <c r="E12" s="238">
        <f>'Юнит 23-28.02'!K$24</f>
        <v>159</v>
      </c>
      <c r="F12" s="238">
        <f>'Юнит 23-28.02'!P$24</f>
        <v>107</v>
      </c>
      <c r="G12" s="238">
        <f>'Юнит 23-28.02'!Q$24</f>
        <v>6</v>
      </c>
      <c r="H12" s="240">
        <f>'Юнит 23-28.02'!S$24</f>
        <v>262374</v>
      </c>
      <c r="I12" s="241">
        <f>'Юнит 23-28.02'!T$24</f>
        <v>-14100</v>
      </c>
      <c r="J12" s="241">
        <f t="shared" si="18"/>
        <v>248274</v>
      </c>
      <c r="K12" s="242">
        <f>'Юнит 23-28.02'!W$24</f>
        <v>13188.3</v>
      </c>
      <c r="L12" s="243">
        <f>'Юнит 23-28.02'!Z$24</f>
        <v>25365.950000000004</v>
      </c>
      <c r="M12" s="242">
        <f>'Юнит 23-28.02'!X$24</f>
        <v>106757.82</v>
      </c>
      <c r="N12" s="242"/>
      <c r="O12" s="244"/>
      <c r="P12" s="242"/>
      <c r="Q12" s="245">
        <f>'Юнит 23-28.02'!AA$24</f>
        <v>64457.72</v>
      </c>
      <c r="R12" s="243">
        <v>6407.47</v>
      </c>
      <c r="S12" s="243"/>
      <c r="T12" s="243"/>
      <c r="U12" s="243">
        <v>2581.2199999999998</v>
      </c>
      <c r="V12" s="243"/>
      <c r="W12" s="243"/>
      <c r="X12" s="243">
        <f t="shared" si="13"/>
        <v>1067.8735061919504</v>
      </c>
      <c r="Y12" s="246">
        <f t="shared" ref="Y12:Y13" si="22">J12-SUM(L12:T12)-K12-V12+U12+W12</f>
        <v>34677.959999999977</v>
      </c>
      <c r="Z12" s="246">
        <f t="shared" si="19"/>
        <v>33610.086493808027</v>
      </c>
      <c r="AA12" s="339"/>
      <c r="AB12" s="249">
        <f>(K12+K13)/(J12+J13)</f>
        <v>5.2676864176070447E-2</v>
      </c>
      <c r="AC12" s="249">
        <f>(Z12+Z13)/(K12+K13)</f>
        <v>2.4579118263075777</v>
      </c>
      <c r="AD12" s="249">
        <f>(Z12+Z13)/(J12+J13)</f>
        <v>0.12947508743116151</v>
      </c>
      <c r="AE12" s="249">
        <f>(Q12+Q13)/(J12+J13)</f>
        <v>0.26870709036971058</v>
      </c>
    </row>
    <row r="13" spans="1:32" s="195" customFormat="1">
      <c r="A13" s="337" t="s">
        <v>2687</v>
      </c>
      <c r="B13" s="294">
        <v>46082</v>
      </c>
      <c r="C13" s="267">
        <v>9</v>
      </c>
      <c r="D13" s="313">
        <f t="shared" si="21"/>
        <v>2695.3099999999977</v>
      </c>
      <c r="E13" s="314">
        <f>'Юнит 01.03'!K$24</f>
        <v>36</v>
      </c>
      <c r="F13" s="314">
        <f>'Юнит 01.03'!P$24</f>
        <v>13</v>
      </c>
      <c r="G13" s="314">
        <f>'Юнит 01.03'!Q$24</f>
        <v>1</v>
      </c>
      <c r="H13" s="315">
        <f>'Юнит 01.03'!S$24</f>
        <v>32560</v>
      </c>
      <c r="I13" s="316">
        <f>'Юнит 01.03'!T$24</f>
        <v>-2400</v>
      </c>
      <c r="J13" s="316">
        <f t="shared" si="18"/>
        <v>30160</v>
      </c>
      <c r="K13" s="317">
        <f>'Юнит 01.03'!W$24</f>
        <v>1478.73</v>
      </c>
      <c r="L13" s="318">
        <f>'Юнит 01.03'!Z$24</f>
        <v>3251.78</v>
      </c>
      <c r="M13" s="317">
        <f>'Юнит 01.03'!X$24</f>
        <v>12968.800000000001</v>
      </c>
      <c r="N13" s="317"/>
      <c r="O13" s="319"/>
      <c r="P13" s="317"/>
      <c r="Q13" s="320">
        <f>'Юнит 01.03'!AA$24</f>
        <v>10359.469999999999</v>
      </c>
      <c r="R13" s="318">
        <v>884.64</v>
      </c>
      <c r="S13" s="318"/>
      <c r="T13" s="318"/>
      <c r="U13" s="320"/>
      <c r="V13" s="318"/>
      <c r="W13" s="318">
        <v>1350</v>
      </c>
      <c r="X13" s="321">
        <f>'Юнит 01.03'!$AD$24</f>
        <v>126.39999999999999</v>
      </c>
      <c r="Y13" s="322">
        <f t="shared" si="22"/>
        <v>2566.5799999999977</v>
      </c>
      <c r="Z13" s="322">
        <f t="shared" si="19"/>
        <v>2440.1799999999976</v>
      </c>
      <c r="AA13" s="334">
        <f>SUM(Z13:Z18)</f>
        <v>141812.47000000003</v>
      </c>
      <c r="AB13" s="249"/>
      <c r="AC13" s="249"/>
      <c r="AD13" s="249"/>
      <c r="AE13" s="249"/>
    </row>
    <row r="14" spans="1:32" s="195" customFormat="1" ht="14.5" customHeight="1">
      <c r="A14" s="333"/>
      <c r="B14" s="187" t="s">
        <v>2692</v>
      </c>
      <c r="C14" s="267">
        <v>10</v>
      </c>
      <c r="D14" s="196">
        <f t="shared" ref="D14" si="23">J14-SUM(L14:T14)+U14+V14</f>
        <v>31422.070000000007</v>
      </c>
      <c r="E14" s="187">
        <f>'Юнит 02-08.03'!K$24</f>
        <v>179</v>
      </c>
      <c r="F14" s="187">
        <f>'Юнит 02-08.03'!P$24</f>
        <v>93</v>
      </c>
      <c r="G14" s="187">
        <f>'Юнит 02-08.03'!Q$24</f>
        <v>4</v>
      </c>
      <c r="H14" s="188">
        <f>'Юнит 02-08.03'!S$24</f>
        <v>221439</v>
      </c>
      <c r="I14" s="189">
        <f>'Юнит 02-08.03'!T$24</f>
        <v>-9910</v>
      </c>
      <c r="J14" s="189">
        <f t="shared" ref="J14" si="24">H14+I14</f>
        <v>211529</v>
      </c>
      <c r="K14" s="190">
        <f>'Юнит 02-08.03'!W$24</f>
        <v>11497.529999999999</v>
      </c>
      <c r="L14" s="191">
        <f>'Юнит 02-08.03'!Z$24</f>
        <v>18516.490000000005</v>
      </c>
      <c r="M14" s="190">
        <f>'Юнит 02-08.03'!X$24</f>
        <v>90957.47</v>
      </c>
      <c r="N14" s="190"/>
      <c r="O14" s="192"/>
      <c r="P14" s="190"/>
      <c r="Q14" s="193">
        <f>'Юнит 02-08.03'!AA$24</f>
        <v>65685.91</v>
      </c>
      <c r="R14" s="191">
        <v>4902.0600000000004</v>
      </c>
      <c r="S14" s="191">
        <v>45</v>
      </c>
      <c r="T14" s="191">
        <v>0</v>
      </c>
      <c r="U14" s="193"/>
      <c r="V14" s="191"/>
      <c r="W14" s="191"/>
      <c r="X14" s="295">
        <f>'Юнит 02-08.03'!$AD$24</f>
        <v>848.57000000000016</v>
      </c>
      <c r="Y14" s="213">
        <f t="shared" ref="Y14" si="25">J14-SUM(L14:T14)-K14-V14+U14+W14</f>
        <v>19924.540000000008</v>
      </c>
      <c r="Z14" s="213">
        <f t="shared" ref="Z14" si="26">Y14-X14</f>
        <v>19075.970000000008</v>
      </c>
      <c r="AA14" s="335"/>
      <c r="AB14" s="249">
        <f t="shared" ref="AB14" si="27">K14/J14</f>
        <v>5.435439112367571E-2</v>
      </c>
      <c r="AC14" s="249">
        <f t="shared" ref="AC14" si="28">Z14/K14</f>
        <v>1.6591363536342163</v>
      </c>
      <c r="AD14" s="249">
        <f t="shared" ref="AD14" si="29">Z14/J14</f>
        <v>9.0181346292943318E-2</v>
      </c>
      <c r="AE14" s="249">
        <f t="shared" ref="AE14" si="30">Q14/J14</f>
        <v>0.31052910002883766</v>
      </c>
    </row>
    <row r="15" spans="1:32" s="195" customFormat="1" ht="14.5" customHeight="1">
      <c r="A15" s="333"/>
      <c r="B15" s="187" t="s">
        <v>2690</v>
      </c>
      <c r="C15" s="267">
        <v>11</v>
      </c>
      <c r="D15" s="196">
        <f t="shared" ref="D15" si="31">J15-SUM(L15:T15)+U15+V15</f>
        <v>61950.070000000036</v>
      </c>
      <c r="E15" s="187">
        <f>'Юнит 09-15.03'!K$24</f>
        <v>156</v>
      </c>
      <c r="F15" s="187">
        <f>'Юнит 09-15.03'!P$24</f>
        <v>97</v>
      </c>
      <c r="G15" s="187">
        <f>'Юнит 09-15.03'!Q$24</f>
        <v>5</v>
      </c>
      <c r="H15" s="188">
        <f>'Юнит 09-15.03'!S$24</f>
        <v>240785.00000000003</v>
      </c>
      <c r="I15" s="189">
        <f>'Юнит 09-15.03'!T$24</f>
        <v>-11873</v>
      </c>
      <c r="J15" s="189">
        <f t="shared" ref="J15" si="32">H15+I15</f>
        <v>228912.00000000003</v>
      </c>
      <c r="K15" s="190">
        <f>'Юнит 09-15.03'!W$24</f>
        <v>12514.02</v>
      </c>
      <c r="L15" s="191">
        <f>'Юнит 09-15.03'!Z$24</f>
        <v>20045.390000000003</v>
      </c>
      <c r="M15" s="190">
        <f>'Юнит 09-15.03'!X$24</f>
        <v>98432.16</v>
      </c>
      <c r="N15" s="190"/>
      <c r="O15" s="192"/>
      <c r="P15" s="190"/>
      <c r="Q15" s="193">
        <f>'Юнит 09-15.03'!AA$24</f>
        <v>42625.75</v>
      </c>
      <c r="R15" s="191">
        <v>5778.63</v>
      </c>
      <c r="S15" s="191">
        <v>80</v>
      </c>
      <c r="T15" s="191">
        <v>0</v>
      </c>
      <c r="U15" s="193"/>
      <c r="V15" s="191"/>
      <c r="W15" s="191"/>
      <c r="X15" s="295">
        <f>'Юнит 09-15.03'!$AD$24</f>
        <v>860.25000000000011</v>
      </c>
      <c r="Y15" s="213">
        <f t="shared" ref="Y15" si="33">J15-SUM(L15:T15)-K15-V15+U15+W15</f>
        <v>49436.050000000032</v>
      </c>
      <c r="Z15" s="213">
        <f t="shared" ref="Z15" si="34">Y15-X15</f>
        <v>48575.800000000032</v>
      </c>
      <c r="AA15" s="335"/>
      <c r="AB15" s="249">
        <f t="shared" ref="AB15:AB17" si="35">K15/J15</f>
        <v>5.4667383099182211E-2</v>
      </c>
      <c r="AC15" s="249">
        <f t="shared" ref="AC15:AC17" si="36">Z15/K15</f>
        <v>3.8817102737569567</v>
      </c>
      <c r="AD15" s="249">
        <f t="shared" ref="AD15:AD17" si="37">Z15/J15</f>
        <v>0.21220294261550302</v>
      </c>
      <c r="AE15" s="249">
        <f t="shared" ref="AE15:AE17" si="38">Q15/J15</f>
        <v>0.18621020304745925</v>
      </c>
    </row>
    <row r="16" spans="1:32" s="195" customFormat="1" ht="13.5" customHeight="1">
      <c r="A16" s="333"/>
      <c r="B16" s="292" t="s">
        <v>2939</v>
      </c>
      <c r="C16" s="293">
        <v>12</v>
      </c>
      <c r="D16" s="196">
        <f t="shared" ref="D16" si="39">J16-SUM(L16:T16)+U16+V16</f>
        <v>41865.510000000009</v>
      </c>
      <c r="E16" s="187">
        <f>'Юнит 16-22.03'!K$24</f>
        <v>109</v>
      </c>
      <c r="F16" s="187">
        <f>'Юнит 16-22.03'!P$24</f>
        <v>61</v>
      </c>
      <c r="G16" s="187">
        <f>'Юнит 16-22.03'!Q$24</f>
        <v>2</v>
      </c>
      <c r="H16" s="188">
        <f>'Юнит 16-22.03'!S$24</f>
        <v>148955</v>
      </c>
      <c r="I16" s="189">
        <f>'Юнит 16-22.03'!T$24</f>
        <v>-4939</v>
      </c>
      <c r="J16" s="189">
        <f t="shared" ref="J16" si="40">H16+I16</f>
        <v>144016</v>
      </c>
      <c r="K16" s="190">
        <f>'Юнит 16-22.03'!W$24</f>
        <v>8173.7999999999993</v>
      </c>
      <c r="L16" s="191">
        <f>'Юнит 16-22.03'!Z$24</f>
        <v>13537.320000000003</v>
      </c>
      <c r="M16" s="190">
        <f>'Юнит 16-22.03'!X$24</f>
        <v>61926.879999999997</v>
      </c>
      <c r="N16" s="190"/>
      <c r="O16" s="192"/>
      <c r="P16" s="190"/>
      <c r="Q16" s="193">
        <f>'Юнит 16-22.03'!AA$24</f>
        <v>22870.89</v>
      </c>
      <c r="R16" s="191">
        <v>3785.4</v>
      </c>
      <c r="S16" s="191">
        <v>30</v>
      </c>
      <c r="T16" s="191">
        <v>0</v>
      </c>
      <c r="U16" s="193"/>
      <c r="V16" s="191"/>
      <c r="W16" s="191">
        <v>1404</v>
      </c>
      <c r="X16" s="295">
        <f>'Юнит 16-22.03'!$AD$24</f>
        <v>662.21</v>
      </c>
      <c r="Y16" s="213">
        <f>J16-SUM(L16:T16)-K16-V16+U16+W16</f>
        <v>35095.710000000006</v>
      </c>
      <c r="Z16" s="213">
        <f t="shared" ref="Z16" si="41">Y16-X16</f>
        <v>34433.500000000007</v>
      </c>
      <c r="AA16" s="335"/>
      <c r="AB16" s="249">
        <f t="shared" si="35"/>
        <v>5.6756193756249303E-2</v>
      </c>
      <c r="AC16" s="249">
        <f t="shared" si="36"/>
        <v>4.2126673028456789</v>
      </c>
      <c r="AD16" s="249">
        <f t="shared" si="37"/>
        <v>0.2390949616709255</v>
      </c>
      <c r="AE16" s="249">
        <f t="shared" si="38"/>
        <v>0.15880797966892568</v>
      </c>
    </row>
    <row r="17" spans="1:32" s="195" customFormat="1" ht="14.5" customHeight="1">
      <c r="A17" s="333"/>
      <c r="B17" s="292" t="s">
        <v>3189</v>
      </c>
      <c r="C17" s="293">
        <v>13</v>
      </c>
      <c r="D17" s="196">
        <f t="shared" ref="D17" si="42">J17-SUM(L17:T17)+U17+V17</f>
        <v>31815.03</v>
      </c>
      <c r="E17" s="187">
        <f>'Юнит 23-29.03'!K$24</f>
        <v>136</v>
      </c>
      <c r="F17" s="187">
        <f>'Юнит 23-29.03'!P$24</f>
        <v>59</v>
      </c>
      <c r="G17" s="187">
        <f>'Юнит 23-29.03'!Q$24</f>
        <v>5</v>
      </c>
      <c r="H17" s="188">
        <f>'Юнит 23-29.03'!S$24</f>
        <v>135999</v>
      </c>
      <c r="I17" s="189">
        <f>'Юнит 23-29.03'!T$24</f>
        <v>-10689</v>
      </c>
      <c r="J17" s="189">
        <f t="shared" ref="J17" si="43">H17+I17</f>
        <v>125310</v>
      </c>
      <c r="K17" s="190">
        <f>'Юнит 23-29.03'!W$24</f>
        <v>7248.21</v>
      </c>
      <c r="L17" s="191">
        <f>'Юнит 23-29.03'!Z$24</f>
        <v>10759.15</v>
      </c>
      <c r="M17" s="190">
        <f>'Юнит 23-29.03'!X$24</f>
        <v>53883.299999999996</v>
      </c>
      <c r="N17" s="190"/>
      <c r="O17" s="192"/>
      <c r="P17" s="190"/>
      <c r="Q17" s="193">
        <f>'Юнит 23-29.03'!AA$24</f>
        <v>26466.97</v>
      </c>
      <c r="R17" s="191">
        <v>2330.5500000000002</v>
      </c>
      <c r="S17" s="191">
        <v>55</v>
      </c>
      <c r="T17" s="191">
        <v>0</v>
      </c>
      <c r="U17" s="193"/>
      <c r="V17" s="191"/>
      <c r="W17" s="191"/>
      <c r="X17" s="295">
        <f>'Юнит 23-29.03'!$AD$24</f>
        <v>616.93000000000006</v>
      </c>
      <c r="Y17" s="213">
        <f t="shared" ref="Y17" si="44">J17-SUM(L17:T17)-K17-V17+U17+W17</f>
        <v>24566.82</v>
      </c>
      <c r="Z17" s="213">
        <f t="shared" ref="Z17" si="45">Y17-X17</f>
        <v>23949.89</v>
      </c>
      <c r="AA17" s="335"/>
      <c r="AB17" s="249">
        <f t="shared" si="35"/>
        <v>5.7842231266459182E-2</v>
      </c>
      <c r="AC17" s="249">
        <f t="shared" si="36"/>
        <v>3.3042489111104674</v>
      </c>
      <c r="AD17" s="249">
        <f t="shared" si="37"/>
        <v>0.19112512967839757</v>
      </c>
      <c r="AE17" s="249">
        <f t="shared" si="38"/>
        <v>0.21121195435320406</v>
      </c>
    </row>
    <row r="18" spans="1:32" s="195" customFormat="1" ht="15" customHeight="1">
      <c r="A18" s="338"/>
      <c r="B18" s="238" t="s">
        <v>3190</v>
      </c>
      <c r="C18" s="268">
        <v>14</v>
      </c>
      <c r="D18" s="323">
        <f t="shared" ref="D18" si="46">J18-SUM(L18:T18)+U18+V18</f>
        <v>17004.189999999995</v>
      </c>
      <c r="E18" s="324">
        <f>'Юнит 30-31.03'!K$24</f>
        <v>52</v>
      </c>
      <c r="F18" s="324">
        <f>'Юнит 30-31.03'!P$24</f>
        <v>26</v>
      </c>
      <c r="G18" s="324">
        <f>'Юнит 30-31.03'!Q$24</f>
        <v>0</v>
      </c>
      <c r="H18" s="325">
        <f>'Юнит 30-31.03'!S$24</f>
        <v>60643</v>
      </c>
      <c r="I18" s="326">
        <f>'Юнит 30-31.03'!T$24</f>
        <v>0</v>
      </c>
      <c r="J18" s="326">
        <f t="shared" ref="J18" si="47">H18+I18</f>
        <v>60643</v>
      </c>
      <c r="K18" s="327">
        <f>'Юнит 30-31.03'!W$24</f>
        <v>3423.69</v>
      </c>
      <c r="L18" s="328">
        <f>'Юнит 30-31.03'!Z$24</f>
        <v>4441.24</v>
      </c>
      <c r="M18" s="327">
        <f>'Юнит 30-31.03'!X$24</f>
        <v>26076.49</v>
      </c>
      <c r="N18" s="327"/>
      <c r="O18" s="329"/>
      <c r="P18" s="327"/>
      <c r="Q18" s="330">
        <f>'Юнит 30-31.03'!AA$24</f>
        <v>11946.08</v>
      </c>
      <c r="R18" s="328">
        <v>1130.4000000000001</v>
      </c>
      <c r="S18" s="328">
        <v>15</v>
      </c>
      <c r="T18" s="328">
        <v>29.6</v>
      </c>
      <c r="U18" s="330"/>
      <c r="V18" s="328"/>
      <c r="W18" s="328"/>
      <c r="X18" s="331">
        <f>'Юнит 30-31.03'!$AD$24</f>
        <v>243.36999999999998</v>
      </c>
      <c r="Y18" s="332">
        <f t="shared" ref="Y18" si="48">J18-SUM(L18:T18)-K18-V18+U18+W18</f>
        <v>13580.499999999995</v>
      </c>
      <c r="Z18" s="332">
        <f t="shared" ref="Z18" si="49">Y18-X18</f>
        <v>13337.129999999994</v>
      </c>
      <c r="AA18" s="339"/>
      <c r="AB18" s="249">
        <f>(K18+K19)/(J18+J19)</f>
        <v>5.2990652733287825E-2</v>
      </c>
      <c r="AC18" s="249">
        <f>(Z18+Z19)/(K18+K19)</f>
        <v>4.2915664537048324</v>
      </c>
      <c r="AD18" s="249">
        <f>(Z18+Z19)/(J18+J19)</f>
        <v>0.22741290763010033</v>
      </c>
      <c r="AE18" s="249">
        <f>(Q18+Q19)/(J18+J19)</f>
        <v>0.21127752980097675</v>
      </c>
    </row>
    <row r="19" spans="1:32" s="195" customFormat="1" ht="15" customHeight="1">
      <c r="A19" s="333" t="s">
        <v>3692</v>
      </c>
      <c r="B19" s="294" t="s">
        <v>3693</v>
      </c>
      <c r="C19" s="267">
        <v>14</v>
      </c>
      <c r="D19" s="196">
        <f t="shared" ref="D19" si="50">J19-SUM(L19:T19)+U19+V19</f>
        <v>34556.540000000008</v>
      </c>
      <c r="E19" s="187">
        <f>'Юнит 01-05.04'!K$24</f>
        <v>93</v>
      </c>
      <c r="F19" s="187">
        <f>'Юнит 01-05.04'!P$24</f>
        <v>52</v>
      </c>
      <c r="G19" s="187">
        <f>'Юнит 01-05.04'!Q$24</f>
        <v>1</v>
      </c>
      <c r="H19" s="188">
        <f>'Юнит 01-05.04'!S$24</f>
        <v>131890</v>
      </c>
      <c r="I19" s="189">
        <f>'Юнит 01-05.04'!T$24</f>
        <v>-2103</v>
      </c>
      <c r="J19" s="189">
        <f t="shared" ref="J19" si="51">H19+I19</f>
        <v>129787</v>
      </c>
      <c r="K19" s="190">
        <f>'Юнит 01-05.04'!W$24</f>
        <v>6667.32</v>
      </c>
      <c r="L19" s="191">
        <f>'Юнит 01-05.04'!Z$24</f>
        <v>8857.02</v>
      </c>
      <c r="M19" s="190">
        <f>'Юнит 01-05.04'!X$24</f>
        <v>55808.409999999996</v>
      </c>
      <c r="N19" s="190"/>
      <c r="O19" s="192"/>
      <c r="P19" s="190"/>
      <c r="Q19" s="193">
        <f>'Юнит 01-05.04'!AA$24</f>
        <v>28287.5</v>
      </c>
      <c r="R19" s="191">
        <v>2257.5300000000002</v>
      </c>
      <c r="S19" s="191">
        <v>20</v>
      </c>
      <c r="T19" s="191">
        <v>0</v>
      </c>
      <c r="U19" s="193"/>
      <c r="V19" s="191"/>
      <c r="W19" s="191">
        <v>2599</v>
      </c>
      <c r="X19" s="295">
        <f>'Юнит 01-05.04'!$AD$24</f>
        <v>519.11</v>
      </c>
      <c r="Y19" s="213">
        <f t="shared" ref="Y19" si="52">J19-SUM(L19:T19)-K19-V19+U19+W19</f>
        <v>30488.220000000008</v>
      </c>
      <c r="Z19" s="213">
        <f t="shared" ref="Z19" si="53">Y19-X19</f>
        <v>29969.110000000008</v>
      </c>
      <c r="AA19" s="334">
        <f>SUM(Z19:Z23)</f>
        <v>55326.200000000012</v>
      </c>
      <c r="AB19" s="249"/>
      <c r="AC19" s="249"/>
      <c r="AD19" s="249"/>
      <c r="AE19" s="249"/>
    </row>
    <row r="20" spans="1:32" s="195" customFormat="1" ht="15" customHeight="1">
      <c r="A20" s="333"/>
      <c r="B20" s="294" t="s">
        <v>3883</v>
      </c>
      <c r="C20" s="267">
        <v>15</v>
      </c>
      <c r="D20" s="196">
        <f t="shared" ref="D20" si="54">J20-SUM(L20:T20)+U20+V20</f>
        <v>36662.160000000003</v>
      </c>
      <c r="E20" s="187">
        <f>'Юнит 06-12.04'!K$24</f>
        <v>161</v>
      </c>
      <c r="F20" s="187">
        <f>'Юнит 06-12.04'!P$24</f>
        <v>84</v>
      </c>
      <c r="G20" s="187">
        <f>'Юнит 06-12.04'!Q$24</f>
        <v>2</v>
      </c>
      <c r="H20" s="188">
        <f>'Юнит 06-12.04'!S$24</f>
        <v>222368</v>
      </c>
      <c r="I20" s="189">
        <f>'Юнит 06-12.04'!T$24</f>
        <v>-4950</v>
      </c>
      <c r="J20" s="189">
        <f t="shared" ref="J20" si="55">H20+I20</f>
        <v>217418</v>
      </c>
      <c r="K20" s="190">
        <f>'Юнит 06-12.04'!W$24</f>
        <v>10463.43</v>
      </c>
      <c r="L20" s="191">
        <f>'Юнит 06-12.04'!Z$24</f>
        <v>16068.74</v>
      </c>
      <c r="M20" s="190">
        <f>'Юнит 06-12.04'!X$24</f>
        <v>100034.39</v>
      </c>
      <c r="N20" s="190"/>
      <c r="O20" s="192"/>
      <c r="P20" s="190"/>
      <c r="Q20" s="193">
        <f>'Юнит 06-12.04'!AA$24</f>
        <v>61249.88</v>
      </c>
      <c r="R20" s="191">
        <v>3342.83</v>
      </c>
      <c r="S20" s="191">
        <v>60</v>
      </c>
      <c r="T20" s="191">
        <v>0</v>
      </c>
      <c r="U20" s="193"/>
      <c r="V20" s="191"/>
      <c r="W20" s="191"/>
      <c r="X20" s="295">
        <f>'Юнит 06-12.04'!$AD$24</f>
        <v>841.6400000000001</v>
      </c>
      <c r="Y20" s="213">
        <f t="shared" ref="Y20" si="56">J20-SUM(L20:T20)-K20-V20+U20+W20</f>
        <v>26198.730000000003</v>
      </c>
      <c r="Z20" s="213">
        <f t="shared" ref="Z20" si="57">Y20-X20</f>
        <v>25357.090000000004</v>
      </c>
      <c r="AA20" s="335"/>
      <c r="AB20" s="249">
        <f t="shared" ref="AB20" si="58">K20/J20</f>
        <v>4.8125868143391995E-2</v>
      </c>
      <c r="AC20" s="249">
        <f t="shared" ref="AC20" si="59">Z20/K20</f>
        <v>2.423401312953783</v>
      </c>
      <c r="AD20" s="249">
        <f t="shared" ref="AD20" si="60">Z20/J20</f>
        <v>0.1166282920457368</v>
      </c>
      <c r="AE20" s="249">
        <f t="shared" ref="AE20" si="61">Q20/J20</f>
        <v>0.2817148534160005</v>
      </c>
    </row>
    <row r="21" spans="1:32" s="195" customFormat="1" ht="15" customHeight="1">
      <c r="A21" s="333"/>
      <c r="B21" s="292"/>
      <c r="C21" s="293"/>
      <c r="D21" s="304"/>
      <c r="E21" s="292"/>
      <c r="F21" s="292"/>
      <c r="G21" s="292"/>
      <c r="H21" s="305"/>
      <c r="I21" s="306"/>
      <c r="J21" s="306"/>
      <c r="K21" s="307"/>
      <c r="L21" s="308"/>
      <c r="M21" s="307"/>
      <c r="N21" s="307"/>
      <c r="O21" s="309"/>
      <c r="P21" s="307"/>
      <c r="Q21" s="310"/>
      <c r="R21" s="308"/>
      <c r="S21" s="308"/>
      <c r="T21" s="308"/>
      <c r="U21" s="310"/>
      <c r="V21" s="308"/>
      <c r="W21" s="308"/>
      <c r="X21" s="311"/>
      <c r="Y21" s="312"/>
      <c r="Z21" s="312"/>
      <c r="AA21" s="335"/>
      <c r="AB21" s="249"/>
      <c r="AC21" s="249"/>
      <c r="AD21" s="249"/>
      <c r="AE21" s="249"/>
    </row>
    <row r="22" spans="1:32" s="195" customFormat="1" ht="15" customHeight="1">
      <c r="A22" s="333"/>
      <c r="B22" s="292"/>
      <c r="C22" s="293"/>
      <c r="D22" s="304"/>
      <c r="E22" s="292"/>
      <c r="F22" s="292"/>
      <c r="G22" s="292"/>
      <c r="H22" s="305"/>
      <c r="I22" s="306"/>
      <c r="J22" s="306"/>
      <c r="K22" s="307"/>
      <c r="L22" s="308"/>
      <c r="M22" s="307"/>
      <c r="N22" s="307"/>
      <c r="O22" s="309"/>
      <c r="P22" s="307"/>
      <c r="Q22" s="310"/>
      <c r="R22" s="308"/>
      <c r="S22" s="308"/>
      <c r="T22" s="308"/>
      <c r="U22" s="310"/>
      <c r="V22" s="308"/>
      <c r="W22" s="308"/>
      <c r="X22" s="311"/>
      <c r="Y22" s="312"/>
      <c r="Z22" s="312"/>
      <c r="AA22" s="335"/>
      <c r="AB22" s="249"/>
      <c r="AC22" s="249"/>
      <c r="AD22" s="249"/>
      <c r="AE22" s="249"/>
    </row>
    <row r="23" spans="1:32" s="195" customFormat="1" ht="15" customHeight="1" thickBot="1">
      <c r="A23" s="333"/>
      <c r="B23" s="292"/>
      <c r="C23" s="293"/>
      <c r="D23" s="304"/>
      <c r="E23" s="292"/>
      <c r="F23" s="292"/>
      <c r="G23" s="292"/>
      <c r="H23" s="305"/>
      <c r="I23" s="306"/>
      <c r="J23" s="306"/>
      <c r="K23" s="307"/>
      <c r="L23" s="308"/>
      <c r="M23" s="307"/>
      <c r="N23" s="307"/>
      <c r="O23" s="309"/>
      <c r="P23" s="307"/>
      <c r="Q23" s="310"/>
      <c r="R23" s="308"/>
      <c r="S23" s="308"/>
      <c r="T23" s="308"/>
      <c r="U23" s="310"/>
      <c r="V23" s="308"/>
      <c r="W23" s="308"/>
      <c r="X23" s="311"/>
      <c r="Y23" s="312"/>
      <c r="Z23" s="312"/>
      <c r="AA23" s="336"/>
      <c r="AB23" s="249"/>
      <c r="AC23" s="249"/>
      <c r="AD23" s="249"/>
      <c r="AE23" s="249"/>
    </row>
    <row r="24" spans="1:32" s="202" customFormat="1" ht="14" thickBot="1">
      <c r="A24" s="198" t="s">
        <v>355</v>
      </c>
      <c r="B24" s="199"/>
      <c r="C24" s="200"/>
      <c r="D24" s="201">
        <f t="shared" ref="D24:Q24" si="62">SUM(D3:D18)</f>
        <v>550107.41000000015</v>
      </c>
      <c r="E24" s="248">
        <f t="shared" si="62"/>
        <v>2429</v>
      </c>
      <c r="F24" s="248">
        <f t="shared" si="62"/>
        <v>1472</v>
      </c>
      <c r="G24" s="248">
        <f t="shared" si="62"/>
        <v>62</v>
      </c>
      <c r="H24" s="201">
        <f t="shared" si="62"/>
        <v>3052264</v>
      </c>
      <c r="I24" s="201">
        <f t="shared" si="62"/>
        <v>-131402</v>
      </c>
      <c r="J24" s="201">
        <f t="shared" si="62"/>
        <v>2920862</v>
      </c>
      <c r="K24" s="201">
        <f t="shared" si="62"/>
        <v>180695.81999999995</v>
      </c>
      <c r="L24" s="201">
        <f t="shared" si="62"/>
        <v>284800.62</v>
      </c>
      <c r="M24" s="201">
        <f t="shared" si="62"/>
        <v>1255970.6599999999</v>
      </c>
      <c r="N24" s="201">
        <f t="shared" si="62"/>
        <v>0</v>
      </c>
      <c r="O24" s="201">
        <f t="shared" si="62"/>
        <v>0</v>
      </c>
      <c r="P24" s="201">
        <f t="shared" si="62"/>
        <v>0</v>
      </c>
      <c r="Q24" s="201">
        <f t="shared" si="62"/>
        <v>699049.11999999988</v>
      </c>
      <c r="R24" s="201">
        <f>SUM(R3:R20)</f>
        <v>68031.659999999989</v>
      </c>
      <c r="S24" s="201">
        <f>SUM(S3:S20)</f>
        <v>730</v>
      </c>
      <c r="T24" s="201">
        <f>SUM(T3:T20)</f>
        <v>78549.5</v>
      </c>
      <c r="U24" s="201">
        <f t="shared" ref="U24:AA24" si="63">SUM(U3:U18)</f>
        <v>3696.6099999999997</v>
      </c>
      <c r="V24" s="201">
        <f t="shared" si="63"/>
        <v>7000</v>
      </c>
      <c r="W24" s="201">
        <f t="shared" si="63"/>
        <v>22319</v>
      </c>
      <c r="X24" s="201">
        <f t="shared" si="63"/>
        <v>12041.151599999999</v>
      </c>
      <c r="Y24" s="201">
        <f t="shared" si="63"/>
        <v>377730.59000000014</v>
      </c>
      <c r="Z24" s="201">
        <f t="shared" si="63"/>
        <v>365689.4384000001</v>
      </c>
      <c r="AA24" s="247">
        <f t="shared" si="63"/>
        <v>365689.4384000001</v>
      </c>
      <c r="AB24" s="235">
        <f>K24/J24</f>
        <v>6.1863867584295303E-2</v>
      </c>
      <c r="AC24" s="235">
        <f>Z24/K24</f>
        <v>2.0237847140016862</v>
      </c>
      <c r="AD24" s="235">
        <f>Z24/J24</f>
        <v>0.12519914956612127</v>
      </c>
      <c r="AE24" s="235">
        <f t="shared" si="3"/>
        <v>0.23932973211332814</v>
      </c>
    </row>
    <row r="25" spans="1:32">
      <c r="H25" s="206" t="s">
        <v>365</v>
      </c>
      <c r="J25" s="207"/>
      <c r="M25" s="207"/>
      <c r="R25" s="207"/>
      <c r="S25" s="207"/>
      <c r="T25" s="207"/>
      <c r="X25" s="207"/>
      <c r="Y25" s="207"/>
    </row>
    <row r="26" spans="1:32" s="204" customFormat="1">
      <c r="A26" s="208"/>
      <c r="B26" s="208"/>
      <c r="D26" s="209"/>
      <c r="E26" s="209"/>
      <c r="F26" s="209"/>
      <c r="G26" s="209"/>
      <c r="I26" s="210">
        <f>-I24/H24</f>
        <v>4.3050666652687974E-2</v>
      </c>
      <c r="J26" s="211"/>
      <c r="K26" s="234">
        <f>K24/$J$24</f>
        <v>6.1863867584295303E-2</v>
      </c>
      <c r="L26" s="234">
        <f>L24/$J$24</f>
        <v>9.7505674694662051E-2</v>
      </c>
      <c r="M26" s="234">
        <f>M24/$J$24</f>
        <v>0.43</v>
      </c>
      <c r="N26" s="234"/>
      <c r="O26" s="234"/>
      <c r="P26" s="234"/>
      <c r="Q26" s="234">
        <f>Q24/$J$24</f>
        <v>0.23932973211332814</v>
      </c>
      <c r="R26" s="234">
        <f t="shared" ref="R26:W26" si="64">R24/$J$24</f>
        <v>2.329163787950269E-2</v>
      </c>
      <c r="S26" s="234">
        <f t="shared" si="64"/>
        <v>2.4992622041027616E-4</v>
      </c>
      <c r="T26" s="234">
        <f t="shared" si="64"/>
        <v>2.6892574863173955E-2</v>
      </c>
      <c r="U26" s="234">
        <f t="shared" si="64"/>
        <v>1.265588720042234E-3</v>
      </c>
      <c r="V26" s="234">
        <f t="shared" si="64"/>
        <v>2.3965527984547027E-3</v>
      </c>
      <c r="W26" s="234">
        <f t="shared" si="64"/>
        <v>7.6412374155300734E-3</v>
      </c>
      <c r="X26" s="234">
        <f>X24/$J$24</f>
        <v>4.1224650805139025E-3</v>
      </c>
      <c r="Y26" s="234"/>
      <c r="Z26" s="210">
        <f>Z24/K24</f>
        <v>2.0237847140016862</v>
      </c>
      <c r="AA26" s="182" t="s">
        <v>35</v>
      </c>
      <c r="AB26" s="235">
        <f>Z24/J24</f>
        <v>0.12519914956612127</v>
      </c>
      <c r="AC26" s="212"/>
      <c r="AD26" s="212"/>
      <c r="AE26" s="212"/>
    </row>
    <row r="28" spans="1:32" s="255" customFormat="1">
      <c r="A28" s="251" t="s">
        <v>1393</v>
      </c>
      <c r="B28" s="251"/>
      <c r="C28" s="252"/>
      <c r="D28" s="253">
        <f>SUM(D3:D7)</f>
        <v>123225.19000000013</v>
      </c>
      <c r="E28" s="250">
        <f>SUM(E3:E7)</f>
        <v>803</v>
      </c>
      <c r="F28" s="250">
        <f t="shared" ref="F28:AA28" si="65">SUM(F3:F7)</f>
        <v>544</v>
      </c>
      <c r="G28" s="250">
        <f t="shared" si="65"/>
        <v>15</v>
      </c>
      <c r="H28" s="253">
        <f t="shared" si="65"/>
        <v>936447</v>
      </c>
      <c r="I28" s="253">
        <f t="shared" si="65"/>
        <v>-25467</v>
      </c>
      <c r="J28" s="253">
        <f t="shared" si="65"/>
        <v>910980</v>
      </c>
      <c r="K28" s="253">
        <f t="shared" si="65"/>
        <v>66570.989999999991</v>
      </c>
      <c r="L28" s="253">
        <f t="shared" si="65"/>
        <v>98630.239999999976</v>
      </c>
      <c r="M28" s="253">
        <f t="shared" si="65"/>
        <v>391721.39999999991</v>
      </c>
      <c r="N28" s="253">
        <f t="shared" si="65"/>
        <v>0</v>
      </c>
      <c r="O28" s="253">
        <f t="shared" si="65"/>
        <v>0</v>
      </c>
      <c r="P28" s="253">
        <f t="shared" si="65"/>
        <v>0</v>
      </c>
      <c r="Q28" s="253">
        <f t="shared" si="65"/>
        <v>239309.32999999996</v>
      </c>
      <c r="R28" s="253">
        <f t="shared" si="65"/>
        <v>16975.23</v>
      </c>
      <c r="S28" s="253">
        <f t="shared" si="65"/>
        <v>250</v>
      </c>
      <c r="T28" s="253">
        <f t="shared" si="65"/>
        <v>48984</v>
      </c>
      <c r="U28" s="253">
        <f t="shared" si="65"/>
        <v>1115.3900000000001</v>
      </c>
      <c r="V28" s="253">
        <f t="shared" si="65"/>
        <v>7000</v>
      </c>
      <c r="W28" s="253">
        <f t="shared" si="65"/>
        <v>10387</v>
      </c>
      <c r="X28" s="253">
        <f>SUM(X3:X7)</f>
        <v>3481.9416000000006</v>
      </c>
      <c r="Y28" s="254">
        <f>SUM(Y3:Y7)</f>
        <v>53041.200000000135</v>
      </c>
      <c r="Z28" s="254">
        <f>SUM(Z3:Z7)</f>
        <v>49559.258400000137</v>
      </c>
      <c r="AA28" s="254">
        <f t="shared" si="65"/>
        <v>49559.258400000137</v>
      </c>
      <c r="AB28" s="234"/>
      <c r="AD28" s="256"/>
      <c r="AE28" s="256"/>
      <c r="AF28" s="256"/>
    </row>
    <row r="29" spans="1:32" s="204" customFormat="1">
      <c r="A29" s="208"/>
      <c r="B29" s="208"/>
      <c r="D29" s="209"/>
      <c r="E29" s="209"/>
      <c r="F29" s="209"/>
      <c r="G29" s="209"/>
      <c r="I29" s="257">
        <f>-I28/H28</f>
        <v>2.7195345812416505E-2</v>
      </c>
      <c r="J29" s="258"/>
      <c r="K29" s="258">
        <f>K28/$J$28</f>
        <v>7.307623658038595E-2</v>
      </c>
      <c r="L29" s="258">
        <f>L28/$J$28</f>
        <v>0.10826828250894638</v>
      </c>
      <c r="M29" s="258">
        <f>M28/$J$28</f>
        <v>0.42999999999999988</v>
      </c>
      <c r="N29" s="258"/>
      <c r="O29" s="258"/>
      <c r="P29" s="258"/>
      <c r="Q29" s="258">
        <f>Q28/$J$28</f>
        <v>0.2626943840699027</v>
      </c>
      <c r="R29" s="258">
        <f>R28/$J$28</f>
        <v>1.8634031482579201E-2</v>
      </c>
      <c r="S29" s="258">
        <f>S28/$J$28</f>
        <v>2.7442973501064786E-4</v>
      </c>
      <c r="T29" s="258">
        <f>T28/$J$28</f>
        <v>5.3770664559046305E-2</v>
      </c>
      <c r="U29" s="258"/>
      <c r="V29" s="258">
        <f>V28/$J$28</f>
        <v>7.6840325802981406E-3</v>
      </c>
      <c r="W29" s="258">
        <f>W28/$J$28</f>
        <v>1.1402006630222398E-2</v>
      </c>
      <c r="X29" s="258">
        <f>X28/$J$28</f>
        <v>3.8221932424422058E-3</v>
      </c>
      <c r="Y29" s="258">
        <f>Y28/J28</f>
        <v>5.8224329842587255E-2</v>
      </c>
      <c r="Z29" s="258">
        <f>Z28/J28</f>
        <v>5.4402136600145048E-2</v>
      </c>
      <c r="AA29" s="258">
        <f>AA28/J28</f>
        <v>5.4402136600145048E-2</v>
      </c>
      <c r="AB29" s="259"/>
      <c r="AC29" s="212"/>
      <c r="AD29" s="212"/>
      <c r="AE29" s="212"/>
    </row>
    <row r="31" spans="1:32" s="204" customFormat="1">
      <c r="A31" s="208" t="s">
        <v>1737</v>
      </c>
      <c r="B31" s="208"/>
      <c r="D31" s="209"/>
      <c r="E31" s="209"/>
      <c r="F31" s="209"/>
      <c r="G31" s="209"/>
      <c r="I31" s="257"/>
      <c r="J31" s="258"/>
      <c r="K31" s="258">
        <f>(K7+K8)/($J$7+$J$8)</f>
        <v>7.0282074177319923E-2</v>
      </c>
      <c r="L31" s="258">
        <f>(L7+L8)/($J$7+$J$8)</f>
        <v>0.10463693185530408</v>
      </c>
      <c r="M31" s="258">
        <f t="shared" ref="M31:Z31" si="66">(M7+M8)/($J$7+$J$8)</f>
        <v>0.42999999999999983</v>
      </c>
      <c r="N31" s="258">
        <f t="shared" si="66"/>
        <v>0</v>
      </c>
      <c r="O31" s="258">
        <f t="shared" si="66"/>
        <v>0</v>
      </c>
      <c r="P31" s="258">
        <f t="shared" si="66"/>
        <v>0</v>
      </c>
      <c r="Q31" s="258">
        <f t="shared" si="66"/>
        <v>0.25406002134285766</v>
      </c>
      <c r="R31" s="258">
        <f>(R7+S7+T7+R8+S8+T8)/($J$7+$J$8)</f>
        <v>0.21054563669229256</v>
      </c>
      <c r="S31" s="258"/>
      <c r="T31" s="258"/>
      <c r="U31" s="258">
        <f t="shared" si="66"/>
        <v>4.8582877801250073E-3</v>
      </c>
      <c r="V31" s="258">
        <f t="shared" si="66"/>
        <v>0</v>
      </c>
      <c r="W31" s="258">
        <f t="shared" si="66"/>
        <v>2.1042315482283244E-2</v>
      </c>
      <c r="X31" s="258">
        <f t="shared" si="66"/>
        <v>3.8902543694629898E-3</v>
      </c>
      <c r="Y31" s="258">
        <f t="shared" si="66"/>
        <v>-4.362406080536594E-2</v>
      </c>
      <c r="Z31" s="258">
        <f t="shared" si="66"/>
        <v>-4.7514315174828924E-2</v>
      </c>
      <c r="AA31" s="258"/>
      <c r="AB31" s="259"/>
      <c r="AC31" s="212"/>
      <c r="AD31" s="212"/>
      <c r="AE31" s="212"/>
    </row>
    <row r="32" spans="1:32" s="204" customFormat="1">
      <c r="A32" s="208" t="s">
        <v>1736</v>
      </c>
      <c r="B32" s="208"/>
      <c r="D32" s="209"/>
      <c r="E32" s="209"/>
      <c r="F32" s="209"/>
      <c r="G32" s="209"/>
      <c r="I32" s="257"/>
      <c r="J32" s="258"/>
      <c r="K32" s="258">
        <f>K9/$J$9</f>
        <v>6.6026146834769303E-2</v>
      </c>
      <c r="L32" s="258">
        <f>L9/$J$9</f>
        <v>0.10353457968796775</v>
      </c>
      <c r="M32" s="258">
        <f>M9/$J$9</f>
        <v>0.43</v>
      </c>
      <c r="N32" s="258"/>
      <c r="O32" s="258"/>
      <c r="P32" s="258"/>
      <c r="Q32" s="258">
        <f>Q9/$J$9</f>
        <v>0.22200332656930907</v>
      </c>
      <c r="R32" s="258">
        <f>(R9+S9+T9)/$J$9</f>
        <v>0.11123315924287283</v>
      </c>
      <c r="S32" s="258"/>
      <c r="T32" s="258"/>
      <c r="U32" s="258"/>
      <c r="V32" s="258">
        <f>V9/$J$9</f>
        <v>0</v>
      </c>
      <c r="W32" s="258">
        <f>W9/$J$9</f>
        <v>0</v>
      </c>
      <c r="X32" s="258">
        <f>X9/$J$9</f>
        <v>4.3011894366383526E-3</v>
      </c>
      <c r="Y32" s="258">
        <f>Y9/J9</f>
        <v>6.7202787665081046E-2</v>
      </c>
      <c r="Z32" s="258">
        <f>Z9/J9</f>
        <v>6.2901598228442684E-2</v>
      </c>
      <c r="AA32" s="258"/>
      <c r="AB32" s="259"/>
      <c r="AC32" s="212"/>
      <c r="AD32" s="212"/>
      <c r="AE32" s="212"/>
    </row>
    <row r="33" spans="1:32">
      <c r="A33" s="208" t="s">
        <v>2023</v>
      </c>
      <c r="B33" s="208"/>
      <c r="D33" s="209"/>
      <c r="E33" s="209"/>
      <c r="F33" s="209"/>
      <c r="G33" s="209"/>
      <c r="H33" s="204"/>
      <c r="I33" s="257"/>
      <c r="J33" s="258"/>
      <c r="K33" s="258">
        <f>K10/$J$10</f>
        <v>5.6032822773132623E-2</v>
      </c>
      <c r="L33" s="258">
        <f>L10/$J$10</f>
        <v>8.8563170842424321E-2</v>
      </c>
      <c r="M33" s="258">
        <f>M10/$J$10</f>
        <v>0.43</v>
      </c>
      <c r="N33" s="258"/>
      <c r="O33" s="258"/>
      <c r="P33" s="258"/>
      <c r="Q33" s="258">
        <f>Q10/$J$10</f>
        <v>0.2235657334055732</v>
      </c>
      <c r="R33" s="258">
        <f>(R10+S10+T10)/$J$10</f>
        <v>2.902139374148863E-2</v>
      </c>
      <c r="S33" s="258"/>
      <c r="T33" s="258"/>
      <c r="U33" s="258"/>
      <c r="V33" s="258">
        <f>V10/$J$10</f>
        <v>0</v>
      </c>
      <c r="W33" s="258">
        <f>W10/$J$10</f>
        <v>0</v>
      </c>
      <c r="X33" s="258">
        <f>X10/$J$10</f>
        <v>4.3011894366383517E-3</v>
      </c>
      <c r="Y33" s="258">
        <f>Y10/J10</f>
        <v>0.17281687923738109</v>
      </c>
      <c r="Z33" s="258">
        <f>Z10/J10</f>
        <v>0.16851568980074275</v>
      </c>
    </row>
    <row r="34" spans="1:32">
      <c r="A34" s="208" t="s">
        <v>2369</v>
      </c>
      <c r="B34" s="208"/>
      <c r="D34" s="209"/>
      <c r="E34" s="209"/>
      <c r="F34" s="209"/>
      <c r="G34" s="209"/>
      <c r="H34" s="204"/>
      <c r="I34" s="257"/>
      <c r="J34" s="258"/>
      <c r="K34" s="258">
        <f>K11/$J$11</f>
        <v>5.4130813609217177E-2</v>
      </c>
      <c r="L34" s="258">
        <f>L11/$J$11</f>
        <v>8.9548728013038495E-2</v>
      </c>
      <c r="M34" s="258">
        <f>M11/$J$11</f>
        <v>0.43</v>
      </c>
      <c r="N34" s="258"/>
      <c r="O34" s="258"/>
      <c r="P34" s="258"/>
      <c r="Q34" s="258">
        <f>Q11/$J$11</f>
        <v>0.22547461947541467</v>
      </c>
      <c r="R34" s="258">
        <f>(R11+S11+T11)/$J$11</f>
        <v>2.2696381139289762E-2</v>
      </c>
      <c r="S34" s="258"/>
      <c r="T34" s="258"/>
      <c r="U34" s="258"/>
      <c r="V34" s="258">
        <f>V11/$J$11</f>
        <v>0</v>
      </c>
      <c r="W34" s="258">
        <f>W11/$J$11</f>
        <v>1.2257431437900757E-2</v>
      </c>
      <c r="X34" s="258">
        <f>X11/$J$11</f>
        <v>4.3011894366383526E-3</v>
      </c>
      <c r="Y34" s="258">
        <f>Y11/J11</f>
        <v>0.19040688920094059</v>
      </c>
      <c r="Z34" s="258">
        <f>Z11/J11</f>
        <v>0.18610569976430222</v>
      </c>
    </row>
    <row r="35" spans="1:32">
      <c r="A35" s="208" t="s">
        <v>2685</v>
      </c>
      <c r="B35" s="208"/>
      <c r="D35" s="209"/>
      <c r="E35" s="209"/>
      <c r="F35" s="209"/>
      <c r="G35" s="209"/>
      <c r="H35" s="204"/>
      <c r="I35" s="257"/>
      <c r="J35" s="258"/>
      <c r="K35" s="258">
        <f>(K12+K13)/($J$12+$J$13)</f>
        <v>5.2676864176070447E-2</v>
      </c>
      <c r="L35" s="258">
        <f t="shared" ref="L35:Y35" si="67">(L12+L13)/($J$12+$J$13)</f>
        <v>0.10278101812278674</v>
      </c>
      <c r="M35" s="258">
        <f t="shared" si="67"/>
        <v>0.43000000000000005</v>
      </c>
      <c r="N35" s="258">
        <f t="shared" si="67"/>
        <v>0</v>
      </c>
      <c r="O35" s="258">
        <f t="shared" si="67"/>
        <v>0</v>
      </c>
      <c r="P35" s="258">
        <f t="shared" si="67"/>
        <v>0</v>
      </c>
      <c r="Q35" s="258">
        <f t="shared" si="67"/>
        <v>0.26870709036971058</v>
      </c>
      <c r="R35" s="258">
        <f>(R12+R13)/($J$12+$J$13)</f>
        <v>2.6189725392732212E-2</v>
      </c>
      <c r="S35" s="258"/>
      <c r="T35" s="258"/>
      <c r="U35" s="258"/>
      <c r="V35" s="258">
        <f t="shared" si="67"/>
        <v>0</v>
      </c>
      <c r="W35" s="258">
        <f t="shared" si="67"/>
        <v>4.8485457954129162E-3</v>
      </c>
      <c r="X35" s="258">
        <f t="shared" si="67"/>
        <v>4.2892516940889061E-3</v>
      </c>
      <c r="Y35" s="258">
        <f t="shared" si="67"/>
        <v>0.1337643391252504</v>
      </c>
      <c r="Z35" s="258">
        <f>(Z12+Z13)/($J$12+$J$13)</f>
        <v>0.12947508743116151</v>
      </c>
    </row>
    <row r="37" spans="1:32" s="255" customFormat="1">
      <c r="A37" s="251" t="s">
        <v>2688</v>
      </c>
      <c r="B37" s="251"/>
      <c r="C37" s="252"/>
      <c r="D37" s="253">
        <f>SUM(D8:D12)</f>
        <v>240130.03999999995</v>
      </c>
      <c r="E37" s="250">
        <f t="shared" ref="E37:AA37" si="68">SUM(E8:E12)</f>
        <v>958</v>
      </c>
      <c r="F37" s="250">
        <f t="shared" si="68"/>
        <v>579</v>
      </c>
      <c r="G37" s="250">
        <f t="shared" si="68"/>
        <v>30</v>
      </c>
      <c r="H37" s="253">
        <f t="shared" si="68"/>
        <v>1275436</v>
      </c>
      <c r="I37" s="253">
        <f t="shared" si="68"/>
        <v>-66124</v>
      </c>
      <c r="J37" s="253">
        <f>SUM(J8:J12)</f>
        <v>1209312</v>
      </c>
      <c r="K37" s="253">
        <f t="shared" si="68"/>
        <v>69788.849999999991</v>
      </c>
      <c r="L37" s="253">
        <f t="shared" si="68"/>
        <v>115619.00999999998</v>
      </c>
      <c r="M37" s="253">
        <f t="shared" si="68"/>
        <v>520004.16000000003</v>
      </c>
      <c r="N37" s="253">
        <f t="shared" si="68"/>
        <v>0</v>
      </c>
      <c r="O37" s="253">
        <f t="shared" si="68"/>
        <v>0</v>
      </c>
      <c r="P37" s="253">
        <f t="shared" si="68"/>
        <v>0</v>
      </c>
      <c r="Q37" s="253">
        <f t="shared" si="68"/>
        <v>279784.71999999997</v>
      </c>
      <c r="R37" s="253">
        <f>SUM(R8:R12)</f>
        <v>26644.39</v>
      </c>
      <c r="S37" s="253">
        <f>SUM(S8:S12)</f>
        <v>175</v>
      </c>
      <c r="T37" s="253">
        <f t="shared" si="68"/>
        <v>29535.9</v>
      </c>
      <c r="U37" s="253">
        <f t="shared" si="68"/>
        <v>2581.2199999999998</v>
      </c>
      <c r="V37" s="253">
        <f t="shared" si="68"/>
        <v>0</v>
      </c>
      <c r="W37" s="253">
        <f t="shared" si="68"/>
        <v>9178</v>
      </c>
      <c r="X37" s="253">
        <f>SUM(X8:X12)</f>
        <v>5201.4799999999996</v>
      </c>
      <c r="Y37" s="254">
        <f t="shared" si="68"/>
        <v>179519.18999999994</v>
      </c>
      <c r="Z37" s="254">
        <f>SUM(Z8:Z12)</f>
        <v>174317.7099999999</v>
      </c>
      <c r="AA37" s="254">
        <f t="shared" si="68"/>
        <v>174317.7099999999</v>
      </c>
      <c r="AB37" s="234"/>
      <c r="AD37" s="256"/>
      <c r="AE37" s="256"/>
      <c r="AF37" s="256"/>
    </row>
    <row r="39" spans="1:32" s="255" customFormat="1">
      <c r="A39" s="251" t="s">
        <v>3197</v>
      </c>
      <c r="B39" s="251"/>
      <c r="C39" s="252"/>
      <c r="D39" s="253">
        <f>SUM(D13:D18)</f>
        <v>186752.18000000005</v>
      </c>
      <c r="E39" s="250">
        <f>SUM(E13:E18)</f>
        <v>668</v>
      </c>
      <c r="F39" s="250">
        <f t="shared" ref="F39:AA39" si="69">SUM(F13:F18)</f>
        <v>349</v>
      </c>
      <c r="G39" s="250">
        <f t="shared" si="69"/>
        <v>17</v>
      </c>
      <c r="H39" s="253">
        <f t="shared" si="69"/>
        <v>840381</v>
      </c>
      <c r="I39" s="253">
        <f t="shared" si="69"/>
        <v>-39811</v>
      </c>
      <c r="J39" s="253">
        <f t="shared" si="69"/>
        <v>800570</v>
      </c>
      <c r="K39" s="253">
        <f>SUM(K13:K18)</f>
        <v>44335.98</v>
      </c>
      <c r="L39" s="253">
        <f t="shared" si="69"/>
        <v>70551.37000000001</v>
      </c>
      <c r="M39" s="253">
        <f t="shared" si="69"/>
        <v>344245.1</v>
      </c>
      <c r="N39" s="253">
        <f t="shared" si="69"/>
        <v>0</v>
      </c>
      <c r="O39" s="253">
        <f t="shared" si="69"/>
        <v>0</v>
      </c>
      <c r="P39" s="253">
        <f t="shared" si="69"/>
        <v>0</v>
      </c>
      <c r="Q39" s="253">
        <f t="shared" si="69"/>
        <v>179955.07</v>
      </c>
      <c r="R39" s="253">
        <f t="shared" si="69"/>
        <v>18811.680000000004</v>
      </c>
      <c r="S39" s="253">
        <f t="shared" si="69"/>
        <v>225</v>
      </c>
      <c r="T39" s="253">
        <f t="shared" si="69"/>
        <v>29.6</v>
      </c>
      <c r="U39" s="253">
        <f t="shared" si="69"/>
        <v>0</v>
      </c>
      <c r="V39" s="253">
        <f t="shared" si="69"/>
        <v>0</v>
      </c>
      <c r="W39" s="253">
        <f t="shared" si="69"/>
        <v>2754</v>
      </c>
      <c r="X39" s="253">
        <f t="shared" si="69"/>
        <v>3357.7300000000005</v>
      </c>
      <c r="Y39" s="254">
        <f>SUM(Y13:Y18)</f>
        <v>145170.20000000004</v>
      </c>
      <c r="Z39" s="254">
        <f t="shared" si="69"/>
        <v>141812.47000000003</v>
      </c>
      <c r="AA39" s="254">
        <f t="shared" si="69"/>
        <v>141812.47000000003</v>
      </c>
      <c r="AB39" s="234"/>
      <c r="AD39" s="256"/>
      <c r="AE39" s="256"/>
      <c r="AF39" s="256"/>
    </row>
  </sheetData>
  <mergeCells count="33">
    <mergeCell ref="AE1:AE2"/>
    <mergeCell ref="R1:R2"/>
    <mergeCell ref="S1:S2"/>
    <mergeCell ref="T1:T2"/>
    <mergeCell ref="U1:U2"/>
    <mergeCell ref="V1:V2"/>
    <mergeCell ref="X1:X2"/>
    <mergeCell ref="W1:W2"/>
    <mergeCell ref="AB1:AB2"/>
    <mergeCell ref="Z1:Z2"/>
    <mergeCell ref="AA1:AA2"/>
    <mergeCell ref="Y1:Y2"/>
    <mergeCell ref="AC1:AC2"/>
    <mergeCell ref="AD1:AD2"/>
    <mergeCell ref="Q1:Q2"/>
    <mergeCell ref="A3:A7"/>
    <mergeCell ref="AA3:AA7"/>
    <mergeCell ref="A1:C1"/>
    <mergeCell ref="D1:D2"/>
    <mergeCell ref="E1:G1"/>
    <mergeCell ref="H1:J1"/>
    <mergeCell ref="K1:K2"/>
    <mergeCell ref="L1:L2"/>
    <mergeCell ref="M1:M2"/>
    <mergeCell ref="N1:N2"/>
    <mergeCell ref="O1:O2"/>
    <mergeCell ref="P1:P2"/>
    <mergeCell ref="A19:A23"/>
    <mergeCell ref="AA19:AA23"/>
    <mergeCell ref="A13:A18"/>
    <mergeCell ref="AA13:AA18"/>
    <mergeCell ref="AA8:AA12"/>
    <mergeCell ref="A8:A12"/>
  </mergeCells>
  <conditionalFormatting sqref="J2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C24"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D24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E24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7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8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7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7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7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7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6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6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6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6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6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5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5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C3:AC11 AC19 AC21:AC23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D3:AD11 AD19 AD21:AD23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E3:AE11 AE19 AE21:AE23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8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5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5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AF7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conditionalFormatting sqref="L9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{10349C4E-CE3F-43AD-A4AE-7620208AD2AE}</x14:id>
        </ext>
      </extLst>
    </cfRule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{B599BBF4-670B-423B-91DE-93FB76280A0C}</x14:id>
        </ext>
      </extLst>
    </cfRule>
  </conditionalFormatting>
  <conditionalFormatting sqref="M9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{8EF50FAD-BF48-4257-BA4E-766FFC22DC7B}</x14:id>
        </ext>
      </extLst>
    </cfRule>
    <cfRule type="dataBar" priority="4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{47BDBDD3-2238-4C2A-AD56-065859D89B54}</x14:id>
        </ext>
      </extLst>
    </cfRule>
  </conditionalFormatting>
  <conditionalFormatting sqref="L9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{E8573AE6-F063-445F-B022-F77E0025604D}</x14:id>
        </ext>
      </extLst>
    </cfRule>
  </conditionalFormatting>
  <conditionalFormatting sqref="M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{7DAA6181-9AF5-4BC1-B36F-6CC1F68892B9}</x14:id>
        </ext>
      </extLst>
    </cfRule>
  </conditionalFormatting>
  <conditionalFormatting sqref="J9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{0739F22C-F8DC-4DE1-A61D-1A93F217FF73}</x14:id>
        </ext>
      </extLst>
    </cfRule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{BA0A0462-F661-4E49-94D6-7762C6D6AB07}</x14:id>
        </ext>
      </extLst>
    </cfRule>
  </conditionalFormatting>
  <conditionalFormatting sqref="J9"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{0BCAF362-3119-443D-BFCB-333C39F51C05}</x14:id>
        </ext>
      </extLst>
    </cfRule>
  </conditionalFormatting>
  <conditionalFormatting sqref="J9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{8E0B7C94-6442-4D45-99C5-B36D87E373D9}</x14:id>
        </ext>
      </extLst>
    </cfRule>
  </conditionalFormatting>
  <conditionalFormatting sqref="L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{E074A181-1FD4-4EC4-B4BB-98DF541C2787}</x14:id>
        </ext>
      </extLst>
    </cfRule>
  </conditionalFormatting>
  <conditionalFormatting sqref="M9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{F45E823B-752D-42E8-98D3-BE429D44A06B}</x14:id>
        </ext>
      </extLst>
    </cfRule>
  </conditionalFormatting>
  <conditionalFormatting sqref="L9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{E4A0A072-7CE5-4250-9A34-DB195F27DF31}</x14:id>
        </ext>
      </extLst>
    </cfRule>
  </conditionalFormatting>
  <conditionalFormatting sqref="M9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{0DFB4360-7EF1-46DC-9DFF-A00C9C9A6C95}</x14:id>
        </ext>
      </extLst>
    </cfRule>
  </conditionalFormatting>
  <conditionalFormatting sqref="J9"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{317B210C-E91F-431F-8CD5-7299A0A0EB00}</x14:id>
        </ext>
      </extLst>
    </cfRule>
  </conditionalFormatting>
  <conditionalFormatting sqref="J9">
    <cfRule type="dataBar" priority="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{B073E1B8-EC69-4AF2-B3C6-2FA8A693475D}</x14:id>
        </ext>
      </extLst>
    </cfRule>
  </conditionalFormatting>
  <conditionalFormatting sqref="L9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{ECC24441-526B-4B4E-838B-13DBB4CADD76}</x14:id>
        </ext>
      </extLst>
    </cfRule>
  </conditionalFormatting>
  <conditionalFormatting sqref="M9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{3638E62C-09B0-4678-A5A3-65E6A3274F0C}</x14:id>
        </ext>
      </extLst>
    </cfRule>
  </conditionalFormatting>
  <conditionalFormatting sqref="J9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{42594C7F-606C-41C1-88B4-9A0771A425D1}</x14:id>
        </ext>
      </extLst>
    </cfRule>
  </conditionalFormatting>
  <conditionalFormatting sqref="L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{D6B0FA1D-D245-4CC8-B35A-BE1808409D5D}</x14:id>
        </ext>
      </extLst>
    </cfRule>
  </conditionalFormatting>
  <conditionalFormatting sqref="M9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{643A1C08-7C62-41C4-94FE-3AB28082DC62}</x14:id>
        </ext>
      </extLst>
    </cfRule>
  </conditionalFormatting>
  <conditionalFormatting sqref="L9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{55329ED4-FBCB-414D-B512-7908CC66C929}</x14:id>
        </ext>
      </extLst>
    </cfRule>
  </conditionalFormatting>
  <conditionalFormatting sqref="M9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{BBCDB021-A2A4-44CC-813A-A6655F430B18}</x14:id>
        </ext>
      </extLst>
    </cfRule>
  </conditionalFormatting>
  <conditionalFormatting sqref="J9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{1E5E344A-DDED-445D-8433-D93520C8C7D8}</x14:id>
        </ext>
      </extLst>
    </cfRule>
  </conditionalFormatting>
  <conditionalFormatting sqref="L10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{2A90542F-5B14-422F-8221-A3DBC5F6A1F3}</x14:id>
        </ext>
      </extLst>
    </cfRule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{DFC713D9-9533-4AF2-B93E-7BD132D8ABC9}</x14:id>
        </ext>
      </extLst>
    </cfRule>
  </conditionalFormatting>
  <conditionalFormatting sqref="M10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{DEDE10A9-D150-4EC5-A799-32E1C4CD1893}</x14:id>
        </ext>
      </extLst>
    </cfRule>
    <cfRule type="dataBar" priority="3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{D29F6413-C489-471C-BD2F-421A021960B7}</x14:id>
        </ext>
      </extLst>
    </cfRule>
  </conditionalFormatting>
  <conditionalFormatting sqref="L10"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{9C47FC32-A838-45FF-A509-3DFC5827B9DF}</x14:id>
        </ext>
      </extLst>
    </cfRule>
  </conditionalFormatting>
  <conditionalFormatting sqref="M10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{02C2BDE2-7C50-456C-BBFD-985E89FA3B5A}</x14:id>
        </ext>
      </extLst>
    </cfRule>
  </conditionalFormatting>
  <conditionalFormatting sqref="J10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{23D97278-E963-442E-AF2D-B3EA4CD32946}</x14:id>
        </ext>
      </extLst>
    </cfRule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{915BB0DC-6A75-4A81-A0F1-EA86CB8E45E0}</x14:id>
        </ext>
      </extLst>
    </cfRule>
  </conditionalFormatting>
  <conditionalFormatting sqref="J10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{A5315C3E-5EA9-457E-B7E5-C45044A5B1A5}</x14:id>
        </ext>
      </extLst>
    </cfRule>
  </conditionalFormatting>
  <conditionalFormatting sqref="J10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{FF220072-0B97-4892-AB0B-465FE48F16B2}</x14:id>
        </ext>
      </extLst>
    </cfRule>
  </conditionalFormatting>
  <conditionalFormatting sqref="L10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{6D321EE0-BB49-444E-8DF9-5CE35C2E1BDD}</x14:id>
        </ext>
      </extLst>
    </cfRule>
  </conditionalFormatting>
  <conditionalFormatting sqref="M10">
    <cfRule type="dataBar" priority="3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{38C9A83D-D056-44B6-8D53-D491AA3F5BE2}</x14:id>
        </ext>
      </extLst>
    </cfRule>
  </conditionalFormatting>
  <conditionalFormatting sqref="L10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{3B390FCF-4456-4E12-A2DD-5B1AE881BC8F}</x14:id>
        </ext>
      </extLst>
    </cfRule>
  </conditionalFormatting>
  <conditionalFormatting sqref="M10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{A53FC428-3000-4AA7-9836-6134B60711ED}</x14:id>
        </ext>
      </extLst>
    </cfRule>
  </conditionalFormatting>
  <conditionalFormatting sqref="J10">
    <cfRule type="dataBar" priority="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{EC4A2F0F-3CB9-453C-B211-190A785E2B44}</x14:id>
        </ext>
      </extLst>
    </cfRule>
  </conditionalFormatting>
  <conditionalFormatting sqref="J10">
    <cfRule type="dataBar" priority="3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{60EA0B34-5955-42BF-90E9-CF08B789DE45}</x14:id>
        </ext>
      </extLst>
    </cfRule>
  </conditionalFormatting>
  <conditionalFormatting sqref="L10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{81DA4D41-C1F5-4AE4-8633-1FF557871AE3}</x14:id>
        </ext>
      </extLst>
    </cfRule>
  </conditionalFormatting>
  <conditionalFormatting sqref="M10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{0E9EA2B0-87CF-4386-9983-16F3CD788370}</x14:id>
        </ext>
      </extLst>
    </cfRule>
  </conditionalFormatting>
  <conditionalFormatting sqref="J10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{77596DD1-511C-4762-940E-A93272D4702A}</x14:id>
        </ext>
      </extLst>
    </cfRule>
  </conditionalFormatting>
  <conditionalFormatting sqref="L10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{9E197D6E-52D9-4FA3-AF8E-603280CB847D}</x14:id>
        </ext>
      </extLst>
    </cfRule>
  </conditionalFormatting>
  <conditionalFormatting sqref="M10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{39EFA2A6-4ECE-40F7-A3EA-26020AE8428A}</x14:id>
        </ext>
      </extLst>
    </cfRule>
  </conditionalFormatting>
  <conditionalFormatting sqref="L10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{5F3416EA-8C75-48AC-A175-D6BBB7E1146C}</x14:id>
        </ext>
      </extLst>
    </cfRule>
  </conditionalFormatting>
  <conditionalFormatting sqref="M10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{EFB9A4F2-DBD5-4027-A34E-09F5FD0A2BF1}</x14:id>
        </ext>
      </extLst>
    </cfRule>
  </conditionalFormatting>
  <conditionalFormatting sqref="J10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{96E5A7D5-52F6-4D54-ABAE-C747C9E71D33}</x14:id>
        </ext>
      </extLst>
    </cfRule>
  </conditionalFormatting>
  <conditionalFormatting sqref="L11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{F7AEAD9A-4145-4460-8C4E-C744879845D1}</x14:id>
        </ext>
      </extLst>
    </cfRule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{57D0EDEA-B5A7-408C-B631-FA95C7F08ACB}</x14:id>
        </ext>
      </extLst>
    </cfRule>
  </conditionalFormatting>
  <conditionalFormatting sqref="M11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{B3737339-A423-4A16-9A05-A9E0490EB2CE}</x14:id>
        </ext>
      </extLst>
    </cfRule>
    <cfRule type="dataBar" priority="3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{8E0837FF-22CF-4EA2-BAD8-85DDD1665726}</x14:id>
        </ext>
      </extLst>
    </cfRule>
  </conditionalFormatting>
  <conditionalFormatting sqref="L11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{C74C2C3E-4162-453C-92CE-77F6444ABD7A}</x14:id>
        </ext>
      </extLst>
    </cfRule>
  </conditionalFormatting>
  <conditionalFormatting sqref="M1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{FC99EB6F-6A49-4B8A-95D8-5DCCEED050F0}</x14:id>
        </ext>
      </extLst>
    </cfRule>
  </conditionalFormatting>
  <conditionalFormatting sqref="J1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{0B7717A8-40D4-4150-9A73-7CBDE5CFE3A9}</x14:id>
        </ext>
      </extLst>
    </cfRule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{F1BD8BB5-0176-417D-80C8-DDFC20D0B5DC}</x14:id>
        </ext>
      </extLst>
    </cfRule>
  </conditionalFormatting>
  <conditionalFormatting sqref="J11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{08A0A276-8CAB-48CF-B323-5BE8386CADB1}</x14:id>
        </ext>
      </extLst>
    </cfRule>
  </conditionalFormatting>
  <conditionalFormatting sqref="J11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{DD18D286-DA5E-4273-9B03-40435D48ADBF}</x14:id>
        </ext>
      </extLst>
    </cfRule>
  </conditionalFormatting>
  <conditionalFormatting sqref="L11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{2884CFE9-AE45-4E67-B2CE-B3458547394B}</x14:id>
        </ext>
      </extLst>
    </cfRule>
  </conditionalFormatting>
  <conditionalFormatting sqref="M11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{5ACD0EDD-5B16-4B3C-A8E6-E1D77A19716A}</x14:id>
        </ext>
      </extLst>
    </cfRule>
  </conditionalFormatting>
  <conditionalFormatting sqref="L11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{45AF6858-2049-4D0D-86C9-FAA1E48A1E04}</x14:id>
        </ext>
      </extLst>
    </cfRule>
  </conditionalFormatting>
  <conditionalFormatting sqref="M11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{CF392C88-5454-4855-ACB9-66E347584514}</x14:id>
        </ext>
      </extLst>
    </cfRule>
  </conditionalFormatting>
  <conditionalFormatting sqref="J11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{A00C7747-0534-4323-A4B5-9DF59ECB0833}</x14:id>
        </ext>
      </extLst>
    </cfRule>
  </conditionalFormatting>
  <conditionalFormatting sqref="J11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{CC0C6853-D57C-41CA-9450-E18B6335B795}</x14:id>
        </ext>
      </extLst>
    </cfRule>
  </conditionalFormatting>
  <conditionalFormatting sqref="L1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{037F2B44-413D-4ADB-85FC-EC49D54D24F6}</x14:id>
        </ext>
      </extLst>
    </cfRule>
  </conditionalFormatting>
  <conditionalFormatting sqref="M11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{85027F17-DE5D-4203-911B-D5E05ED523BA}</x14:id>
        </ext>
      </extLst>
    </cfRule>
  </conditionalFormatting>
  <conditionalFormatting sqref="J11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{AE7A8CCD-C769-4F99-A357-A1590B7A28C0}</x14:id>
        </ext>
      </extLst>
    </cfRule>
  </conditionalFormatting>
  <conditionalFormatting sqref="L11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{9D1A317A-740D-461C-B28C-E2C6E8D66D29}</x14:id>
        </ext>
      </extLst>
    </cfRule>
  </conditionalFormatting>
  <conditionalFormatting sqref="M11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{DC0E93E4-E9D5-4E70-AF03-8580A067E281}</x14:id>
        </ext>
      </extLst>
    </cfRule>
  </conditionalFormatting>
  <conditionalFormatting sqref="L11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{717D514C-82F4-41C4-B74A-C9FF9CF6B566}</x14:id>
        </ext>
      </extLst>
    </cfRule>
  </conditionalFormatting>
  <conditionalFormatting sqref="M11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{429E21E1-D876-4DA0-9DDE-080087D1DF15}</x14:id>
        </ext>
      </extLst>
    </cfRule>
  </conditionalFormatting>
  <conditionalFormatting sqref="J11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{5A2B7400-40CE-4B65-BEED-A707EAE79C44}</x14:id>
        </ext>
      </extLst>
    </cfRule>
  </conditionalFormatting>
  <conditionalFormatting sqref="L12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{3449B0D9-EF49-4795-B5CB-53E3147AB0E0}</x14:id>
        </ext>
      </extLst>
    </cfRule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{3B78A955-9365-4775-8448-09BA0A6D26C8}</x14:id>
        </ext>
      </extLst>
    </cfRule>
  </conditionalFormatting>
  <conditionalFormatting sqref="M12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{790E0B4C-C3B1-4B99-BB9F-5BD70648396D}</x14:id>
        </ext>
      </extLst>
    </cfRule>
    <cfRule type="dataBar" priority="2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{9871B03C-C1B9-4F02-AB5A-2663DCEC9D9B}</x14:id>
        </ext>
      </extLst>
    </cfRule>
  </conditionalFormatting>
  <conditionalFormatting sqref="L12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{D1E20A6B-5615-4E97-B5E9-EADDA01E2F3B}</x14:id>
        </ext>
      </extLst>
    </cfRule>
  </conditionalFormatting>
  <conditionalFormatting sqref="M12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{999664A3-68BC-4B6C-BB66-F50031537C44}</x14:id>
        </ext>
      </extLst>
    </cfRule>
  </conditionalFormatting>
  <conditionalFormatting sqref="J12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{ED436E9C-D358-49AA-814E-1A0BB3FD540B}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{5592F84B-7F93-4491-B3DE-5F2588E338B2}</x14:id>
        </ext>
      </extLst>
    </cfRule>
  </conditionalFormatting>
  <conditionalFormatting sqref="J12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{119C56C0-F215-4D58-B88A-7ECA297A8300}</x14:id>
        </ext>
      </extLst>
    </cfRule>
  </conditionalFormatting>
  <conditionalFormatting sqref="J12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{621F5EAB-E823-4218-8D10-76DE072C46E4}</x14:id>
        </ext>
      </extLst>
    </cfRule>
  </conditionalFormatting>
  <conditionalFormatting sqref="L12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{1223BA36-8BDC-4AB4-9FF9-FDE22E66D24F}</x14:id>
        </ext>
      </extLst>
    </cfRule>
  </conditionalFormatting>
  <conditionalFormatting sqref="M12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{D160ED15-5EDA-4B22-B8C5-930C3137F472}</x14:id>
        </ext>
      </extLst>
    </cfRule>
  </conditionalFormatting>
  <conditionalFormatting sqref="L12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{74DA3D0A-362C-4136-B9CA-58C6CFC236DB}</x14:id>
        </ext>
      </extLst>
    </cfRule>
  </conditionalFormatting>
  <conditionalFormatting sqref="M12">
    <cfRule type="dataBar" priority="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{011D999D-1A78-4DB8-B989-C82D260128E2}</x14:id>
        </ext>
      </extLst>
    </cfRule>
  </conditionalFormatting>
  <conditionalFormatting sqref="J12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{2F7077DE-B014-4AAE-8500-8AC7C19F760D}</x14:id>
        </ext>
      </extLst>
    </cfRule>
  </conditionalFormatting>
  <conditionalFormatting sqref="J12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{5F8D73FA-6832-4759-8FC3-928AB7A6981A}</x14:id>
        </ext>
      </extLst>
    </cfRule>
  </conditionalFormatting>
  <conditionalFormatting sqref="L12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{D91E51AF-7B7C-4002-806F-4BFA232C1B66}</x14:id>
        </ext>
      </extLst>
    </cfRule>
  </conditionalFormatting>
  <conditionalFormatting sqref="M12">
    <cfRule type="dataBar" priority="2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{0393F0C6-50AD-443A-A3AF-16E90B742A1D}</x14:id>
        </ext>
      </extLst>
    </cfRule>
  </conditionalFormatting>
  <conditionalFormatting sqref="J12"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{A8D52A46-C2C5-4DF7-A644-0E96C1A0C1A9}</x14:id>
        </ext>
      </extLst>
    </cfRule>
  </conditionalFormatting>
  <conditionalFormatting sqref="L12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{7F8C23F1-BA61-43D0-89A6-4F8C95EABB45}</x14:id>
        </ext>
      </extLst>
    </cfRule>
  </conditionalFormatting>
  <conditionalFormatting sqref="M12">
    <cfRule type="dataBar" priority="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{0D06DB5E-4E10-4644-959E-09513E57A8F0}</x14:id>
        </ext>
      </extLst>
    </cfRule>
  </conditionalFormatting>
  <conditionalFormatting sqref="L12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{3EA2BB1D-1528-4D34-A933-0296C5931200}</x14:id>
        </ext>
      </extLst>
    </cfRule>
  </conditionalFormatting>
  <conditionalFormatting sqref="M12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{FA0AD59D-32DB-4ABA-AFEB-13DDA9098587}</x14:id>
        </ext>
      </extLst>
    </cfRule>
  </conditionalFormatting>
  <conditionalFormatting sqref="J12">
    <cfRule type="dataBar" priority="2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{33D59DDF-88C8-4047-AC67-40E844631996}</x14:id>
        </ext>
      </extLst>
    </cfRule>
  </conditionalFormatting>
  <conditionalFormatting sqref="L13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{08A51A5E-B63F-406A-9DB4-5BC6EC1CE6A0}</x14:id>
        </ext>
      </extLst>
    </cfRule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{FD1B7A0C-F57A-4B7D-902D-C04A8152A2EF}</x14:id>
        </ext>
      </extLst>
    </cfRule>
  </conditionalFormatting>
  <conditionalFormatting sqref="M13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{892C3496-98A4-4042-99E1-88190D6F5FF0}</x14:id>
        </ext>
      </extLst>
    </cfRule>
    <cfRule type="dataBar" priority="1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{A16A573C-90D7-4CAF-9390-C8509BF2D67C}</x14:id>
        </ext>
      </extLst>
    </cfRule>
  </conditionalFormatting>
  <conditionalFormatting sqref="L13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{7C64142B-9E64-4475-9736-516CFED1ECB1}</x14:id>
        </ext>
      </extLst>
    </cfRule>
  </conditionalFormatting>
  <conditionalFormatting sqref="M13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{CF54233F-F83C-4CB2-B865-7EFFB53E6C74}</x14:id>
        </ext>
      </extLst>
    </cfRule>
  </conditionalFormatting>
  <conditionalFormatting sqref="J13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{36A4FE94-B0B3-4164-A200-6423F5C078E1}</x14:id>
        </ext>
      </extLst>
    </cfRule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{CF77ABCE-5389-4652-A34D-CB95913DB45A}</x14:id>
        </ext>
      </extLst>
    </cfRule>
  </conditionalFormatting>
  <conditionalFormatting sqref="J13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{9B11AAB8-2DA6-402B-9806-9E11966C45D2}</x14:id>
        </ext>
      </extLst>
    </cfRule>
  </conditionalFormatting>
  <conditionalFormatting sqref="J13"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{65E9E94F-2DE2-4A8E-B11C-8C8401820C59}</x14:id>
        </ext>
      </extLst>
    </cfRule>
  </conditionalFormatting>
  <conditionalFormatting sqref="L13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{C3581687-7CE3-44A4-ABF9-CC16BD393770}</x14:id>
        </ext>
      </extLst>
    </cfRule>
  </conditionalFormatting>
  <conditionalFormatting sqref="M13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{99B0A8AC-A406-4E4B-BD8E-B8D78C0BB635}</x14:id>
        </ext>
      </extLst>
    </cfRule>
  </conditionalFormatting>
  <conditionalFormatting sqref="L13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{ECAE181C-BB08-47EB-8618-1875E3111BBA}</x14:id>
        </ext>
      </extLst>
    </cfRule>
  </conditionalFormatting>
  <conditionalFormatting sqref="M13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{B483C753-FF98-4BBD-B05C-5459956DE1E2}</x14:id>
        </ext>
      </extLst>
    </cfRule>
  </conditionalFormatting>
  <conditionalFormatting sqref="J13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{173F4801-F2EB-4ECF-82EE-F2C32B1B5E76}</x14:id>
        </ext>
      </extLst>
    </cfRule>
  </conditionalFormatting>
  <conditionalFormatting sqref="J13">
    <cfRule type="dataBar" priority="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{C95E2C30-CA9F-4F7A-B932-0CA085EE17A6}</x14:id>
        </ext>
      </extLst>
    </cfRule>
  </conditionalFormatting>
  <conditionalFormatting sqref="L13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{78085F1D-827C-49E4-AD5E-10FE45C798B9}</x14:id>
        </ext>
      </extLst>
    </cfRule>
  </conditionalFormatting>
  <conditionalFormatting sqref="M13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{DA32B0AB-33CF-4DB5-8181-0C5BE0B1538C}</x14:id>
        </ext>
      </extLst>
    </cfRule>
  </conditionalFormatting>
  <conditionalFormatting sqref="J13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{3EE4AFB2-D536-496A-86A3-2D3484F3CE84}</x14:id>
        </ext>
      </extLst>
    </cfRule>
  </conditionalFormatting>
  <conditionalFormatting sqref="L13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{0711F18B-CE77-43C9-B3D7-4E274C10E6C7}</x14:id>
        </ext>
      </extLst>
    </cfRule>
  </conditionalFormatting>
  <conditionalFormatting sqref="M13">
    <cfRule type="dataBar" priority="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{58239125-24C4-413A-B1D9-DDF642D530DB}</x14:id>
        </ext>
      </extLst>
    </cfRule>
  </conditionalFormatting>
  <conditionalFormatting sqref="L13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{46DE260A-860E-4F0F-BDBF-C69EBB76551A}</x14:id>
        </ext>
      </extLst>
    </cfRule>
  </conditionalFormatting>
  <conditionalFormatting sqref="M13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{8926C7A5-9FB5-4D88-8D0D-7BABE1F02B09}</x14:id>
        </ext>
      </extLst>
    </cfRule>
  </conditionalFormatting>
  <conditionalFormatting sqref="J13"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{3593D568-1B62-45D1-B123-B8A92E38C6F2}</x14:id>
        </ext>
      </extLst>
    </cfRule>
  </conditionalFormatting>
  <conditionalFormatting sqref="AC12:AC13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{0628BFBC-08CB-428F-9CB6-00075CEB125F}</x14:id>
        </ext>
      </extLst>
    </cfRule>
  </conditionalFormatting>
  <conditionalFormatting sqref="AD12:AD13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{12209F52-0241-46E1-8479-B1BD3CDE207D}</x14:id>
        </ext>
      </extLst>
    </cfRule>
  </conditionalFormatting>
  <conditionalFormatting sqref="AE12:AE13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{53C766A1-64D3-4CBD-8AF8-320FEE3EECAB}</x14:id>
        </ext>
      </extLst>
    </cfRule>
  </conditionalFormatting>
  <conditionalFormatting sqref="L14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{30A0DCD3-ACB7-4BCC-B64A-1837249F9A35}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{8FC1B971-C5F0-4A4B-B0F6-9873D83AF213}</x14:id>
        </ext>
      </extLst>
    </cfRule>
  </conditionalFormatting>
  <conditionalFormatting sqref="M14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{5D5C4E17-FB80-4F7F-8D2D-34ADC54A24A8}</x14:id>
        </ext>
      </extLst>
    </cfRule>
    <cfRule type="dataBar" priority="1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{F73D9951-933A-4DA0-8FBE-C9EBF0BE1428}</x14:id>
        </ext>
      </extLst>
    </cfRule>
  </conditionalFormatting>
  <conditionalFormatting sqref="L14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{01B7350C-E95A-484A-BC2A-F92681FD422C}</x14:id>
        </ext>
      </extLst>
    </cfRule>
  </conditionalFormatting>
  <conditionalFormatting sqref="M14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{9EBD191E-A288-46CE-9D26-643131E23C21}</x14:id>
        </ext>
      </extLst>
    </cfRule>
  </conditionalFormatting>
  <conditionalFormatting sqref="L14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{3D8EB327-7D61-4AE2-8773-DF1D7DB94927}</x14:id>
        </ext>
      </extLst>
    </cfRule>
  </conditionalFormatting>
  <conditionalFormatting sqref="M14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{337BCD5C-CE8C-4957-A7D6-54ED0C76EBF2}</x14:id>
        </ext>
      </extLst>
    </cfRule>
  </conditionalFormatting>
  <conditionalFormatting sqref="L14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{A00BBDB7-840D-4672-8421-44C3D3E96DC5}</x14:id>
        </ext>
      </extLst>
    </cfRule>
  </conditionalFormatting>
  <conditionalFormatting sqref="M14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{E402F5FE-B610-4A17-A8F8-A62B28C85188}</x14:id>
        </ext>
      </extLst>
    </cfRule>
  </conditionalFormatting>
  <conditionalFormatting sqref="L14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{6BFFE55B-1FBB-4E53-8841-8192371A9E24}</x14:id>
        </ext>
      </extLst>
    </cfRule>
  </conditionalFormatting>
  <conditionalFormatting sqref="M14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{7AF24CCA-C7FE-4456-AD9F-CDF8327BA053}</x14:id>
        </ext>
      </extLst>
    </cfRule>
  </conditionalFormatting>
  <conditionalFormatting sqref="L14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{CFAD8DBC-E072-46D4-9CA6-D1BD5ADFDEC9}</x14:id>
        </ext>
      </extLst>
    </cfRule>
  </conditionalFormatting>
  <conditionalFormatting sqref="M14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{DC5B7D63-A3D6-4ED0-850D-E89871CA8EFE}</x14:id>
        </ext>
      </extLst>
    </cfRule>
  </conditionalFormatting>
  <conditionalFormatting sqref="L14"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{6196BE7E-AA05-4B75-956B-2B8FAC9A4A8B}</x14:id>
        </ext>
      </extLst>
    </cfRule>
  </conditionalFormatting>
  <conditionalFormatting sqref="M14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{B146DA9E-95BD-43B8-AF72-956295C28360}</x14:id>
        </ext>
      </extLst>
    </cfRule>
  </conditionalFormatting>
  <conditionalFormatting sqref="J14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{0118B37C-D8C4-460E-95CA-3AC4921BA03F}</x14:id>
        </ext>
      </extLst>
    </cfRule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{4D033289-904D-4EF6-8CAD-40429C86CFB7}</x14:id>
        </ext>
      </extLst>
    </cfRule>
  </conditionalFormatting>
  <conditionalFormatting sqref="J14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{D5EDDF8A-DE6C-49E9-AF22-2C8B93308F3B}</x14:id>
        </ext>
      </extLst>
    </cfRule>
  </conditionalFormatting>
  <conditionalFormatting sqref="J14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{AD049C6D-29AF-4927-BCED-CA1A6551596A}</x14:id>
        </ext>
      </extLst>
    </cfRule>
  </conditionalFormatting>
  <conditionalFormatting sqref="J14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{B5A568A6-CA48-4ADE-8AFD-1604F077D6A3}</x14:id>
        </ext>
      </extLst>
    </cfRule>
  </conditionalFormatting>
  <conditionalFormatting sqref="J14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{7D5A6A67-69FA-4E9B-ABAE-04927CB3F803}</x14:id>
        </ext>
      </extLst>
    </cfRule>
  </conditionalFormatting>
  <conditionalFormatting sqref="J14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{27CD0FF1-F2F2-4872-A4C4-EEE2E2F475BE}</x14:id>
        </ext>
      </extLst>
    </cfRule>
  </conditionalFormatting>
  <conditionalFormatting sqref="J14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{6553AE70-F8D2-469A-BEBD-EAC480A3AA8A}</x14:id>
        </ext>
      </extLst>
    </cfRule>
  </conditionalFormatting>
  <conditionalFormatting sqref="L15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{DBA809A7-9E1B-41CD-B068-DEF2A0BAACB1}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{A8B102D1-8E1D-4D55-B8F6-8FB67D83581E}</x14:id>
        </ext>
      </extLst>
    </cfRule>
  </conditionalFormatting>
  <conditionalFormatting sqref="M15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{3F9D4470-7646-4165-8C1D-237EA673BFE4}</x14:id>
        </ext>
      </extLst>
    </cfRule>
    <cfRule type="dataBar" priority="1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{1E8FC461-BA1F-4121-9EF1-03C649838231}</x14:id>
        </ext>
      </extLst>
    </cfRule>
  </conditionalFormatting>
  <conditionalFormatting sqref="L15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{10CD0DD9-CCFD-4949-96AB-D8F68B68B146}</x14:id>
        </ext>
      </extLst>
    </cfRule>
  </conditionalFormatting>
  <conditionalFormatting sqref="M15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{7D93E360-3EB6-4481-A3D1-870E9641BD89}</x14:id>
        </ext>
      </extLst>
    </cfRule>
  </conditionalFormatting>
  <conditionalFormatting sqref="L15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{EBA75A0D-42D1-4AF0-9AA7-5DA5DE9AAEC3}</x14:id>
        </ext>
      </extLst>
    </cfRule>
  </conditionalFormatting>
  <conditionalFormatting sqref="M15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{22C717AD-B8EC-43C0-9542-92136C8CF92D}</x14:id>
        </ext>
      </extLst>
    </cfRule>
  </conditionalFormatting>
  <conditionalFormatting sqref="L15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{55627D1C-7F25-421F-9DDD-63A4722E3647}</x14:id>
        </ext>
      </extLst>
    </cfRule>
  </conditionalFormatting>
  <conditionalFormatting sqref="M15">
    <cfRule type="dataBar" priority="1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{061A613C-9BF5-4139-86F8-F38457B09C33}</x14:id>
        </ext>
      </extLst>
    </cfRule>
  </conditionalFormatting>
  <conditionalFormatting sqref="L15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{2A25F7B6-6E3D-4CAB-A7B6-D1E951270694}</x14:id>
        </ext>
      </extLst>
    </cfRule>
  </conditionalFormatting>
  <conditionalFormatting sqref="M15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{6DEFE8A2-29CC-40FD-920C-0E8B1CF385C9}</x14:id>
        </ext>
      </extLst>
    </cfRule>
  </conditionalFormatting>
  <conditionalFormatting sqref="L15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{0452C775-706D-4F76-AE94-0ADC1628C4D0}</x14:id>
        </ext>
      </extLst>
    </cfRule>
  </conditionalFormatting>
  <conditionalFormatting sqref="M15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{607BD0CA-C903-4B26-888F-120FFED692ED}</x14:id>
        </ext>
      </extLst>
    </cfRule>
  </conditionalFormatting>
  <conditionalFormatting sqref="L15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{37EDF66B-887A-46D8-BE0E-DC8653EB11B4}</x14:id>
        </ext>
      </extLst>
    </cfRule>
  </conditionalFormatting>
  <conditionalFormatting sqref="M15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{6928CA86-7D53-4E28-A48A-24E4E05D9982}</x14:id>
        </ext>
      </extLst>
    </cfRule>
  </conditionalFormatting>
  <conditionalFormatting sqref="J15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{9E7F8692-DF2B-44B0-B0C8-8FB29C7CA3EA}</x14:id>
        </ext>
      </extLst>
    </cfRule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{2BEF9381-4CD8-4962-B713-F5CF37D1DE48}</x14:id>
        </ext>
      </extLst>
    </cfRule>
  </conditionalFormatting>
  <conditionalFormatting sqref="J15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{7EC6DC33-0C09-40EA-8A03-4B04C156EF61}</x14:id>
        </ext>
      </extLst>
    </cfRule>
  </conditionalFormatting>
  <conditionalFormatting sqref="J15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{554F962B-D816-4595-BC59-63C971F59AC4}</x14:id>
        </ext>
      </extLst>
    </cfRule>
  </conditionalFormatting>
  <conditionalFormatting sqref="J15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{6CDEF178-A629-49CD-8747-CB04AB5CACCD}</x14:id>
        </ext>
      </extLst>
    </cfRule>
  </conditionalFormatting>
  <conditionalFormatting sqref="J15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{5771B5E3-9800-48BF-B0FA-0BEB6FDE90FE}</x14:id>
        </ext>
      </extLst>
    </cfRule>
  </conditionalFormatting>
  <conditionalFormatting sqref="J15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{7BAD1D94-3C8B-4540-8C6E-73C082CD8088}</x14:id>
        </ext>
      </extLst>
    </cfRule>
  </conditionalFormatting>
  <conditionalFormatting sqref="J15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{224A7ABB-ED46-4DE9-A79C-8EF0BFDE673E}</x14:id>
        </ext>
      </extLst>
    </cfRule>
  </conditionalFormatting>
  <conditionalFormatting sqref="L16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{0D6155FB-3BA1-4A21-8D17-9D21B1D9E498}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{52B14FB0-43E1-4E83-A68D-43408B59D09B}</x14:id>
        </ext>
      </extLst>
    </cfRule>
  </conditionalFormatting>
  <conditionalFormatting sqref="M16">
    <cfRule type="dataBar" priority="1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{1D2AD42C-E66F-41CA-B69D-F81BC2070BE5}</x14:id>
        </ext>
      </extLst>
    </cfRule>
    <cfRule type="dataBar" priority="1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{5470F658-9559-4B4B-A80E-101DB9784874}</x14:id>
        </ext>
      </extLst>
    </cfRule>
  </conditionalFormatting>
  <conditionalFormatting sqref="L16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{7DEEAFD6-44F6-4ECA-9967-492B56BB0336}</x14:id>
        </ext>
      </extLst>
    </cfRule>
  </conditionalFormatting>
  <conditionalFormatting sqref="M16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{E30AE45B-2215-4ECD-A0DD-68B09E8A7961}</x14:id>
        </ext>
      </extLst>
    </cfRule>
  </conditionalFormatting>
  <conditionalFormatting sqref="L16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{E0F675E4-024B-432E-816A-22E4C691F445}</x14:id>
        </ext>
      </extLst>
    </cfRule>
  </conditionalFormatting>
  <conditionalFormatting sqref="M16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{E7638D21-5381-4E80-B70E-6595BF710BE1}</x14:id>
        </ext>
      </extLst>
    </cfRule>
  </conditionalFormatting>
  <conditionalFormatting sqref="L16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{850E29B5-D965-495C-9FC7-09BF1962DF73}</x14:id>
        </ext>
      </extLst>
    </cfRule>
  </conditionalFormatting>
  <conditionalFormatting sqref="M16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{F26B0B34-077D-44AB-8671-81077B9E0A6F}</x14:id>
        </ext>
      </extLst>
    </cfRule>
  </conditionalFormatting>
  <conditionalFormatting sqref="L16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{6D53643C-81CD-42D4-90C6-D633FCEF87C5}</x14:id>
        </ext>
      </extLst>
    </cfRule>
  </conditionalFormatting>
  <conditionalFormatting sqref="M16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{B6AB3FFB-DC9B-4B57-AC4D-97313D246FFE}</x14:id>
        </ext>
      </extLst>
    </cfRule>
  </conditionalFormatting>
  <conditionalFormatting sqref="L16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{9A22C0A9-937D-4C48-8F30-E1E2BD31F0B8}</x14:id>
        </ext>
      </extLst>
    </cfRule>
  </conditionalFormatting>
  <conditionalFormatting sqref="M1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{0ABF228B-0729-42D1-9503-F4063DF9A57A}</x14:id>
        </ext>
      </extLst>
    </cfRule>
  </conditionalFormatting>
  <conditionalFormatting sqref="L16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{1835211D-02DD-4A60-8116-351D3C85B37F}</x14:id>
        </ext>
      </extLst>
    </cfRule>
  </conditionalFormatting>
  <conditionalFormatting sqref="M16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{027CDB1F-844A-4B80-818C-612E1107DFD7}</x14:id>
        </ext>
      </extLst>
    </cfRule>
  </conditionalFormatting>
  <conditionalFormatting sqref="J16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{CAAFF596-E4D9-4135-BA83-E174D020B7B1}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{05957FE5-1CBF-44F4-B539-CBD0096980B5}</x14:id>
        </ext>
      </extLst>
    </cfRule>
  </conditionalFormatting>
  <conditionalFormatting sqref="J16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{95010D80-B56A-4316-AD71-B5CC783F26B1}</x14:id>
        </ext>
      </extLst>
    </cfRule>
  </conditionalFormatting>
  <conditionalFormatting sqref="J16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{F6794C8D-3776-4950-AFDC-ADE6D1476FA7}</x14:id>
        </ext>
      </extLst>
    </cfRule>
  </conditionalFormatting>
  <conditionalFormatting sqref="J16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{A3175EF3-9F95-42D1-9105-22DD119F6695}</x14:id>
        </ext>
      </extLst>
    </cfRule>
  </conditionalFormatting>
  <conditionalFormatting sqref="J16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{7D574ADD-AF8B-434A-A73D-18944A19DB28}</x14:id>
        </ext>
      </extLst>
    </cfRule>
  </conditionalFormatting>
  <conditionalFormatting sqref="J16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{443E0468-763F-4BB4-9517-A9CC73382FFB}</x14:id>
        </ext>
      </extLst>
    </cfRule>
  </conditionalFormatting>
  <conditionalFormatting sqref="J16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{F136A072-E245-4411-9120-CEE138B3983F}</x14:id>
        </ext>
      </extLst>
    </cfRule>
  </conditionalFormatting>
  <conditionalFormatting sqref="L17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{73336CA3-0761-45AB-ABA8-65FB11E6815E}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{0BEC2646-4410-4FDE-8579-63AE2AB37327}</x14:id>
        </ext>
      </extLst>
    </cfRule>
  </conditionalFormatting>
  <conditionalFormatting sqref="M17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{F8F67189-81CF-43E6-92BC-8A83113A138B}</x14:id>
        </ext>
      </extLst>
    </cfRule>
    <cfRule type="dataBar" priority="1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{FD736108-85A7-4DCB-BB63-D91FC8BAB207}</x14:id>
        </ext>
      </extLst>
    </cfRule>
  </conditionalFormatting>
  <conditionalFormatting sqref="L17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{A60EBF90-5AE0-4F4F-8614-2812F4DC762A}</x14:id>
        </ext>
      </extLst>
    </cfRule>
  </conditionalFormatting>
  <conditionalFormatting sqref="M17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{4B4D84F2-1F0C-4A3B-A318-B7CD95D29E4C}</x14:id>
        </ext>
      </extLst>
    </cfRule>
  </conditionalFormatting>
  <conditionalFormatting sqref="L17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{E84A9FE6-9A31-4F33-A407-7E5EE1751037}</x14:id>
        </ext>
      </extLst>
    </cfRule>
  </conditionalFormatting>
  <conditionalFormatting sqref="M17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{805355BD-FF56-4CA9-B597-6C88F50C15A7}</x14:id>
        </ext>
      </extLst>
    </cfRule>
  </conditionalFormatting>
  <conditionalFormatting sqref="L17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{65930F6A-B4AB-4031-97CF-59B88DA7450A}</x14:id>
        </ext>
      </extLst>
    </cfRule>
  </conditionalFormatting>
  <conditionalFormatting sqref="M17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{00517751-09C4-4780-A3E1-CD8A6818AB43}</x14:id>
        </ext>
      </extLst>
    </cfRule>
  </conditionalFormatting>
  <conditionalFormatting sqref="L17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{4EECDB47-F413-4A5F-BBB3-1A7EB2E6A315}</x14:id>
        </ext>
      </extLst>
    </cfRule>
  </conditionalFormatting>
  <conditionalFormatting sqref="M17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{BEE41956-D5C5-44D1-A9D0-A4070901081C}</x14:id>
        </ext>
      </extLst>
    </cfRule>
  </conditionalFormatting>
  <conditionalFormatting sqref="L17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{89E6AF4E-6498-475E-BDD4-5D1FEC301DBD}</x14:id>
        </ext>
      </extLst>
    </cfRule>
  </conditionalFormatting>
  <conditionalFormatting sqref="M17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{CA483092-E381-4F48-B744-A492EA519DB2}</x14:id>
        </ext>
      </extLst>
    </cfRule>
  </conditionalFormatting>
  <conditionalFormatting sqref="L17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{CC1B202B-082D-4E6F-8FF1-7547D56E92AF}</x14:id>
        </ext>
      </extLst>
    </cfRule>
  </conditionalFormatting>
  <conditionalFormatting sqref="M17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{4769ACF2-80AA-4C4E-9390-06225606BF0C}</x14:id>
        </ext>
      </extLst>
    </cfRule>
  </conditionalFormatting>
  <conditionalFormatting sqref="J17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{8C33A7CA-C31A-433A-AC75-C477F314DF2D}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{8BB923F3-72C7-4D9A-B9B2-FD49685278D5}</x14:id>
        </ext>
      </extLst>
    </cfRule>
  </conditionalFormatting>
  <conditionalFormatting sqref="J17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{940F0429-1E4B-44C3-8934-E8A60180C8B6}</x14:id>
        </ext>
      </extLst>
    </cfRule>
  </conditionalFormatting>
  <conditionalFormatting sqref="J17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{B0A1811C-531B-4A13-A91D-23D11FD2830E}</x14:id>
        </ext>
      </extLst>
    </cfRule>
  </conditionalFormatting>
  <conditionalFormatting sqref="J17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{7476842E-D933-42AA-91B2-6D6ABFBB82DB}</x14:id>
        </ext>
      </extLst>
    </cfRule>
  </conditionalFormatting>
  <conditionalFormatting sqref="J17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{AACFC28F-4B42-4816-8395-593345662383}</x14:id>
        </ext>
      </extLst>
    </cfRule>
  </conditionalFormatting>
  <conditionalFormatting sqref="J17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{41B3FC58-D1DD-4465-A968-439BB008B9AD}</x14:id>
        </ext>
      </extLst>
    </cfRule>
  </conditionalFormatting>
  <conditionalFormatting sqref="J17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{D87D47C4-A2EB-4226-A654-7BFB2ECDD12A}</x14:id>
        </ext>
      </extLst>
    </cfRule>
  </conditionalFormatting>
  <conditionalFormatting sqref="L21:L23 L18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{13AB26A3-8424-4D40-AD97-52E1708CA1C9}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{FDA1E785-1A3E-41C9-AA59-69E5F586D3F9}</x14:id>
        </ext>
      </extLst>
    </cfRule>
  </conditionalFormatting>
  <conditionalFormatting sqref="M21:M23 M18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{8C04CA30-8DA0-4D66-894B-B621CDDA3235}</x14:id>
        </ext>
      </extLst>
    </cfRule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{7683D026-574E-4DEC-87B3-7E353937A16D}</x14:id>
        </ext>
      </extLst>
    </cfRule>
  </conditionalFormatting>
  <conditionalFormatting sqref="L21:L23 L18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{CF18A856-F4E2-4FB9-86F6-5641820E0CE3}</x14:id>
        </ext>
      </extLst>
    </cfRule>
  </conditionalFormatting>
  <conditionalFormatting sqref="M21:M23 M18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{553A8465-75A4-4B9C-9058-1E454BF4F260}</x14:id>
        </ext>
      </extLst>
    </cfRule>
  </conditionalFormatting>
  <conditionalFormatting sqref="L21:L23 L1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{538C7F8B-7A8F-4A5C-A6E2-11C1FD6466BF}</x14:id>
        </ext>
      </extLst>
    </cfRule>
  </conditionalFormatting>
  <conditionalFormatting sqref="M21:M23 M1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{3DC0EC87-9802-4A79-8004-350C905769E1}</x14:id>
        </ext>
      </extLst>
    </cfRule>
  </conditionalFormatting>
  <conditionalFormatting sqref="L21:L23 L18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{A4A3325E-A78D-4F49-80FD-DC38F35F1769}</x14:id>
        </ext>
      </extLst>
    </cfRule>
  </conditionalFormatting>
  <conditionalFormatting sqref="M21:M23 M18">
    <cfRule type="dataBar" priority="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{C2282F3A-4162-4438-94BD-80B3DCAAB4EF}</x14:id>
        </ext>
      </extLst>
    </cfRule>
  </conditionalFormatting>
  <conditionalFormatting sqref="L21:L23 L18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{EE8D3996-09C2-448E-B21B-FEBB7CFD8147}</x14:id>
        </ext>
      </extLst>
    </cfRule>
  </conditionalFormatting>
  <conditionalFormatting sqref="M21:M23 M18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{1EDAD37A-4FCB-462E-9A3E-28910291AF3E}</x14:id>
        </ext>
      </extLst>
    </cfRule>
  </conditionalFormatting>
  <conditionalFormatting sqref="L21:L23 L18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{8625E5EE-CC78-4EA7-A42D-BFD4F1F43AFC}</x14:id>
        </ext>
      </extLst>
    </cfRule>
  </conditionalFormatting>
  <conditionalFormatting sqref="M21:M23 M18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{5475D642-EE15-4E11-963D-8F2E292538DB}</x14:id>
        </ext>
      </extLst>
    </cfRule>
  </conditionalFormatting>
  <conditionalFormatting sqref="L21:L23 L18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{6A222E84-DE72-4544-A3FA-821934EAC312}</x14:id>
        </ext>
      </extLst>
    </cfRule>
  </conditionalFormatting>
  <conditionalFormatting sqref="M21:M23 M18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{4E90D26D-6D36-4FB5-A609-CE8DFC44589D}</x14:id>
        </ext>
      </extLst>
    </cfRule>
  </conditionalFormatting>
  <conditionalFormatting sqref="J21:J23 J18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{55EA1067-ED97-4677-9190-B0E271CD0AB3}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{DA06DF97-073B-48DB-9794-5EA9DBA02E45}</x14:id>
        </ext>
      </extLst>
    </cfRule>
  </conditionalFormatting>
  <conditionalFormatting sqref="J21:J23 J18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{3ED1F4F5-92E9-4F7A-9AC1-F30639814303}</x14:id>
        </ext>
      </extLst>
    </cfRule>
  </conditionalFormatting>
  <conditionalFormatting sqref="J21:J23 J18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{13CFFBE5-2C5E-4E1F-B4B9-6E3D7DE4F012}</x14:id>
        </ext>
      </extLst>
    </cfRule>
  </conditionalFormatting>
  <conditionalFormatting sqref="J21:J23 J1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{0DB7D59D-0C95-455B-A4C7-035AD167651A}</x14:id>
        </ext>
      </extLst>
    </cfRule>
  </conditionalFormatting>
  <conditionalFormatting sqref="J21:J23 J18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{404DF44B-180E-473A-8193-5D1CE75449CA}</x14:id>
        </ext>
      </extLst>
    </cfRule>
  </conditionalFormatting>
  <conditionalFormatting sqref="J21:J23 J18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{9A0D1B05-D2DB-44C0-B641-C36B7507016D}</x14:id>
        </ext>
      </extLst>
    </cfRule>
  </conditionalFormatting>
  <conditionalFormatting sqref="J21:J23 J18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{085C3415-6E25-4ECC-8FE0-98AB05C9127C}</x14:id>
        </ext>
      </extLst>
    </cfRule>
  </conditionalFormatting>
  <conditionalFormatting sqref="AC14:AC17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{4385CA1E-A82F-420B-81A0-CA7EDB730974}</x14:id>
        </ext>
      </extLst>
    </cfRule>
  </conditionalFormatting>
  <conditionalFormatting sqref="AD14:AD17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{544A93F0-A629-429D-A826-6361E5FCF532}</x14:id>
        </ext>
      </extLst>
    </cfRule>
  </conditionalFormatting>
  <conditionalFormatting sqref="AE14:AE17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{F1C056CA-4B73-4F15-8928-A40007589E76}</x14:id>
        </ext>
      </extLst>
    </cfRule>
  </conditionalFormatting>
  <conditionalFormatting sqref="L19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{4C96E7A7-EB15-4DEB-81CB-78F6B5B386F8}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{2976D56F-00A4-4A49-B08C-36AB703BE7DB}</x14:id>
        </ext>
      </extLst>
    </cfRule>
  </conditionalFormatting>
  <conditionalFormatting sqref="M1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{D27D24A5-FEBD-4700-94E3-48051563D62E}</x14:id>
        </ext>
      </extLst>
    </cfRule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{91F67ADC-7D00-4CEC-8FE8-E7569D045C5A}</x14:id>
        </ext>
      </extLst>
    </cfRule>
  </conditionalFormatting>
  <conditionalFormatting sqref="L1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{E965AE8A-7CDD-4EC6-8CA4-C0E3C4ECD653}</x14:id>
        </ext>
      </extLst>
    </cfRule>
  </conditionalFormatting>
  <conditionalFormatting sqref="M19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{B06E8B4E-74FE-423E-AB2B-C4C9C87CD6F0}</x14:id>
        </ext>
      </extLst>
    </cfRule>
  </conditionalFormatting>
  <conditionalFormatting sqref="L1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{70CF40DA-17D8-431D-9ED5-98731BEEC459}</x14:id>
        </ext>
      </extLst>
    </cfRule>
  </conditionalFormatting>
  <conditionalFormatting sqref="M19">
    <cfRule type="dataBar" priority="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{4AA4829C-CBA5-4DCA-8CE6-5278EB55D575}</x14:id>
        </ext>
      </extLst>
    </cfRule>
  </conditionalFormatting>
  <conditionalFormatting sqref="L19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{509AB742-E610-41A1-BAD7-4D841B9A92E4}</x14:id>
        </ext>
      </extLst>
    </cfRule>
  </conditionalFormatting>
  <conditionalFormatting sqref="M1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{C78A0C4C-FF45-4FD7-98FF-09E4EE9648CE}</x14:id>
        </ext>
      </extLst>
    </cfRule>
  </conditionalFormatting>
  <conditionalFormatting sqref="L1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{59E83862-59E7-49C7-8B00-E2633E90D670}</x14:id>
        </ext>
      </extLst>
    </cfRule>
  </conditionalFormatting>
  <conditionalFormatting sqref="M19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{E142D888-24AC-45B2-A352-61DF19AB7BCB}</x14:id>
        </ext>
      </extLst>
    </cfRule>
  </conditionalFormatting>
  <conditionalFormatting sqref="L19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{9D405503-6288-429C-9052-97C214C6BCF3}</x14:id>
        </ext>
      </extLst>
    </cfRule>
  </conditionalFormatting>
  <conditionalFormatting sqref="M19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{CD6D5F82-D55A-4575-B460-C02F60B24A7F}</x14:id>
        </ext>
      </extLst>
    </cfRule>
  </conditionalFormatting>
  <conditionalFormatting sqref="L19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{A6BD22AA-3609-41D5-8B5F-338070373613}</x14:id>
        </ext>
      </extLst>
    </cfRule>
  </conditionalFormatting>
  <conditionalFormatting sqref="M19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{580A9B2B-5B1C-4B02-84A8-680FB5673C82}</x14:id>
        </ext>
      </extLst>
    </cfRule>
  </conditionalFormatting>
  <conditionalFormatting sqref="J19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{C292D27F-F4DF-49CA-AFBB-8834188CDA8C}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{544FA04E-5BDE-4B40-BF64-B32B0572B198}</x14:id>
        </ext>
      </extLst>
    </cfRule>
  </conditionalFormatting>
  <conditionalFormatting sqref="J1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{68C5DFEB-E770-4E7E-AEA4-425A07989552}</x14:id>
        </ext>
      </extLst>
    </cfRule>
  </conditionalFormatting>
  <conditionalFormatting sqref="J1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{25399E3E-BAD6-4EDB-9C6A-8FF8A036A7DC}</x14:id>
        </ext>
      </extLst>
    </cfRule>
  </conditionalFormatting>
  <conditionalFormatting sqref="J1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{9F29F027-E782-4ADB-8815-16D7F6851F9F}</x14:id>
        </ext>
      </extLst>
    </cfRule>
  </conditionalFormatting>
  <conditionalFormatting sqref="J1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{E8A1C022-D0F4-48E5-BC11-52513C246149}</x14:id>
        </ext>
      </extLst>
    </cfRule>
  </conditionalFormatting>
  <conditionalFormatting sqref="J1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{8FB4A98A-0C87-4A83-A09C-BB5E0C0FC4E0}</x14:id>
        </ext>
      </extLst>
    </cfRule>
  </conditionalFormatting>
  <conditionalFormatting sqref="J19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{72D34743-1624-4EB5-AC2B-7D7693A691E3}</x14:id>
        </ext>
      </extLst>
    </cfRule>
  </conditionalFormatting>
  <conditionalFormatting sqref="AC1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{24567478-FD06-4DCC-84E0-8F6662771189}</x14:id>
        </ext>
      </extLst>
    </cfRule>
  </conditionalFormatting>
  <conditionalFormatting sqref="AD18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{DAA58381-EC27-4E7E-89AC-98EAF27EA4E9}</x14:id>
        </ext>
      </extLst>
    </cfRule>
  </conditionalFormatting>
  <conditionalFormatting sqref="AE18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{CC986835-BA7F-4E1A-B34E-86D17D113367}</x14:id>
        </ext>
      </extLst>
    </cfRule>
  </conditionalFormatting>
  <conditionalFormatting sqref="L20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{8665ACFF-FD8E-47A4-9602-02ABAF0FF409}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{1C82EABB-B177-4DB6-B294-A0EC42279280}</x14:id>
        </ext>
      </extLst>
    </cfRule>
  </conditionalFormatting>
  <conditionalFormatting sqref="M20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{23484536-477B-4748-B0C8-82E1C7A8C9BD}</x14:id>
        </ext>
      </extLst>
    </cfRule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{00C69F39-F670-434A-9051-FF5947E939A0}</x14:id>
        </ext>
      </extLst>
    </cfRule>
  </conditionalFormatting>
  <conditionalFormatting sqref="L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{1DA823A2-A42E-46FA-B735-651F89B99B2A}</x14:id>
        </ext>
      </extLst>
    </cfRule>
  </conditionalFormatting>
  <conditionalFormatting sqref="M20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{8F9317B3-3C55-44A2-AF76-9A257A397E04}</x14:id>
        </ext>
      </extLst>
    </cfRule>
  </conditionalFormatting>
  <conditionalFormatting sqref="L2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{E2243590-033D-4148-BAD2-5082AE60E68D}</x14:id>
        </ext>
      </extLst>
    </cfRule>
  </conditionalFormatting>
  <conditionalFormatting sqref="M20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{FA4A3C0E-6293-4D3F-A66E-173D9D4EA3FE}</x14:id>
        </ext>
      </extLst>
    </cfRule>
  </conditionalFormatting>
  <conditionalFormatting sqref="L2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{4E5E4B8F-CE54-47C9-ACA2-775519BE8907}</x14:id>
        </ext>
      </extLst>
    </cfRule>
  </conditionalFormatting>
  <conditionalFormatting sqref="M2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{98CB0942-9901-4771-9E1C-31DE76B329E9}</x14:id>
        </ext>
      </extLst>
    </cfRule>
  </conditionalFormatting>
  <conditionalFormatting sqref="L2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{7D4FE8D0-2A62-4722-8DD2-6A47BED11B16}</x14:id>
        </ext>
      </extLst>
    </cfRule>
  </conditionalFormatting>
  <conditionalFormatting sqref="M2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{84B4D1A5-A2CA-4E1D-B412-8AEF40CB4C1E}</x14:id>
        </ext>
      </extLst>
    </cfRule>
  </conditionalFormatting>
  <conditionalFormatting sqref="L2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{4E47E73E-EB66-41A6-A1A5-ACC8837F77DE}</x14:id>
        </ext>
      </extLst>
    </cfRule>
  </conditionalFormatting>
  <conditionalFormatting sqref="M2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{3EC6F62A-6A04-41D4-BB4E-EFF7CB150535}</x14:id>
        </ext>
      </extLst>
    </cfRule>
  </conditionalFormatting>
  <conditionalFormatting sqref="L2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{DE35D73F-713B-446B-BF54-0834358128B0}</x14:id>
        </ext>
      </extLst>
    </cfRule>
  </conditionalFormatting>
  <conditionalFormatting sqref="M2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{80B3FB90-2235-452A-91C3-E38D62BC89F5}</x14:id>
        </ext>
      </extLst>
    </cfRule>
  </conditionalFormatting>
  <conditionalFormatting sqref="J2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{EB7AF60D-AFC0-4511-91AB-5257A0A7E2B3}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{FD8A3AED-0484-4907-A4F0-CD92B09A829F}</x14:id>
        </ext>
      </extLst>
    </cfRule>
  </conditionalFormatting>
  <conditionalFormatting sqref="J2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{227280FB-FC29-447A-81BC-506F6181ABEE}</x14:id>
        </ext>
      </extLst>
    </cfRule>
  </conditionalFormatting>
  <conditionalFormatting sqref="J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{C882E4D2-2AA5-4F4B-9B99-942432EB40C0}</x14:id>
        </ext>
      </extLst>
    </cfRule>
  </conditionalFormatting>
  <conditionalFormatting sqref="J2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{1F70A940-8322-42CB-BF15-4E220965B50C}</x14:id>
        </ext>
      </extLst>
    </cfRule>
  </conditionalFormatting>
  <conditionalFormatting sqref="J2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{CD3360B3-41D5-4EDA-80AF-F2B20E589C46}</x14:id>
        </ext>
      </extLst>
    </cfRule>
  </conditionalFormatting>
  <conditionalFormatting sqref="J2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{AC052CEE-CFF5-4472-990B-2DF4991C09E7}</x14:id>
        </ext>
      </extLst>
    </cfRule>
  </conditionalFormatting>
  <conditionalFormatting sqref="J2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{BEFBE721-1418-4226-AAAA-89CC0BDBB415}</x14:id>
        </ext>
      </extLst>
    </cfRule>
  </conditionalFormatting>
  <conditionalFormatting sqref="AC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{16650232-ACF0-4A67-B673-FC3D88FBBAC5}</x14:id>
        </ext>
      </extLst>
    </cfRule>
  </conditionalFormatting>
  <conditionalFormatting sqref="AD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{74F6E165-377D-43A3-AC8D-A5120ADCF6EA}</x14:id>
        </ext>
      </extLst>
    </cfRule>
  </conditionalFormatting>
  <conditionalFormatting sqref="AE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{58649ECB-17F0-43DA-A6A1-69A09CE397EB}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AC24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AD24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AE24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AC3:AC11 AC19 AC21:AC23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AD3:AD11 AD19 AD21:AD23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AE3:AE11 AE19 AE21:AE23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10349C4E-CE3F-43AD-A4AE-7620208AD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599BBF4-670B-423B-91DE-93FB76280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EF50FAD-BF48-4257-BA4E-766FFC22D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BDBDD3-2238-4C2A-AD56-065859D89B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8573AE6-F063-445F-B022-F77E00256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DAA6181-9AF5-4BC1-B36F-6CC1F68892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0739F22C-F8DC-4DE1-A61D-1A93F217F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0A0462-F661-4E49-94D6-7762C6D6A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BCAF362-3119-443D-BFCB-333C39F51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E0B7C94-6442-4D45-99C5-B36D87E37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074A181-1FD4-4EC4-B4BB-98DF541C2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45E823B-752D-42E8-98D3-BE429D44A0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A0A072-7CE5-4250-9A34-DB195F27D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DFB4360-7EF1-46DC-9DFF-A00C9C9A6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317B210C-E91F-431F-8CD5-7299A0A0E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73E1B8-EC69-4AF2-B3C6-2FA8A693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CC24441-526B-4B4E-838B-13DBB4CAD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638E62C-09B0-4678-A5A3-65E6A3274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42594C7F-606C-41C1-88B4-9A0771A42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6B0FA1D-D245-4CC8-B35A-BE1808409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43A1C08-7C62-41C4-94FE-3AB28082D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5329ED4-FBCB-414D-B512-7908CC66C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BCDB021-A2A4-44CC-813A-A6655F430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5E344A-DDED-445D-8433-D93520C8C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2A90542F-5B14-422F-8221-A3DBC5F6A1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FC713D9-9533-4AF2-B93E-7BD132D8A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EDE10A9-D150-4EC5-A799-32E1C4CD18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29F6413-C489-471C-BD2F-421A021960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C47FC32-A838-45FF-A509-3DFC5827B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2C2BDE2-7C50-456C-BBFD-985E89FA3B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23D97278-E963-442E-AF2D-B3EA4CD329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5BB0DC-6A75-4A81-A0F1-EA86CB8E45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A5315C3E-5EA9-457E-B7E5-C45044A5B1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F220072-0B97-4892-AB0B-465FE48F1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D321EE0-BB49-444E-8DF9-5CE35C2E1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8C9A83D-D056-44B6-8D53-D491AA3F5B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3B390FCF-4456-4E12-A2DD-5B1AE881B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53FC428-3000-4AA7-9836-6134B60711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4A2F0F-3CB9-453C-B211-190A785E2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0EA0B34-5955-42BF-90E9-CF08B789D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1DA4D41-C1F5-4AE4-8633-1FF557871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E9EA2B0-87CF-4386-9983-16F3CD7883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7596DD1-511C-4762-940E-A93272D470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E197D6E-52D9-4FA3-AF8E-603280CB8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9EFA2A6-4ECE-40F7-A3EA-26020AE842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F3416EA-8C75-48AC-A175-D6BBB7E11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FB9A4F2-DBD5-4027-A34E-09F5FD0A2B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6E5A7D5-52F6-4D54-ABAE-C747C9E71D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F7AEAD9A-4145-4460-8C4E-C74487984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D0EDEA-B5A7-408C-B631-FA95C7F08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3737339-A423-4A16-9A05-A9E0490EB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0837FF-22CF-4EA2-BAD8-85DDD16657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C74C2C3E-4162-453C-92CE-77F6444AB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C99EB6F-6A49-4B8A-95D8-5DCCEED05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B7717A8-40D4-4150-9A73-7CBDE5CFE3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BD8BB5-0176-417D-80C8-DDFC20D0B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8A0A276-8CAB-48CF-B323-5BE8386C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D18D286-DA5E-4273-9B03-40435D48AD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884CFE9-AE45-4E67-B2CE-B345854739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ACD0EDD-5B16-4B3C-A8E6-E1D77A197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5AF6858-2049-4D0D-86C9-FAA1E48A1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F392C88-5454-4855-ACB9-66E34758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00C7747-0534-4323-A4B5-9DF59ECB0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C0C6853-D57C-41CA-9450-E18B6335B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37F2B44-413D-4ADB-85FC-EC49D54D2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85027F17-DE5D-4203-911B-D5E05ED52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AE7A8CCD-C769-4F99-A357-A1590B7A28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D1A317A-740D-461C-B28C-E2C6E8D66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C0E93E4-E9D5-4E70-AF03-8580A067E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7D514C-82F4-41C4-B74A-C9FF9CF6B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29E21E1-D876-4DA0-9DDE-080087D1D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A2B7400-40CE-4B65-BEED-A707EAE79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3449B0D9-EF49-4795-B5CB-53E3147AB0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B78A955-9365-4775-8448-09BA0A6D2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790E0B4C-C3B1-4B99-BB9F-5BD7064839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871B03C-C1B9-4F02-AB5A-2663DCEC9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D1E20A6B-5615-4E97-B5E9-EADDA01E2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99664A3-68BC-4B6C-BB66-F50031537C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ED436E9C-D358-49AA-814E-1A0BB3FD5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92F84B-7F93-4491-B3DE-5F2588E33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19C56C0-F215-4D58-B88A-7ECA297A8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621F5EAB-E823-4218-8D10-76DE072C46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1223BA36-8BDC-4AB4-9FF9-FDE22E66D2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160ED15-5EDA-4B22-B8C5-930C3137F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4DA3D0A-362C-4136-B9CA-58C6CFC23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11D999D-1A78-4DB8-B989-C82D260128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2F7077DE-B014-4AAE-8500-8AC7C19F76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5F8D73FA-6832-4759-8FC3-928AB7A6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D91E51AF-7B7C-4002-806F-4BFA232C1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393F0C6-50AD-443A-A3AF-16E90B742A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8D52A46-C2C5-4DF7-A644-0E96C1A0C1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7F8C23F1-BA61-43D0-89A6-4F8C95EAB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D06DB5E-4E10-4644-959E-09513E57A8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EA2BB1D-1528-4D34-A933-0296C5931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A0AD59D-32DB-4ABA-AFEB-13DDA90985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3D59DDF-88C8-4047-AC67-40E8446319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08A51A5E-B63F-406A-9DB4-5BC6EC1CE6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1B7A0C-F57A-4B7D-902D-C04A8152A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C3496-98A4-4042-99E1-88190D6F5F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6A573C-90D7-4CAF-9390-C8509BF2D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C64142B-9E64-4475-9736-516CFED1E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F54233F-F83C-4CB2-B865-7EFFB53E6C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6A4FE94-B0B3-4164-A200-6423F5C07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77ABCE-5389-4652-A34D-CB95913DB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B11AAB8-2DA6-402B-9806-9E11966C4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5E9E94F-2DE2-4A8E-B11C-8C8401820C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3581687-7CE3-44A4-ABF9-CC16BD393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9B0A8AC-A406-4E4B-BD8E-B8D78C0BB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AE181C-BB08-47EB-8618-1875E3111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483C753-FF98-4BBD-B05C-5459956DE1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73F4801-F2EB-4ECF-82EE-F2C32B1B5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95E2C30-CA9F-4F7A-B932-0CA085EE17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78085F1D-827C-49E4-AD5E-10FE45C798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A32B0AB-33CF-4DB5-8181-0C5BE0B153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EE4AFB2-D536-496A-86A3-2D3484F3CE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711F18B-CE77-43C9-B3D7-4E274C10E6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8239125-24C4-413A-B1D9-DDF642D530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46DE260A-860E-4F0F-BDBF-C69EBB765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926C7A5-9FB5-4D88-8D0D-7BABE1F02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593D568-1B62-45D1-B123-B8A92E38C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628BFBC-08CB-428F-9CB6-00075CEB12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AC12:AC13</xm:sqref>
        </x14:conditionalFormatting>
        <x14:conditionalFormatting xmlns:xm="http://schemas.microsoft.com/office/excel/2006/main">
          <x14:cfRule type="dataBar" id="{12209F52-0241-46E1-8479-B1BD3CDE2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AD12:AD13</xm:sqref>
        </x14:conditionalFormatting>
        <x14:conditionalFormatting xmlns:xm="http://schemas.microsoft.com/office/excel/2006/main">
          <x14:cfRule type="dataBar" id="{53C766A1-64D3-4CBD-8AF8-320FEE3EE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AE12:AE13</xm:sqref>
        </x14:conditionalFormatting>
        <x14:conditionalFormatting xmlns:xm="http://schemas.microsoft.com/office/excel/2006/main">
          <x14:cfRule type="dataBar" id="{30A0DCD3-ACB7-4BCC-B64A-1837249F9A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FC1B971-C5F0-4A4B-B0F6-9873D83AF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D5C4E17-FB80-4F7F-8D2D-34ADC54A24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3D9951-933A-4DA0-8FBE-C9EBF0BE142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B7350C-E95A-484A-BC2A-F92681FD4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EBD191E-A288-46CE-9D26-643131E23C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3D8EB327-7D61-4AE2-8773-DF1D7DB94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37BCD5C-CE8C-4957-A7D6-54ED0C76E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A00BBDB7-840D-4672-8421-44C3D3E96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402F5FE-B610-4A17-A8F8-A62B28C851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BFFE55B-1FBB-4E53-8841-8192371A9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AF24CCA-C7FE-4456-AD9F-CDF8327BA0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AD8DBC-E072-46D4-9CA6-D1BD5ADFD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C5B7D63-A3D6-4ED0-850D-E89871CA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6196BE7E-AA05-4B75-956B-2B8FAC9A4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146DA9E-95BD-43B8-AF72-956295C283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18B37C-D8C4-460E-95CA-3AC4921BA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33289-904D-4EF6-8CAD-40429C86CF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5EDDF8A-DE6C-49E9-AF22-2C8B93308F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AD049C6D-29AF-4927-BCED-CA1A655159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5A568A6-CA48-4ADE-8AFD-1604F077D6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7D5A6A67-69FA-4E9B-ABAE-04927CB3F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27CD0FF1-F2F2-4872-A4C4-EEE2E2F47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6553AE70-F8D2-469A-BEBD-EAC480A3A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BA809A7-9E1B-41CD-B068-DEF2A0BAA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8B102D1-8E1D-4D55-B8F6-8FB67D8358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F9D4470-7646-4165-8C1D-237EA673BF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8FC461-BA1F-4121-9EF1-03C64983823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0CD0DD9-CCFD-4949-96AB-D8F68B68B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D93E360-3EB6-4481-A3D1-870E9641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EBA75A0D-42D1-4AF0-9AA7-5DA5DE9AA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2C717AD-B8EC-43C0-9542-92136C8CF9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5627D1C-7F25-421F-9DDD-63A4722E3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61A613C-9BF5-4139-86F8-F38457B09C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A25F7B6-6E3D-4CAB-A7B6-D1E9512706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DEFE8A2-29CC-40FD-920C-0E8B1CF38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452C775-706D-4F76-AE94-0ADC1628C4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7BD0CA-C903-4B26-888F-120FFED692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37EDF66B-887A-46D8-BE0E-DC8653EB11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928CA86-7D53-4E28-A48A-24E4E05D99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E7F8692-DF2B-44B0-B0C8-8FB29C7CA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EF9381-4CD8-4962-B713-F5CF37D1DE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EC6DC33-0C09-40EA-8A03-4B04C156E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54F962B-D816-4595-BC59-63C971F59A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6CDEF178-A629-49CD-8747-CB04AB5C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771B5E3-9800-48BF-B0FA-0BEB6FDE90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7BAD1D94-3C8B-4540-8C6E-73C082CD8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24A7ABB-ED46-4DE9-A79C-8EF0BFDE6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0D6155FB-3BA1-4A21-8D17-9D21B1D9E4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2B14FB0-43E1-4E83-A68D-43408B59D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D2AD42C-E66F-41CA-B69D-F81BC2070B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70F658-9559-4B4B-A80E-101DB978487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7DEEAFD6-44F6-4ECA-9967-492B56BB03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30AE45B-2215-4ECD-A0DD-68B09E8A79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0F675E4-024B-432E-816A-22E4C691F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E7638D21-5381-4E80-B70E-6595BF710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850E29B5-D965-495C-9FC7-09BF1962D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26B0B34-077D-44AB-8671-81077B9E0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D53643C-81CD-42D4-90C6-D633FCEF8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6AB3FFB-DC9B-4B57-AC4D-97313D246F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9A22C0A9-937D-4C48-8F30-E1E2BD31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ABF228B-0729-42D1-9503-F4063DF9A5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1835211D-02DD-4A60-8116-351D3C85B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7CDB1F-844A-4B80-818C-612E1107D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CAAFF596-E4D9-4135-BA83-E174D020B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57FE5-1CBF-44F4-B539-CBD009698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95010D80-B56A-4316-AD71-B5CC783F2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6794C8D-3776-4950-AFDC-ADE6D1476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A3175EF3-9F95-42D1-9105-22DD119F66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D574ADD-AF8B-434A-A73D-18944A19D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43E0468-763F-4BB4-9517-A9CC73382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F136A072-E245-4411-9120-CEE138B398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73336CA3-0761-45AB-ABA8-65FB11E681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BEC2646-4410-4FDE-8579-63AE2AB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8F67189-81CF-43E6-92BC-8A83113A13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D736108-85A7-4DCB-BB63-D91FC8BAB20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A60EBF90-5AE0-4F4F-8614-2812F4DC7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B4D84F2-1F0C-4A3B-A318-B7CD95D29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E84A9FE6-9A31-4F33-A407-7E5EE1751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05355BD-FF56-4CA9-B597-6C88F50C15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5930F6A-B4AB-4031-97CF-59B88DA745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0517751-09C4-4780-A3E1-CD8A6818AB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4EECDB47-F413-4A5F-BBB3-1A7EB2E6A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EE41956-D5C5-44D1-A9D0-A40709010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9E6AF4E-6498-475E-BDD4-5D1FEC301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A483092-E381-4F48-B744-A492EA519D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C1B202B-082D-4E6F-8FF1-7547D56E9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769ACF2-80AA-4C4E-9390-06225606BF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8C33A7CA-C31A-433A-AC75-C477F314DF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923F3-72C7-4D9A-B9B2-FD49685278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940F0429-1E4B-44C3-8934-E8A60180C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0A1811C-531B-4A13-A91D-23D11FD28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476842E-D933-42AA-91B2-6D6ABFBB8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AACFC28F-4B42-4816-8395-593345662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41B3FC58-D1DD-4465-A968-439BB008B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87D47C4-A2EB-4226-A654-7BFB2ECDD1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3AB26A3-8424-4D40-AD97-52E1708CA1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DA1E785-1A3E-41C9-AA59-69E5F586D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8C04CA30-8DA0-4D66-894B-B621CDDA32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683D026-574E-4DEC-87B3-7E353937A1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CF18A856-F4E2-4FB9-86F6-5641820E0C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553A8465-75A4-4B9C-9058-1E454BF4F2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538C7F8B-7A8F-4A5C-A6E2-11C1FD6466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3DC0EC87-9802-4A79-8004-350C905769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A4A3325E-A78D-4F49-80FD-DC38F35F1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C2282F3A-4162-4438-94BD-80B3DCAAB4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EE8D3996-09C2-448E-B21B-FEBB7CFD8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1EDAD37A-4FCB-462E-9A3E-28910291A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8625E5EE-CC78-4EA7-A42D-BFD4F1F43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5475D642-EE15-4E11-963D-8F2E292538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6A222E84-DE72-4544-A3FA-821934EAC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L21:L23 L18</xm:sqref>
        </x14:conditionalFormatting>
        <x14:conditionalFormatting xmlns:xm="http://schemas.microsoft.com/office/excel/2006/main">
          <x14:cfRule type="dataBar" id="{4E90D26D-6D36-4FB5-A609-CE8DFC4458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M21:M23 M18</xm:sqref>
        </x14:conditionalFormatting>
        <x14:conditionalFormatting xmlns:xm="http://schemas.microsoft.com/office/excel/2006/main">
          <x14:cfRule type="dataBar" id="{55EA1067-ED97-4677-9190-B0E271CD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06DF97-073B-48DB-9794-5EA9DBA02E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3ED1F4F5-92E9-4F7A-9AC1-F3063981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13CFFBE5-2C5E-4E1F-B4B9-6E3D7DE4F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0DB7D59D-0C95-455B-A4C7-035AD16765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404DF44B-180E-473A-8193-5D1CE75449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9A0D1B05-D2DB-44C0-B641-C36B75070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085C3415-6E25-4ECC-8FE0-98AB05C91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J21:J23 J18</xm:sqref>
        </x14:conditionalFormatting>
        <x14:conditionalFormatting xmlns:xm="http://schemas.microsoft.com/office/excel/2006/main">
          <x14:cfRule type="dataBar" id="{4385CA1E-A82F-420B-81A0-CA7EDB7309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AC14:AC17</xm:sqref>
        </x14:conditionalFormatting>
        <x14:conditionalFormatting xmlns:xm="http://schemas.microsoft.com/office/excel/2006/main">
          <x14:cfRule type="dataBar" id="{544A93F0-A629-429D-A826-6361E5FCF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AD14:AD17</xm:sqref>
        </x14:conditionalFormatting>
        <x14:conditionalFormatting xmlns:xm="http://schemas.microsoft.com/office/excel/2006/main">
          <x14:cfRule type="dataBar" id="{F1C056CA-4B73-4F15-8928-A40007589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AE14:AE17</xm:sqref>
        </x14:conditionalFormatting>
        <x14:conditionalFormatting xmlns:xm="http://schemas.microsoft.com/office/excel/2006/main">
          <x14:cfRule type="dataBar" id="{4C96E7A7-EB15-4DEB-81CB-78F6B5B38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976D56F-00A4-4A49-B08C-36AB703BE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27D24A5-FEBD-4700-94E3-48051563D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F67ADC-7D00-4CEC-8FE8-E7569D045C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965AE8A-7CDD-4EC6-8CA4-C0E3C4ECD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06E8B4E-74FE-423E-AB2B-C4C9C87CD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70CF40DA-17D8-431D-9ED5-98731BEEC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AA4829C-CBA5-4DCA-8CE6-5278EB55D5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09AB742-E610-41A1-BAD7-4D841B9A9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78A0C4C-FF45-4FD7-98FF-09E4EE964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59E83862-59E7-49C7-8B00-E2633E90D6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42D888-24AC-45B2-A352-61DF19AB7B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9D405503-6288-429C-9052-97C214C6B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D6D5F82-D55A-4575-B460-C02F60B24A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A6BD22AA-3609-41D5-8B5F-338070373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0A9B2B-5B1C-4B02-84A8-680FB5673C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C292D27F-F4DF-49CA-AFBB-8834188CDA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4FA04E-5BDE-4B40-BF64-B32B0572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68C5DFEB-E770-4E7E-AEA4-425A07989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25399E3E-BAD6-4EDB-9C6A-8FF8A036A7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9F29F027-E782-4ADB-8815-16D7F6851F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E8A1C022-D0F4-48E5-BC11-52513C246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8FB4A98A-0C87-4A83-A09C-BB5E0C0FC4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72D34743-1624-4EB5-AC2B-7D7693A69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24567478-FD06-4DCC-84E0-8F66627711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AC18</xm:sqref>
        </x14:conditionalFormatting>
        <x14:conditionalFormatting xmlns:xm="http://schemas.microsoft.com/office/excel/2006/main">
          <x14:cfRule type="dataBar" id="{DAA58381-EC27-4E7E-89AC-98EAF27EA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AD18</xm:sqref>
        </x14:conditionalFormatting>
        <x14:conditionalFormatting xmlns:xm="http://schemas.microsoft.com/office/excel/2006/main">
          <x14:cfRule type="dataBar" id="{CC986835-BA7F-4E1A-B34E-86D17D1133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AE18</xm:sqref>
        </x14:conditionalFormatting>
        <x14:conditionalFormatting xmlns:xm="http://schemas.microsoft.com/office/excel/2006/main">
          <x14:cfRule type="dataBar" id="{8665ACFF-FD8E-47A4-9602-02ABAF0FF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C82EABB-B177-4DB6-B294-A0EC4227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3484536-477B-4748-B0C8-82E1C7A8C9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0C69F39-F670-434A-9051-FF5947E939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1DA823A2-A42E-46FA-B735-651F89B99B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F9317B3-3C55-44A2-AF76-9A257A397E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2243590-033D-4148-BAD2-5082AE60E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A4A3C0E-6293-4D3F-A66E-173D9D4EA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4E5E4B8F-CE54-47C9-ACA2-775519BE8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8CB0942-9901-4771-9E1C-31DE76B32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D4FE8D0-2A62-4722-8DD2-6A47BED11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4B4D1A5-A2CA-4E1D-B412-8AEF40CB4C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4E47E73E-EB66-41A6-A1A5-ACC8837F7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EC6F62A-6A04-41D4-BB4E-EFF7CB150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DE35D73F-713B-446B-BF54-083435812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0B3FB90-2235-452A-91C3-E38D62BC89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EB7AF60D-AFC0-4511-91AB-5257A0A7E2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8A3AED-0484-4907-A4F0-CD92B09A82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227280FB-FC29-447A-81BC-506F6181A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C882E4D2-2AA5-4F4B-9B99-942432EB4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F70A940-8322-42CB-BF15-4E220965B5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CD3360B3-41D5-4EDA-80AF-F2B20E589C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AC052CEE-CFF5-4472-990B-2DF4991C0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BEFBE721-1418-4226-AAAA-89CC0BDBB4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16650232-ACF0-4A67-B673-FC3D88FBB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AC20</xm:sqref>
        </x14:conditionalFormatting>
        <x14:conditionalFormatting xmlns:xm="http://schemas.microsoft.com/office/excel/2006/main">
          <x14:cfRule type="dataBar" id="{74F6E165-377D-43A3-AC8D-A5120ADCF6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AD20</xm:sqref>
        </x14:conditionalFormatting>
        <x14:conditionalFormatting xmlns:xm="http://schemas.microsoft.com/office/excel/2006/main">
          <x14:cfRule type="dataBar" id="{58649ECB-17F0-43DA-A6A1-69A09CE39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B3AD-B6C9-4DB8-93F1-FE415AC89EDB}">
  <dimension ref="B1:M43"/>
  <sheetViews>
    <sheetView workbookViewId="0">
      <selection activeCell="B5" sqref="B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51" priority="4" operator="equal">
      <formula>"C"</formula>
    </cfRule>
    <cfRule type="cellIs" dxfId="450" priority="5" operator="equal">
      <formula>"B"</formula>
    </cfRule>
    <cfRule type="cellIs" dxfId="449" priority="6" operator="equal">
      <formula>"A"</formula>
    </cfRule>
  </conditionalFormatting>
  <conditionalFormatting sqref="M22:M41 D22:D41 K22:K41 F22:G41">
    <cfRule type="cellIs" dxfId="448" priority="1" operator="equal">
      <formula>"C"</formula>
    </cfRule>
    <cfRule type="cellIs" dxfId="447" priority="2" operator="equal">
      <formula>"B"</formula>
    </cfRule>
    <cfRule type="cellIs" dxfId="446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3ACE-6D9C-482D-A5C6-A9185C94C8F2}">
  <dimension ref="B1:M43"/>
  <sheetViews>
    <sheetView workbookViewId="0">
      <selection activeCell="H7" sqref="H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06-12.04'!AE8</f>
        <v>10134.918834118527</v>
      </c>
      <c r="D4" s="222">
        <f>C4/C$18</f>
        <v>0.33361766790739045</v>
      </c>
      <c r="E4" s="222">
        <f>D4</f>
        <v>0.33361766790739045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60</v>
      </c>
      <c r="J4" s="221">
        <f>'Юнит 06-12.04'!R16</f>
        <v>15</v>
      </c>
      <c r="K4" s="222">
        <f>J4/J$18</f>
        <v>0.18292682926829268</v>
      </c>
      <c r="L4" s="222">
        <f>K4</f>
        <v>0.18292682926829268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57</v>
      </c>
      <c r="C5" s="221">
        <f>'Юнит 06-12.04'!AE12</f>
        <v>9483.5035421515768</v>
      </c>
      <c r="D5" s="222">
        <f>C5/C$18</f>
        <v>0.31217461008894792</v>
      </c>
      <c r="E5" s="222">
        <f>D5+E4</f>
        <v>0.64579227799633832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57</v>
      </c>
      <c r="J5" s="221">
        <f>'Юнит 06-12.04'!R12</f>
        <v>14</v>
      </c>
      <c r="K5" s="222">
        <f>J5/J$18</f>
        <v>0.17073170731707318</v>
      </c>
      <c r="L5" s="222">
        <f>K5+L4</f>
        <v>0.35365853658536583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06-12.04'!AE16</f>
        <v>6610.6234669840469</v>
      </c>
      <c r="D6" s="222">
        <f t="shared" ref="D6:D17" si="2">C6/C$18</f>
        <v>0.21760616148643286</v>
      </c>
      <c r="E6" s="222">
        <f t="shared" ref="E6:E11" si="3">D6+E5</f>
        <v>0.86339843948277117</v>
      </c>
      <c r="F6" s="223" t="str">
        <f t="shared" si="1"/>
        <v>B</v>
      </c>
      <c r="G6" s="223" t="str">
        <f t="shared" ref="G6:G17" si="4">VLOOKUP(B$4:B$17,I$4:M$17,5,0)</f>
        <v>A</v>
      </c>
      <c r="I6" s="220" t="s">
        <v>43</v>
      </c>
      <c r="J6" s="221">
        <f>'Юнит 06-12.04'!R8</f>
        <v>12</v>
      </c>
      <c r="K6" s="222">
        <f t="shared" ref="K6:K17" si="5">J6/J$18</f>
        <v>0.14634146341463414</v>
      </c>
      <c r="L6" s="222">
        <f t="shared" ref="L6:L11" si="6">K6+L5</f>
        <v>0.5</v>
      </c>
      <c r="M6" s="223" t="str">
        <f t="shared" si="0"/>
        <v>A</v>
      </c>
    </row>
    <row r="7" spans="2:13" ht="28.5" customHeight="1" outlineLevel="1" thickBot="1">
      <c r="B7" s="220" t="s">
        <v>52</v>
      </c>
      <c r="C7" s="221">
        <f>'Юнит 06-12.04'!AE11</f>
        <v>3900.6563671894487</v>
      </c>
      <c r="D7" s="222">
        <f t="shared" si="2"/>
        <v>0.12840042449565794</v>
      </c>
      <c r="E7" s="222">
        <f t="shared" si="3"/>
        <v>0.99179886397842909</v>
      </c>
      <c r="F7" s="223" t="str">
        <f t="shared" si="1"/>
        <v>C</v>
      </c>
      <c r="G7" s="223" t="str">
        <f t="shared" si="4"/>
        <v>A</v>
      </c>
      <c r="I7" s="220" t="s">
        <v>52</v>
      </c>
      <c r="J7" s="221">
        <f>'Юнит 06-12.04'!R11</f>
        <v>12</v>
      </c>
      <c r="K7" s="222">
        <f t="shared" si="5"/>
        <v>0.14634146341463414</v>
      </c>
      <c r="L7" s="222">
        <f t="shared" si="6"/>
        <v>0.64634146341463417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06-12.04'!AE7</f>
        <v>1898.8454257490687</v>
      </c>
      <c r="D8" s="222">
        <f t="shared" si="2"/>
        <v>6.250552106272661E-2</v>
      </c>
      <c r="E8" s="222">
        <f t="shared" si="3"/>
        <v>1.0543043850411558</v>
      </c>
      <c r="F8" s="223" t="str">
        <f t="shared" si="1"/>
        <v>C</v>
      </c>
      <c r="G8" s="223" t="str">
        <f t="shared" si="4"/>
        <v>A</v>
      </c>
      <c r="I8" s="220" t="s">
        <v>42</v>
      </c>
      <c r="J8" s="221">
        <f>'Юнит 06-12.04'!R7</f>
        <v>9</v>
      </c>
      <c r="K8" s="222">
        <f t="shared" si="5"/>
        <v>0.10975609756097561</v>
      </c>
      <c r="L8" s="222">
        <f t="shared" si="6"/>
        <v>0.75609756097560976</v>
      </c>
      <c r="M8" s="223" t="str">
        <f t="shared" si="0"/>
        <v>A</v>
      </c>
    </row>
    <row r="9" spans="2:13" ht="28.5" customHeight="1" outlineLevel="1" thickBot="1">
      <c r="B9" s="220" t="s">
        <v>58</v>
      </c>
      <c r="C9" s="221">
        <f>'Юнит 06-12.04'!AE13</f>
        <v>1677.165640701475</v>
      </c>
      <c r="D9" s="222">
        <f t="shared" si="2"/>
        <v>5.5208344428137213E-2</v>
      </c>
      <c r="E9" s="222">
        <f t="shared" si="3"/>
        <v>1.109512729469293</v>
      </c>
      <c r="F9" s="223" t="str">
        <f t="shared" si="1"/>
        <v>C</v>
      </c>
      <c r="G9" s="223" t="str">
        <f t="shared" si="4"/>
        <v>B</v>
      </c>
      <c r="I9" s="220" t="s">
        <v>58</v>
      </c>
      <c r="J9" s="221">
        <f>'Юнит 06-12.04'!R13</f>
        <v>9</v>
      </c>
      <c r="K9" s="222">
        <f t="shared" si="5"/>
        <v>0.10975609756097561</v>
      </c>
      <c r="L9" s="222">
        <f t="shared" si="6"/>
        <v>0.86585365853658536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06-12.04'!AE9</f>
        <v>970.59456125987731</v>
      </c>
      <c r="D10" s="222">
        <f t="shared" si="2"/>
        <v>3.1949687936428342E-2</v>
      </c>
      <c r="E10" s="222">
        <f t="shared" si="3"/>
        <v>1.1414624174057213</v>
      </c>
      <c r="F10" s="223" t="str">
        <f t="shared" si="1"/>
        <v>C</v>
      </c>
      <c r="G10" s="223" t="str">
        <f t="shared" si="4"/>
        <v>A</v>
      </c>
      <c r="I10" s="220" t="s">
        <v>39</v>
      </c>
      <c r="J10" s="221">
        <f>'Юнит 06-12.04'!R4</f>
        <v>5</v>
      </c>
      <c r="K10" s="222">
        <f t="shared" si="5"/>
        <v>6.097560975609756E-2</v>
      </c>
      <c r="L10" s="222">
        <f t="shared" si="6"/>
        <v>0.92682926829268286</v>
      </c>
      <c r="M10" s="223" t="str">
        <f t="shared" si="0"/>
        <v>B</v>
      </c>
    </row>
    <row r="11" spans="2:13" ht="28.5" customHeight="1" outlineLevel="1" thickBot="1">
      <c r="B11" s="220" t="s">
        <v>39</v>
      </c>
      <c r="C11" s="221">
        <f>'Юнит 06-12.04'!AE4</f>
        <v>68.955822889217785</v>
      </c>
      <c r="D11" s="222">
        <f t="shared" si="2"/>
        <v>2.2698633504090334E-3</v>
      </c>
      <c r="E11" s="222">
        <f t="shared" si="3"/>
        <v>1.1437322807561303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06-12.04'!R3</f>
        <v>2</v>
      </c>
      <c r="K11" s="222">
        <f t="shared" si="5"/>
        <v>2.4390243902439025E-2</v>
      </c>
      <c r="L11" s="222">
        <f t="shared" si="6"/>
        <v>0.95121951219512191</v>
      </c>
      <c r="M11" s="223" t="str">
        <f t="shared" si="0"/>
        <v>C</v>
      </c>
    </row>
    <row r="12" spans="2:13" ht="28.5" customHeight="1" outlineLevel="1" thickBot="1">
      <c r="B12" s="220" t="s">
        <v>56</v>
      </c>
      <c r="C12" s="221">
        <f>'Юнит 06-12.04'!AE10</f>
        <v>0</v>
      </c>
      <c r="D12" s="222">
        <f t="shared" si="2"/>
        <v>0</v>
      </c>
      <c r="E12" s="222">
        <f>D12+E5</f>
        <v>0.64579227799633832</v>
      </c>
      <c r="F12" s="223" t="str">
        <f t="shared" si="1"/>
        <v>A</v>
      </c>
      <c r="G12" s="223" t="str">
        <f t="shared" si="4"/>
        <v>A</v>
      </c>
      <c r="I12" s="220" t="s">
        <v>40</v>
      </c>
      <c r="J12" s="221">
        <f>'Юнит 06-12.04'!R5</f>
        <v>1</v>
      </c>
      <c r="K12" s="222">
        <f t="shared" si="5"/>
        <v>1.2195121951219513E-2</v>
      </c>
      <c r="L12" s="222">
        <f>K12+L5</f>
        <v>0.36585365853658536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06-12.04'!AE14</f>
        <v>-113.88</v>
      </c>
      <c r="D13" s="222">
        <f t="shared" si="2"/>
        <v>-3.7486614982445458E-3</v>
      </c>
      <c r="E13" s="222">
        <f t="shared" ref="E13:E16" si="7">D13+E12</f>
        <v>0.64204361649809372</v>
      </c>
      <c r="F13" s="223" t="str">
        <f t="shared" si="1"/>
        <v>A</v>
      </c>
      <c r="G13" s="223" t="str">
        <f t="shared" si="4"/>
        <v>A</v>
      </c>
      <c r="I13" s="220" t="s">
        <v>41</v>
      </c>
      <c r="J13" s="221">
        <f>'Юнит 06-12.04'!R6</f>
        <v>1</v>
      </c>
      <c r="K13" s="222">
        <f t="shared" si="5"/>
        <v>1.2195121951219513E-2</v>
      </c>
      <c r="L13" s="222">
        <f t="shared" ref="L13:L16" si="8">K13+L12</f>
        <v>0.37804878048780488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06-12.04'!AE5</f>
        <v>-839.34842274012317</v>
      </c>
      <c r="D14" s="222">
        <f t="shared" si="2"/>
        <v>-2.7629374042309331E-2</v>
      </c>
      <c r="E14" s="222">
        <f t="shared" si="7"/>
        <v>0.61441424245578435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06-12.04'!R9</f>
        <v>1</v>
      </c>
      <c r="K14" s="222">
        <f t="shared" si="5"/>
        <v>1.2195121951219513E-2</v>
      </c>
      <c r="L14" s="222">
        <f t="shared" si="8"/>
        <v>0.3902439024390244</v>
      </c>
      <c r="M14" s="223" t="str">
        <f t="shared" si="0"/>
        <v>A</v>
      </c>
    </row>
    <row r="15" spans="2:13" ht="28.5" customHeight="1" outlineLevel="1" thickBot="1">
      <c r="B15" s="220" t="s">
        <v>53</v>
      </c>
      <c r="C15" s="221">
        <f>'Юнит 06-12.04'!AE15</f>
        <v>-1084.0032054881472</v>
      </c>
      <c r="D15" s="222">
        <f t="shared" si="2"/>
        <v>-3.5682833512355884E-2</v>
      </c>
      <c r="E15" s="222">
        <f t="shared" si="7"/>
        <v>0.57873140894342845</v>
      </c>
      <c r="F15" s="223" t="str">
        <f t="shared" si="1"/>
        <v>A</v>
      </c>
      <c r="G15" s="223" t="str">
        <f t="shared" si="4"/>
        <v>A</v>
      </c>
      <c r="I15" s="220" t="s">
        <v>53</v>
      </c>
      <c r="J15" s="221">
        <f>'Юнит 06-12.04'!R15</f>
        <v>1</v>
      </c>
      <c r="K15" s="222">
        <f t="shared" si="5"/>
        <v>1.2195121951219513E-2</v>
      </c>
      <c r="L15" s="222">
        <f t="shared" si="8"/>
        <v>0.40243902439024393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06-12.04'!AE6</f>
        <v>-1161.3187087401229</v>
      </c>
      <c r="D16" s="222">
        <f t="shared" si="2"/>
        <v>-3.8227877859546636E-2</v>
      </c>
      <c r="E16" s="222">
        <f t="shared" si="7"/>
        <v>0.54050353108388183</v>
      </c>
      <c r="F16" s="223" t="str">
        <f t="shared" si="1"/>
        <v>A</v>
      </c>
      <c r="G16" s="223" t="str">
        <f t="shared" si="4"/>
        <v>A</v>
      </c>
      <c r="I16" s="220" t="s">
        <v>56</v>
      </c>
      <c r="J16" s="221">
        <f>'Юнит 06-12.04'!R10</f>
        <v>0</v>
      </c>
      <c r="K16" s="222">
        <f t="shared" si="5"/>
        <v>0</v>
      </c>
      <c r="L16" s="222">
        <f t="shared" si="8"/>
        <v>0.40243902439024393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06-12.04'!AE3</f>
        <v>-1167.8700880748424</v>
      </c>
      <c r="D17" s="222">
        <f t="shared" si="2"/>
        <v>-3.8443533843674299E-2</v>
      </c>
      <c r="E17" s="222">
        <f>D17+E14</f>
        <v>0.57597070861211008</v>
      </c>
      <c r="F17" s="223" t="str">
        <f t="shared" si="1"/>
        <v>A</v>
      </c>
      <c r="G17" s="223" t="str">
        <f t="shared" si="4"/>
        <v>C</v>
      </c>
      <c r="I17" s="220" t="s">
        <v>59</v>
      </c>
      <c r="J17" s="221">
        <f>'Юнит 06-12.04'!R14</f>
        <v>0</v>
      </c>
      <c r="K17" s="222">
        <f t="shared" si="5"/>
        <v>0</v>
      </c>
      <c r="L17" s="222">
        <f>K17+L14</f>
        <v>0.3902439024390244</v>
      </c>
      <c r="M17" s="223" t="str">
        <f t="shared" si="0"/>
        <v>A</v>
      </c>
    </row>
    <row r="18" spans="2:13" outlineLevel="1">
      <c r="C18" s="224">
        <f>SUM(C4:C17)</f>
        <v>30378.843236000012</v>
      </c>
      <c r="D18" s="225">
        <f>SUM(D4:D17)</f>
        <v>0.99999999999999989</v>
      </c>
      <c r="J18" s="224">
        <f>SUM(J4:J17)</f>
        <v>82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45" priority="4" operator="equal">
      <formula>"C"</formula>
    </cfRule>
    <cfRule type="cellIs" dxfId="444" priority="5" operator="equal">
      <formula>"B"</formula>
    </cfRule>
    <cfRule type="cellIs" dxfId="443" priority="6" operator="equal">
      <formula>"A"</formula>
    </cfRule>
  </conditionalFormatting>
  <conditionalFormatting sqref="M22:M41 D22:D41 K22:K41 F22:G41">
    <cfRule type="cellIs" dxfId="442" priority="1" operator="equal">
      <formula>"C"</formula>
    </cfRule>
    <cfRule type="cellIs" dxfId="441" priority="2" operator="equal">
      <formula>"B"</formula>
    </cfRule>
    <cfRule type="cellIs" dxfId="440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5BB7-4011-41AC-BB10-8548B1947277}">
  <dimension ref="B1:M43"/>
  <sheetViews>
    <sheetView workbookViewId="0">
      <selection activeCell="C7" sqref="C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439" priority="4" operator="equal">
      <formula>"C"</formula>
    </cfRule>
    <cfRule type="cellIs" dxfId="438" priority="5" operator="equal">
      <formula>"B"</formula>
    </cfRule>
    <cfRule type="cellIs" dxfId="437" priority="6" operator="equal">
      <formula>"A"</formula>
    </cfRule>
  </conditionalFormatting>
  <conditionalFormatting sqref="M22:M41 D22:D41 K22:K41 F22:G41">
    <cfRule type="cellIs" dxfId="436" priority="1" operator="equal">
      <formula>"C"</formula>
    </cfRule>
    <cfRule type="cellIs" dxfId="435" priority="2" operator="equal">
      <formula>"B"</formula>
    </cfRule>
    <cfRule type="cellIs" dxfId="43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E6B-A4EA-49C9-A59B-763C7CDBA5E2}">
  <dimension ref="B1:M43"/>
  <sheetViews>
    <sheetView topLeftCell="A13" workbookViewId="0">
      <selection activeCell="E6" sqref="E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МАРТ!AE8</f>
        <v>51272.103228991735</v>
      </c>
      <c r="D4" s="222">
        <f>C4/C$18</f>
        <v>0.29161416640061072</v>
      </c>
      <c r="E4" s="222">
        <f>D4</f>
        <v>0.29161416640061072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МАРТ!R8</f>
        <v>81</v>
      </c>
      <c r="K4" s="222">
        <f>J4/J$18</f>
        <v>0.24397590361445784</v>
      </c>
      <c r="L4" s="222">
        <f>K4</f>
        <v>0.24397590361445784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МАРТ!AE7</f>
        <v>20636.904843177108</v>
      </c>
      <c r="D5" s="222">
        <f>C5/C$18</f>
        <v>0.11737403819878685</v>
      </c>
      <c r="E5" s="222">
        <f>D5+E4</f>
        <v>0.40898820459939755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МАРТ!R7</f>
        <v>41</v>
      </c>
      <c r="K5" s="222">
        <f>J5/J$18</f>
        <v>0.12349397590361445</v>
      </c>
      <c r="L5" s="222">
        <f>K5+L4</f>
        <v>0.36746987951807231</v>
      </c>
      <c r="M5" s="223" t="str">
        <f t="shared" si="0"/>
        <v>A</v>
      </c>
    </row>
    <row r="6" spans="2:13" ht="28.5" customHeight="1" outlineLevel="1" thickBot="1">
      <c r="B6" s="220" t="s">
        <v>58</v>
      </c>
      <c r="C6" s="221">
        <f>МАРТ!AE13</f>
        <v>19846.812063875168</v>
      </c>
      <c r="D6" s="222">
        <f t="shared" ref="D6:D17" si="2">C6/C$18</f>
        <v>0.1128803226555361</v>
      </c>
      <c r="E6" s="222">
        <f t="shared" ref="E6:E11" si="3">D6+E5</f>
        <v>0.52186852725493371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МАРТ!R15</f>
        <v>38</v>
      </c>
      <c r="K6" s="222">
        <f t="shared" ref="K6:K17" si="5">J6/J$18</f>
        <v>0.1144578313253012</v>
      </c>
      <c r="L6" s="222">
        <f t="shared" ref="L6:L11" si="6">K6+L5</f>
        <v>0.48192771084337349</v>
      </c>
      <c r="M6" s="223" t="str">
        <f t="shared" si="0"/>
        <v>A</v>
      </c>
    </row>
    <row r="7" spans="2:13" ht="28.5" customHeight="1" outlineLevel="1" thickBot="1">
      <c r="B7" s="220" t="s">
        <v>53</v>
      </c>
      <c r="C7" s="221">
        <f>МАРТ!AE15</f>
        <v>18762.48305282955</v>
      </c>
      <c r="D7" s="222">
        <f t="shared" si="2"/>
        <v>0.10671311513436564</v>
      </c>
      <c r="E7" s="222">
        <f t="shared" si="3"/>
        <v>0.62858164238929937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МАРТ!R13</f>
        <v>28</v>
      </c>
      <c r="K7" s="222">
        <f t="shared" si="5"/>
        <v>8.4337349397590355E-2</v>
      </c>
      <c r="L7" s="222">
        <f t="shared" si="6"/>
        <v>0.56626506024096379</v>
      </c>
      <c r="M7" s="223" t="str">
        <f t="shared" si="0"/>
        <v>A</v>
      </c>
    </row>
    <row r="8" spans="2:13" ht="28.5" customHeight="1" outlineLevel="1" thickBot="1">
      <c r="B8" s="220" t="s">
        <v>60</v>
      </c>
      <c r="C8" s="221">
        <f>МАРТ!AE16</f>
        <v>12363.111818974592</v>
      </c>
      <c r="D8" s="222">
        <f t="shared" si="2"/>
        <v>7.0316182098206295E-2</v>
      </c>
      <c r="E8" s="222">
        <f t="shared" si="3"/>
        <v>0.6988978244875057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МАРТ!R16</f>
        <v>28</v>
      </c>
      <c r="K8" s="222">
        <f t="shared" si="5"/>
        <v>8.4337349397590355E-2</v>
      </c>
      <c r="L8" s="222">
        <f t="shared" si="6"/>
        <v>0.65060240963855409</v>
      </c>
      <c r="M8" s="223" t="str">
        <f t="shared" si="0"/>
        <v>A</v>
      </c>
    </row>
    <row r="9" spans="2:13" ht="28.5" customHeight="1" outlineLevel="1" thickBot="1">
      <c r="B9" s="220" t="s">
        <v>41</v>
      </c>
      <c r="C9" s="221">
        <f>МАРТ!AE6</f>
        <v>11311.816064982944</v>
      </c>
      <c r="D9" s="222">
        <f t="shared" si="2"/>
        <v>6.4336853854705944E-2</v>
      </c>
      <c r="E9" s="222">
        <f t="shared" si="3"/>
        <v>0.7632346783422117</v>
      </c>
      <c r="F9" s="223" t="str">
        <f t="shared" si="1"/>
        <v>A</v>
      </c>
      <c r="G9" s="223" t="str">
        <f t="shared" si="4"/>
        <v>A</v>
      </c>
      <c r="I9" s="220" t="s">
        <v>41</v>
      </c>
      <c r="J9" s="221">
        <f>МАРТ!R6</f>
        <v>23</v>
      </c>
      <c r="K9" s="222">
        <f t="shared" si="5"/>
        <v>6.9277108433734941E-2</v>
      </c>
      <c r="L9" s="222">
        <f t="shared" si="6"/>
        <v>0.719879518072289</v>
      </c>
      <c r="M9" s="223" t="str">
        <f t="shared" si="0"/>
        <v>A</v>
      </c>
    </row>
    <row r="10" spans="2:13" ht="28.5" customHeight="1" outlineLevel="1" thickBot="1">
      <c r="B10" s="220" t="s">
        <v>52</v>
      </c>
      <c r="C10" s="221">
        <f>МАРТ!AE11</f>
        <v>11207.938616106143</v>
      </c>
      <c r="D10" s="222">
        <f t="shared" si="2"/>
        <v>6.3746042599572922E-2</v>
      </c>
      <c r="E10" s="222">
        <f t="shared" si="3"/>
        <v>0.82698072094178465</v>
      </c>
      <c r="F10" s="223" t="str">
        <f t="shared" si="1"/>
        <v>B</v>
      </c>
      <c r="G10" s="223" t="str">
        <f t="shared" si="4"/>
        <v>A</v>
      </c>
      <c r="I10" s="220" t="s">
        <v>52</v>
      </c>
      <c r="J10" s="221">
        <f>МАРТ!R11</f>
        <v>23</v>
      </c>
      <c r="K10" s="222">
        <f t="shared" si="5"/>
        <v>6.9277108433734941E-2</v>
      </c>
      <c r="L10" s="222">
        <f t="shared" si="6"/>
        <v>0.78915662650602392</v>
      </c>
      <c r="M10" s="223" t="str">
        <f t="shared" si="0"/>
        <v>A</v>
      </c>
    </row>
    <row r="11" spans="2:13" ht="28.5" customHeight="1" outlineLevel="1" thickBot="1">
      <c r="B11" s="220" t="s">
        <v>55</v>
      </c>
      <c r="C11" s="221">
        <f>МАРТ!AE9</f>
        <v>8445.1786280172673</v>
      </c>
      <c r="D11" s="222">
        <f t="shared" si="2"/>
        <v>4.8032625357973605E-2</v>
      </c>
      <c r="E11" s="222">
        <f t="shared" si="3"/>
        <v>0.87501334629975824</v>
      </c>
      <c r="F11" s="223" t="str">
        <f t="shared" si="1"/>
        <v>B</v>
      </c>
      <c r="G11" s="223" t="str">
        <f t="shared" si="4"/>
        <v>A</v>
      </c>
      <c r="I11" s="220" t="s">
        <v>39</v>
      </c>
      <c r="J11" s="221">
        <f>МАРТ!R4</f>
        <v>15</v>
      </c>
      <c r="K11" s="222">
        <f t="shared" si="5"/>
        <v>4.5180722891566265E-2</v>
      </c>
      <c r="L11" s="222">
        <f t="shared" si="6"/>
        <v>0.83433734939759019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МАРТ!AE5</f>
        <v>8048.0592318866466</v>
      </c>
      <c r="D12" s="222">
        <f t="shared" si="2"/>
        <v>4.5773977197063699E-2</v>
      </c>
      <c r="E12" s="222">
        <f>D12+E5</f>
        <v>0.45476218179646127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МАРТ!R12</f>
        <v>13</v>
      </c>
      <c r="K12" s="222">
        <f t="shared" si="5"/>
        <v>3.9156626506024098E-2</v>
      </c>
      <c r="L12" s="222">
        <f>K12+L5</f>
        <v>0.40662650602409639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МАРТ!AE10</f>
        <v>6801.6328678590671</v>
      </c>
      <c r="D13" s="222">
        <f t="shared" si="2"/>
        <v>3.8684828084098899E-2</v>
      </c>
      <c r="E13" s="222">
        <f t="shared" ref="E13:E16" si="7">D13+E12</f>
        <v>0.49344700988056017</v>
      </c>
      <c r="F13" s="223" t="str">
        <f t="shared" si="1"/>
        <v>A</v>
      </c>
      <c r="G13" s="223" t="str">
        <f t="shared" si="4"/>
        <v>A</v>
      </c>
      <c r="I13" s="220" t="s">
        <v>56</v>
      </c>
      <c r="J13" s="221">
        <f>МАРТ!R10</f>
        <v>12</v>
      </c>
      <c r="K13" s="222">
        <f t="shared" si="5"/>
        <v>3.614457831325301E-2</v>
      </c>
      <c r="L13" s="222">
        <f t="shared" ref="L13:L16" si="8">K13+L12</f>
        <v>0.44277108433734941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МАРТ!AE4</f>
        <v>5615.4297235676231</v>
      </c>
      <c r="D14" s="222">
        <f t="shared" si="2"/>
        <v>3.1938203324833388E-2</v>
      </c>
      <c r="E14" s="222">
        <f t="shared" si="7"/>
        <v>0.52538521320539355</v>
      </c>
      <c r="F14" s="223" t="str">
        <f t="shared" si="1"/>
        <v>A</v>
      </c>
      <c r="G14" s="223" t="str">
        <f t="shared" si="4"/>
        <v>B</v>
      </c>
      <c r="I14" s="220" t="s">
        <v>55</v>
      </c>
      <c r="J14" s="221">
        <f>МАРТ!R9</f>
        <v>10</v>
      </c>
      <c r="K14" s="222">
        <f t="shared" si="5"/>
        <v>3.0120481927710843E-2</v>
      </c>
      <c r="L14" s="222">
        <f t="shared" si="8"/>
        <v>0.47289156626506024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МАРТ!AE12</f>
        <v>4968.7463591148571</v>
      </c>
      <c r="D15" s="222">
        <f t="shared" si="2"/>
        <v>2.8260140238406256E-2</v>
      </c>
      <c r="E15" s="222">
        <f t="shared" si="7"/>
        <v>0.55364535344379984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МАРТ!R3</f>
        <v>9</v>
      </c>
      <c r="K15" s="222">
        <f t="shared" si="5"/>
        <v>2.710843373493976E-2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МАРТ!AE14</f>
        <v>1002.4466593257209</v>
      </c>
      <c r="D16" s="222">
        <f t="shared" si="2"/>
        <v>5.7014951310803818E-3</v>
      </c>
      <c r="E16" s="222">
        <f t="shared" si="7"/>
        <v>0.55934684857488026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МАРТ!R5</f>
        <v>9</v>
      </c>
      <c r="K16" s="222">
        <f t="shared" si="5"/>
        <v>2.710843373493976E-2</v>
      </c>
      <c r="L16" s="222">
        <f t="shared" si="8"/>
        <v>0.52710843373493976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МАРТ!AE3</f>
        <v>-4460.9468757083723</v>
      </c>
      <c r="D17" s="222">
        <f t="shared" si="2"/>
        <v>-2.5371990275240508E-2</v>
      </c>
      <c r="E17" s="222">
        <f>D17+E14</f>
        <v>0.50001322293015305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МАРТ!R14</f>
        <v>2</v>
      </c>
      <c r="K17" s="222">
        <f t="shared" si="5"/>
        <v>6.024096385542169E-3</v>
      </c>
      <c r="L17" s="222">
        <f>K17+L14</f>
        <v>0.47891566265060243</v>
      </c>
      <c r="M17" s="223" t="str">
        <f t="shared" si="0"/>
        <v>A</v>
      </c>
    </row>
    <row r="18" spans="2:13" outlineLevel="1">
      <c r="C18" s="224">
        <f>SUM(C4:C17)</f>
        <v>175821.71628300002</v>
      </c>
      <c r="D18" s="225">
        <f>SUM(D4:D17)</f>
        <v>1.0000000000000002</v>
      </c>
      <c r="J18" s="224">
        <f>SUM(J4:J17)</f>
        <v>332</v>
      </c>
      <c r="K18" s="225">
        <f>SUM(K4:K17)</f>
        <v>0.99999999999999989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33" priority="4" operator="equal">
      <formula>"C"</formula>
    </cfRule>
    <cfRule type="cellIs" dxfId="432" priority="5" operator="equal">
      <formula>"B"</formula>
    </cfRule>
    <cfRule type="cellIs" dxfId="431" priority="6" operator="equal">
      <formula>"A"</formula>
    </cfRule>
  </conditionalFormatting>
  <conditionalFormatting sqref="M22:M41 D22:D41 K22:K41 F22:G41">
    <cfRule type="cellIs" dxfId="430" priority="1" operator="equal">
      <formula>"C"</formula>
    </cfRule>
    <cfRule type="cellIs" dxfId="429" priority="2" operator="equal">
      <formula>"B"</formula>
    </cfRule>
    <cfRule type="cellIs" dxfId="428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C5EA-636F-4598-93D4-D03B8D06F562}">
  <dimension ref="B1:M43"/>
  <sheetViews>
    <sheetView workbookViewId="0">
      <selection activeCell="C9" sqref="C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23-29.03'!AE8</f>
        <v>9920.5390051205832</v>
      </c>
      <c r="D4" s="222">
        <f>C4/C$18</f>
        <v>0.32860621071153273</v>
      </c>
      <c r="E4" s="222">
        <f>D4</f>
        <v>0.32860621071153273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23-29.03'!R8</f>
        <v>14</v>
      </c>
      <c r="K4" s="222">
        <f>J4/J$18</f>
        <v>0.25925925925925924</v>
      </c>
      <c r="L4" s="222">
        <f>K4</f>
        <v>0.25925925925925924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23-29.03'!AE13</f>
        <v>4886.6796044877537</v>
      </c>
      <c r="D5" s="222">
        <f>C5/C$18</f>
        <v>0.16186552635529242</v>
      </c>
      <c r="E5" s="222">
        <f>D5+E4</f>
        <v>0.49047173706682512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58</v>
      </c>
      <c r="J5" s="221">
        <f>'Юнит 23-29.03'!R13</f>
        <v>6</v>
      </c>
      <c r="K5" s="222">
        <f>J5/J$18</f>
        <v>0.1111111111111111</v>
      </c>
      <c r="L5" s="222">
        <f>K5+L4</f>
        <v>0.37037037037037035</v>
      </c>
      <c r="M5" s="223" t="str">
        <f t="shared" si="0"/>
        <v>A</v>
      </c>
    </row>
    <row r="6" spans="2:13" ht="28.5" customHeight="1" outlineLevel="1" thickBot="1">
      <c r="B6" s="220" t="s">
        <v>40</v>
      </c>
      <c r="C6" s="221">
        <f>'Юнит 23-29.03'!AE5</f>
        <v>3925.1089903439474</v>
      </c>
      <c r="D6" s="222">
        <f t="shared" ref="D6:D17" si="2">C6/C$18</f>
        <v>0.13001462836655792</v>
      </c>
      <c r="E6" s="222">
        <f t="shared" ref="E6:E11" si="3">D6+E5</f>
        <v>0.62048636543338298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60</v>
      </c>
      <c r="J6" s="221">
        <f>'Юнит 23-29.03'!R16</f>
        <v>6</v>
      </c>
      <c r="K6" s="222">
        <f t="shared" ref="K6:K17" si="5">J6/J$18</f>
        <v>0.1111111111111111</v>
      </c>
      <c r="L6" s="222">
        <f t="shared" ref="L6:L11" si="6">K6+L5</f>
        <v>0.48148148148148145</v>
      </c>
      <c r="M6" s="223" t="str">
        <f t="shared" si="0"/>
        <v>A</v>
      </c>
    </row>
    <row r="7" spans="2:13" ht="28.5" customHeight="1" outlineLevel="1" thickBot="1">
      <c r="B7" s="220" t="s">
        <v>60</v>
      </c>
      <c r="C7" s="221">
        <f>'Юнит 23-29.03'!AE16</f>
        <v>2631.9007080333572</v>
      </c>
      <c r="D7" s="222">
        <f t="shared" si="2"/>
        <v>8.7178621866154271E-2</v>
      </c>
      <c r="E7" s="222">
        <f t="shared" si="3"/>
        <v>0.70766498729953731</v>
      </c>
      <c r="F7" s="223" t="str">
        <f t="shared" si="1"/>
        <v>A</v>
      </c>
      <c r="G7" s="223" t="str">
        <f t="shared" si="4"/>
        <v>A</v>
      </c>
      <c r="I7" s="220" t="s">
        <v>39</v>
      </c>
      <c r="J7" s="221">
        <f>'Юнит 23-29.03'!R4</f>
        <v>5</v>
      </c>
      <c r="K7" s="222">
        <f t="shared" si="5"/>
        <v>9.2592592592592587E-2</v>
      </c>
      <c r="L7" s="222">
        <f t="shared" si="6"/>
        <v>0.57407407407407407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23-29.03'!AE7</f>
        <v>2535.5043594796912</v>
      </c>
      <c r="D8" s="222">
        <f t="shared" si="2"/>
        <v>8.3985605961645629E-2</v>
      </c>
      <c r="E8" s="222">
        <f t="shared" si="3"/>
        <v>0.79165059326118292</v>
      </c>
      <c r="F8" s="223" t="str">
        <f t="shared" si="1"/>
        <v>A</v>
      </c>
      <c r="G8" s="223" t="str">
        <f t="shared" si="4"/>
        <v>B</v>
      </c>
      <c r="I8" s="220" t="s">
        <v>52</v>
      </c>
      <c r="J8" s="221">
        <f>'Юнит 23-29.03'!R11</f>
        <v>5</v>
      </c>
      <c r="K8" s="222">
        <f t="shared" si="5"/>
        <v>9.2592592592592587E-2</v>
      </c>
      <c r="L8" s="222">
        <f t="shared" si="6"/>
        <v>0.66666666666666663</v>
      </c>
      <c r="M8" s="223" t="str">
        <f t="shared" si="0"/>
        <v>A</v>
      </c>
    </row>
    <row r="9" spans="2:13" ht="28.5" customHeight="1" outlineLevel="1" thickBot="1">
      <c r="B9" s="220" t="s">
        <v>39</v>
      </c>
      <c r="C9" s="221">
        <f>'Юнит 23-29.03'!AE4</f>
        <v>2033.3116902734014</v>
      </c>
      <c r="D9" s="222">
        <f t="shared" si="2"/>
        <v>6.7351063222605895E-2</v>
      </c>
      <c r="E9" s="222">
        <f t="shared" si="3"/>
        <v>0.85900165648378879</v>
      </c>
      <c r="F9" s="223" t="str">
        <f t="shared" si="1"/>
        <v>B</v>
      </c>
      <c r="G9" s="223" t="str">
        <f t="shared" si="4"/>
        <v>A</v>
      </c>
      <c r="I9" s="220" t="s">
        <v>40</v>
      </c>
      <c r="J9" s="221">
        <f>'Юнит 23-29.03'!R5</f>
        <v>4</v>
      </c>
      <c r="K9" s="222">
        <f t="shared" si="5"/>
        <v>7.407407407407407E-2</v>
      </c>
      <c r="L9" s="222">
        <f t="shared" si="6"/>
        <v>0.7407407407407407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23-29.03'!AE10</f>
        <v>1980.088621448328</v>
      </c>
      <c r="D10" s="222">
        <f t="shared" si="2"/>
        <v>6.5588111536208693E-2</v>
      </c>
      <c r="E10" s="222">
        <f t="shared" si="3"/>
        <v>0.92458976801999748</v>
      </c>
      <c r="F10" s="223" t="str">
        <f t="shared" si="1"/>
        <v>B</v>
      </c>
      <c r="G10" s="223" t="str">
        <f t="shared" si="4"/>
        <v>A</v>
      </c>
      <c r="I10" s="220" t="s">
        <v>42</v>
      </c>
      <c r="J10" s="221">
        <f>'Юнит 23-29.03'!R7</f>
        <v>4</v>
      </c>
      <c r="K10" s="222">
        <f t="shared" si="5"/>
        <v>7.407407407407407E-2</v>
      </c>
      <c r="L10" s="222">
        <f t="shared" si="6"/>
        <v>0.81481481481481477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23-29.03'!AE9</f>
        <v>1951.8172757960258</v>
      </c>
      <c r="D11" s="222">
        <f t="shared" si="2"/>
        <v>6.4651656393829457E-2</v>
      </c>
      <c r="E11" s="222">
        <f t="shared" si="3"/>
        <v>0.9892414244138269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23-29.03'!R9</f>
        <v>2</v>
      </c>
      <c r="K11" s="222">
        <f t="shared" si="5"/>
        <v>3.7037037037037035E-2</v>
      </c>
      <c r="L11" s="222">
        <f t="shared" si="6"/>
        <v>0.85185185185185186</v>
      </c>
      <c r="M11" s="223" t="str">
        <f t="shared" si="0"/>
        <v>B</v>
      </c>
    </row>
    <row r="12" spans="2:13" ht="28.5" customHeight="1" outlineLevel="1" thickBot="1">
      <c r="B12" s="220" t="s">
        <v>53</v>
      </c>
      <c r="C12" s="221">
        <f>'Юнит 23-29.03'!AE15</f>
        <v>1845.8299302900007</v>
      </c>
      <c r="D12" s="222">
        <f t="shared" si="2"/>
        <v>6.1140949972320294E-2</v>
      </c>
      <c r="E12" s="222">
        <f>D12+E5</f>
        <v>0.55161268703914546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23-29.03'!R10</f>
        <v>2</v>
      </c>
      <c r="K12" s="222">
        <f t="shared" si="5"/>
        <v>3.7037037037037035E-2</v>
      </c>
      <c r="L12" s="222">
        <f>K12+L5</f>
        <v>0.40740740740740738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23-29.03'!AE14</f>
        <v>1153.505014763387</v>
      </c>
      <c r="D13" s="222">
        <f t="shared" si="2"/>
        <v>3.8208499733985969E-2</v>
      </c>
      <c r="E13" s="222">
        <f t="shared" ref="E13:E16" si="7">D13+E12</f>
        <v>0.58982118677313145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23-29.03'!R12</f>
        <v>2</v>
      </c>
      <c r="K13" s="222">
        <f t="shared" si="5"/>
        <v>3.7037037037037035E-2</v>
      </c>
      <c r="L13" s="222">
        <f t="shared" ref="L13:L16" si="8">K13+L12</f>
        <v>0.44444444444444442</v>
      </c>
      <c r="M13" s="223" t="str">
        <f t="shared" si="0"/>
        <v>A</v>
      </c>
    </row>
    <row r="14" spans="2:13" ht="28.5" customHeight="1" outlineLevel="1" thickBot="1">
      <c r="B14" s="220" t="s">
        <v>52</v>
      </c>
      <c r="C14" s="221">
        <f>'Юнит 23-29.03'!AE11</f>
        <v>993.43114411084639</v>
      </c>
      <c r="D14" s="222">
        <f t="shared" si="2"/>
        <v>3.2906240648878926E-2</v>
      </c>
      <c r="E14" s="222">
        <f t="shared" si="7"/>
        <v>0.62272742742201037</v>
      </c>
      <c r="F14" s="223" t="str">
        <f t="shared" si="1"/>
        <v>A</v>
      </c>
      <c r="G14" s="223" t="str">
        <f t="shared" si="4"/>
        <v>A</v>
      </c>
      <c r="I14" s="220" t="s">
        <v>53</v>
      </c>
      <c r="J14" s="221">
        <f>'Юнит 23-29.03'!R15</f>
        <v>2</v>
      </c>
      <c r="K14" s="222">
        <f t="shared" si="5"/>
        <v>3.7037037037037035E-2</v>
      </c>
      <c r="L14" s="222">
        <f t="shared" si="8"/>
        <v>0.48148148148148145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23-29.03'!AE3</f>
        <v>-1106.9801015073019</v>
      </c>
      <c r="D15" s="222">
        <f t="shared" si="2"/>
        <v>-3.6667416589121198E-2</v>
      </c>
      <c r="E15" s="222">
        <f t="shared" si="7"/>
        <v>0.58606001083288917</v>
      </c>
      <c r="F15" s="223" t="str">
        <f t="shared" si="1"/>
        <v>A</v>
      </c>
      <c r="G15" s="223" t="str">
        <f t="shared" si="4"/>
        <v>A</v>
      </c>
      <c r="I15" s="220" t="s">
        <v>38</v>
      </c>
      <c r="J15" s="221">
        <f>'Юнит 23-29.03'!R3</f>
        <v>1</v>
      </c>
      <c r="K15" s="222">
        <f t="shared" si="5"/>
        <v>1.8518518518518517E-2</v>
      </c>
      <c r="L15" s="222">
        <f t="shared" si="8"/>
        <v>0.5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23-29.03'!AE12</f>
        <v>-1246.1137746400129</v>
      </c>
      <c r="D16" s="222">
        <f t="shared" si="2"/>
        <v>-4.1276056209097307E-2</v>
      </c>
      <c r="E16" s="222">
        <f t="shared" si="7"/>
        <v>0.54478395462379181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23-29.03'!R14</f>
        <v>1</v>
      </c>
      <c r="K16" s="222">
        <f t="shared" si="5"/>
        <v>1.8518518518518517E-2</v>
      </c>
      <c r="L16" s="222">
        <f t="shared" si="8"/>
        <v>0.51851851851851849</v>
      </c>
      <c r="M16" s="223" t="str">
        <f t="shared" si="0"/>
        <v>A</v>
      </c>
    </row>
    <row r="17" spans="2:13" ht="28.5" customHeight="1" outlineLevel="1" thickBot="1">
      <c r="B17" s="220" t="s">
        <v>41</v>
      </c>
      <c r="C17" s="221">
        <f>'Юнит 23-29.03'!AE6</f>
        <v>-1314.873517</v>
      </c>
      <c r="D17" s="222">
        <f t="shared" si="2"/>
        <v>-4.3553641970793734E-2</v>
      </c>
      <c r="E17" s="222">
        <f>D17+E14</f>
        <v>0.57917378545121667</v>
      </c>
      <c r="F17" s="223" t="str">
        <f t="shared" si="1"/>
        <v>A</v>
      </c>
      <c r="G17" s="223" t="str">
        <f t="shared" si="4"/>
        <v>A</v>
      </c>
      <c r="I17" s="220" t="s">
        <v>41</v>
      </c>
      <c r="J17" s="221">
        <f>'Юнит 23-29.03'!R6</f>
        <v>0</v>
      </c>
      <c r="K17" s="222">
        <f t="shared" si="5"/>
        <v>0</v>
      </c>
      <c r="L17" s="222">
        <f>K17+L14</f>
        <v>0.48148148148148145</v>
      </c>
      <c r="M17" s="223" t="str">
        <f t="shared" si="0"/>
        <v>A</v>
      </c>
    </row>
    <row r="18" spans="2:13" outlineLevel="1">
      <c r="C18" s="224">
        <f>SUM(C4:C17)</f>
        <v>30189.748951000009</v>
      </c>
      <c r="D18" s="225">
        <f>SUM(D4:D17)</f>
        <v>0.99999999999999989</v>
      </c>
      <c r="J18" s="224">
        <f>SUM(J4:J17)</f>
        <v>54</v>
      </c>
      <c r="K18" s="225">
        <f>SUM(K4:K17)</f>
        <v>0.99999999999999978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27" priority="4" operator="equal">
      <formula>"C"</formula>
    </cfRule>
    <cfRule type="cellIs" dxfId="426" priority="5" operator="equal">
      <formula>"B"</formula>
    </cfRule>
    <cfRule type="cellIs" dxfId="425" priority="6" operator="equal">
      <formula>"A"</formula>
    </cfRule>
  </conditionalFormatting>
  <conditionalFormatting sqref="M22:M41 D22:D41 K22:K41 F22:G41">
    <cfRule type="cellIs" dxfId="424" priority="1" operator="equal">
      <formula>"C"</formula>
    </cfRule>
    <cfRule type="cellIs" dxfId="423" priority="2" operator="equal">
      <formula>"B"</formula>
    </cfRule>
    <cfRule type="cellIs" dxfId="422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DC29-D6F5-4851-A6F7-934AB76894AC}">
  <dimension ref="B1:M43"/>
  <sheetViews>
    <sheetView workbookViewId="0">
      <selection activeCell="F7" sqref="F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16-22.03'!AE8</f>
        <v>17327.033710655036</v>
      </c>
      <c r="D4" s="222">
        <f>C4/C$18</f>
        <v>0.42309670535035665</v>
      </c>
      <c r="E4" s="222">
        <f>D4</f>
        <v>0.42309670535035665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16-22.03'!R8</f>
        <v>21</v>
      </c>
      <c r="K4" s="222">
        <f>J4/J$18</f>
        <v>0.3559322033898305</v>
      </c>
      <c r="L4" s="222">
        <f>K4</f>
        <v>0.3559322033898305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16-22.03'!AE15</f>
        <v>8577.8162346266017</v>
      </c>
      <c r="D5" s="222">
        <f>C5/C$18</f>
        <v>0.20945568921814697</v>
      </c>
      <c r="E5" s="222">
        <f>D5+E4</f>
        <v>0.63255239456850365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16-22.03'!R15</f>
        <v>11</v>
      </c>
      <c r="K5" s="222">
        <f>J5/J$18</f>
        <v>0.1864406779661017</v>
      </c>
      <c r="L5" s="222">
        <f>K5+L4</f>
        <v>0.5423728813559322</v>
      </c>
      <c r="M5" s="223" t="str">
        <f t="shared" si="0"/>
        <v>A</v>
      </c>
    </row>
    <row r="6" spans="2:13" ht="28.5" customHeight="1" outlineLevel="1" thickBot="1">
      <c r="B6" s="220" t="s">
        <v>60</v>
      </c>
      <c r="C6" s="221">
        <f>'Юнит 16-22.03'!AE16</f>
        <v>5015.3370332539698</v>
      </c>
      <c r="D6" s="222">
        <f t="shared" ref="D6:D17" si="2">C6/C$18</f>
        <v>0.12246600372725697</v>
      </c>
      <c r="E6" s="222">
        <f t="shared" ref="E6:E11" si="3">D6+E5</f>
        <v>0.75501839829576056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16-22.03'!R7</f>
        <v>7</v>
      </c>
      <c r="K6" s="222">
        <f t="shared" ref="K6:K17" si="5">J6/J$18</f>
        <v>0.11864406779661017</v>
      </c>
      <c r="L6" s="222">
        <f t="shared" ref="L6:L11" si="6">K6+L5</f>
        <v>0.66101694915254239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16-22.03'!AE7</f>
        <v>4914.6606379946661</v>
      </c>
      <c r="D7" s="222">
        <f t="shared" si="2"/>
        <v>0.12000765731597436</v>
      </c>
      <c r="E7" s="222">
        <f t="shared" si="3"/>
        <v>0.87502605561173497</v>
      </c>
      <c r="F7" s="223" t="str">
        <f t="shared" si="1"/>
        <v>B</v>
      </c>
      <c r="G7" s="223" t="str">
        <f t="shared" si="4"/>
        <v>A</v>
      </c>
      <c r="I7" s="220" t="s">
        <v>60</v>
      </c>
      <c r="J7" s="221">
        <f>'Юнит 16-22.03'!R16</f>
        <v>6</v>
      </c>
      <c r="K7" s="222">
        <f t="shared" si="5"/>
        <v>0.10169491525423729</v>
      </c>
      <c r="L7" s="222">
        <f t="shared" si="6"/>
        <v>0.76271186440677963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16-22.03'!AE6</f>
        <v>3383.0168581714256</v>
      </c>
      <c r="D8" s="222">
        <f t="shared" si="2"/>
        <v>8.2607520175646612E-2</v>
      </c>
      <c r="E8" s="222">
        <f t="shared" si="3"/>
        <v>0.95763357578738162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16-22.03'!R6</f>
        <v>5</v>
      </c>
      <c r="K8" s="222">
        <f t="shared" si="5"/>
        <v>8.4745762711864403E-2</v>
      </c>
      <c r="L8" s="222">
        <f t="shared" si="6"/>
        <v>0.84745762711864403</v>
      </c>
      <c r="M8" s="223" t="str">
        <f t="shared" si="0"/>
        <v>B</v>
      </c>
    </row>
    <row r="9" spans="2:13" ht="28.5" customHeight="1" outlineLevel="1" thickBot="1">
      <c r="B9" s="220" t="s">
        <v>58</v>
      </c>
      <c r="C9" s="221">
        <f>'Юнит 16-22.03'!AE13</f>
        <v>2165.3464662259748</v>
      </c>
      <c r="D9" s="222">
        <f t="shared" si="2"/>
        <v>5.2874079377987937E-2</v>
      </c>
      <c r="E9" s="222">
        <f t="shared" si="3"/>
        <v>1.0105076551653696</v>
      </c>
      <c r="F9" s="223" t="str">
        <f t="shared" si="1"/>
        <v>C</v>
      </c>
      <c r="G9" s="223" t="str">
        <f t="shared" si="4"/>
        <v>A</v>
      </c>
      <c r="I9" s="220" t="s">
        <v>56</v>
      </c>
      <c r="J9" s="221">
        <f>'Юнит 16-22.03'!R10</f>
        <v>2</v>
      </c>
      <c r="K9" s="222">
        <f t="shared" si="5"/>
        <v>3.3898305084745763E-2</v>
      </c>
      <c r="L9" s="222">
        <f t="shared" si="6"/>
        <v>0.88135593220338981</v>
      </c>
      <c r="M9" s="223" t="str">
        <f t="shared" si="0"/>
        <v>B</v>
      </c>
    </row>
    <row r="10" spans="2:13" ht="28.5" customHeight="1" outlineLevel="1" thickBot="1">
      <c r="B10" s="220" t="s">
        <v>57</v>
      </c>
      <c r="C10" s="221">
        <f>'Юнит 16-22.03'!AE12</f>
        <v>2025.0928139928899</v>
      </c>
      <c r="D10" s="222">
        <f t="shared" si="2"/>
        <v>4.9449323637097219E-2</v>
      </c>
      <c r="E10" s="222">
        <f t="shared" si="3"/>
        <v>1.0599569788024668</v>
      </c>
      <c r="F10" s="223" t="str">
        <f t="shared" si="1"/>
        <v>C</v>
      </c>
      <c r="G10" s="223" t="str">
        <f t="shared" si="4"/>
        <v>B</v>
      </c>
      <c r="I10" s="220" t="s">
        <v>52</v>
      </c>
      <c r="J10" s="221">
        <f>'Юнит 16-22.03'!R11</f>
        <v>2</v>
      </c>
      <c r="K10" s="222">
        <f t="shared" si="5"/>
        <v>3.3898305084745763E-2</v>
      </c>
      <c r="L10" s="222">
        <f t="shared" si="6"/>
        <v>0.9152542372881356</v>
      </c>
      <c r="M10" s="223" t="str">
        <f t="shared" si="0"/>
        <v>B</v>
      </c>
    </row>
    <row r="11" spans="2:13" ht="28.5" customHeight="1" outlineLevel="1" thickBot="1">
      <c r="B11" s="220" t="s">
        <v>38</v>
      </c>
      <c r="C11" s="221">
        <f>'Юнит 16-22.03'!AE3</f>
        <v>1064.1148504332853</v>
      </c>
      <c r="D11" s="222">
        <f t="shared" si="2"/>
        <v>2.5983875535248217E-2</v>
      </c>
      <c r="E11" s="222">
        <f t="shared" si="3"/>
        <v>1.0859408543377149</v>
      </c>
      <c r="F11" s="223" t="str">
        <f t="shared" si="1"/>
        <v>C</v>
      </c>
      <c r="G11" s="223" t="str">
        <f t="shared" si="4"/>
        <v>A</v>
      </c>
      <c r="I11" s="220" t="s">
        <v>57</v>
      </c>
      <c r="J11" s="221">
        <f>'Юнит 16-22.03'!R12</f>
        <v>2</v>
      </c>
      <c r="K11" s="222">
        <f t="shared" si="5"/>
        <v>3.3898305084745763E-2</v>
      </c>
      <c r="L11" s="222">
        <f t="shared" si="6"/>
        <v>0.94915254237288138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16-22.03'!AE10</f>
        <v>487.15649395933724</v>
      </c>
      <c r="D12" s="222">
        <f t="shared" si="2"/>
        <v>1.1895533362844397E-2</v>
      </c>
      <c r="E12" s="222">
        <f>D12+E5</f>
        <v>0.64444792793134809</v>
      </c>
      <c r="F12" s="223" t="str">
        <f t="shared" si="1"/>
        <v>A</v>
      </c>
      <c r="G12" s="223" t="str">
        <f t="shared" si="4"/>
        <v>B</v>
      </c>
      <c r="I12" s="220" t="s">
        <v>58</v>
      </c>
      <c r="J12" s="221">
        <f>'Юнит 16-22.03'!R13</f>
        <v>2</v>
      </c>
      <c r="K12" s="222">
        <f t="shared" si="5"/>
        <v>3.3898305084745763E-2</v>
      </c>
      <c r="L12" s="222">
        <f>K12+L5</f>
        <v>0.57627118644067798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16-22.03'!AE9</f>
        <v>-227.76</v>
      </c>
      <c r="D13" s="222">
        <f t="shared" si="2"/>
        <v>-5.5615119829390712E-3</v>
      </c>
      <c r="E13" s="222">
        <f t="shared" ref="E13:E16" si="7">D13+E12</f>
        <v>0.638886415948409</v>
      </c>
      <c r="F13" s="223" t="str">
        <f t="shared" si="1"/>
        <v>A</v>
      </c>
      <c r="G13" s="223" t="str">
        <f t="shared" si="4"/>
        <v>A</v>
      </c>
      <c r="I13" s="220" t="s">
        <v>38</v>
      </c>
      <c r="J13" s="221">
        <f>'Юнит 16-22.03'!R3</f>
        <v>1</v>
      </c>
      <c r="K13" s="222">
        <f t="shared" si="5"/>
        <v>1.6949152542372881E-2</v>
      </c>
      <c r="L13" s="222">
        <f t="shared" ref="L13:L16" si="8">K13+L12</f>
        <v>0.59322033898305082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16-22.03'!AE14</f>
        <v>-227.76</v>
      </c>
      <c r="D14" s="222">
        <f t="shared" si="2"/>
        <v>-5.5615119829390712E-3</v>
      </c>
      <c r="E14" s="222">
        <f t="shared" si="7"/>
        <v>0.63332490396546992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'Юнит 16-22.03'!R4</f>
        <v>0</v>
      </c>
      <c r="K14" s="222">
        <f t="shared" si="5"/>
        <v>0</v>
      </c>
      <c r="L14" s="222">
        <f t="shared" si="8"/>
        <v>0.59322033898305082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16-22.03'!AE11</f>
        <v>-532.03326725252759</v>
      </c>
      <c r="D15" s="222">
        <f t="shared" si="2"/>
        <v>-1.2991347871211617E-2</v>
      </c>
      <c r="E15" s="222">
        <f t="shared" si="7"/>
        <v>0.62033355609425833</v>
      </c>
      <c r="F15" s="223" t="str">
        <f t="shared" si="1"/>
        <v>A</v>
      </c>
      <c r="G15" s="223" t="str">
        <f t="shared" si="4"/>
        <v>B</v>
      </c>
      <c r="I15" s="220" t="s">
        <v>40</v>
      </c>
      <c r="J15" s="221">
        <f>'Юнит 16-22.03'!R5</f>
        <v>0</v>
      </c>
      <c r="K15" s="222">
        <f t="shared" si="5"/>
        <v>0</v>
      </c>
      <c r="L15" s="222">
        <f t="shared" si="8"/>
        <v>0.59322033898305082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16-22.03'!AE5</f>
        <v>-846.19407906065999</v>
      </c>
      <c r="D16" s="222">
        <f t="shared" si="2"/>
        <v>-2.0662620787618338E-2</v>
      </c>
      <c r="E16" s="222">
        <f t="shared" si="7"/>
        <v>0.59967093530663995</v>
      </c>
      <c r="F16" s="223" t="str">
        <f t="shared" si="1"/>
        <v>A</v>
      </c>
      <c r="G16" s="223" t="str">
        <f t="shared" si="4"/>
        <v>A</v>
      </c>
      <c r="I16" s="220" t="s">
        <v>55</v>
      </c>
      <c r="J16" s="221">
        <f>'Юнит 16-22.03'!R9</f>
        <v>0</v>
      </c>
      <c r="K16" s="222">
        <f t="shared" si="5"/>
        <v>0</v>
      </c>
      <c r="L16" s="222">
        <f t="shared" si="8"/>
        <v>0.59322033898305082</v>
      </c>
      <c r="M16" s="223" t="str">
        <f t="shared" si="0"/>
        <v>A</v>
      </c>
    </row>
    <row r="17" spans="2:13" ht="28.5" customHeight="1" outlineLevel="1" thickBot="1">
      <c r="B17" s="220" t="s">
        <v>39</v>
      </c>
      <c r="C17" s="221">
        <f>'Юнит 16-22.03'!AE4</f>
        <v>-2172.93568</v>
      </c>
      <c r="D17" s="222">
        <f t="shared" si="2"/>
        <v>-5.3059395075851161E-2</v>
      </c>
      <c r="E17" s="222">
        <f>D17+E14</f>
        <v>0.58026550888961881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16-22.03'!R14</f>
        <v>0</v>
      </c>
      <c r="K17" s="222">
        <f t="shared" si="5"/>
        <v>0</v>
      </c>
      <c r="L17" s="222">
        <f>K17+L14</f>
        <v>0.59322033898305082</v>
      </c>
      <c r="M17" s="223" t="str">
        <f t="shared" si="0"/>
        <v>A</v>
      </c>
    </row>
    <row r="18" spans="2:13" outlineLevel="1">
      <c r="C18" s="224">
        <f>SUM(C4:C17)</f>
        <v>40952.892072999995</v>
      </c>
      <c r="D18" s="225">
        <f>SUM(D4:D17)</f>
        <v>1</v>
      </c>
      <c r="J18" s="224">
        <f>SUM(J4:J17)</f>
        <v>59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21" priority="4" operator="equal">
      <formula>"C"</formula>
    </cfRule>
    <cfRule type="cellIs" dxfId="420" priority="5" operator="equal">
      <formula>"B"</formula>
    </cfRule>
    <cfRule type="cellIs" dxfId="419" priority="6" operator="equal">
      <formula>"A"</formula>
    </cfRule>
  </conditionalFormatting>
  <conditionalFormatting sqref="M22:M41 D22:D41 K22:K41 F22:G41">
    <cfRule type="cellIs" dxfId="418" priority="1" operator="equal">
      <formula>"C"</formula>
    </cfRule>
    <cfRule type="cellIs" dxfId="417" priority="2" operator="equal">
      <formula>"B"</formula>
    </cfRule>
    <cfRule type="cellIs" dxfId="416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9958-26EB-428A-B020-BADAA3F5946C}">
  <dimension ref="B1:M43"/>
  <sheetViews>
    <sheetView workbookViewId="0">
      <selection activeCell="I8" sqref="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09-15.03'!AE8</f>
        <v>17647.860904847585</v>
      </c>
      <c r="D4" s="222">
        <f>C4/C$18</f>
        <v>0.31065247234220961</v>
      </c>
      <c r="E4" s="222">
        <f>D4</f>
        <v>0.31065247234220961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09-15.03'!R8</f>
        <v>27</v>
      </c>
      <c r="K4" s="222">
        <f>J4/J$18</f>
        <v>0.29347826086956524</v>
      </c>
      <c r="L4" s="222">
        <f>K4</f>
        <v>0.29347826086956524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58</v>
      </c>
      <c r="C5" s="221">
        <f>'Юнит 09-15.03'!AE13</f>
        <v>8759.3250430840853</v>
      </c>
      <c r="D5" s="222">
        <f>C5/C$18</f>
        <v>0.15418899748556261</v>
      </c>
      <c r="E5" s="222">
        <f>D5+E4</f>
        <v>0.46484146982777219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09-15.03'!R15</f>
        <v>13</v>
      </c>
      <c r="K5" s="222">
        <f>J5/J$18</f>
        <v>0.14130434782608695</v>
      </c>
      <c r="L5" s="222">
        <f>K5+L4</f>
        <v>0.43478260869565222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09-15.03'!AE15</f>
        <v>6988.5674569364719</v>
      </c>
      <c r="D6" s="222">
        <f t="shared" ref="D6:D17" si="2">C6/C$18</f>
        <v>0.12301863496846127</v>
      </c>
      <c r="E6" s="222">
        <f t="shared" ref="E6:E11" si="3">D6+E5</f>
        <v>0.58786010479623352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09-15.03'!R7</f>
        <v>12</v>
      </c>
      <c r="K6" s="222">
        <f t="shared" ref="K6:K17" si="5">J6/J$18</f>
        <v>0.13043478260869565</v>
      </c>
      <c r="L6" s="222">
        <f t="shared" ref="L6:L11" si="6">K6+L5</f>
        <v>0.56521739130434789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'Юнит 09-15.03'!AE7</f>
        <v>4618.0377854032295</v>
      </c>
      <c r="D7" s="222">
        <f t="shared" si="2"/>
        <v>8.1290580379132116E-2</v>
      </c>
      <c r="E7" s="222">
        <f t="shared" si="3"/>
        <v>0.66915068517536569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09-15.03'!R13</f>
        <v>10</v>
      </c>
      <c r="K7" s="222">
        <f t="shared" si="5"/>
        <v>0.10869565217391304</v>
      </c>
      <c r="L7" s="222">
        <f t="shared" si="6"/>
        <v>0.67391304347826098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09-15.03'!AE6</f>
        <v>3849.3727855997067</v>
      </c>
      <c r="D8" s="222">
        <f t="shared" si="2"/>
        <v>6.7759893352564646E-2</v>
      </c>
      <c r="E8" s="222">
        <f t="shared" si="3"/>
        <v>0.73691057852793029</v>
      </c>
      <c r="F8" s="223" t="str">
        <f t="shared" si="1"/>
        <v>A</v>
      </c>
      <c r="G8" s="223" t="str">
        <f t="shared" si="4"/>
        <v>A</v>
      </c>
      <c r="I8" s="220" t="s">
        <v>41</v>
      </c>
      <c r="J8" s="221">
        <f>'Юнит 09-15.03'!R6</f>
        <v>7</v>
      </c>
      <c r="K8" s="222">
        <f t="shared" si="5"/>
        <v>7.6086956521739135E-2</v>
      </c>
      <c r="L8" s="222">
        <f t="shared" si="6"/>
        <v>0.75000000000000011</v>
      </c>
      <c r="M8" s="223" t="str">
        <f t="shared" si="0"/>
        <v>A</v>
      </c>
    </row>
    <row r="9" spans="2:13" ht="28.5" customHeight="1" outlineLevel="1" thickBot="1">
      <c r="B9" s="220" t="s">
        <v>57</v>
      </c>
      <c r="C9" s="221">
        <f>'Юнит 09-15.03'!AE12</f>
        <v>3706.6479614436994</v>
      </c>
      <c r="D9" s="222">
        <f t="shared" si="2"/>
        <v>6.5247531104939957E-2</v>
      </c>
      <c r="E9" s="222">
        <f t="shared" si="3"/>
        <v>0.80215810963287026</v>
      </c>
      <c r="F9" s="223" t="str">
        <f t="shared" si="1"/>
        <v>B</v>
      </c>
      <c r="G9" s="223" t="str">
        <f t="shared" si="4"/>
        <v>B</v>
      </c>
      <c r="I9" s="220" t="s">
        <v>60</v>
      </c>
      <c r="J9" s="221">
        <f>'Юнит 09-15.03'!R16</f>
        <v>6</v>
      </c>
      <c r="K9" s="222">
        <f t="shared" si="5"/>
        <v>6.5217391304347824E-2</v>
      </c>
      <c r="L9" s="222">
        <f t="shared" si="6"/>
        <v>0.81521739130434789</v>
      </c>
      <c r="M9" s="223" t="str">
        <f t="shared" si="0"/>
        <v>B</v>
      </c>
    </row>
    <row r="10" spans="2:13" ht="28.5" customHeight="1" outlineLevel="1" thickBot="1">
      <c r="B10" s="220" t="s">
        <v>40</v>
      </c>
      <c r="C10" s="221">
        <f>'Юнит 09-15.03'!AE5</f>
        <v>3561.3401972373676</v>
      </c>
      <c r="D10" s="222">
        <f t="shared" si="2"/>
        <v>6.2689701776807813E-2</v>
      </c>
      <c r="E10" s="222">
        <f t="shared" si="3"/>
        <v>0.86484781140967804</v>
      </c>
      <c r="F10" s="223" t="str">
        <f t="shared" si="1"/>
        <v>B</v>
      </c>
      <c r="G10" s="223" t="str">
        <f t="shared" si="4"/>
        <v>A</v>
      </c>
      <c r="I10" s="220" t="s">
        <v>57</v>
      </c>
      <c r="J10" s="221">
        <f>'Юнит 09-15.03'!R12</f>
        <v>4</v>
      </c>
      <c r="K10" s="222">
        <f t="shared" si="5"/>
        <v>4.3478260869565216E-2</v>
      </c>
      <c r="L10" s="222">
        <f t="shared" si="6"/>
        <v>0.85869565217391308</v>
      </c>
      <c r="M10" s="223" t="str">
        <f t="shared" si="0"/>
        <v>B</v>
      </c>
    </row>
    <row r="11" spans="2:13" ht="28.5" customHeight="1" outlineLevel="1" thickBot="1">
      <c r="B11" s="220" t="s">
        <v>60</v>
      </c>
      <c r="C11" s="221">
        <f>'Юнит 09-15.03'!AE16</f>
        <v>3184.4268273495495</v>
      </c>
      <c r="D11" s="222">
        <f t="shared" si="2"/>
        <v>5.6054956022305522E-2</v>
      </c>
      <c r="E11" s="222">
        <f t="shared" si="3"/>
        <v>0.92090276743198352</v>
      </c>
      <c r="F11" s="223" t="str">
        <f t="shared" si="1"/>
        <v>B</v>
      </c>
      <c r="G11" s="223" t="str">
        <f t="shared" si="4"/>
        <v>B</v>
      </c>
      <c r="I11" s="220" t="s">
        <v>38</v>
      </c>
      <c r="J11" s="221">
        <f>'Юнит 09-15.03'!R3</f>
        <v>3</v>
      </c>
      <c r="K11" s="222">
        <f t="shared" si="5"/>
        <v>3.2608695652173912E-2</v>
      </c>
      <c r="L11" s="222">
        <f t="shared" si="6"/>
        <v>0.89130434782608703</v>
      </c>
      <c r="M11" s="223" t="str">
        <f t="shared" si="0"/>
        <v>B</v>
      </c>
    </row>
    <row r="12" spans="2:13" ht="28.5" customHeight="1" outlineLevel="1" thickBot="1">
      <c r="B12" s="220" t="s">
        <v>39</v>
      </c>
      <c r="C12" s="221">
        <f>'Юнит 09-15.03'!AE4</f>
        <v>2163.9006551425878</v>
      </c>
      <c r="D12" s="222">
        <f t="shared" si="2"/>
        <v>3.809079706868744E-2</v>
      </c>
      <c r="E12" s="222">
        <f>D12+E5</f>
        <v>0.50293226689645965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09-15.03'!R4</f>
        <v>3</v>
      </c>
      <c r="K12" s="222">
        <f t="shared" si="5"/>
        <v>3.2608695652173912E-2</v>
      </c>
      <c r="L12" s="222">
        <f>K12+L5</f>
        <v>0.46739130434782611</v>
      </c>
      <c r="M12" s="223" t="str">
        <f t="shared" si="0"/>
        <v>A</v>
      </c>
    </row>
    <row r="13" spans="2:13" ht="28.5" customHeight="1" outlineLevel="1" thickBot="1">
      <c r="B13" s="220" t="s">
        <v>38</v>
      </c>
      <c r="C13" s="221">
        <f>'Юнит 09-15.03'!AE3</f>
        <v>1187.0783124086818</v>
      </c>
      <c r="D13" s="222">
        <f t="shared" si="2"/>
        <v>2.0895949633889056E-2</v>
      </c>
      <c r="E13" s="222">
        <f t="shared" ref="E13:E16" si="7">D13+E12</f>
        <v>0.52382821653034872</v>
      </c>
      <c r="F13" s="223" t="str">
        <f t="shared" si="1"/>
        <v>A</v>
      </c>
      <c r="G13" s="223" t="str">
        <f t="shared" si="4"/>
        <v>B</v>
      </c>
      <c r="I13" s="220" t="s">
        <v>40</v>
      </c>
      <c r="J13" s="221">
        <f>'Юнит 09-15.03'!R5</f>
        <v>3</v>
      </c>
      <c r="K13" s="222">
        <f t="shared" si="5"/>
        <v>3.2608695652173912E-2</v>
      </c>
      <c r="L13" s="222">
        <f t="shared" ref="L13:L16" si="8">K13+L12</f>
        <v>0.5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'Юнит 09-15.03'!AE9</f>
        <v>865.64118460369048</v>
      </c>
      <c r="D14" s="222">
        <f t="shared" si="2"/>
        <v>1.5237743294118398E-2</v>
      </c>
      <c r="E14" s="222">
        <f t="shared" si="7"/>
        <v>0.53906595982446714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09-15.03'!R9</f>
        <v>2</v>
      </c>
      <c r="K14" s="222">
        <f t="shared" si="5"/>
        <v>2.1739130434782608E-2</v>
      </c>
      <c r="L14" s="222">
        <f t="shared" si="8"/>
        <v>0.52173913043478259</v>
      </c>
      <c r="M14" s="223" t="str">
        <f t="shared" si="0"/>
        <v>A</v>
      </c>
    </row>
    <row r="15" spans="2:13" ht="28.5" customHeight="1" outlineLevel="1" thickBot="1">
      <c r="B15" s="220" t="s">
        <v>56</v>
      </c>
      <c r="C15" s="221">
        <f>'Юнит 09-15.03'!AE10</f>
        <v>378.06795095932046</v>
      </c>
      <c r="D15" s="222">
        <f t="shared" si="2"/>
        <v>6.6550696604031571E-3</v>
      </c>
      <c r="E15" s="222">
        <f t="shared" si="7"/>
        <v>0.54572102948487033</v>
      </c>
      <c r="F15" s="223" t="str">
        <f t="shared" si="1"/>
        <v>A</v>
      </c>
      <c r="G15" s="223" t="str">
        <f t="shared" si="4"/>
        <v>A</v>
      </c>
      <c r="I15" s="220" t="s">
        <v>56</v>
      </c>
      <c r="J15" s="221">
        <f>'Юнит 09-15.03'!R10</f>
        <v>1</v>
      </c>
      <c r="K15" s="222">
        <f t="shared" si="5"/>
        <v>1.0869565217391304E-2</v>
      </c>
      <c r="L15" s="222">
        <f t="shared" si="8"/>
        <v>0.53260869565217395</v>
      </c>
      <c r="M15" s="223" t="str">
        <f t="shared" si="0"/>
        <v>A</v>
      </c>
    </row>
    <row r="16" spans="2:13" ht="28.5" customHeight="1" outlineLevel="1" thickBot="1">
      <c r="B16" s="220" t="s">
        <v>52</v>
      </c>
      <c r="C16" s="221">
        <f>'Юнит 09-15.03'!AE11</f>
        <v>12.627753984063714</v>
      </c>
      <c r="D16" s="222">
        <f t="shared" si="2"/>
        <v>2.2228433329282634E-4</v>
      </c>
      <c r="E16" s="222">
        <f t="shared" si="7"/>
        <v>0.54594331381816319</v>
      </c>
      <c r="F16" s="223" t="str">
        <f t="shared" si="1"/>
        <v>A</v>
      </c>
      <c r="G16" s="223" t="str">
        <f t="shared" si="4"/>
        <v>A</v>
      </c>
      <c r="I16" s="220" t="s">
        <v>52</v>
      </c>
      <c r="J16" s="221">
        <f>'Юнит 09-15.03'!R11</f>
        <v>1</v>
      </c>
      <c r="K16" s="222">
        <f t="shared" si="5"/>
        <v>1.0869565217391304E-2</v>
      </c>
      <c r="L16" s="222">
        <f t="shared" si="8"/>
        <v>0.5434782608695653</v>
      </c>
      <c r="M16" s="223" t="str">
        <f t="shared" si="0"/>
        <v>A</v>
      </c>
    </row>
    <row r="17" spans="2:13" ht="28.5" customHeight="1" outlineLevel="1" thickBot="1">
      <c r="B17" s="220" t="s">
        <v>59</v>
      </c>
      <c r="C17" s="221">
        <f>'Юнит 09-15.03'!AE14</f>
        <v>-113.88</v>
      </c>
      <c r="D17" s="222">
        <f t="shared" si="2"/>
        <v>-2.004611422374329E-3</v>
      </c>
      <c r="E17" s="222">
        <f>D17+E14</f>
        <v>0.53706134840209285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09-15.03'!R14</f>
        <v>0</v>
      </c>
      <c r="K17" s="222">
        <f t="shared" si="5"/>
        <v>0</v>
      </c>
      <c r="L17" s="222">
        <f>K17+L14</f>
        <v>0.52173913043478259</v>
      </c>
      <c r="M17" s="223" t="str">
        <f t="shared" si="0"/>
        <v>A</v>
      </c>
    </row>
    <row r="18" spans="2:13" outlineLevel="1">
      <c r="C18" s="224">
        <f>SUM(C4:C17)</f>
        <v>56809.014819000033</v>
      </c>
      <c r="D18" s="225">
        <f>SUM(D4:D17)</f>
        <v>1</v>
      </c>
      <c r="J18" s="224">
        <f>SUM(J4:J17)</f>
        <v>92</v>
      </c>
      <c r="K18" s="225">
        <f>SUM(K4:K17)</f>
        <v>1.0000000000000002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15" priority="4" operator="equal">
      <formula>"C"</formula>
    </cfRule>
    <cfRule type="cellIs" dxfId="414" priority="5" operator="equal">
      <formula>"B"</formula>
    </cfRule>
    <cfRule type="cellIs" dxfId="413" priority="6" operator="equal">
      <formula>"A"</formula>
    </cfRule>
  </conditionalFormatting>
  <conditionalFormatting sqref="M22:M41 D22:D41 K22:K41 F22:G41">
    <cfRule type="cellIs" dxfId="412" priority="1" operator="equal">
      <formula>"C"</formula>
    </cfRule>
    <cfRule type="cellIs" dxfId="411" priority="2" operator="equal">
      <formula>"B"</formula>
    </cfRule>
    <cfRule type="cellIs" dxfId="410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1ABF-B5B6-443D-83C1-8947EE299CA0}">
  <dimension ref="B1:M43"/>
  <sheetViews>
    <sheetView workbookViewId="0">
      <selection activeCell="I8" sqref="H8:I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02-08.03'!AE11</f>
        <v>7184.9576741982519</v>
      </c>
      <c r="D4" s="222">
        <f>C4/C$18</f>
        <v>0.25404898471170012</v>
      </c>
      <c r="E4" s="222">
        <f>D4</f>
        <v>0.25404898471170012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02-08.03'!R8</f>
        <v>14</v>
      </c>
      <c r="K4" s="222">
        <f>J4/J$18</f>
        <v>0.15730337078651685</v>
      </c>
      <c r="L4" s="222">
        <f>K4</f>
        <v>0.15730337078651685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02-08.03'!AE7</f>
        <v>5286.3223176959409</v>
      </c>
      <c r="D5" s="222">
        <f>C5/C$18</f>
        <v>0.18691617662442458</v>
      </c>
      <c r="E5" s="222">
        <f>D5+E4</f>
        <v>0.44096516133612473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02-08.03'!R7</f>
        <v>13</v>
      </c>
      <c r="K5" s="222">
        <f>J5/J$18</f>
        <v>0.14606741573033707</v>
      </c>
      <c r="L5" s="222">
        <f>K5+L4</f>
        <v>0.3033707865168539</v>
      </c>
      <c r="M5" s="223" t="str">
        <f t="shared" si="0"/>
        <v>A</v>
      </c>
    </row>
    <row r="6" spans="2:13" ht="28.5" customHeight="1" outlineLevel="1" thickBot="1">
      <c r="B6" s="220" t="s">
        <v>55</v>
      </c>
      <c r="C6" s="221">
        <f>'Юнит 02-08.03'!AE9</f>
        <v>4879.2520123481891</v>
      </c>
      <c r="D6" s="222">
        <f t="shared" ref="D6:D17" si="2">C6/C$18</f>
        <v>0.17252280056443017</v>
      </c>
      <c r="E6" s="222">
        <f t="shared" ref="E6:E11" si="3">D6+E5</f>
        <v>0.61348796190055488</v>
      </c>
      <c r="F6" s="223" t="str">
        <f t="shared" si="1"/>
        <v>A</v>
      </c>
      <c r="G6" s="223" t="str">
        <f t="shared" ref="G6:G17" si="4">VLOOKUP(B$4:B$17,I$4:M$17,5,0)</f>
        <v>B</v>
      </c>
      <c r="I6" s="220" t="s">
        <v>53</v>
      </c>
      <c r="J6" s="221">
        <f>'Юнит 02-08.03'!R15</f>
        <v>12</v>
      </c>
      <c r="K6" s="222">
        <f t="shared" ref="K6:K17" si="5">J6/J$18</f>
        <v>0.1348314606741573</v>
      </c>
      <c r="L6" s="222">
        <f t="shared" ref="L6:L11" si="6">K6+L5</f>
        <v>0.4382022471910112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02-08.03'!AE8</f>
        <v>3210.7426813035622</v>
      </c>
      <c r="D7" s="222">
        <f t="shared" si="2"/>
        <v>0.11352689261968571</v>
      </c>
      <c r="E7" s="222">
        <f t="shared" si="3"/>
        <v>0.72701485452024062</v>
      </c>
      <c r="F7" s="223" t="str">
        <f t="shared" si="1"/>
        <v>A</v>
      </c>
      <c r="G7" s="223" t="str">
        <f t="shared" si="4"/>
        <v>A</v>
      </c>
      <c r="I7" s="220" t="s">
        <v>41</v>
      </c>
      <c r="J7" s="221">
        <f>'Юнит 02-08.03'!R6</f>
        <v>8</v>
      </c>
      <c r="K7" s="222">
        <f t="shared" si="5"/>
        <v>8.98876404494382E-2</v>
      </c>
      <c r="L7" s="222">
        <f t="shared" si="6"/>
        <v>0.5280898876404494</v>
      </c>
      <c r="M7" s="223" t="str">
        <f t="shared" si="0"/>
        <v>A</v>
      </c>
    </row>
    <row r="8" spans="2:13" ht="28.5" customHeight="1" outlineLevel="1" thickBot="1">
      <c r="B8" s="220" t="s">
        <v>58</v>
      </c>
      <c r="C8" s="221">
        <f>'Юнит 02-08.03'!AE13</f>
        <v>2905.8290862388553</v>
      </c>
      <c r="D8" s="222">
        <f t="shared" si="2"/>
        <v>0.1027456197488435</v>
      </c>
      <c r="E8" s="222">
        <f t="shared" si="3"/>
        <v>0.82976047426908406</v>
      </c>
      <c r="F8" s="223" t="str">
        <f t="shared" si="1"/>
        <v>B</v>
      </c>
      <c r="G8" s="223" t="str">
        <f t="shared" si="4"/>
        <v>A</v>
      </c>
      <c r="I8" s="220" t="s">
        <v>52</v>
      </c>
      <c r="J8" s="221">
        <f>'Юнит 02-08.03'!R11</f>
        <v>8</v>
      </c>
      <c r="K8" s="222">
        <f t="shared" si="5"/>
        <v>8.98876404494382E-2</v>
      </c>
      <c r="L8" s="222">
        <f t="shared" si="6"/>
        <v>0.6179775280898876</v>
      </c>
      <c r="M8" s="223" t="str">
        <f t="shared" si="0"/>
        <v>A</v>
      </c>
    </row>
    <row r="9" spans="2:13" ht="28.5" customHeight="1" outlineLevel="1" thickBot="1">
      <c r="B9" s="220" t="s">
        <v>53</v>
      </c>
      <c r="C9" s="221">
        <f>'Юнит 02-08.03'!AE15</f>
        <v>2790.432147976479</v>
      </c>
      <c r="D9" s="222">
        <f t="shared" si="2"/>
        <v>9.8665362587458505E-2</v>
      </c>
      <c r="E9" s="222">
        <f t="shared" si="3"/>
        <v>0.92842583685654256</v>
      </c>
      <c r="F9" s="223" t="str">
        <f t="shared" si="1"/>
        <v>B</v>
      </c>
      <c r="G9" s="223" t="str">
        <f t="shared" si="4"/>
        <v>A</v>
      </c>
      <c r="I9" s="220" t="s">
        <v>60</v>
      </c>
      <c r="J9" s="221">
        <f>'Юнит 02-08.03'!R16</f>
        <v>8</v>
      </c>
      <c r="K9" s="222">
        <f t="shared" si="5"/>
        <v>8.98876404494382E-2</v>
      </c>
      <c r="L9" s="222">
        <f t="shared" si="6"/>
        <v>0.7078651685393258</v>
      </c>
      <c r="M9" s="223" t="str">
        <f t="shared" si="0"/>
        <v>A</v>
      </c>
    </row>
    <row r="10" spans="2:13" ht="28.5" customHeight="1" outlineLevel="1" thickBot="1">
      <c r="B10" s="220" t="s">
        <v>41</v>
      </c>
      <c r="C10" s="221">
        <f>'Юнит 02-08.03'!AE6</f>
        <v>2439.4430572356173</v>
      </c>
      <c r="D10" s="222">
        <f t="shared" si="2"/>
        <v>8.6254931490862136E-2</v>
      </c>
      <c r="E10" s="222">
        <f t="shared" si="3"/>
        <v>1.0146807683474046</v>
      </c>
      <c r="F10" s="223" t="str">
        <f t="shared" si="1"/>
        <v>C</v>
      </c>
      <c r="G10" s="223" t="str">
        <f t="shared" si="4"/>
        <v>A</v>
      </c>
      <c r="I10" s="220" t="s">
        <v>58</v>
      </c>
      <c r="J10" s="221">
        <f>'Юнит 02-08.03'!R13</f>
        <v>7</v>
      </c>
      <c r="K10" s="222">
        <f t="shared" si="5"/>
        <v>7.8651685393258425E-2</v>
      </c>
      <c r="L10" s="222">
        <f t="shared" si="6"/>
        <v>0.78651685393258419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02-08.03'!AE16</f>
        <v>2155.6622853165995</v>
      </c>
      <c r="D11" s="222">
        <f t="shared" si="2"/>
        <v>7.6220882543625468E-2</v>
      </c>
      <c r="E11" s="222">
        <f t="shared" si="3"/>
        <v>1.0909016508910301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02-08.03'!R9</f>
        <v>5</v>
      </c>
      <c r="K11" s="222">
        <f t="shared" si="5"/>
        <v>5.6179775280898875E-2</v>
      </c>
      <c r="L11" s="222">
        <f t="shared" si="6"/>
        <v>0.84269662921348309</v>
      </c>
      <c r="M11" s="223" t="str">
        <f t="shared" si="0"/>
        <v>B</v>
      </c>
    </row>
    <row r="12" spans="2:13" ht="28.5" customHeight="1" outlineLevel="1" thickBot="1">
      <c r="B12" s="220" t="s">
        <v>56</v>
      </c>
      <c r="C12" s="221">
        <f>'Юнит 02-08.03'!AE10</f>
        <v>1647.6333703606529</v>
      </c>
      <c r="D12" s="222">
        <f t="shared" si="2"/>
        <v>5.8257766280293152E-2</v>
      </c>
      <c r="E12" s="222">
        <f>D12+E5</f>
        <v>0.4992229276164179</v>
      </c>
      <c r="F12" s="223" t="str">
        <f t="shared" si="1"/>
        <v>A</v>
      </c>
      <c r="G12" s="223" t="str">
        <f t="shared" si="4"/>
        <v>A</v>
      </c>
      <c r="I12" s="220" t="s">
        <v>56</v>
      </c>
      <c r="J12" s="221">
        <f>'Юнит 02-08.03'!R10</f>
        <v>5</v>
      </c>
      <c r="K12" s="222">
        <f t="shared" si="5"/>
        <v>5.6179775280898875E-2</v>
      </c>
      <c r="L12" s="222">
        <f>K12+L5</f>
        <v>0.3595505617977528</v>
      </c>
      <c r="M12" s="223" t="str">
        <f t="shared" si="0"/>
        <v>A</v>
      </c>
    </row>
    <row r="13" spans="2:13" ht="28.5" customHeight="1" outlineLevel="1" thickBot="1">
      <c r="B13" s="220" t="s">
        <v>57</v>
      </c>
      <c r="C13" s="221">
        <f>'Юнит 02-08.03'!AE12</f>
        <v>1177.2783317564688</v>
      </c>
      <c r="D13" s="222">
        <f t="shared" si="2"/>
        <v>4.1626739984823795E-2</v>
      </c>
      <c r="E13" s="222">
        <f t="shared" ref="E13:E16" si="7">D13+E12</f>
        <v>0.54084966760124165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02-08.03'!R12</f>
        <v>4</v>
      </c>
      <c r="K13" s="222">
        <f t="shared" si="5"/>
        <v>4.49438202247191E-2</v>
      </c>
      <c r="L13" s="222">
        <f t="shared" ref="L13:L16" si="8">K13+L12</f>
        <v>0.4044943820224719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02-08.03'!AE4</f>
        <v>581.43476582214714</v>
      </c>
      <c r="D14" s="222">
        <f t="shared" si="2"/>
        <v>2.0558633555163488E-2</v>
      </c>
      <c r="E14" s="222">
        <f t="shared" si="7"/>
        <v>0.56140830115640517</v>
      </c>
      <c r="F14" s="223" t="str">
        <f t="shared" si="1"/>
        <v>A</v>
      </c>
      <c r="G14" s="223" t="str">
        <f t="shared" si="4"/>
        <v>A</v>
      </c>
      <c r="I14" s="220" t="s">
        <v>38</v>
      </c>
      <c r="J14" s="221">
        <f>'Юнит 02-08.03'!R3</f>
        <v>2</v>
      </c>
      <c r="K14" s="222">
        <f t="shared" si="5"/>
        <v>2.247191011235955E-2</v>
      </c>
      <c r="L14" s="222">
        <f t="shared" si="8"/>
        <v>0.42696629213483145</v>
      </c>
      <c r="M14" s="223" t="str">
        <f t="shared" si="0"/>
        <v>A</v>
      </c>
    </row>
    <row r="15" spans="2:13" ht="28.5" customHeight="1" outlineLevel="1" thickBot="1">
      <c r="B15" s="220" t="s">
        <v>40</v>
      </c>
      <c r="C15" s="221">
        <f>'Юнит 02-08.03'!AE5</f>
        <v>412.06157694689603</v>
      </c>
      <c r="D15" s="222">
        <f t="shared" si="2"/>
        <v>1.4569859699798774E-2</v>
      </c>
      <c r="E15" s="222">
        <f t="shared" si="7"/>
        <v>0.5759781608562039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02-08.03'!R4</f>
        <v>2</v>
      </c>
      <c r="K15" s="222">
        <f t="shared" si="5"/>
        <v>2.247191011235955E-2</v>
      </c>
      <c r="L15" s="222">
        <f t="shared" si="8"/>
        <v>0.449438202247191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02-08.03'!AE14</f>
        <v>-916.64</v>
      </c>
      <c r="D16" s="222">
        <f t="shared" si="2"/>
        <v>-3.2410971909047223E-2</v>
      </c>
      <c r="E16" s="222">
        <f t="shared" si="7"/>
        <v>0.54356718894715672</v>
      </c>
      <c r="F16" s="223" t="str">
        <f t="shared" si="1"/>
        <v>A</v>
      </c>
      <c r="G16" s="223" t="str">
        <f t="shared" si="4"/>
        <v>A</v>
      </c>
      <c r="I16" s="220" t="s">
        <v>40</v>
      </c>
      <c r="J16" s="221">
        <f>'Юнит 02-08.03'!R5</f>
        <v>1</v>
      </c>
      <c r="K16" s="222">
        <f t="shared" si="5"/>
        <v>1.1235955056179775E-2</v>
      </c>
      <c r="L16" s="222">
        <f t="shared" si="8"/>
        <v>0.4606741573033708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02-08.03'!AE3</f>
        <v>-5472.6286011996517</v>
      </c>
      <c r="D17" s="222">
        <f t="shared" si="2"/>
        <v>-0.19350367850206221</v>
      </c>
      <c r="E17" s="222">
        <f>D17+E14</f>
        <v>0.36790462265434298</v>
      </c>
      <c r="F17" s="223" t="str">
        <f t="shared" si="1"/>
        <v>A</v>
      </c>
      <c r="G17" s="223" t="str">
        <f t="shared" si="4"/>
        <v>A</v>
      </c>
      <c r="I17" s="220" t="s">
        <v>59</v>
      </c>
      <c r="J17" s="221">
        <f>'Юнит 02-08.03'!R14</f>
        <v>0</v>
      </c>
      <c r="K17" s="222">
        <f t="shared" si="5"/>
        <v>0</v>
      </c>
      <c r="L17" s="222">
        <f>K17+L14</f>
        <v>0.42696629213483145</v>
      </c>
      <c r="M17" s="223" t="str">
        <f t="shared" si="0"/>
        <v>A</v>
      </c>
    </row>
    <row r="18" spans="2:13" outlineLevel="1">
      <c r="C18" s="224">
        <f>SUM(C4:C17)</f>
        <v>28281.780706000009</v>
      </c>
      <c r="D18" s="225">
        <f>SUM(D4:D17)</f>
        <v>0.99999999999999989</v>
      </c>
      <c r="J18" s="224">
        <f>SUM(J4:J17)</f>
        <v>89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9" priority="4" operator="equal">
      <formula>"C"</formula>
    </cfRule>
    <cfRule type="cellIs" dxfId="408" priority="5" operator="equal">
      <formula>"B"</formula>
    </cfRule>
    <cfRule type="cellIs" dxfId="407" priority="6" operator="equal">
      <formula>"A"</formula>
    </cfRule>
  </conditionalFormatting>
  <conditionalFormatting sqref="M22:M41 D22:D41 K22:K41 F22:G41">
    <cfRule type="cellIs" dxfId="406" priority="1" operator="equal">
      <formula>"C"</formula>
    </cfRule>
    <cfRule type="cellIs" dxfId="405" priority="2" operator="equal">
      <formula>"B"</formula>
    </cfRule>
    <cfRule type="cellIs" dxfId="40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7C6C-34A5-4DE9-9D32-B5CAB6E1D94C}">
  <dimension ref="B1:M43"/>
  <sheetViews>
    <sheetView workbookViewId="0">
      <selection activeCell="J6" sqref="J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ФЕВРАЛЬ!AE11</f>
        <v>46604.634879594472</v>
      </c>
      <c r="D4" s="222">
        <f>C4/C$18</f>
        <v>0.20684727282172613</v>
      </c>
      <c r="E4" s="222">
        <f>D4</f>
        <v>0.20684727282172613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ФЕВРАЛЬ!R11</f>
        <v>105</v>
      </c>
      <c r="K4" s="222">
        <f>J4/J$18</f>
        <v>0.19125683060109289</v>
      </c>
      <c r="L4" s="222">
        <f>K4</f>
        <v>0.19125683060109289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ФЕВРАЛЬ!AE15</f>
        <v>42795.637813280868</v>
      </c>
      <c r="D5" s="222">
        <f>C5/C$18</f>
        <v>0.18994164407067046</v>
      </c>
      <c r="E5" s="222">
        <f>D5+E4</f>
        <v>0.39678891689239659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ФЕВРАЛЬ!R15</f>
        <v>91</v>
      </c>
      <c r="K5" s="222">
        <f>J5/J$18</f>
        <v>0.16575591985428051</v>
      </c>
      <c r="L5" s="222">
        <f>K5+L4</f>
        <v>0.3570127504553734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ФЕВРАЛЬ!AE8</f>
        <v>27498.91246689903</v>
      </c>
      <c r="D6" s="222">
        <f t="shared" ref="D6:D17" si="2">C6/C$18</f>
        <v>0.12204955717466451</v>
      </c>
      <c r="E6" s="222">
        <f t="shared" ref="E6:E11" si="3">D6+E5</f>
        <v>0.51883847406706107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ФЕВРАЛЬ!R7</f>
        <v>64</v>
      </c>
      <c r="K6" s="222">
        <f t="shared" ref="K6:K17" si="5">J6/J$18</f>
        <v>0.11657559198542805</v>
      </c>
      <c r="L6" s="222">
        <f t="shared" ref="L6:L11" si="6">K6+L5</f>
        <v>0.47358834244080145</v>
      </c>
      <c r="M6" s="223" t="str">
        <f t="shared" si="0"/>
        <v>A</v>
      </c>
    </row>
    <row r="7" spans="2:13" ht="28.5" customHeight="1" outlineLevel="1" thickBot="1">
      <c r="B7" s="220" t="s">
        <v>42</v>
      </c>
      <c r="C7" s="221">
        <f>ФЕВРАЛЬ!AE7</f>
        <v>17588.260081633984</v>
      </c>
      <c r="D7" s="222">
        <f t="shared" si="2"/>
        <v>7.806270000750784E-2</v>
      </c>
      <c r="E7" s="222">
        <f t="shared" si="3"/>
        <v>0.59690117407456889</v>
      </c>
      <c r="F7" s="223" t="str">
        <f t="shared" si="1"/>
        <v>A</v>
      </c>
      <c r="G7" s="223" t="str">
        <f t="shared" si="4"/>
        <v>A</v>
      </c>
      <c r="I7" s="220" t="s">
        <v>43</v>
      </c>
      <c r="J7" s="221">
        <f>ФЕВРАЛЬ!R8</f>
        <v>58</v>
      </c>
      <c r="K7" s="222">
        <f t="shared" si="5"/>
        <v>0.10564663023679417</v>
      </c>
      <c r="L7" s="222">
        <f t="shared" si="6"/>
        <v>0.57923497267759561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ФЕВРАЛЬ!AE6</f>
        <v>15496.897497357968</v>
      </c>
      <c r="D8" s="222">
        <f t="shared" si="2"/>
        <v>6.8780519208183552E-2</v>
      </c>
      <c r="E8" s="222">
        <f t="shared" si="3"/>
        <v>0.6656816932827524</v>
      </c>
      <c r="F8" s="223" t="str">
        <f t="shared" si="1"/>
        <v>A</v>
      </c>
      <c r="G8" s="223" t="str">
        <f t="shared" si="4"/>
        <v>A</v>
      </c>
      <c r="I8" s="220" t="s">
        <v>58</v>
      </c>
      <c r="J8" s="221">
        <f>ФЕВРАЛЬ!R13</f>
        <v>37</v>
      </c>
      <c r="K8" s="222">
        <f t="shared" si="5"/>
        <v>6.7395264116575593E-2</v>
      </c>
      <c r="L8" s="222">
        <f t="shared" si="6"/>
        <v>0.6466302367941712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ФЕВРАЛЬ!AE16</f>
        <v>14713.312118860471</v>
      </c>
      <c r="D9" s="222">
        <f t="shared" si="2"/>
        <v>6.5302699910082918E-2</v>
      </c>
      <c r="E9" s="222">
        <f t="shared" si="3"/>
        <v>0.73098439319283526</v>
      </c>
      <c r="F9" s="223" t="str">
        <f t="shared" si="1"/>
        <v>A</v>
      </c>
      <c r="G9" s="223" t="str">
        <f t="shared" si="4"/>
        <v>A</v>
      </c>
      <c r="I9" s="220" t="s">
        <v>60</v>
      </c>
      <c r="J9" s="221">
        <f>ФЕВРАЛЬ!R16</f>
        <v>35</v>
      </c>
      <c r="K9" s="222">
        <f t="shared" si="5"/>
        <v>6.3752276867030971E-2</v>
      </c>
      <c r="L9" s="222">
        <f t="shared" si="6"/>
        <v>0.7103825136612022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ФЕВРАЛЬ!AE10</f>
        <v>14356.309151945359</v>
      </c>
      <c r="D10" s="222">
        <f t="shared" si="2"/>
        <v>6.3718198920289987E-2</v>
      </c>
      <c r="E10" s="222">
        <f t="shared" si="3"/>
        <v>0.79470259211312522</v>
      </c>
      <c r="F10" s="223" t="str">
        <f t="shared" si="1"/>
        <v>A</v>
      </c>
      <c r="G10" s="223" t="str">
        <f t="shared" si="4"/>
        <v>B</v>
      </c>
      <c r="I10" s="220" t="s">
        <v>41</v>
      </c>
      <c r="J10" s="221">
        <f>ФЕВРАЛЬ!R6</f>
        <v>29</v>
      </c>
      <c r="K10" s="222">
        <f t="shared" si="5"/>
        <v>5.2823315118397086E-2</v>
      </c>
      <c r="L10" s="222">
        <f t="shared" si="6"/>
        <v>0.7632058287795993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ФЕВРАЛЬ!AE13</f>
        <v>13248.471378556174</v>
      </c>
      <c r="D11" s="222">
        <f t="shared" si="2"/>
        <v>5.8801236846743529E-2</v>
      </c>
      <c r="E11" s="222">
        <f t="shared" si="3"/>
        <v>0.85350382895986876</v>
      </c>
      <c r="F11" s="223" t="str">
        <f t="shared" si="1"/>
        <v>B</v>
      </c>
      <c r="G11" s="223" t="str">
        <f t="shared" si="4"/>
        <v>A</v>
      </c>
      <c r="I11" s="220" t="s">
        <v>56</v>
      </c>
      <c r="J11" s="221">
        <f>ФЕВРАЛЬ!R10</f>
        <v>28</v>
      </c>
      <c r="K11" s="222">
        <f t="shared" si="5"/>
        <v>5.1001821493624776E-2</v>
      </c>
      <c r="L11" s="222">
        <f t="shared" si="6"/>
        <v>0.81420765027322406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ФЕВРАЛЬ!AE14</f>
        <v>9302.970172773752</v>
      </c>
      <c r="D12" s="222">
        <f t="shared" si="2"/>
        <v>4.1289756144461336E-2</v>
      </c>
      <c r="E12" s="222">
        <f>D12+E5</f>
        <v>0.43807867303685794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ФЕВРАЛЬ!R12</f>
        <v>24</v>
      </c>
      <c r="K12" s="222">
        <f t="shared" si="5"/>
        <v>4.3715846994535519E-2</v>
      </c>
      <c r="L12" s="222">
        <f>K12+L5</f>
        <v>0.40072859744990891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ФЕВРАЛЬ!AE4</f>
        <v>7968.198499221874</v>
      </c>
      <c r="D13" s="222">
        <f t="shared" si="2"/>
        <v>3.5365583983748131E-2</v>
      </c>
      <c r="E13" s="222">
        <f t="shared" ref="E13:E16" si="7">D13+E12</f>
        <v>0.47344425702060605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ФЕВРАЛЬ!R14</f>
        <v>22</v>
      </c>
      <c r="K13" s="222">
        <f t="shared" si="5"/>
        <v>4.0072859744990891E-2</v>
      </c>
      <c r="L13" s="222">
        <f t="shared" ref="L13:L16" si="8">K13+L12</f>
        <v>0.44080145719489983</v>
      </c>
      <c r="M13" s="223" t="str">
        <f t="shared" si="0"/>
        <v>A</v>
      </c>
    </row>
    <row r="14" spans="2:13" ht="28.5" customHeight="1" outlineLevel="1" thickBot="1">
      <c r="B14" s="220" t="s">
        <v>55</v>
      </c>
      <c r="C14" s="221">
        <f>ФЕВРАЛЬ!AE9</f>
        <v>4092.0495863824708</v>
      </c>
      <c r="D14" s="222">
        <f t="shared" si="2"/>
        <v>1.8161912423115881E-2</v>
      </c>
      <c r="E14" s="222">
        <f t="shared" si="7"/>
        <v>0.49160616944372193</v>
      </c>
      <c r="F14" s="223" t="str">
        <f t="shared" si="1"/>
        <v>A</v>
      </c>
      <c r="G14" s="223" t="str">
        <f t="shared" si="4"/>
        <v>A</v>
      </c>
      <c r="I14" s="220" t="s">
        <v>39</v>
      </c>
      <c r="J14" s="221">
        <f>ФЕВРАЛЬ!R4</f>
        <v>16</v>
      </c>
      <c r="K14" s="222">
        <f t="shared" si="5"/>
        <v>2.9143897996357013E-2</v>
      </c>
      <c r="L14" s="222">
        <f t="shared" si="8"/>
        <v>0.46994535519125685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ФЕВРАЛЬ!AE3</f>
        <v>4043.5122265980281</v>
      </c>
      <c r="D15" s="222">
        <f t="shared" si="2"/>
        <v>1.7946487057649178E-2</v>
      </c>
      <c r="E15" s="222">
        <f t="shared" si="7"/>
        <v>0.50955265650137116</v>
      </c>
      <c r="F15" s="223" t="str">
        <f t="shared" si="1"/>
        <v>A</v>
      </c>
      <c r="G15" s="223" t="str">
        <f t="shared" si="4"/>
        <v>A</v>
      </c>
      <c r="I15" s="220" t="s">
        <v>55</v>
      </c>
      <c r="J15" s="221">
        <f>ФЕВРАЛЬ!R9</f>
        <v>15</v>
      </c>
      <c r="K15" s="222">
        <f t="shared" si="5"/>
        <v>2.7322404371584699E-2</v>
      </c>
      <c r="L15" s="222">
        <f t="shared" si="8"/>
        <v>0.49726775956284153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ФЕВРАЛЬ!AE12</f>
        <v>4062.9028143257415</v>
      </c>
      <c r="D16" s="222">
        <f t="shared" si="2"/>
        <v>1.8032549102770877E-2</v>
      </c>
      <c r="E16" s="222">
        <f t="shared" si="7"/>
        <v>0.52758520560414202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ФЕВРАЛЬ!R3</f>
        <v>13</v>
      </c>
      <c r="K16" s="222">
        <f t="shared" si="5"/>
        <v>2.3679417122040074E-2</v>
      </c>
      <c r="L16" s="222">
        <f t="shared" si="8"/>
        <v>0.52094717668488155</v>
      </c>
      <c r="M16" s="223" t="str">
        <f t="shared" si="0"/>
        <v>A</v>
      </c>
    </row>
    <row r="17" spans="2:13" ht="28.5" customHeight="1" outlineLevel="1" thickBot="1">
      <c r="B17" s="220" t="s">
        <v>40</v>
      </c>
      <c r="C17" s="221">
        <f>ФЕВРАЛЬ!AE5</f>
        <v>3537.3310635699227</v>
      </c>
      <c r="D17" s="222">
        <f t="shared" si="2"/>
        <v>1.569988232838573E-2</v>
      </c>
      <c r="E17" s="222">
        <f>D17+E14</f>
        <v>0.50730605177210764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ФЕВРАЛЬ!R5</f>
        <v>12</v>
      </c>
      <c r="K17" s="222">
        <f t="shared" si="5"/>
        <v>2.185792349726776E-2</v>
      </c>
      <c r="L17" s="222">
        <f>K17+L14</f>
        <v>0.49180327868852464</v>
      </c>
      <c r="M17" s="223" t="str">
        <f t="shared" si="0"/>
        <v>A</v>
      </c>
    </row>
    <row r="18" spans="2:13" outlineLevel="1">
      <c r="C18" s="224">
        <f>SUM(C4:C17)</f>
        <v>225309.39975100011</v>
      </c>
      <c r="D18" s="225">
        <f>SUM(D4:D17)</f>
        <v>0.99999999999999989</v>
      </c>
      <c r="J18" s="224">
        <f>SUM(J4:J17)</f>
        <v>549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403" priority="4" operator="equal">
      <formula>"C"</formula>
    </cfRule>
    <cfRule type="cellIs" dxfId="402" priority="5" operator="equal">
      <formula>"B"</formula>
    </cfRule>
    <cfRule type="cellIs" dxfId="401" priority="6" operator="equal">
      <formula>"A"</formula>
    </cfRule>
  </conditionalFormatting>
  <conditionalFormatting sqref="M22:M41 D22:D41 K22:K41 F22:G41">
    <cfRule type="cellIs" dxfId="400" priority="1" operator="equal">
      <formula>"C"</formula>
    </cfRule>
    <cfRule type="cellIs" dxfId="399" priority="2" operator="equal">
      <formula>"B"</formula>
    </cfRule>
    <cfRule type="cellIs" dxfId="398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F2C7-E03F-4DE9-9997-D1EEC80DE294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43</v>
      </c>
      <c r="C4" s="221">
        <f>'Юнит 23.02-01.03'!AE8</f>
        <v>10426.618095440814</v>
      </c>
      <c r="D4" s="222">
        <f>C4/C$18</f>
        <v>0.2360976405689745</v>
      </c>
      <c r="E4" s="222">
        <f>D4</f>
        <v>0.2360976405689745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43</v>
      </c>
      <c r="J4" s="221">
        <f>'Юнит 23.02-01.03'!R8</f>
        <v>17</v>
      </c>
      <c r="K4" s="222">
        <f>J4/J$18</f>
        <v>0.15044247787610621</v>
      </c>
      <c r="L4" s="222">
        <f>K4</f>
        <v>0.15044247787610621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23.02-01.03'!AE15</f>
        <v>8944.4605626868561</v>
      </c>
      <c r="D5" s="222">
        <f>C5/C$18</f>
        <v>0.20253604914675147</v>
      </c>
      <c r="E5" s="222">
        <f>D5+E4</f>
        <v>0.43863368971572597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23.02-01.03'!R15</f>
        <v>17</v>
      </c>
      <c r="K5" s="222">
        <f>J5/J$18</f>
        <v>0.15044247787610621</v>
      </c>
      <c r="L5" s="222">
        <f>K5+L4</f>
        <v>0.30088495575221241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23.02-01.03'!AE7</f>
        <v>5980.9181773297851</v>
      </c>
      <c r="D6" s="222">
        <f t="shared" ref="D6:D17" si="2">C6/C$18</f>
        <v>0.13543036267158437</v>
      </c>
      <c r="E6" s="222">
        <f t="shared" ref="E6:E11" si="3">D6+E5</f>
        <v>0.5740640523873104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42</v>
      </c>
      <c r="J6" s="221">
        <f>'Юнит 23.02-01.03'!R7</f>
        <v>15</v>
      </c>
      <c r="K6" s="222">
        <f t="shared" ref="K6:K17" si="5">J6/J$18</f>
        <v>0.13274336283185842</v>
      </c>
      <c r="L6" s="222">
        <f t="shared" ref="L6:L11" si="6">K6+L5</f>
        <v>0.4336283185840708</v>
      </c>
      <c r="M6" s="223" t="str">
        <f t="shared" si="0"/>
        <v>A</v>
      </c>
    </row>
    <row r="7" spans="2:13" ht="28.5" customHeight="1" outlineLevel="1" thickBot="1">
      <c r="B7" s="220" t="s">
        <v>58</v>
      </c>
      <c r="C7" s="221">
        <f>'Юнит 23.02-01.03'!AE13</f>
        <v>4848.2539918088205</v>
      </c>
      <c r="D7" s="222">
        <f t="shared" si="2"/>
        <v>0.10978260811582753</v>
      </c>
      <c r="E7" s="222">
        <f t="shared" si="3"/>
        <v>0.68384666050313792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23.02-01.03'!R13</f>
        <v>12</v>
      </c>
      <c r="K7" s="222">
        <f t="shared" si="5"/>
        <v>0.10619469026548672</v>
      </c>
      <c r="L7" s="222">
        <f t="shared" si="6"/>
        <v>0.53982300884955747</v>
      </c>
      <c r="M7" s="223" t="str">
        <f t="shared" si="0"/>
        <v>A</v>
      </c>
    </row>
    <row r="8" spans="2:13" ht="28.5" customHeight="1" outlineLevel="1" thickBot="1">
      <c r="B8" s="220" t="s">
        <v>41</v>
      </c>
      <c r="C8" s="221">
        <f>'Юнит 23.02-01.03'!AE6</f>
        <v>3930.435203405852</v>
      </c>
      <c r="D8" s="222">
        <f t="shared" si="2"/>
        <v>8.899975710620163E-2</v>
      </c>
      <c r="E8" s="222">
        <f t="shared" si="3"/>
        <v>0.77284641760933959</v>
      </c>
      <c r="F8" s="223" t="str">
        <f t="shared" si="1"/>
        <v>A</v>
      </c>
      <c r="G8" s="223" t="str">
        <f t="shared" si="4"/>
        <v>A</v>
      </c>
      <c r="I8" s="220" t="s">
        <v>60</v>
      </c>
      <c r="J8" s="221">
        <f>'Юнит 23.02-01.03'!R16</f>
        <v>9</v>
      </c>
      <c r="K8" s="222">
        <f t="shared" si="5"/>
        <v>7.9646017699115043E-2</v>
      </c>
      <c r="L8" s="222">
        <f t="shared" si="6"/>
        <v>0.61946902654867253</v>
      </c>
      <c r="M8" s="223" t="str">
        <f t="shared" si="0"/>
        <v>A</v>
      </c>
    </row>
    <row r="9" spans="2:13" ht="28.5" customHeight="1" outlineLevel="1" thickBot="1">
      <c r="B9" s="220" t="s">
        <v>38</v>
      </c>
      <c r="C9" s="221">
        <f>'Юнит 23.02-01.03'!AE3</f>
        <v>2967.9729197625925</v>
      </c>
      <c r="D9" s="222">
        <f t="shared" si="2"/>
        <v>6.7206010349123949E-2</v>
      </c>
      <c r="E9" s="222">
        <f t="shared" si="3"/>
        <v>0.84005242795846358</v>
      </c>
      <c r="F9" s="223" t="str">
        <f t="shared" si="1"/>
        <v>B</v>
      </c>
      <c r="G9" s="223" t="str">
        <f t="shared" si="4"/>
        <v>A</v>
      </c>
      <c r="I9" s="220" t="s">
        <v>38</v>
      </c>
      <c r="J9" s="221">
        <f>'Юнит 23.02-01.03'!R3</f>
        <v>7</v>
      </c>
      <c r="K9" s="222">
        <f t="shared" si="5"/>
        <v>6.1946902654867256E-2</v>
      </c>
      <c r="L9" s="222">
        <f t="shared" si="6"/>
        <v>0.68141592920353977</v>
      </c>
      <c r="M9" s="223" t="str">
        <f t="shared" si="0"/>
        <v>A</v>
      </c>
    </row>
    <row r="10" spans="2:13" ht="28.5" customHeight="1" outlineLevel="1" thickBot="1">
      <c r="B10" s="220" t="s">
        <v>56</v>
      </c>
      <c r="C10" s="221">
        <f>'Юнит 23.02-01.03'!AE10</f>
        <v>2677.8257535487937</v>
      </c>
      <c r="D10" s="222">
        <f t="shared" si="2"/>
        <v>6.0635993040174474E-2</v>
      </c>
      <c r="E10" s="222">
        <f t="shared" si="3"/>
        <v>0.90068842099863811</v>
      </c>
      <c r="F10" s="223" t="str">
        <f t="shared" si="1"/>
        <v>B</v>
      </c>
      <c r="G10" s="223" t="str">
        <f t="shared" si="4"/>
        <v>A</v>
      </c>
      <c r="I10" s="220" t="s">
        <v>41</v>
      </c>
      <c r="J10" s="221">
        <f>'Юнит 23.02-01.03'!R6</f>
        <v>7</v>
      </c>
      <c r="K10" s="222">
        <f t="shared" si="5"/>
        <v>6.1946902654867256E-2</v>
      </c>
      <c r="L10" s="222">
        <f t="shared" si="6"/>
        <v>0.74336283185840701</v>
      </c>
      <c r="M10" s="223" t="str">
        <f t="shared" si="0"/>
        <v>A</v>
      </c>
    </row>
    <row r="11" spans="2:13" ht="28.5" customHeight="1" outlineLevel="1" thickBot="1">
      <c r="B11" s="220" t="s">
        <v>60</v>
      </c>
      <c r="C11" s="221">
        <f>'Юнит 23.02-01.03'!AE16</f>
        <v>2666.4829595965793</v>
      </c>
      <c r="D11" s="222">
        <f t="shared" si="2"/>
        <v>6.0379149750714317E-2</v>
      </c>
      <c r="E11" s="222">
        <f t="shared" si="3"/>
        <v>0.96106757074935245</v>
      </c>
      <c r="F11" s="223" t="str">
        <f t="shared" si="1"/>
        <v>C</v>
      </c>
      <c r="G11" s="223" t="str">
        <f t="shared" si="4"/>
        <v>A</v>
      </c>
      <c r="I11" s="220" t="s">
        <v>52</v>
      </c>
      <c r="J11" s="221">
        <f>'Юнит 23.02-01.03'!R11</f>
        <v>7</v>
      </c>
      <c r="K11" s="222">
        <f t="shared" si="5"/>
        <v>6.1946902654867256E-2</v>
      </c>
      <c r="L11" s="222">
        <f t="shared" si="6"/>
        <v>0.80530973451327426</v>
      </c>
      <c r="M11" s="223" t="str">
        <f t="shared" si="0"/>
        <v>B</v>
      </c>
    </row>
    <row r="12" spans="2:13" ht="28.5" customHeight="1" outlineLevel="1" thickBot="1">
      <c r="B12" s="220" t="s">
        <v>59</v>
      </c>
      <c r="C12" s="221">
        <f>'Юнит 23.02-01.03'!AE14</f>
        <v>2149.5305336868178</v>
      </c>
      <c r="D12" s="222">
        <f t="shared" si="2"/>
        <v>4.867341286397911E-2</v>
      </c>
      <c r="E12" s="222">
        <f>D12+E5</f>
        <v>0.48730710257970511</v>
      </c>
      <c r="F12" s="223" t="str">
        <f t="shared" si="1"/>
        <v>A</v>
      </c>
      <c r="G12" s="223" t="str">
        <f t="shared" si="4"/>
        <v>A</v>
      </c>
      <c r="I12" s="220" t="s">
        <v>39</v>
      </c>
      <c r="J12" s="221">
        <f>'Юнит 23.02-01.03'!R4</f>
        <v>5</v>
      </c>
      <c r="K12" s="222">
        <f t="shared" si="5"/>
        <v>4.4247787610619468E-2</v>
      </c>
      <c r="L12" s="222">
        <f>K12+L5</f>
        <v>0.3451327433628319</v>
      </c>
      <c r="M12" s="223" t="str">
        <f t="shared" si="0"/>
        <v>A</v>
      </c>
    </row>
    <row r="13" spans="2:13" ht="28.5" customHeight="1" outlineLevel="1" thickBot="1">
      <c r="B13" s="220" t="s">
        <v>39</v>
      </c>
      <c r="C13" s="221">
        <f>'Юнит 23.02-01.03'!AE4</f>
        <v>1734.1789561588482</v>
      </c>
      <c r="D13" s="222">
        <f t="shared" si="2"/>
        <v>3.926829928224787E-2</v>
      </c>
      <c r="E13" s="222">
        <f t="shared" ref="E13:E16" si="7">D13+E12</f>
        <v>0.52657540186195295</v>
      </c>
      <c r="F13" s="223" t="str">
        <f t="shared" si="1"/>
        <v>A</v>
      </c>
      <c r="G13" s="223" t="str">
        <f t="shared" si="4"/>
        <v>A</v>
      </c>
      <c r="I13" s="220" t="s">
        <v>57</v>
      </c>
      <c r="J13" s="221">
        <f>'Юнит 23.02-01.03'!R12</f>
        <v>5</v>
      </c>
      <c r="K13" s="222">
        <f t="shared" si="5"/>
        <v>4.4247787610619468E-2</v>
      </c>
      <c r="L13" s="222">
        <f t="shared" ref="L13:L16" si="8">K13+L12</f>
        <v>0.38938053097345138</v>
      </c>
      <c r="M13" s="223" t="str">
        <f t="shared" si="0"/>
        <v>A</v>
      </c>
    </row>
    <row r="14" spans="2:13" ht="28.5" customHeight="1" outlineLevel="1" thickBot="1">
      <c r="B14" s="220" t="s">
        <v>40</v>
      </c>
      <c r="C14" s="221">
        <f>'Юнит 23.02-01.03'!AE5</f>
        <v>1407.3662908011036</v>
      </c>
      <c r="D14" s="222">
        <f t="shared" si="2"/>
        <v>3.1868037903847471E-2</v>
      </c>
      <c r="E14" s="222">
        <f t="shared" si="7"/>
        <v>0.55844343976580046</v>
      </c>
      <c r="F14" s="223" t="str">
        <f t="shared" si="1"/>
        <v>A</v>
      </c>
      <c r="G14" s="223" t="str">
        <f t="shared" si="4"/>
        <v>A</v>
      </c>
      <c r="I14" s="220" t="s">
        <v>40</v>
      </c>
      <c r="J14" s="221">
        <f>'Юнит 23.02-01.03'!R5</f>
        <v>4</v>
      </c>
      <c r="K14" s="222">
        <f t="shared" si="5"/>
        <v>3.5398230088495575E-2</v>
      </c>
      <c r="L14" s="222">
        <f t="shared" si="8"/>
        <v>0.42477876106194695</v>
      </c>
      <c r="M14" s="223" t="str">
        <f t="shared" si="0"/>
        <v>A</v>
      </c>
    </row>
    <row r="15" spans="2:13" ht="28.5" customHeight="1" outlineLevel="1" thickBot="1">
      <c r="B15" s="220" t="s">
        <v>52</v>
      </c>
      <c r="C15" s="221">
        <f>'Юнит 23.02-01.03'!AE11</f>
        <v>-963.20294060029858</v>
      </c>
      <c r="D15" s="222">
        <f t="shared" si="2"/>
        <v>-2.1810518001447354E-2</v>
      </c>
      <c r="E15" s="222">
        <f t="shared" si="7"/>
        <v>0.53663292176435307</v>
      </c>
      <c r="F15" s="223" t="str">
        <f t="shared" si="1"/>
        <v>A</v>
      </c>
      <c r="G15" s="223" t="str">
        <f t="shared" si="4"/>
        <v>B</v>
      </c>
      <c r="I15" s="220" t="s">
        <v>56</v>
      </c>
      <c r="J15" s="221">
        <f>'Юнит 23.02-01.03'!R10</f>
        <v>4</v>
      </c>
      <c r="K15" s="222">
        <f t="shared" si="5"/>
        <v>3.5398230088495575E-2</v>
      </c>
      <c r="L15" s="222">
        <f t="shared" si="8"/>
        <v>0.46017699115044253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23.02-01.03'!AE12</f>
        <v>-1156.2606321887909</v>
      </c>
      <c r="D16" s="222">
        <f t="shared" si="2"/>
        <v>-2.6182066384682613E-2</v>
      </c>
      <c r="E16" s="222">
        <f t="shared" si="7"/>
        <v>0.5104508553796705</v>
      </c>
      <c r="F16" s="223" t="str">
        <f t="shared" si="1"/>
        <v>A</v>
      </c>
      <c r="G16" s="223" t="str">
        <f t="shared" si="4"/>
        <v>A</v>
      </c>
      <c r="I16" s="220" t="s">
        <v>59</v>
      </c>
      <c r="J16" s="221">
        <f>'Юнит 23.02-01.03'!R14</f>
        <v>3</v>
      </c>
      <c r="K16" s="222">
        <f t="shared" si="5"/>
        <v>2.6548672566371681E-2</v>
      </c>
      <c r="L16" s="222">
        <f t="shared" si="8"/>
        <v>0.48672566371681419</v>
      </c>
      <c r="M16" s="223" t="str">
        <f t="shared" si="0"/>
        <v>A</v>
      </c>
    </row>
    <row r="17" spans="2:13" ht="28.5" customHeight="1" outlineLevel="1" thickBot="1">
      <c r="B17" s="220" t="s">
        <v>55</v>
      </c>
      <c r="C17" s="221">
        <f>'Юнит 23.02-01.03'!AE9</f>
        <v>-1452.2660494377578</v>
      </c>
      <c r="D17" s="222">
        <f t="shared" si="2"/>
        <v>-3.2884736413296652E-2</v>
      </c>
      <c r="E17" s="222">
        <f>D17+E14</f>
        <v>0.52555870335250376</v>
      </c>
      <c r="F17" s="223" t="str">
        <f t="shared" si="1"/>
        <v>A</v>
      </c>
      <c r="G17" s="223" t="str">
        <f t="shared" si="4"/>
        <v>A</v>
      </c>
      <c r="I17" s="220" t="s">
        <v>55</v>
      </c>
      <c r="J17" s="221">
        <f>'Юнит 23.02-01.03'!R9</f>
        <v>1</v>
      </c>
      <c r="K17" s="222">
        <f t="shared" si="5"/>
        <v>8.8495575221238937E-3</v>
      </c>
      <c r="L17" s="222">
        <f>K17+L14</f>
        <v>0.43362831858407086</v>
      </c>
      <c r="M17" s="223" t="str">
        <f t="shared" si="0"/>
        <v>A</v>
      </c>
    </row>
    <row r="18" spans="2:13" outlineLevel="1">
      <c r="C18" s="224">
        <f>SUM(C4:C17)</f>
        <v>44162.313822000011</v>
      </c>
      <c r="D18" s="225">
        <f>SUM(D4:D17)</f>
        <v>1.0000000000000002</v>
      </c>
      <c r="J18" s="224">
        <f>SUM(J4:J17)</f>
        <v>113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7" priority="4" operator="equal">
      <formula>"C"</formula>
    </cfRule>
    <cfRule type="cellIs" dxfId="396" priority="5" operator="equal">
      <formula>"B"</formula>
    </cfRule>
    <cfRule type="cellIs" dxfId="395" priority="6" operator="equal">
      <formula>"A"</formula>
    </cfRule>
  </conditionalFormatting>
  <conditionalFormatting sqref="M22:M41 D22:D41 K22:K41 F22:G41">
    <cfRule type="cellIs" dxfId="394" priority="1" operator="equal">
      <formula>"C"</formula>
    </cfRule>
    <cfRule type="cellIs" dxfId="393" priority="2" operator="equal">
      <formula>"B"</formula>
    </cfRule>
    <cfRule type="cellIs" dxfId="392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D629-51D5-465D-82AA-24BD7EB488A6}">
  <dimension ref="B1:M43"/>
  <sheetViews>
    <sheetView workbookViewId="0">
      <selection activeCell="G48" sqref="G4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16-22.02'!AE11</f>
        <v>15588.531558487022</v>
      </c>
      <c r="D4" s="222">
        <f>C4/C$18</f>
        <v>0.22056304862792847</v>
      </c>
      <c r="E4" s="222">
        <f>D4</f>
        <v>0.22056304862792847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16-22.02'!R11</f>
        <v>26</v>
      </c>
      <c r="K4" s="222">
        <f>J4/J$18</f>
        <v>0.16993464052287582</v>
      </c>
      <c r="L4" s="222">
        <f>K4</f>
        <v>0.16993464052287582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42</v>
      </c>
      <c r="C5" s="221">
        <f>'Юнит 16-22.02'!AE7</f>
        <v>13263.624038080083</v>
      </c>
      <c r="D5" s="222">
        <f>C5/C$18</f>
        <v>0.18766779556608573</v>
      </c>
      <c r="E5" s="222">
        <f>D5+E4</f>
        <v>0.40823084419401423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42</v>
      </c>
      <c r="J5" s="221">
        <f>'Юнит 16-22.02'!R7</f>
        <v>25</v>
      </c>
      <c r="K5" s="222">
        <f>J5/J$18</f>
        <v>0.16339869281045752</v>
      </c>
      <c r="L5" s="222">
        <f>K5+L4</f>
        <v>0.33333333333333337</v>
      </c>
      <c r="M5" s="223" t="str">
        <f t="shared" si="0"/>
        <v>A</v>
      </c>
    </row>
    <row r="6" spans="2:13" ht="28.5" customHeight="1" outlineLevel="1" thickBot="1">
      <c r="B6" s="220" t="s">
        <v>53</v>
      </c>
      <c r="C6" s="221">
        <f>'Юнит 16-22.02'!AE15</f>
        <v>8708.6634079145133</v>
      </c>
      <c r="D6" s="222">
        <f t="shared" ref="D6:D17" si="2">C6/C$18</f>
        <v>0.12321939007002518</v>
      </c>
      <c r="E6" s="222">
        <f t="shared" ref="E6:E11" si="3">D6+E5</f>
        <v>0.53145023426403937</v>
      </c>
      <c r="F6" s="223" t="str">
        <f t="shared" si="1"/>
        <v>A</v>
      </c>
      <c r="G6" s="223" t="str">
        <f t="shared" ref="G6:G17" si="4">VLOOKUP(B$4:B$17,I$4:M$17,5,0)</f>
        <v>A</v>
      </c>
      <c r="I6" s="220" t="s">
        <v>53</v>
      </c>
      <c r="J6" s="221">
        <f>'Юнит 16-22.02'!R15</f>
        <v>17</v>
      </c>
      <c r="K6" s="222">
        <f t="shared" ref="K6:K17" si="5">J6/J$18</f>
        <v>0.1111111111111111</v>
      </c>
      <c r="L6" s="222">
        <f t="shared" ref="L6:L11" si="6">K6+L5</f>
        <v>0.44444444444444448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16-22.02'!AE8</f>
        <v>6302.1753402456397</v>
      </c>
      <c r="D7" s="222">
        <f t="shared" si="2"/>
        <v>8.9169849053264041E-2</v>
      </c>
      <c r="E7" s="222">
        <f t="shared" si="3"/>
        <v>0.62062008331730345</v>
      </c>
      <c r="F7" s="223" t="str">
        <f t="shared" si="1"/>
        <v>A</v>
      </c>
      <c r="G7" s="223" t="str">
        <f t="shared" si="4"/>
        <v>A</v>
      </c>
      <c r="I7" s="220" t="s">
        <v>58</v>
      </c>
      <c r="J7" s="221">
        <f>'Юнит 16-22.02'!R13</f>
        <v>14</v>
      </c>
      <c r="K7" s="222">
        <f t="shared" si="5"/>
        <v>9.1503267973856203E-2</v>
      </c>
      <c r="L7" s="222">
        <f t="shared" si="6"/>
        <v>0.53594771241830064</v>
      </c>
      <c r="M7" s="223" t="str">
        <f t="shared" si="0"/>
        <v>A</v>
      </c>
    </row>
    <row r="8" spans="2:13" ht="28.5" customHeight="1" outlineLevel="1" thickBot="1">
      <c r="B8" s="220" t="s">
        <v>56</v>
      </c>
      <c r="C8" s="221">
        <f>'Юнит 16-22.02'!AE10</f>
        <v>5579.1551242195646</v>
      </c>
      <c r="D8" s="222">
        <f t="shared" si="2"/>
        <v>7.8939793549446441E-2</v>
      </c>
      <c r="E8" s="222">
        <f t="shared" si="3"/>
        <v>0.69955987686674992</v>
      </c>
      <c r="F8" s="223" t="str">
        <f t="shared" si="1"/>
        <v>A</v>
      </c>
      <c r="G8" s="223" t="str">
        <f t="shared" si="4"/>
        <v>A</v>
      </c>
      <c r="I8" s="220" t="s">
        <v>43</v>
      </c>
      <c r="J8" s="221">
        <f>'Юнит 16-22.02'!R8</f>
        <v>12</v>
      </c>
      <c r="K8" s="222">
        <f t="shared" si="5"/>
        <v>7.8431372549019607E-2</v>
      </c>
      <c r="L8" s="222">
        <f t="shared" si="6"/>
        <v>0.6143790849673203</v>
      </c>
      <c r="M8" s="223" t="str">
        <f t="shared" si="0"/>
        <v>A</v>
      </c>
    </row>
    <row r="9" spans="2:13" ht="28.5" customHeight="1" outlineLevel="1" thickBot="1">
      <c r="B9" s="220" t="s">
        <v>60</v>
      </c>
      <c r="C9" s="221">
        <f>'Юнит 16-22.02'!AE16</f>
        <v>4582.0617704557153</v>
      </c>
      <c r="D9" s="222">
        <f t="shared" si="2"/>
        <v>6.483186112183649E-2</v>
      </c>
      <c r="E9" s="222">
        <f t="shared" si="3"/>
        <v>0.76439173798858639</v>
      </c>
      <c r="F9" s="223" t="str">
        <f t="shared" si="1"/>
        <v>A</v>
      </c>
      <c r="G9" s="223" t="str">
        <f t="shared" si="4"/>
        <v>A</v>
      </c>
      <c r="I9" s="220" t="s">
        <v>56</v>
      </c>
      <c r="J9" s="221">
        <f>'Юнит 16-22.02'!R10</f>
        <v>10</v>
      </c>
      <c r="K9" s="222">
        <f t="shared" si="5"/>
        <v>6.535947712418301E-2</v>
      </c>
      <c r="L9" s="222">
        <f t="shared" si="6"/>
        <v>0.6797385620915033</v>
      </c>
      <c r="M9" s="223" t="str">
        <f t="shared" si="0"/>
        <v>A</v>
      </c>
    </row>
    <row r="10" spans="2:13" ht="28.5" customHeight="1" outlineLevel="1" thickBot="1">
      <c r="B10" s="220" t="s">
        <v>59</v>
      </c>
      <c r="C10" s="221">
        <f>'Юнит 16-22.02'!AE14</f>
        <v>3933.2357162996209</v>
      </c>
      <c r="D10" s="222">
        <f t="shared" si="2"/>
        <v>5.5651583172180323E-2</v>
      </c>
      <c r="E10" s="222">
        <f t="shared" si="3"/>
        <v>0.82004332116076672</v>
      </c>
      <c r="F10" s="223" t="str">
        <f t="shared" si="1"/>
        <v>B</v>
      </c>
      <c r="G10" s="223" t="str">
        <f t="shared" si="4"/>
        <v>A</v>
      </c>
      <c r="I10" s="220" t="s">
        <v>60</v>
      </c>
      <c r="J10" s="221">
        <f>'Юнит 16-22.02'!R16</f>
        <v>10</v>
      </c>
      <c r="K10" s="222">
        <f t="shared" si="5"/>
        <v>6.535947712418301E-2</v>
      </c>
      <c r="L10" s="222">
        <f t="shared" si="6"/>
        <v>0.74509803921568629</v>
      </c>
      <c r="M10" s="223" t="str">
        <f t="shared" si="0"/>
        <v>A</v>
      </c>
    </row>
    <row r="11" spans="2:13" ht="28.5" customHeight="1" outlineLevel="1" thickBot="1">
      <c r="B11" s="220" t="s">
        <v>58</v>
      </c>
      <c r="C11" s="221">
        <f>'Юнит 16-22.02'!AE13</f>
        <v>3142.7758816115688</v>
      </c>
      <c r="D11" s="222">
        <f t="shared" si="2"/>
        <v>4.4467320542785703E-2</v>
      </c>
      <c r="E11" s="222">
        <f t="shared" si="3"/>
        <v>0.86451064170355241</v>
      </c>
      <c r="F11" s="223" t="str">
        <f t="shared" si="1"/>
        <v>B</v>
      </c>
      <c r="G11" s="223" t="str">
        <f t="shared" si="4"/>
        <v>A</v>
      </c>
      <c r="I11" s="220" t="s">
        <v>41</v>
      </c>
      <c r="J11" s="221">
        <f>'Юнит 16-22.02'!R6</f>
        <v>8</v>
      </c>
      <c r="K11" s="222">
        <f t="shared" si="5"/>
        <v>5.2287581699346407E-2</v>
      </c>
      <c r="L11" s="222">
        <f t="shared" si="6"/>
        <v>0.79738562091503273</v>
      </c>
      <c r="M11" s="223" t="str">
        <f t="shared" si="0"/>
        <v>A</v>
      </c>
    </row>
    <row r="12" spans="2:13" ht="28.5" customHeight="1" outlineLevel="1" thickBot="1">
      <c r="B12" s="220" t="s">
        <v>41</v>
      </c>
      <c r="C12" s="221">
        <f>'Юнит 16-22.02'!AE6</f>
        <v>3000.4661435950184</v>
      </c>
      <c r="D12" s="222">
        <f t="shared" si="2"/>
        <v>4.2453771700894746E-2</v>
      </c>
      <c r="E12" s="222">
        <f>D12+E5</f>
        <v>0.45068461589490899</v>
      </c>
      <c r="F12" s="223" t="str">
        <f t="shared" si="1"/>
        <v>A</v>
      </c>
      <c r="G12" s="223" t="str">
        <f t="shared" si="4"/>
        <v>A</v>
      </c>
      <c r="I12" s="220" t="s">
        <v>57</v>
      </c>
      <c r="J12" s="221">
        <f>'Юнит 16-22.02'!R12</f>
        <v>7</v>
      </c>
      <c r="K12" s="222">
        <f t="shared" si="5"/>
        <v>4.5751633986928102E-2</v>
      </c>
      <c r="L12" s="222">
        <f>K12+L5</f>
        <v>0.37908496732026148</v>
      </c>
      <c r="M12" s="223" t="str">
        <f t="shared" si="0"/>
        <v>A</v>
      </c>
    </row>
    <row r="13" spans="2:13" ht="28.5" customHeight="1" outlineLevel="1" thickBot="1">
      <c r="B13" s="220" t="s">
        <v>55</v>
      </c>
      <c r="C13" s="221">
        <f>'Юнит 16-22.02'!AE9</f>
        <v>2666.4773045110001</v>
      </c>
      <c r="D13" s="222">
        <f t="shared" si="2"/>
        <v>3.7728143999549955E-2</v>
      </c>
      <c r="E13" s="222">
        <f t="shared" ref="E13:E16" si="7">D13+E12</f>
        <v>0.48841275989445893</v>
      </c>
      <c r="F13" s="223" t="str">
        <f t="shared" si="1"/>
        <v>A</v>
      </c>
      <c r="G13" s="223" t="str">
        <f t="shared" si="4"/>
        <v>A</v>
      </c>
      <c r="I13" s="220" t="s">
        <v>59</v>
      </c>
      <c r="J13" s="221">
        <f>'Юнит 16-22.02'!R14</f>
        <v>7</v>
      </c>
      <c r="K13" s="222">
        <f t="shared" si="5"/>
        <v>4.5751633986928102E-2</v>
      </c>
      <c r="L13" s="222">
        <f t="shared" ref="L13:L16" si="8">K13+L12</f>
        <v>0.42483660130718959</v>
      </c>
      <c r="M13" s="223" t="str">
        <f t="shared" si="0"/>
        <v>A</v>
      </c>
    </row>
    <row r="14" spans="2:13" ht="28.5" customHeight="1" outlineLevel="1" thickBot="1">
      <c r="B14" s="220" t="s">
        <v>39</v>
      </c>
      <c r="C14" s="221">
        <f>'Юнит 16-22.02'!AE4</f>
        <v>1779.7586172984397</v>
      </c>
      <c r="D14" s="222">
        <f t="shared" si="2"/>
        <v>2.5181909211932862E-2</v>
      </c>
      <c r="E14" s="222">
        <f t="shared" si="7"/>
        <v>0.51359466910639173</v>
      </c>
      <c r="F14" s="223" t="str">
        <f t="shared" si="1"/>
        <v>A</v>
      </c>
      <c r="G14" s="223" t="str">
        <f t="shared" si="4"/>
        <v>A</v>
      </c>
      <c r="I14" s="220" t="s">
        <v>55</v>
      </c>
      <c r="J14" s="221">
        <f>'Юнит 16-22.02'!R9</f>
        <v>6</v>
      </c>
      <c r="K14" s="222">
        <f t="shared" si="5"/>
        <v>3.9215686274509803E-2</v>
      </c>
      <c r="L14" s="222">
        <f t="shared" si="8"/>
        <v>0.46405228758169936</v>
      </c>
      <c r="M14" s="223" t="str">
        <f t="shared" si="0"/>
        <v>A</v>
      </c>
    </row>
    <row r="15" spans="2:13" ht="28.5" customHeight="1" outlineLevel="1" thickBot="1">
      <c r="B15" s="220" t="s">
        <v>57</v>
      </c>
      <c r="C15" s="221">
        <f>'Юнит 16-22.02'!AE12</f>
        <v>1475.1303913942286</v>
      </c>
      <c r="D15" s="222">
        <f t="shared" si="2"/>
        <v>2.0871706550992082E-2</v>
      </c>
      <c r="E15" s="222">
        <f t="shared" si="7"/>
        <v>0.53446637565738386</v>
      </c>
      <c r="F15" s="223" t="str">
        <f t="shared" si="1"/>
        <v>A</v>
      </c>
      <c r="G15" s="223" t="str">
        <f t="shared" si="4"/>
        <v>A</v>
      </c>
      <c r="I15" s="220" t="s">
        <v>39</v>
      </c>
      <c r="J15" s="221">
        <f>'Юнит 16-22.02'!R4</f>
        <v>5</v>
      </c>
      <c r="K15" s="222">
        <f t="shared" si="5"/>
        <v>3.2679738562091505E-2</v>
      </c>
      <c r="L15" s="222">
        <f t="shared" si="8"/>
        <v>0.49673202614379086</v>
      </c>
      <c r="M15" s="223" t="str">
        <f t="shared" si="0"/>
        <v>A</v>
      </c>
    </row>
    <row r="16" spans="2:13" ht="28.5" customHeight="1" outlineLevel="1" thickBot="1">
      <c r="B16" s="220" t="s">
        <v>40</v>
      </c>
      <c r="C16" s="221">
        <f>'Юнит 16-22.02'!AE5</f>
        <v>553.5818119437829</v>
      </c>
      <c r="D16" s="222">
        <f t="shared" si="2"/>
        <v>7.8326615723350382E-3</v>
      </c>
      <c r="E16" s="222">
        <f t="shared" si="7"/>
        <v>0.54229903722971895</v>
      </c>
      <c r="F16" s="223" t="str">
        <f t="shared" si="1"/>
        <v>A</v>
      </c>
      <c r="G16" s="223" t="str">
        <f t="shared" si="4"/>
        <v>A</v>
      </c>
      <c r="I16" s="220" t="s">
        <v>38</v>
      </c>
      <c r="J16" s="221">
        <f>'Юнит 16-22.02'!R3</f>
        <v>3</v>
      </c>
      <c r="K16" s="222">
        <f t="shared" si="5"/>
        <v>1.9607843137254902E-2</v>
      </c>
      <c r="L16" s="222">
        <f t="shared" si="8"/>
        <v>0.5163398692810458</v>
      </c>
      <c r="M16" s="223" t="str">
        <f t="shared" si="0"/>
        <v>A</v>
      </c>
    </row>
    <row r="17" spans="2:13" ht="28.5" customHeight="1" outlineLevel="1" thickBot="1">
      <c r="B17" s="220" t="s">
        <v>38</v>
      </c>
      <c r="C17" s="221">
        <f>'Юнит 16-22.02'!AE3</f>
        <v>100.44238894378599</v>
      </c>
      <c r="D17" s="222">
        <f t="shared" si="2"/>
        <v>1.4211652607427356E-3</v>
      </c>
      <c r="E17" s="222">
        <f>D17+E14</f>
        <v>0.5150158343671345</v>
      </c>
      <c r="F17" s="223" t="str">
        <f t="shared" si="1"/>
        <v>A</v>
      </c>
      <c r="G17" s="223" t="str">
        <f t="shared" si="4"/>
        <v>A</v>
      </c>
      <c r="I17" s="220" t="s">
        <v>40</v>
      </c>
      <c r="J17" s="221">
        <f>'Юнит 16-22.02'!R5</f>
        <v>3</v>
      </c>
      <c r="K17" s="222">
        <f t="shared" si="5"/>
        <v>1.9607843137254902E-2</v>
      </c>
      <c r="L17" s="222">
        <f>K17+L14</f>
        <v>0.48366013071895425</v>
      </c>
      <c r="M17" s="223" t="str">
        <f t="shared" si="0"/>
        <v>A</v>
      </c>
    </row>
    <row r="18" spans="2:13" outlineLevel="1">
      <c r="C18" s="224">
        <f>SUM(C4:C17)</f>
        <v>70676.079494999998</v>
      </c>
      <c r="D18" s="225">
        <f>SUM(D4:D17)</f>
        <v>0.99999999999999989</v>
      </c>
      <c r="J18" s="224">
        <f>SUM(J4:J17)</f>
        <v>153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91" priority="4" operator="equal">
      <formula>"C"</formula>
    </cfRule>
    <cfRule type="cellIs" dxfId="390" priority="5" operator="equal">
      <formula>"B"</formula>
    </cfRule>
    <cfRule type="cellIs" dxfId="389" priority="6" operator="equal">
      <formula>"A"</formula>
    </cfRule>
  </conditionalFormatting>
  <conditionalFormatting sqref="M22:M41 D22:D41 K22:K41 F22:G41">
    <cfRule type="cellIs" dxfId="388" priority="1" operator="equal">
      <formula>"C"</formula>
    </cfRule>
    <cfRule type="cellIs" dxfId="387" priority="2" operator="equal">
      <formula>"B"</formula>
    </cfRule>
    <cfRule type="cellIs" dxfId="386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D688-F441-4EC8-9427-FA4FBF8F7AAD}">
  <dimension ref="B1:M43"/>
  <sheetViews>
    <sheetView workbookViewId="0">
      <selection activeCell="G8" sqref="G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38</v>
      </c>
      <c r="C4" s="221"/>
      <c r="D4" s="222" t="e">
        <f>C4/C$18</f>
        <v>#DIV/0!</v>
      </c>
      <c r="E4" s="222" t="e">
        <f>D4</f>
        <v>#DIV/0!</v>
      </c>
      <c r="F4" s="223" t="e">
        <f>IF(AND(E4&lt;=0),"C",IF(E4&lt;=0.8,"A",IF(E4&lt;=0.95,"B","C")))</f>
        <v>#DIV/0!</v>
      </c>
      <c r="G4" s="223" t="e">
        <f>VLOOKUP(B$4:B$17,I$4:M$17,5,0)</f>
        <v>#DIV/0!</v>
      </c>
      <c r="I4" s="220" t="s">
        <v>38</v>
      </c>
      <c r="J4" s="221"/>
      <c r="K4" s="222" t="e">
        <f>J4/J$18</f>
        <v>#DIV/0!</v>
      </c>
      <c r="L4" s="222" t="e">
        <f>K4</f>
        <v>#DIV/0!</v>
      </c>
      <c r="M4" s="223" t="e">
        <f t="shared" ref="M4:M17" si="0">_xlfn.IFS(L4&lt;80%,"A",L4&lt;=95%,"B",L4&gt;95%,"C")</f>
        <v>#DIV/0!</v>
      </c>
    </row>
    <row r="5" spans="2:13" ht="28.5" customHeight="1" outlineLevel="1" thickBot="1">
      <c r="B5" s="220" t="s">
        <v>39</v>
      </c>
      <c r="C5" s="221"/>
      <c r="D5" s="222" t="e">
        <f>C5/C$18</f>
        <v>#DIV/0!</v>
      </c>
      <c r="E5" s="222" t="e">
        <f>D5+E4</f>
        <v>#DIV/0!</v>
      </c>
      <c r="F5" s="223" t="e">
        <f t="shared" ref="F5:F17" si="1">IF(AND(E5&lt;=0),"C",IF(E5&lt;=0.8,"A",IF(E5&lt;=0.95,"B","C")))</f>
        <v>#DIV/0!</v>
      </c>
      <c r="G5" s="223" t="e">
        <f>VLOOKUP(B$4:B$17,I$4:M$17,5,0)</f>
        <v>#DIV/0!</v>
      </c>
      <c r="I5" s="220" t="s">
        <v>39</v>
      </c>
      <c r="J5" s="221"/>
      <c r="K5" s="222" t="e">
        <f>J5/J$18</f>
        <v>#DIV/0!</v>
      </c>
      <c r="L5" s="222" t="e">
        <f>K5+L4</f>
        <v>#DIV/0!</v>
      </c>
      <c r="M5" s="223" t="e">
        <f t="shared" si="0"/>
        <v>#DIV/0!</v>
      </c>
    </row>
    <row r="6" spans="2:13" ht="28.5" customHeight="1" outlineLevel="1" thickBot="1">
      <c r="B6" s="220" t="s">
        <v>40</v>
      </c>
      <c r="C6" s="221"/>
      <c r="D6" s="222" t="e">
        <f t="shared" ref="D6:D17" si="2">C6/C$18</f>
        <v>#DIV/0!</v>
      </c>
      <c r="E6" s="222" t="e">
        <f t="shared" ref="E6:E11" si="3">D6+E5</f>
        <v>#DIV/0!</v>
      </c>
      <c r="F6" s="223" t="e">
        <f t="shared" si="1"/>
        <v>#DIV/0!</v>
      </c>
      <c r="G6" s="223" t="e">
        <f t="shared" ref="G6:G17" si="4">VLOOKUP(B$4:B$17,I$4:M$17,5,0)</f>
        <v>#DIV/0!</v>
      </c>
      <c r="I6" s="220" t="s">
        <v>40</v>
      </c>
      <c r="J6" s="221"/>
      <c r="K6" s="222" t="e">
        <f t="shared" ref="K6:K17" si="5">J6/J$18</f>
        <v>#DIV/0!</v>
      </c>
      <c r="L6" s="222" t="e">
        <f t="shared" ref="L6:L11" si="6">K6+L5</f>
        <v>#DIV/0!</v>
      </c>
      <c r="M6" s="223" t="e">
        <f t="shared" si="0"/>
        <v>#DIV/0!</v>
      </c>
    </row>
    <row r="7" spans="2:13" ht="28.5" customHeight="1" outlineLevel="1" thickBot="1">
      <c r="B7" s="220" t="s">
        <v>41</v>
      </c>
      <c r="C7" s="221"/>
      <c r="D7" s="222" t="e">
        <f t="shared" si="2"/>
        <v>#DIV/0!</v>
      </c>
      <c r="E7" s="222" t="e">
        <f t="shared" si="3"/>
        <v>#DIV/0!</v>
      </c>
      <c r="F7" s="223" t="e">
        <f t="shared" si="1"/>
        <v>#DIV/0!</v>
      </c>
      <c r="G7" s="223" t="e">
        <f t="shared" si="4"/>
        <v>#DIV/0!</v>
      </c>
      <c r="I7" s="220" t="s">
        <v>41</v>
      </c>
      <c r="J7" s="221"/>
      <c r="K7" s="222" t="e">
        <f t="shared" si="5"/>
        <v>#DIV/0!</v>
      </c>
      <c r="L7" s="222" t="e">
        <f t="shared" si="6"/>
        <v>#DIV/0!</v>
      </c>
      <c r="M7" s="223" t="e">
        <f t="shared" si="0"/>
        <v>#DIV/0!</v>
      </c>
    </row>
    <row r="8" spans="2:13" ht="28.5" customHeight="1" outlineLevel="1" thickBot="1">
      <c r="B8" s="220" t="s">
        <v>42</v>
      </c>
      <c r="C8" s="221"/>
      <c r="D8" s="222" t="e">
        <f t="shared" si="2"/>
        <v>#DIV/0!</v>
      </c>
      <c r="E8" s="222" t="e">
        <f t="shared" si="3"/>
        <v>#DIV/0!</v>
      </c>
      <c r="F8" s="223" t="e">
        <f t="shared" si="1"/>
        <v>#DIV/0!</v>
      </c>
      <c r="G8" s="223" t="e">
        <f t="shared" si="4"/>
        <v>#DIV/0!</v>
      </c>
      <c r="I8" s="220" t="s">
        <v>42</v>
      </c>
      <c r="J8" s="221"/>
      <c r="K8" s="222" t="e">
        <f t="shared" si="5"/>
        <v>#DIV/0!</v>
      </c>
      <c r="L8" s="222" t="e">
        <f t="shared" si="6"/>
        <v>#DIV/0!</v>
      </c>
      <c r="M8" s="223" t="e">
        <f t="shared" si="0"/>
        <v>#DIV/0!</v>
      </c>
    </row>
    <row r="9" spans="2:13" ht="28.5" customHeight="1" outlineLevel="1" thickBot="1">
      <c r="B9" s="220" t="s">
        <v>43</v>
      </c>
      <c r="C9" s="221"/>
      <c r="D9" s="222" t="e">
        <f t="shared" si="2"/>
        <v>#DIV/0!</v>
      </c>
      <c r="E9" s="222" t="e">
        <f t="shared" si="3"/>
        <v>#DIV/0!</v>
      </c>
      <c r="F9" s="223" t="e">
        <f t="shared" si="1"/>
        <v>#DIV/0!</v>
      </c>
      <c r="G9" s="223" t="e">
        <f t="shared" si="4"/>
        <v>#DIV/0!</v>
      </c>
      <c r="I9" s="220" t="s">
        <v>43</v>
      </c>
      <c r="J9" s="221"/>
      <c r="K9" s="222" t="e">
        <f t="shared" si="5"/>
        <v>#DIV/0!</v>
      </c>
      <c r="L9" s="222" t="e">
        <f t="shared" si="6"/>
        <v>#DIV/0!</v>
      </c>
      <c r="M9" s="223" t="e">
        <f t="shared" si="0"/>
        <v>#DIV/0!</v>
      </c>
    </row>
    <row r="10" spans="2:13" ht="28.5" customHeight="1" outlineLevel="1" thickBot="1">
      <c r="B10" s="220" t="s">
        <v>55</v>
      </c>
      <c r="C10" s="221"/>
      <c r="D10" s="222" t="e">
        <f t="shared" si="2"/>
        <v>#DIV/0!</v>
      </c>
      <c r="E10" s="222" t="e">
        <f t="shared" si="3"/>
        <v>#DIV/0!</v>
      </c>
      <c r="F10" s="223" t="e">
        <f t="shared" si="1"/>
        <v>#DIV/0!</v>
      </c>
      <c r="G10" s="223" t="e">
        <f t="shared" si="4"/>
        <v>#DIV/0!</v>
      </c>
      <c r="I10" s="220" t="s">
        <v>55</v>
      </c>
      <c r="J10" s="221"/>
      <c r="K10" s="222" t="e">
        <f t="shared" si="5"/>
        <v>#DIV/0!</v>
      </c>
      <c r="L10" s="222" t="e">
        <f t="shared" si="6"/>
        <v>#DIV/0!</v>
      </c>
      <c r="M10" s="223" t="e">
        <f t="shared" si="0"/>
        <v>#DIV/0!</v>
      </c>
    </row>
    <row r="11" spans="2:13" ht="28.5" customHeight="1" outlineLevel="1" thickBot="1">
      <c r="B11" s="220" t="s">
        <v>56</v>
      </c>
      <c r="C11" s="221"/>
      <c r="D11" s="222" t="e">
        <f t="shared" si="2"/>
        <v>#DIV/0!</v>
      </c>
      <c r="E11" s="222" t="e">
        <f t="shared" si="3"/>
        <v>#DIV/0!</v>
      </c>
      <c r="F11" s="223" t="e">
        <f t="shared" si="1"/>
        <v>#DIV/0!</v>
      </c>
      <c r="G11" s="223" t="e">
        <f t="shared" si="4"/>
        <v>#DIV/0!</v>
      </c>
      <c r="I11" s="220" t="s">
        <v>56</v>
      </c>
      <c r="J11" s="221"/>
      <c r="K11" s="222" t="e">
        <f t="shared" si="5"/>
        <v>#DIV/0!</v>
      </c>
      <c r="L11" s="222" t="e">
        <f t="shared" si="6"/>
        <v>#DIV/0!</v>
      </c>
      <c r="M11" s="223" t="e">
        <f t="shared" si="0"/>
        <v>#DIV/0!</v>
      </c>
    </row>
    <row r="12" spans="2:13" ht="28.5" customHeight="1" outlineLevel="1" thickBot="1">
      <c r="B12" s="220" t="s">
        <v>52</v>
      </c>
      <c r="C12" s="221"/>
      <c r="D12" s="222" t="e">
        <f t="shared" si="2"/>
        <v>#DIV/0!</v>
      </c>
      <c r="E12" s="222" t="e">
        <f>D12+E5</f>
        <v>#DIV/0!</v>
      </c>
      <c r="F12" s="223" t="e">
        <f t="shared" si="1"/>
        <v>#DIV/0!</v>
      </c>
      <c r="G12" s="223" t="e">
        <f t="shared" si="4"/>
        <v>#DIV/0!</v>
      </c>
      <c r="I12" s="220" t="s">
        <v>52</v>
      </c>
      <c r="J12" s="221"/>
      <c r="K12" s="222" t="e">
        <f t="shared" si="5"/>
        <v>#DIV/0!</v>
      </c>
      <c r="L12" s="222" t="e">
        <f>K12+L5</f>
        <v>#DIV/0!</v>
      </c>
      <c r="M12" s="223" t="e">
        <f t="shared" si="0"/>
        <v>#DIV/0!</v>
      </c>
    </row>
    <row r="13" spans="2:13" ht="28.5" customHeight="1" outlineLevel="1" thickBot="1">
      <c r="B13" s="220" t="s">
        <v>57</v>
      </c>
      <c r="C13" s="221"/>
      <c r="D13" s="222" t="e">
        <f t="shared" si="2"/>
        <v>#DIV/0!</v>
      </c>
      <c r="E13" s="222" t="e">
        <f t="shared" ref="E13:E16" si="7">D13+E12</f>
        <v>#DIV/0!</v>
      </c>
      <c r="F13" s="223" t="e">
        <f t="shared" si="1"/>
        <v>#DIV/0!</v>
      </c>
      <c r="G13" s="223" t="e">
        <f t="shared" si="4"/>
        <v>#DIV/0!</v>
      </c>
      <c r="I13" s="220" t="s">
        <v>57</v>
      </c>
      <c r="J13" s="221"/>
      <c r="K13" s="222" t="e">
        <f t="shared" si="5"/>
        <v>#DIV/0!</v>
      </c>
      <c r="L13" s="222" t="e">
        <f t="shared" ref="L13:L16" si="8">K13+L12</f>
        <v>#DIV/0!</v>
      </c>
      <c r="M13" s="223" t="e">
        <f t="shared" si="0"/>
        <v>#DIV/0!</v>
      </c>
    </row>
    <row r="14" spans="2:13" ht="28.5" customHeight="1" outlineLevel="1" thickBot="1">
      <c r="B14" s="220" t="s">
        <v>58</v>
      </c>
      <c r="C14" s="221"/>
      <c r="D14" s="222" t="e">
        <f t="shared" si="2"/>
        <v>#DIV/0!</v>
      </c>
      <c r="E14" s="222" t="e">
        <f t="shared" si="7"/>
        <v>#DIV/0!</v>
      </c>
      <c r="F14" s="223" t="e">
        <f t="shared" si="1"/>
        <v>#DIV/0!</v>
      </c>
      <c r="G14" s="223" t="e">
        <f t="shared" si="4"/>
        <v>#DIV/0!</v>
      </c>
      <c r="I14" s="220" t="s">
        <v>58</v>
      </c>
      <c r="J14" s="221"/>
      <c r="K14" s="222" t="e">
        <f t="shared" si="5"/>
        <v>#DIV/0!</v>
      </c>
      <c r="L14" s="222" t="e">
        <f t="shared" si="8"/>
        <v>#DIV/0!</v>
      </c>
      <c r="M14" s="223" t="e">
        <f t="shared" si="0"/>
        <v>#DIV/0!</v>
      </c>
    </row>
    <row r="15" spans="2:13" ht="28.5" customHeight="1" outlineLevel="1" thickBot="1">
      <c r="B15" s="220" t="s">
        <v>59</v>
      </c>
      <c r="C15" s="221"/>
      <c r="D15" s="222" t="e">
        <f t="shared" si="2"/>
        <v>#DIV/0!</v>
      </c>
      <c r="E15" s="222" t="e">
        <f t="shared" si="7"/>
        <v>#DIV/0!</v>
      </c>
      <c r="F15" s="223" t="e">
        <f t="shared" si="1"/>
        <v>#DIV/0!</v>
      </c>
      <c r="G15" s="223" t="e">
        <f t="shared" si="4"/>
        <v>#DIV/0!</v>
      </c>
      <c r="I15" s="220" t="s">
        <v>59</v>
      </c>
      <c r="J15" s="221"/>
      <c r="K15" s="222" t="e">
        <f t="shared" si="5"/>
        <v>#DIV/0!</v>
      </c>
      <c r="L15" s="222" t="e">
        <f t="shared" si="8"/>
        <v>#DIV/0!</v>
      </c>
      <c r="M15" s="223" t="e">
        <f t="shared" si="0"/>
        <v>#DIV/0!</v>
      </c>
    </row>
    <row r="16" spans="2:13" ht="28.5" customHeight="1" outlineLevel="1" thickBot="1">
      <c r="B16" s="220" t="s">
        <v>53</v>
      </c>
      <c r="C16" s="221"/>
      <c r="D16" s="222" t="e">
        <f t="shared" si="2"/>
        <v>#DIV/0!</v>
      </c>
      <c r="E16" s="222" t="e">
        <f t="shared" si="7"/>
        <v>#DIV/0!</v>
      </c>
      <c r="F16" s="223" t="e">
        <f t="shared" si="1"/>
        <v>#DIV/0!</v>
      </c>
      <c r="G16" s="223" t="e">
        <f t="shared" si="4"/>
        <v>#DIV/0!</v>
      </c>
      <c r="I16" s="220" t="s">
        <v>53</v>
      </c>
      <c r="J16" s="221"/>
      <c r="K16" s="222" t="e">
        <f t="shared" si="5"/>
        <v>#DIV/0!</v>
      </c>
      <c r="L16" s="222" t="e">
        <f t="shared" si="8"/>
        <v>#DIV/0!</v>
      </c>
      <c r="M16" s="223" t="e">
        <f t="shared" si="0"/>
        <v>#DIV/0!</v>
      </c>
    </row>
    <row r="17" spans="2:13" ht="28.5" customHeight="1" outlineLevel="1" thickBot="1">
      <c r="B17" s="220" t="s">
        <v>60</v>
      </c>
      <c r="C17" s="221"/>
      <c r="D17" s="222" t="e">
        <f t="shared" si="2"/>
        <v>#DIV/0!</v>
      </c>
      <c r="E17" s="222" t="e">
        <f>D17+E14</f>
        <v>#DIV/0!</v>
      </c>
      <c r="F17" s="223" t="e">
        <f t="shared" si="1"/>
        <v>#DIV/0!</v>
      </c>
      <c r="G17" s="223" t="e">
        <f t="shared" si="4"/>
        <v>#DIV/0!</v>
      </c>
      <c r="I17" s="220" t="s">
        <v>60</v>
      </c>
      <c r="J17" s="221"/>
      <c r="K17" s="222" t="e">
        <f t="shared" si="5"/>
        <v>#DIV/0!</v>
      </c>
      <c r="L17" s="222" t="e">
        <f>K17+L14</f>
        <v>#DIV/0!</v>
      </c>
      <c r="M17" s="223" t="e">
        <f t="shared" si="0"/>
        <v>#DIV/0!</v>
      </c>
    </row>
    <row r="18" spans="2:13" outlineLevel="1">
      <c r="C18" s="224">
        <f>SUM(C4:C17)</f>
        <v>0</v>
      </c>
      <c r="D18" s="225" t="e">
        <f>SUM(D4:D17)</f>
        <v>#DIV/0!</v>
      </c>
      <c r="J18" s="224">
        <f>SUM(J4:J17)</f>
        <v>0</v>
      </c>
      <c r="K18" s="225" t="e">
        <f>SUM(K4:K17)</f>
        <v>#DIV/0!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9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0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1">C23/C$42</f>
        <v>#DIV/0!</v>
      </c>
      <c r="E23" s="222" t="e">
        <f>D23+E22</f>
        <v>#DIV/0!</v>
      </c>
      <c r="F23" s="223" t="e">
        <f t="shared" si="9"/>
        <v>#DIV/0!</v>
      </c>
      <c r="G23" s="223" t="e">
        <f t="shared" ref="G23:G41" si="12">VLOOKUP(B$22:B$42,I$22:M$42,5,0)</f>
        <v>#N/A</v>
      </c>
      <c r="I23" s="220"/>
      <c r="J23" s="221"/>
      <c r="K23" s="222" t="e">
        <f t="shared" ref="K23:K41" si="13">J23/J$42</f>
        <v>#DIV/0!</v>
      </c>
      <c r="L23" s="222" t="e">
        <f>K23+L22</f>
        <v>#DIV/0!</v>
      </c>
      <c r="M23" s="223" t="e">
        <f t="shared" si="10"/>
        <v>#DIV/0!</v>
      </c>
    </row>
    <row r="24" spans="2:13" ht="15" hidden="1" outlineLevel="1" thickBot="1">
      <c r="B24" s="220"/>
      <c r="C24" s="221"/>
      <c r="D24" s="222" t="e">
        <f t="shared" si="11"/>
        <v>#DIV/0!</v>
      </c>
      <c r="E24" s="222" t="e">
        <f t="shared" ref="E24:E41" si="14">D24+E23</f>
        <v>#DIV/0!</v>
      </c>
      <c r="F24" s="223" t="e">
        <f t="shared" si="9"/>
        <v>#DIV/0!</v>
      </c>
      <c r="G24" s="223" t="e">
        <f t="shared" si="12"/>
        <v>#N/A</v>
      </c>
      <c r="I24" s="220"/>
      <c r="J24" s="221"/>
      <c r="K24" s="222" t="e">
        <f t="shared" si="13"/>
        <v>#DIV/0!</v>
      </c>
      <c r="L24" s="222" t="e">
        <f t="shared" ref="L24:L41" si="15">K24+L23</f>
        <v>#DIV/0!</v>
      </c>
      <c r="M24" s="223" t="e">
        <f t="shared" si="10"/>
        <v>#DIV/0!</v>
      </c>
    </row>
    <row r="25" spans="2:13" ht="15" hidden="1" outlineLevel="1" thickBot="1">
      <c r="B25" s="220"/>
      <c r="C25" s="221"/>
      <c r="D25" s="222" t="e">
        <f t="shared" si="11"/>
        <v>#DIV/0!</v>
      </c>
      <c r="E25" s="222" t="e">
        <f t="shared" si="14"/>
        <v>#DIV/0!</v>
      </c>
      <c r="F25" s="223" t="e">
        <f t="shared" si="9"/>
        <v>#DIV/0!</v>
      </c>
      <c r="G25" s="223" t="e">
        <f t="shared" si="12"/>
        <v>#N/A</v>
      </c>
      <c r="I25" s="220"/>
      <c r="J25" s="221"/>
      <c r="K25" s="222" t="e">
        <f t="shared" si="13"/>
        <v>#DIV/0!</v>
      </c>
      <c r="L25" s="222" t="e">
        <f t="shared" si="15"/>
        <v>#DIV/0!</v>
      </c>
      <c r="M25" s="223" t="e">
        <f t="shared" si="10"/>
        <v>#DIV/0!</v>
      </c>
    </row>
    <row r="26" spans="2:13" ht="15" hidden="1" outlineLevel="1" thickBot="1">
      <c r="B26" s="220"/>
      <c r="C26" s="221"/>
      <c r="D26" s="222" t="e">
        <f t="shared" si="11"/>
        <v>#DIV/0!</v>
      </c>
      <c r="E26" s="222" t="e">
        <f t="shared" si="14"/>
        <v>#DIV/0!</v>
      </c>
      <c r="F26" s="223" t="e">
        <f t="shared" si="9"/>
        <v>#DIV/0!</v>
      </c>
      <c r="G26" s="223" t="e">
        <f t="shared" si="12"/>
        <v>#N/A</v>
      </c>
      <c r="I26" s="220"/>
      <c r="J26" s="221"/>
      <c r="K26" s="222" t="e">
        <f t="shared" si="13"/>
        <v>#DIV/0!</v>
      </c>
      <c r="L26" s="222" t="e">
        <f t="shared" si="15"/>
        <v>#DIV/0!</v>
      </c>
      <c r="M26" s="223" t="e">
        <f t="shared" si="10"/>
        <v>#DIV/0!</v>
      </c>
    </row>
    <row r="27" spans="2:13" ht="15" hidden="1" outlineLevel="1" thickBot="1">
      <c r="B27" s="220"/>
      <c r="C27" s="221"/>
      <c r="D27" s="222" t="e">
        <f t="shared" si="11"/>
        <v>#DIV/0!</v>
      </c>
      <c r="E27" s="222" t="e">
        <f t="shared" si="14"/>
        <v>#DIV/0!</v>
      </c>
      <c r="F27" s="223" t="e">
        <f t="shared" si="9"/>
        <v>#DIV/0!</v>
      </c>
      <c r="G27" s="223" t="e">
        <f t="shared" si="12"/>
        <v>#N/A</v>
      </c>
      <c r="I27" s="220"/>
      <c r="J27" s="221"/>
      <c r="K27" s="222" t="e">
        <f t="shared" si="13"/>
        <v>#DIV/0!</v>
      </c>
      <c r="L27" s="222" t="e">
        <f t="shared" si="15"/>
        <v>#DIV/0!</v>
      </c>
      <c r="M27" s="223" t="e">
        <f t="shared" si="10"/>
        <v>#DIV/0!</v>
      </c>
    </row>
    <row r="28" spans="2:13" ht="15" hidden="1" outlineLevel="1" thickBot="1">
      <c r="B28" s="220"/>
      <c r="C28" s="221"/>
      <c r="D28" s="222" t="e">
        <f t="shared" si="11"/>
        <v>#DIV/0!</v>
      </c>
      <c r="E28" s="222" t="e">
        <f t="shared" si="14"/>
        <v>#DIV/0!</v>
      </c>
      <c r="F28" s="223" t="e">
        <f t="shared" si="9"/>
        <v>#DIV/0!</v>
      </c>
      <c r="G28" s="223" t="e">
        <f t="shared" si="12"/>
        <v>#N/A</v>
      </c>
      <c r="I28" s="220"/>
      <c r="J28" s="221"/>
      <c r="K28" s="222" t="e">
        <f t="shared" si="13"/>
        <v>#DIV/0!</v>
      </c>
      <c r="L28" s="222" t="e">
        <f t="shared" si="15"/>
        <v>#DIV/0!</v>
      </c>
      <c r="M28" s="223" t="e">
        <f t="shared" si="10"/>
        <v>#DIV/0!</v>
      </c>
    </row>
    <row r="29" spans="2:13" ht="15" hidden="1" outlineLevel="1" thickBot="1">
      <c r="B29" s="220"/>
      <c r="C29" s="221"/>
      <c r="D29" s="222" t="e">
        <f t="shared" si="11"/>
        <v>#DIV/0!</v>
      </c>
      <c r="E29" s="222" t="e">
        <f t="shared" si="14"/>
        <v>#DIV/0!</v>
      </c>
      <c r="F29" s="223" t="e">
        <f>IF(AND(E29&lt;=0),"C",IF(E29&lt;=0.8,"A",IF(E29&lt;=0.95,"B","C")))</f>
        <v>#DIV/0!</v>
      </c>
      <c r="G29" s="223" t="e">
        <f t="shared" si="12"/>
        <v>#N/A</v>
      </c>
      <c r="I29" s="220"/>
      <c r="J29" s="221"/>
      <c r="K29" s="222" t="e">
        <f t="shared" si="13"/>
        <v>#DIV/0!</v>
      </c>
      <c r="L29" s="222" t="e">
        <f t="shared" si="15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1"/>
        <v>#DIV/0!</v>
      </c>
      <c r="E30" s="222" t="e">
        <f t="shared" si="14"/>
        <v>#DIV/0!</v>
      </c>
      <c r="F30" s="223" t="e">
        <f t="shared" ref="F30:F41" si="16">IF(AND(E30&lt;=0),"C",IF(E30&lt;=0.8,"A",IF(E30&lt;=0.95,"B","C")))</f>
        <v>#DIV/0!</v>
      </c>
      <c r="G30" s="223" t="e">
        <f t="shared" si="12"/>
        <v>#N/A</v>
      </c>
      <c r="I30" s="220"/>
      <c r="J30" s="221"/>
      <c r="K30" s="222" t="e">
        <f t="shared" si="13"/>
        <v>#DIV/0!</v>
      </c>
      <c r="L30" s="222" t="e">
        <f t="shared" si="15"/>
        <v>#DIV/0!</v>
      </c>
      <c r="M30" s="223" t="e">
        <f t="shared" ref="M30:M41" si="17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1"/>
        <v>#DIV/0!</v>
      </c>
      <c r="E31" s="222" t="e">
        <f t="shared" si="14"/>
        <v>#DIV/0!</v>
      </c>
      <c r="F31" s="223" t="e">
        <f t="shared" si="16"/>
        <v>#DIV/0!</v>
      </c>
      <c r="G31" s="223" t="e">
        <f t="shared" si="12"/>
        <v>#N/A</v>
      </c>
      <c r="I31" s="220"/>
      <c r="J31" s="221"/>
      <c r="K31" s="222" t="e">
        <f t="shared" si="13"/>
        <v>#DIV/0!</v>
      </c>
      <c r="L31" s="222" t="e">
        <f t="shared" si="15"/>
        <v>#DIV/0!</v>
      </c>
      <c r="M31" s="223" t="e">
        <f t="shared" si="17"/>
        <v>#DIV/0!</v>
      </c>
    </row>
    <row r="32" spans="2:13" ht="15" hidden="1" outlineLevel="1" thickBot="1">
      <c r="B32" s="220"/>
      <c r="C32" s="221"/>
      <c r="D32" s="222" t="e">
        <f t="shared" si="11"/>
        <v>#DIV/0!</v>
      </c>
      <c r="E32" s="222" t="e">
        <f t="shared" si="14"/>
        <v>#DIV/0!</v>
      </c>
      <c r="F32" s="223" t="e">
        <f t="shared" si="16"/>
        <v>#DIV/0!</v>
      </c>
      <c r="G32" s="223" t="e">
        <f t="shared" si="12"/>
        <v>#N/A</v>
      </c>
      <c r="I32" s="220"/>
      <c r="J32" s="221"/>
      <c r="K32" s="222" t="e">
        <f t="shared" si="13"/>
        <v>#DIV/0!</v>
      </c>
      <c r="L32" s="222" t="e">
        <f t="shared" si="15"/>
        <v>#DIV/0!</v>
      </c>
      <c r="M32" s="223" t="e">
        <f t="shared" si="17"/>
        <v>#DIV/0!</v>
      </c>
    </row>
    <row r="33" spans="2:13" ht="15" hidden="1" outlineLevel="1" thickBot="1">
      <c r="B33" s="220"/>
      <c r="C33" s="221"/>
      <c r="D33" s="222" t="e">
        <f t="shared" si="11"/>
        <v>#DIV/0!</v>
      </c>
      <c r="E33" s="222" t="e">
        <f t="shared" si="14"/>
        <v>#DIV/0!</v>
      </c>
      <c r="F33" s="223" t="e">
        <f t="shared" si="16"/>
        <v>#DIV/0!</v>
      </c>
      <c r="G33" s="223" t="e">
        <f t="shared" si="12"/>
        <v>#N/A</v>
      </c>
      <c r="I33" s="220"/>
      <c r="J33" s="221"/>
      <c r="K33" s="222" t="e">
        <f t="shared" si="13"/>
        <v>#DIV/0!</v>
      </c>
      <c r="L33" s="222" t="e">
        <f t="shared" si="15"/>
        <v>#DIV/0!</v>
      </c>
      <c r="M33" s="223" t="e">
        <f t="shared" si="17"/>
        <v>#DIV/0!</v>
      </c>
    </row>
    <row r="34" spans="2:13" ht="15" hidden="1" outlineLevel="1" thickBot="1">
      <c r="B34" s="220"/>
      <c r="C34" s="221"/>
      <c r="D34" s="222" t="e">
        <f t="shared" si="11"/>
        <v>#DIV/0!</v>
      </c>
      <c r="E34" s="222" t="e">
        <f t="shared" si="14"/>
        <v>#DIV/0!</v>
      </c>
      <c r="F34" s="223" t="e">
        <f t="shared" si="16"/>
        <v>#DIV/0!</v>
      </c>
      <c r="G34" s="223" t="e">
        <f t="shared" si="12"/>
        <v>#N/A</v>
      </c>
      <c r="I34" s="220"/>
      <c r="J34" s="221"/>
      <c r="K34" s="222" t="e">
        <f t="shared" si="13"/>
        <v>#DIV/0!</v>
      </c>
      <c r="L34" s="222" t="e">
        <f t="shared" si="15"/>
        <v>#DIV/0!</v>
      </c>
      <c r="M34" s="223" t="e">
        <f t="shared" si="17"/>
        <v>#DIV/0!</v>
      </c>
    </row>
    <row r="35" spans="2:13" ht="15" hidden="1" outlineLevel="1" thickBot="1">
      <c r="B35" s="220"/>
      <c r="C35" s="221"/>
      <c r="D35" s="222" t="e">
        <f t="shared" si="11"/>
        <v>#DIV/0!</v>
      </c>
      <c r="E35" s="222" t="e">
        <f t="shared" si="14"/>
        <v>#DIV/0!</v>
      </c>
      <c r="F35" s="223" t="e">
        <f t="shared" si="16"/>
        <v>#DIV/0!</v>
      </c>
      <c r="G35" s="223" t="e">
        <f t="shared" si="12"/>
        <v>#N/A</v>
      </c>
      <c r="I35" s="220"/>
      <c r="J35" s="221"/>
      <c r="K35" s="222" t="e">
        <f t="shared" si="13"/>
        <v>#DIV/0!</v>
      </c>
      <c r="L35" s="222" t="e">
        <f t="shared" si="15"/>
        <v>#DIV/0!</v>
      </c>
      <c r="M35" s="223" t="e">
        <f t="shared" si="17"/>
        <v>#DIV/0!</v>
      </c>
    </row>
    <row r="36" spans="2:13" ht="15" hidden="1" outlineLevel="1" thickBot="1">
      <c r="B36" s="220"/>
      <c r="C36" s="221"/>
      <c r="D36" s="222" t="e">
        <f t="shared" si="11"/>
        <v>#DIV/0!</v>
      </c>
      <c r="E36" s="222" t="e">
        <f t="shared" si="14"/>
        <v>#DIV/0!</v>
      </c>
      <c r="F36" s="223" t="e">
        <f t="shared" si="16"/>
        <v>#DIV/0!</v>
      </c>
      <c r="G36" s="223" t="e">
        <f t="shared" si="12"/>
        <v>#N/A</v>
      </c>
      <c r="I36" s="220"/>
      <c r="J36" s="221"/>
      <c r="K36" s="222" t="e">
        <f t="shared" si="13"/>
        <v>#DIV/0!</v>
      </c>
      <c r="L36" s="222" t="e">
        <f t="shared" si="15"/>
        <v>#DIV/0!</v>
      </c>
      <c r="M36" s="223" t="e">
        <f t="shared" si="17"/>
        <v>#DIV/0!</v>
      </c>
    </row>
    <row r="37" spans="2:13" ht="15" hidden="1" outlineLevel="1" thickBot="1">
      <c r="B37" s="220"/>
      <c r="C37" s="221"/>
      <c r="D37" s="222" t="e">
        <f t="shared" si="11"/>
        <v>#DIV/0!</v>
      </c>
      <c r="E37" s="222" t="e">
        <f t="shared" si="14"/>
        <v>#DIV/0!</v>
      </c>
      <c r="F37" s="223" t="e">
        <f t="shared" si="16"/>
        <v>#DIV/0!</v>
      </c>
      <c r="G37" s="223" t="e">
        <f t="shared" si="12"/>
        <v>#N/A</v>
      </c>
      <c r="I37" s="220"/>
      <c r="J37" s="221"/>
      <c r="K37" s="222" t="e">
        <f t="shared" si="13"/>
        <v>#DIV/0!</v>
      </c>
      <c r="L37" s="222" t="e">
        <f t="shared" si="15"/>
        <v>#DIV/0!</v>
      </c>
      <c r="M37" s="223" t="e">
        <f t="shared" si="17"/>
        <v>#DIV/0!</v>
      </c>
    </row>
    <row r="38" spans="2:13" ht="15" hidden="1" outlineLevel="1" thickBot="1">
      <c r="B38" s="220"/>
      <c r="C38" s="221"/>
      <c r="D38" s="222" t="e">
        <f t="shared" si="11"/>
        <v>#DIV/0!</v>
      </c>
      <c r="E38" s="222" t="e">
        <f t="shared" si="14"/>
        <v>#DIV/0!</v>
      </c>
      <c r="F38" s="223" t="e">
        <f t="shared" si="16"/>
        <v>#DIV/0!</v>
      </c>
      <c r="G38" s="223" t="e">
        <f t="shared" si="12"/>
        <v>#N/A</v>
      </c>
      <c r="I38" s="220"/>
      <c r="J38" s="221"/>
      <c r="K38" s="222" t="e">
        <f t="shared" si="13"/>
        <v>#DIV/0!</v>
      </c>
      <c r="L38" s="222" t="e">
        <f t="shared" si="15"/>
        <v>#DIV/0!</v>
      </c>
      <c r="M38" s="223" t="e">
        <f t="shared" si="17"/>
        <v>#DIV/0!</v>
      </c>
    </row>
    <row r="39" spans="2:13" ht="15" hidden="1" outlineLevel="1" thickBot="1">
      <c r="B39" s="220"/>
      <c r="C39" s="221"/>
      <c r="D39" s="222" t="e">
        <f t="shared" si="11"/>
        <v>#DIV/0!</v>
      </c>
      <c r="E39" s="222" t="e">
        <f t="shared" si="14"/>
        <v>#DIV/0!</v>
      </c>
      <c r="F39" s="223" t="e">
        <f t="shared" si="16"/>
        <v>#DIV/0!</v>
      </c>
      <c r="G39" s="223" t="e">
        <f t="shared" si="12"/>
        <v>#N/A</v>
      </c>
      <c r="I39" s="220"/>
      <c r="J39" s="221"/>
      <c r="K39" s="222" t="e">
        <f t="shared" si="13"/>
        <v>#DIV/0!</v>
      </c>
      <c r="L39" s="222" t="e">
        <f t="shared" si="15"/>
        <v>#DIV/0!</v>
      </c>
      <c r="M39" s="223" t="e">
        <f t="shared" si="17"/>
        <v>#DIV/0!</v>
      </c>
    </row>
    <row r="40" spans="2:13" ht="15" hidden="1" outlineLevel="1" thickBot="1">
      <c r="B40" s="220"/>
      <c r="C40" s="221"/>
      <c r="D40" s="222" t="e">
        <f t="shared" si="11"/>
        <v>#DIV/0!</v>
      </c>
      <c r="E40" s="222" t="e">
        <f t="shared" si="14"/>
        <v>#DIV/0!</v>
      </c>
      <c r="F40" s="223" t="e">
        <f t="shared" si="16"/>
        <v>#DIV/0!</v>
      </c>
      <c r="G40" s="223" t="e">
        <f t="shared" si="12"/>
        <v>#N/A</v>
      </c>
      <c r="I40" s="220"/>
      <c r="J40" s="221"/>
      <c r="K40" s="222" t="e">
        <f t="shared" si="13"/>
        <v>#DIV/0!</v>
      </c>
      <c r="L40" s="222" t="e">
        <f t="shared" si="15"/>
        <v>#DIV/0!</v>
      </c>
      <c r="M40" s="223" t="e">
        <f t="shared" si="17"/>
        <v>#DIV/0!</v>
      </c>
    </row>
    <row r="41" spans="2:13" ht="15" hidden="1" outlineLevel="1" thickBot="1">
      <c r="B41" s="220"/>
      <c r="C41" s="221"/>
      <c r="D41" s="222" t="e">
        <f t="shared" si="11"/>
        <v>#DIV/0!</v>
      </c>
      <c r="E41" s="222" t="e">
        <f t="shared" si="14"/>
        <v>#DIV/0!</v>
      </c>
      <c r="F41" s="223" t="e">
        <f t="shared" si="16"/>
        <v>#DIV/0!</v>
      </c>
      <c r="G41" s="223" t="e">
        <f t="shared" si="12"/>
        <v>#N/A</v>
      </c>
      <c r="I41" s="220"/>
      <c r="J41" s="221"/>
      <c r="K41" s="222" t="e">
        <f t="shared" si="13"/>
        <v>#DIV/0!</v>
      </c>
      <c r="L41" s="222" t="e">
        <f t="shared" si="15"/>
        <v>#DIV/0!</v>
      </c>
      <c r="M41" s="223" t="e">
        <f t="shared" si="17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385" priority="4" operator="equal">
      <formula>"C"</formula>
    </cfRule>
    <cfRule type="cellIs" dxfId="384" priority="5" operator="equal">
      <formula>"B"</formula>
    </cfRule>
    <cfRule type="cellIs" dxfId="383" priority="6" operator="equal">
      <formula>"A"</formula>
    </cfRule>
  </conditionalFormatting>
  <conditionalFormatting sqref="M22:M41 D22:D41 K22:K41 F22:G41">
    <cfRule type="cellIs" dxfId="382" priority="1" operator="equal">
      <formula>"C"</formula>
    </cfRule>
    <cfRule type="cellIs" dxfId="381" priority="2" operator="equal">
      <formula>"B"</formula>
    </cfRule>
    <cfRule type="cellIs" dxfId="380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02-08.02'!AE15</f>
        <v>18277.04635968756</v>
      </c>
      <c r="D4" s="222">
        <f>C4/C$18</f>
        <v>0.34161491291610091</v>
      </c>
      <c r="E4" s="222">
        <f>D4</f>
        <v>0.34161491291610091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02-08.02'!R11</f>
        <v>42</v>
      </c>
      <c r="K4" s="222">
        <f>J4/J$18</f>
        <v>0.26923076923076922</v>
      </c>
      <c r="L4" s="222">
        <f>K4</f>
        <v>0.26923076923076922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'Юнит 02-08.02'!AE11</f>
        <v>17790.82871579966</v>
      </c>
      <c r="D5" s="222">
        <f>C5/C$18</f>
        <v>0.33252705512955011</v>
      </c>
      <c r="E5" s="222">
        <f>D5+E4</f>
        <v>0.67414196804565107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02-08.02'!R15</f>
        <v>39</v>
      </c>
      <c r="K5" s="222">
        <f>J5/J$18</f>
        <v>0.25</v>
      </c>
      <c r="L5" s="222">
        <f>K5+L4</f>
        <v>0.51923076923076916</v>
      </c>
      <c r="M5" s="223" t="str">
        <f t="shared" si="0"/>
        <v>A</v>
      </c>
    </row>
    <row r="6" spans="2:13" ht="28.5" customHeight="1" outlineLevel="1" thickBot="1">
      <c r="B6" s="220" t="s">
        <v>43</v>
      </c>
      <c r="C6" s="221">
        <f>'Юнит 02-08.02'!AE8</f>
        <v>6133.43510212405</v>
      </c>
      <c r="D6" s="222">
        <f t="shared" ref="D6:D11" si="2">C6/C$18</f>
        <v>0.11463957890428428</v>
      </c>
      <c r="E6" s="222">
        <f t="shared" ref="E6:E11" si="3">D6+E5</f>
        <v>0.7887815469499353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43</v>
      </c>
      <c r="J6" s="221">
        <f>'Юнит 02-08.02'!R8</f>
        <v>16</v>
      </c>
      <c r="K6" s="222">
        <f t="shared" ref="K6:K11" si="5">J6/J$18</f>
        <v>0.10256410256410256</v>
      </c>
      <c r="L6" s="222">
        <f t="shared" ref="L6:L11" si="6">K6+L5</f>
        <v>0.6217948717948717</v>
      </c>
      <c r="M6" s="223" t="str">
        <f t="shared" si="0"/>
        <v>A</v>
      </c>
    </row>
    <row r="7" spans="2:13" ht="28.5" customHeight="1" outlineLevel="1" thickBot="1">
      <c r="B7" s="220" t="s">
        <v>41</v>
      </c>
      <c r="C7" s="221">
        <f>'Юнит 02-08.02'!AE6</f>
        <v>4862.3613559096502</v>
      </c>
      <c r="D7" s="222">
        <f t="shared" si="2"/>
        <v>9.0882034135962256E-2</v>
      </c>
      <c r="E7" s="222">
        <f t="shared" si="3"/>
        <v>0.87966358108589759</v>
      </c>
      <c r="F7" s="223" t="str">
        <f t="shared" si="1"/>
        <v>B</v>
      </c>
      <c r="G7" s="223" t="str">
        <f t="shared" si="4"/>
        <v>A</v>
      </c>
      <c r="I7" s="220" t="s">
        <v>42</v>
      </c>
      <c r="J7" s="221">
        <f>'Юнит 02-08.02'!R7</f>
        <v>11</v>
      </c>
      <c r="K7" s="222">
        <f t="shared" si="5"/>
        <v>7.0512820512820512E-2</v>
      </c>
      <c r="L7" s="222">
        <f t="shared" si="6"/>
        <v>0.69230769230769218</v>
      </c>
      <c r="M7" s="223" t="str">
        <f t="shared" si="0"/>
        <v>A</v>
      </c>
    </row>
    <row r="8" spans="2:13" ht="28.5" customHeight="1" outlineLevel="1" thickBot="1">
      <c r="B8" s="220" t="s">
        <v>59</v>
      </c>
      <c r="C8" s="221">
        <f>'Юнит 02-08.02'!AE14</f>
        <v>2919.0340058547622</v>
      </c>
      <c r="D8" s="222">
        <f t="shared" si="2"/>
        <v>5.4559447302636177E-2</v>
      </c>
      <c r="E8" s="222">
        <f t="shared" si="3"/>
        <v>0.93422302838853377</v>
      </c>
      <c r="F8" s="223" t="str">
        <f t="shared" si="1"/>
        <v>B</v>
      </c>
      <c r="G8" s="223" t="str">
        <f t="shared" si="4"/>
        <v>B</v>
      </c>
      <c r="I8" s="220" t="s">
        <v>41</v>
      </c>
      <c r="J8" s="221">
        <f>'Юнит 02-08.02'!R6</f>
        <v>9</v>
      </c>
      <c r="K8" s="222">
        <f t="shared" si="5"/>
        <v>5.7692307692307696E-2</v>
      </c>
      <c r="L8" s="222">
        <f t="shared" si="6"/>
        <v>0.74999999999999989</v>
      </c>
      <c r="M8" s="223" t="str">
        <f t="shared" si="0"/>
        <v>A</v>
      </c>
    </row>
    <row r="9" spans="2:13" ht="28.5" customHeight="1" outlineLevel="1" thickBot="1">
      <c r="B9" s="220" t="s">
        <v>56</v>
      </c>
      <c r="C9" s="221">
        <f>'Юнит 02-08.02'!AE10</f>
        <v>2854.5428015866069</v>
      </c>
      <c r="D9" s="222">
        <f t="shared" si="2"/>
        <v>5.3354047004559951E-2</v>
      </c>
      <c r="E9" s="222">
        <f t="shared" si="3"/>
        <v>0.9875770753930937</v>
      </c>
      <c r="F9" s="223" t="str">
        <f t="shared" si="1"/>
        <v>C</v>
      </c>
      <c r="G9" s="223" t="str">
        <f t="shared" si="4"/>
        <v>B</v>
      </c>
      <c r="I9" s="220" t="s">
        <v>56</v>
      </c>
      <c r="J9" s="221">
        <f>'Юнит 02-08.02'!R10</f>
        <v>9</v>
      </c>
      <c r="K9" s="222">
        <f t="shared" si="5"/>
        <v>5.7692307692307696E-2</v>
      </c>
      <c r="L9" s="222">
        <f t="shared" si="6"/>
        <v>0.8076923076923076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02-08.02'!AE4</f>
        <v>1679.3861480323337</v>
      </c>
      <c r="D10" s="222">
        <f t="shared" si="2"/>
        <v>3.1389281474820264E-2</v>
      </c>
      <c r="E10" s="222">
        <f t="shared" si="3"/>
        <v>1.0189663568679139</v>
      </c>
      <c r="F10" s="223" t="str">
        <f t="shared" si="1"/>
        <v>C</v>
      </c>
      <c r="G10" s="223" t="str">
        <f t="shared" si="4"/>
        <v>A</v>
      </c>
      <c r="I10" s="220" t="s">
        <v>59</v>
      </c>
      <c r="J10" s="221">
        <f>'Юнит 02-08.02'!R14</f>
        <v>8</v>
      </c>
      <c r="K10" s="222">
        <f t="shared" si="5"/>
        <v>5.128205128205128E-2</v>
      </c>
      <c r="L10" s="222">
        <f t="shared" si="6"/>
        <v>0.85897435897435892</v>
      </c>
      <c r="M10" s="223" t="str">
        <f t="shared" si="0"/>
        <v>B</v>
      </c>
    </row>
    <row r="11" spans="2:13" ht="28.5" customHeight="1" outlineLevel="1" thickBot="1">
      <c r="B11" s="220" t="s">
        <v>55</v>
      </c>
      <c r="C11" s="221">
        <f>'Юнит 02-08.02'!AE9</f>
        <v>1483.0220029273812</v>
      </c>
      <c r="D11" s="222">
        <f t="shared" si="2"/>
        <v>2.7719053856542247E-2</v>
      </c>
      <c r="E11" s="222">
        <f t="shared" si="3"/>
        <v>1.0466854107244561</v>
      </c>
      <c r="F11" s="223" t="str">
        <f t="shared" si="1"/>
        <v>C</v>
      </c>
      <c r="G11" s="223" t="str">
        <f t="shared" si="4"/>
        <v>B</v>
      </c>
      <c r="I11" s="220" t="s">
        <v>55</v>
      </c>
      <c r="J11" s="221">
        <f>'Юнит 02-08.02'!R9</f>
        <v>4</v>
      </c>
      <c r="K11" s="222">
        <f t="shared" si="5"/>
        <v>2.564102564102564E-2</v>
      </c>
      <c r="L11" s="222">
        <f t="shared" si="6"/>
        <v>0.88461538461538458</v>
      </c>
      <c r="M11" s="223" t="str">
        <f t="shared" si="0"/>
        <v>B</v>
      </c>
    </row>
    <row r="12" spans="2:13" ht="28.5" customHeight="1" outlineLevel="1" thickBot="1">
      <c r="B12" s="220" t="s">
        <v>40</v>
      </c>
      <c r="C12" s="221">
        <f>'Юнит 02-08.02'!AE5</f>
        <v>493.80150128072927</v>
      </c>
      <c r="D12" s="222">
        <f t="shared" ref="D12:D17" si="7">C12/C$18</f>
        <v>9.2296071005173019E-3</v>
      </c>
      <c r="E12" s="222">
        <f>D12+E5</f>
        <v>0.68337157514616842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57</v>
      </c>
      <c r="J12" s="221">
        <f>'Юнит 02-08.02'!R12</f>
        <v>4</v>
      </c>
      <c r="K12" s="222">
        <f t="shared" ref="K12:K17" si="9">J12/J$18</f>
        <v>2.564102564102564E-2</v>
      </c>
      <c r="L12" s="222">
        <f>K12+L5</f>
        <v>0.54487179487179482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02-08.02'!AE13</f>
        <v>420.65200292737939</v>
      </c>
      <c r="D13" s="222">
        <f t="shared" si="7"/>
        <v>7.8623752722415622E-3</v>
      </c>
      <c r="E13" s="222">
        <f t="shared" ref="E13:E16" si="10">D13+E12</f>
        <v>0.69123395041840996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'Юнит 02-08.02'!R13</f>
        <v>4</v>
      </c>
      <c r="K13" s="222">
        <f t="shared" si="9"/>
        <v>2.564102564102564E-2</v>
      </c>
      <c r="L13" s="222">
        <f t="shared" ref="L13:L16" si="11">K13+L12</f>
        <v>0.57051282051282048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02-08.02'!AE16</f>
        <v>404.65605992738085</v>
      </c>
      <c r="D14" s="222">
        <f t="shared" si="7"/>
        <v>7.5633962924098984E-3</v>
      </c>
      <c r="E14" s="222">
        <f t="shared" si="10"/>
        <v>0.69879734671081983</v>
      </c>
      <c r="F14" s="223" t="str">
        <f t="shared" si="1"/>
        <v>A</v>
      </c>
      <c r="G14" s="223" t="str">
        <f t="shared" si="8"/>
        <v>A</v>
      </c>
      <c r="I14" s="220" t="s">
        <v>60</v>
      </c>
      <c r="J14" s="221">
        <f>'Юнит 02-08.02'!R16</f>
        <v>4</v>
      </c>
      <c r="K14" s="222">
        <f t="shared" si="9"/>
        <v>2.564102564102564E-2</v>
      </c>
      <c r="L14" s="222">
        <f t="shared" si="11"/>
        <v>0.59615384615384615</v>
      </c>
      <c r="M14" s="223" t="str">
        <f t="shared" si="0"/>
        <v>A</v>
      </c>
    </row>
    <row r="15" spans="2:13" ht="28.5" customHeight="1" outlineLevel="1" thickBot="1">
      <c r="B15" s="220" t="s">
        <v>38</v>
      </c>
      <c r="C15" s="221">
        <f>'Юнит 02-08.02'!AE3</f>
        <v>292.51085060377238</v>
      </c>
      <c r="D15" s="222">
        <f t="shared" si="7"/>
        <v>5.467298533335367E-3</v>
      </c>
      <c r="E15" s="222">
        <f t="shared" si="10"/>
        <v>0.70426464524415522</v>
      </c>
      <c r="F15" s="223" t="str">
        <f t="shared" si="1"/>
        <v>A</v>
      </c>
      <c r="G15" s="223" t="str">
        <f t="shared" si="8"/>
        <v>A</v>
      </c>
      <c r="I15" s="220" t="s">
        <v>39</v>
      </c>
      <c r="J15" s="221">
        <f>'Юнит 02-08.02'!R4</f>
        <v>3</v>
      </c>
      <c r="K15" s="222">
        <f t="shared" si="9"/>
        <v>1.9230769230769232E-2</v>
      </c>
      <c r="L15" s="222">
        <f t="shared" si="11"/>
        <v>0.61538461538461542</v>
      </c>
      <c r="M15" s="223" t="str">
        <f t="shared" si="0"/>
        <v>A</v>
      </c>
    </row>
    <row r="16" spans="2:13" ht="28.5" customHeight="1" outlineLevel="1" thickBot="1">
      <c r="B16" s="220" t="s">
        <v>57</v>
      </c>
      <c r="C16" s="221">
        <f>'Юнит 02-08.02'!AE12</f>
        <v>-724.70799707261892</v>
      </c>
      <c r="D16" s="222">
        <f t="shared" si="7"/>
        <v>-1.3545463224058746E-2</v>
      </c>
      <c r="E16" s="222">
        <f t="shared" si="10"/>
        <v>0.69071918202009652</v>
      </c>
      <c r="F16" s="223" t="str">
        <f t="shared" si="1"/>
        <v>A</v>
      </c>
      <c r="G16" s="223" t="str">
        <f t="shared" si="8"/>
        <v>A</v>
      </c>
      <c r="I16" s="220" t="s">
        <v>40</v>
      </c>
      <c r="J16" s="221">
        <f>'Юнит 02-08.02'!R5</f>
        <v>2</v>
      </c>
      <c r="K16" s="222">
        <f t="shared" si="9"/>
        <v>1.282051282051282E-2</v>
      </c>
      <c r="L16" s="222">
        <f t="shared" si="11"/>
        <v>0.62820512820512819</v>
      </c>
      <c r="M16" s="223" t="str">
        <f t="shared" si="0"/>
        <v>A</v>
      </c>
    </row>
    <row r="17" spans="2:13" ht="28.5" customHeight="1" outlineLevel="1" thickBot="1">
      <c r="B17" s="220" t="s">
        <v>42</v>
      </c>
      <c r="C17" s="221">
        <f>'Юнит 02-08.02'!AE7</f>
        <v>-3384.670518588598</v>
      </c>
      <c r="D17" s="222">
        <f t="shared" si="7"/>
        <v>-6.3262624698901496E-2</v>
      </c>
      <c r="E17" s="222">
        <f>D17+E14</f>
        <v>0.6355347220119183</v>
      </c>
      <c r="F17" s="223" t="str">
        <f t="shared" si="1"/>
        <v>A</v>
      </c>
      <c r="G17" s="223" t="str">
        <f t="shared" si="8"/>
        <v>A</v>
      </c>
      <c r="I17" s="220" t="s">
        <v>38</v>
      </c>
      <c r="J17" s="221">
        <f>'Юнит 02-08.02'!R3</f>
        <v>1</v>
      </c>
      <c r="K17" s="222">
        <f t="shared" si="9"/>
        <v>6.41025641025641E-3</v>
      </c>
      <c r="L17" s="222">
        <f>K17+L14</f>
        <v>0.60256410256410253</v>
      </c>
      <c r="M17" s="223" t="str">
        <f t="shared" si="0"/>
        <v>A</v>
      </c>
    </row>
    <row r="18" spans="2:13" outlineLevel="1">
      <c r="C18" s="224">
        <f>SUM(C4:C17)</f>
        <v>53501.898391000046</v>
      </c>
      <c r="D18" s="225">
        <f>SUM(D4:D17)</f>
        <v>0.99999999999999989</v>
      </c>
      <c r="J18" s="224">
        <f>SUM(J4:J17)</f>
        <v>156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9" priority="4" operator="equal">
      <formula>"C"</formula>
    </cfRule>
    <cfRule type="cellIs" dxfId="378" priority="5" operator="equal">
      <formula>"B"</formula>
    </cfRule>
    <cfRule type="cellIs" dxfId="377" priority="6" operator="equal">
      <formula>"A"</formula>
    </cfRule>
  </conditionalFormatting>
  <conditionalFormatting sqref="M22:M41 D22:D41 K22:K41 F22:G41">
    <cfRule type="cellIs" dxfId="376" priority="1" operator="equal">
      <formula>"C"</formula>
    </cfRule>
    <cfRule type="cellIs" dxfId="375" priority="2" operator="equal">
      <formula>"B"</formula>
    </cfRule>
    <cfRule type="cellIs" dxfId="374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ЯНВАРЬ!AE15</f>
        <v>31976.767000735061</v>
      </c>
      <c r="D4" s="222">
        <f>C4/C$18</f>
        <v>0.27588610366276617</v>
      </c>
      <c r="E4" s="222">
        <f>D4</f>
        <v>0.27588610366276617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ЯНВАРЬ!R11</f>
        <v>165</v>
      </c>
      <c r="K4" s="222">
        <f>J4/J$18</f>
        <v>0.31190926275992437</v>
      </c>
      <c r="L4" s="222">
        <f>K4</f>
        <v>0.31190926275992437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52</v>
      </c>
      <c r="C5" s="221">
        <f>ЯНВАРЬ!AE11</f>
        <v>29547.597767394233</v>
      </c>
      <c r="D5" s="222">
        <f>C5/C$18</f>
        <v>0.25492794879650144</v>
      </c>
      <c r="E5" s="222">
        <f>D5+E4</f>
        <v>0.5308140524592676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ЯНВАРЬ!R15</f>
        <v>161</v>
      </c>
      <c r="K5" s="222">
        <f>J5/J$18</f>
        <v>0.30434782608695654</v>
      </c>
      <c r="L5" s="222">
        <f>K5+L4</f>
        <v>0.61625708884688091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ЯНВАРЬ!AE6</f>
        <v>21761.169362123288</v>
      </c>
      <c r="D6" s="222">
        <f t="shared" ref="D6:D11" si="2">C6/C$18</f>
        <v>0.18774894367287817</v>
      </c>
      <c r="E6" s="222">
        <f t="shared" ref="E6:E11" si="3">D6+E5</f>
        <v>0.7185629961321458</v>
      </c>
      <c r="F6" s="223" t="str">
        <f t="shared" si="1"/>
        <v>A</v>
      </c>
      <c r="G6" s="223" t="str">
        <f t="shared" ref="G6:G11" si="4">VLOOKUP(B$4:B$17,I$4:M$17,5,0)</f>
        <v>A</v>
      </c>
      <c r="I6" s="220" t="s">
        <v>41</v>
      </c>
      <c r="J6" s="221">
        <f>ЯНВАРЬ!R6</f>
        <v>82</v>
      </c>
      <c r="K6" s="222">
        <f t="shared" ref="K6:K11" si="5">J6/J$18</f>
        <v>0.15500945179584122</v>
      </c>
      <c r="L6" s="222">
        <f t="shared" ref="L6:L11" si="6">K6+L5</f>
        <v>0.77126654064272215</v>
      </c>
      <c r="M6" s="223" t="str">
        <f t="shared" si="0"/>
        <v>A</v>
      </c>
    </row>
    <row r="7" spans="2:13" ht="28.5" customHeight="1" outlineLevel="1" thickBot="1">
      <c r="B7" s="220" t="s">
        <v>39</v>
      </c>
      <c r="C7" s="221">
        <f>ЯНВАРЬ!AE4</f>
        <v>10617.27486231002</v>
      </c>
      <c r="D7" s="222">
        <f t="shared" si="2"/>
        <v>9.1602712469713091E-2</v>
      </c>
      <c r="E7" s="222">
        <f t="shared" si="3"/>
        <v>0.81016570860185888</v>
      </c>
      <c r="F7" s="223" t="str">
        <f t="shared" si="1"/>
        <v>B</v>
      </c>
      <c r="G7" s="223" t="str">
        <f t="shared" si="4"/>
        <v>C</v>
      </c>
      <c r="I7" s="220" t="s">
        <v>42</v>
      </c>
      <c r="J7" s="221">
        <f>ЯНВАРЬ!R7</f>
        <v>45</v>
      </c>
      <c r="K7" s="222">
        <f t="shared" si="5"/>
        <v>8.5066162570888462E-2</v>
      </c>
      <c r="L7" s="222">
        <f t="shared" si="6"/>
        <v>0.85633270321361066</v>
      </c>
      <c r="M7" s="223" t="str">
        <f t="shared" si="0"/>
        <v>B</v>
      </c>
    </row>
    <row r="8" spans="2:13" ht="28.5" customHeight="1" outlineLevel="1" thickBot="1">
      <c r="B8" s="220" t="s">
        <v>42</v>
      </c>
      <c r="C8" s="221">
        <f>ЯНВАРЬ!AE7</f>
        <v>9789.4776617842272</v>
      </c>
      <c r="D8" s="222">
        <f t="shared" si="2"/>
        <v>8.4460722653458165E-2</v>
      </c>
      <c r="E8" s="222">
        <f t="shared" si="3"/>
        <v>0.89462643125531705</v>
      </c>
      <c r="F8" s="223" t="str">
        <f t="shared" si="1"/>
        <v>B</v>
      </c>
      <c r="G8" s="223" t="str">
        <f t="shared" si="4"/>
        <v>B</v>
      </c>
      <c r="I8" s="220" t="s">
        <v>43</v>
      </c>
      <c r="J8" s="221">
        <f>ЯНВАРЬ!R8</f>
        <v>31</v>
      </c>
      <c r="K8" s="222">
        <f t="shared" si="5"/>
        <v>5.8601134215500943E-2</v>
      </c>
      <c r="L8" s="222">
        <f t="shared" si="6"/>
        <v>0.91493383742911161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ЯНВАРЬ!AE3</f>
        <v>6638.0745467409606</v>
      </c>
      <c r="D9" s="222">
        <f t="shared" si="2"/>
        <v>5.7271347115274297E-2</v>
      </c>
      <c r="E9" s="222">
        <f t="shared" si="3"/>
        <v>0.95189777837059131</v>
      </c>
      <c r="F9" s="223" t="str">
        <f t="shared" si="1"/>
        <v>C</v>
      </c>
      <c r="G9" s="223" t="str">
        <f t="shared" si="4"/>
        <v>C</v>
      </c>
      <c r="I9" s="220" t="s">
        <v>39</v>
      </c>
      <c r="J9" s="221">
        <f>ЯНВАРЬ!R4</f>
        <v>19</v>
      </c>
      <c r="K9" s="222">
        <f t="shared" si="5"/>
        <v>3.5916824196597356E-2</v>
      </c>
      <c r="L9" s="222">
        <f t="shared" si="6"/>
        <v>0.95085066162570897</v>
      </c>
      <c r="M9" s="223" t="str">
        <f t="shared" si="0"/>
        <v>C</v>
      </c>
    </row>
    <row r="10" spans="2:13" ht="28.5" customHeight="1" outlineLevel="1" thickBot="1">
      <c r="B10" s="220" t="s">
        <v>40</v>
      </c>
      <c r="C10" s="221">
        <f>ЯНВАРЬ!AE5</f>
        <v>4723.2726227285129</v>
      </c>
      <c r="D10" s="222">
        <f t="shared" si="2"/>
        <v>4.0751001512805515E-2</v>
      </c>
      <c r="E10" s="222">
        <f t="shared" si="3"/>
        <v>0.99264877988339684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ЯНВАРЬ!R3</f>
        <v>15</v>
      </c>
      <c r="K10" s="222">
        <f t="shared" si="5"/>
        <v>2.835538752362949E-2</v>
      </c>
      <c r="L10" s="222">
        <f t="shared" si="6"/>
        <v>0.97920604914933851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ЯНВАРЬ!AE8</f>
        <v>4340.3482891535286</v>
      </c>
      <c r="D11" s="222">
        <f t="shared" si="2"/>
        <v>3.7447243431657562E-2</v>
      </c>
      <c r="E11" s="222">
        <f t="shared" si="3"/>
        <v>1.0300960233150545</v>
      </c>
      <c r="F11" s="223" t="str">
        <f t="shared" si="1"/>
        <v>C</v>
      </c>
      <c r="G11" s="223" t="str">
        <f t="shared" si="4"/>
        <v>B</v>
      </c>
      <c r="I11" s="220" t="s">
        <v>40</v>
      </c>
      <c r="J11" s="221">
        <f>ЯНВАРЬ!R5</f>
        <v>9</v>
      </c>
      <c r="K11" s="222">
        <f t="shared" si="5"/>
        <v>1.7013232514177693E-2</v>
      </c>
      <c r="L11" s="222">
        <f t="shared" si="6"/>
        <v>0.99621928166351625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ЯНВАРЬ!AE9</f>
        <v>296.72615751511569</v>
      </c>
      <c r="D12" s="222">
        <f t="shared" ref="D12:D17" si="7">C12/C$18</f>
        <v>2.5600656704846893E-3</v>
      </c>
      <c r="E12" s="222">
        <f>D12+E5</f>
        <v>0.53337411812975233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ЯНВАРЬ!R9</f>
        <v>1</v>
      </c>
      <c r="K12" s="222">
        <f t="shared" ref="K12:K17" si="9">J12/J$18</f>
        <v>1.890359168241966E-3</v>
      </c>
      <c r="L12" s="222">
        <f>K12+L5</f>
        <v>0.61814744801512289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ЯНВАРЬ!AE13</f>
        <v>220.16156251511563</v>
      </c>
      <c r="D13" s="222">
        <f t="shared" si="7"/>
        <v>1.8994889526263092E-3</v>
      </c>
      <c r="E13" s="222">
        <f t="shared" ref="E13:E16" si="10">D13+E12</f>
        <v>0.53527360708237859</v>
      </c>
      <c r="F13" s="223" t="str">
        <f t="shared" si="1"/>
        <v>A</v>
      </c>
      <c r="G13" s="223" t="str">
        <f t="shared" si="8"/>
        <v>A</v>
      </c>
      <c r="I13" s="220" t="s">
        <v>58</v>
      </c>
      <c r="J13" s="221">
        <f>ЯНВАРЬ!R13</f>
        <v>1</v>
      </c>
      <c r="K13" s="222">
        <f t="shared" si="9"/>
        <v>1.890359168241966E-3</v>
      </c>
      <c r="L13" s="222">
        <f t="shared" ref="L13:L16" si="11">K13+L12</f>
        <v>0.62003780718336488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ЯНВАРЬ!AE12</f>
        <v>-555.84385799999995</v>
      </c>
      <c r="D14" s="222">
        <f t="shared" si="7"/>
        <v>-4.7956566786434276E-3</v>
      </c>
      <c r="E14" s="222">
        <f t="shared" si="10"/>
        <v>0.53047795040373513</v>
      </c>
      <c r="F14" s="223" t="str">
        <f t="shared" si="1"/>
        <v>A</v>
      </c>
      <c r="G14" s="223" t="str">
        <f t="shared" si="8"/>
        <v>A</v>
      </c>
      <c r="I14" s="220" t="s">
        <v>56</v>
      </c>
      <c r="J14" s="221">
        <f>ЯНВАРЬ!R10</f>
        <v>0</v>
      </c>
      <c r="K14" s="222">
        <f t="shared" si="9"/>
        <v>0</v>
      </c>
      <c r="L14" s="222">
        <f t="shared" si="11"/>
        <v>0.62003780718336488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ЯНВАРЬ!AE14</f>
        <v>-607.06545600000004</v>
      </c>
      <c r="D15" s="222">
        <f t="shared" si="7"/>
        <v>-5.2375815016024131E-3</v>
      </c>
      <c r="E15" s="222">
        <f t="shared" si="10"/>
        <v>0.52524036890213277</v>
      </c>
      <c r="F15" s="223" t="str">
        <f t="shared" si="1"/>
        <v>A</v>
      </c>
      <c r="G15" s="223" t="str">
        <f t="shared" si="8"/>
        <v>A</v>
      </c>
      <c r="I15" s="220" t="s">
        <v>57</v>
      </c>
      <c r="J15" s="221">
        <f>ЯНВАРЬ!R12</f>
        <v>0</v>
      </c>
      <c r="K15" s="222">
        <f t="shared" si="9"/>
        <v>0</v>
      </c>
      <c r="L15" s="222">
        <f t="shared" si="11"/>
        <v>0.62003780718336488</v>
      </c>
      <c r="M15" s="223" t="str">
        <f t="shared" si="0"/>
        <v>A</v>
      </c>
    </row>
    <row r="16" spans="2:13" ht="28.5" customHeight="1" outlineLevel="1" thickBot="1">
      <c r="B16" s="220" t="s">
        <v>60</v>
      </c>
      <c r="C16" s="221">
        <f>ЯНВАРЬ!AE16</f>
        <v>-1324.84465</v>
      </c>
      <c r="D16" s="222">
        <f t="shared" si="7"/>
        <v>-1.1430368443393891E-2</v>
      </c>
      <c r="E16" s="222">
        <f t="shared" si="10"/>
        <v>0.51381000045873892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ЯНВАРЬ!R14</f>
        <v>0</v>
      </c>
      <c r="K16" s="222">
        <f t="shared" si="9"/>
        <v>0</v>
      </c>
      <c r="L16" s="222">
        <f t="shared" si="11"/>
        <v>0.62003780718336488</v>
      </c>
      <c r="M16" s="223" t="str">
        <f t="shared" si="0"/>
        <v>A</v>
      </c>
    </row>
    <row r="17" spans="2:13" ht="28.5" customHeight="1" outlineLevel="1" thickBot="1">
      <c r="B17" s="220" t="s">
        <v>56</v>
      </c>
      <c r="C17" s="221">
        <f>ЯНВАРЬ!AE10</f>
        <v>-1517.4338640000001</v>
      </c>
      <c r="D17" s="222">
        <f t="shared" si="7"/>
        <v>-1.3091971314525714E-2</v>
      </c>
      <c r="E17" s="222">
        <f>D17+E14</f>
        <v>0.51738597908920947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ЯНВАРЬ!R16</f>
        <v>0</v>
      </c>
      <c r="K17" s="222">
        <f t="shared" si="9"/>
        <v>0</v>
      </c>
      <c r="L17" s="222">
        <f>K17+L14</f>
        <v>0.62003780718336488</v>
      </c>
      <c r="M17" s="223" t="str">
        <f t="shared" si="0"/>
        <v>A</v>
      </c>
    </row>
    <row r="18" spans="2:13" outlineLevel="1">
      <c r="C18" s="224">
        <f>SUM(C4:C17)</f>
        <v>115905.68200500007</v>
      </c>
      <c r="D18" s="225">
        <f>SUM(D4:D17)</f>
        <v>1.0000000000000002</v>
      </c>
      <c r="J18" s="224">
        <f>SUM(J4:J17)</f>
        <v>529</v>
      </c>
      <c r="K18" s="225">
        <f>SUM(K4:K17)</f>
        <v>1.0000000000000002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73" priority="4" operator="equal">
      <formula>"C"</formula>
    </cfRule>
    <cfRule type="cellIs" dxfId="372" priority="5" operator="equal">
      <formula>"B"</formula>
    </cfRule>
    <cfRule type="cellIs" dxfId="371" priority="6" operator="equal">
      <formula>"A"</formula>
    </cfRule>
  </conditionalFormatting>
  <conditionalFormatting sqref="M22:M41 D22:D41 K22:K41 F22:G41">
    <cfRule type="cellIs" dxfId="370" priority="1" operator="equal">
      <formula>"C"</formula>
    </cfRule>
    <cfRule type="cellIs" dxfId="369" priority="2" operator="equal">
      <formula>"B"</formula>
    </cfRule>
    <cfRule type="cellIs" dxfId="368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26.01-01.02'!AE11</f>
        <v>16111.06089600003</v>
      </c>
      <c r="D4" s="222">
        <f>C4/C$18</f>
        <v>0.5177037483928586</v>
      </c>
      <c r="E4" s="222">
        <f>D4</f>
        <v>0.5177037483928586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26.01-01.02'!R11</f>
        <v>48</v>
      </c>
      <c r="K4" s="222">
        <f>J4/J$18</f>
        <v>0.375</v>
      </c>
      <c r="L4" s="222">
        <f>K4</f>
        <v>0.375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26.01-01.02'!AE15</f>
        <v>11558.881158000031</v>
      </c>
      <c r="D5" s="222">
        <f>C5/C$18</f>
        <v>0.3714265709348723</v>
      </c>
      <c r="E5" s="222">
        <f>D5+E4</f>
        <v>0.8891303193277309</v>
      </c>
      <c r="F5" s="223" t="str">
        <f t="shared" ref="F5:F17" si="1">IF(AND(E5&lt;=0),"C",IF(E5&lt;=0.8,"A",IF(E5&lt;=0.95,"B","C")))</f>
        <v>B</v>
      </c>
      <c r="G5" s="223" t="str">
        <f>VLOOKUP(B$4:B$17,I$4:M$17,5,0)</f>
        <v>A</v>
      </c>
      <c r="I5" s="220" t="s">
        <v>53</v>
      </c>
      <c r="J5" s="221">
        <f>'Юнит 26.01-01.02'!R15</f>
        <v>38</v>
      </c>
      <c r="K5" s="222">
        <f>J5/J$18</f>
        <v>0.296875</v>
      </c>
      <c r="L5" s="222">
        <f>K5+L4</f>
        <v>0.671875</v>
      </c>
      <c r="M5" s="223" t="str">
        <f t="shared" si="0"/>
        <v>A</v>
      </c>
    </row>
    <row r="6" spans="2:13" ht="28.5" customHeight="1" outlineLevel="1" thickBot="1">
      <c r="B6" s="220" t="s">
        <v>39</v>
      </c>
      <c r="C6" s="221">
        <f>'Юнит 26.01-01.02'!AE4</f>
        <v>3322.05</v>
      </c>
      <c r="D6" s="222">
        <f t="shared" ref="D6:D11" si="2">C6/C$18</f>
        <v>0.10674888192964924</v>
      </c>
      <c r="E6" s="222">
        <f t="shared" ref="E6:E11" si="3">D6+E5</f>
        <v>0.99587920125738016</v>
      </c>
      <c r="F6" s="223" t="str">
        <f t="shared" si="1"/>
        <v>C</v>
      </c>
      <c r="G6" s="223" t="str">
        <f t="shared" ref="G6:G11" si="4">VLOOKUP(B$4:B$17,I$4:M$17,5,0)</f>
        <v>C</v>
      </c>
      <c r="I6" s="220" t="s">
        <v>42</v>
      </c>
      <c r="J6" s="221">
        <f>'Юнит 26.01-01.02'!R7</f>
        <v>16</v>
      </c>
      <c r="K6" s="222">
        <f t="shared" ref="K6:K11" si="5">J6/J$18</f>
        <v>0.125</v>
      </c>
      <c r="L6" s="222">
        <f t="shared" ref="L6:L11" si="6">K6+L5</f>
        <v>0.796875</v>
      </c>
      <c r="M6" s="223" t="str">
        <f t="shared" si="0"/>
        <v>A</v>
      </c>
    </row>
    <row r="7" spans="2:13" ht="28.5" customHeight="1" outlineLevel="1" thickBot="1">
      <c r="B7" s="220" t="s">
        <v>43</v>
      </c>
      <c r="C7" s="221">
        <f>'Юнит 26.01-01.02'!AE8</f>
        <v>1849.5272290000039</v>
      </c>
      <c r="D7" s="222">
        <f t="shared" si="2"/>
        <v>5.9431665325384249E-2</v>
      </c>
      <c r="E7" s="222">
        <f t="shared" si="3"/>
        <v>1.0553108665827644</v>
      </c>
      <c r="F7" s="223" t="str">
        <f t="shared" si="1"/>
        <v>C</v>
      </c>
      <c r="G7" s="223" t="str">
        <f t="shared" si="4"/>
        <v>B</v>
      </c>
      <c r="I7" s="220" t="s">
        <v>43</v>
      </c>
      <c r="J7" s="221">
        <f>'Юнит 26.01-01.02'!R8</f>
        <v>10</v>
      </c>
      <c r="K7" s="222">
        <f t="shared" si="5"/>
        <v>7.8125E-2</v>
      </c>
      <c r="L7" s="222">
        <f t="shared" si="6"/>
        <v>0.875</v>
      </c>
      <c r="M7" s="223" t="str">
        <f t="shared" si="0"/>
        <v>B</v>
      </c>
    </row>
    <row r="8" spans="2:13" ht="28.5" customHeight="1" outlineLevel="1" thickBot="1">
      <c r="B8" s="220" t="s">
        <v>41</v>
      </c>
      <c r="C8" s="221">
        <f>'Юнит 26.01-01.02'!AE6</f>
        <v>1191.3599999999988</v>
      </c>
      <c r="D8" s="222">
        <f t="shared" si="2"/>
        <v>3.8282490623472491E-2</v>
      </c>
      <c r="E8" s="222">
        <f t="shared" si="3"/>
        <v>1.0935933572062368</v>
      </c>
      <c r="F8" s="223" t="str">
        <f t="shared" si="1"/>
        <v>C</v>
      </c>
      <c r="G8" s="223" t="str">
        <f t="shared" si="4"/>
        <v>B</v>
      </c>
      <c r="I8" s="220" t="s">
        <v>41</v>
      </c>
      <c r="J8" s="221">
        <f>'Юнит 26.01-01.02'!R6</f>
        <v>6</v>
      </c>
      <c r="K8" s="222">
        <f t="shared" si="5"/>
        <v>4.6875E-2</v>
      </c>
      <c r="L8" s="222">
        <f t="shared" si="6"/>
        <v>0.921875</v>
      </c>
      <c r="M8" s="223" t="str">
        <f t="shared" si="0"/>
        <v>B</v>
      </c>
    </row>
    <row r="9" spans="2:13" ht="28.5" customHeight="1" outlineLevel="1" thickBot="1">
      <c r="B9" s="220" t="s">
        <v>57</v>
      </c>
      <c r="C9" s="221">
        <f>'Юнит 26.01-01.02'!AE12</f>
        <v>291.3461420000001</v>
      </c>
      <c r="D9" s="222">
        <f t="shared" si="2"/>
        <v>9.3619526837395075E-3</v>
      </c>
      <c r="E9" s="222">
        <f t="shared" si="3"/>
        <v>1.1029553098899763</v>
      </c>
      <c r="F9" s="223" t="str">
        <f t="shared" si="1"/>
        <v>C</v>
      </c>
      <c r="G9" s="223" t="str">
        <f t="shared" si="4"/>
        <v>A</v>
      </c>
      <c r="I9" s="220" t="s">
        <v>39</v>
      </c>
      <c r="J9" s="221">
        <f>'Юнит 26.01-01.02'!R4</f>
        <v>5</v>
      </c>
      <c r="K9" s="222">
        <f t="shared" si="5"/>
        <v>3.90625E-2</v>
      </c>
      <c r="L9" s="222">
        <f t="shared" si="6"/>
        <v>0.9609375</v>
      </c>
      <c r="M9" s="223" t="str">
        <f t="shared" si="0"/>
        <v>C</v>
      </c>
    </row>
    <row r="10" spans="2:13" ht="28.5" customHeight="1" outlineLevel="1" thickBot="1">
      <c r="B10" s="220" t="s">
        <v>55</v>
      </c>
      <c r="C10" s="221">
        <f>'Юнит 26.01-01.02'!AE9</f>
        <v>284.37054400000011</v>
      </c>
      <c r="D10" s="222">
        <f t="shared" si="2"/>
        <v>9.1378027500266801E-3</v>
      </c>
      <c r="E10" s="222">
        <f t="shared" si="3"/>
        <v>1.1120931126400029</v>
      </c>
      <c r="F10" s="223" t="str">
        <f t="shared" si="1"/>
        <v>C</v>
      </c>
      <c r="G10" s="223" t="str">
        <f t="shared" si="4"/>
        <v>C</v>
      </c>
      <c r="I10" s="220" t="s">
        <v>38</v>
      </c>
      <c r="J10" s="221">
        <f>'Юнит 26.01-01.02'!R3</f>
        <v>1</v>
      </c>
      <c r="K10" s="222">
        <f t="shared" si="5"/>
        <v>7.8125E-3</v>
      </c>
      <c r="L10" s="222">
        <f t="shared" si="6"/>
        <v>0.96875</v>
      </c>
      <c r="M10" s="223" t="str">
        <f t="shared" si="0"/>
        <v>C</v>
      </c>
    </row>
    <row r="11" spans="2:13" ht="28.5" customHeight="1" outlineLevel="1" thickBot="1">
      <c r="B11" s="220" t="s">
        <v>58</v>
      </c>
      <c r="C11" s="221">
        <f>'Юнит 26.01-01.02'!AE13</f>
        <v>207.80594900000006</v>
      </c>
      <c r="D11" s="222">
        <f t="shared" si="2"/>
        <v>6.6775192167726908E-3</v>
      </c>
      <c r="E11" s="222">
        <f t="shared" si="3"/>
        <v>1.1187706318567756</v>
      </c>
      <c r="F11" s="223" t="str">
        <f t="shared" si="1"/>
        <v>C</v>
      </c>
      <c r="G11" s="223" t="str">
        <f t="shared" si="4"/>
        <v>A</v>
      </c>
      <c r="I11" s="220" t="s">
        <v>55</v>
      </c>
      <c r="J11" s="221">
        <f>'Юнит 26.01-01.02'!R9</f>
        <v>1</v>
      </c>
      <c r="K11" s="222">
        <f t="shared" si="5"/>
        <v>7.8125E-3</v>
      </c>
      <c r="L11" s="222">
        <f t="shared" si="6"/>
        <v>0.9765625</v>
      </c>
      <c r="M11" s="223" t="str">
        <f t="shared" si="0"/>
        <v>C</v>
      </c>
    </row>
    <row r="12" spans="2:13" ht="28.5" customHeight="1" outlineLevel="1" thickBot="1">
      <c r="B12" s="220" t="s">
        <v>38</v>
      </c>
      <c r="C12" s="221">
        <f>'Юнит 26.01-01.02'!AE3</f>
        <v>152.1099999999999</v>
      </c>
      <c r="D12" s="222">
        <f t="shared" ref="D12:D17" si="7">C12/C$18</f>
        <v>4.8878169896054953E-3</v>
      </c>
      <c r="E12" s="222">
        <f>D12+E5</f>
        <v>0.8940181363173364</v>
      </c>
      <c r="F12" s="223" t="str">
        <f t="shared" si="1"/>
        <v>B</v>
      </c>
      <c r="G12" s="223" t="str">
        <f t="shared" ref="G12:G17" si="8">VLOOKUP(B$4:B$17,I$4:M$17,5,0)</f>
        <v>C</v>
      </c>
      <c r="I12" s="220" t="s">
        <v>56</v>
      </c>
      <c r="J12" s="221">
        <f>'Юнит 26.01-01.02'!R10</f>
        <v>1</v>
      </c>
      <c r="K12" s="222">
        <f t="shared" ref="K12:K17" si="9">J12/J$18</f>
        <v>7.8125E-3</v>
      </c>
      <c r="L12" s="222">
        <f>K12+L5</f>
        <v>0.6796875</v>
      </c>
      <c r="M12" s="223" t="str">
        <f t="shared" si="0"/>
        <v>A</v>
      </c>
    </row>
    <row r="13" spans="2:13" ht="28.5" customHeight="1" outlineLevel="1" thickBot="1">
      <c r="B13" s="220" t="s">
        <v>40</v>
      </c>
      <c r="C13" s="221">
        <f>'Юнит 26.01-01.02'!AE5</f>
        <v>0</v>
      </c>
      <c r="D13" s="222">
        <f t="shared" si="7"/>
        <v>0</v>
      </c>
      <c r="E13" s="222">
        <f t="shared" ref="E13:E16" si="10">D13+E12</f>
        <v>0.8940181363173364</v>
      </c>
      <c r="F13" s="223" t="str">
        <f t="shared" si="1"/>
        <v>B</v>
      </c>
      <c r="G13" s="223" t="str">
        <f t="shared" si="8"/>
        <v>A</v>
      </c>
      <c r="I13" s="220" t="s">
        <v>57</v>
      </c>
      <c r="J13" s="221">
        <f>'Юнит 26.01-01.02'!R12</f>
        <v>1</v>
      </c>
      <c r="K13" s="222">
        <f t="shared" si="9"/>
        <v>7.8125E-3</v>
      </c>
      <c r="L13" s="222">
        <f t="shared" ref="L13:L16" si="11">K13+L12</f>
        <v>0.6875</v>
      </c>
      <c r="M13" s="223" t="str">
        <f t="shared" si="0"/>
        <v>A</v>
      </c>
    </row>
    <row r="14" spans="2:13" ht="28.5" customHeight="1" outlineLevel="1" thickBot="1">
      <c r="B14" s="220" t="s">
        <v>42</v>
      </c>
      <c r="C14" s="221">
        <f>'Юнит 26.01-01.02'!AE7</f>
        <v>-472.79957499999551</v>
      </c>
      <c r="D14" s="222">
        <f t="shared" si="7"/>
        <v>-1.5192675007318631E-2</v>
      </c>
      <c r="E14" s="222">
        <f t="shared" si="10"/>
        <v>0.87882546131001782</v>
      </c>
      <c r="F14" s="223" t="str">
        <f t="shared" si="1"/>
        <v>B</v>
      </c>
      <c r="G14" s="223" t="str">
        <f t="shared" si="8"/>
        <v>A</v>
      </c>
      <c r="I14" s="220" t="s">
        <v>58</v>
      </c>
      <c r="J14" s="221">
        <f>'Юнит 26.01-01.02'!R13</f>
        <v>1</v>
      </c>
      <c r="K14" s="222">
        <f t="shared" si="9"/>
        <v>7.8125E-3</v>
      </c>
      <c r="L14" s="222">
        <f t="shared" si="11"/>
        <v>0.6953125</v>
      </c>
      <c r="M14" s="223" t="str">
        <f t="shared" si="0"/>
        <v>A</v>
      </c>
    </row>
    <row r="15" spans="2:13" ht="28.5" customHeight="1" outlineLevel="1" thickBot="1">
      <c r="B15" s="220" t="s">
        <v>59</v>
      </c>
      <c r="C15" s="221">
        <f>'Юнит 26.01-01.02'!AE14</f>
        <v>-807.06545600000004</v>
      </c>
      <c r="D15" s="222">
        <f t="shared" si="7"/>
        <v>-2.5933786388537959E-2</v>
      </c>
      <c r="E15" s="222">
        <f t="shared" si="10"/>
        <v>0.85289167492147988</v>
      </c>
      <c r="F15" s="223" t="str">
        <f t="shared" si="1"/>
        <v>B</v>
      </c>
      <c r="G15" s="223" t="str">
        <f t="shared" si="8"/>
        <v>A</v>
      </c>
      <c r="I15" s="220" t="s">
        <v>40</v>
      </c>
      <c r="J15" s="221">
        <f>'Юнит 26.01-01.02'!R5</f>
        <v>0</v>
      </c>
      <c r="K15" s="222">
        <f t="shared" si="9"/>
        <v>0</v>
      </c>
      <c r="L15" s="222">
        <f t="shared" si="11"/>
        <v>0.6953125</v>
      </c>
      <c r="M15" s="223" t="str">
        <f t="shared" si="0"/>
        <v>A</v>
      </c>
    </row>
    <row r="16" spans="2:13" ht="28.5" customHeight="1" outlineLevel="1" thickBot="1">
      <c r="B16" s="220" t="s">
        <v>56</v>
      </c>
      <c r="C16" s="221">
        <f>'Юнит 26.01-01.02'!AE10</f>
        <v>-963.67689800000016</v>
      </c>
      <c r="D16" s="222">
        <f t="shared" si="7"/>
        <v>-3.0966250177731414E-2</v>
      </c>
      <c r="E16" s="222">
        <f t="shared" si="10"/>
        <v>0.82192542474374841</v>
      </c>
      <c r="F16" s="223" t="str">
        <f t="shared" si="1"/>
        <v>B</v>
      </c>
      <c r="G16" s="223" t="str">
        <f t="shared" si="8"/>
        <v>A</v>
      </c>
      <c r="I16" s="220" t="s">
        <v>59</v>
      </c>
      <c r="J16" s="221">
        <f>'Юнит 26.01-01.02'!R14</f>
        <v>0</v>
      </c>
      <c r="K16" s="222">
        <f t="shared" si="9"/>
        <v>0</v>
      </c>
      <c r="L16" s="222">
        <f t="shared" si="11"/>
        <v>0.6953125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26.01-01.02'!AE16</f>
        <v>-1604.737721</v>
      </c>
      <c r="D17" s="222">
        <f t="shared" si="7"/>
        <v>-5.1565737272793427E-2</v>
      </c>
      <c r="E17" s="222">
        <f>D17+E14</f>
        <v>0.82725972403722436</v>
      </c>
      <c r="F17" s="223" t="str">
        <f t="shared" si="1"/>
        <v>B</v>
      </c>
      <c r="G17" s="223" t="str">
        <f t="shared" si="8"/>
        <v>A</v>
      </c>
      <c r="I17" s="220" t="s">
        <v>60</v>
      </c>
      <c r="J17" s="221">
        <f>'Юнит 26.01-01.02'!R16</f>
        <v>0</v>
      </c>
      <c r="K17" s="222">
        <f t="shared" si="9"/>
        <v>0</v>
      </c>
      <c r="L17" s="222">
        <f>K17+L14</f>
        <v>0.6953125</v>
      </c>
      <c r="M17" s="223" t="str">
        <f t="shared" si="0"/>
        <v>A</v>
      </c>
    </row>
    <row r="18" spans="2:13" outlineLevel="1">
      <c r="C18" s="224">
        <f>SUM(C4:C17)</f>
        <v>31120.232268000073</v>
      </c>
      <c r="D18" s="225">
        <f>SUM(D4:D17)</f>
        <v>0.99999999999999944</v>
      </c>
      <c r="J18" s="224">
        <f>SUM(J4:J17)</f>
        <v>128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67" priority="4" operator="equal">
      <formula>"C"</formula>
    </cfRule>
    <cfRule type="cellIs" dxfId="366" priority="5" operator="equal">
      <formula>"B"</formula>
    </cfRule>
    <cfRule type="cellIs" dxfId="365" priority="6" operator="equal">
      <formula>"A"</formula>
    </cfRule>
  </conditionalFormatting>
  <conditionalFormatting sqref="M22:M41 D22:D41 K22:K41 F22:G41">
    <cfRule type="cellIs" dxfId="364" priority="1" operator="equal">
      <formula>"C"</formula>
    </cfRule>
    <cfRule type="cellIs" dxfId="363" priority="2" operator="equal">
      <formula>"B"</formula>
    </cfRule>
    <cfRule type="cellIs" dxfId="362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41</v>
      </c>
      <c r="C4" s="221">
        <f>'Юнит 19-25.01'!AE6</f>
        <v>10158.920000000002</v>
      </c>
      <c r="D4" s="222">
        <f>C4/C$18</f>
        <v>0.52787055982190201</v>
      </c>
      <c r="E4" s="222">
        <f>D4</f>
        <v>0.52787055982190201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19-25.01'!R11</f>
        <v>26</v>
      </c>
      <c r="K4" s="222">
        <f>J4/J$18</f>
        <v>0.29213483146067415</v>
      </c>
      <c r="L4" s="222">
        <f>K4</f>
        <v>0.29213483146067415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19-25.01'!AE4</f>
        <v>4879.4517290000013</v>
      </c>
      <c r="D5" s="222">
        <f>C5/C$18</f>
        <v>0.25354259269796176</v>
      </c>
      <c r="E5" s="222">
        <f>D5+E4</f>
        <v>0.78141315251986376</v>
      </c>
      <c r="F5" s="223" t="str">
        <f t="shared" ref="F5:F17" si="1">IF(AND(E5&lt;=0),"C",IF(E5&lt;=0.8,"A",IF(E5&lt;=0.95,"B","C")))</f>
        <v>A</v>
      </c>
      <c r="G5" s="223" t="str">
        <f>VLOOKUP(B$4:B$17,I$4:M$17,5,0)</f>
        <v>B</v>
      </c>
      <c r="I5" s="220" t="s">
        <v>41</v>
      </c>
      <c r="J5" s="221">
        <f>'Юнит 19-25.01'!R6</f>
        <v>18</v>
      </c>
      <c r="K5" s="222">
        <f>J5/J$18</f>
        <v>0.20224719101123595</v>
      </c>
      <c r="L5" s="222">
        <f>K5+L4</f>
        <v>0.4943820224719101</v>
      </c>
      <c r="M5" s="223" t="str">
        <f t="shared" si="0"/>
        <v>A</v>
      </c>
    </row>
    <row r="6" spans="2:13" ht="28.5" customHeight="1" outlineLevel="1" thickBot="1">
      <c r="B6" s="220" t="s">
        <v>38</v>
      </c>
      <c r="C6" s="221">
        <f>'Юнит 19-25.01'!AE3</f>
        <v>3054.9100000000008</v>
      </c>
      <c r="D6" s="222">
        <f t="shared" ref="D6:D11" si="2">C6/C$18</f>
        <v>0.15873705589821818</v>
      </c>
      <c r="E6" s="222">
        <f t="shared" ref="E6:E11" si="3">D6+E5</f>
        <v>0.94015020841808195</v>
      </c>
      <c r="F6" s="223" t="str">
        <f t="shared" si="1"/>
        <v>B</v>
      </c>
      <c r="G6" s="223" t="str">
        <f t="shared" ref="G6:G11" si="4">VLOOKUP(B$4:B$17,I$4:M$17,5,0)</f>
        <v>B</v>
      </c>
      <c r="I6" s="220" t="s">
        <v>53</v>
      </c>
      <c r="J6" s="221">
        <f>'Юнит 19-25.01'!R15</f>
        <v>17</v>
      </c>
      <c r="K6" s="222">
        <f t="shared" ref="K6:K11" si="5">J6/J$18</f>
        <v>0.19101123595505617</v>
      </c>
      <c r="L6" s="222">
        <f t="shared" ref="L6:L11" si="6">K6+L5</f>
        <v>0.6853932584269663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19-25.01'!AE5</f>
        <v>2087.1199999999994</v>
      </c>
      <c r="D7" s="222">
        <f t="shared" si="2"/>
        <v>0.1084494417532068</v>
      </c>
      <c r="E7" s="222">
        <f t="shared" si="3"/>
        <v>1.0485996501712886</v>
      </c>
      <c r="F7" s="223" t="str">
        <f t="shared" si="1"/>
        <v>C</v>
      </c>
      <c r="G7" s="223" t="str">
        <f t="shared" si="4"/>
        <v>C</v>
      </c>
      <c r="I7" s="220" t="s">
        <v>42</v>
      </c>
      <c r="J7" s="221">
        <f>'Юнит 19-25.01'!R7</f>
        <v>10</v>
      </c>
      <c r="K7" s="222">
        <f t="shared" si="5"/>
        <v>0.11235955056179775</v>
      </c>
      <c r="L7" s="222">
        <f t="shared" si="6"/>
        <v>0.797752808988764</v>
      </c>
      <c r="M7" s="223" t="str">
        <f t="shared" si="0"/>
        <v>A</v>
      </c>
    </row>
    <row r="8" spans="2:13" ht="28.5" customHeight="1" outlineLevel="1" thickBot="1">
      <c r="B8" s="220" t="s">
        <v>42</v>
      </c>
      <c r="C8" s="221">
        <f>'Юнит 19-25.01'!AE7</f>
        <v>1636.0081960000007</v>
      </c>
      <c r="D8" s="222">
        <f t="shared" si="2"/>
        <v>8.5009091743584966E-2</v>
      </c>
      <c r="E8" s="222">
        <f t="shared" si="3"/>
        <v>1.1336087419148737</v>
      </c>
      <c r="F8" s="223" t="str">
        <f t="shared" si="1"/>
        <v>C</v>
      </c>
      <c r="G8" s="223" t="str">
        <f t="shared" si="4"/>
        <v>A</v>
      </c>
      <c r="I8" s="220" t="s">
        <v>39</v>
      </c>
      <c r="J8" s="221">
        <f>'Юнит 19-25.01'!R4</f>
        <v>7</v>
      </c>
      <c r="K8" s="222">
        <f t="shared" si="5"/>
        <v>7.8651685393258425E-2</v>
      </c>
      <c r="L8" s="222">
        <f t="shared" si="6"/>
        <v>0.87640449438202239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19-25.01'!AE11</f>
        <v>2661.2440730000003</v>
      </c>
      <c r="D9" s="222">
        <f t="shared" si="2"/>
        <v>0.13828166760218888</v>
      </c>
      <c r="E9" s="222">
        <f t="shared" si="3"/>
        <v>1.2718904095170627</v>
      </c>
      <c r="F9" s="223" t="str">
        <f t="shared" si="1"/>
        <v>C</v>
      </c>
      <c r="G9" s="223" t="str">
        <f t="shared" si="4"/>
        <v>A</v>
      </c>
      <c r="I9" s="220" t="s">
        <v>38</v>
      </c>
      <c r="J9" s="221">
        <f>'Юнит 19-25.01'!R3</f>
        <v>5</v>
      </c>
      <c r="K9" s="222">
        <f t="shared" si="5"/>
        <v>5.6179775280898875E-2</v>
      </c>
      <c r="L9" s="222">
        <f t="shared" si="6"/>
        <v>0.93258426966292129</v>
      </c>
      <c r="M9" s="223" t="str">
        <f t="shared" si="0"/>
        <v>B</v>
      </c>
    </row>
    <row r="10" spans="2:13" ht="28.5" customHeight="1" outlineLevel="1" thickBot="1">
      <c r="B10" s="220" t="s">
        <v>55</v>
      </c>
      <c r="C10" s="221">
        <f>'Юнит 19-25.01'!AE9</f>
        <v>0</v>
      </c>
      <c r="D10" s="222">
        <f t="shared" si="2"/>
        <v>0</v>
      </c>
      <c r="E10" s="222">
        <f t="shared" si="3"/>
        <v>1.2718904095170627</v>
      </c>
      <c r="F10" s="223" t="str">
        <f t="shared" si="1"/>
        <v>C</v>
      </c>
      <c r="G10" s="223" t="str">
        <f t="shared" si="4"/>
        <v>A</v>
      </c>
      <c r="I10" s="220" t="s">
        <v>40</v>
      </c>
      <c r="J10" s="221">
        <f>'Юнит 19-25.01'!R5</f>
        <v>3</v>
      </c>
      <c r="K10" s="222">
        <f t="shared" si="5"/>
        <v>3.3707865168539325E-2</v>
      </c>
      <c r="L10" s="222">
        <f t="shared" si="6"/>
        <v>0.96629213483146059</v>
      </c>
      <c r="M10" s="223" t="str">
        <f t="shared" si="0"/>
        <v>C</v>
      </c>
    </row>
    <row r="11" spans="2:13" ht="28.5" customHeight="1" outlineLevel="1" thickBot="1">
      <c r="B11" s="220" t="s">
        <v>56</v>
      </c>
      <c r="C11" s="221">
        <f>'Юнит 19-25.01'!AE10</f>
        <v>0</v>
      </c>
      <c r="D11" s="222">
        <f t="shared" si="2"/>
        <v>0</v>
      </c>
      <c r="E11" s="222">
        <f t="shared" si="3"/>
        <v>1.2718904095170627</v>
      </c>
      <c r="F11" s="223" t="str">
        <f t="shared" si="1"/>
        <v>C</v>
      </c>
      <c r="G11" s="223" t="str">
        <f t="shared" si="4"/>
        <v>A</v>
      </c>
      <c r="I11" s="220" t="s">
        <v>43</v>
      </c>
      <c r="J11" s="221">
        <f>'Юнит 19-25.01'!R8</f>
        <v>3</v>
      </c>
      <c r="K11" s="222">
        <f t="shared" si="5"/>
        <v>3.3707865168539325E-2</v>
      </c>
      <c r="L11" s="222">
        <f t="shared" si="6"/>
        <v>0.99999999999999989</v>
      </c>
      <c r="M11" s="223" t="str">
        <f t="shared" si="0"/>
        <v>C</v>
      </c>
    </row>
    <row r="12" spans="2:13" ht="28.5" customHeight="1" outlineLevel="1" thickBot="1">
      <c r="B12" s="220" t="s">
        <v>57</v>
      </c>
      <c r="C12" s="221">
        <f>'Юнит 19-25.01'!AE12</f>
        <v>0</v>
      </c>
      <c r="D12" s="222">
        <f t="shared" ref="D12:D17" si="7">C12/C$18</f>
        <v>0</v>
      </c>
      <c r="E12" s="222">
        <f>D12+E5</f>
        <v>0.78141315251986376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19-25.01'!R9</f>
        <v>0</v>
      </c>
      <c r="K12" s="222">
        <f t="shared" ref="K12:K17" si="9">J12/J$18</f>
        <v>0</v>
      </c>
      <c r="L12" s="222">
        <f>K12+L5</f>
        <v>0.4943820224719101</v>
      </c>
      <c r="M12" s="223" t="str">
        <f t="shared" si="0"/>
        <v>A</v>
      </c>
    </row>
    <row r="13" spans="2:13" ht="28.5" customHeight="1" outlineLevel="1" thickBot="1">
      <c r="B13" s="220" t="s">
        <v>58</v>
      </c>
      <c r="C13" s="221">
        <f>'Юнит 19-25.01'!AE13</f>
        <v>0</v>
      </c>
      <c r="D13" s="222">
        <f t="shared" si="7"/>
        <v>0</v>
      </c>
      <c r="E13" s="222">
        <f t="shared" ref="E13:E16" si="10">D13+E12</f>
        <v>0.78141315251986376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19-25.01'!R10</f>
        <v>0</v>
      </c>
      <c r="K13" s="222">
        <f t="shared" si="9"/>
        <v>0</v>
      </c>
      <c r="L13" s="222">
        <f t="shared" ref="L13:L16" si="11">K13+L12</f>
        <v>0.4943820224719101</v>
      </c>
      <c r="M13" s="223" t="str">
        <f t="shared" si="0"/>
        <v>A</v>
      </c>
    </row>
    <row r="14" spans="2:13" ht="28.5" customHeight="1" outlineLevel="1" thickBot="1">
      <c r="B14" s="220" t="s">
        <v>59</v>
      </c>
      <c r="C14" s="221">
        <f>'Юнит 19-25.01'!AE14</f>
        <v>0</v>
      </c>
      <c r="D14" s="222">
        <f t="shared" si="7"/>
        <v>0</v>
      </c>
      <c r="E14" s="222">
        <f t="shared" si="10"/>
        <v>0.78141315251986376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19-25.01'!R12</f>
        <v>0</v>
      </c>
      <c r="K14" s="222">
        <f t="shared" si="9"/>
        <v>0</v>
      </c>
      <c r="L14" s="222">
        <f t="shared" si="11"/>
        <v>0.4943820224719101</v>
      </c>
      <c r="M14" s="223" t="str">
        <f t="shared" si="0"/>
        <v>A</v>
      </c>
    </row>
    <row r="15" spans="2:13" ht="28.5" customHeight="1" outlineLevel="1" thickBot="1">
      <c r="B15" s="220" t="s">
        <v>60</v>
      </c>
      <c r="C15" s="221">
        <f>'Юнит 19-25.01'!AE16</f>
        <v>0</v>
      </c>
      <c r="D15" s="222">
        <f t="shared" si="7"/>
        <v>0</v>
      </c>
      <c r="E15" s="222">
        <f t="shared" si="10"/>
        <v>0.78141315251986376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19-25.01'!R13</f>
        <v>0</v>
      </c>
      <c r="K15" s="222">
        <f t="shared" si="9"/>
        <v>0</v>
      </c>
      <c r="L15" s="222">
        <f t="shared" si="11"/>
        <v>0.4943820224719101</v>
      </c>
      <c r="M15" s="223" t="str">
        <f t="shared" si="0"/>
        <v>A</v>
      </c>
    </row>
    <row r="16" spans="2:13" ht="28.5" customHeight="1" outlineLevel="1" thickBot="1">
      <c r="B16" s="220" t="s">
        <v>43</v>
      </c>
      <c r="C16" s="221">
        <f>'Юнит 19-25.01'!AE8</f>
        <v>-789.5849779999985</v>
      </c>
      <c r="D16" s="222">
        <f t="shared" si="7"/>
        <v>-4.1027851815333055E-2</v>
      </c>
      <c r="E16" s="222">
        <f t="shared" si="10"/>
        <v>0.74038530070453068</v>
      </c>
      <c r="F16" s="223" t="str">
        <f t="shared" si="1"/>
        <v>A</v>
      </c>
      <c r="G16" s="223" t="str">
        <f t="shared" si="8"/>
        <v>C</v>
      </c>
      <c r="I16" s="220" t="s">
        <v>59</v>
      </c>
      <c r="J16" s="221">
        <f>'Юнит 19-25.01'!R14</f>
        <v>0</v>
      </c>
      <c r="K16" s="222">
        <f t="shared" si="9"/>
        <v>0</v>
      </c>
      <c r="L16" s="222">
        <f t="shared" si="11"/>
        <v>0.4943820224719101</v>
      </c>
      <c r="M16" s="223" t="str">
        <f t="shared" si="0"/>
        <v>A</v>
      </c>
    </row>
    <row r="17" spans="2:13" ht="28.5" customHeight="1" outlineLevel="1" thickBot="1">
      <c r="B17" s="220" t="s">
        <v>53</v>
      </c>
      <c r="C17" s="221">
        <f>'Юнит 19-25.01'!AE15</f>
        <v>-4442.9722610000026</v>
      </c>
      <c r="D17" s="222">
        <f t="shared" si="7"/>
        <v>-0.23086255770172939</v>
      </c>
      <c r="E17" s="222">
        <f>D17+E14</f>
        <v>0.5505505948181344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19-25.01'!R16</f>
        <v>0</v>
      </c>
      <c r="K17" s="222">
        <f t="shared" si="9"/>
        <v>0</v>
      </c>
      <c r="L17" s="222">
        <f>K17+L14</f>
        <v>0.4943820224719101</v>
      </c>
      <c r="M17" s="223" t="str">
        <f t="shared" si="0"/>
        <v>A</v>
      </c>
    </row>
    <row r="18" spans="2:13" outlineLevel="1">
      <c r="C18" s="224">
        <f>SUM(C4:C17)</f>
        <v>19245.096759</v>
      </c>
      <c r="D18" s="225">
        <f>SUM(D4:D17)</f>
        <v>1.0000000000000002</v>
      </c>
      <c r="J18" s="224">
        <f>SUM(J4:J17)</f>
        <v>89</v>
      </c>
      <c r="K18" s="225">
        <f>SUM(K4:K17)</f>
        <v>0.99999999999999989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61" priority="4" operator="equal">
      <formula>"C"</formula>
    </cfRule>
    <cfRule type="cellIs" dxfId="360" priority="5" operator="equal">
      <formula>"B"</formula>
    </cfRule>
    <cfRule type="cellIs" dxfId="359" priority="6" operator="equal">
      <formula>"A"</formula>
    </cfRule>
  </conditionalFormatting>
  <conditionalFormatting sqref="M22:M41 D22:D41 K22:K41 F22:G41">
    <cfRule type="cellIs" dxfId="358" priority="1" operator="equal">
      <formula>"C"</formula>
    </cfRule>
    <cfRule type="cellIs" dxfId="357" priority="2" operator="equal">
      <formula>"B"</formula>
    </cfRule>
    <cfRule type="cellIs" dxfId="356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12-18.01'!AE15</f>
        <v>7845.52650000003</v>
      </c>
      <c r="D4" s="222">
        <f>C4/C$18</f>
        <v>0.3149799510558548</v>
      </c>
      <c r="E4" s="222">
        <f>D4</f>
        <v>0.3149799510558548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53</v>
      </c>
      <c r="J4" s="221">
        <f>'Юнит 12-18.01'!R15</f>
        <v>37</v>
      </c>
      <c r="K4" s="222">
        <f>J4/J$18</f>
        <v>0.30833333333333335</v>
      </c>
      <c r="L4" s="222">
        <f>K4</f>
        <v>0.30833333333333335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41</v>
      </c>
      <c r="C5" s="221">
        <f>'Юнит 12-18.01'!AE6</f>
        <v>4986.2704150000072</v>
      </c>
      <c r="D5" s="222">
        <f>C5/C$18</f>
        <v>0.20018735661245335</v>
      </c>
      <c r="E5" s="222">
        <f>D5+E4</f>
        <v>0.51516730766830809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52</v>
      </c>
      <c r="J5" s="221">
        <f>'Юнит 12-18.01'!R11</f>
        <v>35</v>
      </c>
      <c r="K5" s="222">
        <f>J5/J$18</f>
        <v>0.29166666666666669</v>
      </c>
      <c r="L5" s="222">
        <f>K5+L4</f>
        <v>0.60000000000000009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12-18.01'!AE7</f>
        <v>3808.3998000000038</v>
      </c>
      <c r="D6" s="222">
        <f t="shared" ref="D6:D11" si="2">C6/C$18</f>
        <v>0.15289854448966858</v>
      </c>
      <c r="E6" s="222">
        <f t="shared" ref="E6:E11" si="3">D6+E5</f>
        <v>0.66806585215797665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12-18.01'!R6</f>
        <v>20</v>
      </c>
      <c r="K6" s="222">
        <f t="shared" ref="K6:K11" si="5">J6/J$18</f>
        <v>0.16666666666666666</v>
      </c>
      <c r="L6" s="222">
        <f t="shared" ref="L6:L11" si="6">K6+L5</f>
        <v>0.76666666666666672</v>
      </c>
      <c r="M6" s="223" t="str">
        <f t="shared" si="0"/>
        <v>A</v>
      </c>
    </row>
    <row r="7" spans="2:13" ht="28.5" customHeight="1" outlineLevel="1" thickBot="1">
      <c r="B7" s="220" t="s">
        <v>40</v>
      </c>
      <c r="C7" s="221">
        <f>'Юнит 12-18.01'!AE5</f>
        <v>2085.487411000001</v>
      </c>
      <c r="D7" s="222">
        <f t="shared" si="2"/>
        <v>8.3727551317859819E-2</v>
      </c>
      <c r="E7" s="222">
        <f t="shared" si="3"/>
        <v>0.75179340347583645</v>
      </c>
      <c r="F7" s="223" t="str">
        <f t="shared" si="1"/>
        <v>A</v>
      </c>
      <c r="G7" s="223" t="str">
        <f t="shared" si="4"/>
        <v>C</v>
      </c>
      <c r="I7" s="220" t="s">
        <v>42</v>
      </c>
      <c r="J7" s="221">
        <f>'Юнит 12-18.01'!R7</f>
        <v>10</v>
      </c>
      <c r="K7" s="222">
        <f t="shared" si="5"/>
        <v>8.3333333333333329E-2</v>
      </c>
      <c r="L7" s="222">
        <f t="shared" si="6"/>
        <v>0.85000000000000009</v>
      </c>
      <c r="M7" s="223" t="str">
        <f t="shared" si="0"/>
        <v>B</v>
      </c>
    </row>
    <row r="8" spans="2:13" ht="28.5" customHeight="1" outlineLevel="1" thickBot="1">
      <c r="B8" s="220" t="s">
        <v>38</v>
      </c>
      <c r="C8" s="221">
        <f>'Юнит 12-18.01'!AE3</f>
        <v>1162.1223400000003</v>
      </c>
      <c r="D8" s="222">
        <f t="shared" si="2"/>
        <v>4.6656554888204652E-2</v>
      </c>
      <c r="E8" s="222">
        <f t="shared" si="3"/>
        <v>0.79844995836404109</v>
      </c>
      <c r="F8" s="223" t="str">
        <f t="shared" si="1"/>
        <v>A</v>
      </c>
      <c r="G8" s="223" t="str">
        <f t="shared" si="4"/>
        <v>C</v>
      </c>
      <c r="I8" s="220" t="s">
        <v>43</v>
      </c>
      <c r="J8" s="221">
        <f>'Юнит 12-18.01'!R8</f>
        <v>7</v>
      </c>
      <c r="K8" s="222">
        <f t="shared" si="5"/>
        <v>5.8333333333333334E-2</v>
      </c>
      <c r="L8" s="222">
        <f t="shared" si="6"/>
        <v>0.90833333333333344</v>
      </c>
      <c r="M8" s="223" t="str">
        <f t="shared" si="0"/>
        <v>B</v>
      </c>
    </row>
    <row r="9" spans="2:13" ht="28.5" customHeight="1" outlineLevel="1" thickBot="1">
      <c r="B9" s="220" t="s">
        <v>52</v>
      </c>
      <c r="C9" s="221">
        <f>'Юнит 12-18.01'!AE11</f>
        <v>3663.4073629999939</v>
      </c>
      <c r="D9" s="222">
        <f t="shared" si="2"/>
        <v>0.14707742965311402</v>
      </c>
      <c r="E9" s="222">
        <f t="shared" si="3"/>
        <v>0.94552738801715508</v>
      </c>
      <c r="F9" s="223" t="str">
        <f t="shared" si="1"/>
        <v>B</v>
      </c>
      <c r="G9" s="223" t="str">
        <f t="shared" si="4"/>
        <v>A</v>
      </c>
      <c r="I9" s="220" t="s">
        <v>39</v>
      </c>
      <c r="J9" s="221">
        <f>'Юнит 12-18.01'!R4</f>
        <v>4</v>
      </c>
      <c r="K9" s="222">
        <f t="shared" si="5"/>
        <v>3.3333333333333333E-2</v>
      </c>
      <c r="L9" s="222">
        <f t="shared" si="6"/>
        <v>0.94166666666666676</v>
      </c>
      <c r="M9" s="223" t="str">
        <f t="shared" si="0"/>
        <v>B</v>
      </c>
    </row>
    <row r="10" spans="2:13" ht="28.5" customHeight="1" outlineLevel="1" thickBot="1">
      <c r="B10" s="220" t="s">
        <v>39</v>
      </c>
      <c r="C10" s="221">
        <f>'Юнит 12-18.01'!AE4</f>
        <v>745.60926800000107</v>
      </c>
      <c r="D10" s="222">
        <f t="shared" si="2"/>
        <v>2.9934507357974146E-2</v>
      </c>
      <c r="E10" s="222">
        <f t="shared" si="3"/>
        <v>0.97546189537512917</v>
      </c>
      <c r="F10" s="223" t="str">
        <f t="shared" si="1"/>
        <v>C</v>
      </c>
      <c r="G10" s="223" t="str">
        <f t="shared" si="4"/>
        <v>B</v>
      </c>
      <c r="I10" s="220" t="s">
        <v>40</v>
      </c>
      <c r="J10" s="221">
        <f>'Юнит 12-18.01'!R5</f>
        <v>4</v>
      </c>
      <c r="K10" s="222">
        <f t="shared" si="5"/>
        <v>3.3333333333333333E-2</v>
      </c>
      <c r="L10" s="222">
        <f t="shared" si="6"/>
        <v>0.97500000000000009</v>
      </c>
      <c r="M10" s="223" t="str">
        <f t="shared" si="0"/>
        <v>C</v>
      </c>
    </row>
    <row r="11" spans="2:13" ht="28.5" customHeight="1" outlineLevel="1" thickBot="1">
      <c r="B11" s="220" t="s">
        <v>43</v>
      </c>
      <c r="C11" s="221">
        <f>'Юнит 12-18.01'!AE8</f>
        <v>611.195568000001</v>
      </c>
      <c r="D11" s="222">
        <f t="shared" si="2"/>
        <v>2.4538104624870612E-2</v>
      </c>
      <c r="E11" s="222">
        <f t="shared" si="3"/>
        <v>0.99999999999999978</v>
      </c>
      <c r="F11" s="223" t="str">
        <f t="shared" si="1"/>
        <v>C</v>
      </c>
      <c r="G11" s="223" t="str">
        <f t="shared" si="4"/>
        <v>B</v>
      </c>
      <c r="I11" s="220" t="s">
        <v>38</v>
      </c>
      <c r="J11" s="221">
        <f>'Юнит 12-18.01'!R3</f>
        <v>3</v>
      </c>
      <c r="K11" s="222">
        <f t="shared" si="5"/>
        <v>2.5000000000000001E-2</v>
      </c>
      <c r="L11" s="222">
        <f t="shared" si="6"/>
        <v>1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12-18.01'!AE9</f>
        <v>0</v>
      </c>
      <c r="D12" s="222">
        <f t="shared" ref="D12:D17" si="7">C12/C$18</f>
        <v>0</v>
      </c>
      <c r="E12" s="222">
        <f>D12+E5</f>
        <v>0.51516730766830809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12-18.01'!R9</f>
        <v>0</v>
      </c>
      <c r="K12" s="222">
        <f t="shared" ref="K12:K17" si="9">J12/J$18</f>
        <v>0</v>
      </c>
      <c r="L12" s="222">
        <f>K12+L5</f>
        <v>0.60000000000000009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12-18.01'!AE10</f>
        <v>0</v>
      </c>
      <c r="D13" s="222">
        <f t="shared" si="7"/>
        <v>0</v>
      </c>
      <c r="E13" s="222">
        <f t="shared" ref="E13:E16" si="10">D13+E12</f>
        <v>0.51516730766830809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12-18.01'!R10</f>
        <v>0</v>
      </c>
      <c r="K13" s="222">
        <f t="shared" si="9"/>
        <v>0</v>
      </c>
      <c r="L13" s="222">
        <f t="shared" ref="L13:L16" si="11">K13+L12</f>
        <v>0.60000000000000009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12-18.01'!AE12</f>
        <v>0</v>
      </c>
      <c r="D14" s="222">
        <f t="shared" si="7"/>
        <v>0</v>
      </c>
      <c r="E14" s="222">
        <f t="shared" si="10"/>
        <v>0.51516730766830809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12-18.01'!R12</f>
        <v>0</v>
      </c>
      <c r="K14" s="222">
        <f t="shared" si="9"/>
        <v>0</v>
      </c>
      <c r="L14" s="222">
        <f t="shared" si="11"/>
        <v>0.60000000000000009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12-18.01'!AE13</f>
        <v>0</v>
      </c>
      <c r="D15" s="222">
        <f t="shared" si="7"/>
        <v>0</v>
      </c>
      <c r="E15" s="222">
        <f t="shared" si="10"/>
        <v>0.51516730766830809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12-18.01'!R13</f>
        <v>0</v>
      </c>
      <c r="K15" s="222">
        <f t="shared" si="9"/>
        <v>0</v>
      </c>
      <c r="L15" s="222">
        <f t="shared" si="11"/>
        <v>0.60000000000000009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12-18.01'!AE14</f>
        <v>0</v>
      </c>
      <c r="D16" s="222">
        <f t="shared" si="7"/>
        <v>0</v>
      </c>
      <c r="E16" s="222">
        <f t="shared" si="10"/>
        <v>0.51516730766830809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12-18.01'!R14</f>
        <v>0</v>
      </c>
      <c r="K16" s="222">
        <f t="shared" si="9"/>
        <v>0</v>
      </c>
      <c r="L16" s="222">
        <f t="shared" si="11"/>
        <v>0.60000000000000009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12-18.01'!AE16</f>
        <v>0</v>
      </c>
      <c r="D17" s="222">
        <f t="shared" si="7"/>
        <v>0</v>
      </c>
      <c r="E17" s="222">
        <f>D17+E14</f>
        <v>0.51516730766830809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12-18.01'!R16</f>
        <v>0</v>
      </c>
      <c r="K17" s="222">
        <f t="shared" si="9"/>
        <v>0</v>
      </c>
      <c r="L17" s="222">
        <f>K17+L14</f>
        <v>0.60000000000000009</v>
      </c>
      <c r="M17" s="223" t="str">
        <f t="shared" si="0"/>
        <v>A</v>
      </c>
    </row>
    <row r="18" spans="2:13" outlineLevel="1">
      <c r="C18" s="224">
        <f>SUM(C4:C17)</f>
        <v>24908.01866500004</v>
      </c>
      <c r="D18" s="225">
        <f>SUM(D4:D17)</f>
        <v>0.99999999999999978</v>
      </c>
      <c r="J18" s="224">
        <f>SUM(J4:J17)</f>
        <v>120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55" priority="4" operator="equal">
      <formula>"C"</formula>
    </cfRule>
    <cfRule type="cellIs" dxfId="354" priority="5" operator="equal">
      <formula>"B"</formula>
    </cfRule>
    <cfRule type="cellIs" dxfId="353" priority="6" operator="equal">
      <formula>"A"</formula>
    </cfRule>
  </conditionalFormatting>
  <conditionalFormatting sqref="M22:M41 D22:D41 K22:K41 F22:G41">
    <cfRule type="cellIs" dxfId="352" priority="1" operator="equal">
      <formula>"C"</formula>
    </cfRule>
    <cfRule type="cellIs" dxfId="351" priority="2" operator="equal">
      <formula>"B"</formula>
    </cfRule>
    <cfRule type="cellIs" dxfId="350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52</v>
      </c>
      <c r="C4" s="221">
        <f>'Юнит 05-11.01'!AE11</f>
        <v>14577.679418000027</v>
      </c>
      <c r="D4" s="222">
        <f>C4/C$18</f>
        <v>0.32994497100826942</v>
      </c>
      <c r="E4" s="222">
        <f>D4</f>
        <v>0.32994497100826942</v>
      </c>
      <c r="F4" s="223" t="str">
        <f>IF(AND(E4&lt;=0),"C",IF(E4&lt;=0.8,"A",IF(E4&lt;=0.95,"B","C")))</f>
        <v>A</v>
      </c>
      <c r="G4" s="223" t="str">
        <f>VLOOKUP(B$4:B$17,I$4:M$17,5,0)</f>
        <v>A</v>
      </c>
      <c r="I4" s="220" t="s">
        <v>52</v>
      </c>
      <c r="J4" s="221">
        <f>'Юнит 05-11.01'!R11</f>
        <v>52</v>
      </c>
      <c r="K4" s="222">
        <f>J4/J$18</f>
        <v>0.32500000000000001</v>
      </c>
      <c r="L4" s="222">
        <f>K4</f>
        <v>0.32500000000000001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53</v>
      </c>
      <c r="C5" s="221">
        <f>'Юнит 05-11.01'!AE15</f>
        <v>13681.242649000027</v>
      </c>
      <c r="D5" s="222">
        <f>C5/C$18</f>
        <v>0.30965540397380442</v>
      </c>
      <c r="E5" s="222">
        <f>D5+E4</f>
        <v>0.63960037498207378</v>
      </c>
      <c r="F5" s="223" t="str">
        <f t="shared" ref="F5:F17" si="1">IF(AND(E5&lt;=0),"C",IF(E5&lt;=0.8,"A",IF(E5&lt;=0.95,"B","C")))</f>
        <v>A</v>
      </c>
      <c r="G5" s="223" t="str">
        <f>VLOOKUP(B$4:B$17,I$4:M$17,5,0)</f>
        <v>A</v>
      </c>
      <c r="I5" s="220" t="s">
        <v>53</v>
      </c>
      <c r="J5" s="221">
        <f>'Юнит 05-11.01'!R15</f>
        <v>49</v>
      </c>
      <c r="K5" s="222">
        <f>J5/J$18</f>
        <v>0.30625000000000002</v>
      </c>
      <c r="L5" s="222">
        <f>K5+L4</f>
        <v>0.63125000000000009</v>
      </c>
      <c r="M5" s="223" t="str">
        <f t="shared" si="0"/>
        <v>A</v>
      </c>
    </row>
    <row r="6" spans="2:13" ht="28.5" customHeight="1" outlineLevel="1" thickBot="1">
      <c r="B6" s="220" t="s">
        <v>41</v>
      </c>
      <c r="C6" s="221">
        <f>'Юнит 05-11.01'!AE6</f>
        <v>6919.016599999999</v>
      </c>
      <c r="D6" s="222">
        <f t="shared" ref="D6:D11" si="2">C6/C$18</f>
        <v>0.15660206717633623</v>
      </c>
      <c r="E6" s="222">
        <f t="shared" ref="E6:E11" si="3">D6+E5</f>
        <v>0.79620244215840996</v>
      </c>
      <c r="F6" s="223" t="str">
        <f t="shared" si="1"/>
        <v>A</v>
      </c>
      <c r="G6" s="223" t="str">
        <f t="shared" ref="G6:G11" si="4">VLOOKUP(B$4:B$17,I$4:M$17,5,0)</f>
        <v>B</v>
      </c>
      <c r="I6" s="220" t="s">
        <v>41</v>
      </c>
      <c r="J6" s="221">
        <f>'Юнит 05-11.01'!R6</f>
        <v>31</v>
      </c>
      <c r="K6" s="222">
        <f t="shared" ref="K6:K11" si="5">J6/J$18</f>
        <v>0.19375000000000001</v>
      </c>
      <c r="L6" s="222">
        <f t="shared" ref="L6:L11" si="6">K6+L5</f>
        <v>0.82500000000000007</v>
      </c>
      <c r="M6" s="223" t="str">
        <f t="shared" si="0"/>
        <v>B</v>
      </c>
    </row>
    <row r="7" spans="2:13" ht="28.5" customHeight="1" outlineLevel="1" thickBot="1">
      <c r="B7" s="220" t="s">
        <v>42</v>
      </c>
      <c r="C7" s="221">
        <f>'Юнит 05-11.01'!AE7</f>
        <v>2667.2832120000003</v>
      </c>
      <c r="D7" s="222">
        <f t="shared" si="2"/>
        <v>6.0370149241141868E-2</v>
      </c>
      <c r="E7" s="222">
        <f t="shared" si="3"/>
        <v>0.85657259139955189</v>
      </c>
      <c r="F7" s="223" t="str">
        <f t="shared" si="1"/>
        <v>B</v>
      </c>
      <c r="G7" s="223" t="str">
        <f t="shared" si="4"/>
        <v>B</v>
      </c>
      <c r="I7" s="220" t="s">
        <v>43</v>
      </c>
      <c r="J7" s="221">
        <f>'Юнит 05-11.01'!R8</f>
        <v>10</v>
      </c>
      <c r="K7" s="222">
        <f t="shared" si="5"/>
        <v>6.25E-2</v>
      </c>
      <c r="L7" s="222">
        <f t="shared" si="6"/>
        <v>0.88750000000000007</v>
      </c>
      <c r="M7" s="223" t="str">
        <f t="shared" si="0"/>
        <v>B</v>
      </c>
    </row>
    <row r="8" spans="2:13" ht="28.5" customHeight="1" outlineLevel="1" thickBot="1">
      <c r="B8" s="220" t="s">
        <v>43</v>
      </c>
      <c r="C8" s="221">
        <f>'Юнит 05-11.01'!AE8</f>
        <v>2517.3576420000009</v>
      </c>
      <c r="D8" s="222">
        <f t="shared" si="2"/>
        <v>5.697679791075333E-2</v>
      </c>
      <c r="E8" s="222">
        <f t="shared" si="3"/>
        <v>0.91354938931030527</v>
      </c>
      <c r="F8" s="223" t="str">
        <f t="shared" si="1"/>
        <v>B</v>
      </c>
      <c r="G8" s="223" t="str">
        <f t="shared" si="4"/>
        <v>B</v>
      </c>
      <c r="I8" s="220" t="s">
        <v>42</v>
      </c>
      <c r="J8" s="221">
        <f>'Юнит 05-11.01'!R7</f>
        <v>8</v>
      </c>
      <c r="K8" s="222">
        <f t="shared" si="5"/>
        <v>0.05</v>
      </c>
      <c r="L8" s="222">
        <f t="shared" si="6"/>
        <v>0.93750000000000011</v>
      </c>
      <c r="M8" s="223" t="str">
        <f t="shared" si="0"/>
        <v>B</v>
      </c>
    </row>
    <row r="9" spans="2:13" ht="28.5" customHeight="1" outlineLevel="1" thickBot="1">
      <c r="B9" s="220" t="s">
        <v>38</v>
      </c>
      <c r="C9" s="221">
        <f>'Юнит 05-11.01'!AE3</f>
        <v>1842.5975959999987</v>
      </c>
      <c r="D9" s="222">
        <f t="shared" si="2"/>
        <v>4.1704567164609421E-2</v>
      </c>
      <c r="E9" s="222">
        <f t="shared" si="3"/>
        <v>0.95525395647491473</v>
      </c>
      <c r="F9" s="223" t="str">
        <f t="shared" si="1"/>
        <v>C</v>
      </c>
      <c r="G9" s="223" t="str">
        <f t="shared" si="4"/>
        <v>C</v>
      </c>
      <c r="I9" s="220" t="s">
        <v>38</v>
      </c>
      <c r="J9" s="221">
        <f>'Юнит 05-11.01'!R3</f>
        <v>5</v>
      </c>
      <c r="K9" s="222">
        <f t="shared" si="5"/>
        <v>3.125E-2</v>
      </c>
      <c r="L9" s="222">
        <f t="shared" si="6"/>
        <v>0.96875000000000011</v>
      </c>
      <c r="M9" s="223" t="str">
        <f t="shared" si="0"/>
        <v>C</v>
      </c>
    </row>
    <row r="10" spans="2:13" ht="28.5" customHeight="1" outlineLevel="1" thickBot="1">
      <c r="B10" s="220" t="s">
        <v>39</v>
      </c>
      <c r="C10" s="221">
        <f>'Юнит 05-11.01'!AE4</f>
        <v>1521.1406939999995</v>
      </c>
      <c r="D10" s="222">
        <f t="shared" si="2"/>
        <v>3.4428848912784325E-2</v>
      </c>
      <c r="E10" s="222">
        <f t="shared" si="3"/>
        <v>0.98968280538769904</v>
      </c>
      <c r="F10" s="223" t="str">
        <f t="shared" si="1"/>
        <v>C</v>
      </c>
      <c r="G10" s="223" t="str">
        <f t="shared" si="4"/>
        <v>C</v>
      </c>
      <c r="I10" s="220" t="s">
        <v>39</v>
      </c>
      <c r="J10" s="221">
        <f>'Юнит 05-11.01'!R4</f>
        <v>3</v>
      </c>
      <c r="K10" s="222">
        <f t="shared" si="5"/>
        <v>1.8749999999999999E-2</v>
      </c>
      <c r="L10" s="222">
        <f t="shared" si="6"/>
        <v>0.98750000000000016</v>
      </c>
      <c r="M10" s="223" t="str">
        <f t="shared" si="0"/>
        <v>C</v>
      </c>
    </row>
    <row r="11" spans="2:13" ht="28.5" customHeight="1" outlineLevel="1" thickBot="1">
      <c r="B11" s="220" t="s">
        <v>40</v>
      </c>
      <c r="C11" s="221">
        <f>'Юнит 05-11.01'!AE5</f>
        <v>455.83587800000009</v>
      </c>
      <c r="D11" s="222">
        <f t="shared" si="2"/>
        <v>1.0317194612300863E-2</v>
      </c>
      <c r="E11" s="222">
        <f t="shared" si="3"/>
        <v>0.99999999999999989</v>
      </c>
      <c r="F11" s="223" t="str">
        <f t="shared" si="1"/>
        <v>C</v>
      </c>
      <c r="G11" s="223" t="str">
        <f t="shared" si="4"/>
        <v>C</v>
      </c>
      <c r="I11" s="220" t="s">
        <v>40</v>
      </c>
      <c r="J11" s="221">
        <f>'Юнит 05-11.01'!R5</f>
        <v>2</v>
      </c>
      <c r="K11" s="222">
        <f t="shared" si="5"/>
        <v>1.2500000000000001E-2</v>
      </c>
      <c r="L11" s="222">
        <f t="shared" si="6"/>
        <v>1.0000000000000002</v>
      </c>
      <c r="M11" s="223" t="str">
        <f t="shared" si="0"/>
        <v>C</v>
      </c>
    </row>
    <row r="12" spans="2:13" ht="28.5" customHeight="1" outlineLevel="1" thickBot="1">
      <c r="B12" s="220" t="s">
        <v>55</v>
      </c>
      <c r="C12" s="221">
        <f>'Юнит 05-11.01'!AE9</f>
        <v>0</v>
      </c>
      <c r="D12" s="222">
        <f t="shared" ref="D12:D17" si="7">C12/C$18</f>
        <v>0</v>
      </c>
      <c r="E12" s="222">
        <f>D12+E5</f>
        <v>0.63960037498207378</v>
      </c>
      <c r="F12" s="223" t="str">
        <f t="shared" si="1"/>
        <v>A</v>
      </c>
      <c r="G12" s="223" t="str">
        <f t="shared" ref="G12:G17" si="8">VLOOKUP(B$4:B$17,I$4:M$17,5,0)</f>
        <v>A</v>
      </c>
      <c r="I12" s="220" t="s">
        <v>55</v>
      </c>
      <c r="J12" s="221">
        <f>'Юнит 05-11.01'!R9</f>
        <v>0</v>
      </c>
      <c r="K12" s="222">
        <f t="shared" ref="K12:K17" si="9">J12/J$18</f>
        <v>0</v>
      </c>
      <c r="L12" s="222">
        <f>K12+L5</f>
        <v>0.63125000000000009</v>
      </c>
      <c r="M12" s="223" t="str">
        <f t="shared" si="0"/>
        <v>A</v>
      </c>
    </row>
    <row r="13" spans="2:13" ht="28.5" customHeight="1" outlineLevel="1" thickBot="1">
      <c r="B13" s="220" t="s">
        <v>56</v>
      </c>
      <c r="C13" s="221">
        <f>'Юнит 05-11.01'!AE10</f>
        <v>0</v>
      </c>
      <c r="D13" s="222">
        <f t="shared" si="7"/>
        <v>0</v>
      </c>
      <c r="E13" s="222">
        <f t="shared" ref="E13:E16" si="10">D13+E12</f>
        <v>0.63960037498207378</v>
      </c>
      <c r="F13" s="223" t="str">
        <f t="shared" si="1"/>
        <v>A</v>
      </c>
      <c r="G13" s="223" t="str">
        <f t="shared" si="8"/>
        <v>A</v>
      </c>
      <c r="I13" s="220" t="s">
        <v>56</v>
      </c>
      <c r="J13" s="221">
        <f>'Юнит 05-11.01'!R10</f>
        <v>0</v>
      </c>
      <c r="K13" s="222">
        <f t="shared" si="9"/>
        <v>0</v>
      </c>
      <c r="L13" s="222">
        <f t="shared" ref="L13:L16" si="11">K13+L12</f>
        <v>0.63125000000000009</v>
      </c>
      <c r="M13" s="223" t="str">
        <f t="shared" si="0"/>
        <v>A</v>
      </c>
    </row>
    <row r="14" spans="2:13" ht="28.5" customHeight="1" outlineLevel="1" thickBot="1">
      <c r="B14" s="220" t="s">
        <v>57</v>
      </c>
      <c r="C14" s="221">
        <f>'Юнит 05-11.01'!AE12</f>
        <v>0</v>
      </c>
      <c r="D14" s="222">
        <f t="shared" si="7"/>
        <v>0</v>
      </c>
      <c r="E14" s="222">
        <f t="shared" si="10"/>
        <v>0.63960037498207378</v>
      </c>
      <c r="F14" s="223" t="str">
        <f t="shared" si="1"/>
        <v>A</v>
      </c>
      <c r="G14" s="223" t="str">
        <f t="shared" si="8"/>
        <v>A</v>
      </c>
      <c r="I14" s="220" t="s">
        <v>57</v>
      </c>
      <c r="J14" s="221">
        <f>'Юнит 05-11.01'!R12</f>
        <v>0</v>
      </c>
      <c r="K14" s="222">
        <f t="shared" si="9"/>
        <v>0</v>
      </c>
      <c r="L14" s="222">
        <f t="shared" si="11"/>
        <v>0.63125000000000009</v>
      </c>
      <c r="M14" s="223" t="str">
        <f t="shared" si="0"/>
        <v>A</v>
      </c>
    </row>
    <row r="15" spans="2:13" ht="28.5" customHeight="1" outlineLevel="1" thickBot="1">
      <c r="B15" s="220" t="s">
        <v>58</v>
      </c>
      <c r="C15" s="221">
        <f>'Юнит 05-11.01'!AE13</f>
        <v>0</v>
      </c>
      <c r="D15" s="222">
        <f t="shared" si="7"/>
        <v>0</v>
      </c>
      <c r="E15" s="222">
        <f t="shared" si="10"/>
        <v>0.63960037498207378</v>
      </c>
      <c r="F15" s="223" t="str">
        <f t="shared" si="1"/>
        <v>A</v>
      </c>
      <c r="G15" s="223" t="str">
        <f t="shared" si="8"/>
        <v>A</v>
      </c>
      <c r="I15" s="220" t="s">
        <v>58</v>
      </c>
      <c r="J15" s="221">
        <f>'Юнит 05-11.01'!R13</f>
        <v>0</v>
      </c>
      <c r="K15" s="222">
        <f t="shared" si="9"/>
        <v>0</v>
      </c>
      <c r="L15" s="222">
        <f t="shared" si="11"/>
        <v>0.63125000000000009</v>
      </c>
      <c r="M15" s="223" t="str">
        <f t="shared" si="0"/>
        <v>A</v>
      </c>
    </row>
    <row r="16" spans="2:13" ht="28.5" customHeight="1" outlineLevel="1" thickBot="1">
      <c r="B16" s="220" t="s">
        <v>59</v>
      </c>
      <c r="C16" s="221">
        <f>'Юнит 05-11.01'!AE14</f>
        <v>0</v>
      </c>
      <c r="D16" s="222">
        <f t="shared" si="7"/>
        <v>0</v>
      </c>
      <c r="E16" s="222">
        <f t="shared" si="10"/>
        <v>0.63960037498207378</v>
      </c>
      <c r="F16" s="223" t="str">
        <f t="shared" si="1"/>
        <v>A</v>
      </c>
      <c r="G16" s="223" t="str">
        <f t="shared" si="8"/>
        <v>A</v>
      </c>
      <c r="I16" s="220" t="s">
        <v>59</v>
      </c>
      <c r="J16" s="221">
        <f>'Юнит 05-11.01'!R14</f>
        <v>0</v>
      </c>
      <c r="K16" s="222">
        <f t="shared" si="9"/>
        <v>0</v>
      </c>
      <c r="L16" s="222">
        <f t="shared" si="11"/>
        <v>0.63125000000000009</v>
      </c>
      <c r="M16" s="223" t="str">
        <f t="shared" si="0"/>
        <v>A</v>
      </c>
    </row>
    <row r="17" spans="2:13" ht="28.5" customHeight="1" outlineLevel="1" thickBot="1">
      <c r="B17" s="220" t="s">
        <v>60</v>
      </c>
      <c r="C17" s="221">
        <f>'Юнит 05-11.01'!AE16</f>
        <v>0</v>
      </c>
      <c r="D17" s="222">
        <f t="shared" si="7"/>
        <v>0</v>
      </c>
      <c r="E17" s="222">
        <f>D17+E14</f>
        <v>0.63960037498207378</v>
      </c>
      <c r="F17" s="223" t="str">
        <f t="shared" si="1"/>
        <v>A</v>
      </c>
      <c r="G17" s="223" t="str">
        <f t="shared" si="8"/>
        <v>A</v>
      </c>
      <c r="I17" s="220" t="s">
        <v>60</v>
      </c>
      <c r="J17" s="221">
        <f>'Юнит 05-11.01'!R16</f>
        <v>0</v>
      </c>
      <c r="K17" s="222">
        <f t="shared" si="9"/>
        <v>0</v>
      </c>
      <c r="L17" s="222">
        <f>K17+L14</f>
        <v>0.63125000000000009</v>
      </c>
      <c r="M17" s="223" t="str">
        <f t="shared" si="0"/>
        <v>A</v>
      </c>
    </row>
    <row r="18" spans="2:13" outlineLevel="1">
      <c r="C18" s="224">
        <f>SUM(C4:C17)</f>
        <v>44182.153689000057</v>
      </c>
      <c r="D18" s="225">
        <f>SUM(D4:D17)</f>
        <v>0.99999999999999989</v>
      </c>
      <c r="J18" s="224">
        <f>SUM(J4:J17)</f>
        <v>160</v>
      </c>
      <c r="K18" s="225">
        <f>SUM(K4:K17)</f>
        <v>1.0000000000000002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2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3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4">C23/C$42</f>
        <v>#DIV/0!</v>
      </c>
      <c r="E23" s="222" t="e">
        <f>D23+E22</f>
        <v>#DIV/0!</v>
      </c>
      <c r="F23" s="223" t="e">
        <f t="shared" si="12"/>
        <v>#DIV/0!</v>
      </c>
      <c r="G23" s="223" t="e">
        <f t="shared" ref="G23:G41" si="15">VLOOKUP(B$22:B$42,I$22:M$42,5,0)</f>
        <v>#N/A</v>
      </c>
      <c r="I23" s="220"/>
      <c r="J23" s="221"/>
      <c r="K23" s="222" t="e">
        <f t="shared" ref="K23:K41" si="16">J23/J$42</f>
        <v>#DIV/0!</v>
      </c>
      <c r="L23" s="222" t="e">
        <f>K23+L22</f>
        <v>#DIV/0!</v>
      </c>
      <c r="M23" s="223" t="e">
        <f t="shared" si="13"/>
        <v>#DIV/0!</v>
      </c>
    </row>
    <row r="24" spans="2:13" ht="15" hidden="1" outlineLevel="1" thickBot="1">
      <c r="B24" s="220"/>
      <c r="C24" s="221"/>
      <c r="D24" s="222" t="e">
        <f t="shared" si="14"/>
        <v>#DIV/0!</v>
      </c>
      <c r="E24" s="222" t="e">
        <f t="shared" ref="E24:E41" si="17">D24+E23</f>
        <v>#DIV/0!</v>
      </c>
      <c r="F24" s="223" t="e">
        <f t="shared" si="12"/>
        <v>#DIV/0!</v>
      </c>
      <c r="G24" s="223" t="e">
        <f t="shared" si="15"/>
        <v>#N/A</v>
      </c>
      <c r="I24" s="220"/>
      <c r="J24" s="221"/>
      <c r="K24" s="222" t="e">
        <f t="shared" si="16"/>
        <v>#DIV/0!</v>
      </c>
      <c r="L24" s="222" t="e">
        <f t="shared" ref="L24:L41" si="18">K24+L23</f>
        <v>#DIV/0!</v>
      </c>
      <c r="M24" s="223" t="e">
        <f t="shared" si="13"/>
        <v>#DIV/0!</v>
      </c>
    </row>
    <row r="25" spans="2:13" ht="15" hidden="1" outlineLevel="1" thickBot="1">
      <c r="B25" s="220"/>
      <c r="C25" s="221"/>
      <c r="D25" s="222" t="e">
        <f t="shared" si="14"/>
        <v>#DIV/0!</v>
      </c>
      <c r="E25" s="222" t="e">
        <f t="shared" si="17"/>
        <v>#DIV/0!</v>
      </c>
      <c r="F25" s="223" t="e">
        <f t="shared" si="12"/>
        <v>#DIV/0!</v>
      </c>
      <c r="G25" s="223" t="e">
        <f t="shared" si="15"/>
        <v>#N/A</v>
      </c>
      <c r="I25" s="220"/>
      <c r="J25" s="221"/>
      <c r="K25" s="222" t="e">
        <f t="shared" si="16"/>
        <v>#DIV/0!</v>
      </c>
      <c r="L25" s="222" t="e">
        <f t="shared" si="18"/>
        <v>#DIV/0!</v>
      </c>
      <c r="M25" s="223" t="e">
        <f t="shared" si="13"/>
        <v>#DIV/0!</v>
      </c>
    </row>
    <row r="26" spans="2:13" ht="15" hidden="1" outlineLevel="1" thickBot="1">
      <c r="B26" s="220"/>
      <c r="C26" s="221"/>
      <c r="D26" s="222" t="e">
        <f t="shared" si="14"/>
        <v>#DIV/0!</v>
      </c>
      <c r="E26" s="222" t="e">
        <f t="shared" si="17"/>
        <v>#DIV/0!</v>
      </c>
      <c r="F26" s="223" t="e">
        <f t="shared" si="12"/>
        <v>#DIV/0!</v>
      </c>
      <c r="G26" s="223" t="e">
        <f t="shared" si="15"/>
        <v>#N/A</v>
      </c>
      <c r="I26" s="220"/>
      <c r="J26" s="221"/>
      <c r="K26" s="222" t="e">
        <f t="shared" si="16"/>
        <v>#DIV/0!</v>
      </c>
      <c r="L26" s="222" t="e">
        <f t="shared" si="18"/>
        <v>#DIV/0!</v>
      </c>
      <c r="M26" s="223" t="e">
        <f t="shared" si="13"/>
        <v>#DIV/0!</v>
      </c>
    </row>
    <row r="27" spans="2:13" ht="15" hidden="1" outlineLevel="1" thickBot="1">
      <c r="B27" s="220"/>
      <c r="C27" s="221"/>
      <c r="D27" s="222" t="e">
        <f t="shared" si="14"/>
        <v>#DIV/0!</v>
      </c>
      <c r="E27" s="222" t="e">
        <f t="shared" si="17"/>
        <v>#DIV/0!</v>
      </c>
      <c r="F27" s="223" t="e">
        <f t="shared" si="12"/>
        <v>#DIV/0!</v>
      </c>
      <c r="G27" s="223" t="e">
        <f t="shared" si="15"/>
        <v>#N/A</v>
      </c>
      <c r="I27" s="220"/>
      <c r="J27" s="221"/>
      <c r="K27" s="222" t="e">
        <f t="shared" si="16"/>
        <v>#DIV/0!</v>
      </c>
      <c r="L27" s="222" t="e">
        <f t="shared" si="18"/>
        <v>#DIV/0!</v>
      </c>
      <c r="M27" s="223" t="e">
        <f t="shared" si="13"/>
        <v>#DIV/0!</v>
      </c>
    </row>
    <row r="28" spans="2:13" ht="15" hidden="1" outlineLevel="1" thickBot="1">
      <c r="B28" s="220"/>
      <c r="C28" s="221"/>
      <c r="D28" s="222" t="e">
        <f t="shared" si="14"/>
        <v>#DIV/0!</v>
      </c>
      <c r="E28" s="222" t="e">
        <f t="shared" si="17"/>
        <v>#DIV/0!</v>
      </c>
      <c r="F28" s="223" t="e">
        <f t="shared" si="12"/>
        <v>#DIV/0!</v>
      </c>
      <c r="G28" s="223" t="e">
        <f t="shared" si="15"/>
        <v>#N/A</v>
      </c>
      <c r="I28" s="220"/>
      <c r="J28" s="221"/>
      <c r="K28" s="222" t="e">
        <f t="shared" si="16"/>
        <v>#DIV/0!</v>
      </c>
      <c r="L28" s="222" t="e">
        <f t="shared" si="18"/>
        <v>#DIV/0!</v>
      </c>
      <c r="M28" s="223" t="e">
        <f t="shared" si="13"/>
        <v>#DIV/0!</v>
      </c>
    </row>
    <row r="29" spans="2:13" ht="15" hidden="1" outlineLevel="1" thickBot="1">
      <c r="B29" s="220"/>
      <c r="C29" s="221"/>
      <c r="D29" s="222" t="e">
        <f t="shared" si="14"/>
        <v>#DIV/0!</v>
      </c>
      <c r="E29" s="222" t="e">
        <f t="shared" si="17"/>
        <v>#DIV/0!</v>
      </c>
      <c r="F29" s="223" t="e">
        <f>IF(AND(E29&lt;=0),"C",IF(E29&lt;=0.8,"A",IF(E29&lt;=0.95,"B","C")))</f>
        <v>#DIV/0!</v>
      </c>
      <c r="G29" s="223" t="e">
        <f t="shared" si="15"/>
        <v>#N/A</v>
      </c>
      <c r="I29" s="220"/>
      <c r="J29" s="221"/>
      <c r="K29" s="222" t="e">
        <f t="shared" si="16"/>
        <v>#DIV/0!</v>
      </c>
      <c r="L29" s="222" t="e">
        <f t="shared" si="18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4"/>
        <v>#DIV/0!</v>
      </c>
      <c r="E30" s="222" t="e">
        <f t="shared" si="17"/>
        <v>#DIV/0!</v>
      </c>
      <c r="F30" s="223" t="e">
        <f t="shared" ref="F30:F41" si="19">IF(AND(E30&lt;=0),"C",IF(E30&lt;=0.8,"A",IF(E30&lt;=0.95,"B","C")))</f>
        <v>#DIV/0!</v>
      </c>
      <c r="G30" s="223" t="e">
        <f t="shared" si="15"/>
        <v>#N/A</v>
      </c>
      <c r="I30" s="220"/>
      <c r="J30" s="221"/>
      <c r="K30" s="222" t="e">
        <f t="shared" si="16"/>
        <v>#DIV/0!</v>
      </c>
      <c r="L30" s="222" t="e">
        <f t="shared" si="18"/>
        <v>#DIV/0!</v>
      </c>
      <c r="M30" s="223" t="e">
        <f t="shared" ref="M30:M41" si="20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4"/>
        <v>#DIV/0!</v>
      </c>
      <c r="E31" s="222" t="e">
        <f t="shared" si="17"/>
        <v>#DIV/0!</v>
      </c>
      <c r="F31" s="223" t="e">
        <f t="shared" si="19"/>
        <v>#DIV/0!</v>
      </c>
      <c r="G31" s="223" t="e">
        <f t="shared" si="15"/>
        <v>#N/A</v>
      </c>
      <c r="I31" s="220"/>
      <c r="J31" s="221"/>
      <c r="K31" s="222" t="e">
        <f t="shared" si="16"/>
        <v>#DIV/0!</v>
      </c>
      <c r="L31" s="222" t="e">
        <f t="shared" si="18"/>
        <v>#DIV/0!</v>
      </c>
      <c r="M31" s="223" t="e">
        <f t="shared" si="20"/>
        <v>#DIV/0!</v>
      </c>
    </row>
    <row r="32" spans="2:13" ht="15" hidden="1" outlineLevel="1" thickBot="1">
      <c r="B32" s="220"/>
      <c r="C32" s="221"/>
      <c r="D32" s="222" t="e">
        <f t="shared" si="14"/>
        <v>#DIV/0!</v>
      </c>
      <c r="E32" s="222" t="e">
        <f t="shared" si="17"/>
        <v>#DIV/0!</v>
      </c>
      <c r="F32" s="223" t="e">
        <f t="shared" si="19"/>
        <v>#DIV/0!</v>
      </c>
      <c r="G32" s="223" t="e">
        <f t="shared" si="15"/>
        <v>#N/A</v>
      </c>
      <c r="I32" s="220"/>
      <c r="J32" s="221"/>
      <c r="K32" s="222" t="e">
        <f t="shared" si="16"/>
        <v>#DIV/0!</v>
      </c>
      <c r="L32" s="222" t="e">
        <f t="shared" si="18"/>
        <v>#DIV/0!</v>
      </c>
      <c r="M32" s="223" t="e">
        <f t="shared" si="20"/>
        <v>#DIV/0!</v>
      </c>
    </row>
    <row r="33" spans="2:13" ht="15" hidden="1" outlineLevel="1" thickBot="1">
      <c r="B33" s="220"/>
      <c r="C33" s="221"/>
      <c r="D33" s="222" t="e">
        <f t="shared" si="14"/>
        <v>#DIV/0!</v>
      </c>
      <c r="E33" s="222" t="e">
        <f t="shared" si="17"/>
        <v>#DIV/0!</v>
      </c>
      <c r="F33" s="223" t="e">
        <f t="shared" si="19"/>
        <v>#DIV/0!</v>
      </c>
      <c r="G33" s="223" t="e">
        <f t="shared" si="15"/>
        <v>#N/A</v>
      </c>
      <c r="I33" s="220"/>
      <c r="J33" s="221"/>
      <c r="K33" s="222" t="e">
        <f t="shared" si="16"/>
        <v>#DIV/0!</v>
      </c>
      <c r="L33" s="222" t="e">
        <f t="shared" si="18"/>
        <v>#DIV/0!</v>
      </c>
      <c r="M33" s="223" t="e">
        <f t="shared" si="20"/>
        <v>#DIV/0!</v>
      </c>
    </row>
    <row r="34" spans="2:13" ht="15" hidden="1" outlineLevel="1" thickBot="1">
      <c r="B34" s="220"/>
      <c r="C34" s="221"/>
      <c r="D34" s="222" t="e">
        <f t="shared" si="14"/>
        <v>#DIV/0!</v>
      </c>
      <c r="E34" s="222" t="e">
        <f t="shared" si="17"/>
        <v>#DIV/0!</v>
      </c>
      <c r="F34" s="223" t="e">
        <f t="shared" si="19"/>
        <v>#DIV/0!</v>
      </c>
      <c r="G34" s="223" t="e">
        <f t="shared" si="15"/>
        <v>#N/A</v>
      </c>
      <c r="I34" s="220"/>
      <c r="J34" s="221"/>
      <c r="K34" s="222" t="e">
        <f t="shared" si="16"/>
        <v>#DIV/0!</v>
      </c>
      <c r="L34" s="222" t="e">
        <f t="shared" si="18"/>
        <v>#DIV/0!</v>
      </c>
      <c r="M34" s="223" t="e">
        <f t="shared" si="20"/>
        <v>#DIV/0!</v>
      </c>
    </row>
    <row r="35" spans="2:13" ht="15" hidden="1" outlineLevel="1" thickBot="1">
      <c r="B35" s="220"/>
      <c r="C35" s="221"/>
      <c r="D35" s="222" t="e">
        <f t="shared" si="14"/>
        <v>#DIV/0!</v>
      </c>
      <c r="E35" s="222" t="e">
        <f t="shared" si="17"/>
        <v>#DIV/0!</v>
      </c>
      <c r="F35" s="223" t="e">
        <f t="shared" si="19"/>
        <v>#DIV/0!</v>
      </c>
      <c r="G35" s="223" t="e">
        <f t="shared" si="15"/>
        <v>#N/A</v>
      </c>
      <c r="I35" s="220"/>
      <c r="J35" s="221"/>
      <c r="K35" s="222" t="e">
        <f t="shared" si="16"/>
        <v>#DIV/0!</v>
      </c>
      <c r="L35" s="222" t="e">
        <f t="shared" si="18"/>
        <v>#DIV/0!</v>
      </c>
      <c r="M35" s="223" t="e">
        <f t="shared" si="20"/>
        <v>#DIV/0!</v>
      </c>
    </row>
    <row r="36" spans="2:13" ht="15" hidden="1" outlineLevel="1" thickBot="1">
      <c r="B36" s="220"/>
      <c r="C36" s="221"/>
      <c r="D36" s="222" t="e">
        <f t="shared" si="14"/>
        <v>#DIV/0!</v>
      </c>
      <c r="E36" s="222" t="e">
        <f t="shared" si="17"/>
        <v>#DIV/0!</v>
      </c>
      <c r="F36" s="223" t="e">
        <f t="shared" si="19"/>
        <v>#DIV/0!</v>
      </c>
      <c r="G36" s="223" t="e">
        <f t="shared" si="15"/>
        <v>#N/A</v>
      </c>
      <c r="I36" s="220"/>
      <c r="J36" s="221"/>
      <c r="K36" s="222" t="e">
        <f t="shared" si="16"/>
        <v>#DIV/0!</v>
      </c>
      <c r="L36" s="222" t="e">
        <f t="shared" si="18"/>
        <v>#DIV/0!</v>
      </c>
      <c r="M36" s="223" t="e">
        <f t="shared" si="20"/>
        <v>#DIV/0!</v>
      </c>
    </row>
    <row r="37" spans="2:13" ht="15" hidden="1" outlineLevel="1" thickBot="1">
      <c r="B37" s="220"/>
      <c r="C37" s="221"/>
      <c r="D37" s="222" t="e">
        <f t="shared" si="14"/>
        <v>#DIV/0!</v>
      </c>
      <c r="E37" s="222" t="e">
        <f t="shared" si="17"/>
        <v>#DIV/0!</v>
      </c>
      <c r="F37" s="223" t="e">
        <f t="shared" si="19"/>
        <v>#DIV/0!</v>
      </c>
      <c r="G37" s="223" t="e">
        <f t="shared" si="15"/>
        <v>#N/A</v>
      </c>
      <c r="I37" s="220"/>
      <c r="J37" s="221"/>
      <c r="K37" s="222" t="e">
        <f t="shared" si="16"/>
        <v>#DIV/0!</v>
      </c>
      <c r="L37" s="222" t="e">
        <f t="shared" si="18"/>
        <v>#DIV/0!</v>
      </c>
      <c r="M37" s="223" t="e">
        <f t="shared" si="20"/>
        <v>#DIV/0!</v>
      </c>
    </row>
    <row r="38" spans="2:13" ht="15" hidden="1" outlineLevel="1" thickBot="1">
      <c r="B38" s="220"/>
      <c r="C38" s="221"/>
      <c r="D38" s="222" t="e">
        <f t="shared" si="14"/>
        <v>#DIV/0!</v>
      </c>
      <c r="E38" s="222" t="e">
        <f t="shared" si="17"/>
        <v>#DIV/0!</v>
      </c>
      <c r="F38" s="223" t="e">
        <f t="shared" si="19"/>
        <v>#DIV/0!</v>
      </c>
      <c r="G38" s="223" t="e">
        <f t="shared" si="15"/>
        <v>#N/A</v>
      </c>
      <c r="I38" s="220"/>
      <c r="J38" s="221"/>
      <c r="K38" s="222" t="e">
        <f t="shared" si="16"/>
        <v>#DIV/0!</v>
      </c>
      <c r="L38" s="222" t="e">
        <f t="shared" si="18"/>
        <v>#DIV/0!</v>
      </c>
      <c r="M38" s="223" t="e">
        <f t="shared" si="20"/>
        <v>#DIV/0!</v>
      </c>
    </row>
    <row r="39" spans="2:13" ht="15" hidden="1" outlineLevel="1" thickBot="1">
      <c r="B39" s="220"/>
      <c r="C39" s="221"/>
      <c r="D39" s="222" t="e">
        <f t="shared" si="14"/>
        <v>#DIV/0!</v>
      </c>
      <c r="E39" s="222" t="e">
        <f t="shared" si="17"/>
        <v>#DIV/0!</v>
      </c>
      <c r="F39" s="223" t="e">
        <f t="shared" si="19"/>
        <v>#DIV/0!</v>
      </c>
      <c r="G39" s="223" t="e">
        <f t="shared" si="15"/>
        <v>#N/A</v>
      </c>
      <c r="I39" s="220"/>
      <c r="J39" s="221"/>
      <c r="K39" s="222" t="e">
        <f t="shared" si="16"/>
        <v>#DIV/0!</v>
      </c>
      <c r="L39" s="222" t="e">
        <f t="shared" si="18"/>
        <v>#DIV/0!</v>
      </c>
      <c r="M39" s="223" t="e">
        <f t="shared" si="20"/>
        <v>#DIV/0!</v>
      </c>
    </row>
    <row r="40" spans="2:13" ht="15" hidden="1" outlineLevel="1" thickBot="1">
      <c r="B40" s="220"/>
      <c r="C40" s="221"/>
      <c r="D40" s="222" t="e">
        <f t="shared" si="14"/>
        <v>#DIV/0!</v>
      </c>
      <c r="E40" s="222" t="e">
        <f t="shared" si="17"/>
        <v>#DIV/0!</v>
      </c>
      <c r="F40" s="223" t="e">
        <f t="shared" si="19"/>
        <v>#DIV/0!</v>
      </c>
      <c r="G40" s="223" t="e">
        <f t="shared" si="15"/>
        <v>#N/A</v>
      </c>
      <c r="I40" s="220"/>
      <c r="J40" s="221"/>
      <c r="K40" s="222" t="e">
        <f t="shared" si="16"/>
        <v>#DIV/0!</v>
      </c>
      <c r="L40" s="222" t="e">
        <f t="shared" si="18"/>
        <v>#DIV/0!</v>
      </c>
      <c r="M40" s="223" t="e">
        <f t="shared" si="20"/>
        <v>#DIV/0!</v>
      </c>
    </row>
    <row r="41" spans="2:13" ht="15" hidden="1" outlineLevel="1" thickBot="1">
      <c r="B41" s="220"/>
      <c r="C41" s="221"/>
      <c r="D41" s="222" t="e">
        <f t="shared" si="14"/>
        <v>#DIV/0!</v>
      </c>
      <c r="E41" s="222" t="e">
        <f t="shared" si="17"/>
        <v>#DIV/0!</v>
      </c>
      <c r="F41" s="223" t="e">
        <f t="shared" si="19"/>
        <v>#DIV/0!</v>
      </c>
      <c r="G41" s="223" t="e">
        <f t="shared" si="15"/>
        <v>#N/A</v>
      </c>
      <c r="I41" s="220"/>
      <c r="J41" s="221"/>
      <c r="K41" s="222" t="e">
        <f t="shared" si="16"/>
        <v>#DIV/0!</v>
      </c>
      <c r="L41" s="222" t="e">
        <f t="shared" si="18"/>
        <v>#DIV/0!</v>
      </c>
      <c r="M41" s="223" t="e">
        <f t="shared" si="20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9" priority="4" operator="equal">
      <formula>"C"</formula>
    </cfRule>
    <cfRule type="cellIs" dxfId="348" priority="5" operator="equal">
      <formula>"B"</formula>
    </cfRule>
    <cfRule type="cellIs" dxfId="347" priority="6" operator="equal">
      <formula>"A"</formula>
    </cfRule>
  </conditionalFormatting>
  <conditionalFormatting sqref="M22:M41 D22:D41 K22:K41 F22:G41">
    <cfRule type="cellIs" dxfId="346" priority="1" operator="equal">
      <formula>"C"</formula>
    </cfRule>
    <cfRule type="cellIs" dxfId="345" priority="2" operator="equal">
      <formula>"B"</formula>
    </cfRule>
    <cfRule type="cellIs" dxfId="344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366" t="s">
        <v>1072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8"/>
    </row>
    <row r="3" spans="2:13" ht="28.5" customHeight="1" outlineLevel="1" thickBot="1">
      <c r="C3" s="216" t="s">
        <v>28</v>
      </c>
      <c r="D3" s="217" t="s">
        <v>1073</v>
      </c>
      <c r="E3" s="218" t="s">
        <v>1074</v>
      </c>
      <c r="F3" s="217" t="s">
        <v>1075</v>
      </c>
      <c r="G3" s="217" t="s">
        <v>1076</v>
      </c>
      <c r="J3" s="216" t="s">
        <v>1077</v>
      </c>
      <c r="K3" s="217" t="s">
        <v>1078</v>
      </c>
      <c r="L3" s="218" t="s">
        <v>1074</v>
      </c>
      <c r="M3" s="219" t="s">
        <v>1076</v>
      </c>
    </row>
    <row r="4" spans="2:13" ht="28.5" customHeight="1" outlineLevel="1" thickBot="1">
      <c r="B4" s="220" t="s">
        <v>53</v>
      </c>
      <c r="C4" s="221">
        <f>'Юнит 01-04.01'!AE15</f>
        <v>2923.2652270000012</v>
      </c>
      <c r="D4" s="222">
        <f>C4/C$18</f>
        <v>-0.7804093277273686</v>
      </c>
      <c r="E4" s="222">
        <f>D4</f>
        <v>-0.7804093277273686</v>
      </c>
      <c r="F4" s="223" t="str">
        <f>IF(AND(E4&lt;=0),"C",IF(E4&lt;=0.8,"A",IF(E4&lt;=0.95,"B","C")))</f>
        <v>C</v>
      </c>
      <c r="G4" s="223" t="str">
        <f>VLOOKUP(B$4:B$17,I$4:M$17,5,0)</f>
        <v>A</v>
      </c>
      <c r="I4" s="220" t="s">
        <v>53</v>
      </c>
      <c r="J4" s="221">
        <f>'Юнит 01-04.01'!R15</f>
        <v>25</v>
      </c>
      <c r="K4" s="222">
        <f>J4/J$18</f>
        <v>0.5</v>
      </c>
      <c r="L4" s="222">
        <f>K4</f>
        <v>0.5</v>
      </c>
      <c r="M4" s="223" t="str">
        <f t="shared" ref="M4:M17" si="0">_xlfn.IFS(L4&lt;80%,"A",L4&lt;=95%,"B",L4&gt;95%,"C")</f>
        <v>A</v>
      </c>
    </row>
    <row r="5" spans="2:13" ht="28.5" customHeight="1" outlineLevel="1" thickBot="1">
      <c r="B5" s="220" t="s">
        <v>39</v>
      </c>
      <c r="C5" s="221">
        <f>'Юнит 01-04.01'!AE4</f>
        <v>684.33</v>
      </c>
      <c r="D5" s="222">
        <f>C5/C$18</f>
        <v>-0.1826921178109269</v>
      </c>
      <c r="E5" s="222">
        <f>D5+E4</f>
        <v>-0.96310144553829546</v>
      </c>
      <c r="F5" s="223" t="str">
        <f t="shared" ref="F5:F17" si="1">IF(AND(E5&lt;=0),"C",IF(E5&lt;=0.8,"A",IF(E5&lt;=0.95,"B","C")))</f>
        <v>C</v>
      </c>
      <c r="G5" s="223" t="str">
        <f>VLOOKUP(B$4:B$17,I$4:M$17,5,0)</f>
        <v>C</v>
      </c>
      <c r="I5" s="220" t="s">
        <v>52</v>
      </c>
      <c r="J5" s="221">
        <f>'Юнит 01-04.01'!R11</f>
        <v>12</v>
      </c>
      <c r="K5" s="222">
        <f>J5/J$18</f>
        <v>0.24</v>
      </c>
      <c r="L5" s="222">
        <f>K5+L4</f>
        <v>0.74</v>
      </c>
      <c r="M5" s="223" t="str">
        <f t="shared" si="0"/>
        <v>A</v>
      </c>
    </row>
    <row r="6" spans="2:13" ht="28.5" customHeight="1" outlineLevel="1" thickBot="1">
      <c r="B6" s="220" t="s">
        <v>42</v>
      </c>
      <c r="C6" s="221">
        <f>'Юнит 01-04.01'!AE7</f>
        <v>752.97</v>
      </c>
      <c r="D6" s="222">
        <f t="shared" ref="D6:D11" si="2">C6/C$18</f>
        <v>-0.20101659133472682</v>
      </c>
      <c r="E6" s="222">
        <f t="shared" ref="E6:E11" si="3">D6+E5</f>
        <v>-1.1641180368730222</v>
      </c>
      <c r="F6" s="223" t="str">
        <f t="shared" ref="F6:F11" si="4">IF(AND(E6&lt;=0),"C",IF(E6&lt;=0.8,"A",IF(E6&lt;=0.95,"B","C")))</f>
        <v>C</v>
      </c>
      <c r="G6" s="223" t="str">
        <f t="shared" ref="G6:G11" si="5">VLOOKUP(B$4:B$17,I$4:M$17,5,0)</f>
        <v>B</v>
      </c>
      <c r="I6" s="220" t="s">
        <v>41</v>
      </c>
      <c r="J6" s="221">
        <f>'Юнит 01-04.01'!R6</f>
        <v>7</v>
      </c>
      <c r="K6" s="222">
        <f t="shared" ref="K6:K11" si="6">J6/J$18</f>
        <v>0.14000000000000001</v>
      </c>
      <c r="L6" s="222">
        <f t="shared" ref="L6:L11" si="7">K6+L5</f>
        <v>0.88</v>
      </c>
      <c r="M6" s="223" t="str">
        <f t="shared" ref="M6:M11" si="8">_xlfn.IFS(L6&lt;80%,"A",L6&lt;=95%,"B",L6&gt;95%,"C")</f>
        <v>B</v>
      </c>
    </row>
    <row r="7" spans="2:13" ht="28.5" customHeight="1" outlineLevel="1" thickBot="1">
      <c r="B7" s="220" t="s">
        <v>38</v>
      </c>
      <c r="C7" s="221">
        <f>'Юнит 01-04.01'!AE3</f>
        <v>277.18999999999994</v>
      </c>
      <c r="D7" s="222">
        <f t="shared" si="2"/>
        <v>-7.4000011889016712E-2</v>
      </c>
      <c r="E7" s="222">
        <f t="shared" si="3"/>
        <v>-1.2381180487620389</v>
      </c>
      <c r="F7" s="223" t="str">
        <f t="shared" si="4"/>
        <v>C</v>
      </c>
      <c r="G7" s="223" t="str">
        <f t="shared" si="5"/>
        <v>C</v>
      </c>
      <c r="I7" s="220" t="s">
        <v>42</v>
      </c>
      <c r="J7" s="221">
        <f>'Юнит 01-04.01'!R7</f>
        <v>2</v>
      </c>
      <c r="K7" s="222">
        <f t="shared" si="6"/>
        <v>0.04</v>
      </c>
      <c r="L7" s="222">
        <f t="shared" si="7"/>
        <v>0.92</v>
      </c>
      <c r="M7" s="223" t="str">
        <f t="shared" si="8"/>
        <v>B</v>
      </c>
    </row>
    <row r="8" spans="2:13" ht="28.5" customHeight="1" outlineLevel="1" thickBot="1">
      <c r="B8" s="220" t="s">
        <v>40</v>
      </c>
      <c r="C8" s="221">
        <f>'Юнит 01-04.01'!AE5</f>
        <v>0</v>
      </c>
      <c r="D8" s="222">
        <f t="shared" si="2"/>
        <v>0</v>
      </c>
      <c r="E8" s="222">
        <f t="shared" si="3"/>
        <v>-1.2381180487620389</v>
      </c>
      <c r="F8" s="223" t="str">
        <f t="shared" si="4"/>
        <v>C</v>
      </c>
      <c r="G8" s="223" t="str">
        <f t="shared" si="5"/>
        <v>C</v>
      </c>
      <c r="I8" s="220" t="s">
        <v>43</v>
      </c>
      <c r="J8" s="221">
        <f>'Юнит 01-04.01'!R8</f>
        <v>2</v>
      </c>
      <c r="K8" s="222">
        <f t="shared" si="6"/>
        <v>0.04</v>
      </c>
      <c r="L8" s="222">
        <f t="shared" si="7"/>
        <v>0.96000000000000008</v>
      </c>
      <c r="M8" s="223" t="str">
        <f t="shared" si="8"/>
        <v>C</v>
      </c>
    </row>
    <row r="9" spans="2:13" ht="28.5" customHeight="1" outlineLevel="1" thickBot="1">
      <c r="B9" s="220" t="s">
        <v>55</v>
      </c>
      <c r="C9" s="221">
        <f>'Юнит 01-04.01'!AE9</f>
        <v>0</v>
      </c>
      <c r="D9" s="222">
        <f t="shared" si="2"/>
        <v>0</v>
      </c>
      <c r="E9" s="222">
        <f t="shared" si="3"/>
        <v>-1.2381180487620389</v>
      </c>
      <c r="F9" s="223" t="str">
        <f t="shared" si="4"/>
        <v>C</v>
      </c>
      <c r="G9" s="223" t="str">
        <f t="shared" si="5"/>
        <v>A</v>
      </c>
      <c r="I9" s="220" t="s">
        <v>38</v>
      </c>
      <c r="J9" s="221">
        <f>'Юнит 01-04.01'!R3</f>
        <v>1</v>
      </c>
      <c r="K9" s="222">
        <f t="shared" si="6"/>
        <v>0.02</v>
      </c>
      <c r="L9" s="222">
        <f t="shared" si="7"/>
        <v>0.98000000000000009</v>
      </c>
      <c r="M9" s="223" t="str">
        <f t="shared" si="8"/>
        <v>C</v>
      </c>
    </row>
    <row r="10" spans="2:13" ht="28.5" customHeight="1" outlineLevel="1" thickBot="1">
      <c r="B10" s="220" t="s">
        <v>56</v>
      </c>
      <c r="C10" s="221">
        <f>'Юнит 01-04.01'!AE10</f>
        <v>0</v>
      </c>
      <c r="D10" s="222">
        <f t="shared" si="2"/>
        <v>0</v>
      </c>
      <c r="E10" s="222">
        <f t="shared" si="3"/>
        <v>-1.2381180487620389</v>
      </c>
      <c r="F10" s="223" t="str">
        <f t="shared" si="4"/>
        <v>C</v>
      </c>
      <c r="G10" s="223" t="str">
        <f t="shared" si="5"/>
        <v>A</v>
      </c>
      <c r="I10" s="220" t="s">
        <v>39</v>
      </c>
      <c r="J10" s="221">
        <f>'Юнит 01-04.01'!R4</f>
        <v>1</v>
      </c>
      <c r="K10" s="222">
        <f t="shared" si="6"/>
        <v>0.02</v>
      </c>
      <c r="L10" s="222">
        <f t="shared" si="7"/>
        <v>1</v>
      </c>
      <c r="M10" s="223" t="str">
        <f t="shared" si="8"/>
        <v>C</v>
      </c>
    </row>
    <row r="11" spans="2:13" ht="28.5" customHeight="1" outlineLevel="1" thickBot="1">
      <c r="B11" s="220" t="s">
        <v>57</v>
      </c>
      <c r="C11" s="221">
        <f>'Юнит 01-04.01'!AE12</f>
        <v>0</v>
      </c>
      <c r="D11" s="222">
        <f t="shared" si="2"/>
        <v>0</v>
      </c>
      <c r="E11" s="222">
        <f t="shared" si="3"/>
        <v>-1.2381180487620389</v>
      </c>
      <c r="F11" s="223" t="str">
        <f t="shared" si="4"/>
        <v>C</v>
      </c>
      <c r="G11" s="223" t="str">
        <f t="shared" si="5"/>
        <v>A</v>
      </c>
      <c r="I11" s="220" t="s">
        <v>40</v>
      </c>
      <c r="J11" s="221">
        <f>'Юнит 01-04.01'!R5</f>
        <v>0</v>
      </c>
      <c r="K11" s="222">
        <f t="shared" si="6"/>
        <v>0</v>
      </c>
      <c r="L11" s="222">
        <f t="shared" si="7"/>
        <v>1</v>
      </c>
      <c r="M11" s="223" t="str">
        <f t="shared" si="8"/>
        <v>C</v>
      </c>
    </row>
    <row r="12" spans="2:13" ht="28.5" customHeight="1" outlineLevel="1" thickBot="1">
      <c r="B12" s="220" t="s">
        <v>58</v>
      </c>
      <c r="C12" s="221">
        <f>'Юнит 01-04.01'!AE13</f>
        <v>0</v>
      </c>
      <c r="D12" s="222">
        <f t="shared" ref="D12:D17" si="9">C12/C$18</f>
        <v>0</v>
      </c>
      <c r="E12" s="222">
        <f>D12+E5</f>
        <v>-0.96310144553829546</v>
      </c>
      <c r="F12" s="223" t="str">
        <f t="shared" si="1"/>
        <v>C</v>
      </c>
      <c r="G12" s="223" t="str">
        <f t="shared" ref="G12:G17" si="10">VLOOKUP(B$4:B$17,I$4:M$17,5,0)</f>
        <v>A</v>
      </c>
      <c r="I12" s="220" t="s">
        <v>55</v>
      </c>
      <c r="J12" s="221">
        <f>'Юнит 01-04.01'!R9</f>
        <v>0</v>
      </c>
      <c r="K12" s="222">
        <f t="shared" ref="K12:K17" si="11">J12/J$18</f>
        <v>0</v>
      </c>
      <c r="L12" s="222">
        <f>K12+L5</f>
        <v>0.74</v>
      </c>
      <c r="M12" s="223" t="str">
        <f t="shared" si="0"/>
        <v>A</v>
      </c>
    </row>
    <row r="13" spans="2:13" ht="28.5" customHeight="1" outlineLevel="1" thickBot="1">
      <c r="B13" s="220" t="s">
        <v>59</v>
      </c>
      <c r="C13" s="221">
        <f>'Юнит 01-04.01'!AE14</f>
        <v>0</v>
      </c>
      <c r="D13" s="222">
        <f t="shared" si="9"/>
        <v>0</v>
      </c>
      <c r="E13" s="222">
        <f t="shared" ref="E13:E16" si="12">D13+E12</f>
        <v>-0.96310144553829546</v>
      </c>
      <c r="F13" s="223" t="str">
        <f t="shared" si="1"/>
        <v>C</v>
      </c>
      <c r="G13" s="223" t="str">
        <f t="shared" si="10"/>
        <v>A</v>
      </c>
      <c r="I13" s="220" t="s">
        <v>56</v>
      </c>
      <c r="J13" s="221">
        <f>'Юнит 01-04.01'!R10</f>
        <v>0</v>
      </c>
      <c r="K13" s="222">
        <f t="shared" si="11"/>
        <v>0</v>
      </c>
      <c r="L13" s="222">
        <f t="shared" ref="L13:L16" si="13">K13+L12</f>
        <v>0.74</v>
      </c>
      <c r="M13" s="223" t="str">
        <f t="shared" si="0"/>
        <v>A</v>
      </c>
    </row>
    <row r="14" spans="2:13" ht="28.5" customHeight="1" outlineLevel="1" thickBot="1">
      <c r="B14" s="220" t="s">
        <v>60</v>
      </c>
      <c r="C14" s="221">
        <f>'Юнит 01-04.01'!AE16</f>
        <v>0</v>
      </c>
      <c r="D14" s="222">
        <f t="shared" si="9"/>
        <v>0</v>
      </c>
      <c r="E14" s="222">
        <f t="shared" si="12"/>
        <v>-0.96310144553829546</v>
      </c>
      <c r="F14" s="223" t="str">
        <f t="shared" si="1"/>
        <v>C</v>
      </c>
      <c r="G14" s="223" t="str">
        <f t="shared" si="10"/>
        <v>A</v>
      </c>
      <c r="I14" s="220" t="s">
        <v>57</v>
      </c>
      <c r="J14" s="221">
        <f>'Юнит 01-04.01'!R12</f>
        <v>0</v>
      </c>
      <c r="K14" s="222">
        <f t="shared" si="11"/>
        <v>0</v>
      </c>
      <c r="L14" s="222">
        <f t="shared" si="13"/>
        <v>0.74</v>
      </c>
      <c r="M14" s="223" t="str">
        <f t="shared" si="0"/>
        <v>A</v>
      </c>
    </row>
    <row r="15" spans="2:13" ht="28.5" customHeight="1" outlineLevel="1" thickBot="1">
      <c r="B15" s="220" t="s">
        <v>43</v>
      </c>
      <c r="C15" s="221">
        <f>'Юнит 01-04.01'!AE8</f>
        <v>-419.22999999999973</v>
      </c>
      <c r="D15" s="222">
        <f t="shared" si="9"/>
        <v>0.11191971205394302</v>
      </c>
      <c r="E15" s="222">
        <f t="shared" si="12"/>
        <v>-0.85118173348435244</v>
      </c>
      <c r="F15" s="223" t="str">
        <f t="shared" si="1"/>
        <v>C</v>
      </c>
      <c r="G15" s="223" t="str">
        <f t="shared" si="10"/>
        <v>C</v>
      </c>
      <c r="I15" s="220" t="s">
        <v>58</v>
      </c>
      <c r="J15" s="221">
        <f>'Юнит 01-04.01'!R13</f>
        <v>0</v>
      </c>
      <c r="K15" s="222">
        <f t="shared" si="11"/>
        <v>0</v>
      </c>
      <c r="L15" s="222">
        <f t="shared" si="13"/>
        <v>0.74</v>
      </c>
      <c r="M15" s="223" t="str">
        <f t="shared" si="0"/>
        <v>A</v>
      </c>
    </row>
    <row r="16" spans="2:13" ht="28.5" customHeight="1" outlineLevel="1" thickBot="1">
      <c r="B16" s="220" t="s">
        <v>41</v>
      </c>
      <c r="C16" s="221">
        <f>'Юнит 01-04.01'!AE6</f>
        <v>-2341.0660689999986</v>
      </c>
      <c r="D16" s="222">
        <f t="shared" si="9"/>
        <v>0.62498256408591057</v>
      </c>
      <c r="E16" s="222">
        <f t="shared" si="12"/>
        <v>-0.22619916939844187</v>
      </c>
      <c r="F16" s="223" t="str">
        <f t="shared" si="1"/>
        <v>C</v>
      </c>
      <c r="G16" s="223" t="str">
        <f t="shared" si="10"/>
        <v>B</v>
      </c>
      <c r="I16" s="220" t="s">
        <v>59</v>
      </c>
      <c r="J16" s="221">
        <f>'Юнит 01-04.01'!R14</f>
        <v>0</v>
      </c>
      <c r="K16" s="222">
        <f t="shared" si="11"/>
        <v>0</v>
      </c>
      <c r="L16" s="222">
        <f t="shared" si="13"/>
        <v>0.74</v>
      </c>
      <c r="M16" s="223" t="str">
        <f t="shared" si="0"/>
        <v>A</v>
      </c>
    </row>
    <row r="17" spans="2:13" ht="28.5" customHeight="1" outlineLevel="1" thickBot="1">
      <c r="B17" s="220" t="s">
        <v>52</v>
      </c>
      <c r="C17" s="221">
        <f>'Юнит 01-04.01'!AE11</f>
        <v>-5623.269366999999</v>
      </c>
      <c r="D17" s="222">
        <f t="shared" si="9"/>
        <v>1.5012157726221853</v>
      </c>
      <c r="E17" s="222">
        <f>D17+E14</f>
        <v>0.53811432708388984</v>
      </c>
      <c r="F17" s="223" t="str">
        <f t="shared" si="1"/>
        <v>A</v>
      </c>
      <c r="G17" s="223" t="str">
        <f t="shared" si="10"/>
        <v>A</v>
      </c>
      <c r="I17" s="220" t="s">
        <v>60</v>
      </c>
      <c r="J17" s="221">
        <f>'Юнит 01-04.01'!R16</f>
        <v>0</v>
      </c>
      <c r="K17" s="222">
        <f t="shared" si="11"/>
        <v>0</v>
      </c>
      <c r="L17" s="222">
        <f>K17+L14</f>
        <v>0.74</v>
      </c>
      <c r="M17" s="223" t="str">
        <f t="shared" si="0"/>
        <v>A</v>
      </c>
    </row>
    <row r="18" spans="2:13" outlineLevel="1">
      <c r="C18" s="224">
        <f>SUM(C4:C17)</f>
        <v>-3745.8102089999966</v>
      </c>
      <c r="D18" s="225">
        <f>SUM(D4:D17)</f>
        <v>1</v>
      </c>
      <c r="J18" s="224">
        <f>SUM(J4:J17)</f>
        <v>50</v>
      </c>
      <c r="K18" s="225">
        <f>SUM(K4:K17)</f>
        <v>1</v>
      </c>
    </row>
    <row r="20" spans="2:13" ht="15" hidden="1" outlineLevel="1" thickBot="1">
      <c r="B20" s="369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1"/>
    </row>
    <row r="21" spans="2:13" ht="23.5" hidden="1" outlineLevel="1" thickBot="1">
      <c r="C21" s="216" t="s">
        <v>28</v>
      </c>
      <c r="D21" s="217" t="s">
        <v>1073</v>
      </c>
      <c r="E21" s="218" t="s">
        <v>1074</v>
      </c>
      <c r="F21" s="217" t="s">
        <v>1075</v>
      </c>
      <c r="G21" s="217" t="s">
        <v>1076</v>
      </c>
      <c r="J21" s="216" t="s">
        <v>1077</v>
      </c>
      <c r="K21" s="217" t="s">
        <v>1078</v>
      </c>
      <c r="L21" s="218" t="s">
        <v>1074</v>
      </c>
      <c r="M21" s="219" t="s">
        <v>1076</v>
      </c>
    </row>
    <row r="22" spans="2:13" ht="15" hidden="1" outlineLevel="1" thickBot="1">
      <c r="B22" s="220"/>
      <c r="C22" s="221"/>
      <c r="D22" s="222" t="e">
        <f>C22/C$42</f>
        <v>#DIV/0!</v>
      </c>
      <c r="E22" s="222" t="e">
        <f>D22</f>
        <v>#DIV/0!</v>
      </c>
      <c r="F22" s="223" t="e">
        <f t="shared" ref="F22:F28" si="14">IF(AND(E22&lt;=0),"C",IF(E22&lt;=0.8,"A",IF(E22&lt;=0.95,"B","C")))</f>
        <v>#DIV/0!</v>
      </c>
      <c r="G22" s="223" t="e">
        <f>VLOOKUP(B$22:B$42,I$22:M$42,5,0)</f>
        <v>#N/A</v>
      </c>
      <c r="I22" s="220"/>
      <c r="J22" s="221"/>
      <c r="K22" s="222" t="e">
        <f>J22/J$42</f>
        <v>#DIV/0!</v>
      </c>
      <c r="L22" s="222" t="e">
        <f>K22</f>
        <v>#DIV/0!</v>
      </c>
      <c r="M22" s="223" t="e">
        <f t="shared" ref="M22:M28" si="15">_xlfn.IFS(L22&lt;80%,"A",L22&lt;=95%,"B",L22&gt;95%,"C")</f>
        <v>#DIV/0!</v>
      </c>
    </row>
    <row r="23" spans="2:13" ht="15" hidden="1" outlineLevel="1" thickBot="1">
      <c r="B23" s="220"/>
      <c r="C23" s="221"/>
      <c r="D23" s="222" t="e">
        <f t="shared" ref="D23:D41" si="16">C23/C$42</f>
        <v>#DIV/0!</v>
      </c>
      <c r="E23" s="222" t="e">
        <f>D23+E22</f>
        <v>#DIV/0!</v>
      </c>
      <c r="F23" s="223" t="e">
        <f t="shared" si="14"/>
        <v>#DIV/0!</v>
      </c>
      <c r="G23" s="223" t="e">
        <f t="shared" ref="G23:G41" si="17">VLOOKUP(B$22:B$42,I$22:M$42,5,0)</f>
        <v>#N/A</v>
      </c>
      <c r="I23" s="220"/>
      <c r="J23" s="221"/>
      <c r="K23" s="222" t="e">
        <f t="shared" ref="K23:K41" si="18">J23/J$42</f>
        <v>#DIV/0!</v>
      </c>
      <c r="L23" s="222" t="e">
        <f>K23+L22</f>
        <v>#DIV/0!</v>
      </c>
      <c r="M23" s="223" t="e">
        <f t="shared" si="15"/>
        <v>#DIV/0!</v>
      </c>
    </row>
    <row r="24" spans="2:13" ht="15" hidden="1" outlineLevel="1" thickBot="1">
      <c r="B24" s="220"/>
      <c r="C24" s="221"/>
      <c r="D24" s="222" t="e">
        <f t="shared" si="16"/>
        <v>#DIV/0!</v>
      </c>
      <c r="E24" s="222" t="e">
        <f t="shared" ref="E24:E41" si="19">D24+E23</f>
        <v>#DIV/0!</v>
      </c>
      <c r="F24" s="223" t="e">
        <f t="shared" si="14"/>
        <v>#DIV/0!</v>
      </c>
      <c r="G24" s="223" t="e">
        <f t="shared" si="17"/>
        <v>#N/A</v>
      </c>
      <c r="I24" s="220"/>
      <c r="J24" s="221"/>
      <c r="K24" s="222" t="e">
        <f t="shared" si="18"/>
        <v>#DIV/0!</v>
      </c>
      <c r="L24" s="222" t="e">
        <f t="shared" ref="L24:L41" si="20">K24+L23</f>
        <v>#DIV/0!</v>
      </c>
      <c r="M24" s="223" t="e">
        <f t="shared" si="15"/>
        <v>#DIV/0!</v>
      </c>
    </row>
    <row r="25" spans="2:13" ht="15" hidden="1" outlineLevel="1" thickBot="1">
      <c r="B25" s="220"/>
      <c r="C25" s="221"/>
      <c r="D25" s="222" t="e">
        <f t="shared" si="16"/>
        <v>#DIV/0!</v>
      </c>
      <c r="E25" s="222" t="e">
        <f t="shared" si="19"/>
        <v>#DIV/0!</v>
      </c>
      <c r="F25" s="223" t="e">
        <f t="shared" si="14"/>
        <v>#DIV/0!</v>
      </c>
      <c r="G25" s="223" t="e">
        <f t="shared" si="17"/>
        <v>#N/A</v>
      </c>
      <c r="I25" s="220"/>
      <c r="J25" s="221"/>
      <c r="K25" s="222" t="e">
        <f t="shared" si="18"/>
        <v>#DIV/0!</v>
      </c>
      <c r="L25" s="222" t="e">
        <f t="shared" si="20"/>
        <v>#DIV/0!</v>
      </c>
      <c r="M25" s="223" t="e">
        <f t="shared" si="15"/>
        <v>#DIV/0!</v>
      </c>
    </row>
    <row r="26" spans="2:13" ht="15" hidden="1" outlineLevel="1" thickBot="1">
      <c r="B26" s="220"/>
      <c r="C26" s="221"/>
      <c r="D26" s="222" t="e">
        <f t="shared" si="16"/>
        <v>#DIV/0!</v>
      </c>
      <c r="E26" s="222" t="e">
        <f t="shared" si="19"/>
        <v>#DIV/0!</v>
      </c>
      <c r="F26" s="223" t="e">
        <f t="shared" si="14"/>
        <v>#DIV/0!</v>
      </c>
      <c r="G26" s="223" t="e">
        <f t="shared" si="17"/>
        <v>#N/A</v>
      </c>
      <c r="I26" s="220"/>
      <c r="J26" s="221"/>
      <c r="K26" s="222" t="e">
        <f t="shared" si="18"/>
        <v>#DIV/0!</v>
      </c>
      <c r="L26" s="222" t="e">
        <f t="shared" si="20"/>
        <v>#DIV/0!</v>
      </c>
      <c r="M26" s="223" t="e">
        <f t="shared" si="15"/>
        <v>#DIV/0!</v>
      </c>
    </row>
    <row r="27" spans="2:13" ht="15" hidden="1" outlineLevel="1" thickBot="1">
      <c r="B27" s="220"/>
      <c r="C27" s="221"/>
      <c r="D27" s="222" t="e">
        <f t="shared" si="16"/>
        <v>#DIV/0!</v>
      </c>
      <c r="E27" s="222" t="e">
        <f t="shared" si="19"/>
        <v>#DIV/0!</v>
      </c>
      <c r="F27" s="223" t="e">
        <f t="shared" si="14"/>
        <v>#DIV/0!</v>
      </c>
      <c r="G27" s="223" t="e">
        <f t="shared" si="17"/>
        <v>#N/A</v>
      </c>
      <c r="I27" s="220"/>
      <c r="J27" s="221"/>
      <c r="K27" s="222" t="e">
        <f t="shared" si="18"/>
        <v>#DIV/0!</v>
      </c>
      <c r="L27" s="222" t="e">
        <f t="shared" si="20"/>
        <v>#DIV/0!</v>
      </c>
      <c r="M27" s="223" t="e">
        <f t="shared" si="15"/>
        <v>#DIV/0!</v>
      </c>
    </row>
    <row r="28" spans="2:13" ht="15" hidden="1" outlineLevel="1" thickBot="1">
      <c r="B28" s="220"/>
      <c r="C28" s="221"/>
      <c r="D28" s="222" t="e">
        <f t="shared" si="16"/>
        <v>#DIV/0!</v>
      </c>
      <c r="E28" s="222" t="e">
        <f t="shared" si="19"/>
        <v>#DIV/0!</v>
      </c>
      <c r="F28" s="223" t="e">
        <f t="shared" si="14"/>
        <v>#DIV/0!</v>
      </c>
      <c r="G28" s="223" t="e">
        <f t="shared" si="17"/>
        <v>#N/A</v>
      </c>
      <c r="I28" s="220"/>
      <c r="J28" s="221"/>
      <c r="K28" s="222" t="e">
        <f t="shared" si="18"/>
        <v>#DIV/0!</v>
      </c>
      <c r="L28" s="222" t="e">
        <f t="shared" si="20"/>
        <v>#DIV/0!</v>
      </c>
      <c r="M28" s="223" t="e">
        <f t="shared" si="15"/>
        <v>#DIV/0!</v>
      </c>
    </row>
    <row r="29" spans="2:13" ht="15" hidden="1" outlineLevel="1" thickBot="1">
      <c r="B29" s="220"/>
      <c r="C29" s="221"/>
      <c r="D29" s="222" t="e">
        <f t="shared" si="16"/>
        <v>#DIV/0!</v>
      </c>
      <c r="E29" s="222" t="e">
        <f t="shared" si="19"/>
        <v>#DIV/0!</v>
      </c>
      <c r="F29" s="223" t="e">
        <f>IF(AND(E29&lt;=0),"C",IF(E29&lt;=0.8,"A",IF(E29&lt;=0.95,"B","C")))</f>
        <v>#DIV/0!</v>
      </c>
      <c r="G29" s="223" t="e">
        <f t="shared" si="17"/>
        <v>#N/A</v>
      </c>
      <c r="I29" s="220"/>
      <c r="J29" s="221"/>
      <c r="K29" s="222" t="e">
        <f t="shared" si="18"/>
        <v>#DIV/0!</v>
      </c>
      <c r="L29" s="222" t="e">
        <f t="shared" si="20"/>
        <v>#DIV/0!</v>
      </c>
      <c r="M29" s="223" t="e">
        <f>_xlfn.IFS(L29&lt;80%,"A",L29&lt;=95%,"B",L29&gt;95%,"C")</f>
        <v>#DIV/0!</v>
      </c>
    </row>
    <row r="30" spans="2:13" ht="15" hidden="1" outlineLevel="1" thickBot="1">
      <c r="B30" s="220"/>
      <c r="C30" s="221"/>
      <c r="D30" s="222" t="e">
        <f t="shared" si="16"/>
        <v>#DIV/0!</v>
      </c>
      <c r="E30" s="222" t="e">
        <f t="shared" si="19"/>
        <v>#DIV/0!</v>
      </c>
      <c r="F30" s="223" t="e">
        <f t="shared" ref="F30:F41" si="21">IF(AND(E30&lt;=0),"C",IF(E30&lt;=0.8,"A",IF(E30&lt;=0.95,"B","C")))</f>
        <v>#DIV/0!</v>
      </c>
      <c r="G30" s="223" t="e">
        <f t="shared" si="17"/>
        <v>#N/A</v>
      </c>
      <c r="I30" s="220"/>
      <c r="J30" s="221"/>
      <c r="K30" s="222" t="e">
        <f t="shared" si="18"/>
        <v>#DIV/0!</v>
      </c>
      <c r="L30" s="222" t="e">
        <f t="shared" si="20"/>
        <v>#DIV/0!</v>
      </c>
      <c r="M30" s="223" t="e">
        <f t="shared" ref="M30:M41" si="22">_xlfn.IFS(L30&lt;80%,"A",L30&lt;=95%,"B",L30&gt;95%,"C")</f>
        <v>#DIV/0!</v>
      </c>
    </row>
    <row r="31" spans="2:13" ht="15" hidden="1" outlineLevel="1" thickBot="1">
      <c r="B31" s="220"/>
      <c r="C31" s="221"/>
      <c r="D31" s="222" t="e">
        <f t="shared" si="16"/>
        <v>#DIV/0!</v>
      </c>
      <c r="E31" s="222" t="e">
        <f t="shared" si="19"/>
        <v>#DIV/0!</v>
      </c>
      <c r="F31" s="223" t="e">
        <f t="shared" si="21"/>
        <v>#DIV/0!</v>
      </c>
      <c r="G31" s="223" t="e">
        <f t="shared" si="17"/>
        <v>#N/A</v>
      </c>
      <c r="I31" s="220"/>
      <c r="J31" s="221"/>
      <c r="K31" s="222" t="e">
        <f t="shared" si="18"/>
        <v>#DIV/0!</v>
      </c>
      <c r="L31" s="222" t="e">
        <f t="shared" si="20"/>
        <v>#DIV/0!</v>
      </c>
      <c r="M31" s="223" t="e">
        <f t="shared" si="22"/>
        <v>#DIV/0!</v>
      </c>
    </row>
    <row r="32" spans="2:13" ht="15" hidden="1" outlineLevel="1" thickBot="1">
      <c r="B32" s="220"/>
      <c r="C32" s="221"/>
      <c r="D32" s="222" t="e">
        <f t="shared" si="16"/>
        <v>#DIV/0!</v>
      </c>
      <c r="E32" s="222" t="e">
        <f t="shared" si="19"/>
        <v>#DIV/0!</v>
      </c>
      <c r="F32" s="223" t="e">
        <f t="shared" si="21"/>
        <v>#DIV/0!</v>
      </c>
      <c r="G32" s="223" t="e">
        <f t="shared" si="17"/>
        <v>#N/A</v>
      </c>
      <c r="I32" s="220"/>
      <c r="J32" s="221"/>
      <c r="K32" s="222" t="e">
        <f t="shared" si="18"/>
        <v>#DIV/0!</v>
      </c>
      <c r="L32" s="222" t="e">
        <f t="shared" si="20"/>
        <v>#DIV/0!</v>
      </c>
      <c r="M32" s="223" t="e">
        <f t="shared" si="22"/>
        <v>#DIV/0!</v>
      </c>
    </row>
    <row r="33" spans="2:13" ht="15" hidden="1" outlineLevel="1" thickBot="1">
      <c r="B33" s="220"/>
      <c r="C33" s="221"/>
      <c r="D33" s="222" t="e">
        <f t="shared" si="16"/>
        <v>#DIV/0!</v>
      </c>
      <c r="E33" s="222" t="e">
        <f t="shared" si="19"/>
        <v>#DIV/0!</v>
      </c>
      <c r="F33" s="223" t="e">
        <f t="shared" si="21"/>
        <v>#DIV/0!</v>
      </c>
      <c r="G33" s="223" t="e">
        <f t="shared" si="17"/>
        <v>#N/A</v>
      </c>
      <c r="I33" s="220"/>
      <c r="J33" s="221"/>
      <c r="K33" s="222" t="e">
        <f t="shared" si="18"/>
        <v>#DIV/0!</v>
      </c>
      <c r="L33" s="222" t="e">
        <f t="shared" si="20"/>
        <v>#DIV/0!</v>
      </c>
      <c r="M33" s="223" t="e">
        <f t="shared" si="22"/>
        <v>#DIV/0!</v>
      </c>
    </row>
    <row r="34" spans="2:13" ht="15" hidden="1" outlineLevel="1" thickBot="1">
      <c r="B34" s="220"/>
      <c r="C34" s="221"/>
      <c r="D34" s="222" t="e">
        <f t="shared" si="16"/>
        <v>#DIV/0!</v>
      </c>
      <c r="E34" s="222" t="e">
        <f t="shared" si="19"/>
        <v>#DIV/0!</v>
      </c>
      <c r="F34" s="223" t="e">
        <f t="shared" si="21"/>
        <v>#DIV/0!</v>
      </c>
      <c r="G34" s="223" t="e">
        <f t="shared" si="17"/>
        <v>#N/A</v>
      </c>
      <c r="I34" s="220"/>
      <c r="J34" s="221"/>
      <c r="K34" s="222" t="e">
        <f t="shared" si="18"/>
        <v>#DIV/0!</v>
      </c>
      <c r="L34" s="222" t="e">
        <f t="shared" si="20"/>
        <v>#DIV/0!</v>
      </c>
      <c r="M34" s="223" t="e">
        <f t="shared" si="22"/>
        <v>#DIV/0!</v>
      </c>
    </row>
    <row r="35" spans="2:13" ht="15" hidden="1" outlineLevel="1" thickBot="1">
      <c r="B35" s="220"/>
      <c r="C35" s="221"/>
      <c r="D35" s="222" t="e">
        <f t="shared" si="16"/>
        <v>#DIV/0!</v>
      </c>
      <c r="E35" s="222" t="e">
        <f t="shared" si="19"/>
        <v>#DIV/0!</v>
      </c>
      <c r="F35" s="223" t="e">
        <f t="shared" si="21"/>
        <v>#DIV/0!</v>
      </c>
      <c r="G35" s="223" t="e">
        <f t="shared" si="17"/>
        <v>#N/A</v>
      </c>
      <c r="I35" s="220"/>
      <c r="J35" s="221"/>
      <c r="K35" s="222" t="e">
        <f t="shared" si="18"/>
        <v>#DIV/0!</v>
      </c>
      <c r="L35" s="222" t="e">
        <f t="shared" si="20"/>
        <v>#DIV/0!</v>
      </c>
      <c r="M35" s="223" t="e">
        <f t="shared" si="22"/>
        <v>#DIV/0!</v>
      </c>
    </row>
    <row r="36" spans="2:13" ht="15" hidden="1" outlineLevel="1" thickBot="1">
      <c r="B36" s="220"/>
      <c r="C36" s="221"/>
      <c r="D36" s="222" t="e">
        <f t="shared" si="16"/>
        <v>#DIV/0!</v>
      </c>
      <c r="E36" s="222" t="e">
        <f t="shared" si="19"/>
        <v>#DIV/0!</v>
      </c>
      <c r="F36" s="223" t="e">
        <f t="shared" si="21"/>
        <v>#DIV/0!</v>
      </c>
      <c r="G36" s="223" t="e">
        <f t="shared" si="17"/>
        <v>#N/A</v>
      </c>
      <c r="I36" s="220"/>
      <c r="J36" s="221"/>
      <c r="K36" s="222" t="e">
        <f t="shared" si="18"/>
        <v>#DIV/0!</v>
      </c>
      <c r="L36" s="222" t="e">
        <f t="shared" si="20"/>
        <v>#DIV/0!</v>
      </c>
      <c r="M36" s="223" t="e">
        <f t="shared" si="22"/>
        <v>#DIV/0!</v>
      </c>
    </row>
    <row r="37" spans="2:13" ht="15" hidden="1" outlineLevel="1" thickBot="1">
      <c r="B37" s="220"/>
      <c r="C37" s="221"/>
      <c r="D37" s="222" t="e">
        <f t="shared" si="16"/>
        <v>#DIV/0!</v>
      </c>
      <c r="E37" s="222" t="e">
        <f t="shared" si="19"/>
        <v>#DIV/0!</v>
      </c>
      <c r="F37" s="223" t="e">
        <f t="shared" si="21"/>
        <v>#DIV/0!</v>
      </c>
      <c r="G37" s="223" t="e">
        <f t="shared" si="17"/>
        <v>#N/A</v>
      </c>
      <c r="I37" s="220"/>
      <c r="J37" s="221"/>
      <c r="K37" s="222" t="e">
        <f t="shared" si="18"/>
        <v>#DIV/0!</v>
      </c>
      <c r="L37" s="222" t="e">
        <f t="shared" si="20"/>
        <v>#DIV/0!</v>
      </c>
      <c r="M37" s="223" t="e">
        <f t="shared" si="22"/>
        <v>#DIV/0!</v>
      </c>
    </row>
    <row r="38" spans="2:13" ht="15" hidden="1" outlineLevel="1" thickBot="1">
      <c r="B38" s="220"/>
      <c r="C38" s="221"/>
      <c r="D38" s="222" t="e">
        <f t="shared" si="16"/>
        <v>#DIV/0!</v>
      </c>
      <c r="E38" s="222" t="e">
        <f t="shared" si="19"/>
        <v>#DIV/0!</v>
      </c>
      <c r="F38" s="223" t="e">
        <f t="shared" si="21"/>
        <v>#DIV/0!</v>
      </c>
      <c r="G38" s="223" t="e">
        <f t="shared" si="17"/>
        <v>#N/A</v>
      </c>
      <c r="I38" s="220"/>
      <c r="J38" s="221"/>
      <c r="K38" s="222" t="e">
        <f t="shared" si="18"/>
        <v>#DIV/0!</v>
      </c>
      <c r="L38" s="222" t="e">
        <f t="shared" si="20"/>
        <v>#DIV/0!</v>
      </c>
      <c r="M38" s="223" t="e">
        <f t="shared" si="22"/>
        <v>#DIV/0!</v>
      </c>
    </row>
    <row r="39" spans="2:13" ht="15" hidden="1" outlineLevel="1" thickBot="1">
      <c r="B39" s="220"/>
      <c r="C39" s="221"/>
      <c r="D39" s="222" t="e">
        <f t="shared" si="16"/>
        <v>#DIV/0!</v>
      </c>
      <c r="E39" s="222" t="e">
        <f t="shared" si="19"/>
        <v>#DIV/0!</v>
      </c>
      <c r="F39" s="223" t="e">
        <f t="shared" si="21"/>
        <v>#DIV/0!</v>
      </c>
      <c r="G39" s="223" t="e">
        <f t="shared" si="17"/>
        <v>#N/A</v>
      </c>
      <c r="I39" s="220"/>
      <c r="J39" s="221"/>
      <c r="K39" s="222" t="e">
        <f t="shared" si="18"/>
        <v>#DIV/0!</v>
      </c>
      <c r="L39" s="222" t="e">
        <f t="shared" si="20"/>
        <v>#DIV/0!</v>
      </c>
      <c r="M39" s="223" t="e">
        <f t="shared" si="22"/>
        <v>#DIV/0!</v>
      </c>
    </row>
    <row r="40" spans="2:13" ht="15" hidden="1" outlineLevel="1" thickBot="1">
      <c r="B40" s="220"/>
      <c r="C40" s="221"/>
      <c r="D40" s="222" t="e">
        <f t="shared" si="16"/>
        <v>#DIV/0!</v>
      </c>
      <c r="E40" s="222" t="e">
        <f t="shared" si="19"/>
        <v>#DIV/0!</v>
      </c>
      <c r="F40" s="223" t="e">
        <f t="shared" si="21"/>
        <v>#DIV/0!</v>
      </c>
      <c r="G40" s="223" t="e">
        <f t="shared" si="17"/>
        <v>#N/A</v>
      </c>
      <c r="I40" s="220"/>
      <c r="J40" s="221"/>
      <c r="K40" s="222" t="e">
        <f t="shared" si="18"/>
        <v>#DIV/0!</v>
      </c>
      <c r="L40" s="222" t="e">
        <f t="shared" si="20"/>
        <v>#DIV/0!</v>
      </c>
      <c r="M40" s="223" t="e">
        <f t="shared" si="22"/>
        <v>#DIV/0!</v>
      </c>
    </row>
    <row r="41" spans="2:13" ht="15" hidden="1" outlineLevel="1" thickBot="1">
      <c r="B41" s="220"/>
      <c r="C41" s="221"/>
      <c r="D41" s="222" t="e">
        <f t="shared" si="16"/>
        <v>#DIV/0!</v>
      </c>
      <c r="E41" s="222" t="e">
        <f t="shared" si="19"/>
        <v>#DIV/0!</v>
      </c>
      <c r="F41" s="223" t="e">
        <f t="shared" si="21"/>
        <v>#DIV/0!</v>
      </c>
      <c r="G41" s="223" t="e">
        <f t="shared" si="17"/>
        <v>#N/A</v>
      </c>
      <c r="I41" s="220"/>
      <c r="J41" s="221"/>
      <c r="K41" s="222" t="e">
        <f t="shared" si="18"/>
        <v>#DIV/0!</v>
      </c>
      <c r="L41" s="222" t="e">
        <f t="shared" si="20"/>
        <v>#DIV/0!</v>
      </c>
      <c r="M41" s="223" t="e">
        <f t="shared" si="22"/>
        <v>#DIV/0!</v>
      </c>
    </row>
    <row r="42" spans="2:13" hidden="1" outlineLevel="1">
      <c r="C42" s="224">
        <f>SUM(C22:C41)</f>
        <v>0</v>
      </c>
      <c r="D42" s="225" t="e">
        <f>SUM(D22:D41)</f>
        <v>#DIV/0!</v>
      </c>
      <c r="J42" s="224">
        <f>SUM(J22:J41)</f>
        <v>0</v>
      </c>
      <c r="K42" s="225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343" priority="4" operator="equal">
      <formula>"C"</formula>
    </cfRule>
    <cfRule type="cellIs" dxfId="342" priority="5" operator="equal">
      <formula>"B"</formula>
    </cfRule>
    <cfRule type="cellIs" dxfId="341" priority="6" operator="equal">
      <formula>"A"</formula>
    </cfRule>
  </conditionalFormatting>
  <conditionalFormatting sqref="M22:M41 D22:D41 K22:K41 F22:G41">
    <cfRule type="cellIs" dxfId="340" priority="1" operator="equal">
      <formula>"C"</formula>
    </cfRule>
    <cfRule type="cellIs" dxfId="339" priority="2" operator="equal">
      <formula>"B"</formula>
    </cfRule>
    <cfRule type="cellIs" dxfId="338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7451-0FB6-453F-B73A-14ADCCB9253F}">
  <dimension ref="A1:AZ30"/>
  <sheetViews>
    <sheetView zoomScale="70" zoomScaleNormal="70" workbookViewId="0">
      <pane xSplit="2" ySplit="2" topLeftCell="P9" activePane="bottomRight" state="frozen"/>
      <selection pane="topRight" activeCell="C1" sqref="C1"/>
      <selection pane="bottomLeft" activeCell="A3" sqref="A3"/>
      <selection pane="bottomRight" activeCell="AA28" sqref="AA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/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ЯНВАРЬ!K3+ФЕВРАЛЬ!K3+МАРТ!K3</f>
        <v>45</v>
      </c>
      <c r="L3" s="36"/>
      <c r="M3" s="36"/>
      <c r="N3" s="37" t="e">
        <f>K3/$O$1</f>
        <v>#DIV/0!</v>
      </c>
      <c r="O3" s="38" t="e">
        <f>R3/$O$1</f>
        <v>#DIV/0!</v>
      </c>
      <c r="P3" s="32">
        <f>ЯНВАРЬ!P3+ФЕВРАЛЬ!P3+МАРТ!P3</f>
        <v>39</v>
      </c>
      <c r="Q3" s="32">
        <f>ЯНВАРЬ!Q3+ФЕВРАЛЬ!Q3+МАРТ!Q3</f>
        <v>2</v>
      </c>
      <c r="R3" s="40">
        <f t="shared" ref="R3:R7" si="1">P3-Q3</f>
        <v>37</v>
      </c>
      <c r="S3" s="32">
        <f>ЯНВАРЬ!S3+ФЕВРАЛЬ!S3+МАРТ!S3</f>
        <v>80566</v>
      </c>
      <c r="T3" s="32">
        <f>ЯНВАРЬ!T3+ФЕВРАЛЬ!T3+МАРТ!T3</f>
        <v>-4800</v>
      </c>
      <c r="U3" s="40">
        <f t="shared" ref="U3:U7" si="2">S3+T3</f>
        <v>75766</v>
      </c>
      <c r="V3" s="43">
        <f t="shared" ref="V3:V14" si="3">U3/$U$24</f>
        <v>2.5939602761102715E-2</v>
      </c>
      <c r="W3" s="44">
        <f t="shared" ref="W3:W7" si="4">R3*H3</f>
        <v>5290.2599999999993</v>
      </c>
      <c r="X3" s="32">
        <f>ЯНВАРЬ!X3+ФЕВРАЛЬ!X3+МАРТ!X3</f>
        <v>32579.379999999997</v>
      </c>
      <c r="Y3" s="45">
        <f t="shared" ref="Y3:Y16" si="5">IF(U3=0,0,X3/U3)</f>
        <v>0.42999999999999994</v>
      </c>
      <c r="Z3" s="32">
        <f>ЯНВАРЬ!Z3+ФЕВРАЛЬ!Z3+МАРТ!Z3</f>
        <v>8632.5999999999985</v>
      </c>
      <c r="AA3" s="32">
        <f>ЯНВАРЬ!AA3+ФЕВРАЛЬ!AA3+МАРТ!AA3</f>
        <v>22732.90137</v>
      </c>
      <c r="AB3" s="42"/>
      <c r="AC3" s="42"/>
      <c r="AD3" s="32">
        <f>ЯНВАРЬ!AD3+ФЕВРАЛЬ!AD3+МАРТ!AD3</f>
        <v>310.21873236938717</v>
      </c>
      <c r="AE3" s="47">
        <f t="shared" ref="AE3:AE7" si="6">U3-W3-X3-Z3-AA3-AB3-AC3-AD3</f>
        <v>6220.6398976306227</v>
      </c>
      <c r="AF3" s="46"/>
      <c r="AG3" s="48">
        <f t="shared" ref="AG3:AG7" si="7">IF(R3=0,0,U3/R3)</f>
        <v>2047.7297297297298</v>
      </c>
      <c r="AH3" s="49">
        <f t="shared" ref="AH3:AH7" si="8">H3</f>
        <v>142.97999999999999</v>
      </c>
      <c r="AI3" s="49">
        <f t="shared" ref="AI3:AI7" si="9">IF(R3=0,0,X3/R3)</f>
        <v>880.52378378378376</v>
      </c>
      <c r="AJ3" s="49">
        <f t="shared" ref="AJ3:AJ7" si="10">IF(P3=0,Z3/1,Z3/P3)</f>
        <v>221.3487179487179</v>
      </c>
      <c r="AK3" s="49">
        <f t="shared" ref="AK3:AK7" si="11">IF(P3=0,0,AA3/P3)</f>
        <v>582.89490692307686</v>
      </c>
      <c r="AL3" s="49">
        <f>_xlfn.IFS(R3=0,AE3,R3&lt;0,AE3/-R3,R3&gt;0,AE3/R3)</f>
        <v>168.12540263866549</v>
      </c>
      <c r="AM3" s="50">
        <f t="shared" ref="AM3:AM7" si="12">IF(AG3=0,0,AL3/AG3)</f>
        <v>8.2103316759900527E-2</v>
      </c>
      <c r="AN3" s="51">
        <f t="shared" ref="AN3:AN7" si="13">IF(AH3=0,0,AL3/AH3)</f>
        <v>1.1758665732176914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ЯНВАРЬ!K4+ФЕВРАЛЬ!K4+МАРТ!K4</f>
        <v>73</v>
      </c>
      <c r="L4" s="36"/>
      <c r="M4" s="36"/>
      <c r="N4" s="37" t="e">
        <f t="shared" ref="N4:N16" si="15">K4/$O$1</f>
        <v>#DIV/0!</v>
      </c>
      <c r="O4" s="38" t="e">
        <f t="shared" ref="O4:O16" si="16">R4/$O$1</f>
        <v>#DIV/0!</v>
      </c>
      <c r="P4" s="32">
        <f>ЯНВАРЬ!P4+ФЕВРАЛЬ!P4+МАРТ!P4</f>
        <v>52</v>
      </c>
      <c r="Q4" s="32">
        <f>ЯНВАРЬ!Q4+ФЕВРАЛЬ!Q4+МАРТ!Q4</f>
        <v>2</v>
      </c>
      <c r="R4" s="40">
        <f t="shared" si="1"/>
        <v>50</v>
      </c>
      <c r="S4" s="32">
        <f>ЯНВАРЬ!S4+ФЕВРАЛЬ!S4+МАРТ!S4</f>
        <v>106086</v>
      </c>
      <c r="T4" s="32">
        <f>ЯНВАРЬ!T4+ФЕВРАЛЬ!T4+МАРТ!T4</f>
        <v>-4677</v>
      </c>
      <c r="U4" s="40">
        <f t="shared" si="2"/>
        <v>101409</v>
      </c>
      <c r="V4" s="43">
        <f t="shared" si="3"/>
        <v>3.4718860391213281E-2</v>
      </c>
      <c r="W4" s="44">
        <f t="shared" si="4"/>
        <v>6154.5</v>
      </c>
      <c r="X4" s="32">
        <f>ЯНВАРЬ!X4+ФЕВРАЛЬ!X4+МАРТ!X4</f>
        <v>43605.87</v>
      </c>
      <c r="Y4" s="45">
        <f t="shared" si="5"/>
        <v>0.43000000000000005</v>
      </c>
      <c r="Z4" s="32">
        <f>ЯНВАРЬ!Z4+ФЕВРАЛЬ!Z4+МАРТ!Z4</f>
        <v>9687.8100000000013</v>
      </c>
      <c r="AA4" s="32">
        <f>ЯНВАРЬ!AA4+ФЕВРАЛЬ!AA4+МАРТ!AA4</f>
        <v>17341.056943</v>
      </c>
      <c r="AB4" s="42"/>
      <c r="AC4" s="42"/>
      <c r="AD4" s="32">
        <f>ЯНВАРЬ!AD4+ФЕВРАЛЬ!AD4+МАРТ!AD4</f>
        <v>418.85997190048147</v>
      </c>
      <c r="AE4" s="47">
        <f t="shared" si="6"/>
        <v>24200.903085099511</v>
      </c>
      <c r="AF4" s="46"/>
      <c r="AG4" s="48">
        <f t="shared" si="7"/>
        <v>2028.18</v>
      </c>
      <c r="AH4" s="49">
        <f t="shared" si="8"/>
        <v>123.09</v>
      </c>
      <c r="AI4" s="49">
        <f t="shared" si="9"/>
        <v>872.11740000000009</v>
      </c>
      <c r="AJ4" s="49">
        <f t="shared" si="10"/>
        <v>186.30403846153848</v>
      </c>
      <c r="AK4" s="49">
        <f t="shared" si="11"/>
        <v>333.48186428846151</v>
      </c>
      <c r="AL4" s="49">
        <f t="array" ref="AL4">_xlfn.IFS(R4=0,AE4,R4&lt;0,AE4/-R4,R4&gt;0,AE4/R4)</f>
        <v>484.01806170199023</v>
      </c>
      <c r="AM4" s="50">
        <f t="shared" si="12"/>
        <v>0.2386465016428474</v>
      </c>
      <c r="AN4" s="51">
        <f t="shared" si="13"/>
        <v>3.9322289520025202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ЯНВАРЬ!K5+ФЕВРАЛЬ!K5+МАРТ!K5</f>
        <v>27</v>
      </c>
      <c r="L5" s="36"/>
      <c r="M5" s="36"/>
      <c r="N5" s="37" t="e">
        <f t="shared" si="15"/>
        <v>#DIV/0!</v>
      </c>
      <c r="O5" s="38" t="e">
        <f t="shared" si="16"/>
        <v>#DIV/0!</v>
      </c>
      <c r="P5" s="32">
        <f>ЯНВАРЬ!P5+ФЕВРАЛЬ!P5+МАРТ!P5</f>
        <v>32</v>
      </c>
      <c r="Q5" s="32">
        <f>ЯНВАРЬ!Q5+ФЕВРАЛЬ!Q5+МАРТ!Q5</f>
        <v>2</v>
      </c>
      <c r="R5" s="40">
        <f t="shared" si="1"/>
        <v>30</v>
      </c>
      <c r="S5" s="32">
        <f>ЯНВАРЬ!S5+ФЕВРАЛЬ!S5+МАРТ!S5</f>
        <v>67567</v>
      </c>
      <c r="T5" s="32">
        <f>ЯНВАРЬ!T5+ФЕВРАЛЬ!T5+МАРТ!T5</f>
        <v>-4667</v>
      </c>
      <c r="U5" s="40">
        <f t="shared" si="2"/>
        <v>62900</v>
      </c>
      <c r="V5" s="43">
        <f t="shared" si="3"/>
        <v>2.1534738717542971E-2</v>
      </c>
      <c r="W5" s="44">
        <f t="shared" si="4"/>
        <v>3692.7000000000003</v>
      </c>
      <c r="X5" s="32">
        <f>ЯНВАРЬ!X5+ФЕВРАЛЬ!X5+МАРТ!X5</f>
        <v>27047</v>
      </c>
      <c r="Y5" s="45">
        <f t="shared" si="5"/>
        <v>0.43</v>
      </c>
      <c r="Z5" s="32">
        <f>ЯНВАРЬ!Z5+ФЕВРАЛЬ!Z5+МАРТ!Z5</f>
        <v>5155.79</v>
      </c>
      <c r="AA5" s="32">
        <f>ЯНВАРЬ!AA5+ФЕВРАЛЬ!AA5+МАРТ!AA5</f>
        <v>10432.55883</v>
      </c>
      <c r="AB5" s="55"/>
      <c r="AC5" s="42"/>
      <c r="AD5" s="32">
        <f>ЯНВАРЬ!AD5+ФЕВРАЛЬ!AD5+МАРТ!AD5</f>
        <v>263.28825181491607</v>
      </c>
      <c r="AE5" s="47">
        <f t="shared" si="6"/>
        <v>16308.662918185084</v>
      </c>
      <c r="AF5" s="46"/>
      <c r="AG5" s="48">
        <f t="shared" si="7"/>
        <v>2096.6666666666665</v>
      </c>
      <c r="AH5" s="49">
        <f t="shared" si="8"/>
        <v>123.09</v>
      </c>
      <c r="AI5" s="49">
        <f t="shared" si="9"/>
        <v>901.56666666666672</v>
      </c>
      <c r="AJ5" s="49">
        <f t="shared" si="10"/>
        <v>161.1184375</v>
      </c>
      <c r="AK5" s="49">
        <f t="shared" si="11"/>
        <v>326.0174634375</v>
      </c>
      <c r="AL5" s="49">
        <f t="array" ref="AL5">_xlfn.IFS(R5=0,AE5,R5&lt;0,AE5/-R5,R5&gt;0,AE5/R5)</f>
        <v>543.62209727283619</v>
      </c>
      <c r="AM5" s="50">
        <f t="shared" si="12"/>
        <v>0.25927921968497752</v>
      </c>
      <c r="AN5" s="51">
        <f t="shared" si="13"/>
        <v>4.4164602914358291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ЯНВАРЬ!K6+ФЕВРАЛЬ!K6+МАРТ!K6</f>
        <v>143</v>
      </c>
      <c r="L6" s="36"/>
      <c r="M6" s="36"/>
      <c r="N6" s="37" t="e">
        <f t="shared" si="15"/>
        <v>#DIV/0!</v>
      </c>
      <c r="O6" s="38" t="e">
        <f t="shared" si="16"/>
        <v>#DIV/0!</v>
      </c>
      <c r="P6" s="32">
        <f>ЯНВАРЬ!P6+ФЕВРАЛЬ!P6+МАРТ!P6</f>
        <v>142</v>
      </c>
      <c r="Q6" s="32">
        <f>ЯНВАРЬ!Q6+ФЕВРАЛЬ!Q6+МАРТ!Q6</f>
        <v>8</v>
      </c>
      <c r="R6" s="40">
        <f t="shared" si="1"/>
        <v>134</v>
      </c>
      <c r="S6" s="32">
        <f>ЯНВАРЬ!S6+ФЕВРАЛЬ!S6+МАРТ!S6</f>
        <v>272313</v>
      </c>
      <c r="T6" s="32">
        <f>ЯНВАРЬ!T6+ФЕВРАЛЬ!T6+МАРТ!T6</f>
        <v>-15361</v>
      </c>
      <c r="U6" s="40">
        <f t="shared" si="2"/>
        <v>256952</v>
      </c>
      <c r="V6" s="43">
        <f t="shared" si="3"/>
        <v>8.7971290666933252E-2</v>
      </c>
      <c r="W6" s="44">
        <f t="shared" si="4"/>
        <v>16494.060000000001</v>
      </c>
      <c r="X6" s="32">
        <f>ЯНВАРЬ!X6+ФЕВРАЛЬ!X6+МАРТ!X6</f>
        <v>110489.36</v>
      </c>
      <c r="Y6" s="45">
        <f t="shared" si="5"/>
        <v>0.43</v>
      </c>
      <c r="Z6" s="32">
        <f>ЯНВАРЬ!Z6+ФЕВРАЛЬ!Z6+МАРТ!Z6</f>
        <v>22587.769999999997</v>
      </c>
      <c r="AA6" s="32">
        <f>ЯНВАРЬ!AA6+ФЕВРАЛЬ!AA6+МАРТ!AA6</f>
        <v>57783.919177000003</v>
      </c>
      <c r="AB6" s="55"/>
      <c r="AC6" s="42"/>
      <c r="AD6" s="32">
        <f>ЯНВАРЬ!AD6+ФЕВРАЛЬ!AD6+МАРТ!AD6</f>
        <v>1027.0078985357939</v>
      </c>
      <c r="AE6" s="47">
        <f t="shared" si="6"/>
        <v>48569.882924464204</v>
      </c>
      <c r="AF6" s="46"/>
      <c r="AG6" s="48">
        <f t="shared" si="7"/>
        <v>1917.5522388059701</v>
      </c>
      <c r="AH6" s="49">
        <f t="shared" si="8"/>
        <v>123.09</v>
      </c>
      <c r="AI6" s="49">
        <f t="shared" si="9"/>
        <v>824.5474626865672</v>
      </c>
      <c r="AJ6" s="49">
        <f t="shared" si="10"/>
        <v>159.06880281690138</v>
      </c>
      <c r="AK6" s="49">
        <f t="shared" si="11"/>
        <v>406.9290082887324</v>
      </c>
      <c r="AL6" s="49">
        <f t="array" ref="AL6">_xlfn.IFS(R6=0,AE6,R6&lt;0,AE6/-R6,R6&gt;0,AE6/R6)</f>
        <v>362.46181286913583</v>
      </c>
      <c r="AM6" s="50">
        <f t="shared" si="12"/>
        <v>0.1890231752407617</v>
      </c>
      <c r="AN6" s="51">
        <f t="shared" si="13"/>
        <v>2.9446893563176197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ЯНВАРЬ!K7+ФЕВРАЛЬ!K7+МАРТ!K7</f>
        <v>170</v>
      </c>
      <c r="L7" s="36"/>
      <c r="M7" s="36"/>
      <c r="N7" s="37" t="e">
        <f t="shared" si="15"/>
        <v>#DIV/0!</v>
      </c>
      <c r="O7" s="38" t="e">
        <f t="shared" si="16"/>
        <v>#DIV/0!</v>
      </c>
      <c r="P7" s="32">
        <f>ЯНВАРЬ!P7+ФЕВРАЛЬ!P7+МАРТ!P7</f>
        <v>157</v>
      </c>
      <c r="Q7" s="32">
        <f>ЯНВАРЬ!Q7+ФЕВРАЛЬ!Q7+МАРТ!Q7</f>
        <v>7</v>
      </c>
      <c r="R7" s="40">
        <f t="shared" si="1"/>
        <v>150</v>
      </c>
      <c r="S7" s="32">
        <f>ЯНВАРЬ!S7+ФЕВРАЛЬ!S7+МАРТ!S7</f>
        <v>334845</v>
      </c>
      <c r="T7" s="32">
        <f>ЯНВАРЬ!T7+ФЕВРАЛЬ!T7+МАРТ!T7</f>
        <v>-15124</v>
      </c>
      <c r="U7" s="40">
        <f t="shared" si="2"/>
        <v>319721</v>
      </c>
      <c r="V7" s="43">
        <f t="shared" si="3"/>
        <v>0.10946117961067657</v>
      </c>
      <c r="W7" s="44">
        <f t="shared" si="4"/>
        <v>17586</v>
      </c>
      <c r="X7" s="32">
        <f>ЯНВАРЬ!X7+ФЕВРАЛЬ!X7+МАРТ!X7</f>
        <v>137480.03</v>
      </c>
      <c r="Y7" s="45">
        <f t="shared" si="5"/>
        <v>0.43</v>
      </c>
      <c r="Z7" s="32">
        <f>ЯНВАРЬ!Z7+ФЕВРАЛЬ!Z7+МАРТ!Z7</f>
        <v>29576.519999999997</v>
      </c>
      <c r="AA7" s="32">
        <f>ЯНВАРЬ!AA7+ФЕВРАЛЬ!AA7+МАРТ!AA7</f>
        <v>85742.159480000002</v>
      </c>
      <c r="AB7" s="55"/>
      <c r="AC7" s="42"/>
      <c r="AD7" s="32">
        <f>ЯНВАРЬ!AD7+ФЕВРАЛЬ!AD7+МАРТ!AD7</f>
        <v>1321.6479334047037</v>
      </c>
      <c r="AE7" s="47">
        <f t="shared" si="6"/>
        <v>48014.642586595306</v>
      </c>
      <c r="AF7" s="46"/>
      <c r="AG7" s="48">
        <f t="shared" si="7"/>
        <v>2131.4733333333334</v>
      </c>
      <c r="AH7" s="49">
        <f t="shared" si="8"/>
        <v>117.24</v>
      </c>
      <c r="AI7" s="49">
        <f t="shared" si="9"/>
        <v>916.53353333333337</v>
      </c>
      <c r="AJ7" s="49">
        <f t="shared" si="10"/>
        <v>188.38547770700634</v>
      </c>
      <c r="AK7" s="49">
        <f t="shared" si="11"/>
        <v>546.12840433121016</v>
      </c>
      <c r="AL7" s="49">
        <f t="array" ref="AL7">_xlfn.IFS(R7=0,AE7,R7&lt;0,AE7/-R7,R7&gt;0,AE7/R7)</f>
        <v>320.09761724396873</v>
      </c>
      <c r="AM7" s="50">
        <f t="shared" si="12"/>
        <v>0.15017669338765771</v>
      </c>
      <c r="AN7" s="51">
        <f t="shared" si="13"/>
        <v>2.730276503275066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ЯНВАРЬ!K8+ФЕВРАЛЬ!K8+МАРТ!K8</f>
        <v>224</v>
      </c>
      <c r="L8" s="36"/>
      <c r="M8" s="36"/>
      <c r="N8" s="37" t="e">
        <f t="shared" si="15"/>
        <v>#DIV/0!</v>
      </c>
      <c r="O8" s="38" t="e">
        <f t="shared" si="16"/>
        <v>#DIV/0!</v>
      </c>
      <c r="P8" s="32">
        <f>ЯНВАРЬ!P8+ФЕВРАЛЬ!P8+МАРТ!P8</f>
        <v>176</v>
      </c>
      <c r="Q8" s="32">
        <f>ЯНВАРЬ!Q8+ФЕВРАЛЬ!Q8+МАРТ!Q8</f>
        <v>6</v>
      </c>
      <c r="R8" s="40">
        <f>P8-Q8</f>
        <v>170</v>
      </c>
      <c r="S8" s="32">
        <f>ЯНВАРЬ!S8+ФЕВРАЛЬ!S8+МАРТ!S8</f>
        <v>384455.00000000006</v>
      </c>
      <c r="T8" s="32">
        <f>ЯНВАРЬ!T8+ФЕВРАЛЬ!T8+МАРТ!T8</f>
        <v>-12741</v>
      </c>
      <c r="U8" s="40">
        <f>S8+T8</f>
        <v>371714.00000000006</v>
      </c>
      <c r="V8" s="43">
        <f t="shared" si="3"/>
        <v>0.12726174670354165</v>
      </c>
      <c r="W8" s="44">
        <f>R8*H8</f>
        <v>28881.3</v>
      </c>
      <c r="X8" s="32">
        <f>ЯНВАРЬ!X8+ФЕВРАЛЬ!X8+МАРТ!X8</f>
        <v>159837.02000000002</v>
      </c>
      <c r="Y8" s="45">
        <f t="shared" si="5"/>
        <v>0.43</v>
      </c>
      <c r="Z8" s="32">
        <f>ЯНВАРЬ!Z8+ФЕВРАЛЬ!Z8+МАРТ!Z8</f>
        <v>30728.47</v>
      </c>
      <c r="AA8" s="32">
        <f>ЯНВАРЬ!AA8+ФЕВРАЛЬ!AA8+МАРТ!AA8</f>
        <v>67593.234122000009</v>
      </c>
      <c r="AB8" s="55"/>
      <c r="AC8" s="42"/>
      <c r="AD8" s="32">
        <f>ЯНВАРЬ!AD8+ФЕВРАЛЬ!AD8+МАРТ!AD8</f>
        <v>1562.6118929557774</v>
      </c>
      <c r="AE8" s="47">
        <f>U8-W8-X8-Z8-AA8-AB8-AC8-AD8</f>
        <v>83111.363985044271</v>
      </c>
      <c r="AF8" s="46"/>
      <c r="AG8" s="48">
        <f>IF(R8=0,0,U8/R8)</f>
        <v>2186.552941176471</v>
      </c>
      <c r="AH8" s="49">
        <f>H8</f>
        <v>169.89</v>
      </c>
      <c r="AI8" s="49">
        <f>IF(R8=0,0,X8/R8)</f>
        <v>940.21776470588247</v>
      </c>
      <c r="AJ8" s="49">
        <f>IF(P8=0,Z8/1,Z8/P8)</f>
        <v>174.59357954545456</v>
      </c>
      <c r="AK8" s="49">
        <f>IF(P8=0,0,AA8/P8)</f>
        <v>384.05246660227277</v>
      </c>
      <c r="AL8" s="49">
        <f t="array" ref="AL8">_xlfn.IFS(R8=0,AE8,R8&lt;0,AE8/-R8,R8&gt;0,AE8/R8)</f>
        <v>488.89037638261334</v>
      </c>
      <c r="AM8" s="50">
        <f>IF(AG8=0,0,AL8/AG8)</f>
        <v>0.22358954460968447</v>
      </c>
      <c r="AN8" s="51">
        <f>IF(AH8=0,0,AL8/AH8)</f>
        <v>2.8776877766944104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ЯНВАРЬ!K9+ФЕВРАЛЬ!K9+МАРТ!K9</f>
        <v>31</v>
      </c>
      <c r="L9" s="36"/>
      <c r="M9" s="36"/>
      <c r="N9" s="37" t="e">
        <f t="shared" si="15"/>
        <v>#DIV/0!</v>
      </c>
      <c r="O9" s="38" t="e">
        <f t="shared" si="16"/>
        <v>#DIV/0!</v>
      </c>
      <c r="P9" s="32">
        <f>ЯНВАРЬ!P9+ФЕВРАЛЬ!P9+МАРТ!P9</f>
        <v>29</v>
      </c>
      <c r="Q9" s="32">
        <f>ЯНВАРЬ!Q9+ФЕВРАЛЬ!Q9+МАРТ!Q9</f>
        <v>3</v>
      </c>
      <c r="R9" s="40">
        <f t="shared" ref="R9:R16" si="17">P9-Q9</f>
        <v>26</v>
      </c>
      <c r="S9" s="32">
        <f>ЯНВАРЬ!S9+ФЕВРАЛЬ!S9+МАРТ!S9</f>
        <v>66501</v>
      </c>
      <c r="T9" s="32">
        <f>ЯНВАРЬ!T9+ФЕВРАЛЬ!T9+МАРТ!T9</f>
        <v>-6800</v>
      </c>
      <c r="U9" s="40">
        <f t="shared" ref="U9:U16" si="18">S9+T9</f>
        <v>59701</v>
      </c>
      <c r="V9" s="43">
        <f t="shared" si="3"/>
        <v>2.0439514088649174E-2</v>
      </c>
      <c r="W9" s="44">
        <f t="shared" ref="W9:W16" si="19">R9*H9</f>
        <v>3198</v>
      </c>
      <c r="X9" s="32">
        <f>ЯНВАРЬ!X9+ФЕВРАЛЬ!X9+МАРТ!X9</f>
        <v>25671.43</v>
      </c>
      <c r="Y9" s="45">
        <f t="shared" si="5"/>
        <v>0.43</v>
      </c>
      <c r="Z9" s="32">
        <f>ЯНВАРЬ!Z9+ФЕВРАЛЬ!Z9+МАРТ!Z9</f>
        <v>8229.8000000000029</v>
      </c>
      <c r="AA9" s="32">
        <f>ЯНВАРЬ!AA9+ФЕВРАЛЬ!AA9+МАРТ!AA9</f>
        <v>9515.8466759999992</v>
      </c>
      <c r="AB9" s="55"/>
      <c r="AC9" s="42"/>
      <c r="AD9" s="32">
        <f>ЯНВАРЬ!AD9+ФЕВРАЛЬ!AD9+МАРТ!AD9</f>
        <v>251.96895208514402</v>
      </c>
      <c r="AE9" s="47">
        <f t="shared" ref="AE9:AE16" si="20">U9-W9-X9-Z9-AA9-AB9-AC9-AD9</f>
        <v>12833.954371914853</v>
      </c>
      <c r="AF9" s="46"/>
      <c r="AG9" s="48">
        <f t="shared" ref="AG9:AG16" si="21">IF(R9=0,0,U9/R9)</f>
        <v>2296.1923076923076</v>
      </c>
      <c r="AH9" s="49">
        <f t="shared" ref="AH9:AH16" si="22">H9</f>
        <v>123</v>
      </c>
      <c r="AI9" s="49">
        <f t="shared" ref="AI9:AI16" si="23">IF(R9=0,0,X9/R9)</f>
        <v>987.36269230769233</v>
      </c>
      <c r="AJ9" s="49">
        <f t="shared" ref="AJ9:AJ16" si="24">IF(P9=0,Z9/1,Z9/P9)</f>
        <v>283.78620689655185</v>
      </c>
      <c r="AK9" s="49">
        <f t="shared" ref="AK9:AK16" si="25">IF(P9=0,0,AA9/P9)</f>
        <v>328.13264399999997</v>
      </c>
      <c r="AL9" s="49">
        <f t="array" ref="AL9">_xlfn.IFS(R9=0,AE9,R9&lt;0,AE9/-R9,R9&gt;0,AE9/R9)</f>
        <v>493.61362968903279</v>
      </c>
      <c r="AM9" s="50">
        <f t="shared" ref="AM9:AM16" si="26">IF(AG9=0,0,AL9/AG9)</f>
        <v>0.21497050923627498</v>
      </c>
      <c r="AN9" s="51">
        <f t="shared" ref="AN9:AN16" si="27">IF(AH9=0,0,AL9/AH9)</f>
        <v>4.0131189405612426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ЯНВАРЬ!K10+ФЕВРАЛЬ!K10+МАРТ!K10</f>
        <v>27</v>
      </c>
      <c r="L10" s="36"/>
      <c r="M10" s="36"/>
      <c r="N10" s="37" t="e">
        <f t="shared" si="15"/>
        <v>#DIV/0!</v>
      </c>
      <c r="O10" s="38" t="e">
        <f t="shared" si="16"/>
        <v>#DIV/0!</v>
      </c>
      <c r="P10" s="32">
        <f>ЯНВАРЬ!P10+ФЕВРАЛЬ!P10+МАРТ!P10</f>
        <v>40</v>
      </c>
      <c r="Q10" s="32">
        <f>ЯНВАРЬ!Q10+ФЕВРАЛЬ!Q10+МАРТ!Q10</f>
        <v>0</v>
      </c>
      <c r="R10" s="40">
        <f t="shared" si="17"/>
        <v>40</v>
      </c>
      <c r="S10" s="32">
        <f>ЯНВАРЬ!S10+ФЕВРАЛЬ!S10+МАРТ!S10</f>
        <v>89006</v>
      </c>
      <c r="T10" s="32">
        <f>ЯНВАРЬ!T10+ФЕВРАЛЬ!T10+МАРТ!T10</f>
        <v>0</v>
      </c>
      <c r="U10" s="40">
        <f t="shared" si="18"/>
        <v>89006</v>
      </c>
      <c r="V10" s="43">
        <f t="shared" si="3"/>
        <v>3.047251119703704E-2</v>
      </c>
      <c r="W10" s="44">
        <f t="shared" si="19"/>
        <v>4920</v>
      </c>
      <c r="X10" s="32">
        <f>ЯНВАРЬ!X10+ФЕВРАЛЬ!X10+МАРТ!X10</f>
        <v>38272.58</v>
      </c>
      <c r="Y10" s="45">
        <f t="shared" si="5"/>
        <v>0.43</v>
      </c>
      <c r="Z10" s="32">
        <f>ЯНВАРЬ!Z10+ФЕВРАЛЬ!Z10+МАРТ!Z10</f>
        <v>8312.6500000000015</v>
      </c>
      <c r="AA10" s="32">
        <f>ЯНВАРЬ!AA10+ФЕВРАЛЬ!AA10+МАРТ!AA10</f>
        <v>17478.822908000002</v>
      </c>
      <c r="AB10" s="55"/>
      <c r="AC10" s="42"/>
      <c r="AD10" s="32">
        <f>ЯНВАРЬ!AD10+ФЕВРАЛЬ!AD10+МАРТ!AD10</f>
        <v>381.43893619557343</v>
      </c>
      <c r="AE10" s="47">
        <f t="shared" si="20"/>
        <v>19640.508155804422</v>
      </c>
      <c r="AF10" s="46"/>
      <c r="AG10" s="48">
        <f t="shared" si="21"/>
        <v>2225.15</v>
      </c>
      <c r="AH10" s="49">
        <f t="shared" si="22"/>
        <v>123</v>
      </c>
      <c r="AI10" s="49">
        <f t="shared" si="23"/>
        <v>956.81450000000007</v>
      </c>
      <c r="AJ10" s="49">
        <f t="shared" si="24"/>
        <v>207.81625000000003</v>
      </c>
      <c r="AK10" s="49">
        <f t="shared" si="25"/>
        <v>436.97057270000005</v>
      </c>
      <c r="AL10" s="49">
        <f t="array" ref="AL10">_xlfn.IFS(R10=0,AE10,R10&lt;0,AE10/-R10,R10&gt;0,AE10/R10)</f>
        <v>491.01270389511058</v>
      </c>
      <c r="AM10" s="50">
        <f t="shared" si="26"/>
        <v>0.22066499062764783</v>
      </c>
      <c r="AN10" s="51">
        <f t="shared" si="27"/>
        <v>3.9919732023992731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ЯНВАРЬ!K11+ФЕВРАЛЬ!K11+МАРТ!K11</f>
        <v>290</v>
      </c>
      <c r="L11" s="36"/>
      <c r="M11" s="36"/>
      <c r="N11" s="37" t="e">
        <f t="shared" si="15"/>
        <v>#DIV/0!</v>
      </c>
      <c r="O11" s="38" t="e">
        <f t="shared" si="16"/>
        <v>#DIV/0!</v>
      </c>
      <c r="P11" s="32">
        <f>ЯНВАРЬ!P11+ФЕВРАЛЬ!P11+МАРТ!P11</f>
        <v>303</v>
      </c>
      <c r="Q11" s="32">
        <f>ЯНВАРЬ!Q11+ФЕВРАЛЬ!Q11+МАРТ!Q11</f>
        <v>10</v>
      </c>
      <c r="R11" s="40">
        <f t="shared" si="17"/>
        <v>293</v>
      </c>
      <c r="S11" s="32">
        <f>ЯНВАРЬ!S11+ФЕВРАЛЬ!S11+МАРТ!S11</f>
        <v>576954</v>
      </c>
      <c r="T11" s="32">
        <f>ЯНВАРЬ!T11+ФЕВРАЛЬ!T11+МАРТ!T11</f>
        <v>-19758</v>
      </c>
      <c r="U11" s="40">
        <f t="shared" si="18"/>
        <v>557196</v>
      </c>
      <c r="V11" s="43">
        <f t="shared" si="3"/>
        <v>0.19076423329825237</v>
      </c>
      <c r="W11" s="44">
        <f t="shared" si="19"/>
        <v>36039</v>
      </c>
      <c r="X11" s="32">
        <f>ЯНВАРЬ!X11+ФЕВРАЛЬ!X11+МАРТ!X11</f>
        <v>239594.27999999997</v>
      </c>
      <c r="Y11" s="45">
        <f t="shared" si="5"/>
        <v>0.42999999999999994</v>
      </c>
      <c r="Z11" s="32">
        <f>ЯНВАРЬ!Z11+ФЕВРАЛЬ!Z11+МАРТ!Z11</f>
        <v>57420.899999999987</v>
      </c>
      <c r="AA11" s="32">
        <f>ЯНВАРЬ!AA11+ФЕВРАЛЬ!AA11+МАРТ!AA11</f>
        <v>134522.13443199999</v>
      </c>
      <c r="AB11" s="55"/>
      <c r="AC11" s="42"/>
      <c r="AD11" s="32">
        <f>ЯНВАРЬ!AD11+ФЕВРАЛЬ!AD11+МАРТ!AD11</f>
        <v>2259.5143049052358</v>
      </c>
      <c r="AE11" s="47">
        <f t="shared" si="20"/>
        <v>87360.171263094802</v>
      </c>
      <c r="AF11" s="46"/>
      <c r="AG11" s="48">
        <f t="shared" si="21"/>
        <v>1901.6928327645051</v>
      </c>
      <c r="AH11" s="49">
        <f t="shared" si="22"/>
        <v>123</v>
      </c>
      <c r="AI11" s="49">
        <f t="shared" si="23"/>
        <v>817.72791808873706</v>
      </c>
      <c r="AJ11" s="49">
        <f t="shared" si="24"/>
        <v>189.50792079207918</v>
      </c>
      <c r="AK11" s="49">
        <f t="shared" si="25"/>
        <v>443.96744036963696</v>
      </c>
      <c r="AL11" s="49">
        <f t="array" ref="AL11">_xlfn.IFS(R11=0,AE11,R11&lt;0,AE11/-R11,R11&gt;0,AE11/R11)</f>
        <v>298.15758110271264</v>
      </c>
      <c r="AM11" s="50">
        <f t="shared" si="26"/>
        <v>0.15678535248475367</v>
      </c>
      <c r="AN11" s="51">
        <f t="shared" si="27"/>
        <v>2.4240453748188018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ЯНВАРЬ!K12+ФЕВРАЛЬ!K12+МАРТ!K12</f>
        <v>33</v>
      </c>
      <c r="L12" s="36"/>
      <c r="M12" s="36"/>
      <c r="N12" s="37" t="e">
        <f t="shared" si="15"/>
        <v>#DIV/0!</v>
      </c>
      <c r="O12" s="38" t="e">
        <f t="shared" si="16"/>
        <v>#DIV/0!</v>
      </c>
      <c r="P12" s="32">
        <f>ЯНВАРЬ!P12+ФЕВРАЛЬ!P12+МАРТ!P12</f>
        <v>38</v>
      </c>
      <c r="Q12" s="32">
        <f>ЯНВАРЬ!Q12+ФЕВРАЛЬ!Q12+МАРТ!Q12</f>
        <v>1</v>
      </c>
      <c r="R12" s="40">
        <f t="shared" si="17"/>
        <v>37</v>
      </c>
      <c r="S12" s="32">
        <f>ЯНВАРЬ!S12+ФЕВРАЛЬ!S12+МАРТ!S12</f>
        <v>88406</v>
      </c>
      <c r="T12" s="32">
        <f>ЯНВАРЬ!T12+ФЕВРАЛЬ!T12+МАРТ!T12</f>
        <v>-2393</v>
      </c>
      <c r="U12" s="40">
        <f t="shared" si="18"/>
        <v>86013</v>
      </c>
      <c r="V12" s="43">
        <f t="shared" si="3"/>
        <v>2.9447813693354908E-2</v>
      </c>
      <c r="W12" s="44">
        <f t="shared" si="19"/>
        <v>4329</v>
      </c>
      <c r="X12" s="32">
        <f>ЯНВАРЬ!X12+ФЕВРАЛЬ!X12+МАРТ!X12</f>
        <v>36985.589999999997</v>
      </c>
      <c r="Y12" s="45">
        <f t="shared" si="5"/>
        <v>0.42999999999999994</v>
      </c>
      <c r="Z12" s="32">
        <f>ЯНВАРЬ!Z12+ФЕВРАЛЬ!Z12+МАРТ!Z12</f>
        <v>8481.4900000000016</v>
      </c>
      <c r="AA12" s="32">
        <f>ЯНВАРЬ!AA12+ФЕВРАЛЬ!AA12+МАРТ!AA12</f>
        <v>27375.352445999997</v>
      </c>
      <c r="AB12" s="55"/>
      <c r="AC12" s="42"/>
      <c r="AD12" s="32">
        <f>ЯНВАРЬ!AD12+ФЕВРАЛЬ!AD12+МАРТ!AD12</f>
        <v>365.7622385594043</v>
      </c>
      <c r="AE12" s="47">
        <f t="shared" si="20"/>
        <v>8475.805315440597</v>
      </c>
      <c r="AF12" s="46"/>
      <c r="AG12" s="48">
        <f t="shared" si="21"/>
        <v>2324.6756756756758</v>
      </c>
      <c r="AH12" s="49">
        <f t="shared" si="22"/>
        <v>117</v>
      </c>
      <c r="AI12" s="49">
        <f t="shared" si="23"/>
        <v>999.61054054054046</v>
      </c>
      <c r="AJ12" s="49">
        <f t="shared" si="24"/>
        <v>223.19710526315794</v>
      </c>
      <c r="AK12" s="49">
        <f t="shared" si="25"/>
        <v>720.40401173684199</v>
      </c>
      <c r="AL12" s="49">
        <f t="array" ref="AL12">_xlfn.IFS(R12=0,AE12,R12&lt;0,AE12/-R12,R12&gt;0,AE12/R12)</f>
        <v>229.07581933623234</v>
      </c>
      <c r="AM12" s="50">
        <f t="shared" si="26"/>
        <v>9.8540980031397538E-2</v>
      </c>
      <c r="AN12" s="51">
        <f t="shared" si="27"/>
        <v>1.9579129857797637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ЯНВАРЬ!K13+ФЕВРАЛЬ!K13+МАРТ!K13</f>
        <v>47</v>
      </c>
      <c r="L13" s="36"/>
      <c r="M13" s="36"/>
      <c r="N13" s="37" t="e">
        <f t="shared" si="15"/>
        <v>#DIV/0!</v>
      </c>
      <c r="O13" s="38" t="e">
        <f t="shared" si="16"/>
        <v>#DIV/0!</v>
      </c>
      <c r="P13" s="32">
        <f>ЯНВАРЬ!P13+ФЕВРАЛЬ!P13+МАРТ!P13</f>
        <v>69</v>
      </c>
      <c r="Q13" s="32">
        <f>ЯНВАРЬ!Q13+ФЕВРАЛЬ!Q13+МАРТ!Q13</f>
        <v>3</v>
      </c>
      <c r="R13" s="40">
        <f t="shared" si="17"/>
        <v>66</v>
      </c>
      <c r="S13" s="32">
        <f>ЯНВАРЬ!S13+ФЕВРАЛЬ!S13+МАРТ!S13</f>
        <v>162951</v>
      </c>
      <c r="T13" s="32">
        <f>ЯНВАРЬ!T13+ФЕВРАЛЬ!T13+МАРТ!T13</f>
        <v>-7200</v>
      </c>
      <c r="U13" s="40">
        <f t="shared" si="18"/>
        <v>155751</v>
      </c>
      <c r="V13" s="43">
        <f t="shared" si="3"/>
        <v>5.3323642130302627E-2</v>
      </c>
      <c r="W13" s="44">
        <f t="shared" si="19"/>
        <v>8118</v>
      </c>
      <c r="X13" s="32">
        <f>ЯНВАРЬ!X13+ФЕВРАЛЬ!X13+МАРТ!X13</f>
        <v>66972.929999999993</v>
      </c>
      <c r="Y13" s="45">
        <f t="shared" si="5"/>
        <v>0.42999999999999994</v>
      </c>
      <c r="Z13" s="32">
        <f>ЯНВАРЬ!Z13+ФЕВРАЛЬ!Z13+МАРТ!Z13</f>
        <v>15333.11</v>
      </c>
      <c r="AA13" s="32">
        <f>ЯНВАРЬ!AA13+ФЕВРАЛЬ!AA13+МАРТ!AA13</f>
        <v>31352.586705000002</v>
      </c>
      <c r="AB13" s="55"/>
      <c r="AC13" s="42"/>
      <c r="AD13" s="32">
        <f>ЯНВАРЬ!AD13+ФЕВРАЛЬ!AD13+МАРТ!AD13</f>
        <v>658.92829005355679</v>
      </c>
      <c r="AE13" s="47">
        <f t="shared" si="20"/>
        <v>33315.44500494645</v>
      </c>
      <c r="AF13" s="46"/>
      <c r="AG13" s="48">
        <f t="shared" si="21"/>
        <v>2359.8636363636365</v>
      </c>
      <c r="AH13" s="49">
        <f t="shared" si="22"/>
        <v>123</v>
      </c>
      <c r="AI13" s="49">
        <f t="shared" si="23"/>
        <v>1014.7413636363635</v>
      </c>
      <c r="AJ13" s="49">
        <f t="shared" si="24"/>
        <v>222.21898550724637</v>
      </c>
      <c r="AK13" s="49">
        <f t="shared" si="25"/>
        <v>454.38531456521741</v>
      </c>
      <c r="AL13" s="49">
        <f t="array" ref="AL13">_xlfn.IFS(R13=0,AE13,R13&lt;0,AE13/-R13,R13&gt;0,AE13/R13)</f>
        <v>504.7794697719159</v>
      </c>
      <c r="AM13" s="50">
        <f t="shared" si="26"/>
        <v>0.21390196534819325</v>
      </c>
      <c r="AN13" s="51">
        <f t="shared" si="27"/>
        <v>4.1038981282269589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ЯНВАРЬ!K14+ФЕВРАЛЬ!K14+МАРТ!K14</f>
        <v>4</v>
      </c>
      <c r="N14" s="37" t="e">
        <f t="shared" si="15"/>
        <v>#DIV/0!</v>
      </c>
      <c r="O14" s="38" t="e">
        <f t="shared" si="16"/>
        <v>#DIV/0!</v>
      </c>
      <c r="P14" s="32">
        <f>ЯНВАРЬ!P14+ФЕВРАЛЬ!P14+МАРТ!P14</f>
        <v>25</v>
      </c>
      <c r="Q14" s="32">
        <f>ЯНВАРЬ!Q14+ФЕВРАЛЬ!Q14+МАРТ!Q14</f>
        <v>1</v>
      </c>
      <c r="R14" s="40">
        <f t="shared" si="17"/>
        <v>24</v>
      </c>
      <c r="S14" s="32">
        <f>ЯНВАРЬ!S14+ФЕВРАЛЬ!S14+МАРТ!S14</f>
        <v>54690</v>
      </c>
      <c r="T14" s="32">
        <f>ЯНВАРЬ!T14+ФЕВРАЛЬ!T14+МАРТ!T14</f>
        <v>-2000</v>
      </c>
      <c r="U14" s="40">
        <f t="shared" si="18"/>
        <v>52690</v>
      </c>
      <c r="V14" s="43">
        <f t="shared" si="3"/>
        <v>1.8039195278654042E-2</v>
      </c>
      <c r="W14" s="44">
        <f t="shared" si="19"/>
        <v>2952</v>
      </c>
      <c r="X14" s="32">
        <f>ЯНВАРЬ!X14+ФЕВРАЛЬ!X14+МАРТ!X14</f>
        <v>22656.7</v>
      </c>
      <c r="Y14" s="45">
        <f t="shared" si="5"/>
        <v>0.43</v>
      </c>
      <c r="Z14" s="32">
        <f>ЯНВАРЬ!Z14+ФЕВРАЛЬ!Z14+МАРТ!Z14</f>
        <v>4957.09</v>
      </c>
      <c r="AA14" s="32">
        <f>ЯНВАРЬ!AA14+ФЕВРАЛЬ!AA14+МАРТ!AA14</f>
        <v>12197.994333000001</v>
      </c>
      <c r="AB14" s="55"/>
      <c r="AC14" s="42"/>
      <c r="AD14" s="32">
        <f>ЯНВАРЬ!AD14+ФЕВРАЛЬ!AD14+МАРТ!AD14</f>
        <v>227.86429090052332</v>
      </c>
      <c r="AE14" s="47">
        <f t="shared" si="20"/>
        <v>9698.3513760994756</v>
      </c>
      <c r="AG14" s="48">
        <f t="shared" si="21"/>
        <v>2195.4166666666665</v>
      </c>
      <c r="AH14" s="49">
        <f t="shared" si="22"/>
        <v>123</v>
      </c>
      <c r="AI14" s="49">
        <f t="shared" si="23"/>
        <v>944.0291666666667</v>
      </c>
      <c r="AJ14" s="49">
        <f t="shared" si="24"/>
        <v>198.28360000000001</v>
      </c>
      <c r="AK14" s="49">
        <f t="shared" si="25"/>
        <v>487.91977332000005</v>
      </c>
      <c r="AL14" s="49">
        <f t="array" ref="AL14">_xlfn.IFS(R14=0,AE14,R14&lt;0,AE14/-R14,R14&gt;0,AE14/R14)</f>
        <v>404.09797400414482</v>
      </c>
      <c r="AM14" s="50">
        <f t="shared" si="26"/>
        <v>0.18406436470107185</v>
      </c>
      <c r="AN14" s="51">
        <f t="shared" si="27"/>
        <v>3.285349382147519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ЯНВАРЬ!K15+ФЕВРАЛЬ!K15+МАРТ!K15</f>
        <v>302</v>
      </c>
      <c r="L15" s="36"/>
      <c r="M15" s="36"/>
      <c r="N15" s="37" t="e">
        <f t="shared" si="15"/>
        <v>#DIV/0!</v>
      </c>
      <c r="O15" s="38" t="e">
        <f t="shared" si="16"/>
        <v>#DIV/0!</v>
      </c>
      <c r="P15" s="32">
        <f>ЯНВАРЬ!P15+ФЕВРАЛЬ!P15+МАРТ!P15</f>
        <v>304</v>
      </c>
      <c r="Q15" s="32">
        <f>ЯНВАРЬ!Q15+ФЕВРАЛЬ!Q15+МАРТ!Q15</f>
        <v>14</v>
      </c>
      <c r="R15" s="40">
        <f t="shared" si="17"/>
        <v>290</v>
      </c>
      <c r="S15" s="32">
        <f>ЯНВАРЬ!S15+ФЕВРАЛЬ!S15+МАРТ!S15</f>
        <v>610614</v>
      </c>
      <c r="T15" s="32">
        <f>ЯНВАРЬ!T15+ФЕВРАЛЬ!T15+МАРТ!T15</f>
        <v>-29059</v>
      </c>
      <c r="U15" s="40">
        <f t="shared" si="18"/>
        <v>581555</v>
      </c>
      <c r="V15" s="43">
        <f>U15/$U$24</f>
        <v>0.19910389467218922</v>
      </c>
      <c r="W15" s="44">
        <f t="shared" si="19"/>
        <v>35670</v>
      </c>
      <c r="X15" s="32">
        <f>ЯНВАРЬ!X15+ФЕВРАЛЬ!X15+МАРТ!X15</f>
        <v>250068.64999999997</v>
      </c>
      <c r="Y15" s="45">
        <f t="shared" si="5"/>
        <v>0.42999999999999994</v>
      </c>
      <c r="Z15" s="32">
        <f>ЯНВАРЬ!Z15+ФЕВРАЛЬ!Z15+МАРТ!Z15</f>
        <v>62260.579999999994</v>
      </c>
      <c r="AA15" s="32">
        <f>ЯНВАРЬ!AA15+ФЕВРАЛЬ!AA15+МАРТ!AA15</f>
        <v>137675.35494399999</v>
      </c>
      <c r="AB15" s="55"/>
      <c r="AC15" s="42"/>
      <c r="AD15" s="32">
        <f>ЯНВАРЬ!AD15+ФЕВРАЛЬ!AD15+МАРТ!AD15</f>
        <v>2345.527189154564</v>
      </c>
      <c r="AE15" s="47">
        <f t="shared" si="20"/>
        <v>93534.887866845485</v>
      </c>
      <c r="AF15" s="46"/>
      <c r="AG15" s="48">
        <f t="shared" si="21"/>
        <v>2005.3620689655172</v>
      </c>
      <c r="AH15" s="49">
        <f t="shared" si="22"/>
        <v>123</v>
      </c>
      <c r="AI15" s="49">
        <f t="shared" si="23"/>
        <v>862.30568965517227</v>
      </c>
      <c r="AJ15" s="49">
        <f t="shared" si="24"/>
        <v>204.8045394736842</v>
      </c>
      <c r="AK15" s="49">
        <f t="shared" si="25"/>
        <v>452.87945705263155</v>
      </c>
      <c r="AL15" s="49">
        <f t="array" ref="AL15">_xlfn.IFS(R15=0,AE15,R15&lt;0,AE15/-R15,R15&gt;0,AE15/R15)</f>
        <v>322.53409609257062</v>
      </c>
      <c r="AM15" s="50">
        <f t="shared" si="26"/>
        <v>0.16083584160886844</v>
      </c>
      <c r="AN15" s="51">
        <f t="shared" si="27"/>
        <v>2.6222284235168343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ЯНВАРЬ!K16+ФЕВРАЛЬ!K16+МАРТ!K16</f>
        <v>55</v>
      </c>
      <c r="N16" s="37" t="e">
        <f t="shared" si="15"/>
        <v>#DIV/0!</v>
      </c>
      <c r="O16" s="38" t="e">
        <f t="shared" si="16"/>
        <v>#DIV/0!</v>
      </c>
      <c r="P16" s="32">
        <f>ЯНВАРЬ!P16+ФЕВРАЛЬ!P16+МАРТ!P16</f>
        <v>66</v>
      </c>
      <c r="Q16" s="32">
        <f>ЯНВАРЬ!Q16+ФЕВРАЛЬ!Q16+МАРТ!Q16</f>
        <v>3</v>
      </c>
      <c r="R16" s="40">
        <f t="shared" si="17"/>
        <v>63</v>
      </c>
      <c r="S16" s="32">
        <f>ЯНВАРЬ!S16+ФЕВРАЛЬ!S16+МАРТ!S16</f>
        <v>157310</v>
      </c>
      <c r="T16" s="32">
        <f>ЯНВАРЬ!T16+ФЕВРАЛЬ!T16+МАРТ!T16</f>
        <v>-6822</v>
      </c>
      <c r="U16" s="40">
        <f t="shared" si="18"/>
        <v>150488</v>
      </c>
      <c r="V16" s="43">
        <f>U16/$U$24</f>
        <v>5.1521776790550186E-2</v>
      </c>
      <c r="W16" s="44">
        <f t="shared" si="19"/>
        <v>7371</v>
      </c>
      <c r="X16" s="32">
        <f>ЯНВАРЬ!X16+ФЕВРАЛЬ!X16+МАРТ!X16</f>
        <v>64709.84</v>
      </c>
      <c r="Y16" s="45">
        <f t="shared" si="5"/>
        <v>0.43</v>
      </c>
      <c r="Z16" s="32">
        <f>ЯНВАРЬ!Z16+ФЕВРАЛЬ!Z16+МАРТ!Z16</f>
        <v>13436.04</v>
      </c>
      <c r="AA16" s="32">
        <f>ЯНВАРЬ!AA16+ФЕВРАЛЬ!AA16+МАРТ!AA16</f>
        <v>38573.027994999997</v>
      </c>
      <c r="AB16" s="55"/>
      <c r="AC16" s="42"/>
      <c r="AD16" s="32">
        <f>ЯНВАРЬ!AD16+ФЕВРАЛЬ!AD16+МАРТ!AD16</f>
        <v>646.51271716493943</v>
      </c>
      <c r="AE16" s="47">
        <f t="shared" si="20"/>
        <v>25751.579287835066</v>
      </c>
      <c r="AF16" s="46"/>
      <c r="AG16" s="48">
        <f t="shared" si="21"/>
        <v>2388.6984126984125</v>
      </c>
      <c r="AH16" s="49">
        <f t="shared" si="22"/>
        <v>117</v>
      </c>
      <c r="AI16" s="49">
        <f t="shared" si="23"/>
        <v>1027.1403174603174</v>
      </c>
      <c r="AJ16" s="49">
        <f t="shared" si="24"/>
        <v>203.57636363636365</v>
      </c>
      <c r="AK16" s="49">
        <f t="shared" si="25"/>
        <v>584.43981810606056</v>
      </c>
      <c r="AL16" s="49">
        <f t="array" ref="AL16">_xlfn.IFS(R16=0,AE16,R16&lt;0,AE16/-R16,R16&gt;0,AE16/R16)</f>
        <v>408.75522679103278</v>
      </c>
      <c r="AM16" s="50">
        <f t="shared" si="26"/>
        <v>0.17112048327996296</v>
      </c>
      <c r="AN16" s="51">
        <f t="shared" si="27"/>
        <v>3.4936344170173741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2132.0390844492676</v>
      </c>
      <c r="AH17" s="58">
        <f t="shared" si="29"/>
        <v>127.26</v>
      </c>
      <c r="AI17" s="58">
        <f t="shared" si="29"/>
        <v>916.77680631318503</v>
      </c>
      <c r="AJ17" s="58">
        <f t="shared" si="29"/>
        <v>201.57182014710298</v>
      </c>
      <c r="AK17" s="58">
        <f t="shared" si="29"/>
        <v>454.16640981658321</v>
      </c>
      <c r="AL17" s="58">
        <f t="shared" si="29"/>
        <v>393.11435707699457</v>
      </c>
      <c r="AM17" s="59">
        <f t="shared" si="29"/>
        <v>0.18404480425877207</v>
      </c>
      <c r="AN17" s="59">
        <f t="shared" si="29"/>
        <v>3.1135181454148868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1471</v>
      </c>
      <c r="L18" s="67"/>
      <c r="M18" s="67"/>
      <c r="N18" s="68"/>
      <c r="O18" s="69"/>
      <c r="P18" s="64">
        <f t="shared" ref="P18:X18" si="30">SUM(P3:P16)</f>
        <v>1472</v>
      </c>
      <c r="Q18" s="64">
        <f t="shared" si="30"/>
        <v>62</v>
      </c>
      <c r="R18" s="64">
        <f t="shared" si="30"/>
        <v>1410</v>
      </c>
      <c r="S18" s="70">
        <f t="shared" si="30"/>
        <v>3052264</v>
      </c>
      <c r="T18" s="64">
        <f t="shared" si="30"/>
        <v>-131402</v>
      </c>
      <c r="U18" s="64">
        <f t="shared" si="30"/>
        <v>2920862</v>
      </c>
      <c r="V18" s="71">
        <f t="shared" si="30"/>
        <v>1</v>
      </c>
      <c r="W18" s="64">
        <f t="shared" si="30"/>
        <v>180695.82</v>
      </c>
      <c r="X18" s="64">
        <f t="shared" si="30"/>
        <v>1255970.6599999999</v>
      </c>
      <c r="Y18" s="72">
        <f>IF(U18=0,0,X18/U18)</f>
        <v>0.43</v>
      </c>
      <c r="Z18" s="64">
        <f t="shared" ref="Z18:AE18" si="31">SUM(Z3:Z16)</f>
        <v>284800.61999999994</v>
      </c>
      <c r="AA18" s="64">
        <f t="shared" si="31"/>
        <v>670316.95036099991</v>
      </c>
      <c r="AB18" s="64">
        <f t="shared" si="31"/>
        <v>0</v>
      </c>
      <c r="AC18" s="64">
        <f t="shared" si="31"/>
        <v>0</v>
      </c>
      <c r="AD18" s="73">
        <f t="shared" si="31"/>
        <v>12041.151600000001</v>
      </c>
      <c r="AE18" s="74">
        <f t="shared" si="31"/>
        <v>517036.79803900002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1471</v>
      </c>
      <c r="L24" s="119"/>
      <c r="M24" s="119"/>
      <c r="N24" s="119"/>
      <c r="O24" s="119"/>
      <c r="P24" s="120">
        <f>P18+P22</f>
        <v>1472</v>
      </c>
      <c r="Q24" s="118">
        <f>Q18+Q22</f>
        <v>62</v>
      </c>
      <c r="R24" s="121">
        <f>R18-R22</f>
        <v>1410</v>
      </c>
      <c r="S24" s="118">
        <f t="shared" ref="S24:X24" si="34">S18+S22</f>
        <v>3052264</v>
      </c>
      <c r="T24" s="118">
        <f t="shared" si="34"/>
        <v>-131402</v>
      </c>
      <c r="U24" s="121">
        <f t="shared" si="34"/>
        <v>2920862</v>
      </c>
      <c r="V24" s="122">
        <f t="shared" si="34"/>
        <v>1</v>
      </c>
      <c r="W24" s="118">
        <f t="shared" si="34"/>
        <v>180695.82</v>
      </c>
      <c r="X24" s="118">
        <f t="shared" si="34"/>
        <v>1255970.6599999999</v>
      </c>
      <c r="Y24" s="123">
        <f>X24/U24</f>
        <v>0.43</v>
      </c>
      <c r="Z24" s="118">
        <f>Z18+Z22</f>
        <v>284800.61999999994</v>
      </c>
      <c r="AA24" s="118">
        <f>ЯНВАРЬ!AA24+ФЕВРАЛЬ!AA24+МАРТ!AA24</f>
        <v>699049.11999999988</v>
      </c>
      <c r="AB24" s="125"/>
      <c r="AC24" s="125">
        <f>SUM(AC3:AC20)</f>
        <v>0</v>
      </c>
      <c r="AD24" s="118">
        <f>AD18+AD22</f>
        <v>12041.151600000001</v>
      </c>
      <c r="AE24" s="126">
        <f>AE18+AE22</f>
        <v>517036.79803900002</v>
      </c>
      <c r="AF24" s="127"/>
      <c r="AG24" s="128"/>
      <c r="AH24" s="129"/>
      <c r="AI24" s="129"/>
      <c r="AJ24" s="129"/>
      <c r="AK24" s="129">
        <f>AA25/P24</f>
        <v>455.37836301698366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670316.95036099991</v>
      </c>
      <c r="AB25" s="141"/>
      <c r="AC25" s="142"/>
      <c r="AE25" s="215">
        <f>Сводная!Z24+Сводная!R24+Сводная!S24+Сводная!T24+Сводная!V24-Сводная!U24-Сводная!W24+(AA24-AA25)</f>
        <v>522717.15803900006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302">
        <f>ФЕВРАЛЬ!AA26+МАРТ!AA26</f>
        <v>8850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302">
        <f>ФЕВРАЛЬ!AA27+МАРТ!AA27</f>
        <v>7320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37" priority="18" operator="greaterThan">
      <formula>120</formula>
    </cfRule>
  </conditionalFormatting>
  <conditionalFormatting sqref="N23">
    <cfRule type="cellIs" dxfId="336" priority="17" operator="between">
      <formula>0.000001</formula>
      <formula>25</formula>
    </cfRule>
  </conditionalFormatting>
  <conditionalFormatting sqref="V1 V25:V1048576">
    <cfRule type="cellIs" dxfId="335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{28926C44-8F3A-4E50-B519-F0F842DBFBFC}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{82BBD9A2-724C-43FD-987D-50F8C48CE282}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{D1D5AEBD-951F-45C8-8A41-6D17695FD795}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{595894F1-530F-4119-8E4B-A26EA05F8E1C}</x14:id>
        </ext>
      </extLst>
    </cfRule>
  </conditionalFormatting>
  <conditionalFormatting sqref="P23">
    <cfRule type="cellIs" dxfId="334" priority="14" operator="greaterThan">
      <formula>120</formula>
    </cfRule>
  </conditionalFormatting>
  <conditionalFormatting sqref="Q23">
    <cfRule type="cellIs" dxfId="333" priority="13" operator="greaterThan">
      <formula>120</formula>
    </cfRule>
  </conditionalFormatting>
  <conditionalFormatting sqref="R23">
    <cfRule type="cellIs" dxfId="332" priority="12" operator="greaterThan">
      <formula>120</formula>
    </cfRule>
  </conditionalFormatting>
  <conditionalFormatting sqref="S23">
    <cfRule type="cellIs" dxfId="331" priority="11" operator="greaterThan">
      <formula>120</formula>
    </cfRule>
  </conditionalFormatting>
  <conditionalFormatting sqref="T23">
    <cfRule type="cellIs" dxfId="330" priority="10" operator="greaterThan">
      <formula>120</formula>
    </cfRule>
  </conditionalFormatting>
  <conditionalFormatting sqref="U23">
    <cfRule type="cellIs" dxfId="329" priority="9" operator="greaterThan">
      <formula>120</formula>
    </cfRule>
  </conditionalFormatting>
  <conditionalFormatting sqref="V23">
    <cfRule type="cellIs" dxfId="328" priority="8" operator="greaterThan">
      <formula>120</formula>
    </cfRule>
  </conditionalFormatting>
  <conditionalFormatting sqref="W23">
    <cfRule type="cellIs" dxfId="327" priority="7" operator="greaterThan">
      <formula>120</formula>
    </cfRule>
  </conditionalFormatting>
  <conditionalFormatting sqref="X23">
    <cfRule type="cellIs" dxfId="326" priority="6" operator="greaterThan">
      <formula>120</formula>
    </cfRule>
  </conditionalFormatting>
  <conditionalFormatting sqref="Z23">
    <cfRule type="cellIs" dxfId="32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{7F392836-E9CE-4CF6-8FCC-53E3776D3929}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{F80767C1-AF1D-4EB6-A42A-F69863AD69F2}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{A134256D-4290-42DD-BF5B-18C91372C2E4}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{430D7A2E-6483-4C4A-B6F4-989AC753D90C}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{ABF51B92-6EDD-4EE2-BD77-214E9711D878}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{50D8225C-A141-475B-9EF4-700E933AFD99}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{A5B71F18-DE9D-4B5A-AE46-7C2D007B6654}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{A5CCD594-76EE-4266-97D4-DE29EF2E0AAB}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{760372CF-F968-4AE3-898D-5C99348330A2}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{C8217746-9999-46D2-9E43-65F0C3582B5C}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{F3B5CFD8-1E50-4AC6-8D02-5DEB639EFFAD}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{1AA7004B-1E2B-4AF2-BFBD-55C28397DBB2}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{BB551C62-2F46-4874-AE1E-8FD283E46373}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{ECA426F5-2CA3-41B9-9C18-AD96152EF52C}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{0EBDD144-3B49-498F-A1CD-F435F24C683B}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{45964B89-1AFF-435D-A792-38793BE68156}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926C44-8F3A-4E50-B519-F0F842DBFB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2BBD9A2-724C-43FD-987D-50F8C48CE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D5AEBD-951F-45C8-8A41-6D17695FD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95894F1-530F-4119-8E4B-A26EA05F8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F392836-E9CE-4CF6-8FCC-53E3776D3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80767C1-AF1D-4EB6-A42A-F69863A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34256D-4290-42DD-BF5B-18C91372C2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30D7A2E-6483-4C4A-B6F4-989AC753D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BF51B92-6EDD-4EE2-BD77-214E9711D8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0D8225C-A141-475B-9EF4-700E933AF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5B71F18-DE9D-4B5A-AE46-7C2D007B6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5CCD594-76EE-4266-97D4-DE29EF2E0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60372CF-F968-4AE3-898D-5C9934833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8217746-9999-46D2-9E43-65F0C3582B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3B5CFD8-1E50-4AC6-8D02-5DEB639EFF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AA7004B-1E2B-4AF2-BFBD-55C28397DB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B551C62-2F46-4874-AE1E-8FD283E4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ECA426F5-2CA3-41B9-9C18-AD96152EF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0EBDD144-3B49-498F-A1CD-F435F24C6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5964B89-1AFF-435D-A792-38793BE6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BD88-B29A-44E3-88E6-D808B1AAAC46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4" sqref="L14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3694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327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569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604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301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302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332</v>
      </c>
    </row>
    <row r="15" spans="1:7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309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5516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5516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9A5A-3C85-4B33-841B-F3CFD7ECB5B0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11" sqref="S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3880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 ca="1"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13-19.04'!H:H,'Отчет 13-19.04'!D:D,"Выручка",'Отчет 13-19.04'!E:E,B3)</f>
        <v>0</v>
      </c>
      <c r="Q3" s="39">
        <f ca="1">SUMIFS('Отчет 13-19.04'!H:H,'Отчет 13-19.04'!D:D,"Возврат выручки",'Отчет 13-19.04'!E:E,B3)</f>
        <v>0</v>
      </c>
      <c r="R3" s="40">
        <f t="shared" ref="R3:R7" ca="1" si="1">P3-Q3</f>
        <v>0</v>
      </c>
      <c r="S3" s="41">
        <f ca="1">SUMIFS('Отчет 13-19.04'!P:P,'Отчет 13-19.04'!C:C,"Продажи",'Отчет 13-19.04'!E:E,B3)</f>
        <v>0</v>
      </c>
      <c r="T3" s="42">
        <f ca="1">SUMIFS('Отчет 13-19.04'!P:P,'Отчет 13-19.04'!C:C,"Возвраты",'Отчет 13-19.04'!E:E,B3)</f>
        <v>0</v>
      </c>
      <c r="U3" s="40">
        <f t="shared" ref="U3:U7" ca="1" si="2">S3+T3</f>
        <v>0</v>
      </c>
      <c r="V3" s="43" t="e">
        <f t="shared" ref="V3:V14" ca="1" si="3">U3/$U$24</f>
        <v>#DIV/0!</v>
      </c>
      <c r="W3" s="44">
        <f t="shared" ref="W3:W7" ca="1" si="4">R3*H3</f>
        <v>0</v>
      </c>
      <c r="X3" s="42">
        <f ca="1">-SUMIFS('Отчет 13-19.04'!P:P,'Отчет 13-19.04'!C:C,"Вознаграждение Ozon",'Отчет 13-19.04'!E:E,B3)</f>
        <v>0</v>
      </c>
      <c r="Y3" s="45">
        <f t="shared" ref="Y3:Y16" ca="1" si="5">IF(U3=0,0,X3/U3)</f>
        <v>0</v>
      </c>
      <c r="Z3" s="42">
        <f ca="1">-SUMIFS('Отчет 13-19.04'!P:P,'Отчет 13-19.04'!C:C,"Услуги доставки",'Отчет 13-19.04'!E:E,B3)</f>
        <v>0</v>
      </c>
      <c r="AA3" s="32"/>
      <c r="AB3" s="42"/>
      <c r="AC3" s="42"/>
      <c r="AD3" s="46">
        <f ca="1">IFERROR(U3*1%/$AE$1,0)</f>
        <v>0</v>
      </c>
      <c r="AE3" s="47">
        <f t="shared" ref="AE3:AE7" ca="1" si="6">U3-W3-X3-Z3-AA3-AB3-AC3-AD3</f>
        <v>0</v>
      </c>
      <c r="AF3" s="46"/>
      <c r="AG3" s="48">
        <f t="shared" ref="AG3:AG7" ca="1" si="7">IF(R3=0,0,U3/R3)</f>
        <v>0</v>
      </c>
      <c r="AH3" s="49">
        <f t="shared" ref="AH3:AH7" si="8">H3</f>
        <v>142.97999999999999</v>
      </c>
      <c r="AI3" s="49">
        <f t="shared" ref="AI3:AI7" ca="1" si="9">IF(R3=0,0,X3/R3)</f>
        <v>0</v>
      </c>
      <c r="AJ3" s="49">
        <f t="shared" ref="AJ3:AJ7" ca="1" si="10">IF(P3=0,Z3/1,Z3/P3)</f>
        <v>0</v>
      </c>
      <c r="AK3" s="49">
        <f t="shared" ref="AK3:AK7" ca="1" si="11">IF(P3=0,0,AA3/P3)</f>
        <v>0</v>
      </c>
      <c r="AL3" s="49">
        <f ca="1">_xlfn.IFS(R3=0,AE3,R3&lt;0,AE3/-R3,R3&gt;0,AE3/R3)</f>
        <v>0</v>
      </c>
      <c r="AM3" s="50">
        <f t="shared" ref="AM3:AM7" ca="1" si="12">IF(AG3=0,0,AL3/AG3)</f>
        <v>0</v>
      </c>
      <c r="AN3" s="51">
        <f t="shared" ref="AN3:AN7" ca="1" si="13">IF(AH3=0,0,AL3/AH3)</f>
        <v>0</v>
      </c>
      <c r="AP3" s="53">
        <f t="shared" ref="AP3:AP7" ca="1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16" si="15">K4/$O$1</f>
        <v>0</v>
      </c>
      <c r="O4" s="38">
        <f t="shared" ref="O4:O16" ca="1" si="16">R4/$O$1</f>
        <v>0</v>
      </c>
      <c r="P4" s="39">
        <f ca="1">SUMIFS('Отчет 13-19.04'!H:H,'Отчет 13-19.04'!D:D,"Выручка",'Отчет 13-19.04'!E:E,B4)</f>
        <v>0</v>
      </c>
      <c r="Q4" s="39">
        <f ca="1">SUMIFS('Отчет 13-19.04'!H:H,'Отчет 13-19.04'!D:D,"Возврат выручки",'Отчет 13-19.04'!E:E,B4)</f>
        <v>0</v>
      </c>
      <c r="R4" s="40">
        <f t="shared" ca="1" si="1"/>
        <v>0</v>
      </c>
      <c r="S4" s="41">
        <f ca="1">SUMIFS('Отчет 13-19.04'!P:P,'Отчет 13-19.04'!C:C,"Продажи",'Отчет 13-19.04'!E:E,B4)</f>
        <v>0</v>
      </c>
      <c r="T4" s="42">
        <f ca="1">SUMIFS('Отчет 13-19.04'!P:P,'Отчет 13-19.04'!C:C,"Возвраты",'Отчет 13-19.04'!E:E,B4)</f>
        <v>0</v>
      </c>
      <c r="U4" s="40">
        <f t="shared" ca="1" si="2"/>
        <v>0</v>
      </c>
      <c r="V4" s="43" t="e">
        <f t="shared" ca="1" si="3"/>
        <v>#DIV/0!</v>
      </c>
      <c r="W4" s="44">
        <f t="shared" ca="1" si="4"/>
        <v>0</v>
      </c>
      <c r="X4" s="42">
        <f ca="1">-SUMIFS('Отчет 13-19.04'!P:P,'Отчет 13-19.04'!C:C,"Вознаграждение Ozon",'Отчет 13-19.04'!E:E,B4)</f>
        <v>0</v>
      </c>
      <c r="Y4" s="45">
        <f t="shared" ca="1" si="5"/>
        <v>0</v>
      </c>
      <c r="Z4" s="42">
        <f ca="1">-SUMIFS('Отчет 13-19.04'!P:P,'Отчет 13-19.04'!C:C,"Услуги доставки",'Отчет 13-19.04'!E:E,B4)</f>
        <v>0</v>
      </c>
      <c r="AA4" s="32"/>
      <c r="AB4" s="42"/>
      <c r="AC4" s="42"/>
      <c r="AD4" s="46">
        <f t="shared" ref="AD4:AD16" ca="1" si="17">IFERROR(U4*1%/$AE$1,0)</f>
        <v>0</v>
      </c>
      <c r="AE4" s="47">
        <f t="shared" ca="1" si="6"/>
        <v>0</v>
      </c>
      <c r="AF4" s="46"/>
      <c r="AG4" s="48">
        <f t="shared" ca="1" si="7"/>
        <v>0</v>
      </c>
      <c r="AH4" s="49">
        <f t="shared" si="8"/>
        <v>123.09</v>
      </c>
      <c r="AI4" s="49">
        <f t="shared" ca="1" si="9"/>
        <v>0</v>
      </c>
      <c r="AJ4" s="49">
        <f t="shared" ca="1" si="10"/>
        <v>0</v>
      </c>
      <c r="AK4" s="49">
        <f t="shared" ca="1" si="11"/>
        <v>0</v>
      </c>
      <c r="AL4" s="49">
        <f t="array" aca="1" ref="AL4" ca="1">_xlfn.IFS(R4=0,AE4,R4&lt;0,AE4/-R4,R4&gt;0,AE4/R4)</f>
        <v>0</v>
      </c>
      <c r="AM4" s="50">
        <f t="shared" ca="1" si="12"/>
        <v>0</v>
      </c>
      <c r="AN4" s="51">
        <f t="shared" ca="1" si="13"/>
        <v>0</v>
      </c>
      <c r="AP4" s="53">
        <f t="shared" ca="1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5"/>
        <v>0</v>
      </c>
      <c r="O5" s="38">
        <f t="shared" ca="1" si="16"/>
        <v>0</v>
      </c>
      <c r="P5" s="39">
        <f ca="1">SUMIFS('Отчет 13-19.04'!H:H,'Отчет 13-19.04'!D:D,"Выручка",'Отчет 13-19.04'!E:E,B5)</f>
        <v>0</v>
      </c>
      <c r="Q5" s="39">
        <f ca="1">SUMIFS('Отчет 13-19.04'!H:H,'Отчет 13-19.04'!D:D,"Возврат выручки",'Отчет 13-19.04'!E:E,B5)</f>
        <v>0</v>
      </c>
      <c r="R5" s="40">
        <f t="shared" ca="1" si="1"/>
        <v>0</v>
      </c>
      <c r="S5" s="41">
        <f ca="1">SUMIFS('Отчет 13-19.04'!P:P,'Отчет 13-19.04'!C:C,"Продажи",'Отчет 13-19.04'!E:E,B5)</f>
        <v>0</v>
      </c>
      <c r="T5" s="42">
        <f ca="1">SUMIFS('Отчет 13-19.04'!P:P,'Отчет 13-19.04'!C:C,"Возвраты",'Отчет 13-19.04'!E:E,B5)</f>
        <v>0</v>
      </c>
      <c r="U5" s="40">
        <f t="shared" ca="1" si="2"/>
        <v>0</v>
      </c>
      <c r="V5" s="43" t="e">
        <f t="shared" ca="1" si="3"/>
        <v>#DIV/0!</v>
      </c>
      <c r="W5" s="44">
        <f t="shared" ca="1" si="4"/>
        <v>0</v>
      </c>
      <c r="X5" s="42">
        <f ca="1">-SUMIFS('Отчет 13-19.04'!P:P,'Отчет 13-19.04'!C:C,"Вознаграждение Ozon",'Отчет 13-19.04'!E:E,B5)</f>
        <v>0</v>
      </c>
      <c r="Y5" s="45">
        <f t="shared" ca="1" si="5"/>
        <v>0</v>
      </c>
      <c r="Z5" s="42">
        <f ca="1">-SUMIFS('Отчет 13-19.04'!P:P,'Отчет 13-19.04'!C:C,"Услуги доставки",'Отчет 13-19.04'!E:E,B5)</f>
        <v>0</v>
      </c>
      <c r="AA5" s="32"/>
      <c r="AB5" s="55"/>
      <c r="AC5" s="42"/>
      <c r="AD5" s="46">
        <f t="shared" ca="1" si="17"/>
        <v>0</v>
      </c>
      <c r="AE5" s="47">
        <f t="shared" ca="1" si="6"/>
        <v>0</v>
      </c>
      <c r="AF5" s="46"/>
      <c r="AG5" s="48">
        <f t="shared" ca="1" si="7"/>
        <v>0</v>
      </c>
      <c r="AH5" s="49">
        <f t="shared" si="8"/>
        <v>123.09</v>
      </c>
      <c r="AI5" s="49">
        <f t="shared" ca="1" si="9"/>
        <v>0</v>
      </c>
      <c r="AJ5" s="49">
        <f t="shared" ca="1" si="10"/>
        <v>0</v>
      </c>
      <c r="AK5" s="49">
        <f t="shared" ca="1" si="11"/>
        <v>0</v>
      </c>
      <c r="AL5" s="49">
        <f t="array" aca="1" ref="AL5" ca="1">_xlfn.IFS(R5=0,AE5,R5&lt;0,AE5/-R5,R5&gt;0,AE5/R5)</f>
        <v>0</v>
      </c>
      <c r="AM5" s="50">
        <f t="shared" ca="1" si="12"/>
        <v>0</v>
      </c>
      <c r="AN5" s="51">
        <f t="shared" ca="1" si="13"/>
        <v>0</v>
      </c>
      <c r="AP5" s="53">
        <f t="shared" ca="1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5"/>
        <v>0</v>
      </c>
      <c r="O6" s="38">
        <f t="shared" ca="1" si="16"/>
        <v>0</v>
      </c>
      <c r="P6" s="39">
        <f ca="1">SUMIFS('Отчет 13-19.04'!H:H,'Отчет 13-19.04'!D:D,"Выручка",'Отчет 13-19.04'!E:E,B6)</f>
        <v>0</v>
      </c>
      <c r="Q6" s="39">
        <f ca="1">SUMIFS('Отчет 13-19.04'!H:H,'Отчет 13-19.04'!D:D,"Возврат выручки",'Отчет 13-19.04'!E:E,B6)</f>
        <v>0</v>
      </c>
      <c r="R6" s="40">
        <f t="shared" ca="1" si="1"/>
        <v>0</v>
      </c>
      <c r="S6" s="41">
        <f ca="1">SUMIFS('Отчет 13-19.04'!P:P,'Отчет 13-19.04'!C:C,"Продажи",'Отчет 13-19.04'!E:E,B6)</f>
        <v>0</v>
      </c>
      <c r="T6" s="42">
        <f ca="1">SUMIFS('Отчет 13-19.04'!P:P,'Отчет 13-19.04'!C:C,"Возвраты",'Отчет 13-19.04'!E:E,B6)</f>
        <v>0</v>
      </c>
      <c r="U6" s="40">
        <f t="shared" ca="1" si="2"/>
        <v>0</v>
      </c>
      <c r="V6" s="43" t="e">
        <f t="shared" ca="1" si="3"/>
        <v>#DIV/0!</v>
      </c>
      <c r="W6" s="44">
        <f t="shared" ca="1" si="4"/>
        <v>0</v>
      </c>
      <c r="X6" s="42">
        <f ca="1">-SUMIFS('Отчет 13-19.04'!P:P,'Отчет 13-19.04'!C:C,"Вознаграждение Ozon",'Отчет 13-19.04'!E:E,B6)</f>
        <v>0</v>
      </c>
      <c r="Y6" s="45">
        <f t="shared" ca="1" si="5"/>
        <v>0</v>
      </c>
      <c r="Z6" s="42">
        <f ca="1">-SUMIFS('Отчет 13-19.04'!P:P,'Отчет 13-19.04'!C:C,"Услуги доставки",'Отчет 13-19.04'!E:E,B6)</f>
        <v>0</v>
      </c>
      <c r="AA6" s="32"/>
      <c r="AB6" s="55"/>
      <c r="AC6" s="42"/>
      <c r="AD6" s="46">
        <f t="shared" ca="1" si="17"/>
        <v>0</v>
      </c>
      <c r="AE6" s="47">
        <f t="shared" ca="1" si="6"/>
        <v>0</v>
      </c>
      <c r="AF6" s="46"/>
      <c r="AG6" s="48">
        <f t="shared" ca="1" si="7"/>
        <v>0</v>
      </c>
      <c r="AH6" s="49">
        <f t="shared" si="8"/>
        <v>123.09</v>
      </c>
      <c r="AI6" s="49">
        <f t="shared" ca="1" si="9"/>
        <v>0</v>
      </c>
      <c r="AJ6" s="49">
        <f t="shared" ca="1" si="10"/>
        <v>0</v>
      </c>
      <c r="AK6" s="49">
        <f t="shared" ca="1" si="11"/>
        <v>0</v>
      </c>
      <c r="AL6" s="49">
        <f t="array" aca="1" ref="AL6" ca="1">_xlfn.IFS(R6=0,AE6,R6&lt;0,AE6/-R6,R6&gt;0,AE6/R6)</f>
        <v>0</v>
      </c>
      <c r="AM6" s="50">
        <f t="shared" ca="1" si="12"/>
        <v>0</v>
      </c>
      <c r="AN6" s="51">
        <f t="shared" ca="1" si="13"/>
        <v>0</v>
      </c>
      <c r="AP6" s="53">
        <f t="shared" ca="1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5"/>
        <v>0</v>
      </c>
      <c r="O7" s="38">
        <f t="shared" ca="1" si="16"/>
        <v>0</v>
      </c>
      <c r="P7" s="39">
        <f ca="1">SUMIFS('Отчет 13-19.04'!H:H,'Отчет 13-19.04'!D:D,"Выручка",'Отчет 13-19.04'!E:E,B7)</f>
        <v>0</v>
      </c>
      <c r="Q7" s="39">
        <f ca="1">SUMIFS('Отчет 13-19.04'!H:H,'Отчет 13-19.04'!D:D,"Возврат выручки",'Отчет 13-19.04'!E:E,B7)</f>
        <v>0</v>
      </c>
      <c r="R7" s="40">
        <f t="shared" ca="1" si="1"/>
        <v>0</v>
      </c>
      <c r="S7" s="41">
        <f ca="1">SUMIFS('Отчет 13-19.04'!P:P,'Отчет 13-19.04'!C:C,"Продажи",'Отчет 13-19.04'!E:E,B7)</f>
        <v>0</v>
      </c>
      <c r="T7" s="42">
        <f ca="1">SUMIFS('Отчет 13-19.04'!P:P,'Отчет 13-19.04'!C:C,"Возвраты",'Отчет 13-19.04'!E:E,B7)</f>
        <v>0</v>
      </c>
      <c r="U7" s="40">
        <f t="shared" ca="1" si="2"/>
        <v>0</v>
      </c>
      <c r="V7" s="43" t="e">
        <f t="shared" ca="1" si="3"/>
        <v>#DIV/0!</v>
      </c>
      <c r="W7" s="44">
        <f t="shared" ca="1" si="4"/>
        <v>0</v>
      </c>
      <c r="X7" s="42">
        <f ca="1">-SUMIFS('Отчет 13-19.04'!P:P,'Отчет 13-19.04'!C:C,"Вознаграждение Ozon",'Отчет 13-19.04'!E:E,B7)</f>
        <v>0</v>
      </c>
      <c r="Y7" s="45">
        <f t="shared" ca="1" si="5"/>
        <v>0</v>
      </c>
      <c r="Z7" s="42">
        <f ca="1">-SUMIFS('Отчет 13-19.04'!P:P,'Отчет 13-19.04'!C:C,"Услуги доставки",'Отчет 13-19.04'!E:E,B7)</f>
        <v>0</v>
      </c>
      <c r="AA7" s="32"/>
      <c r="AB7" s="55"/>
      <c r="AC7" s="42"/>
      <c r="AD7" s="46">
        <f t="shared" ca="1" si="17"/>
        <v>0</v>
      </c>
      <c r="AE7" s="47">
        <f t="shared" ca="1" si="6"/>
        <v>0</v>
      </c>
      <c r="AF7" s="46"/>
      <c r="AG7" s="48">
        <f t="shared" ca="1" si="7"/>
        <v>0</v>
      </c>
      <c r="AH7" s="49">
        <f t="shared" si="8"/>
        <v>117.24</v>
      </c>
      <c r="AI7" s="49">
        <f t="shared" ca="1" si="9"/>
        <v>0</v>
      </c>
      <c r="AJ7" s="49">
        <f t="shared" ca="1" si="10"/>
        <v>0</v>
      </c>
      <c r="AK7" s="49">
        <f t="shared" ca="1" si="11"/>
        <v>0</v>
      </c>
      <c r="AL7" s="49">
        <f t="array" aca="1" ref="AL7" ca="1">_xlfn.IFS(R7=0,AE7,R7&lt;0,AE7/-R7,R7&gt;0,AE7/R7)</f>
        <v>0</v>
      </c>
      <c r="AM7" s="50">
        <f t="shared" ca="1" si="12"/>
        <v>0</v>
      </c>
      <c r="AN7" s="51">
        <f t="shared" ca="1" si="13"/>
        <v>0</v>
      </c>
      <c r="AP7" s="53">
        <f t="shared" ca="1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 t="shared" si="15"/>
        <v>0</v>
      </c>
      <c r="O8" s="38">
        <f t="shared" ca="1" si="16"/>
        <v>0</v>
      </c>
      <c r="P8" s="39">
        <f ca="1">SUMIFS('Отчет 13-19.04'!H:H,'Отчет 13-19.04'!D:D,"Выручка",'Отчет 13-19.04'!E:E,B8)</f>
        <v>0</v>
      </c>
      <c r="Q8" s="39">
        <f ca="1">SUMIFS('Отчет 13-19.04'!H:H,'Отчет 13-19.04'!D:D,"Возврат выручки",'Отчет 13-19.04'!E:E,B8)</f>
        <v>0</v>
      </c>
      <c r="R8" s="40">
        <f ca="1">P8-Q8</f>
        <v>0</v>
      </c>
      <c r="S8" s="41">
        <f ca="1">SUMIFS('Отчет 13-19.04'!P:P,'Отчет 13-19.04'!C:C,"Продажи",'Отчет 13-19.04'!E:E,B8)</f>
        <v>0</v>
      </c>
      <c r="T8" s="42">
        <f ca="1">SUMIFS('Отчет 13-19.04'!P:P,'Отчет 13-19.04'!C:C,"Возвраты",'Отчет 13-19.04'!E:E,B8)</f>
        <v>0</v>
      </c>
      <c r="U8" s="40">
        <f ca="1">S8+T8</f>
        <v>0</v>
      </c>
      <c r="V8" s="43" t="e">
        <f t="shared" ca="1" si="3"/>
        <v>#DIV/0!</v>
      </c>
      <c r="W8" s="44">
        <f ca="1">R8*H8</f>
        <v>0</v>
      </c>
      <c r="X8" s="42">
        <f ca="1">-SUMIFS('Отчет 13-19.04'!P:P,'Отчет 13-19.04'!C:C,"Вознаграждение Ozon",'Отчет 13-19.04'!E:E,B8)</f>
        <v>0</v>
      </c>
      <c r="Y8" s="45">
        <f t="shared" ca="1" si="5"/>
        <v>0</v>
      </c>
      <c r="Z8" s="42">
        <f ca="1">-SUMIFS('Отчет 13-19.04'!P:P,'Отчет 13-19.04'!C:C,"Услуги доставки",'Отчет 13-19.04'!E:E,B8)</f>
        <v>0</v>
      </c>
      <c r="AA8" s="32"/>
      <c r="AB8" s="55"/>
      <c r="AC8" s="42"/>
      <c r="AD8" s="46">
        <f t="shared" ca="1" si="17"/>
        <v>0</v>
      </c>
      <c r="AE8" s="47">
        <f ca="1">U8-W8-X8-Z8-AA8-AB8-AC8-AD8</f>
        <v>0</v>
      </c>
      <c r="AF8" s="46"/>
      <c r="AG8" s="48">
        <f ca="1">IF(R8=0,0,U8/R8)</f>
        <v>0</v>
      </c>
      <c r="AH8" s="49">
        <f>H8</f>
        <v>169.89</v>
      </c>
      <c r="AI8" s="49">
        <f ca="1">IF(R8=0,0,X8/R8)</f>
        <v>0</v>
      </c>
      <c r="AJ8" s="49">
        <f ca="1">IF(P8=0,Z8/1,Z8/P8)</f>
        <v>0</v>
      </c>
      <c r="AK8" s="49">
        <f ca="1">IF(P8=0,0,AA8/P8)</f>
        <v>0</v>
      </c>
      <c r="AL8" s="49">
        <f t="array" aca="1" ref="AL8" ca="1">_xlfn.IFS(R8=0,AE8,R8&lt;0,AE8/-R8,R8&gt;0,AE8/R8)</f>
        <v>0</v>
      </c>
      <c r="AM8" s="50">
        <f ca="1">IF(AG8=0,0,AL8/AG8)</f>
        <v>0</v>
      </c>
      <c r="AN8" s="51">
        <f ca="1">IF(AH8=0,0,AL8/AH8)</f>
        <v>0</v>
      </c>
      <c r="AP8" s="53">
        <f ca="1"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5"/>
        <v>0</v>
      </c>
      <c r="O9" s="38">
        <f t="shared" ca="1" si="16"/>
        <v>0</v>
      </c>
      <c r="P9" s="39">
        <f ca="1">SUMIFS('Отчет 13-19.04'!H:H,'Отчет 13-19.04'!D:D,"Выручка",'Отчет 13-19.04'!E:E,B9)</f>
        <v>0</v>
      </c>
      <c r="Q9" s="39">
        <f ca="1">SUMIFS('Отчет 13-19.04'!H:H,'Отчет 13-19.04'!D:D,"Возврат выручки",'Отчет 13-19.04'!E:E,B9)</f>
        <v>0</v>
      </c>
      <c r="R9" s="40">
        <f t="shared" ref="R9:R16" ca="1" si="18">P9-Q9</f>
        <v>0</v>
      </c>
      <c r="S9" s="41">
        <f ca="1">SUMIFS('Отчет 13-19.04'!P:P,'Отчет 13-19.04'!C:C,"Продажи",'Отчет 13-19.04'!E:E,B9)</f>
        <v>0</v>
      </c>
      <c r="T9" s="42">
        <f ca="1">SUMIFS('Отчет 13-19.04'!P:P,'Отчет 13-19.04'!C:C,"Возвраты",'Отчет 13-19.04'!E:E,B9)</f>
        <v>0</v>
      </c>
      <c r="U9" s="40">
        <f t="shared" ref="U9:U16" ca="1" si="19">S9+T9</f>
        <v>0</v>
      </c>
      <c r="V9" s="43" t="e">
        <f t="shared" ca="1" si="3"/>
        <v>#DIV/0!</v>
      </c>
      <c r="W9" s="44">
        <f t="shared" ref="W9:W16" ca="1" si="20">R9*H9</f>
        <v>0</v>
      </c>
      <c r="X9" s="42">
        <f ca="1">-SUMIFS('Отчет 13-19.04'!P:P,'Отчет 13-19.04'!C:C,"Вознаграждение Ozon",'Отчет 13-19.04'!E:E,B9)</f>
        <v>0</v>
      </c>
      <c r="Y9" s="45">
        <f t="shared" ca="1" si="5"/>
        <v>0</v>
      </c>
      <c r="Z9" s="42">
        <f ca="1">-SUMIFS('Отчет 13-19.04'!P:P,'Отчет 13-19.04'!C:C,"Услуги доставки",'Отчет 13-19.04'!E:E,B9)</f>
        <v>0</v>
      </c>
      <c r="AA9" s="32"/>
      <c r="AB9" s="55"/>
      <c r="AC9" s="42"/>
      <c r="AD9" s="46">
        <f t="shared" ca="1" si="17"/>
        <v>0</v>
      </c>
      <c r="AE9" s="47">
        <f t="shared" ref="AE9:AE16" ca="1" si="21">U9-W9-X9-Z9-AA9-AB9-AC9-AD9</f>
        <v>0</v>
      </c>
      <c r="AF9" s="46"/>
      <c r="AG9" s="48">
        <f t="shared" ref="AG9:AG16" ca="1" si="22">IF(R9=0,0,U9/R9)</f>
        <v>0</v>
      </c>
      <c r="AH9" s="49">
        <f t="shared" ref="AH9:AH16" si="23">H9</f>
        <v>123</v>
      </c>
      <c r="AI9" s="49">
        <f t="shared" ref="AI9:AI16" ca="1" si="24">IF(R9=0,0,X9/R9)</f>
        <v>0</v>
      </c>
      <c r="AJ9" s="49">
        <f t="shared" ref="AJ9:AJ16" ca="1" si="25">IF(P9=0,Z9/1,Z9/P9)</f>
        <v>0</v>
      </c>
      <c r="AK9" s="49">
        <f t="shared" ref="AK9:AK16" ca="1" si="26">IF(P9=0,0,AA9/P9)</f>
        <v>0</v>
      </c>
      <c r="AL9" s="49">
        <f t="array" aca="1" ref="AL9" ca="1">_xlfn.IFS(R9=0,AE9,R9&lt;0,AE9/-R9,R9&gt;0,AE9/R9)</f>
        <v>0</v>
      </c>
      <c r="AM9" s="50">
        <f t="shared" ref="AM9:AM16" ca="1" si="27">IF(AG9=0,0,AL9/AG9)</f>
        <v>0</v>
      </c>
      <c r="AN9" s="51">
        <f t="shared" ref="AN9:AN16" ca="1" si="28">IF(AH9=0,0,AL9/AH9)</f>
        <v>0</v>
      </c>
      <c r="AP9" s="53">
        <f t="shared" ref="AP9:AP16" ca="1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5"/>
        <v>0</v>
      </c>
      <c r="O10" s="38">
        <f t="shared" ca="1" si="16"/>
        <v>0</v>
      </c>
      <c r="P10" s="39">
        <f ca="1">SUMIFS('Отчет 13-19.04'!H:H,'Отчет 13-19.04'!D:D,"Выручка",'Отчет 13-19.04'!E:E,B10)</f>
        <v>0</v>
      </c>
      <c r="Q10" s="39">
        <f ca="1">SUMIFS('Отчет 13-19.04'!H:H,'Отчет 13-19.04'!D:D,"Возврат выручки",'Отчет 13-19.04'!E:E,B10)</f>
        <v>0</v>
      </c>
      <c r="R10" s="40">
        <f t="shared" ca="1" si="18"/>
        <v>0</v>
      </c>
      <c r="S10" s="41">
        <f ca="1">SUMIFS('Отчет 13-19.04'!P:P,'Отчет 13-19.04'!C:C,"Продажи",'Отчет 13-19.04'!E:E,B10)</f>
        <v>0</v>
      </c>
      <c r="T10" s="42">
        <f ca="1">SUMIFS('Отчет 13-19.04'!P:P,'Отчет 13-19.04'!C:C,"Возвраты",'Отчет 13-19.04'!E:E,B10)</f>
        <v>0</v>
      </c>
      <c r="U10" s="40">
        <f t="shared" ca="1" si="19"/>
        <v>0</v>
      </c>
      <c r="V10" s="43" t="e">
        <f t="shared" ca="1" si="3"/>
        <v>#DIV/0!</v>
      </c>
      <c r="W10" s="44">
        <f t="shared" ca="1" si="20"/>
        <v>0</v>
      </c>
      <c r="X10" s="42">
        <f ca="1">-SUMIFS('Отчет 13-19.04'!P:P,'Отчет 13-19.04'!C:C,"Вознаграждение Ozon",'Отчет 13-19.04'!E:E,B10)</f>
        <v>0</v>
      </c>
      <c r="Y10" s="45">
        <f t="shared" ca="1" si="5"/>
        <v>0</v>
      </c>
      <c r="Z10" s="42">
        <f ca="1">-SUMIFS('Отчет 13-19.04'!P:P,'Отчет 13-19.04'!C:C,"Услуги доставки",'Отчет 13-19.04'!E:E,B10)</f>
        <v>0</v>
      </c>
      <c r="AA10" s="32"/>
      <c r="AB10" s="55"/>
      <c r="AC10" s="42"/>
      <c r="AD10" s="46">
        <f t="shared" ca="1" si="17"/>
        <v>0</v>
      </c>
      <c r="AE10" s="47">
        <f t="shared" ca="1" si="21"/>
        <v>0</v>
      </c>
      <c r="AF10" s="46"/>
      <c r="AG10" s="48">
        <f t="shared" ca="1" si="22"/>
        <v>0</v>
      </c>
      <c r="AH10" s="49">
        <f t="shared" si="23"/>
        <v>123</v>
      </c>
      <c r="AI10" s="49">
        <f t="shared" ca="1" si="24"/>
        <v>0</v>
      </c>
      <c r="AJ10" s="49">
        <f t="shared" ca="1" si="25"/>
        <v>0</v>
      </c>
      <c r="AK10" s="49">
        <f t="shared" ca="1" si="26"/>
        <v>0</v>
      </c>
      <c r="AL10" s="49">
        <f t="array" aca="1" ref="AL10" ca="1">_xlfn.IFS(R10=0,AE10,R10&lt;0,AE10/-R10,R10&gt;0,AE10/R10)</f>
        <v>0</v>
      </c>
      <c r="AM10" s="50">
        <f t="shared" ca="1" si="27"/>
        <v>0</v>
      </c>
      <c r="AN10" s="51">
        <f t="shared" ca="1" si="28"/>
        <v>0</v>
      </c>
      <c r="AP10" s="53">
        <f t="shared" ca="1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5"/>
        <v>0</v>
      </c>
      <c r="O11" s="38">
        <f t="shared" ca="1" si="16"/>
        <v>0</v>
      </c>
      <c r="P11" s="39">
        <f ca="1">SUMIFS('Отчет 13-19.04'!H:H,'Отчет 13-19.04'!D:D,"Выручка",'Отчет 13-19.04'!E:E,B11)</f>
        <v>0</v>
      </c>
      <c r="Q11" s="39">
        <f ca="1">SUMIFS('Отчет 13-19.04'!H:H,'Отчет 13-19.04'!D:D,"Возврат выручки",'Отчет 13-19.04'!E:E,B11)</f>
        <v>0</v>
      </c>
      <c r="R11" s="40">
        <f t="shared" ca="1" si="18"/>
        <v>0</v>
      </c>
      <c r="S11" s="41">
        <f ca="1">SUMIFS('Отчет 13-19.04'!P:P,'Отчет 13-19.04'!C:C,"Продажи",'Отчет 13-19.04'!E:E,B11)</f>
        <v>0</v>
      </c>
      <c r="T11" s="42">
        <f ca="1">SUMIFS('Отчет 13-19.04'!P:P,'Отчет 13-19.04'!C:C,"Возвраты",'Отчет 13-19.04'!E:E,B11)</f>
        <v>0</v>
      </c>
      <c r="U11" s="40">
        <f t="shared" ca="1" si="19"/>
        <v>0</v>
      </c>
      <c r="V11" s="43" t="e">
        <f t="shared" ca="1" si="3"/>
        <v>#DIV/0!</v>
      </c>
      <c r="W11" s="44">
        <f t="shared" ca="1" si="20"/>
        <v>0</v>
      </c>
      <c r="X11" s="42">
        <f ca="1">-SUMIFS('Отчет 13-19.04'!P:P,'Отчет 13-19.04'!C:C,"Вознаграждение Ozon",'Отчет 13-19.04'!E:E,B11)</f>
        <v>0</v>
      </c>
      <c r="Y11" s="45">
        <f t="shared" ca="1" si="5"/>
        <v>0</v>
      </c>
      <c r="Z11" s="42">
        <f ca="1">-SUMIFS('Отчет 13-19.04'!P:P,'Отчет 13-19.04'!C:C,"Услуги доставки",'Отчет 13-19.04'!E:E,B11)</f>
        <v>0</v>
      </c>
      <c r="AA11" s="32"/>
      <c r="AB11" s="55"/>
      <c r="AC11" s="42"/>
      <c r="AD11" s="46">
        <f t="shared" ca="1" si="17"/>
        <v>0</v>
      </c>
      <c r="AE11" s="47">
        <f t="shared" ca="1" si="21"/>
        <v>0</v>
      </c>
      <c r="AF11" s="46"/>
      <c r="AG11" s="48">
        <f t="shared" ca="1" si="22"/>
        <v>0</v>
      </c>
      <c r="AH11" s="49">
        <f t="shared" si="23"/>
        <v>123</v>
      </c>
      <c r="AI11" s="49">
        <f t="shared" ca="1" si="24"/>
        <v>0</v>
      </c>
      <c r="AJ11" s="49">
        <f t="shared" ca="1" si="25"/>
        <v>0</v>
      </c>
      <c r="AK11" s="49">
        <f t="shared" ca="1" si="26"/>
        <v>0</v>
      </c>
      <c r="AL11" s="49">
        <f t="array" aca="1" ref="AL11" ca="1">_xlfn.IFS(R11=0,AE11,R11&lt;0,AE11/-R11,R11&gt;0,AE11/R11)</f>
        <v>0</v>
      </c>
      <c r="AM11" s="50">
        <f t="shared" ca="1" si="27"/>
        <v>0</v>
      </c>
      <c r="AN11" s="51">
        <f t="shared" ca="1" si="28"/>
        <v>0</v>
      </c>
      <c r="AP11" s="53">
        <f t="shared" ca="1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5"/>
        <v>0</v>
      </c>
      <c r="O12" s="38">
        <f t="shared" ca="1" si="16"/>
        <v>0</v>
      </c>
      <c r="P12" s="39">
        <f ca="1">SUMIFS('Отчет 13-19.04'!H:H,'Отчет 13-19.04'!D:D,"Выручка",'Отчет 13-19.04'!E:E,B12)</f>
        <v>0</v>
      </c>
      <c r="Q12" s="39">
        <f ca="1">SUMIFS('Отчет 13-19.04'!H:H,'Отчет 13-19.04'!D:D,"Возврат выручки",'Отчет 13-19.04'!E:E,B12)</f>
        <v>0</v>
      </c>
      <c r="R12" s="40">
        <f t="shared" ca="1" si="18"/>
        <v>0</v>
      </c>
      <c r="S12" s="41">
        <f ca="1">SUMIFS('Отчет 13-19.04'!P:P,'Отчет 13-19.04'!C:C,"Продажи",'Отчет 13-19.04'!E:E,B12)</f>
        <v>0</v>
      </c>
      <c r="T12" s="42">
        <f ca="1">SUMIFS('Отчет 13-19.04'!P:P,'Отчет 13-19.04'!C:C,"Возвраты",'Отчет 13-19.04'!E:E,B12)</f>
        <v>0</v>
      </c>
      <c r="U12" s="40">
        <f t="shared" ca="1" si="19"/>
        <v>0</v>
      </c>
      <c r="V12" s="43" t="e">
        <f t="shared" ca="1" si="3"/>
        <v>#DIV/0!</v>
      </c>
      <c r="W12" s="44">
        <f t="shared" ca="1" si="20"/>
        <v>0</v>
      </c>
      <c r="X12" s="42">
        <f ca="1">-SUMIFS('Отчет 13-19.04'!P:P,'Отчет 13-19.04'!C:C,"Вознаграждение Ozon",'Отчет 13-19.04'!E:E,B12)</f>
        <v>0</v>
      </c>
      <c r="Y12" s="45">
        <f t="shared" ca="1" si="5"/>
        <v>0</v>
      </c>
      <c r="Z12" s="42">
        <f ca="1">-SUMIFS('Отчет 13-19.04'!P:P,'Отчет 13-19.04'!C:C,"Услуги доставки",'Отчет 13-19.04'!E:E,B12)</f>
        <v>0</v>
      </c>
      <c r="AA12" s="32"/>
      <c r="AB12" s="55"/>
      <c r="AC12" s="42"/>
      <c r="AD12" s="46">
        <f t="shared" ca="1" si="17"/>
        <v>0</v>
      </c>
      <c r="AE12" s="47">
        <f t="shared" ca="1" si="21"/>
        <v>0</v>
      </c>
      <c r="AF12" s="46"/>
      <c r="AG12" s="48">
        <f t="shared" ca="1" si="22"/>
        <v>0</v>
      </c>
      <c r="AH12" s="49">
        <f t="shared" si="23"/>
        <v>117</v>
      </c>
      <c r="AI12" s="49">
        <f t="shared" ca="1" si="24"/>
        <v>0</v>
      </c>
      <c r="AJ12" s="49">
        <f t="shared" ca="1" si="25"/>
        <v>0</v>
      </c>
      <c r="AK12" s="49">
        <f t="shared" ca="1" si="26"/>
        <v>0</v>
      </c>
      <c r="AL12" s="49">
        <f t="array" aca="1" ref="AL12" ca="1">_xlfn.IFS(R12=0,AE12,R12&lt;0,AE12/-R12,R12&gt;0,AE12/R12)</f>
        <v>0</v>
      </c>
      <c r="AM12" s="50">
        <f t="shared" ca="1" si="27"/>
        <v>0</v>
      </c>
      <c r="AN12" s="51">
        <f t="shared" ca="1" si="28"/>
        <v>0</v>
      </c>
      <c r="AP12" s="53">
        <f t="shared" ca="1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5"/>
        <v>0</v>
      </c>
      <c r="O13" s="38">
        <f t="shared" ca="1" si="16"/>
        <v>0</v>
      </c>
      <c r="P13" s="39">
        <f ca="1">SUMIFS('Отчет 13-19.04'!H:H,'Отчет 13-19.04'!D:D,"Выручка",'Отчет 13-19.04'!E:E,B13)</f>
        <v>0</v>
      </c>
      <c r="Q13" s="39">
        <f ca="1">SUMIFS('Отчет 13-19.04'!H:H,'Отчет 13-19.04'!D:D,"Возврат выручки",'Отчет 13-19.04'!E:E,B13)</f>
        <v>0</v>
      </c>
      <c r="R13" s="40">
        <f t="shared" ca="1" si="18"/>
        <v>0</v>
      </c>
      <c r="S13" s="41">
        <f ca="1">SUMIFS('Отчет 13-19.04'!P:P,'Отчет 13-19.04'!C:C,"Продажи",'Отчет 13-19.04'!E:E,B13)</f>
        <v>0</v>
      </c>
      <c r="T13" s="42">
        <f ca="1">SUMIFS('Отчет 13-19.04'!P:P,'Отчет 13-19.04'!C:C,"Возвраты",'Отчет 13-19.04'!E:E,B13)</f>
        <v>0</v>
      </c>
      <c r="U13" s="40">
        <f t="shared" ca="1" si="19"/>
        <v>0</v>
      </c>
      <c r="V13" s="43" t="e">
        <f t="shared" ca="1" si="3"/>
        <v>#DIV/0!</v>
      </c>
      <c r="W13" s="44">
        <f t="shared" ca="1" si="20"/>
        <v>0</v>
      </c>
      <c r="X13" s="42">
        <f ca="1">-SUMIFS('Отчет 13-19.04'!P:P,'Отчет 13-19.04'!C:C,"Вознаграждение Ozon",'Отчет 13-19.04'!E:E,B13)</f>
        <v>0</v>
      </c>
      <c r="Y13" s="45">
        <f t="shared" ca="1" si="5"/>
        <v>0</v>
      </c>
      <c r="Z13" s="42">
        <f ca="1">-SUMIFS('Отчет 13-19.04'!P:P,'Отчет 13-19.04'!C:C,"Услуги доставки",'Отчет 13-19.04'!E:E,B13)</f>
        <v>0</v>
      </c>
      <c r="AA13" s="32"/>
      <c r="AB13" s="55"/>
      <c r="AC13" s="42"/>
      <c r="AD13" s="46">
        <f t="shared" ca="1" si="17"/>
        <v>0</v>
      </c>
      <c r="AE13" s="47">
        <f t="shared" ca="1" si="21"/>
        <v>0</v>
      </c>
      <c r="AF13" s="46"/>
      <c r="AG13" s="48">
        <f t="shared" ca="1" si="22"/>
        <v>0</v>
      </c>
      <c r="AH13" s="49">
        <f t="shared" si="23"/>
        <v>123</v>
      </c>
      <c r="AI13" s="49">
        <f t="shared" ca="1" si="24"/>
        <v>0</v>
      </c>
      <c r="AJ13" s="49">
        <f t="shared" ca="1" si="25"/>
        <v>0</v>
      </c>
      <c r="AK13" s="49">
        <f t="shared" ca="1" si="26"/>
        <v>0</v>
      </c>
      <c r="AL13" s="49">
        <f t="array" aca="1" ref="AL13" ca="1">_xlfn.IFS(R13=0,AE13,R13&lt;0,AE13/-R13,R13&gt;0,AE13/R13)</f>
        <v>0</v>
      </c>
      <c r="AM13" s="50">
        <f t="shared" ca="1" si="27"/>
        <v>0</v>
      </c>
      <c r="AN13" s="51">
        <f t="shared" ca="1" si="28"/>
        <v>0</v>
      </c>
      <c r="AP13" s="53">
        <f t="shared" ca="1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5"/>
        <v>0</v>
      </c>
      <c r="O14" s="38">
        <f t="shared" ca="1" si="16"/>
        <v>0</v>
      </c>
      <c r="P14" s="39">
        <f ca="1">SUMIFS('Отчет 13-19.04'!H:H,'Отчет 13-19.04'!D:D,"Выручка",'Отчет 13-19.04'!E:E,B14)</f>
        <v>0</v>
      </c>
      <c r="Q14" s="39">
        <f ca="1">SUMIFS('Отчет 13-19.04'!H:H,'Отчет 13-19.04'!D:D,"Возврат выручки",'Отчет 13-19.04'!E:E,B14)</f>
        <v>0</v>
      </c>
      <c r="R14" s="40">
        <f t="shared" ca="1" si="18"/>
        <v>0</v>
      </c>
      <c r="S14" s="41">
        <f ca="1">SUMIFS('Отчет 13-19.04'!P:P,'Отчет 13-19.04'!C:C,"Продажи",'Отчет 13-19.04'!E:E,B14)</f>
        <v>0</v>
      </c>
      <c r="T14" s="42">
        <f ca="1">SUMIFS('Отчет 13-19.04'!P:P,'Отчет 13-19.04'!C:C,"Возвраты",'Отчет 13-19.04'!E:E,B14)</f>
        <v>0</v>
      </c>
      <c r="U14" s="40">
        <f t="shared" ca="1" si="19"/>
        <v>0</v>
      </c>
      <c r="V14" s="43" t="e">
        <f t="shared" ca="1" si="3"/>
        <v>#DIV/0!</v>
      </c>
      <c r="W14" s="44">
        <f t="shared" ca="1" si="20"/>
        <v>0</v>
      </c>
      <c r="X14" s="42">
        <f ca="1">-SUMIFS('Отчет 13-19.04'!P:P,'Отчет 13-19.04'!C:C,"Вознаграждение Ozon",'Отчет 13-19.04'!E:E,B14)</f>
        <v>0</v>
      </c>
      <c r="Y14" s="45">
        <f t="shared" ca="1" si="5"/>
        <v>0</v>
      </c>
      <c r="Z14" s="42">
        <f ca="1">-SUMIFS('Отчет 13-19.04'!P:P,'Отчет 13-19.04'!C:C,"Услуги доставки",'Отчет 13-19.04'!E:E,B14)</f>
        <v>0</v>
      </c>
      <c r="AA14" s="32"/>
      <c r="AB14" s="55"/>
      <c r="AC14" s="42"/>
      <c r="AD14" s="46">
        <f t="shared" ca="1" si="17"/>
        <v>0</v>
      </c>
      <c r="AE14" s="47">
        <f t="shared" ca="1" si="21"/>
        <v>0</v>
      </c>
      <c r="AG14" s="48">
        <f t="shared" ca="1" si="22"/>
        <v>0</v>
      </c>
      <c r="AH14" s="49">
        <f t="shared" si="23"/>
        <v>123</v>
      </c>
      <c r="AI14" s="49">
        <f t="shared" ca="1" si="24"/>
        <v>0</v>
      </c>
      <c r="AJ14" s="49">
        <f t="shared" ca="1" si="25"/>
        <v>0</v>
      </c>
      <c r="AK14" s="49">
        <f t="shared" ca="1" si="26"/>
        <v>0</v>
      </c>
      <c r="AL14" s="49">
        <f t="array" aca="1" ref="AL14" ca="1">_xlfn.IFS(R14=0,AE14,R14&lt;0,AE14/-R14,R14&gt;0,AE14/R14)</f>
        <v>0</v>
      </c>
      <c r="AM14" s="50">
        <f t="shared" ca="1" si="27"/>
        <v>0</v>
      </c>
      <c r="AN14" s="51">
        <f t="shared" ca="1" si="28"/>
        <v>0</v>
      </c>
      <c r="AP14" s="53">
        <f t="shared" ca="1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5"/>
        <v>0</v>
      </c>
      <c r="O15" s="38">
        <f t="shared" ca="1" si="16"/>
        <v>0</v>
      </c>
      <c r="P15" s="39">
        <f ca="1">SUMIFS('Отчет 13-19.04'!H:H,'Отчет 13-19.04'!D:D,"Выручка",'Отчет 13-19.04'!E:E,B15)</f>
        <v>0</v>
      </c>
      <c r="Q15" s="39">
        <f ca="1">SUMIFS('Отчет 13-19.04'!H:H,'Отчет 13-19.04'!D:D,"Возврат выручки",'Отчет 13-19.04'!E:E,B15)</f>
        <v>0</v>
      </c>
      <c r="R15" s="40">
        <f t="shared" ca="1" si="18"/>
        <v>0</v>
      </c>
      <c r="S15" s="41">
        <f ca="1">SUMIFS('Отчет 13-19.04'!P:P,'Отчет 13-19.04'!C:C,"Продажи",'Отчет 13-19.04'!E:E,B15)</f>
        <v>0</v>
      </c>
      <c r="T15" s="42">
        <f ca="1">SUMIFS('Отчет 13-19.04'!P:P,'Отчет 13-19.04'!C:C,"Возвраты",'Отчет 13-19.04'!E:E,B15)</f>
        <v>0</v>
      </c>
      <c r="U15" s="40">
        <f t="shared" ca="1" si="19"/>
        <v>0</v>
      </c>
      <c r="V15" s="43" t="e">
        <f ca="1">U15/$U$24</f>
        <v>#DIV/0!</v>
      </c>
      <c r="W15" s="44">
        <f t="shared" ca="1" si="20"/>
        <v>0</v>
      </c>
      <c r="X15" s="42">
        <f ca="1">-SUMIFS('Отчет 13-19.04'!P:P,'Отчет 13-19.04'!C:C,"Вознаграждение Ozon",'Отчет 13-19.04'!E:E,B15)</f>
        <v>0</v>
      </c>
      <c r="Y15" s="45">
        <f t="shared" ca="1" si="5"/>
        <v>0</v>
      </c>
      <c r="Z15" s="42">
        <f ca="1">-SUMIFS('Отчет 13-19.04'!P:P,'Отчет 13-19.04'!C:C,"Услуги доставки",'Отчет 13-19.04'!E:E,B15)</f>
        <v>0</v>
      </c>
      <c r="AA15" s="32"/>
      <c r="AB15" s="55"/>
      <c r="AC15" s="42"/>
      <c r="AD15" s="46">
        <f t="shared" ca="1" si="17"/>
        <v>0</v>
      </c>
      <c r="AE15" s="47">
        <f t="shared" ca="1" si="21"/>
        <v>0</v>
      </c>
      <c r="AF15" s="46"/>
      <c r="AG15" s="48">
        <f t="shared" ca="1" si="22"/>
        <v>0</v>
      </c>
      <c r="AH15" s="49">
        <f t="shared" si="23"/>
        <v>123</v>
      </c>
      <c r="AI15" s="49">
        <f t="shared" ca="1" si="24"/>
        <v>0</v>
      </c>
      <c r="AJ15" s="49">
        <f t="shared" ca="1" si="25"/>
        <v>0</v>
      </c>
      <c r="AK15" s="49">
        <f t="shared" ca="1" si="26"/>
        <v>0</v>
      </c>
      <c r="AL15" s="49">
        <f t="array" aca="1" ref="AL15" ca="1">_xlfn.IFS(R15=0,AE15,R15&lt;0,AE15/-R15,R15&gt;0,AE15/R15)</f>
        <v>0</v>
      </c>
      <c r="AM15" s="50">
        <f t="shared" ca="1" si="27"/>
        <v>0</v>
      </c>
      <c r="AN15" s="51">
        <f t="shared" ca="1" si="28"/>
        <v>0</v>
      </c>
      <c r="AP15" s="53">
        <f t="shared" ca="1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5"/>
        <v>0</v>
      </c>
      <c r="O16" s="38">
        <f t="shared" ca="1" si="16"/>
        <v>0</v>
      </c>
      <c r="P16" s="39">
        <f ca="1">SUMIFS('Отчет 13-19.04'!H:H,'Отчет 13-19.04'!D:D,"Выручка",'Отчет 13-19.04'!E:E,B16)</f>
        <v>0</v>
      </c>
      <c r="Q16" s="39">
        <f ca="1">SUMIFS('Отчет 13-19.04'!H:H,'Отчет 13-19.04'!D:D,"Возврат выручки",'Отчет 13-19.04'!E:E,B16)</f>
        <v>0</v>
      </c>
      <c r="R16" s="40">
        <f t="shared" ca="1" si="18"/>
        <v>0</v>
      </c>
      <c r="S16" s="41">
        <f ca="1">SUMIFS('Отчет 13-19.04'!P:P,'Отчет 13-19.04'!C:C,"Продажи",'Отчет 13-19.04'!E:E,B16)</f>
        <v>0</v>
      </c>
      <c r="T16" s="42">
        <f ca="1">SUMIFS('Отчет 13-19.04'!P:P,'Отчет 13-19.04'!C:C,"Возвраты",'Отчет 13-19.04'!E:E,B16)</f>
        <v>0</v>
      </c>
      <c r="U16" s="40">
        <f t="shared" ca="1" si="19"/>
        <v>0</v>
      </c>
      <c r="V16" s="43" t="e">
        <f ca="1">U16/$U$24</f>
        <v>#DIV/0!</v>
      </c>
      <c r="W16" s="44">
        <f t="shared" ca="1" si="20"/>
        <v>0</v>
      </c>
      <c r="X16" s="42">
        <f ca="1">-SUMIFS('Отчет 13-19.04'!P:P,'Отчет 13-19.04'!C:C,"Вознаграждение Ozon",'Отчет 13-19.04'!E:E,B16)</f>
        <v>0</v>
      </c>
      <c r="Y16" s="45">
        <f t="shared" ca="1" si="5"/>
        <v>0</v>
      </c>
      <c r="Z16" s="42">
        <f ca="1">-SUMIFS('Отчет 13-19.04'!P:P,'Отчет 13-19.04'!C:C,"Услуги доставки",'Отчет 13-19.04'!E:E,B16)</f>
        <v>0</v>
      </c>
      <c r="AA16" s="32"/>
      <c r="AB16" s="55"/>
      <c r="AC16" s="42"/>
      <c r="AD16" s="46">
        <f t="shared" ca="1" si="17"/>
        <v>0</v>
      </c>
      <c r="AE16" s="47">
        <f t="shared" ca="1" si="21"/>
        <v>0</v>
      </c>
      <c r="AF16" s="46"/>
      <c r="AG16" s="48">
        <f t="shared" ca="1" si="22"/>
        <v>0</v>
      </c>
      <c r="AH16" s="49">
        <f t="shared" si="23"/>
        <v>117</v>
      </c>
      <c r="AI16" s="49">
        <f t="shared" ca="1" si="24"/>
        <v>0</v>
      </c>
      <c r="AJ16" s="49">
        <f t="shared" ca="1" si="25"/>
        <v>0</v>
      </c>
      <c r="AK16" s="49">
        <f t="shared" ca="1" si="26"/>
        <v>0</v>
      </c>
      <c r="AL16" s="49">
        <f t="array" aca="1" ref="AL16" ca="1">_xlfn.IFS(R16=0,AE16,R16&lt;0,AE16/-R16,R16&gt;0,AE16/R16)</f>
        <v>0</v>
      </c>
      <c r="AM16" s="50">
        <f t="shared" ca="1" si="27"/>
        <v>0</v>
      </c>
      <c r="AN16" s="51">
        <f t="shared" ca="1" si="28"/>
        <v>0</v>
      </c>
      <c r="AP16" s="53">
        <f t="shared" ca="1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 t="e">
        <f t="shared" ref="AG17:AN17" ca="1" si="30">AVERAGEIF(AG3:AG15,"&lt;&gt;0",AG3:AG15)</f>
        <v>#DIV/0!</v>
      </c>
      <c r="AH17" s="58">
        <f t="shared" si="30"/>
        <v>127.26</v>
      </c>
      <c r="AI17" s="58" t="e">
        <f t="shared" ca="1" si="30"/>
        <v>#DIV/0!</v>
      </c>
      <c r="AJ17" s="58" t="e">
        <f t="shared" ca="1" si="30"/>
        <v>#DIV/0!</v>
      </c>
      <c r="AK17" s="58" t="e">
        <f t="shared" ca="1" si="30"/>
        <v>#DIV/0!</v>
      </c>
      <c r="AL17" s="58" t="e">
        <f t="shared" ca="1" si="30"/>
        <v>#DIV/0!</v>
      </c>
      <c r="AM17" s="59" t="e">
        <f t="shared" ca="1" si="30"/>
        <v>#DIV/0!</v>
      </c>
      <c r="AN17" s="59" t="e">
        <f t="shared" ca="1" si="30"/>
        <v>#DIV/0!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ca="1" si="31">SUM(P3:P16)</f>
        <v>0</v>
      </c>
      <c r="Q18" s="64">
        <f t="shared" ca="1" si="31"/>
        <v>0</v>
      </c>
      <c r="R18" s="64">
        <f t="shared" ca="1" si="31"/>
        <v>0</v>
      </c>
      <c r="S18" s="70">
        <f t="shared" ca="1" si="31"/>
        <v>0</v>
      </c>
      <c r="T18" s="64">
        <f t="shared" ca="1" si="31"/>
        <v>0</v>
      </c>
      <c r="U18" s="64">
        <f t="shared" ca="1" si="31"/>
        <v>0</v>
      </c>
      <c r="V18" s="71" t="e">
        <f t="shared" ca="1" si="31"/>
        <v>#DIV/0!</v>
      </c>
      <c r="W18" s="64">
        <f t="shared" ca="1" si="31"/>
        <v>0</v>
      </c>
      <c r="X18" s="64">
        <f t="shared" ca="1" si="31"/>
        <v>0</v>
      </c>
      <c r="Y18" s="72">
        <f ca="1">IF(U18=0,0,X18/U18)</f>
        <v>0</v>
      </c>
      <c r="Z18" s="64">
        <f ca="1">SUM(Z3:Z16)</f>
        <v>0</v>
      </c>
      <c r="AA18" s="64">
        <f ca="1">IFERROR(P18*AA24/P24,0)</f>
        <v>0</v>
      </c>
      <c r="AB18" s="64">
        <f>SUM(AB3:AB16)</f>
        <v>0</v>
      </c>
      <c r="AC18" s="64">
        <f>SUM(AC3:AC16)</f>
        <v>0</v>
      </c>
      <c r="AD18" s="73">
        <f ca="1">SUM(AD3:AD16)</f>
        <v>0</v>
      </c>
      <c r="AE18" s="74">
        <f ca="1">SUM(AE3:AE16)</f>
        <v>0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 ca="1"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 ca="1">P18+P22</f>
        <v>0</v>
      </c>
      <c r="Q24" s="118">
        <f ca="1">Q18+Q22</f>
        <v>0</v>
      </c>
      <c r="R24" s="121">
        <f ca="1">R18-R22</f>
        <v>0</v>
      </c>
      <c r="S24" s="118">
        <f t="shared" ref="S24:X24" ca="1" si="34">S18+S22</f>
        <v>0</v>
      </c>
      <c r="T24" s="118">
        <f t="shared" ca="1" si="34"/>
        <v>0</v>
      </c>
      <c r="U24" s="121">
        <f t="shared" ca="1" si="34"/>
        <v>0</v>
      </c>
      <c r="V24" s="122" t="e">
        <f t="shared" ca="1" si="34"/>
        <v>#DIV/0!</v>
      </c>
      <c r="W24" s="118">
        <f t="shared" ca="1" si="34"/>
        <v>0</v>
      </c>
      <c r="X24" s="118">
        <f t="shared" ca="1" si="34"/>
        <v>0</v>
      </c>
      <c r="Y24" s="123" t="e">
        <f ca="1">X24/U24</f>
        <v>#DIV/0!</v>
      </c>
      <c r="Z24" s="118">
        <f ca="1">Z18+Z22</f>
        <v>0</v>
      </c>
      <c r="AA24" s="124"/>
      <c r="AB24" s="125"/>
      <c r="AC24" s="125">
        <f>SUM(AC3:AC20)</f>
        <v>0</v>
      </c>
      <c r="AD24" s="118">
        <f ca="1">AD18+AD22</f>
        <v>0</v>
      </c>
      <c r="AE24" s="126">
        <f ca="1">AE18+AE22</f>
        <v>0</v>
      </c>
      <c r="AF24" s="127"/>
      <c r="AG24" s="128"/>
      <c r="AH24" s="129"/>
      <c r="AI24" s="129"/>
      <c r="AJ24" s="129"/>
      <c r="AK24" s="129" t="e">
        <f ca="1">AA25/P24</f>
        <v>#DIV/0!</v>
      </c>
      <c r="AL24" s="129"/>
      <c r="AM24" s="129"/>
      <c r="AN24" s="130"/>
      <c r="AP24" s="126">
        <f ca="1"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-150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24" priority="18" operator="greaterThan">
      <formula>120</formula>
    </cfRule>
  </conditionalFormatting>
  <conditionalFormatting sqref="N23">
    <cfRule type="cellIs" dxfId="323" priority="17" operator="between">
      <formula>0.000001</formula>
      <formula>25</formula>
    </cfRule>
  </conditionalFormatting>
  <conditionalFormatting sqref="V1 V25:V1048576">
    <cfRule type="cellIs" dxfId="322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{DB877AF2-78BE-4070-BA20-C829944616A1}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{3EDFB9AB-49F7-4DF8-A732-7D3F82A2F4E6}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{5739E013-C105-48C8-8BB5-CE871DBCEC16}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{1397C064-759B-4928-9200-1F7C5659175D}</x14:id>
        </ext>
      </extLst>
    </cfRule>
  </conditionalFormatting>
  <conditionalFormatting sqref="P23">
    <cfRule type="cellIs" dxfId="321" priority="14" operator="greaterThan">
      <formula>120</formula>
    </cfRule>
  </conditionalFormatting>
  <conditionalFormatting sqref="Q23">
    <cfRule type="cellIs" dxfId="320" priority="13" operator="greaterThan">
      <formula>120</formula>
    </cfRule>
  </conditionalFormatting>
  <conditionalFormatting sqref="R23">
    <cfRule type="cellIs" dxfId="319" priority="12" operator="greaterThan">
      <formula>120</formula>
    </cfRule>
  </conditionalFormatting>
  <conditionalFormatting sqref="S23">
    <cfRule type="cellIs" dxfId="318" priority="11" operator="greaterThan">
      <formula>120</formula>
    </cfRule>
  </conditionalFormatting>
  <conditionalFormatting sqref="T23">
    <cfRule type="cellIs" dxfId="317" priority="10" operator="greaterThan">
      <formula>120</formula>
    </cfRule>
  </conditionalFormatting>
  <conditionalFormatting sqref="U23">
    <cfRule type="cellIs" dxfId="316" priority="9" operator="greaterThan">
      <formula>120</formula>
    </cfRule>
  </conditionalFormatting>
  <conditionalFormatting sqref="V23">
    <cfRule type="cellIs" dxfId="315" priority="8" operator="greaterThan">
      <formula>120</formula>
    </cfRule>
  </conditionalFormatting>
  <conditionalFormatting sqref="W23">
    <cfRule type="cellIs" dxfId="314" priority="7" operator="greaterThan">
      <formula>120</formula>
    </cfRule>
  </conditionalFormatting>
  <conditionalFormatting sqref="X23">
    <cfRule type="cellIs" dxfId="313" priority="6" operator="greaterThan">
      <formula>120</formula>
    </cfRule>
  </conditionalFormatting>
  <conditionalFormatting sqref="Z23">
    <cfRule type="cellIs" dxfId="31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{79D3CCD3-3BCA-4017-8F66-47D40F75AB2D}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{DA1F9661-A1B9-47F6-B7F7-6933B17F416A}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{53E9C7B0-AEDE-4323-9151-F6C7902B6347}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{29C22C65-9609-4F1D-95D1-8BFE1310B36F}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{5172A064-BEC4-4C73-A8C6-9A7D136428BB}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{66195D5D-6DE6-4DFB-BE41-76739395DF0E}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{4BAF07DC-FE07-4B41-BA36-1093636C9512}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{575D851D-EFD1-41DE-9A48-02E3CA81347E}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{AA114912-1489-421A-8939-E4C155876755}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{954088AB-8A12-45A1-8807-4035AE606DB5}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{53D2D5F4-4A4B-4765-9195-7946D312B234}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{3F205935-2F2A-4718-AA69-8928E362817E}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{7AA2356F-4EFC-45DC-A5BD-577B09AEC888}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{50C83002-3C30-4AD7-9671-88D8A6026CEE}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{481FBCA7-388F-48EB-9308-D6C35AE009FB}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{70B97BD7-0584-4CF0-985E-B70DFD2754C2}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77AF2-78BE-4070-BA20-C82994461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DFB9AB-49F7-4DF8-A732-7D3F82A2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739E013-C105-48C8-8BB5-CE871DBCE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397C064-759B-4928-9200-1F7C56591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9D3CCD3-3BCA-4017-8F66-47D40F75AB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A1F9661-A1B9-47F6-B7F7-6933B17F4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3E9C7B0-AEDE-4323-9151-F6C7902B6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9C22C65-9609-4F1D-95D1-8BFE1310B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172A064-BEC4-4C73-A8C6-9A7D13642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6195D5D-6DE6-4DFB-BE41-76739395D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BAF07DC-FE07-4B41-BA36-1093636C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575D851D-EFD1-41DE-9A48-02E3CA8134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AA114912-1489-421A-8939-E4C1558767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954088AB-8A12-45A1-8807-4035AE606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53D2D5F4-4A4B-4765-9195-7946D312B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F205935-2F2A-4718-AA69-8928E3628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7AA2356F-4EFC-45DC-A5BD-577B09AEC8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0C83002-3C30-4AD7-9671-88D8A6026C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81FBCA7-388F-48EB-9308-D6C35AE00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70B97BD7-0584-4CF0-985E-B70DFD275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C216-703F-479F-A2E5-D9E6CA48256B}">
  <dimension ref="A1:AZ30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AE32" sqref="AE3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3879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83499+665</f>
        <v>84164</v>
      </c>
      <c r="AE1" s="266">
        <f>U24/AD1</f>
        <v>2.5832660044674682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3882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341</v>
      </c>
      <c r="D3" s="33"/>
      <c r="E3" s="33"/>
      <c r="F3" s="33"/>
      <c r="G3" s="34"/>
      <c r="H3" s="35">
        <v>142.97999999999999</v>
      </c>
      <c r="I3" s="33">
        <f t="shared" ref="I3:I16" si="0">C3*H3</f>
        <v>48756.179999999993</v>
      </c>
      <c r="J3" s="36"/>
      <c r="K3" s="32">
        <v>5</v>
      </c>
      <c r="L3" s="36"/>
      <c r="M3" s="36"/>
      <c r="N3" s="37">
        <f>K3/$O$1</f>
        <v>0.7142857142857143</v>
      </c>
      <c r="O3" s="38">
        <f>R3/$O$1</f>
        <v>0.2857142857142857</v>
      </c>
      <c r="P3" s="39">
        <f>SUMIFS('Отчет 06-12.04'!H:H,'Отчет 06-12.04'!D:D,"Выручка",'Отчет 06-12.04'!E:E,B3)</f>
        <v>2</v>
      </c>
      <c r="Q3" s="39">
        <f>SUMIFS('Отчет 06-12.04'!H:H,'Отчет 06-12.04'!D:D,"Возврат выручки",'Отчет 06-12.04'!E:E,B3)</f>
        <v>0</v>
      </c>
      <c r="R3" s="40">
        <f t="shared" ref="R3:R7" si="1">P3-Q3</f>
        <v>2</v>
      </c>
      <c r="S3" s="41">
        <f>SUMIFS('Отчет 06-12.04'!P:P,'Отчет 06-12.04'!C:C,"Продажи",'Отчет 06-12.04'!E:E,B3)</f>
        <v>4853</v>
      </c>
      <c r="T3" s="42">
        <f>SUMIFS('Отчет 06-12.04'!P:P,'Отчет 06-12.04'!C:C,"Возвраты",'Отчет 06-12.04'!E:E,B3)</f>
        <v>0</v>
      </c>
      <c r="U3" s="40">
        <f t="shared" ref="U3:U7" si="2">S3+T3</f>
        <v>4853</v>
      </c>
      <c r="V3" s="43">
        <f t="shared" ref="V3:V14" si="3">U3/$U$24</f>
        <v>2.2321058973957999E-2</v>
      </c>
      <c r="W3" s="44">
        <f t="shared" ref="W3:W7" si="4">R3*H3</f>
        <v>285.95999999999998</v>
      </c>
      <c r="X3" s="42">
        <f>-SUMIFS('Отчет 06-12.04'!P:P,'Отчет 06-12.04'!C:C,"Вознаграждение Ozon",'Отчет 06-12.04'!E:E,B3)</f>
        <v>2224.29</v>
      </c>
      <c r="Y3" s="45">
        <f t="shared" ref="Y3:Y16" si="5">IF(U3=0,0,X3/U3)</f>
        <v>0.45833298990315269</v>
      </c>
      <c r="Z3" s="42">
        <f>-SUMIFS('Отчет 06-12.04'!P:P,'Отчет 06-12.04'!C:C,"Услуги доставки",'Отчет 06-12.04'!E:E,B3)</f>
        <v>252.25</v>
      </c>
      <c r="AA3" s="32">
        <v>3239.5837920000004</v>
      </c>
      <c r="AB3" s="42"/>
      <c r="AC3" s="42"/>
      <c r="AD3" s="46">
        <f>IFERROR(U3*1%/$AE$1,0)</f>
        <v>18.78629607484201</v>
      </c>
      <c r="AE3" s="47">
        <f t="shared" ref="AE3:AE7" si="6">U3-W3-X3-Z3-AA3-AB3-AC3-AD3</f>
        <v>-1167.8700880748424</v>
      </c>
      <c r="AF3" s="46"/>
      <c r="AG3" s="48">
        <f t="shared" ref="AG3:AG7" si="7">IF(R3=0,0,U3/R3)</f>
        <v>2426.5</v>
      </c>
      <c r="AH3" s="49">
        <f t="shared" ref="AH3:AH7" si="8">H3</f>
        <v>142.97999999999999</v>
      </c>
      <c r="AI3" s="49">
        <f t="shared" ref="AI3:AI7" si="9">IF(R3=0,0,X3/R3)</f>
        <v>1112.145</v>
      </c>
      <c r="AJ3" s="49">
        <f t="shared" ref="AJ3:AJ7" si="10">IF(P3=0,Z3/1,Z3/P3)</f>
        <v>126.125</v>
      </c>
      <c r="AK3" s="49">
        <f t="shared" ref="AK3:AK7" si="11">IF(P3=0,0,AA3/P3)</f>
        <v>1619.7918960000002</v>
      </c>
      <c r="AL3" s="49">
        <f>_xlfn.IFS(R3=0,AE3,R3&lt;0,AE3/-R3,R3&gt;0,AE3/R3)</f>
        <v>-583.93504403742122</v>
      </c>
      <c r="AM3" s="50">
        <f t="shared" ref="AM3:AM7" si="12">IF(AG3=0,0,AL3/AG3)</f>
        <v>-0.24064910118995311</v>
      </c>
      <c r="AN3" s="51">
        <f t="shared" ref="AN3:AN7" si="13">IF(AH3=0,0,AL3/AH3)</f>
        <v>-4.0840330398476796</v>
      </c>
      <c r="AP3" s="53">
        <f t="shared" ref="AP3:AP7" si="14">AL3*C3</f>
        <v>-199121.85001676064</v>
      </c>
    </row>
    <row r="4" spans="1:42">
      <c r="A4" s="30">
        <v>2676784638</v>
      </c>
      <c r="B4" s="31" t="s">
        <v>39</v>
      </c>
      <c r="C4" s="32">
        <v>325</v>
      </c>
      <c r="D4" s="33"/>
      <c r="E4" s="33"/>
      <c r="F4" s="33"/>
      <c r="G4" s="34"/>
      <c r="H4" s="35">
        <v>123.09</v>
      </c>
      <c r="I4" s="33">
        <f t="shared" si="0"/>
        <v>40004.25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06-12.04'!H:H,'Отчет 06-12.04'!D:D,"Выручка",'Отчет 06-12.04'!E:E,B4)</f>
        <v>5</v>
      </c>
      <c r="Q4" s="39">
        <f>SUMIFS('Отчет 06-12.04'!H:H,'Отчет 06-12.04'!D:D,"Возврат выручки",'Отчет 06-12.04'!E:E,B4)</f>
        <v>0</v>
      </c>
      <c r="R4" s="40">
        <f t="shared" si="1"/>
        <v>5</v>
      </c>
      <c r="S4" s="41">
        <f>SUMIFS('Отчет 06-12.04'!P:P,'Отчет 06-12.04'!C:C,"Продажи",'Отчет 06-12.04'!E:E,B4)</f>
        <v>13450</v>
      </c>
      <c r="T4" s="42">
        <f>SUMIFS('Отчет 06-12.04'!P:P,'Отчет 06-12.04'!C:C,"Возвраты",'Отчет 06-12.04'!E:E,B4)</f>
        <v>0</v>
      </c>
      <c r="U4" s="40">
        <f t="shared" si="2"/>
        <v>13450</v>
      </c>
      <c r="V4" s="43">
        <f t="shared" si="3"/>
        <v>6.1862403296875146E-2</v>
      </c>
      <c r="W4" s="44">
        <f t="shared" si="4"/>
        <v>615.45000000000005</v>
      </c>
      <c r="X4" s="42">
        <f>-SUMIFS('Отчет 06-12.04'!P:P,'Отчет 06-12.04'!C:C,"Вознаграждение Ozon",'Отчет 06-12.04'!E:E,B4)</f>
        <v>6058.5</v>
      </c>
      <c r="Y4" s="45">
        <f t="shared" si="5"/>
        <v>0.4504460966542751</v>
      </c>
      <c r="Z4" s="42">
        <f>-SUMIFS('Отчет 06-12.04'!P:P,'Отчет 06-12.04'!C:C,"Услуги доставки",'Отчет 06-12.04'!E:E,B4)</f>
        <v>1147.32</v>
      </c>
      <c r="AA4" s="32">
        <v>5507.7083039999998</v>
      </c>
      <c r="AB4" s="42"/>
      <c r="AC4" s="42"/>
      <c r="AD4" s="46">
        <f t="shared" ref="AD4:AD16" si="17">IFERROR(U4*1%/$AE$1,0)</f>
        <v>52.065873110782</v>
      </c>
      <c r="AE4" s="47">
        <f t="shared" si="6"/>
        <v>68.955822889217785</v>
      </c>
      <c r="AF4" s="46"/>
      <c r="AG4" s="48">
        <f t="shared" si="7"/>
        <v>2690</v>
      </c>
      <c r="AH4" s="49">
        <f t="shared" si="8"/>
        <v>123.09</v>
      </c>
      <c r="AI4" s="49">
        <f t="shared" si="9"/>
        <v>1211.7</v>
      </c>
      <c r="AJ4" s="49">
        <f t="shared" si="10"/>
        <v>229.464</v>
      </c>
      <c r="AK4" s="49">
        <f t="shared" si="11"/>
        <v>1101.5416608</v>
      </c>
      <c r="AL4" s="49">
        <f t="array" ref="AL4">_xlfn.IFS(R4=0,AE4,R4&lt;0,AE4/-R4,R4&gt;0,AE4/R4)</f>
        <v>13.791164577843556</v>
      </c>
      <c r="AM4" s="50">
        <f t="shared" si="12"/>
        <v>5.1268269806109875E-3</v>
      </c>
      <c r="AN4" s="51">
        <f t="shared" si="13"/>
        <v>0.1120413078060245</v>
      </c>
      <c r="AP4" s="53">
        <f t="shared" si="14"/>
        <v>4482.1284877991557</v>
      </c>
    </row>
    <row r="5" spans="1:42">
      <c r="A5" s="30">
        <v>2676784504</v>
      </c>
      <c r="B5" s="31" t="s">
        <v>40</v>
      </c>
      <c r="C5" s="32">
        <v>352</v>
      </c>
      <c r="D5" s="33"/>
      <c r="E5" s="33"/>
      <c r="F5" s="33"/>
      <c r="G5" s="34"/>
      <c r="H5" s="35">
        <v>123.09</v>
      </c>
      <c r="I5" s="54">
        <f t="shared" si="0"/>
        <v>43327.68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0.14285714285714285</v>
      </c>
      <c r="P5" s="39">
        <f>SUMIFS('Отчет 06-12.04'!H:H,'Отчет 06-12.04'!D:D,"Выручка",'Отчет 06-12.04'!E:E,B5)</f>
        <v>1</v>
      </c>
      <c r="Q5" s="39">
        <f>SUMIFS('Отчет 06-12.04'!H:H,'Отчет 06-12.04'!D:D,"Возврат выручки",'Отчет 06-12.04'!E:E,B5)</f>
        <v>0</v>
      </c>
      <c r="R5" s="40">
        <f t="shared" si="1"/>
        <v>1</v>
      </c>
      <c r="S5" s="41">
        <f>SUMIFS('Отчет 06-12.04'!P:P,'Отчет 06-12.04'!C:C,"Продажи",'Отчет 06-12.04'!E:E,B5)</f>
        <v>2750</v>
      </c>
      <c r="T5" s="42">
        <f>SUMIFS('Отчет 06-12.04'!P:P,'Отчет 06-12.04'!C:C,"Возвраты",'Отчет 06-12.04'!E:E,B5)</f>
        <v>0</v>
      </c>
      <c r="U5" s="40">
        <f t="shared" si="2"/>
        <v>2750</v>
      </c>
      <c r="V5" s="43">
        <f t="shared" si="3"/>
        <v>1.2648446770736553E-2</v>
      </c>
      <c r="W5" s="44">
        <f t="shared" si="4"/>
        <v>123.09</v>
      </c>
      <c r="X5" s="42">
        <f>-SUMIFS('Отчет 06-12.04'!P:P,'Отчет 06-12.04'!C:C,"Вознаграждение Ozon",'Отчет 06-12.04'!E:E,B5)</f>
        <v>1320</v>
      </c>
      <c r="Y5" s="45">
        <f t="shared" si="5"/>
        <v>0.48</v>
      </c>
      <c r="Z5" s="42">
        <f>-SUMIFS('Отчет 06-12.04'!P:P,'Отчет 06-12.04'!C:C,"Услуги доставки",'Отчет 06-12.04'!E:E,B5)</f>
        <v>67</v>
      </c>
      <c r="AA5" s="32">
        <v>2068.6129840000003</v>
      </c>
      <c r="AB5" s="55"/>
      <c r="AC5" s="42"/>
      <c r="AD5" s="46">
        <f t="shared" si="17"/>
        <v>10.645438740122714</v>
      </c>
      <c r="AE5" s="47">
        <f t="shared" si="6"/>
        <v>-839.34842274012317</v>
      </c>
      <c r="AF5" s="46"/>
      <c r="AG5" s="48">
        <f t="shared" si="7"/>
        <v>2750</v>
      </c>
      <c r="AH5" s="49">
        <f t="shared" si="8"/>
        <v>123.09</v>
      </c>
      <c r="AI5" s="49">
        <f t="shared" si="9"/>
        <v>1320</v>
      </c>
      <c r="AJ5" s="49">
        <f t="shared" si="10"/>
        <v>67</v>
      </c>
      <c r="AK5" s="49">
        <f t="shared" si="11"/>
        <v>2068.6129840000003</v>
      </c>
      <c r="AL5" s="49">
        <f t="array" ref="AL5">_xlfn.IFS(R5=0,AE5,R5&lt;0,AE5/-R5,R5&gt;0,AE5/R5)</f>
        <v>-839.34842274012317</v>
      </c>
      <c r="AM5" s="50">
        <f t="shared" si="12"/>
        <v>-0.30521760826913569</v>
      </c>
      <c r="AN5" s="51">
        <f t="shared" si="13"/>
        <v>-6.818981417987839</v>
      </c>
      <c r="AP5" s="53">
        <f t="shared" si="14"/>
        <v>-295450.64480452333</v>
      </c>
    </row>
    <row r="6" spans="1:42">
      <c r="A6" s="30">
        <v>2676784514</v>
      </c>
      <c r="B6" s="31" t="s">
        <v>41</v>
      </c>
      <c r="C6" s="32">
        <v>631</v>
      </c>
      <c r="D6" s="33"/>
      <c r="E6" s="33"/>
      <c r="F6" s="33"/>
      <c r="G6" s="34"/>
      <c r="H6" s="35">
        <v>123.09</v>
      </c>
      <c r="I6" s="54">
        <f t="shared" si="0"/>
        <v>77669.790000000008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0.14285714285714285</v>
      </c>
      <c r="P6" s="39">
        <f>SUMIFS('Отчет 06-12.04'!H:H,'Отчет 06-12.04'!D:D,"Выручка",'Отчет 06-12.04'!E:E,B6)</f>
        <v>1</v>
      </c>
      <c r="Q6" s="39">
        <f>SUMIFS('Отчет 06-12.04'!H:H,'Отчет 06-12.04'!D:D,"Возврат выручки",'Отчет 06-12.04'!E:E,B6)</f>
        <v>0</v>
      </c>
      <c r="R6" s="40">
        <f t="shared" si="1"/>
        <v>1</v>
      </c>
      <c r="S6" s="41">
        <f>SUMIFS('Отчет 06-12.04'!P:P,'Отчет 06-12.04'!C:C,"Продажи",'Отчет 06-12.04'!E:E,B6)</f>
        <v>2750</v>
      </c>
      <c r="T6" s="42">
        <f>SUMIFS('Отчет 06-12.04'!P:P,'Отчет 06-12.04'!C:C,"Возвраты",'Отчет 06-12.04'!E:E,B6)</f>
        <v>0</v>
      </c>
      <c r="U6" s="40">
        <f t="shared" si="2"/>
        <v>2750</v>
      </c>
      <c r="V6" s="43">
        <f t="shared" si="3"/>
        <v>1.2648446770736553E-2</v>
      </c>
      <c r="W6" s="44">
        <f t="shared" si="4"/>
        <v>123.09</v>
      </c>
      <c r="X6" s="42">
        <f>-SUMIFS('Отчет 06-12.04'!P:P,'Отчет 06-12.04'!C:C,"Вознаграждение Ozon",'Отчет 06-12.04'!E:E,B6)</f>
        <v>1320</v>
      </c>
      <c r="Y6" s="45">
        <f t="shared" si="5"/>
        <v>0.48</v>
      </c>
      <c r="Z6" s="42">
        <f>-SUMIFS('Отчет 06-12.04'!P:P,'Отчет 06-12.04'!C:C,"Услуги доставки",'Отчет 06-12.04'!E:E,B6)</f>
        <v>231</v>
      </c>
      <c r="AA6" s="32">
        <v>2226.5832700000001</v>
      </c>
      <c r="AB6" s="55"/>
      <c r="AC6" s="42"/>
      <c r="AD6" s="46">
        <f t="shared" si="17"/>
        <v>10.645438740122714</v>
      </c>
      <c r="AE6" s="47">
        <f t="shared" si="6"/>
        <v>-1161.3187087401229</v>
      </c>
      <c r="AF6" s="46"/>
      <c r="AG6" s="48">
        <f t="shared" si="7"/>
        <v>2750</v>
      </c>
      <c r="AH6" s="49">
        <f t="shared" si="8"/>
        <v>123.09</v>
      </c>
      <c r="AI6" s="49">
        <f t="shared" si="9"/>
        <v>1320</v>
      </c>
      <c r="AJ6" s="49">
        <f t="shared" si="10"/>
        <v>231</v>
      </c>
      <c r="AK6" s="49">
        <f t="shared" si="11"/>
        <v>2226.5832700000001</v>
      </c>
      <c r="AL6" s="49">
        <f t="array" ref="AL6">_xlfn.IFS(R6=0,AE6,R6&lt;0,AE6/-R6,R6&gt;0,AE6/R6)</f>
        <v>-1161.3187087401229</v>
      </c>
      <c r="AM6" s="50">
        <f t="shared" si="12"/>
        <v>-0.42229771226913559</v>
      </c>
      <c r="AN6" s="51">
        <f t="shared" si="13"/>
        <v>-9.4347120703560226</v>
      </c>
      <c r="AP6" s="53">
        <f t="shared" si="14"/>
        <v>-732792.10521501757</v>
      </c>
    </row>
    <row r="7" spans="1:42">
      <c r="A7" s="30">
        <v>2676784181</v>
      </c>
      <c r="B7" s="31" t="s">
        <v>42</v>
      </c>
      <c r="C7" s="32">
        <v>562</v>
      </c>
      <c r="D7" s="33"/>
      <c r="E7" s="33"/>
      <c r="F7" s="33"/>
      <c r="G7" s="34"/>
      <c r="H7" s="35">
        <v>117.24</v>
      </c>
      <c r="I7" s="54">
        <f t="shared" si="0"/>
        <v>65888.87999999999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1.2857142857142858</v>
      </c>
      <c r="P7" s="39">
        <f>SUMIFS('Отчет 06-12.04'!H:H,'Отчет 06-12.04'!D:D,"Выручка",'Отчет 06-12.04'!E:E,B7)</f>
        <v>9</v>
      </c>
      <c r="Q7" s="39">
        <f>SUMIFS('Отчет 06-12.04'!H:H,'Отчет 06-12.04'!D:D,"Возврат выручки",'Отчет 06-12.04'!E:E,B7)</f>
        <v>0</v>
      </c>
      <c r="R7" s="40">
        <f t="shared" si="1"/>
        <v>9</v>
      </c>
      <c r="S7" s="41">
        <f>SUMIFS('Отчет 06-12.04'!P:P,'Отчет 06-12.04'!C:C,"Продажи",'Отчет 06-12.04'!E:E,B7)</f>
        <v>25050.000000000004</v>
      </c>
      <c r="T7" s="42">
        <f>SUMIFS('Отчет 06-12.04'!P:P,'Отчет 06-12.04'!C:C,"Возвраты",'Отчет 06-12.04'!E:E,B7)</f>
        <v>0</v>
      </c>
      <c r="U7" s="40">
        <f t="shared" si="2"/>
        <v>25050.000000000004</v>
      </c>
      <c r="V7" s="43">
        <f t="shared" si="3"/>
        <v>0.11521585149343662</v>
      </c>
      <c r="W7" s="44">
        <f t="shared" si="4"/>
        <v>1055.1599999999999</v>
      </c>
      <c r="X7" s="42">
        <f>-SUMIFS('Отчет 06-12.04'!P:P,'Отчет 06-12.04'!C:C,"Вознаграждение Ozon",'Отчет 06-12.04'!E:E,B7)</f>
        <v>11611.5</v>
      </c>
      <c r="Y7" s="45">
        <f t="shared" si="5"/>
        <v>0.46353293413173646</v>
      </c>
      <c r="Z7" s="42">
        <f>-SUMIFS('Отчет 06-12.04'!P:P,'Отчет 06-12.04'!C:C,"Услуги доставки",'Отчет 06-12.04'!E:E,B7)</f>
        <v>1564.6599999999999</v>
      </c>
      <c r="AA7" s="32">
        <v>8822.8643049999991</v>
      </c>
      <c r="AB7" s="55"/>
      <c r="AC7" s="42"/>
      <c r="AD7" s="46">
        <f t="shared" si="17"/>
        <v>96.970269250935999</v>
      </c>
      <c r="AE7" s="47">
        <f t="shared" si="6"/>
        <v>1898.8454257490687</v>
      </c>
      <c r="AF7" s="46"/>
      <c r="AG7" s="48">
        <f t="shared" si="7"/>
        <v>2783.3333333333339</v>
      </c>
      <c r="AH7" s="49">
        <f t="shared" si="8"/>
        <v>117.24</v>
      </c>
      <c r="AI7" s="49">
        <f t="shared" si="9"/>
        <v>1290.1666666666667</v>
      </c>
      <c r="AJ7" s="49">
        <f t="shared" si="10"/>
        <v>173.85111111111109</v>
      </c>
      <c r="AK7" s="49">
        <f t="shared" si="11"/>
        <v>980.31825611111105</v>
      </c>
      <c r="AL7" s="49">
        <f t="array" ref="AL7">_xlfn.IFS(R7=0,AE7,R7&lt;0,AE7/-R7,R7&gt;0,AE7/R7)</f>
        <v>210.98282508322984</v>
      </c>
      <c r="AM7" s="50">
        <f t="shared" si="12"/>
        <v>7.5802212604753214E-2</v>
      </c>
      <c r="AN7" s="51">
        <f t="shared" si="13"/>
        <v>1.799580561951807</v>
      </c>
      <c r="AP7" s="53">
        <f t="shared" si="14"/>
        <v>118572.34769677518</v>
      </c>
    </row>
    <row r="8" spans="1:42">
      <c r="A8" s="30">
        <v>2676783005</v>
      </c>
      <c r="B8" s="31" t="s">
        <v>43</v>
      </c>
      <c r="C8" s="32">
        <v>166</v>
      </c>
      <c r="D8" s="33"/>
      <c r="E8" s="33"/>
      <c r="F8" s="33"/>
      <c r="G8" s="34"/>
      <c r="H8" s="35">
        <v>169.89</v>
      </c>
      <c r="I8" s="54">
        <f t="shared" si="0"/>
        <v>28201.739999999998</v>
      </c>
      <c r="J8" s="36"/>
      <c r="K8" s="32">
        <v>21</v>
      </c>
      <c r="L8" s="36"/>
      <c r="M8" s="36"/>
      <c r="N8" s="37">
        <f t="shared" si="15"/>
        <v>3</v>
      </c>
      <c r="O8" s="38">
        <f t="shared" si="16"/>
        <v>1.7142857142857142</v>
      </c>
      <c r="P8" s="39">
        <f>SUMIFS('Отчет 06-12.04'!H:H,'Отчет 06-12.04'!D:D,"Выручка",'Отчет 06-12.04'!E:E,B8)</f>
        <v>12</v>
      </c>
      <c r="Q8" s="39">
        <f>SUMIFS('Отчет 06-12.04'!H:H,'Отчет 06-12.04'!D:D,"Возврат выручки",'Отчет 06-12.04'!E:E,B8)</f>
        <v>0</v>
      </c>
      <c r="R8" s="40">
        <f>P8-Q8</f>
        <v>12</v>
      </c>
      <c r="S8" s="41">
        <f>SUMIFS('Отчет 06-12.04'!P:P,'Отчет 06-12.04'!C:C,"Продажи",'Отчет 06-12.04'!E:E,B8)</f>
        <v>33000</v>
      </c>
      <c r="T8" s="42">
        <f>SUMIFS('Отчет 06-12.04'!P:P,'Отчет 06-12.04'!C:C,"Возвраты",'Отчет 06-12.04'!E:E,B8)</f>
        <v>0</v>
      </c>
      <c r="U8" s="40">
        <f>S8+T8</f>
        <v>33000</v>
      </c>
      <c r="V8" s="43">
        <f t="shared" si="3"/>
        <v>0.15178136124883865</v>
      </c>
      <c r="W8" s="44">
        <f>R8*H8</f>
        <v>2038.6799999999998</v>
      </c>
      <c r="X8" s="42">
        <f>-SUMIFS('Отчет 06-12.04'!P:P,'Отчет 06-12.04'!C:C,"Вознаграждение Ozon",'Отчет 06-12.04'!E:E,B8)</f>
        <v>14740</v>
      </c>
      <c r="Y8" s="45">
        <f t="shared" si="5"/>
        <v>0.44666666666666666</v>
      </c>
      <c r="Z8" s="42">
        <f>-SUMIFS('Отчет 06-12.04'!P:P,'Отчет 06-12.04'!C:C,"Услуги доставки",'Отчет 06-12.04'!E:E,B8)</f>
        <v>2526.91</v>
      </c>
      <c r="AA8" s="32">
        <v>3431.7459010000002</v>
      </c>
      <c r="AB8" s="55"/>
      <c r="AC8" s="42"/>
      <c r="AD8" s="46">
        <f t="shared" si="17"/>
        <v>127.74526488147255</v>
      </c>
      <c r="AE8" s="47">
        <f>U8-W8-X8-Z8-AA8-AB8-AC8-AD8</f>
        <v>10134.918834118527</v>
      </c>
      <c r="AF8" s="46"/>
      <c r="AG8" s="48">
        <f>IF(R8=0,0,U8/R8)</f>
        <v>2750</v>
      </c>
      <c r="AH8" s="49">
        <f>H8</f>
        <v>169.89</v>
      </c>
      <c r="AI8" s="49">
        <f>IF(R8=0,0,X8/R8)</f>
        <v>1228.3333333333333</v>
      </c>
      <c r="AJ8" s="49">
        <f>IF(P8=0,Z8/1,Z8/P8)</f>
        <v>210.57583333333332</v>
      </c>
      <c r="AK8" s="49">
        <f>IF(P8=0,0,AA8/P8)</f>
        <v>285.97882508333333</v>
      </c>
      <c r="AL8" s="49">
        <f t="array" ref="AL8">_xlfn.IFS(R8=0,AE8,R8&lt;0,AE8/-R8,R8&gt;0,AE8/R8)</f>
        <v>844.57656950987723</v>
      </c>
      <c r="AM8" s="50">
        <f>IF(AG8=0,0,AL8/AG8)</f>
        <v>0.30711875254904625</v>
      </c>
      <c r="AN8" s="51">
        <f>IF(AH8=0,0,AL8/AH8)</f>
        <v>4.9713142004230813</v>
      </c>
      <c r="AP8" s="53">
        <f>AL8*C8</f>
        <v>140199.71053863963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0.14285714285714285</v>
      </c>
      <c r="P9" s="39">
        <f>SUMIFS('Отчет 06-12.04'!H:H,'Отчет 06-12.04'!D:D,"Выручка",'Отчет 06-12.04'!E:E,B9)</f>
        <v>1</v>
      </c>
      <c r="Q9" s="39">
        <f>SUMIFS('Отчет 06-12.04'!H:H,'Отчет 06-12.04'!D:D,"Возврат выручки",'Отчет 06-12.04'!E:E,B9)</f>
        <v>0</v>
      </c>
      <c r="R9" s="40">
        <f t="shared" ref="R9:R16" si="18">P9-Q9</f>
        <v>1</v>
      </c>
      <c r="S9" s="41">
        <f>SUMIFS('Отчет 06-12.04'!P:P,'Отчет 06-12.04'!C:C,"Продажи",'Отчет 06-12.04'!E:E,B9)</f>
        <v>2750</v>
      </c>
      <c r="T9" s="42">
        <f>SUMIFS('Отчет 06-12.04'!P:P,'Отчет 06-12.04'!C:C,"Возвраты",'Отчет 06-12.04'!E:E,B9)</f>
        <v>0</v>
      </c>
      <c r="U9" s="40">
        <f t="shared" ref="U9:U16" si="19">S9+T9</f>
        <v>2750</v>
      </c>
      <c r="V9" s="43">
        <f t="shared" si="3"/>
        <v>1.2648446770736553E-2</v>
      </c>
      <c r="W9" s="44">
        <f t="shared" ref="W9:W16" si="20">R9*H9</f>
        <v>123</v>
      </c>
      <c r="X9" s="42">
        <f>-SUMIFS('Отчет 06-12.04'!P:P,'Отчет 06-12.04'!C:C,"Вознаграждение Ozon",'Отчет 06-12.04'!E:E,B9)</f>
        <v>1320</v>
      </c>
      <c r="Y9" s="45">
        <f t="shared" si="5"/>
        <v>0.48</v>
      </c>
      <c r="Z9" s="42">
        <f>-SUMIFS('Отчет 06-12.04'!P:P,'Отчет 06-12.04'!C:C,"Услуги доставки",'Отчет 06-12.04'!E:E,B9)</f>
        <v>325.76</v>
      </c>
      <c r="AA9" s="32"/>
      <c r="AB9" s="55"/>
      <c r="AC9" s="42"/>
      <c r="AD9" s="46">
        <f t="shared" si="17"/>
        <v>10.645438740122714</v>
      </c>
      <c r="AE9" s="47">
        <f t="shared" ref="AE9:AE16" si="21">U9-W9-X9-Z9-AA9-AB9-AC9-AD9</f>
        <v>970.59456125987731</v>
      </c>
      <c r="AF9" s="46"/>
      <c r="AG9" s="48">
        <f t="shared" ref="AG9:AG16" si="22">IF(R9=0,0,U9/R9)</f>
        <v>2750</v>
      </c>
      <c r="AH9" s="49">
        <f t="shared" ref="AH9:AH16" si="23">H9</f>
        <v>123</v>
      </c>
      <c r="AI9" s="49">
        <f t="shared" ref="AI9:AI16" si="24">IF(R9=0,0,X9/R9)</f>
        <v>1320</v>
      </c>
      <c r="AJ9" s="49">
        <f t="shared" ref="AJ9:AJ16" si="25">IF(P9=0,Z9/1,Z9/P9)</f>
        <v>325.76</v>
      </c>
      <c r="AK9" s="49">
        <f t="shared" ref="AK9:AK16" si="26">IF(P9=0,0,AA9/P9)</f>
        <v>0</v>
      </c>
      <c r="AL9" s="49">
        <f t="array" ref="AL9">_xlfn.IFS(R9=0,AE9,R9&lt;0,AE9/-R9,R9&gt;0,AE9/R9)</f>
        <v>970.59456125987731</v>
      </c>
      <c r="AM9" s="50">
        <f t="shared" ref="AM9:AM16" si="27">IF(AG9=0,0,AL9/AG9)</f>
        <v>0.35294347682177357</v>
      </c>
      <c r="AN9" s="51">
        <f t="shared" ref="AN9:AN16" si="28">IF(AH9=0,0,AL9/AH9)</f>
        <v>7.891012693169734</v>
      </c>
      <c r="AP9" s="53">
        <f t="shared" ref="AP9:AP16" si="29">AL9*C9</f>
        <v>358149.39310489473</v>
      </c>
    </row>
    <row r="10" spans="1:42">
      <c r="A10" s="30">
        <v>3405092836</v>
      </c>
      <c r="B10" s="31" t="s">
        <v>56</v>
      </c>
      <c r="C10" s="32">
        <v>356</v>
      </c>
      <c r="D10" s="33"/>
      <c r="E10" s="33"/>
      <c r="F10" s="33"/>
      <c r="G10" s="34"/>
      <c r="H10" s="35">
        <v>123</v>
      </c>
      <c r="I10" s="54">
        <f t="shared" si="0"/>
        <v>43788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</v>
      </c>
      <c r="P10" s="39">
        <f>SUMIFS('Отчет 06-12.04'!H:H,'Отчет 06-12.04'!D:D,"Выручка",'Отчет 06-12.04'!E:E,B10)</f>
        <v>0</v>
      </c>
      <c r="Q10" s="39">
        <f>SUMIFS('Отчет 06-12.04'!H:H,'Отчет 06-12.04'!D:D,"Возврат выручки",'Отчет 06-12.04'!E:E,B10)</f>
        <v>0</v>
      </c>
      <c r="R10" s="40">
        <f t="shared" si="18"/>
        <v>0</v>
      </c>
      <c r="S10" s="41">
        <f>SUMIFS('Отчет 06-12.04'!P:P,'Отчет 06-12.04'!C:C,"Продажи",'Отчет 06-12.04'!E:E,B10)</f>
        <v>0</v>
      </c>
      <c r="T10" s="42">
        <f>SUMIFS('Отчет 06-12.04'!P:P,'Отчет 06-12.04'!C:C,"Возвраты",'Отчет 06-12.04'!E:E,B10)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42">
        <f>-SUMIFS('Отчет 06-12.04'!P:P,'Отчет 06-12.04'!C:C,"Вознаграждение Ozon",'Отчет 06-12.04'!E:E,B10)</f>
        <v>0</v>
      </c>
      <c r="Y10" s="45">
        <f t="shared" si="5"/>
        <v>0</v>
      </c>
      <c r="Z10" s="42">
        <f>-SUMIFS('Отчет 06-12.04'!P:P,'Отчет 06-12.04'!C:C,"Услуги доставки",'Отчет 06-12.04'!E:E,B10)</f>
        <v>0</v>
      </c>
      <c r="AA10" s="32"/>
      <c r="AB10" s="55"/>
      <c r="AC10" s="42"/>
      <c r="AD10" s="46">
        <f t="shared" si="17"/>
        <v>0</v>
      </c>
      <c r="AE10" s="47">
        <f t="shared" si="21"/>
        <v>0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0</v>
      </c>
      <c r="AM10" s="50">
        <f t="shared" si="27"/>
        <v>0</v>
      </c>
      <c r="AN10" s="51">
        <f t="shared" si="28"/>
        <v>0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v>596</v>
      </c>
      <c r="D11" s="33"/>
      <c r="E11" s="33"/>
      <c r="F11" s="33"/>
      <c r="G11" s="34"/>
      <c r="H11" s="35">
        <v>123</v>
      </c>
      <c r="I11" s="54">
        <f t="shared" si="0"/>
        <v>73308</v>
      </c>
      <c r="J11" s="36"/>
      <c r="K11" s="32">
        <v>16</v>
      </c>
      <c r="L11" s="36"/>
      <c r="M11" s="36"/>
      <c r="N11" s="37">
        <f t="shared" si="15"/>
        <v>2.2857142857142856</v>
      </c>
      <c r="O11" s="38">
        <f t="shared" si="16"/>
        <v>1.7142857142857142</v>
      </c>
      <c r="P11" s="39">
        <f>SUMIFS('Отчет 06-12.04'!H:H,'Отчет 06-12.04'!D:D,"Выручка",'Отчет 06-12.04'!E:E,B11)</f>
        <v>13</v>
      </c>
      <c r="Q11" s="39">
        <f>SUMIFS('Отчет 06-12.04'!H:H,'Отчет 06-12.04'!D:D,"Возврат выручки",'Отчет 06-12.04'!E:E,B11)</f>
        <v>1</v>
      </c>
      <c r="R11" s="40">
        <f t="shared" si="18"/>
        <v>12</v>
      </c>
      <c r="S11" s="41">
        <f>SUMIFS('Отчет 06-12.04'!P:P,'Отчет 06-12.04'!C:C,"Продажи",'Отчет 06-12.04'!E:E,B11)</f>
        <v>33476</v>
      </c>
      <c r="T11" s="42">
        <f>SUMIFS('Отчет 06-12.04'!P:P,'Отчет 06-12.04'!C:C,"Возвраты",'Отчет 06-12.04'!E:E,B11)</f>
        <v>-2750</v>
      </c>
      <c r="U11" s="40">
        <f t="shared" si="19"/>
        <v>30726</v>
      </c>
      <c r="V11" s="43">
        <f t="shared" si="3"/>
        <v>0.14132224562823686</v>
      </c>
      <c r="W11" s="44">
        <f t="shared" si="20"/>
        <v>1476</v>
      </c>
      <c r="X11" s="42">
        <f>-SUMIFS('Отчет 06-12.04'!P:P,'Отчет 06-12.04'!C:C,"Вознаграждение Ozon",'Отчет 06-12.04'!E:E,B11)</f>
        <v>14282.18</v>
      </c>
      <c r="Y11" s="45">
        <f t="shared" si="5"/>
        <v>0.46482392761830371</v>
      </c>
      <c r="Z11" s="42">
        <f>-SUMIFS('Отчет 06-12.04'!P:P,'Отчет 06-12.04'!C:C,"Услуги доставки",'Отчет 06-12.04'!E:E,B11)</f>
        <v>1905.0600000000004</v>
      </c>
      <c r="AA11" s="32">
        <v>9043.1611780000003</v>
      </c>
      <c r="AB11" s="55"/>
      <c r="AC11" s="42"/>
      <c r="AD11" s="46">
        <f t="shared" si="17"/>
        <v>118.94245481054926</v>
      </c>
      <c r="AE11" s="47">
        <f t="shared" si="21"/>
        <v>3900.6563671894487</v>
      </c>
      <c r="AF11" s="46"/>
      <c r="AG11" s="48">
        <f t="shared" si="22"/>
        <v>2560.5</v>
      </c>
      <c r="AH11" s="49">
        <f t="shared" si="23"/>
        <v>123</v>
      </c>
      <c r="AI11" s="49">
        <f t="shared" si="24"/>
        <v>1190.1816666666666</v>
      </c>
      <c r="AJ11" s="49">
        <f t="shared" si="25"/>
        <v>146.54307692307697</v>
      </c>
      <c r="AK11" s="49">
        <f t="shared" si="26"/>
        <v>695.62778292307689</v>
      </c>
      <c r="AL11" s="49">
        <f t="array" ref="AL11">_xlfn.IFS(R11=0,AE11,R11&lt;0,AE11/-R11,R11&gt;0,AE11/R11)</f>
        <v>325.05469726578741</v>
      </c>
      <c r="AM11" s="50">
        <f t="shared" si="27"/>
        <v>0.12694969625689803</v>
      </c>
      <c r="AN11" s="51">
        <f t="shared" si="28"/>
        <v>2.6427211159820114</v>
      </c>
      <c r="AP11" s="53">
        <f t="shared" si="29"/>
        <v>193732.59957040931</v>
      </c>
    </row>
    <row r="12" spans="1:42">
      <c r="A12" s="30">
        <v>3405092873</v>
      </c>
      <c r="B12" s="171" t="s">
        <v>57</v>
      </c>
      <c r="C12" s="32">
        <v>291</v>
      </c>
      <c r="D12" s="33"/>
      <c r="E12" s="33"/>
      <c r="F12" s="33"/>
      <c r="G12" s="34"/>
      <c r="H12" s="35">
        <v>117</v>
      </c>
      <c r="I12" s="54">
        <f t="shared" si="0"/>
        <v>34047</v>
      </c>
      <c r="J12" s="36"/>
      <c r="K12" s="32">
        <v>23</v>
      </c>
      <c r="L12" s="36"/>
      <c r="M12" s="36"/>
      <c r="N12" s="37">
        <f t="shared" si="15"/>
        <v>3.2857142857142856</v>
      </c>
      <c r="O12" s="38">
        <f t="shared" si="16"/>
        <v>2</v>
      </c>
      <c r="P12" s="39">
        <f>SUMIFS('Отчет 06-12.04'!H:H,'Отчет 06-12.04'!D:D,"Выручка",'Отчет 06-12.04'!E:E,B12)</f>
        <v>14</v>
      </c>
      <c r="Q12" s="39">
        <f>SUMIFS('Отчет 06-12.04'!H:H,'Отчет 06-12.04'!D:D,"Возврат выручки",'Отчет 06-12.04'!E:E,B12)</f>
        <v>0</v>
      </c>
      <c r="R12" s="40">
        <f t="shared" si="18"/>
        <v>14</v>
      </c>
      <c r="S12" s="41">
        <f>SUMIFS('Отчет 06-12.04'!P:P,'Отчет 06-12.04'!C:C,"Продажи",'Отчет 06-12.04'!E:E,B12)</f>
        <v>36001</v>
      </c>
      <c r="T12" s="42">
        <f>SUMIFS('Отчет 06-12.04'!P:P,'Отчет 06-12.04'!C:C,"Возвраты",'Отчет 06-12.04'!E:E,B12)</f>
        <v>0</v>
      </c>
      <c r="U12" s="40">
        <f t="shared" si="19"/>
        <v>36001</v>
      </c>
      <c r="V12" s="43">
        <f t="shared" si="3"/>
        <v>0.16558426625210423</v>
      </c>
      <c r="W12" s="44">
        <f t="shared" si="20"/>
        <v>1638</v>
      </c>
      <c r="X12" s="42">
        <f>-SUMIFS('Отчет 06-12.04'!P:P,'Отчет 06-12.04'!C:C,"Вознаграждение Ozon",'Отчет 06-12.04'!E:E,B12)</f>
        <v>16562.580000000002</v>
      </c>
      <c r="Y12" s="45">
        <f t="shared" si="5"/>
        <v>0.46005888725313193</v>
      </c>
      <c r="Z12" s="42">
        <f>-SUMIFS('Отчет 06-12.04'!P:P,'Отчет 06-12.04'!C:C,"Услуги доставки",'Отчет 06-12.04'!E:E,B12)</f>
        <v>2225.5400000000004</v>
      </c>
      <c r="AA12" s="32">
        <v>5952.0141160000003</v>
      </c>
      <c r="AB12" s="55"/>
      <c r="AC12" s="42"/>
      <c r="AD12" s="46">
        <f t="shared" si="17"/>
        <v>139.36234184842101</v>
      </c>
      <c r="AE12" s="47">
        <f t="shared" si="21"/>
        <v>9483.5035421515768</v>
      </c>
      <c r="AF12" s="46"/>
      <c r="AG12" s="48">
        <f t="shared" si="22"/>
        <v>2571.5</v>
      </c>
      <c r="AH12" s="49">
        <f t="shared" si="23"/>
        <v>117</v>
      </c>
      <c r="AI12" s="49">
        <f t="shared" si="24"/>
        <v>1183.0414285714287</v>
      </c>
      <c r="AJ12" s="49">
        <f t="shared" si="25"/>
        <v>158.96714285714287</v>
      </c>
      <c r="AK12" s="49">
        <f t="shared" si="26"/>
        <v>425.14386542857147</v>
      </c>
      <c r="AL12" s="49">
        <f t="array" ref="AL12">_xlfn.IFS(R12=0,AE12,R12&lt;0,AE12/-R12,R12&gt;0,AE12/R12)</f>
        <v>677.39311015368401</v>
      </c>
      <c r="AM12" s="50">
        <f t="shared" si="27"/>
        <v>0.2634233366337484</v>
      </c>
      <c r="AN12" s="51">
        <f t="shared" si="28"/>
        <v>5.7896847021682394</v>
      </c>
      <c r="AP12" s="53">
        <f t="shared" si="29"/>
        <v>197121.39505472206</v>
      </c>
    </row>
    <row r="13" spans="1:42">
      <c r="A13" s="30">
        <v>3405092993</v>
      </c>
      <c r="B13" s="31" t="s">
        <v>58</v>
      </c>
      <c r="C13" s="32">
        <v>306</v>
      </c>
      <c r="D13" s="33"/>
      <c r="E13" s="33"/>
      <c r="F13" s="33"/>
      <c r="G13" s="34"/>
      <c r="H13" s="35">
        <v>123</v>
      </c>
      <c r="I13" s="54">
        <f t="shared" si="0"/>
        <v>37638</v>
      </c>
      <c r="J13" s="36"/>
      <c r="K13" s="32">
        <v>13</v>
      </c>
      <c r="L13" s="36"/>
      <c r="M13" s="36"/>
      <c r="N13" s="37">
        <f t="shared" si="15"/>
        <v>1.8571428571428572</v>
      </c>
      <c r="O13" s="38">
        <f t="shared" si="16"/>
        <v>1.2857142857142858</v>
      </c>
      <c r="P13" s="39">
        <f>SUMIFS('Отчет 06-12.04'!H:H,'Отчет 06-12.04'!D:D,"Выручка",'Отчет 06-12.04'!E:E,B13)</f>
        <v>9</v>
      </c>
      <c r="Q13" s="39">
        <f>SUMIFS('Отчет 06-12.04'!H:H,'Отчет 06-12.04'!D:D,"Возврат выручки",'Отчет 06-12.04'!E:E,B13)</f>
        <v>0</v>
      </c>
      <c r="R13" s="40">
        <f t="shared" si="18"/>
        <v>9</v>
      </c>
      <c r="S13" s="41">
        <f>SUMIFS('Отчет 06-12.04'!P:P,'Отчет 06-12.04'!C:C,"Продажи",'Отчет 06-12.04'!E:E,B13)</f>
        <v>22937.999999999996</v>
      </c>
      <c r="T13" s="42">
        <f>SUMIFS('Отчет 06-12.04'!P:P,'Отчет 06-12.04'!C:C,"Возвраты",'Отчет 06-12.04'!E:E,B13)</f>
        <v>0</v>
      </c>
      <c r="U13" s="40">
        <f t="shared" si="19"/>
        <v>22937.999999999996</v>
      </c>
      <c r="V13" s="43">
        <f t="shared" si="3"/>
        <v>0.10550184437351091</v>
      </c>
      <c r="W13" s="44">
        <f t="shared" si="20"/>
        <v>1107</v>
      </c>
      <c r="X13" s="42">
        <f>-SUMIFS('Отчет 06-12.04'!P:P,'Отчет 06-12.04'!C:C,"Вознаграждение Ozon",'Отчет 06-12.04'!E:E,B13)</f>
        <v>10283.34</v>
      </c>
      <c r="Y13" s="45">
        <f t="shared" si="5"/>
        <v>0.4483102275699713</v>
      </c>
      <c r="Z13" s="42">
        <f>-SUMIFS('Отчет 06-12.04'!P:P,'Отчет 06-12.04'!C:C,"Услуги доставки",'Отчет 06-12.04'!E:E,B13)</f>
        <v>2173.6000000000004</v>
      </c>
      <c r="AA13" s="32">
        <v>7608.0997869999992</v>
      </c>
      <c r="AB13" s="55"/>
      <c r="AC13" s="42"/>
      <c r="AD13" s="46">
        <f t="shared" si="17"/>
        <v>88.794572298521729</v>
      </c>
      <c r="AE13" s="47">
        <f t="shared" si="21"/>
        <v>1677.165640701475</v>
      </c>
      <c r="AF13" s="46"/>
      <c r="AG13" s="48">
        <f t="shared" si="22"/>
        <v>2548.6666666666661</v>
      </c>
      <c r="AH13" s="49">
        <f t="shared" si="23"/>
        <v>123</v>
      </c>
      <c r="AI13" s="49">
        <f t="shared" si="24"/>
        <v>1142.5933333333332</v>
      </c>
      <c r="AJ13" s="49">
        <f t="shared" si="25"/>
        <v>241.51111111111115</v>
      </c>
      <c r="AK13" s="49">
        <f t="shared" si="26"/>
        <v>845.34442077777771</v>
      </c>
      <c r="AL13" s="49">
        <f t="array" ref="AL13">_xlfn.IFS(R13=0,AE13,R13&lt;0,AE13/-R13,R13&gt;0,AE13/R13)</f>
        <v>186.35173785571945</v>
      </c>
      <c r="AM13" s="50">
        <f t="shared" si="27"/>
        <v>7.311734417566812E-2</v>
      </c>
      <c r="AN13" s="51">
        <f t="shared" si="28"/>
        <v>1.5150547793147924</v>
      </c>
      <c r="AP13" s="53">
        <f t="shared" si="29"/>
        <v>57023.631783850149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3</v>
      </c>
      <c r="N14" s="37">
        <f t="shared" si="15"/>
        <v>0.42857142857142855</v>
      </c>
      <c r="O14" s="38">
        <f t="shared" si="16"/>
        <v>0</v>
      </c>
      <c r="P14" s="39">
        <f>SUMIFS('Отчет 06-12.04'!H:H,'Отчет 06-12.04'!D:D,"Выручка",'Отчет 06-12.04'!E:E,B14)</f>
        <v>0</v>
      </c>
      <c r="Q14" s="39">
        <f>SUMIFS('Отчет 06-12.04'!H:H,'Отчет 06-12.04'!D:D,"Возврат выручки",'Отчет 06-12.04'!E:E,B14)</f>
        <v>0</v>
      </c>
      <c r="R14" s="40">
        <f t="shared" si="18"/>
        <v>0</v>
      </c>
      <c r="S14" s="41">
        <f>SUMIFS('Отчет 06-12.04'!P:P,'Отчет 06-12.04'!C:C,"Продажи",'Отчет 06-12.04'!E:E,B14)</f>
        <v>0</v>
      </c>
      <c r="T14" s="42">
        <f>SUMIFS('Отчет 06-12.04'!P:P,'Отчет 06-12.04'!C:C,"Возвраты",'Отчет 06-12.04'!E:E,B14)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06-12.04'!P:P,'Отчет 06-12.04'!C:C,"Вознаграждение Ozon",'Отчет 06-12.04'!E:E,B14)</f>
        <v>0</v>
      </c>
      <c r="Y14" s="45">
        <f t="shared" si="5"/>
        <v>0</v>
      </c>
      <c r="Z14" s="42">
        <f>-SUMIFS('Отчет 06-12.04'!P:P,'Отчет 06-12.04'!C:C,"Услуги доставки",'Отчет 06-12.04'!E:E,B14)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2</v>
      </c>
      <c r="L15" s="36"/>
      <c r="M15" s="36"/>
      <c r="N15" s="37">
        <f t="shared" si="15"/>
        <v>0.2857142857142857</v>
      </c>
      <c r="O15" s="38">
        <f t="shared" si="16"/>
        <v>0.14285714285714285</v>
      </c>
      <c r="P15" s="39">
        <f>SUMIFS('Отчет 06-12.04'!H:H,'Отчет 06-12.04'!D:D,"Выручка",'Отчет 06-12.04'!E:E,B15)</f>
        <v>2</v>
      </c>
      <c r="Q15" s="39">
        <f>SUMIFS('Отчет 06-12.04'!H:H,'Отчет 06-12.04'!D:D,"Возврат выручки",'Отчет 06-12.04'!E:E,B15)</f>
        <v>1</v>
      </c>
      <c r="R15" s="40">
        <f t="shared" si="18"/>
        <v>1</v>
      </c>
      <c r="S15" s="41">
        <f>SUMIFS('Отчет 06-12.04'!P:P,'Отчет 06-12.04'!C:C,"Продажи",'Отчет 06-12.04'!E:E,B15)</f>
        <v>5500</v>
      </c>
      <c r="T15" s="42">
        <f>SUMIFS('Отчет 06-12.04'!P:P,'Отчет 06-12.04'!C:C,"Возвраты",'Отчет 06-12.04'!E:E,B15)</f>
        <v>-2200</v>
      </c>
      <c r="U15" s="40">
        <f t="shared" si="19"/>
        <v>3300</v>
      </c>
      <c r="V15" s="43">
        <f>U15/$U$24</f>
        <v>1.5178136124883864E-2</v>
      </c>
      <c r="W15" s="44">
        <f t="shared" si="20"/>
        <v>123</v>
      </c>
      <c r="X15" s="42">
        <f>-SUMIFS('Отчет 06-12.04'!P:P,'Отчет 06-12.04'!C:C,"Вознаграждение Ozon",'Отчет 06-12.04'!E:E,B15)</f>
        <v>1694</v>
      </c>
      <c r="Y15" s="45">
        <f t="shared" si="5"/>
        <v>0.51333333333333331</v>
      </c>
      <c r="Z15" s="42">
        <f>-SUMIFS('Отчет 06-12.04'!P:P,'Отчет 06-12.04'!C:C,"Услуги доставки",'Отчет 06-12.04'!E:E,B15)</f>
        <v>558.64</v>
      </c>
      <c r="AA15" s="32">
        <v>1995.588679</v>
      </c>
      <c r="AB15" s="55"/>
      <c r="AC15" s="42"/>
      <c r="AD15" s="46">
        <f t="shared" si="17"/>
        <v>12.774526488147256</v>
      </c>
      <c r="AE15" s="47">
        <f t="shared" si="21"/>
        <v>-1084.0032054881472</v>
      </c>
      <c r="AF15" s="46"/>
      <c r="AG15" s="48">
        <f t="shared" si="22"/>
        <v>3300</v>
      </c>
      <c r="AH15" s="49">
        <f t="shared" si="23"/>
        <v>123</v>
      </c>
      <c r="AI15" s="49">
        <f t="shared" si="24"/>
        <v>1694</v>
      </c>
      <c r="AJ15" s="49">
        <f t="shared" si="25"/>
        <v>279.32</v>
      </c>
      <c r="AK15" s="49">
        <f t="shared" si="26"/>
        <v>997.79433949999998</v>
      </c>
      <c r="AL15" s="49">
        <f t="array" ref="AL15">_xlfn.IFS(R15=0,AE15,R15&lt;0,AE15/-R15,R15&gt;0,AE15/R15)</f>
        <v>-1084.0032054881472</v>
      </c>
      <c r="AM15" s="50">
        <f t="shared" si="27"/>
        <v>-0.32848581984489306</v>
      </c>
      <c r="AN15" s="51">
        <f t="shared" si="28"/>
        <v>-8.8130341909605452</v>
      </c>
      <c r="AP15" s="53">
        <f t="shared" si="29"/>
        <v>-577773.70852518245</v>
      </c>
    </row>
    <row r="16" spans="1:42">
      <c r="A16" s="30">
        <v>3405092287</v>
      </c>
      <c r="B16" s="31" t="s">
        <v>60</v>
      </c>
      <c r="C16" s="32">
        <v>301</v>
      </c>
      <c r="H16" s="35">
        <v>117</v>
      </c>
      <c r="I16" s="54">
        <f t="shared" si="0"/>
        <v>35217</v>
      </c>
      <c r="K16" s="32">
        <v>27</v>
      </c>
      <c r="N16" s="37">
        <f t="shared" si="15"/>
        <v>3.8571428571428572</v>
      </c>
      <c r="O16" s="38">
        <f t="shared" si="16"/>
        <v>2.1428571428571428</v>
      </c>
      <c r="P16" s="39">
        <f>SUMIFS('Отчет 06-12.04'!H:H,'Отчет 06-12.04'!D:D,"Выручка",'Отчет 06-12.04'!E:E,B16)</f>
        <v>15</v>
      </c>
      <c r="Q16" s="39">
        <f>SUMIFS('Отчет 06-12.04'!H:H,'Отчет 06-12.04'!D:D,"Возврат выручки",'Отчет 06-12.04'!E:E,B16)</f>
        <v>0</v>
      </c>
      <c r="R16" s="40">
        <f t="shared" si="18"/>
        <v>15</v>
      </c>
      <c r="S16" s="41">
        <f>SUMIFS('Отчет 06-12.04'!P:P,'Отчет 06-12.04'!C:C,"Продажи",'Отчет 06-12.04'!E:E,B16)</f>
        <v>39850.000000000007</v>
      </c>
      <c r="T16" s="42">
        <f>SUMIFS('Отчет 06-12.04'!P:P,'Отчет 06-12.04'!C:C,"Возвраты",'Отчет 06-12.04'!E:E,B16)</f>
        <v>0</v>
      </c>
      <c r="U16" s="40">
        <f t="shared" si="19"/>
        <v>39850.000000000007</v>
      </c>
      <c r="V16" s="43">
        <f>U16/$U$24</f>
        <v>0.1832874922959461</v>
      </c>
      <c r="W16" s="44">
        <f t="shared" si="20"/>
        <v>1755</v>
      </c>
      <c r="X16" s="42">
        <f>-SUMIFS('Отчет 06-12.04'!P:P,'Отчет 06-12.04'!C:C,"Вознаграждение Ozon",'Отчет 06-12.04'!E:E,B16)</f>
        <v>18618</v>
      </c>
      <c r="Y16" s="45">
        <f t="shared" si="5"/>
        <v>0.46720200752823077</v>
      </c>
      <c r="Z16" s="42">
        <f>-SUMIFS('Отчет 06-12.04'!P:P,'Отчет 06-12.04'!C:C,"Услуги доставки",'Отчет 06-12.04'!E:E,B16)</f>
        <v>2977.1200000000003</v>
      </c>
      <c r="AA16" s="32">
        <v>9734.9944480000013</v>
      </c>
      <c r="AB16" s="55"/>
      <c r="AC16" s="42"/>
      <c r="AD16" s="46">
        <f t="shared" si="17"/>
        <v>154.26208501596005</v>
      </c>
      <c r="AE16" s="47">
        <f t="shared" si="21"/>
        <v>6610.6234669840469</v>
      </c>
      <c r="AF16" s="46"/>
      <c r="AG16" s="48">
        <f t="shared" si="22"/>
        <v>2656.666666666667</v>
      </c>
      <c r="AH16" s="49">
        <f t="shared" si="23"/>
        <v>117</v>
      </c>
      <c r="AI16" s="49">
        <f t="shared" si="24"/>
        <v>1241.2</v>
      </c>
      <c r="AJ16" s="49">
        <f t="shared" si="25"/>
        <v>198.47466666666668</v>
      </c>
      <c r="AK16" s="49">
        <f t="shared" si="26"/>
        <v>648.99962986666674</v>
      </c>
      <c r="AL16" s="49">
        <f t="array" ref="AL16">_xlfn.IFS(R16=0,AE16,R16&lt;0,AE16/-R16,R16&gt;0,AE16/R16)</f>
        <v>440.70823113226982</v>
      </c>
      <c r="AM16" s="50">
        <f t="shared" si="27"/>
        <v>0.16588766541992589</v>
      </c>
      <c r="AN16" s="51">
        <f t="shared" si="28"/>
        <v>3.7667370182245286</v>
      </c>
      <c r="AP16" s="53">
        <f t="shared" si="29"/>
        <v>132653.17757081322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2716.409090909091</v>
      </c>
      <c r="AH17" s="58">
        <f t="shared" si="30"/>
        <v>127.26</v>
      </c>
      <c r="AI17" s="58">
        <f t="shared" si="30"/>
        <v>1273.8328571428574</v>
      </c>
      <c r="AJ17" s="58">
        <f t="shared" si="30"/>
        <v>191.99977294464796</v>
      </c>
      <c r="AK17" s="58">
        <f t="shared" si="30"/>
        <v>1124.673730062387</v>
      </c>
      <c r="AL17" s="58">
        <f t="shared" si="30"/>
        <v>-46.145059608316338</v>
      </c>
      <c r="AM17" s="59">
        <f t="shared" si="30"/>
        <v>-8.3789632318744534E-3</v>
      </c>
      <c r="AN17" s="59">
        <f t="shared" si="30"/>
        <v>-0.44626708473941507</v>
      </c>
      <c r="AO17" s="60"/>
      <c r="AP17" s="61"/>
    </row>
    <row r="18" spans="1:52">
      <c r="A18" s="62" t="s">
        <v>44</v>
      </c>
      <c r="B18" s="63"/>
      <c r="C18" s="64">
        <f>SUM(C3:C16)</f>
        <v>5461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679628.52</v>
      </c>
      <c r="J18" s="67"/>
      <c r="K18" s="64">
        <f>SUM(K3:K16)</f>
        <v>161</v>
      </c>
      <c r="L18" s="64">
        <f t="shared" ref="L18:N18" si="31">SUM(L3:L16)</f>
        <v>0</v>
      </c>
      <c r="M18" s="64">
        <f t="shared" si="31"/>
        <v>0</v>
      </c>
      <c r="N18" s="277">
        <f t="shared" si="31"/>
        <v>22.999999999999996</v>
      </c>
      <c r="O18" s="69"/>
      <c r="P18" s="64">
        <f t="shared" ref="P18:X18" si="32">SUM(P3:P16)</f>
        <v>84</v>
      </c>
      <c r="Q18" s="64">
        <f t="shared" si="32"/>
        <v>2</v>
      </c>
      <c r="R18" s="64">
        <f t="shared" si="32"/>
        <v>82</v>
      </c>
      <c r="S18" s="70">
        <f t="shared" si="32"/>
        <v>222368</v>
      </c>
      <c r="T18" s="64">
        <f t="shared" si="32"/>
        <v>-4950</v>
      </c>
      <c r="U18" s="64">
        <f t="shared" si="32"/>
        <v>217418</v>
      </c>
      <c r="V18" s="71">
        <f t="shared" si="32"/>
        <v>1</v>
      </c>
      <c r="W18" s="64">
        <f t="shared" si="32"/>
        <v>10463.43</v>
      </c>
      <c r="X18" s="64">
        <f t="shared" si="32"/>
        <v>100034.39</v>
      </c>
      <c r="Y18" s="72">
        <f>IF(U18=0,0,X18/U18)</f>
        <v>0.46010169351203672</v>
      </c>
      <c r="Z18" s="64">
        <f>SUM(Z3:Z16)</f>
        <v>16068.74</v>
      </c>
      <c r="AA18" s="64">
        <f>IFERROR(P18*AA24/P24,0)</f>
        <v>61249.88</v>
      </c>
      <c r="AB18" s="64">
        <f>SUM(AB3:AB16)</f>
        <v>0</v>
      </c>
      <c r="AC18" s="64">
        <f>SUM(AC3:AC16)</f>
        <v>0</v>
      </c>
      <c r="AD18" s="73">
        <f>SUM(AD3:AD16)</f>
        <v>841.6400000000001</v>
      </c>
      <c r="AE18" s="74">
        <f>SUM(AE3:AE16)</f>
        <v>30378.843236000001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-641012.08475358051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5461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679628.52</v>
      </c>
      <c r="J24" s="118">
        <f>J18+J22</f>
        <v>0</v>
      </c>
      <c r="K24" s="118">
        <f>K18+K22</f>
        <v>161</v>
      </c>
      <c r="L24" s="119"/>
      <c r="M24" s="119"/>
      <c r="N24" s="119"/>
      <c r="O24" s="119"/>
      <c r="P24" s="120">
        <f>P18+P22</f>
        <v>84</v>
      </c>
      <c r="Q24" s="118">
        <f>Q18+Q22</f>
        <v>2</v>
      </c>
      <c r="R24" s="121">
        <f>R18-R22</f>
        <v>82</v>
      </c>
      <c r="S24" s="118">
        <f t="shared" ref="S24:X24" si="35">S18+S22</f>
        <v>222368</v>
      </c>
      <c r="T24" s="118">
        <f t="shared" si="35"/>
        <v>-4950</v>
      </c>
      <c r="U24" s="121">
        <f t="shared" si="35"/>
        <v>217418</v>
      </c>
      <c r="V24" s="122">
        <f t="shared" si="35"/>
        <v>1</v>
      </c>
      <c r="W24" s="118">
        <f t="shared" si="35"/>
        <v>10463.43</v>
      </c>
      <c r="X24" s="118">
        <f t="shared" si="35"/>
        <v>100034.39</v>
      </c>
      <c r="Y24" s="123">
        <f>X24/U24</f>
        <v>0.46010169351203672</v>
      </c>
      <c r="Z24" s="118">
        <f>Z18+Z22</f>
        <v>16068.74</v>
      </c>
      <c r="AA24" s="124">
        <v>61249.88</v>
      </c>
      <c r="AB24" s="125"/>
      <c r="AC24" s="125">
        <f>SUM(AC3:AC20)</f>
        <v>0</v>
      </c>
      <c r="AD24" s="118">
        <f>AD18+AD22</f>
        <v>841.6400000000001</v>
      </c>
      <c r="AE24" s="126">
        <f>AE18+AE22</f>
        <v>30378.843236000001</v>
      </c>
      <c r="AF24" s="127"/>
      <c r="AG24" s="128"/>
      <c r="AH24" s="129"/>
      <c r="AI24" s="129"/>
      <c r="AJ24" s="129"/>
      <c r="AK24" s="129">
        <f>AA25/P24</f>
        <v>709.89234242857151</v>
      </c>
      <c r="AL24" s="129"/>
      <c r="AM24" s="129"/>
      <c r="AN24" s="130"/>
      <c r="AP24" s="126">
        <f>SUM(AP3:AP20)</f>
        <v>-1282024.169507161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59630.956764000002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/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1618.9232359999951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311" priority="18" operator="greaterThan">
      <formula>120</formula>
    </cfRule>
  </conditionalFormatting>
  <conditionalFormatting sqref="N23">
    <cfRule type="cellIs" dxfId="310" priority="17" operator="between">
      <formula>0.000001</formula>
      <formula>25</formula>
    </cfRule>
  </conditionalFormatting>
  <conditionalFormatting sqref="V1 V25:V1048576">
    <cfRule type="cellIs" dxfId="309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{0B6B5096-5077-439E-AEC3-531B80DE026F}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{E669ED0F-F6C1-498E-8325-61223F3A75EC}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{0A7A4FEB-560A-494E-BCB2-5E25462C57D2}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{3C6ADD4F-6E40-4810-AAE8-05377E4A9FE5}</x14:id>
        </ext>
      </extLst>
    </cfRule>
  </conditionalFormatting>
  <conditionalFormatting sqref="P23">
    <cfRule type="cellIs" dxfId="308" priority="14" operator="greaterThan">
      <formula>120</formula>
    </cfRule>
  </conditionalFormatting>
  <conditionalFormatting sqref="Q23">
    <cfRule type="cellIs" dxfId="307" priority="13" operator="greaterThan">
      <formula>120</formula>
    </cfRule>
  </conditionalFormatting>
  <conditionalFormatting sqref="R23">
    <cfRule type="cellIs" dxfId="306" priority="12" operator="greaterThan">
      <formula>120</formula>
    </cfRule>
  </conditionalFormatting>
  <conditionalFormatting sqref="S23">
    <cfRule type="cellIs" dxfId="305" priority="11" operator="greaterThan">
      <formula>120</formula>
    </cfRule>
  </conditionalFormatting>
  <conditionalFormatting sqref="T23">
    <cfRule type="cellIs" dxfId="304" priority="10" operator="greaterThan">
      <formula>120</formula>
    </cfRule>
  </conditionalFormatting>
  <conditionalFormatting sqref="U23">
    <cfRule type="cellIs" dxfId="303" priority="9" operator="greaterThan">
      <formula>120</formula>
    </cfRule>
  </conditionalFormatting>
  <conditionalFormatting sqref="V23">
    <cfRule type="cellIs" dxfId="302" priority="8" operator="greaterThan">
      <formula>120</formula>
    </cfRule>
  </conditionalFormatting>
  <conditionalFormatting sqref="W23">
    <cfRule type="cellIs" dxfId="301" priority="7" operator="greaterThan">
      <formula>120</formula>
    </cfRule>
  </conditionalFormatting>
  <conditionalFormatting sqref="X23">
    <cfRule type="cellIs" dxfId="300" priority="6" operator="greaterThan">
      <formula>120</formula>
    </cfRule>
  </conditionalFormatting>
  <conditionalFormatting sqref="Z23">
    <cfRule type="cellIs" dxfId="29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{D010F33C-E35D-4ECE-9208-A8CE1F23976E}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{2ED9F4A3-FF0B-4F5E-823F-5E4B0B5A9B75}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{56481EDF-234F-4DF5-ABB3-6BC72FAEF416}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{2074401C-4D58-4EBD-8014-9204F48B20FB}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{D6DFEB8A-80B0-4484-B61F-196ACA56F32B}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{17678B4F-484C-47DA-9C6B-4AC637806370}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{9F5F10F0-19ED-4A14-9EE1-B18FE4AC3A01}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{D555F332-896D-4310-850B-2B26F19A3C43}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{54057073-36EC-4046-A82C-10B042365A56}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{D38186CA-9975-47F7-8241-186D9562A866}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{A537E6A4-61D6-4611-923E-0D0D62418ED5}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{FBCBAEEE-E8E9-4AB4-A923-57949A30B0AA}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{ABBD4015-9E5D-449A-A291-7D1B90F27779}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{B9D2119A-41C7-41FD-AB30-898155751C58}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{FD197B35-A31A-4D23-9493-9753D7052DC4}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{E0F772B1-C877-419E-86FA-573BF78B8924}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6B5096-5077-439E-AEC3-531B80DE02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69ED0F-F6C1-498E-8325-61223F3A75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A7A4FEB-560A-494E-BCB2-5E25462C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3C6ADD4F-6E40-4810-AAE8-05377E4A9F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010F33C-E35D-4ECE-9208-A8CE1F239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ED9F4A3-FF0B-4F5E-823F-5E4B0B5A9B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481EDF-234F-4DF5-ABB3-6BC72FAEF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074401C-4D58-4EBD-8014-9204F48B20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6DFEB8A-80B0-4484-B61F-196ACA56F3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7678B4F-484C-47DA-9C6B-4AC637806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F5F10F0-19ED-4A14-9EE1-B18FE4AC3A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555F332-896D-4310-850B-2B26F19A3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4057073-36EC-4046-A82C-10B042365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38186CA-9975-47F7-8241-186D9562A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537E6A4-61D6-4611-923E-0D0D62418E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FBCBAEEE-E8E9-4AB4-A923-57949A30B0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ABBD4015-9E5D-449A-A291-7D1B90F27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9D2119A-41C7-41FD-AB30-898155751C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FD197B35-A31A-4D23-9493-9753D7052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0F772B1-C877-419E-86FA-573BF78B89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E8741-FAB6-4148-ABB5-C45573A50371}">
  <dimension ref="A1:AZ30"/>
  <sheetViews>
    <sheetView zoomScale="70" zoomScaleNormal="70" workbookViewId="0">
      <pane xSplit="2" ySplit="2" topLeftCell="W9" activePane="bottomRight" state="frozen"/>
      <selection pane="topRight" activeCell="C1" sqref="C1"/>
      <selection pane="bottomLeft" activeCell="A3" sqref="A3"/>
      <selection pane="bottomRight" activeCell="AD1" sqref="AD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3192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5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51451+460</f>
        <v>51911</v>
      </c>
      <c r="AE1" s="266">
        <f>U24/AD1</f>
        <v>2.5001830055286933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v>3</v>
      </c>
      <c r="L3" s="36"/>
      <c r="M3" s="36"/>
      <c r="N3" s="37">
        <f>K3/$O$1</f>
        <v>0.6</v>
      </c>
      <c r="O3" s="38">
        <f>R3/$O$1</f>
        <v>0.6</v>
      </c>
      <c r="P3" s="39">
        <f>SUMIFS('Отчет 01-05.04'!H:H,'Отчет 01-05.04'!D:D,"Выручка",'Отчет 01-05.04'!E:E,B3)</f>
        <v>3</v>
      </c>
      <c r="Q3" s="39">
        <f>SUMIFS('Отчет 01-05.04'!H:H,'Отчет 01-05.04'!D:D,"Возврат выручки",'Отчет 01-05.04'!E:E,B3)</f>
        <v>0</v>
      </c>
      <c r="R3" s="40">
        <f t="shared" ref="R3:R7" si="1">P3-Q3</f>
        <v>3</v>
      </c>
      <c r="S3" s="41">
        <f>SUMIFS('Отчет 01-05.04'!P:P,'Отчет 01-05.04'!C:C,"Продажи",'Отчет 01-05.04'!E:E,B3)</f>
        <v>7950</v>
      </c>
      <c r="T3" s="42">
        <f>SUMIFS('Отчет 01-05.04'!P:P,'Отчет 01-05.04'!C:C,"Возвраты",'Отчет 01-05.04'!E:E,B3)</f>
        <v>0</v>
      </c>
      <c r="U3" s="40">
        <f t="shared" ref="U3:U7" si="2">S3+T3</f>
        <v>7950</v>
      </c>
      <c r="V3" s="43">
        <f t="shared" ref="V3:V14" si="3">U3/$U$24</f>
        <v>6.1254208819065084E-2</v>
      </c>
      <c r="W3" s="44">
        <f t="shared" ref="W3:W7" si="4">R3*H3</f>
        <v>428.93999999999994</v>
      </c>
      <c r="X3" s="42">
        <f>-SUMIFS('Отчет 01-05.04'!P:P,'Отчет 01-05.04'!C:C,"Вознаграждение Ozon",'Отчет 01-05.04'!E:E,B3)</f>
        <v>3418.5</v>
      </c>
      <c r="Y3" s="45">
        <f t="shared" ref="Y3:Y16" si="5">IF(U3=0,0,X3/U3)</f>
        <v>0.43</v>
      </c>
      <c r="Z3" s="42">
        <f>-SUMIFS('Отчет 01-05.04'!P:P,'Отчет 01-05.04'!C:C,"Услуги доставки",'Отчет 01-05.04'!E:E,B3)</f>
        <v>613.06999999999994</v>
      </c>
      <c r="AA3" s="32">
        <v>2174.4071530000001</v>
      </c>
      <c r="AB3" s="42"/>
      <c r="AC3" s="42"/>
      <c r="AD3" s="46">
        <f>IFERROR(U3*1%/$AE$1,0)</f>
        <v>31.797672340064874</v>
      </c>
      <c r="AE3" s="47">
        <f t="shared" ref="AE3:AE7" si="6">U3-W3-X3-Z3-AA3-AB3-AC3-AD3</f>
        <v>1283.2851746599358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204.35666666666665</v>
      </c>
      <c r="AK3" s="49">
        <f t="shared" ref="AK3:AK7" si="11">IF(P3=0,0,AA3/P3)</f>
        <v>724.80238433333341</v>
      </c>
      <c r="AL3" s="49">
        <f>_xlfn.IFS(R3=0,AE3,R3&lt;0,AE3/-R3,R3&gt;0,AE3/R3)</f>
        <v>427.76172488664525</v>
      </c>
      <c r="AM3" s="50">
        <f t="shared" ref="AM3:AM7" si="12">IF(AG3=0,0,AL3/AG3)</f>
        <v>0.16141951882514916</v>
      </c>
      <c r="AN3" s="51">
        <f t="shared" ref="AN3:AN7" si="13">IF(AH3=0,0,AL3/AH3)</f>
        <v>2.9917591613277752</v>
      </c>
      <c r="AP3" s="53">
        <f t="shared" ref="AP3:AP7" si="14">AL3*C3</f>
        <v>146294.50991123269</v>
      </c>
    </row>
    <row r="4" spans="1:42">
      <c r="A4" s="30">
        <v>2676784638</v>
      </c>
      <c r="B4" s="31" t="s">
        <v>39</v>
      </c>
      <c r="C4" s="32"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v>7</v>
      </c>
      <c r="L4" s="36"/>
      <c r="M4" s="36"/>
      <c r="N4" s="37">
        <f t="shared" ref="N4:N16" si="15">K4/$O$1</f>
        <v>1.4</v>
      </c>
      <c r="O4" s="38">
        <f t="shared" ref="O4:O16" si="16">R4/$O$1</f>
        <v>0.6</v>
      </c>
      <c r="P4" s="39">
        <f>SUMIFS('Отчет 01-05.04'!H:H,'Отчет 01-05.04'!D:D,"Выручка",'Отчет 01-05.04'!E:E,B4)</f>
        <v>4</v>
      </c>
      <c r="Q4" s="39">
        <f>SUMIFS('Отчет 01-05.04'!H:H,'Отчет 01-05.04'!D:D,"Возврат выручки",'Отчет 01-05.04'!E:E,B4)</f>
        <v>1</v>
      </c>
      <c r="R4" s="40">
        <f t="shared" si="1"/>
        <v>3</v>
      </c>
      <c r="S4" s="41">
        <f>SUMIFS('Отчет 01-05.04'!P:P,'Отчет 01-05.04'!C:C,"Продажи",'Отчет 01-05.04'!E:E,B4)</f>
        <v>10600</v>
      </c>
      <c r="T4" s="42">
        <f>SUMIFS('Отчет 01-05.04'!P:P,'Отчет 01-05.04'!C:C,"Возвраты",'Отчет 01-05.04'!E:E,B4)</f>
        <v>-2103</v>
      </c>
      <c r="U4" s="40">
        <f t="shared" si="2"/>
        <v>8497</v>
      </c>
      <c r="V4" s="43">
        <f t="shared" si="3"/>
        <v>6.5468806583093841E-2</v>
      </c>
      <c r="W4" s="44">
        <f t="shared" si="4"/>
        <v>369.27</v>
      </c>
      <c r="X4" s="42">
        <f>-SUMIFS('Отчет 01-05.04'!P:P,'Отчет 01-05.04'!C:C,"Вознаграждение Ozon",'Отчет 01-05.04'!E:E,B4)</f>
        <v>3653.71</v>
      </c>
      <c r="Y4" s="45">
        <f t="shared" si="5"/>
        <v>0.43</v>
      </c>
      <c r="Z4" s="42">
        <f>-SUMIFS('Отчет 01-05.04'!P:P,'Отчет 01-05.04'!C:C,"Услуги доставки",'Отчет 01-05.04'!E:E,B4)</f>
        <v>969.13999999999987</v>
      </c>
      <c r="AA4" s="32">
        <v>2881.1071080000002</v>
      </c>
      <c r="AB4" s="42"/>
      <c r="AC4" s="42"/>
      <c r="AD4" s="46">
        <f t="shared" ref="AD4:AD16" si="17">IFERROR(U4*1%/$AE$1,0)</f>
        <v>33.98551218534984</v>
      </c>
      <c r="AE4" s="47">
        <f t="shared" si="6"/>
        <v>589.78737981464963</v>
      </c>
      <c r="AF4" s="46"/>
      <c r="AG4" s="48">
        <f t="shared" si="7"/>
        <v>2832.3333333333335</v>
      </c>
      <c r="AH4" s="49">
        <f t="shared" si="8"/>
        <v>123.09</v>
      </c>
      <c r="AI4" s="49">
        <f t="shared" si="9"/>
        <v>1217.9033333333334</v>
      </c>
      <c r="AJ4" s="49">
        <f t="shared" si="10"/>
        <v>242.28499999999997</v>
      </c>
      <c r="AK4" s="49">
        <f t="shared" si="11"/>
        <v>720.27677700000004</v>
      </c>
      <c r="AL4" s="49">
        <f t="array" ref="AL4">_xlfn.IFS(R4=0,AE4,R4&lt;0,AE4/-R4,R4&gt;0,AE4/R4)</f>
        <v>196.59579327154987</v>
      </c>
      <c r="AM4" s="50">
        <f t="shared" si="12"/>
        <v>6.9411248654189669E-2</v>
      </c>
      <c r="AN4" s="51">
        <f t="shared" si="13"/>
        <v>1.597171120899747</v>
      </c>
      <c r="AP4" s="53">
        <f t="shared" si="14"/>
        <v>65269.803366154556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1</v>
      </c>
      <c r="L5" s="36"/>
      <c r="M5" s="36"/>
      <c r="N5" s="37">
        <f t="shared" si="15"/>
        <v>0.2</v>
      </c>
      <c r="O5" s="38">
        <f t="shared" si="16"/>
        <v>0.2</v>
      </c>
      <c r="P5" s="39">
        <f>SUMIFS('Отчет 01-05.04'!H:H,'Отчет 01-05.04'!D:D,"Выручка",'Отчет 01-05.04'!E:E,B5)</f>
        <v>1</v>
      </c>
      <c r="Q5" s="39">
        <f>SUMIFS('Отчет 01-05.04'!H:H,'Отчет 01-05.04'!D:D,"Возврат выручки",'Отчет 01-05.04'!E:E,B5)</f>
        <v>0</v>
      </c>
      <c r="R5" s="40">
        <f t="shared" si="1"/>
        <v>1</v>
      </c>
      <c r="S5" s="41">
        <f>SUMIFS('Отчет 01-05.04'!P:P,'Отчет 01-05.04'!C:C,"Продажи",'Отчет 01-05.04'!E:E,B5)</f>
        <v>2650</v>
      </c>
      <c r="T5" s="42">
        <f>SUMIFS('Отчет 01-05.04'!P:P,'Отчет 01-05.04'!C:C,"Возвраты",'Отчет 01-05.04'!E:E,B5)</f>
        <v>0</v>
      </c>
      <c r="U5" s="40">
        <f t="shared" si="2"/>
        <v>2650</v>
      </c>
      <c r="V5" s="43">
        <f t="shared" si="3"/>
        <v>2.0418069606355029E-2</v>
      </c>
      <c r="W5" s="44">
        <f t="shared" si="4"/>
        <v>123.09</v>
      </c>
      <c r="X5" s="42">
        <f>-SUMIFS('Отчет 01-05.04'!P:P,'Отчет 01-05.04'!C:C,"Вознаграждение Ozon",'Отчет 01-05.04'!E:E,B5)</f>
        <v>1139.5</v>
      </c>
      <c r="Y5" s="45">
        <f t="shared" si="5"/>
        <v>0.43</v>
      </c>
      <c r="Z5" s="42">
        <f>-SUMIFS('Отчет 01-05.04'!P:P,'Отчет 01-05.04'!C:C,"Услуги доставки",'Отчет 01-05.04'!E:E,B5)</f>
        <v>75.45</v>
      </c>
      <c r="AA5" s="32"/>
      <c r="AB5" s="55"/>
      <c r="AC5" s="42"/>
      <c r="AD5" s="46">
        <f t="shared" si="17"/>
        <v>10.599224113354959</v>
      </c>
      <c r="AE5" s="47">
        <f t="shared" si="6"/>
        <v>1301.3607758866449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75.45</v>
      </c>
      <c r="AK5" s="49">
        <f t="shared" si="11"/>
        <v>0</v>
      </c>
      <c r="AL5" s="49">
        <f t="array" ref="AL5">_xlfn.IFS(R5=0,AE5,R5&lt;0,AE5/-R5,R5&gt;0,AE5/R5)</f>
        <v>1301.3607758866449</v>
      </c>
      <c r="AM5" s="50">
        <f t="shared" si="12"/>
        <v>0.49107953807043203</v>
      </c>
      <c r="AN5" s="51">
        <f t="shared" si="13"/>
        <v>10.572432983074538</v>
      </c>
      <c r="AP5" s="53">
        <f t="shared" si="14"/>
        <v>463284.43621564558</v>
      </c>
    </row>
    <row r="6" spans="1:42">
      <c r="A6" s="30">
        <v>2676784514</v>
      </c>
      <c r="B6" s="31" t="s">
        <v>41</v>
      </c>
      <c r="C6" s="32"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/>
      <c r="L6" s="36"/>
      <c r="M6" s="36"/>
      <c r="N6" s="37">
        <f t="shared" si="15"/>
        <v>0</v>
      </c>
      <c r="O6" s="38">
        <f t="shared" si="16"/>
        <v>0.2</v>
      </c>
      <c r="P6" s="39">
        <f>SUMIFS('Отчет 01-05.04'!H:H,'Отчет 01-05.04'!D:D,"Выручка",'Отчет 01-05.04'!E:E,B6)</f>
        <v>1</v>
      </c>
      <c r="Q6" s="39">
        <f>SUMIFS('Отчет 01-05.04'!H:H,'Отчет 01-05.04'!D:D,"Возврат выручки",'Отчет 01-05.04'!E:E,B6)</f>
        <v>0</v>
      </c>
      <c r="R6" s="40">
        <f t="shared" si="1"/>
        <v>1</v>
      </c>
      <c r="S6" s="41">
        <f>SUMIFS('Отчет 01-05.04'!P:P,'Отчет 01-05.04'!C:C,"Продажи",'Отчет 01-05.04'!E:E,B6)</f>
        <v>2180</v>
      </c>
      <c r="T6" s="42">
        <f>SUMIFS('Отчет 01-05.04'!P:P,'Отчет 01-05.04'!C:C,"Возвраты",'Отчет 01-05.04'!E:E,B6)</f>
        <v>0</v>
      </c>
      <c r="U6" s="40">
        <f t="shared" si="2"/>
        <v>2180</v>
      </c>
      <c r="V6" s="43">
        <f t="shared" si="3"/>
        <v>1.6796751600699607E-2</v>
      </c>
      <c r="W6" s="44">
        <f t="shared" si="4"/>
        <v>123.09</v>
      </c>
      <c r="X6" s="42">
        <f>-SUMIFS('Отчет 01-05.04'!P:P,'Отчет 01-05.04'!C:C,"Вознаграждение Ozon",'Отчет 01-05.04'!E:E,B6)</f>
        <v>937.4</v>
      </c>
      <c r="Y6" s="45">
        <f t="shared" si="5"/>
        <v>0.43</v>
      </c>
      <c r="Z6" s="42">
        <f>-SUMIFS('Отчет 01-05.04'!P:P,'Отчет 01-05.04'!C:C,"Услуги доставки",'Отчет 01-05.04'!E:E,B6)</f>
        <v>277.47000000000003</v>
      </c>
      <c r="AA6" s="32">
        <v>0</v>
      </c>
      <c r="AB6" s="55"/>
      <c r="AC6" s="42"/>
      <c r="AD6" s="46">
        <f t="shared" si="17"/>
        <v>8.7193617234391745</v>
      </c>
      <c r="AE6" s="47">
        <f t="shared" si="6"/>
        <v>833.32063827656054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277.47000000000003</v>
      </c>
      <c r="AK6" s="49">
        <f t="shared" si="11"/>
        <v>0</v>
      </c>
      <c r="AL6" s="49">
        <f t="array" ref="AL6">_xlfn.IFS(R6=0,AE6,R6&lt;0,AE6/-R6,R6&gt;0,AE6/R6)</f>
        <v>833.32063827656054</v>
      </c>
      <c r="AM6" s="50">
        <f t="shared" si="12"/>
        <v>0.38225717352135807</v>
      </c>
      <c r="AN6" s="51">
        <f t="shared" si="13"/>
        <v>6.7700108723418682</v>
      </c>
      <c r="AP6" s="53">
        <f t="shared" si="14"/>
        <v>529158.60530561593</v>
      </c>
    </row>
    <row r="7" spans="1:42">
      <c r="A7" s="30">
        <v>2676784181</v>
      </c>
      <c r="B7" s="31" t="s">
        <v>42</v>
      </c>
      <c r="C7" s="32"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v>11</v>
      </c>
      <c r="L7" s="36"/>
      <c r="M7" s="36"/>
      <c r="N7" s="37">
        <f t="shared" si="15"/>
        <v>2.2000000000000002</v>
      </c>
      <c r="O7" s="38">
        <f t="shared" si="16"/>
        <v>1.6</v>
      </c>
      <c r="P7" s="39">
        <f>SUMIFS('Отчет 01-05.04'!H:H,'Отчет 01-05.04'!D:D,"Выручка",'Отчет 01-05.04'!E:E,B7)</f>
        <v>8</v>
      </c>
      <c r="Q7" s="39">
        <f>SUMIFS('Отчет 01-05.04'!H:H,'Отчет 01-05.04'!D:D,"Возврат выручки",'Отчет 01-05.04'!E:E,B7)</f>
        <v>0</v>
      </c>
      <c r="R7" s="40">
        <f t="shared" si="1"/>
        <v>8</v>
      </c>
      <c r="S7" s="41">
        <f>SUMIFS('Отчет 01-05.04'!P:P,'Отчет 01-05.04'!C:C,"Продажи",'Отчет 01-05.04'!E:E,B7)</f>
        <v>19584</v>
      </c>
      <c r="T7" s="42">
        <f>SUMIFS('Отчет 01-05.04'!P:P,'Отчет 01-05.04'!C:C,"Возвраты",'Отчет 01-05.04'!E:E,B7)</f>
        <v>0</v>
      </c>
      <c r="U7" s="40">
        <f t="shared" si="2"/>
        <v>19584</v>
      </c>
      <c r="V7" s="43">
        <f t="shared" si="3"/>
        <v>0.15089338685692713</v>
      </c>
      <c r="W7" s="44">
        <f t="shared" si="4"/>
        <v>937.92</v>
      </c>
      <c r="X7" s="42">
        <f>-SUMIFS('Отчет 01-05.04'!P:P,'Отчет 01-05.04'!C:C,"Вознаграждение Ozon",'Отчет 01-05.04'!E:E,B7)</f>
        <v>8421.119999999999</v>
      </c>
      <c r="Y7" s="45">
        <f t="shared" si="5"/>
        <v>0.42999999999999994</v>
      </c>
      <c r="Z7" s="42">
        <f>-SUMIFS('Отчет 01-05.04'!P:P,'Отчет 01-05.04'!C:C,"Услуги доставки",'Отчет 01-05.04'!E:E,B7)</f>
        <v>1058.4299999999998</v>
      </c>
      <c r="AA7" s="32">
        <v>3802.1490059999996</v>
      </c>
      <c r="AB7" s="55"/>
      <c r="AC7" s="42"/>
      <c r="AD7" s="46">
        <f t="shared" si="17"/>
        <v>78.330266051299432</v>
      </c>
      <c r="AE7" s="47">
        <f t="shared" si="6"/>
        <v>5286.0507279487038</v>
      </c>
      <c r="AF7" s="46"/>
      <c r="AG7" s="48">
        <f t="shared" si="7"/>
        <v>2448</v>
      </c>
      <c r="AH7" s="49">
        <f t="shared" si="8"/>
        <v>117.24</v>
      </c>
      <c r="AI7" s="49">
        <f t="shared" si="9"/>
        <v>1052.6399999999999</v>
      </c>
      <c r="AJ7" s="49">
        <f t="shared" si="10"/>
        <v>132.30374999999998</v>
      </c>
      <c r="AK7" s="49">
        <f t="shared" si="11"/>
        <v>475.26862574999996</v>
      </c>
      <c r="AL7" s="49">
        <f t="array" ref="AL7">_xlfn.IFS(R7=0,AE7,R7&lt;0,AE7/-R7,R7&gt;0,AE7/R7)</f>
        <v>660.75634099358797</v>
      </c>
      <c r="AM7" s="50">
        <f t="shared" si="12"/>
        <v>0.26991680596143297</v>
      </c>
      <c r="AN7" s="51">
        <f t="shared" si="13"/>
        <v>5.6359292135242924</v>
      </c>
      <c r="AP7" s="53">
        <f t="shared" si="14"/>
        <v>379274.1397303195</v>
      </c>
    </row>
    <row r="8" spans="1:42">
      <c r="A8" s="30">
        <v>2676783005</v>
      </c>
      <c r="B8" s="31" t="s">
        <v>43</v>
      </c>
      <c r="C8" s="32"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v>16</v>
      </c>
      <c r="L8" s="36"/>
      <c r="M8" s="36"/>
      <c r="N8" s="37">
        <f t="shared" si="15"/>
        <v>3.2</v>
      </c>
      <c r="O8" s="38">
        <f t="shared" si="16"/>
        <v>1.8</v>
      </c>
      <c r="P8" s="39">
        <f>SUMIFS('Отчет 01-05.04'!H:H,'Отчет 01-05.04'!D:D,"Выручка",'Отчет 01-05.04'!E:E,B8)</f>
        <v>9</v>
      </c>
      <c r="Q8" s="39">
        <f>SUMIFS('Отчет 01-05.04'!H:H,'Отчет 01-05.04'!D:D,"Возврат выручки",'Отчет 01-05.04'!E:E,B8)</f>
        <v>0</v>
      </c>
      <c r="R8" s="40">
        <f>P8-Q8</f>
        <v>9</v>
      </c>
      <c r="S8" s="41">
        <f>SUMIFS('Отчет 01-05.04'!P:P,'Отчет 01-05.04'!C:C,"Продажи",'Отчет 01-05.04'!E:E,B8)</f>
        <v>24750.000000000004</v>
      </c>
      <c r="T8" s="42">
        <f>SUMIFS('Отчет 01-05.04'!P:P,'Отчет 01-05.04'!C:C,"Возвраты",'Отчет 01-05.04'!E:E,B8)</f>
        <v>0</v>
      </c>
      <c r="U8" s="40">
        <f>S8+T8</f>
        <v>24750.000000000004</v>
      </c>
      <c r="V8" s="43">
        <f t="shared" si="3"/>
        <v>0.19069706519142907</v>
      </c>
      <c r="W8" s="44">
        <f>R8*H8</f>
        <v>1529.0099999999998</v>
      </c>
      <c r="X8" s="42">
        <f>-SUMIFS('Отчет 01-05.04'!P:P,'Отчет 01-05.04'!C:C,"Вознаграждение Ozon",'Отчет 01-05.04'!E:E,B8)</f>
        <v>10642.5</v>
      </c>
      <c r="Y8" s="45">
        <f t="shared" si="5"/>
        <v>0.42999999999999994</v>
      </c>
      <c r="Z8" s="42">
        <f>-SUMIFS('Отчет 01-05.04'!P:P,'Отчет 01-05.04'!C:C,"Услуги доставки",'Отчет 01-05.04'!E:E,B8)</f>
        <v>1797.6999999999996</v>
      </c>
      <c r="AA8" s="32">
        <v>1558.6267789999999</v>
      </c>
      <c r="AB8" s="55"/>
      <c r="AC8" s="42"/>
      <c r="AD8" s="46">
        <f t="shared" si="17"/>
        <v>98.992753511522736</v>
      </c>
      <c r="AE8" s="47">
        <f>U8-W8-X8-Z8-AA8-AB8-AC8-AD8</f>
        <v>9123.1704674884841</v>
      </c>
      <c r="AF8" s="46"/>
      <c r="AG8" s="48">
        <f>IF(R8=0,0,U8/R8)</f>
        <v>2750.0000000000005</v>
      </c>
      <c r="AH8" s="49">
        <f>H8</f>
        <v>169.89</v>
      </c>
      <c r="AI8" s="49">
        <f>IF(R8=0,0,X8/R8)</f>
        <v>1182.5</v>
      </c>
      <c r="AJ8" s="49">
        <f>IF(P8=0,Z8/1,Z8/P8)</f>
        <v>199.74444444444441</v>
      </c>
      <c r="AK8" s="49">
        <f>IF(P8=0,0,AA8/P8)</f>
        <v>173.18075322222222</v>
      </c>
      <c r="AL8" s="49">
        <f t="array" ref="AL8">_xlfn.IFS(R8=0,AE8,R8&lt;0,AE8/-R8,R8&gt;0,AE8/R8)</f>
        <v>1013.6856074987204</v>
      </c>
      <c r="AM8" s="50">
        <f>IF(AG8=0,0,AL8/AG8)</f>
        <v>0.36861294818135282</v>
      </c>
      <c r="AN8" s="51">
        <f>IF(AH8=0,0,AL8/AH8)</f>
        <v>5.9667173317954001</v>
      </c>
      <c r="AP8" s="53">
        <f>AL8*C8</f>
        <v>185504.46617226582</v>
      </c>
    </row>
    <row r="9" spans="1:42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v>1</v>
      </c>
      <c r="L9" s="36"/>
      <c r="M9" s="36"/>
      <c r="N9" s="37">
        <f t="shared" si="15"/>
        <v>0.2</v>
      </c>
      <c r="O9" s="38">
        <f t="shared" si="16"/>
        <v>0</v>
      </c>
      <c r="P9" s="39">
        <f>SUMIFS('Отчет 01-05.04'!H:H,'Отчет 01-05.04'!D:D,"Выручка",'Отчет 01-05.04'!E:E,B9)</f>
        <v>0</v>
      </c>
      <c r="Q9" s="39">
        <f>SUMIFS('Отчет 01-05.04'!H:H,'Отчет 01-05.04'!D:D,"Возврат выручки",'Отчет 01-05.04'!E:E,B9)</f>
        <v>0</v>
      </c>
      <c r="R9" s="40">
        <f t="shared" ref="R9:R16" si="18">P9-Q9</f>
        <v>0</v>
      </c>
      <c r="S9" s="41">
        <f>SUMIFS('Отчет 01-05.04'!P:P,'Отчет 01-05.04'!C:C,"Продажи",'Отчет 01-05.04'!E:E,B9)</f>
        <v>0</v>
      </c>
      <c r="T9" s="42">
        <f>SUMIFS('Отчет 01-05.04'!P:P,'Отчет 01-05.04'!C:C,"Возвраты",'Отчет 01-05.04'!E:E,B9)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01-05.04'!P:P,'Отчет 01-05.04'!C:C,"Вознаграждение Ozon",'Отчет 01-05.04'!E:E,B9)</f>
        <v>0</v>
      </c>
      <c r="Y9" s="45">
        <f t="shared" si="5"/>
        <v>0</v>
      </c>
      <c r="Z9" s="42">
        <f>-SUMIFS('Отчет 01-05.04'!P:P,'Отчет 01-05.04'!C:C,"Услуги доставки",'Отчет 01-05.04'!E:E,B9)</f>
        <v>113.88</v>
      </c>
      <c r="AA9" s="32"/>
      <c r="AB9" s="55"/>
      <c r="AC9" s="42"/>
      <c r="AD9" s="46">
        <f t="shared" si="17"/>
        <v>0</v>
      </c>
      <c r="AE9" s="47">
        <f t="shared" ref="AE9:AE16" si="21">U9-W9-X9-Z9-AA9-AB9-AC9-AD9</f>
        <v>-113.88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-113.88</v>
      </c>
      <c r="AM9" s="50">
        <f t="shared" ref="AM9:AM16" si="27">IF(AG9=0,0,AL9/AG9)</f>
        <v>0</v>
      </c>
      <c r="AN9" s="51">
        <f t="shared" ref="AN9:AN16" si="28">IF(AH9=0,0,AL9/AH9)</f>
        <v>-0.9258536585365853</v>
      </c>
      <c r="AP9" s="53">
        <f t="shared" ref="AP9:AP16" si="29">AL9*C9</f>
        <v>-41907.839999999997</v>
      </c>
    </row>
    <row r="10" spans="1:42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/>
      <c r="L10" s="36"/>
      <c r="M10" s="36"/>
      <c r="N10" s="37">
        <f t="shared" si="15"/>
        <v>0</v>
      </c>
      <c r="O10" s="38">
        <f t="shared" si="16"/>
        <v>0.2</v>
      </c>
      <c r="P10" s="39">
        <f>SUMIFS('Отчет 01-05.04'!H:H,'Отчет 01-05.04'!D:D,"Выручка",'Отчет 01-05.04'!E:E,B10)</f>
        <v>1</v>
      </c>
      <c r="Q10" s="39">
        <f>SUMIFS('Отчет 01-05.04'!H:H,'Отчет 01-05.04'!D:D,"Возврат выручки",'Отчет 01-05.04'!E:E,B10)</f>
        <v>0</v>
      </c>
      <c r="R10" s="40">
        <f t="shared" si="18"/>
        <v>1</v>
      </c>
      <c r="S10" s="41">
        <f>SUMIFS('Отчет 01-05.04'!P:P,'Отчет 01-05.04'!C:C,"Продажи",'Отчет 01-05.04'!E:E,B10)</f>
        <v>2420</v>
      </c>
      <c r="T10" s="42">
        <f>SUMIFS('Отчет 01-05.04'!P:P,'Отчет 01-05.04'!C:C,"Возвраты",'Отчет 01-05.04'!E:E,B10)</f>
        <v>0</v>
      </c>
      <c r="U10" s="40">
        <f t="shared" si="19"/>
        <v>2420</v>
      </c>
      <c r="V10" s="43">
        <f t="shared" si="3"/>
        <v>1.8645935263161949E-2</v>
      </c>
      <c r="W10" s="44">
        <f t="shared" si="20"/>
        <v>123</v>
      </c>
      <c r="X10" s="42">
        <f>-SUMIFS('Отчет 01-05.04'!P:P,'Отчет 01-05.04'!C:C,"Вознаграждение Ozon",'Отчет 01-05.04'!E:E,B10)</f>
        <v>1040.5999999999999</v>
      </c>
      <c r="Y10" s="45">
        <f t="shared" si="5"/>
        <v>0.42999999999999994</v>
      </c>
      <c r="Z10" s="42">
        <f>-SUMIFS('Отчет 01-05.04'!P:P,'Отчет 01-05.04'!C:C,"Услуги доставки",'Отчет 01-05.04'!E:E,B10)</f>
        <v>85.41</v>
      </c>
      <c r="AA10" s="32">
        <v>322</v>
      </c>
      <c r="AB10" s="55"/>
      <c r="AC10" s="42"/>
      <c r="AD10" s="46">
        <f t="shared" si="17"/>
        <v>9.6792914544599995</v>
      </c>
      <c r="AE10" s="47">
        <f t="shared" si="21"/>
        <v>839.31070854554002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85.41</v>
      </c>
      <c r="AK10" s="49">
        <f t="shared" si="26"/>
        <v>322</v>
      </c>
      <c r="AL10" s="49">
        <f t="array" ref="AL10">_xlfn.IFS(R10=0,AE10,R10&lt;0,AE10/-R10,R10&gt;0,AE10/R10)</f>
        <v>839.31070854554002</v>
      </c>
      <c r="AM10" s="50">
        <f t="shared" si="27"/>
        <v>0.346822606837</v>
      </c>
      <c r="AN10" s="51">
        <f t="shared" si="28"/>
        <v>6.8236642971182118</v>
      </c>
      <c r="AP10" s="53">
        <f t="shared" si="29"/>
        <v>299633.92295075778</v>
      </c>
    </row>
    <row r="11" spans="1:42">
      <c r="A11" s="30">
        <v>3064346962</v>
      </c>
      <c r="B11" s="31" t="s">
        <v>52</v>
      </c>
      <c r="C11" s="32"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v>10</v>
      </c>
      <c r="L11" s="36"/>
      <c r="M11" s="36"/>
      <c r="N11" s="37">
        <f t="shared" si="15"/>
        <v>2</v>
      </c>
      <c r="O11" s="38">
        <f t="shared" si="16"/>
        <v>1.8</v>
      </c>
      <c r="P11" s="39">
        <f>SUMIFS('Отчет 01-05.04'!H:H,'Отчет 01-05.04'!D:D,"Выручка",'Отчет 01-05.04'!E:E,B11)</f>
        <v>9</v>
      </c>
      <c r="Q11" s="39">
        <f>SUMIFS('Отчет 01-05.04'!H:H,'Отчет 01-05.04'!D:D,"Возврат выручки",'Отчет 01-05.04'!E:E,B11)</f>
        <v>0</v>
      </c>
      <c r="R11" s="40">
        <f t="shared" si="18"/>
        <v>9</v>
      </c>
      <c r="S11" s="41">
        <f>SUMIFS('Отчет 01-05.04'!P:P,'Отчет 01-05.04'!C:C,"Продажи",'Отчет 01-05.04'!E:E,B11)</f>
        <v>22125.999999999996</v>
      </c>
      <c r="T11" s="42">
        <f>SUMIFS('Отчет 01-05.04'!P:P,'Отчет 01-05.04'!C:C,"Возвраты",'Отчет 01-05.04'!E:E,B11)</f>
        <v>0</v>
      </c>
      <c r="U11" s="40">
        <f t="shared" si="19"/>
        <v>22125.999999999996</v>
      </c>
      <c r="V11" s="43">
        <f t="shared" si="3"/>
        <v>0.17047932381517406</v>
      </c>
      <c r="W11" s="44">
        <f t="shared" si="20"/>
        <v>1107</v>
      </c>
      <c r="X11" s="42">
        <f>-SUMIFS('Отчет 01-05.04'!P:P,'Отчет 01-05.04'!C:C,"Вознаграждение Ozon",'Отчет 01-05.04'!E:E,B11)</f>
        <v>9514.18</v>
      </c>
      <c r="Y11" s="45">
        <f t="shared" si="5"/>
        <v>0.4300000000000001</v>
      </c>
      <c r="Z11" s="42">
        <f>-SUMIFS('Отчет 01-05.04'!P:P,'Отчет 01-05.04'!C:C,"Услуги доставки",'Отчет 01-05.04'!E:E,B11)</f>
        <v>987.12000000000012</v>
      </c>
      <c r="AA11" s="32">
        <v>4386.2368820000002</v>
      </c>
      <c r="AB11" s="55"/>
      <c r="AC11" s="42"/>
      <c r="AD11" s="46">
        <f t="shared" si="17"/>
        <v>88.497521785695014</v>
      </c>
      <c r="AE11" s="47">
        <f t="shared" si="21"/>
        <v>6042.9655962142997</v>
      </c>
      <c r="AF11" s="46"/>
      <c r="AG11" s="48">
        <f t="shared" si="22"/>
        <v>2458.4444444444439</v>
      </c>
      <c r="AH11" s="49">
        <f t="shared" si="23"/>
        <v>123</v>
      </c>
      <c r="AI11" s="49">
        <f t="shared" si="24"/>
        <v>1057.1311111111111</v>
      </c>
      <c r="AJ11" s="49">
        <f t="shared" si="25"/>
        <v>109.68</v>
      </c>
      <c r="AK11" s="49">
        <f t="shared" si="26"/>
        <v>487.35965355555555</v>
      </c>
      <c r="AL11" s="49">
        <f t="array" ref="AL11">_xlfn.IFS(R11=0,AE11,R11&lt;0,AE11/-R11,R11&gt;0,AE11/R11)</f>
        <v>671.4406218015888</v>
      </c>
      <c r="AM11" s="50">
        <f t="shared" si="27"/>
        <v>0.27311604430146891</v>
      </c>
      <c r="AN11" s="51">
        <f t="shared" si="28"/>
        <v>5.4588668439153558</v>
      </c>
      <c r="AP11" s="53">
        <f t="shared" si="29"/>
        <v>409578.7792989692</v>
      </c>
    </row>
    <row r="12" spans="1:42">
      <c r="A12" s="30">
        <v>3405092873</v>
      </c>
      <c r="B12" s="171" t="s">
        <v>57</v>
      </c>
      <c r="C12" s="32"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v>10</v>
      </c>
      <c r="L12" s="36"/>
      <c r="M12" s="36"/>
      <c r="N12" s="37">
        <f t="shared" si="15"/>
        <v>2</v>
      </c>
      <c r="O12" s="38">
        <f t="shared" si="16"/>
        <v>0.6</v>
      </c>
      <c r="P12" s="39">
        <f>SUMIFS('Отчет 01-05.04'!H:H,'Отчет 01-05.04'!D:D,"Выручка",'Отчет 01-05.04'!E:E,B12)</f>
        <v>3</v>
      </c>
      <c r="Q12" s="39">
        <f>SUMIFS('Отчет 01-05.04'!H:H,'Отчет 01-05.04'!D:D,"Возврат выручки",'Отчет 01-05.04'!E:E,B12)</f>
        <v>0</v>
      </c>
      <c r="R12" s="40">
        <f t="shared" si="18"/>
        <v>3</v>
      </c>
      <c r="S12" s="41">
        <f>SUMIFS('Отчет 01-05.04'!P:P,'Отчет 01-05.04'!C:C,"Продажи",'Отчет 01-05.04'!E:E,B12)</f>
        <v>7179</v>
      </c>
      <c r="T12" s="42">
        <f>SUMIFS('Отчет 01-05.04'!P:P,'Отчет 01-05.04'!C:C,"Возвраты",'Отчет 01-05.04'!E:E,B12)</f>
        <v>0</v>
      </c>
      <c r="U12" s="40">
        <f t="shared" si="19"/>
        <v>7179</v>
      </c>
      <c r="V12" s="43">
        <f t="shared" si="3"/>
        <v>5.5313706303404812E-2</v>
      </c>
      <c r="W12" s="44">
        <f t="shared" si="20"/>
        <v>351</v>
      </c>
      <c r="X12" s="42">
        <f>-SUMIFS('Отчет 01-05.04'!P:P,'Отчет 01-05.04'!C:C,"Вознаграждение Ozon",'Отчет 01-05.04'!E:E,B12)</f>
        <v>3086.9700000000003</v>
      </c>
      <c r="Y12" s="45">
        <f t="shared" si="5"/>
        <v>0.43000000000000005</v>
      </c>
      <c r="Z12" s="42">
        <f>-SUMIFS('Отчет 01-05.04'!P:P,'Отчет 01-05.04'!C:C,"Услуги доставки",'Отчет 01-05.04'!E:E,B12)</f>
        <v>672.72</v>
      </c>
      <c r="AA12" s="32">
        <v>2985.091668</v>
      </c>
      <c r="AB12" s="55"/>
      <c r="AC12" s="42"/>
      <c r="AD12" s="46">
        <f t="shared" si="17"/>
        <v>28.713898079160472</v>
      </c>
      <c r="AE12" s="47">
        <f t="shared" si="21"/>
        <v>54.504433920838991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224.24</v>
      </c>
      <c r="AK12" s="49">
        <f t="shared" si="26"/>
        <v>995.03055600000005</v>
      </c>
      <c r="AL12" s="49">
        <f t="array" ref="AL12">_xlfn.IFS(R12=0,AE12,R12&lt;0,AE12/-R12,R12&gt;0,AE12/R12)</f>
        <v>18.168144640279664</v>
      </c>
      <c r="AM12" s="50">
        <f t="shared" si="27"/>
        <v>7.5922041956872814E-3</v>
      </c>
      <c r="AN12" s="51">
        <f t="shared" si="28"/>
        <v>0.15528328752375781</v>
      </c>
      <c r="AP12" s="53">
        <f t="shared" si="29"/>
        <v>5559.452259925577</v>
      </c>
    </row>
    <row r="13" spans="1:42">
      <c r="A13" s="30">
        <v>3405092993</v>
      </c>
      <c r="B13" s="31" t="s">
        <v>58</v>
      </c>
      <c r="C13" s="32"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v>20</v>
      </c>
      <c r="L13" s="36"/>
      <c r="M13" s="36"/>
      <c r="N13" s="37">
        <f t="shared" si="15"/>
        <v>4</v>
      </c>
      <c r="O13" s="38">
        <f t="shared" si="16"/>
        <v>1.4</v>
      </c>
      <c r="P13" s="39">
        <f>SUMIFS('Отчет 01-05.04'!H:H,'Отчет 01-05.04'!D:D,"Выручка",'Отчет 01-05.04'!E:E,B13)</f>
        <v>7</v>
      </c>
      <c r="Q13" s="39">
        <f>SUMIFS('Отчет 01-05.04'!H:H,'Отчет 01-05.04'!D:D,"Возврат выручки",'Отчет 01-05.04'!E:E,B13)</f>
        <v>0</v>
      </c>
      <c r="R13" s="40">
        <f t="shared" si="18"/>
        <v>7</v>
      </c>
      <c r="S13" s="41">
        <f>SUMIFS('Отчет 01-05.04'!P:P,'Отчет 01-05.04'!C:C,"Продажи",'Отчет 01-05.04'!E:E,B13)</f>
        <v>17101</v>
      </c>
      <c r="T13" s="42">
        <f>SUMIFS('Отчет 01-05.04'!P:P,'Отчет 01-05.04'!C:C,"Возвраты",'Отчет 01-05.04'!E:E,B13)</f>
        <v>0</v>
      </c>
      <c r="U13" s="40">
        <f t="shared" si="19"/>
        <v>17101</v>
      </c>
      <c r="V13" s="43">
        <f t="shared" si="3"/>
        <v>0.13176204088236881</v>
      </c>
      <c r="W13" s="44">
        <f t="shared" si="20"/>
        <v>861</v>
      </c>
      <c r="X13" s="42">
        <f>-SUMIFS('Отчет 01-05.04'!P:P,'Отчет 01-05.04'!C:C,"Вознаграждение Ozon",'Отчет 01-05.04'!E:E,B13)</f>
        <v>7353.4299999999994</v>
      </c>
      <c r="Y13" s="45">
        <f t="shared" si="5"/>
        <v>0.42999999999999994</v>
      </c>
      <c r="Z13" s="42">
        <f>-SUMIFS('Отчет 01-05.04'!P:P,'Отчет 01-05.04'!C:C,"Услуги доставки",'Отчет 01-05.04'!E:E,B13)</f>
        <v>1097.6300000000001</v>
      </c>
      <c r="AA13" s="32">
        <v>3460.4555659999996</v>
      </c>
      <c r="AB13" s="55"/>
      <c r="AC13" s="42"/>
      <c r="AD13" s="46">
        <f t="shared" si="17"/>
        <v>68.398993042446463</v>
      </c>
      <c r="AE13" s="47">
        <f t="shared" si="21"/>
        <v>4260.0854409575531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156.80428571428573</v>
      </c>
      <c r="AK13" s="49">
        <f t="shared" si="26"/>
        <v>494.35079514285707</v>
      </c>
      <c r="AL13" s="49">
        <f t="array" ref="AL13">_xlfn.IFS(R13=0,AE13,R13&lt;0,AE13/-R13,R13&gt;0,AE13/R13)</f>
        <v>608.58363442250754</v>
      </c>
      <c r="AM13" s="50">
        <f t="shared" si="27"/>
        <v>0.24911323553929904</v>
      </c>
      <c r="AN13" s="51">
        <f t="shared" si="28"/>
        <v>4.9478344261992486</v>
      </c>
      <c r="AP13" s="53">
        <f t="shared" si="29"/>
        <v>186835.17576770982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</v>
      </c>
      <c r="N14" s="37">
        <f t="shared" si="15"/>
        <v>0.2</v>
      </c>
      <c r="O14" s="38">
        <f t="shared" si="16"/>
        <v>0</v>
      </c>
      <c r="P14" s="39">
        <f>SUMIFS('Отчет 01-05.04'!H:H,'Отчет 01-05.04'!D:D,"Выручка",'Отчет 01-05.04'!E:E,B14)</f>
        <v>0</v>
      </c>
      <c r="Q14" s="39">
        <f>SUMIFS('Отчет 01-05.04'!H:H,'Отчет 01-05.04'!D:D,"Возврат выручки",'Отчет 01-05.04'!E:E,B14)</f>
        <v>0</v>
      </c>
      <c r="R14" s="40">
        <f t="shared" si="18"/>
        <v>0</v>
      </c>
      <c r="S14" s="41">
        <f>SUMIFS('Отчет 01-05.04'!P:P,'Отчет 01-05.04'!C:C,"Продажи",'Отчет 01-05.04'!E:E,B14)</f>
        <v>0</v>
      </c>
      <c r="T14" s="42">
        <f>SUMIFS('Отчет 01-05.04'!P:P,'Отчет 01-05.04'!C:C,"Возвраты",'Отчет 01-05.04'!E:E,B14)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01-05.04'!P:P,'Отчет 01-05.04'!C:C,"Вознаграждение Ozon",'Отчет 01-05.04'!E:E,B14)</f>
        <v>0</v>
      </c>
      <c r="Y14" s="45">
        <f t="shared" si="5"/>
        <v>0</v>
      </c>
      <c r="Z14" s="42">
        <f>-SUMIFS('Отчет 01-05.04'!P:P,'Отчет 01-05.04'!C:C,"Услуги доставки",'Отчет 01-05.04'!E:E,B14)</f>
        <v>113.88</v>
      </c>
      <c r="AA14" s="32"/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-37808.159999999996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2</v>
      </c>
      <c r="L15" s="36"/>
      <c r="M15" s="36"/>
      <c r="N15" s="37">
        <f t="shared" si="15"/>
        <v>0.4</v>
      </c>
      <c r="O15" s="38">
        <f t="shared" si="16"/>
        <v>0.4</v>
      </c>
      <c r="P15" s="39">
        <f>SUMIFS('Отчет 01-05.04'!H:H,'Отчет 01-05.04'!D:D,"Выручка",'Отчет 01-05.04'!E:E,B15)</f>
        <v>2</v>
      </c>
      <c r="Q15" s="39">
        <f>SUMIFS('Отчет 01-05.04'!H:H,'Отчет 01-05.04'!D:D,"Возврат выручки",'Отчет 01-05.04'!E:E,B15)</f>
        <v>0</v>
      </c>
      <c r="R15" s="40">
        <f t="shared" si="18"/>
        <v>2</v>
      </c>
      <c r="S15" s="41">
        <f>SUMIFS('Отчет 01-05.04'!P:P,'Отчет 01-05.04'!C:C,"Продажи",'Отчет 01-05.04'!E:E,B15)</f>
        <v>4950</v>
      </c>
      <c r="T15" s="42">
        <f>SUMIFS('Отчет 01-05.04'!P:P,'Отчет 01-05.04'!C:C,"Возвраты",'Отчет 01-05.04'!E:E,B15)</f>
        <v>0</v>
      </c>
      <c r="U15" s="40">
        <f t="shared" si="19"/>
        <v>4950</v>
      </c>
      <c r="V15" s="43">
        <f>U15/$U$24</f>
        <v>3.8139413038285809E-2</v>
      </c>
      <c r="W15" s="44">
        <f t="shared" si="20"/>
        <v>246</v>
      </c>
      <c r="X15" s="42">
        <f>-SUMIFS('Отчет 01-05.04'!P:P,'Отчет 01-05.04'!C:C,"Вознаграждение Ozon",'Отчет 01-05.04'!E:E,B15)</f>
        <v>2128.5</v>
      </c>
      <c r="Y15" s="45">
        <f t="shared" si="5"/>
        <v>0.43</v>
      </c>
      <c r="Z15" s="42">
        <f>-SUMIFS('Отчет 01-05.04'!P:P,'Отчет 01-05.04'!C:C,"Услуги доставки",'Отчет 01-05.04'!E:E,B15)</f>
        <v>215.06</v>
      </c>
      <c r="AA15" s="32">
        <v>247</v>
      </c>
      <c r="AB15" s="55"/>
      <c r="AC15" s="42"/>
      <c r="AD15" s="46">
        <f t="shared" si="17"/>
        <v>19.798550702304546</v>
      </c>
      <c r="AE15" s="47">
        <f t="shared" si="21"/>
        <v>2093.6414492976955</v>
      </c>
      <c r="AF15" s="46"/>
      <c r="AG15" s="48">
        <f t="shared" si="22"/>
        <v>2475</v>
      </c>
      <c r="AH15" s="49">
        <f t="shared" si="23"/>
        <v>123</v>
      </c>
      <c r="AI15" s="49">
        <f t="shared" si="24"/>
        <v>1064.25</v>
      </c>
      <c r="AJ15" s="49">
        <f t="shared" si="25"/>
        <v>107.53</v>
      </c>
      <c r="AK15" s="49">
        <f t="shared" si="26"/>
        <v>123.5</v>
      </c>
      <c r="AL15" s="49">
        <f t="array" ref="AL15">_xlfn.IFS(R15=0,AE15,R15&lt;0,AE15/-R15,R15&gt;0,AE15/R15)</f>
        <v>1046.8207246488478</v>
      </c>
      <c r="AM15" s="50">
        <f t="shared" si="27"/>
        <v>0.42295786854498901</v>
      </c>
      <c r="AN15" s="51">
        <f t="shared" si="28"/>
        <v>8.5107375987711205</v>
      </c>
      <c r="AP15" s="53">
        <f t="shared" si="29"/>
        <v>555861.80478853814</v>
      </c>
    </row>
    <row r="16" spans="1:42">
      <c r="A16" s="30">
        <v>3405092287</v>
      </c>
      <c r="B16" s="31" t="s">
        <v>60</v>
      </c>
      <c r="C16" s="32">
        <v>313</v>
      </c>
      <c r="H16" s="35">
        <v>117</v>
      </c>
      <c r="I16" s="54">
        <f t="shared" si="0"/>
        <v>36621</v>
      </c>
      <c r="K16" s="32">
        <v>11</v>
      </c>
      <c r="N16" s="37">
        <f t="shared" si="15"/>
        <v>2.2000000000000002</v>
      </c>
      <c r="O16" s="38">
        <f t="shared" si="16"/>
        <v>0.8</v>
      </c>
      <c r="P16" s="39">
        <f>SUMIFS('Отчет 01-05.04'!H:H,'Отчет 01-05.04'!D:D,"Выручка",'Отчет 01-05.04'!E:E,B16)</f>
        <v>4</v>
      </c>
      <c r="Q16" s="39">
        <f>SUMIFS('Отчет 01-05.04'!H:H,'Отчет 01-05.04'!D:D,"Возврат выручки",'Отчет 01-05.04'!E:E,B16)</f>
        <v>0</v>
      </c>
      <c r="R16" s="40">
        <f t="shared" si="18"/>
        <v>4</v>
      </c>
      <c r="S16" s="41">
        <f>SUMIFS('Отчет 01-05.04'!P:P,'Отчет 01-05.04'!C:C,"Продажи",'Отчет 01-05.04'!E:E,B16)</f>
        <v>10400</v>
      </c>
      <c r="T16" s="42">
        <f>SUMIFS('Отчет 01-05.04'!P:P,'Отчет 01-05.04'!C:C,"Возвраты",'Отчет 01-05.04'!E:E,B16)</f>
        <v>0</v>
      </c>
      <c r="U16" s="40">
        <f t="shared" si="19"/>
        <v>10400</v>
      </c>
      <c r="V16" s="43">
        <f>U16/$U$24</f>
        <v>8.0131292040034829E-2</v>
      </c>
      <c r="W16" s="44">
        <f t="shared" si="20"/>
        <v>468</v>
      </c>
      <c r="X16" s="42">
        <f>-SUMIFS('Отчет 01-05.04'!P:P,'Отчет 01-05.04'!C:C,"Вознаграждение Ozon",'Отчет 01-05.04'!E:E,B16)</f>
        <v>4472</v>
      </c>
      <c r="Y16" s="45">
        <f t="shared" si="5"/>
        <v>0.43</v>
      </c>
      <c r="Z16" s="42">
        <f>-SUMIFS('Отчет 01-05.04'!P:P,'Отчет 01-05.04'!C:C,"Услуги доставки",'Отчет 01-05.04'!E:E,B16)</f>
        <v>780.06000000000017</v>
      </c>
      <c r="AA16" s="32">
        <v>4032.789432</v>
      </c>
      <c r="AB16" s="55"/>
      <c r="AC16" s="42"/>
      <c r="AD16" s="46">
        <f t="shared" si="17"/>
        <v>41.596955010902477</v>
      </c>
      <c r="AE16" s="47">
        <f t="shared" si="21"/>
        <v>605.55361298909713</v>
      </c>
      <c r="AF16" s="46"/>
      <c r="AG16" s="48">
        <f t="shared" si="22"/>
        <v>2600</v>
      </c>
      <c r="AH16" s="49">
        <f t="shared" si="23"/>
        <v>117</v>
      </c>
      <c r="AI16" s="49">
        <f t="shared" si="24"/>
        <v>1118</v>
      </c>
      <c r="AJ16" s="49">
        <f t="shared" si="25"/>
        <v>195.01500000000004</v>
      </c>
      <c r="AK16" s="49">
        <f t="shared" si="26"/>
        <v>1008.197358</v>
      </c>
      <c r="AL16" s="49">
        <f t="array" ref="AL16">_xlfn.IFS(R16=0,AE16,R16&lt;0,AE16/-R16,R16&gt;0,AE16/R16)</f>
        <v>151.38840324727428</v>
      </c>
      <c r="AM16" s="50">
        <f t="shared" si="27"/>
        <v>5.8226308941259339E-2</v>
      </c>
      <c r="AN16" s="51">
        <f t="shared" si="28"/>
        <v>1.2939179764724298</v>
      </c>
      <c r="AP16" s="53">
        <f t="shared" si="29"/>
        <v>47384.570216396853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2518.1616161616166</v>
      </c>
      <c r="AH17" s="58">
        <f t="shared" si="30"/>
        <v>127.26</v>
      </c>
      <c r="AI17" s="58">
        <f t="shared" si="30"/>
        <v>1082.809494949495</v>
      </c>
      <c r="AJ17" s="58">
        <f t="shared" si="30"/>
        <v>157.15647283272284</v>
      </c>
      <c r="AK17" s="58">
        <f t="shared" si="30"/>
        <v>501.75217166710769</v>
      </c>
      <c r="AL17" s="58">
        <f t="shared" si="30"/>
        <v>568.46497806711329</v>
      </c>
      <c r="AM17" s="59">
        <f t="shared" si="30"/>
        <v>0.27657265387566904</v>
      </c>
      <c r="AN17" s="59">
        <f t="shared" si="30"/>
        <v>4.429130755339858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93</v>
      </c>
      <c r="L18" s="67"/>
      <c r="M18" s="67"/>
      <c r="N18" s="68"/>
      <c r="O18" s="69"/>
      <c r="P18" s="64">
        <f t="shared" ref="P18:X18" si="31">SUM(P3:P16)</f>
        <v>52</v>
      </c>
      <c r="Q18" s="64">
        <f t="shared" si="31"/>
        <v>1</v>
      </c>
      <c r="R18" s="64">
        <f t="shared" si="31"/>
        <v>51</v>
      </c>
      <c r="S18" s="70">
        <f t="shared" si="31"/>
        <v>131890</v>
      </c>
      <c r="T18" s="64">
        <f t="shared" si="31"/>
        <v>-2103</v>
      </c>
      <c r="U18" s="64">
        <f t="shared" si="31"/>
        <v>129787</v>
      </c>
      <c r="V18" s="71">
        <f t="shared" si="31"/>
        <v>1</v>
      </c>
      <c r="W18" s="64">
        <f t="shared" si="31"/>
        <v>6667.32</v>
      </c>
      <c r="X18" s="64">
        <f t="shared" si="31"/>
        <v>55808.409999999996</v>
      </c>
      <c r="Y18" s="72">
        <f>IF(U18=0,0,X18/U18)</f>
        <v>0.43</v>
      </c>
      <c r="Z18" s="64">
        <f>SUM(Z3:Z16)</f>
        <v>8857.02</v>
      </c>
      <c r="AA18" s="64">
        <f>IFERROR(P18*AA24/P24,0)</f>
        <v>28287.5</v>
      </c>
      <c r="AB18" s="64">
        <f>SUM(AB3:AB16)</f>
        <v>0</v>
      </c>
      <c r="AC18" s="64">
        <f>SUM(AC3:AC16)</f>
        <v>0</v>
      </c>
      <c r="AD18" s="73">
        <f>SUM(AD3:AD16)</f>
        <v>519.11</v>
      </c>
      <c r="AE18" s="74">
        <f>SUM(AE3:AE16)</f>
        <v>32085.276406000004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3193923.6659835316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93</v>
      </c>
      <c r="L24" s="119"/>
      <c r="M24" s="119"/>
      <c r="N24" s="119"/>
      <c r="O24" s="119"/>
      <c r="P24" s="120">
        <f>P18+P22</f>
        <v>52</v>
      </c>
      <c r="Q24" s="118">
        <f>Q18+Q22</f>
        <v>1</v>
      </c>
      <c r="R24" s="121">
        <f>R18-R22</f>
        <v>51</v>
      </c>
      <c r="S24" s="118">
        <f t="shared" ref="S24:X24" si="34">S18+S22</f>
        <v>131890</v>
      </c>
      <c r="T24" s="118">
        <f t="shared" si="34"/>
        <v>-2103</v>
      </c>
      <c r="U24" s="121">
        <f t="shared" si="34"/>
        <v>129787</v>
      </c>
      <c r="V24" s="122">
        <f t="shared" si="34"/>
        <v>1</v>
      </c>
      <c r="W24" s="118">
        <f t="shared" si="34"/>
        <v>6667.32</v>
      </c>
      <c r="X24" s="118">
        <f t="shared" si="34"/>
        <v>55808.409999999996</v>
      </c>
      <c r="Y24" s="123">
        <f>X24/U24</f>
        <v>0.43</v>
      </c>
      <c r="Z24" s="118">
        <f>Z18+Z22</f>
        <v>8857.02</v>
      </c>
      <c r="AA24" s="124">
        <v>28287.5</v>
      </c>
      <c r="AB24" s="125"/>
      <c r="AC24" s="125">
        <f>SUM(AC3:AC20)</f>
        <v>0</v>
      </c>
      <c r="AD24" s="118">
        <f>AD18+AD22</f>
        <v>519.11</v>
      </c>
      <c r="AE24" s="126">
        <f>AE18+AE22</f>
        <v>32085.276406000004</v>
      </c>
      <c r="AF24" s="127"/>
      <c r="AG24" s="128"/>
      <c r="AH24" s="129"/>
      <c r="AI24" s="129"/>
      <c r="AJ24" s="129"/>
      <c r="AK24" s="129">
        <f>AA25/P24</f>
        <v>497.11276142307696</v>
      </c>
      <c r="AL24" s="129"/>
      <c r="AM24" s="129"/>
      <c r="AN24" s="130"/>
      <c r="AP24" s="126">
        <f>SUM(AP3:AP20)</f>
        <v>6387847.3319670632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25849.863594000002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2287.6364059999978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98" priority="19" operator="greaterThan">
      <formula>120</formula>
    </cfRule>
  </conditionalFormatting>
  <conditionalFormatting sqref="N23">
    <cfRule type="cellIs" dxfId="297" priority="18" operator="between">
      <formula>0.000001</formula>
      <formula>25</formula>
    </cfRule>
  </conditionalFormatting>
  <conditionalFormatting sqref="V1 V25:V1048576">
    <cfRule type="cellIs" dxfId="29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{F5AC900F-DB40-4DCC-B6FA-238837B55F6F}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{E6C79E94-56F4-4093-B029-1EBCF7E92B3E}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{AA4E4049-2FFF-40E5-B8E7-AB23D9BFAFBD}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{4D3CCD26-96AA-46C9-BC38-6D063589C743}</x14:id>
        </ext>
      </extLst>
    </cfRule>
  </conditionalFormatting>
  <conditionalFormatting sqref="P23">
    <cfRule type="cellIs" dxfId="295" priority="14" operator="greaterThan">
      <formula>120</formula>
    </cfRule>
  </conditionalFormatting>
  <conditionalFormatting sqref="Q23">
    <cfRule type="cellIs" dxfId="294" priority="13" operator="greaterThan">
      <formula>120</formula>
    </cfRule>
  </conditionalFormatting>
  <conditionalFormatting sqref="R23">
    <cfRule type="cellIs" dxfId="293" priority="12" operator="greaterThan">
      <formula>120</formula>
    </cfRule>
  </conditionalFormatting>
  <conditionalFormatting sqref="S23">
    <cfRule type="cellIs" dxfId="292" priority="11" operator="greaterThan">
      <formula>120</formula>
    </cfRule>
  </conditionalFormatting>
  <conditionalFormatting sqref="T23">
    <cfRule type="cellIs" dxfId="291" priority="10" operator="greaterThan">
      <formula>120</formula>
    </cfRule>
  </conditionalFormatting>
  <conditionalFormatting sqref="U23">
    <cfRule type="cellIs" dxfId="290" priority="9" operator="greaterThan">
      <formula>120</formula>
    </cfRule>
  </conditionalFormatting>
  <conditionalFormatting sqref="V23">
    <cfRule type="cellIs" dxfId="289" priority="8" operator="greaterThan">
      <formula>120</formula>
    </cfRule>
  </conditionalFormatting>
  <conditionalFormatting sqref="W23">
    <cfRule type="cellIs" dxfId="288" priority="7" operator="greaterThan">
      <formula>120</formula>
    </cfRule>
  </conditionalFormatting>
  <conditionalFormatting sqref="X23">
    <cfRule type="cellIs" dxfId="287" priority="6" operator="greaterThan">
      <formula>120</formula>
    </cfRule>
  </conditionalFormatting>
  <conditionalFormatting sqref="Z23">
    <cfRule type="cellIs" dxfId="28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{DDEC2CF1-50EE-4888-AADE-0373879FC149}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{567B17C6-637D-4004-9E83-A0362D995457}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{CC21D78B-902E-4C3C-BFB6-759EBA1418E3}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{5860CE75-3E67-4D76-92C5-E6E0E98EE0F1}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{9C4D9FFF-84F9-4A5C-9689-2E565453B663}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{21A14BFE-B33F-4DEA-A000-C7A7EE57C8DC}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{82492992-E310-4F80-B357-01A1829D5E2B}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{9E1DC820-CCDE-448D-ACB5-EA2ADD8F8C51}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{456E4698-138D-4D51-B340-B5FFEB8BF144}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{DED88752-0103-4E5B-BC30-5380F34169B9}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{E80A6658-63A0-4243-B88C-B71F2100E964}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{CBB36654-DD88-4D3C-B179-514FFAEE17B4}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{33BDC825-5B7C-4EAC-82B5-606F84EE42B2}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{9EA44FE8-2721-4149-BC9D-28CE4333A876}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{944069BB-3DCE-463F-A02F-B358D70A4408}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{875E9D2D-B2E8-47B4-8B8F-4940B4FD028F}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AC900F-DB40-4DCC-B6FA-238837B55F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6C79E94-56F4-4093-B029-1EBCF7E92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4E4049-2FFF-40E5-B8E7-AB23D9BFA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3CCD26-96AA-46C9-BC38-6D063589C7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EC2CF1-50EE-4888-AADE-0373879FC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7B17C6-637D-4004-9E83-A0362D995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C21D78B-902E-4C3C-BFB6-759EBA141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860CE75-3E67-4D76-92C5-E6E0E98EE0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C4D9FFF-84F9-4A5C-9689-2E565453B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21A14BFE-B33F-4DEA-A000-C7A7EE57C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2492992-E310-4F80-B357-01A1829D5E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DC820-CCDE-448D-ACB5-EA2ADD8F8C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56E4698-138D-4D51-B340-B5FFEB8BF1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ED88752-0103-4E5B-BC30-5380F34169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80A6658-63A0-4243-B88C-B71F2100E9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BB36654-DD88-4D3C-B179-514FFAEE17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3BDC825-5B7C-4EAC-82B5-606F84EE4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EA44FE8-2721-4149-BC9D-28CE4333A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44069BB-3DCE-463F-A02F-B358D70A4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875E9D2D-B2E8-47B4-8B8F-4940B4FD0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2584-5A02-4F20-B535-8BF303437C11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8" sqref="N1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3195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 t="e">
        <f>U24/AD1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3193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01-05.04'!C3</f>
        <v>342</v>
      </c>
      <c r="D3" s="33"/>
      <c r="E3" s="33"/>
      <c r="F3" s="33"/>
      <c r="G3" s="34"/>
      <c r="H3" s="35">
        <v>142.97999999999999</v>
      </c>
      <c r="I3" s="33">
        <f t="shared" ref="I3:I16" si="0">C3*H3</f>
        <v>48899.159999999996</v>
      </c>
      <c r="J3" s="36"/>
      <c r="K3" s="32">
        <f>'Юнит 30-31.03'!K3+'Юнит 01-05.04'!K3</f>
        <v>6</v>
      </c>
      <c r="L3" s="36"/>
      <c r="M3" s="36"/>
      <c r="N3" s="37">
        <f>K3/$O$1</f>
        <v>0.8571428571428571</v>
      </c>
      <c r="O3" s="38">
        <f>R3/$O$1</f>
        <v>0.5714285714285714</v>
      </c>
      <c r="P3" s="32">
        <f>'Юнит 30-31.03'!P3+'Юнит 01-05.04'!P3</f>
        <v>4</v>
      </c>
      <c r="Q3" s="32">
        <f>'Юнит 30-31.03'!Q3+'Юнит 01-05.04'!Q3</f>
        <v>0</v>
      </c>
      <c r="R3" s="40">
        <f t="shared" ref="R3:R7" si="1">P3-Q3</f>
        <v>4</v>
      </c>
      <c r="S3" s="32">
        <f>'Юнит 30-31.03'!S3+'Юнит 01-05.04'!S3</f>
        <v>10053</v>
      </c>
      <c r="T3" s="32">
        <f>'Юнит 30-31.03'!T3+'Юнит 01-05.04'!T3</f>
        <v>0</v>
      </c>
      <c r="U3" s="40">
        <f t="shared" ref="U3:U7" si="2">S3+T3</f>
        <v>10053</v>
      </c>
      <c r="V3" s="43">
        <f t="shared" ref="V3:V14" si="3">U3/$U$24</f>
        <v>5.279105183006879E-2</v>
      </c>
      <c r="W3" s="44">
        <f t="shared" ref="W3:W7" si="4">R3*H3</f>
        <v>571.91999999999996</v>
      </c>
      <c r="X3" s="32">
        <f>'Юнит 30-31.03'!X3+'Юнит 01-05.04'!X3</f>
        <v>4322.79</v>
      </c>
      <c r="Y3" s="45">
        <f t="shared" ref="Y3:Y16" si="5">IF(U3=0,0,X3/U3)</f>
        <v>0.43</v>
      </c>
      <c r="Z3" s="32">
        <f>'Юнит 30-31.03'!Z3+'Юнит 01-05.04'!Z3</f>
        <v>795.92</v>
      </c>
      <c r="AA3" s="32">
        <f>'Юнит 30-31.03'!AA3+'Юнит 01-05.04'!AA3</f>
        <v>3619.9511400000001</v>
      </c>
      <c r="AB3" s="42"/>
      <c r="AC3" s="42"/>
      <c r="AD3" s="32">
        <f>'Юнит 30-31.03'!AD3+'Юнит 01-05.04'!AD3</f>
        <v>40.237345674167742</v>
      </c>
      <c r="AE3" s="47">
        <f t="shared" ref="AE3:AE7" si="6">U3-W3-X3-Z3-AA3-AB3-AC3-AD3</f>
        <v>702.18151432583204</v>
      </c>
      <c r="AF3" s="46"/>
      <c r="AG3" s="48">
        <f t="shared" ref="AG3:AG7" si="7">IF(R3=0,0,U3/R3)</f>
        <v>2513.25</v>
      </c>
      <c r="AH3" s="49">
        <f t="shared" ref="AH3:AH7" si="8">H3</f>
        <v>142.97999999999999</v>
      </c>
      <c r="AI3" s="49">
        <f t="shared" ref="AI3:AI7" si="9">IF(R3=0,0,X3/R3)</f>
        <v>1080.6975</v>
      </c>
      <c r="AJ3" s="49">
        <f t="shared" ref="AJ3:AJ7" si="10">IF(P3=0,Z3/1,Z3/P3)</f>
        <v>198.98</v>
      </c>
      <c r="AK3" s="49">
        <f t="shared" ref="AK3:AK7" si="11">IF(P3=0,0,AA3/P3)</f>
        <v>904.98778500000003</v>
      </c>
      <c r="AL3" s="49">
        <f>_xlfn.IFS(R3=0,AE3,R3&lt;0,AE3/-R3,R3&gt;0,AE3/R3)</f>
        <v>175.54537858145801</v>
      </c>
      <c r="AM3" s="50">
        <f t="shared" ref="AM3:AM7" si="12">IF(AG3=0,0,AL3/AG3)</f>
        <v>6.9847957259109916E-2</v>
      </c>
      <c r="AN3" s="51">
        <f t="shared" ref="AN3:AN7" si="13">IF(AH3=0,0,AL3/AH3)</f>
        <v>1.2277617749437546</v>
      </c>
      <c r="AP3" s="53">
        <f t="shared" ref="AP3:AP7" si="14">AL3*C3</f>
        <v>60036.519474858636</v>
      </c>
    </row>
    <row r="4" spans="1:42">
      <c r="A4" s="30">
        <v>2676784638</v>
      </c>
      <c r="B4" s="31" t="s">
        <v>39</v>
      </c>
      <c r="C4" s="32">
        <f>'Юнит 01-05.04'!C4</f>
        <v>332</v>
      </c>
      <c r="D4" s="33"/>
      <c r="E4" s="33"/>
      <c r="F4" s="33"/>
      <c r="G4" s="34"/>
      <c r="H4" s="35">
        <v>123.09</v>
      </c>
      <c r="I4" s="33">
        <f t="shared" si="0"/>
        <v>40865.880000000005</v>
      </c>
      <c r="J4" s="36"/>
      <c r="K4" s="32">
        <f>'Юнит 30-31.03'!K4+'Юнит 01-05.04'!K4</f>
        <v>14</v>
      </c>
      <c r="L4" s="36"/>
      <c r="M4" s="36"/>
      <c r="N4" s="37">
        <f t="shared" ref="N4:N16" si="15">K4/$O$1</f>
        <v>2</v>
      </c>
      <c r="O4" s="38">
        <f t="shared" ref="O4:O16" si="16">R4/$O$1</f>
        <v>1.1428571428571428</v>
      </c>
      <c r="P4" s="32">
        <f>'Юнит 30-31.03'!P4+'Юнит 01-05.04'!P4</f>
        <v>9</v>
      </c>
      <c r="Q4" s="32">
        <f>'Юнит 30-31.03'!Q4+'Юнит 01-05.04'!Q4</f>
        <v>1</v>
      </c>
      <c r="R4" s="40">
        <f t="shared" si="1"/>
        <v>8</v>
      </c>
      <c r="S4" s="32">
        <f>'Юнит 30-31.03'!S4+'Юнит 01-05.04'!S4</f>
        <v>21115</v>
      </c>
      <c r="T4" s="32">
        <f>'Юнит 30-31.03'!T4+'Юнит 01-05.04'!T4</f>
        <v>-2103</v>
      </c>
      <c r="U4" s="40">
        <f t="shared" si="2"/>
        <v>19012</v>
      </c>
      <c r="V4" s="43">
        <f t="shared" si="3"/>
        <v>9.9837210523551961E-2</v>
      </c>
      <c r="W4" s="44">
        <f t="shared" si="4"/>
        <v>984.72</v>
      </c>
      <c r="X4" s="32">
        <f>'Юнит 30-31.03'!X4+'Юнит 01-05.04'!X4</f>
        <v>8175.16</v>
      </c>
      <c r="Y4" s="45">
        <f t="shared" si="5"/>
        <v>0.43</v>
      </c>
      <c r="Z4" s="32">
        <f>'Юнит 30-31.03'!Z4+'Юнит 01-05.04'!Z4</f>
        <v>1679.59</v>
      </c>
      <c r="AA4" s="32">
        <f>'Юнит 30-31.03'!AA4+'Юнит 01-05.04'!AA4</f>
        <v>4042.7887950000004</v>
      </c>
      <c r="AB4" s="42"/>
      <c r="AC4" s="42"/>
      <c r="AD4" s="32">
        <f>'Юнит 30-31.03'!AD4+'Юнит 01-05.04'!AD4</f>
        <v>76.183878855864165</v>
      </c>
      <c r="AE4" s="47">
        <f t="shared" si="6"/>
        <v>4053.5573261441341</v>
      </c>
      <c r="AF4" s="46"/>
      <c r="AG4" s="48">
        <f t="shared" si="7"/>
        <v>2376.5</v>
      </c>
      <c r="AH4" s="49">
        <f t="shared" si="8"/>
        <v>123.09</v>
      </c>
      <c r="AI4" s="49">
        <f t="shared" si="9"/>
        <v>1021.895</v>
      </c>
      <c r="AJ4" s="49">
        <f t="shared" si="10"/>
        <v>186.62111111111111</v>
      </c>
      <c r="AK4" s="49">
        <f t="shared" si="11"/>
        <v>449.19875500000006</v>
      </c>
      <c r="AL4" s="49">
        <f t="array" ref="AL4">_xlfn.IFS(R4=0,AE4,R4&lt;0,AE4/-R4,R4&gt;0,AE4/R4)</f>
        <v>506.69466576801676</v>
      </c>
      <c r="AM4" s="50">
        <f t="shared" si="12"/>
        <v>0.21321046318872997</v>
      </c>
      <c r="AN4" s="51">
        <f t="shared" si="13"/>
        <v>4.1164567858316419</v>
      </c>
      <c r="AP4" s="53">
        <f t="shared" si="14"/>
        <v>168222.62903498157</v>
      </c>
    </row>
    <row r="5" spans="1:42">
      <c r="A5" s="30">
        <v>2676784504</v>
      </c>
      <c r="B5" s="31" t="s">
        <v>40</v>
      </c>
      <c r="C5" s="32">
        <f>'Юнит 01-05.04'!C5</f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f>'Юнит 30-31.03'!K5+'Юнит 01-05.04'!K5</f>
        <v>1</v>
      </c>
      <c r="L5" s="36"/>
      <c r="M5" s="36"/>
      <c r="N5" s="37">
        <f t="shared" si="15"/>
        <v>0.14285714285714285</v>
      </c>
      <c r="O5" s="38">
        <f t="shared" si="16"/>
        <v>0.14285714285714285</v>
      </c>
      <c r="P5" s="32">
        <f>'Юнит 30-31.03'!P5+'Юнит 01-05.04'!P5</f>
        <v>1</v>
      </c>
      <c r="Q5" s="32">
        <f>'Юнит 30-31.03'!Q5+'Юнит 01-05.04'!Q5</f>
        <v>0</v>
      </c>
      <c r="R5" s="40">
        <f t="shared" si="1"/>
        <v>1</v>
      </c>
      <c r="S5" s="32">
        <f>'Юнит 30-31.03'!S5+'Юнит 01-05.04'!S5</f>
        <v>2650</v>
      </c>
      <c r="T5" s="32">
        <f>'Юнит 30-31.03'!T5+'Юнит 01-05.04'!T5</f>
        <v>0</v>
      </c>
      <c r="U5" s="40">
        <f t="shared" si="2"/>
        <v>2650</v>
      </c>
      <c r="V5" s="43">
        <f t="shared" si="3"/>
        <v>1.39158745995904E-2</v>
      </c>
      <c r="W5" s="44">
        <f t="shared" si="4"/>
        <v>123.09</v>
      </c>
      <c r="X5" s="32">
        <f>'Юнит 30-31.03'!X5+'Юнит 01-05.04'!X5</f>
        <v>1139.5</v>
      </c>
      <c r="Y5" s="45">
        <f t="shared" si="5"/>
        <v>0.43</v>
      </c>
      <c r="Z5" s="32">
        <f>'Юнит 30-31.03'!Z5+'Юнит 01-05.04'!Z5</f>
        <v>168.99</v>
      </c>
      <c r="AA5" s="32">
        <f>'Юнит 30-31.03'!AA5+'Юнит 01-05.04'!AA5</f>
        <v>0</v>
      </c>
      <c r="AB5" s="55"/>
      <c r="AC5" s="42"/>
      <c r="AD5" s="32">
        <f>'Юнит 30-31.03'!AD5+'Юнит 01-05.04'!AD5</f>
        <v>10.599224113354959</v>
      </c>
      <c r="AE5" s="47">
        <f t="shared" si="6"/>
        <v>1207.8207758866449</v>
      </c>
      <c r="AF5" s="46"/>
      <c r="AG5" s="48">
        <f t="shared" si="7"/>
        <v>2650</v>
      </c>
      <c r="AH5" s="49">
        <f t="shared" si="8"/>
        <v>123.09</v>
      </c>
      <c r="AI5" s="49">
        <f t="shared" si="9"/>
        <v>1139.5</v>
      </c>
      <c r="AJ5" s="49">
        <f t="shared" si="10"/>
        <v>168.99</v>
      </c>
      <c r="AK5" s="49">
        <f t="shared" si="11"/>
        <v>0</v>
      </c>
      <c r="AL5" s="49">
        <f t="array" ref="AL5">_xlfn.IFS(R5=0,AE5,R5&lt;0,AE5/-R5,R5&gt;0,AE5/R5)</f>
        <v>1207.8207758866449</v>
      </c>
      <c r="AM5" s="50">
        <f t="shared" si="12"/>
        <v>0.45578142486288487</v>
      </c>
      <c r="AN5" s="51">
        <f t="shared" si="13"/>
        <v>9.8125012258237465</v>
      </c>
      <c r="AP5" s="53">
        <f t="shared" si="14"/>
        <v>429984.19621564558</v>
      </c>
    </row>
    <row r="6" spans="1:42">
      <c r="A6" s="30">
        <v>2676784514</v>
      </c>
      <c r="B6" s="31" t="s">
        <v>41</v>
      </c>
      <c r="C6" s="32">
        <f>'Юнит 01-05.04'!C6</f>
        <v>635</v>
      </c>
      <c r="D6" s="33"/>
      <c r="E6" s="33"/>
      <c r="F6" s="33"/>
      <c r="G6" s="34"/>
      <c r="H6" s="35">
        <v>123.09</v>
      </c>
      <c r="I6" s="54">
        <f t="shared" si="0"/>
        <v>78162.150000000009</v>
      </c>
      <c r="J6" s="36"/>
      <c r="K6" s="32">
        <f>'Юнит 30-31.03'!K6+'Юнит 01-05.04'!K6</f>
        <v>0</v>
      </c>
      <c r="L6" s="36"/>
      <c r="M6" s="36"/>
      <c r="N6" s="37">
        <f t="shared" si="15"/>
        <v>0</v>
      </c>
      <c r="O6" s="38">
        <f t="shared" si="16"/>
        <v>0.2857142857142857</v>
      </c>
      <c r="P6" s="32">
        <f>'Юнит 30-31.03'!P6+'Юнит 01-05.04'!P6</f>
        <v>2</v>
      </c>
      <c r="Q6" s="32">
        <f>'Юнит 30-31.03'!Q6+'Юнит 01-05.04'!Q6</f>
        <v>0</v>
      </c>
      <c r="R6" s="40">
        <f t="shared" si="1"/>
        <v>2</v>
      </c>
      <c r="S6" s="32">
        <f>'Юнит 30-31.03'!S6+'Юнит 01-05.04'!S6</f>
        <v>4360</v>
      </c>
      <c r="T6" s="32">
        <f>'Юнит 30-31.03'!T6+'Юнит 01-05.04'!T6</f>
        <v>0</v>
      </c>
      <c r="U6" s="40">
        <f t="shared" si="2"/>
        <v>4360</v>
      </c>
      <c r="V6" s="43">
        <f t="shared" si="3"/>
        <v>2.2895552171401566E-2</v>
      </c>
      <c r="W6" s="44">
        <f t="shared" si="4"/>
        <v>246.18</v>
      </c>
      <c r="X6" s="32">
        <f>'Юнит 30-31.03'!X6+'Юнит 01-05.04'!X6</f>
        <v>1874.8</v>
      </c>
      <c r="Y6" s="45">
        <f t="shared" si="5"/>
        <v>0.43</v>
      </c>
      <c r="Z6" s="32">
        <f>'Юнит 30-31.03'!Z6+'Юнит 01-05.04'!Z6</f>
        <v>547.15000000000009</v>
      </c>
      <c r="AA6" s="32">
        <f>'Юнит 30-31.03'!AA6+'Юнит 01-05.04'!AA6</f>
        <v>0</v>
      </c>
      <c r="AB6" s="55"/>
      <c r="AC6" s="42"/>
      <c r="AD6" s="32">
        <f>'Юнит 30-31.03'!AD6+'Юнит 01-05.04'!AD6</f>
        <v>17.468048298971389</v>
      </c>
      <c r="AE6" s="47">
        <f t="shared" si="6"/>
        <v>1674.4019517010281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273.57500000000005</v>
      </c>
      <c r="AK6" s="49">
        <f t="shared" si="11"/>
        <v>0</v>
      </c>
      <c r="AL6" s="49">
        <f t="array" ref="AL6">_xlfn.IFS(R6=0,AE6,R6&lt;0,AE6/-R6,R6&gt;0,AE6/R6)</f>
        <v>837.20097585051406</v>
      </c>
      <c r="AM6" s="50">
        <f t="shared" si="12"/>
        <v>0.3840371448855569</v>
      </c>
      <c r="AN6" s="51">
        <f t="shared" si="13"/>
        <v>6.8015352656634498</v>
      </c>
      <c r="AP6" s="53">
        <f t="shared" si="14"/>
        <v>531622.61966507637</v>
      </c>
    </row>
    <row r="7" spans="1:42">
      <c r="A7" s="30">
        <v>2676784181</v>
      </c>
      <c r="B7" s="31" t="s">
        <v>42</v>
      </c>
      <c r="C7" s="32">
        <f>'Юнит 01-05.04'!C7</f>
        <v>574</v>
      </c>
      <c r="D7" s="33"/>
      <c r="E7" s="33"/>
      <c r="F7" s="33"/>
      <c r="G7" s="34"/>
      <c r="H7" s="35">
        <v>117.24</v>
      </c>
      <c r="I7" s="54">
        <f t="shared" si="0"/>
        <v>67295.759999999995</v>
      </c>
      <c r="J7" s="36"/>
      <c r="K7" s="32">
        <f>'Юнит 30-31.03'!K7+'Юнит 01-05.04'!K7</f>
        <v>16</v>
      </c>
      <c r="L7" s="36"/>
      <c r="M7" s="36"/>
      <c r="N7" s="37">
        <f t="shared" si="15"/>
        <v>2.2857142857142856</v>
      </c>
      <c r="O7" s="38">
        <f t="shared" si="16"/>
        <v>1.5714285714285714</v>
      </c>
      <c r="P7" s="32">
        <f>'Юнит 30-31.03'!P7+'Юнит 01-05.04'!P7</f>
        <v>11</v>
      </c>
      <c r="Q7" s="32">
        <f>'Юнит 30-31.03'!Q7+'Юнит 01-05.04'!Q7</f>
        <v>0</v>
      </c>
      <c r="R7" s="40">
        <f t="shared" si="1"/>
        <v>11</v>
      </c>
      <c r="S7" s="32">
        <f>'Юнит 30-31.03'!S7+'Юнит 01-05.04'!S7</f>
        <v>26626</v>
      </c>
      <c r="T7" s="32">
        <f>'Юнит 30-31.03'!T7+'Юнит 01-05.04'!T7</f>
        <v>0</v>
      </c>
      <c r="U7" s="40">
        <f t="shared" si="2"/>
        <v>26626</v>
      </c>
      <c r="V7" s="43">
        <f t="shared" si="3"/>
        <v>0.13982040644856378</v>
      </c>
      <c r="W7" s="44">
        <f t="shared" si="4"/>
        <v>1289.6399999999999</v>
      </c>
      <c r="X7" s="32">
        <f>'Юнит 30-31.03'!X7+'Юнит 01-05.04'!X7</f>
        <v>11449.179999999998</v>
      </c>
      <c r="Y7" s="45">
        <f t="shared" si="5"/>
        <v>0.42999999999999994</v>
      </c>
      <c r="Z7" s="32">
        <f>'Юнит 30-31.03'!Z7+'Юнит 01-05.04'!Z7</f>
        <v>1506.79</v>
      </c>
      <c r="AA7" s="32">
        <f>'Юнит 30-31.03'!AA7+'Юнит 01-05.04'!AA7</f>
        <v>4351.2689959999998</v>
      </c>
      <c r="AB7" s="55"/>
      <c r="AC7" s="42"/>
      <c r="AD7" s="32">
        <f>'Юнит 30-31.03'!AD7+'Юнит 01-05.04'!AD7</f>
        <v>106.59093158565624</v>
      </c>
      <c r="AE7" s="47">
        <f t="shared" si="6"/>
        <v>7922.5300724143472</v>
      </c>
      <c r="AF7" s="46"/>
      <c r="AG7" s="48">
        <f t="shared" si="7"/>
        <v>2420.5454545454545</v>
      </c>
      <c r="AH7" s="49">
        <f t="shared" si="8"/>
        <v>117.24</v>
      </c>
      <c r="AI7" s="49">
        <f t="shared" si="9"/>
        <v>1040.8345454545454</v>
      </c>
      <c r="AJ7" s="49">
        <f t="shared" si="10"/>
        <v>136.98090909090908</v>
      </c>
      <c r="AK7" s="49">
        <f t="shared" si="11"/>
        <v>395.56990872727272</v>
      </c>
      <c r="AL7" s="49">
        <f t="array" ref="AL7">_xlfn.IFS(R7=0,AE7,R7&lt;0,AE7/-R7,R7&gt;0,AE7/R7)</f>
        <v>720.23000658312242</v>
      </c>
      <c r="AM7" s="50">
        <f t="shared" si="12"/>
        <v>0.29754863939060866</v>
      </c>
      <c r="AN7" s="51">
        <f t="shared" si="13"/>
        <v>6.1432105645097446</v>
      </c>
      <c r="AP7" s="53">
        <f t="shared" si="14"/>
        <v>413412.02377871226</v>
      </c>
    </row>
    <row r="8" spans="1:42">
      <c r="A8" s="30">
        <v>2676783005</v>
      </c>
      <c r="B8" s="31" t="s">
        <v>43</v>
      </c>
      <c r="C8" s="32">
        <f>'Юнит 01-05.04'!C8</f>
        <v>183</v>
      </c>
      <c r="D8" s="33"/>
      <c r="E8" s="33"/>
      <c r="F8" s="33"/>
      <c r="G8" s="34"/>
      <c r="H8" s="35">
        <v>169.89</v>
      </c>
      <c r="I8" s="54">
        <f t="shared" si="0"/>
        <v>31089.87</v>
      </c>
      <c r="J8" s="36"/>
      <c r="K8" s="32">
        <f>'Юнит 30-31.03'!K8+'Юнит 01-05.04'!K8</f>
        <v>30</v>
      </c>
      <c r="L8" s="36"/>
      <c r="M8" s="36"/>
      <c r="N8" s="37">
        <f t="shared" si="15"/>
        <v>4.2857142857142856</v>
      </c>
      <c r="O8" s="38">
        <f t="shared" si="16"/>
        <v>2</v>
      </c>
      <c r="P8" s="32">
        <f>'Юнит 30-31.03'!P8+'Юнит 01-05.04'!P8</f>
        <v>14</v>
      </c>
      <c r="Q8" s="32">
        <f>'Юнит 30-31.03'!Q8+'Юнит 01-05.04'!Q8</f>
        <v>0</v>
      </c>
      <c r="R8" s="40">
        <f>P8-Q8</f>
        <v>14</v>
      </c>
      <c r="S8" s="32">
        <f>'Юнит 30-31.03'!S8+'Юнит 01-05.04'!S8</f>
        <v>37789</v>
      </c>
      <c r="T8" s="32">
        <f>'Юнит 30-31.03'!T8+'Юнит 01-05.04'!T8</f>
        <v>0</v>
      </c>
      <c r="U8" s="40">
        <f>S8+T8</f>
        <v>37789</v>
      </c>
      <c r="V8" s="43">
        <f t="shared" si="3"/>
        <v>0.19844037179015911</v>
      </c>
      <c r="W8" s="44">
        <f>R8*H8</f>
        <v>2378.46</v>
      </c>
      <c r="X8" s="32">
        <f>'Юнит 30-31.03'!X8+'Юнит 01-05.04'!X8</f>
        <v>16249.27</v>
      </c>
      <c r="Y8" s="45">
        <f t="shared" si="5"/>
        <v>0.43</v>
      </c>
      <c r="Z8" s="32">
        <f>'Юнит 30-31.03'!Z8+'Юнит 01-05.04'!Z8</f>
        <v>2533.0799999999995</v>
      </c>
      <c r="AA8" s="32">
        <f>'Юнит 30-31.03'!AA8+'Юнит 01-05.04'!AA8</f>
        <v>3246.0395129999997</v>
      </c>
      <c r="AB8" s="55"/>
      <c r="AC8" s="42"/>
      <c r="AD8" s="32">
        <f>'Юнит 30-31.03'!AD8+'Юнит 01-05.04'!AD8</f>
        <v>151.32033344655235</v>
      </c>
      <c r="AE8" s="47">
        <f>U8-W8-X8-Z8-AA8-AB8-AC8-AD8</f>
        <v>13230.83015355345</v>
      </c>
      <c r="AF8" s="46"/>
      <c r="AG8" s="48">
        <f>IF(R8=0,0,U8/R8)</f>
        <v>2699.2142857142858</v>
      </c>
      <c r="AH8" s="49">
        <f>H8</f>
        <v>169.89</v>
      </c>
      <c r="AI8" s="49">
        <f>IF(R8=0,0,X8/R8)</f>
        <v>1160.662142857143</v>
      </c>
      <c r="AJ8" s="49">
        <f>IF(P8=0,Z8/1,Z8/P8)</f>
        <v>180.93428571428566</v>
      </c>
      <c r="AK8" s="49">
        <f>IF(P8=0,0,AA8/P8)</f>
        <v>231.85996521428569</v>
      </c>
      <c r="AL8" s="49">
        <f t="array" ref="AL8">_xlfn.IFS(R8=0,AE8,R8&lt;0,AE8/-R8,R8&gt;0,AE8/R8)</f>
        <v>945.05929668238934</v>
      </c>
      <c r="AM8" s="50">
        <f>IF(AG8=0,0,AL8/AG8)</f>
        <v>0.35012384962696685</v>
      </c>
      <c r="AN8" s="51">
        <f>IF(AH8=0,0,AL8/AH8)</f>
        <v>5.5627717739854576</v>
      </c>
      <c r="AP8" s="53">
        <f>AL8*C8</f>
        <v>172945.85129287725</v>
      </c>
    </row>
    <row r="9" spans="1:42">
      <c r="A9" s="30">
        <v>3405092860</v>
      </c>
      <c r="B9" s="31" t="s">
        <v>55</v>
      </c>
      <c r="C9" s="32">
        <f>'Юнит 01-05.04'!C9</f>
        <v>368</v>
      </c>
      <c r="D9" s="33"/>
      <c r="E9" s="33"/>
      <c r="F9" s="33"/>
      <c r="G9" s="34"/>
      <c r="H9" s="35">
        <v>123</v>
      </c>
      <c r="I9" s="54">
        <f t="shared" si="0"/>
        <v>45264</v>
      </c>
      <c r="J9" s="36"/>
      <c r="K9" s="32">
        <f>'Юнит 30-31.03'!K9+'Юнит 01-05.04'!K9</f>
        <v>3</v>
      </c>
      <c r="L9" s="36"/>
      <c r="M9" s="36"/>
      <c r="N9" s="37">
        <f t="shared" si="15"/>
        <v>0.42857142857142855</v>
      </c>
      <c r="O9" s="38">
        <f t="shared" si="16"/>
        <v>0.14285714285714285</v>
      </c>
      <c r="P9" s="32">
        <f>'Юнит 30-31.03'!P9+'Юнит 01-05.04'!P9</f>
        <v>1</v>
      </c>
      <c r="Q9" s="32">
        <f>'Юнит 30-31.03'!Q9+'Юнит 01-05.04'!Q9</f>
        <v>0</v>
      </c>
      <c r="R9" s="40">
        <f t="shared" ref="R9:R16" si="17">P9-Q9</f>
        <v>1</v>
      </c>
      <c r="S9" s="32">
        <f>'Юнит 30-31.03'!S9+'Юнит 01-05.04'!S9</f>
        <v>2420</v>
      </c>
      <c r="T9" s="32">
        <f>'Юнит 30-31.03'!T9+'Юнит 01-05.04'!T9</f>
        <v>0</v>
      </c>
      <c r="U9" s="40">
        <f t="shared" ref="U9:U16" si="18">S9+T9</f>
        <v>2420</v>
      </c>
      <c r="V9" s="43">
        <f t="shared" si="3"/>
        <v>1.270808170981463E-2</v>
      </c>
      <c r="W9" s="44">
        <f t="shared" ref="W9:W16" si="19">R9*H9</f>
        <v>123</v>
      </c>
      <c r="X9" s="32">
        <f>'Юнит 30-31.03'!X9+'Юнит 01-05.04'!X9</f>
        <v>1040.5999999999999</v>
      </c>
      <c r="Y9" s="45">
        <f t="shared" si="5"/>
        <v>0.42999999999999994</v>
      </c>
      <c r="Z9" s="32">
        <f>'Юнит 30-31.03'!Z9+'Юнит 01-05.04'!Z9</f>
        <v>227.76</v>
      </c>
      <c r="AA9" s="32">
        <f>'Юнит 30-31.03'!AA9+'Юнит 01-05.04'!AA9</f>
        <v>0</v>
      </c>
      <c r="AB9" s="55"/>
      <c r="AC9" s="42"/>
      <c r="AD9" s="32">
        <f>'Юнит 30-31.03'!AD9+'Юнит 01-05.04'!AD9</f>
        <v>9.7118447306366757</v>
      </c>
      <c r="AE9" s="47">
        <f t="shared" ref="AE9:AE16" si="20">U9-W9-X9-Z9-AA9-AB9-AC9-AD9</f>
        <v>1018.9281552693634</v>
      </c>
      <c r="AF9" s="46"/>
      <c r="AG9" s="48">
        <f t="shared" ref="AG9:AG16" si="21">IF(R9=0,0,U9/R9)</f>
        <v>2420</v>
      </c>
      <c r="AH9" s="49">
        <f t="shared" ref="AH9:AH16" si="22">H9</f>
        <v>123</v>
      </c>
      <c r="AI9" s="49">
        <f t="shared" ref="AI9:AI16" si="23">IF(R9=0,0,X9/R9)</f>
        <v>1040.5999999999999</v>
      </c>
      <c r="AJ9" s="49">
        <f t="shared" ref="AJ9:AJ16" si="24">IF(P9=0,Z9/1,Z9/P9)</f>
        <v>227.76</v>
      </c>
      <c r="AK9" s="49">
        <f t="shared" ref="AK9:AK16" si="25">IF(P9=0,0,AA9/P9)</f>
        <v>0</v>
      </c>
      <c r="AL9" s="49">
        <f t="array" ref="AL9">_xlfn.IFS(R9=0,AE9,R9&lt;0,AE9/-R9,R9&gt;0,AE9/R9)</f>
        <v>1018.9281552693634</v>
      </c>
      <c r="AM9" s="50">
        <f t="shared" ref="AM9:AM16" si="26">IF(AG9=0,0,AL9/AG9)</f>
        <v>0.42104469226006752</v>
      </c>
      <c r="AN9" s="51">
        <f t="shared" ref="AN9:AN16" si="27">IF(AH9=0,0,AL9/AH9)</f>
        <v>8.2839687420273442</v>
      </c>
      <c r="AP9" s="53">
        <f t="shared" ref="AP9:AP16" si="28">AL9*C9</f>
        <v>374965.56113912573</v>
      </c>
    </row>
    <row r="10" spans="1:42">
      <c r="A10" s="30">
        <v>3405092836</v>
      </c>
      <c r="B10" s="31" t="s">
        <v>56</v>
      </c>
      <c r="C10" s="32">
        <f>'Юнит 01-05.04'!C10</f>
        <v>357</v>
      </c>
      <c r="D10" s="33"/>
      <c r="E10" s="33"/>
      <c r="F10" s="33"/>
      <c r="G10" s="34"/>
      <c r="H10" s="35">
        <v>123</v>
      </c>
      <c r="I10" s="54">
        <f t="shared" si="0"/>
        <v>43911</v>
      </c>
      <c r="J10" s="36"/>
      <c r="K10" s="32">
        <f>'Юнит 30-31.03'!K10+'Юнит 01-05.04'!K10</f>
        <v>1</v>
      </c>
      <c r="L10" s="36"/>
      <c r="M10" s="36"/>
      <c r="N10" s="37">
        <f t="shared" si="15"/>
        <v>0.14285714285714285</v>
      </c>
      <c r="O10" s="38">
        <f t="shared" si="16"/>
        <v>0.2857142857142857</v>
      </c>
      <c r="P10" s="32">
        <f>'Юнит 30-31.03'!P10+'Юнит 01-05.04'!P10</f>
        <v>2</v>
      </c>
      <c r="Q10" s="32">
        <f>'Юнит 30-31.03'!Q10+'Юнит 01-05.04'!Q10</f>
        <v>0</v>
      </c>
      <c r="R10" s="40">
        <f t="shared" si="17"/>
        <v>2</v>
      </c>
      <c r="S10" s="32">
        <f>'Юнит 30-31.03'!S10+'Юнит 01-05.04'!S10</f>
        <v>4840</v>
      </c>
      <c r="T10" s="32">
        <f>'Юнит 30-31.03'!T10+'Юнит 01-05.04'!T10</f>
        <v>0</v>
      </c>
      <c r="U10" s="40">
        <f t="shared" si="18"/>
        <v>4840</v>
      </c>
      <c r="V10" s="43">
        <f t="shared" si="3"/>
        <v>2.541616341962926E-2</v>
      </c>
      <c r="W10" s="44">
        <f t="shared" si="19"/>
        <v>246</v>
      </c>
      <c r="X10" s="32">
        <f>'Юнит 30-31.03'!X10+'Юнит 01-05.04'!X10</f>
        <v>2081.1999999999998</v>
      </c>
      <c r="Y10" s="45">
        <f t="shared" si="5"/>
        <v>0.42999999999999994</v>
      </c>
      <c r="Z10" s="32">
        <f>'Юнит 30-31.03'!Z10+'Юнит 01-05.04'!Z10</f>
        <v>183.28</v>
      </c>
      <c r="AA10" s="32">
        <f>'Юнит 30-31.03'!AA10+'Юнит 01-05.04'!AA10</f>
        <v>322</v>
      </c>
      <c r="AB10" s="55"/>
      <c r="AC10" s="42"/>
      <c r="AD10" s="32">
        <f>'Юнит 30-31.03'!AD10+'Юнит 01-05.04'!AD10</f>
        <v>19.391136185096677</v>
      </c>
      <c r="AE10" s="47">
        <f t="shared" si="20"/>
        <v>1988.1288638149033</v>
      </c>
      <c r="AF10" s="46"/>
      <c r="AG10" s="48">
        <f t="shared" si="21"/>
        <v>2420</v>
      </c>
      <c r="AH10" s="49">
        <f t="shared" si="22"/>
        <v>123</v>
      </c>
      <c r="AI10" s="49">
        <f t="shared" si="23"/>
        <v>1040.5999999999999</v>
      </c>
      <c r="AJ10" s="49">
        <f t="shared" si="24"/>
        <v>91.64</v>
      </c>
      <c r="AK10" s="49">
        <f t="shared" si="25"/>
        <v>161</v>
      </c>
      <c r="AL10" s="49">
        <f t="array" ref="AL10">_xlfn.IFS(R10=0,AE10,R10&lt;0,AE10/-R10,R10&gt;0,AE10/R10)</f>
        <v>994.06443190745165</v>
      </c>
      <c r="AM10" s="50">
        <f t="shared" si="26"/>
        <v>0.41077042640803785</v>
      </c>
      <c r="AN10" s="51">
        <f t="shared" si="27"/>
        <v>8.0818246496540791</v>
      </c>
      <c r="AP10" s="53">
        <f t="shared" si="28"/>
        <v>354881.00219096022</v>
      </c>
    </row>
    <row r="11" spans="1:42">
      <c r="A11" s="30">
        <v>3064346962</v>
      </c>
      <c r="B11" s="31" t="s">
        <v>52</v>
      </c>
      <c r="C11" s="32">
        <f>'Юнит 01-05.04'!C11</f>
        <v>610</v>
      </c>
      <c r="D11" s="33"/>
      <c r="E11" s="33"/>
      <c r="F11" s="33"/>
      <c r="G11" s="34"/>
      <c r="H11" s="35">
        <v>123</v>
      </c>
      <c r="I11" s="54">
        <f t="shared" si="0"/>
        <v>75030</v>
      </c>
      <c r="J11" s="36"/>
      <c r="K11" s="32">
        <f>'Юнит 30-31.03'!K11+'Юнит 01-05.04'!K11</f>
        <v>18</v>
      </c>
      <c r="L11" s="36"/>
      <c r="M11" s="36"/>
      <c r="N11" s="37">
        <f t="shared" si="15"/>
        <v>2.5714285714285716</v>
      </c>
      <c r="O11" s="38">
        <f t="shared" si="16"/>
        <v>1.8571428571428572</v>
      </c>
      <c r="P11" s="32">
        <f>'Юнит 30-31.03'!P11+'Юнит 01-05.04'!P11</f>
        <v>13</v>
      </c>
      <c r="Q11" s="32">
        <f>'Юнит 30-31.03'!Q11+'Юнит 01-05.04'!Q11</f>
        <v>0</v>
      </c>
      <c r="R11" s="40">
        <f t="shared" si="17"/>
        <v>13</v>
      </c>
      <c r="S11" s="32">
        <f>'Юнит 30-31.03'!S11+'Юнит 01-05.04'!S11</f>
        <v>30777.999999999996</v>
      </c>
      <c r="T11" s="32">
        <f>'Юнит 30-31.03'!T11+'Юнит 01-05.04'!T11</f>
        <v>0</v>
      </c>
      <c r="U11" s="40">
        <f t="shared" si="18"/>
        <v>30777.999999999996</v>
      </c>
      <c r="V11" s="43">
        <f t="shared" si="3"/>
        <v>0.16162369374573332</v>
      </c>
      <c r="W11" s="44">
        <f t="shared" si="19"/>
        <v>1599</v>
      </c>
      <c r="X11" s="32">
        <f>'Юнит 30-31.03'!X11+'Юнит 01-05.04'!X11</f>
        <v>13234.54</v>
      </c>
      <c r="Y11" s="45">
        <f t="shared" si="5"/>
        <v>0.4300000000000001</v>
      </c>
      <c r="Z11" s="32">
        <f>'Юнит 30-31.03'!Z11+'Юнит 01-05.04'!Z11</f>
        <v>1902.3300000000002</v>
      </c>
      <c r="AA11" s="32">
        <f>'Юнит 30-31.03'!AA11+'Юнит 01-05.04'!AA11</f>
        <v>6494.7458850000003</v>
      </c>
      <c r="AB11" s="55"/>
      <c r="AC11" s="42"/>
      <c r="AD11" s="32">
        <f>'Юнит 30-31.03'!AD11+'Юнит 01-05.04'!AD11</f>
        <v>123.21937327721093</v>
      </c>
      <c r="AE11" s="47">
        <f t="shared" si="20"/>
        <v>7424.1647417227841</v>
      </c>
      <c r="AF11" s="46"/>
      <c r="AG11" s="48">
        <f t="shared" si="21"/>
        <v>2367.5384615384614</v>
      </c>
      <c r="AH11" s="49">
        <f t="shared" si="22"/>
        <v>123</v>
      </c>
      <c r="AI11" s="49">
        <f t="shared" si="23"/>
        <v>1018.0415384615385</v>
      </c>
      <c r="AJ11" s="49">
        <f t="shared" si="24"/>
        <v>146.33307692307693</v>
      </c>
      <c r="AK11" s="49">
        <f t="shared" si="25"/>
        <v>499.59583730769231</v>
      </c>
      <c r="AL11" s="49">
        <f t="array" ref="AL11">_xlfn.IFS(R11=0,AE11,R11&lt;0,AE11/-R11,R11&gt;0,AE11/R11)</f>
        <v>571.08959551713724</v>
      </c>
      <c r="AM11" s="50">
        <f t="shared" si="26"/>
        <v>0.24121660737288922</v>
      </c>
      <c r="AN11" s="51">
        <f t="shared" si="27"/>
        <v>4.6430048416027416</v>
      </c>
      <c r="AP11" s="53">
        <f t="shared" si="28"/>
        <v>348364.6532654537</v>
      </c>
    </row>
    <row r="12" spans="1:42">
      <c r="A12" s="30">
        <v>3405092873</v>
      </c>
      <c r="B12" s="171" t="s">
        <v>57</v>
      </c>
      <c r="C12" s="32">
        <f>'Юнит 01-05.04'!C12</f>
        <v>306</v>
      </c>
      <c r="D12" s="33"/>
      <c r="E12" s="33"/>
      <c r="F12" s="33"/>
      <c r="G12" s="34"/>
      <c r="H12" s="35">
        <v>117</v>
      </c>
      <c r="I12" s="54">
        <f t="shared" si="0"/>
        <v>35802</v>
      </c>
      <c r="J12" s="36"/>
      <c r="K12" s="32">
        <f>'Юнит 30-31.03'!K12+'Юнит 01-05.04'!K12</f>
        <v>13</v>
      </c>
      <c r="L12" s="36"/>
      <c r="M12" s="36"/>
      <c r="N12" s="37">
        <f t="shared" si="15"/>
        <v>1.8571428571428572</v>
      </c>
      <c r="O12" s="38">
        <f t="shared" si="16"/>
        <v>0.5714285714285714</v>
      </c>
      <c r="P12" s="32">
        <f>'Юнит 30-31.03'!P12+'Юнит 01-05.04'!P12</f>
        <v>4</v>
      </c>
      <c r="Q12" s="32">
        <f>'Юнит 30-31.03'!Q12+'Юнит 01-05.04'!Q12</f>
        <v>0</v>
      </c>
      <c r="R12" s="40">
        <f t="shared" si="17"/>
        <v>4</v>
      </c>
      <c r="S12" s="32">
        <f>'Юнит 30-31.03'!S12+'Юнит 01-05.04'!S12</f>
        <v>9572</v>
      </c>
      <c r="T12" s="32">
        <f>'Юнит 30-31.03'!T12+'Юнит 01-05.04'!T12</f>
        <v>0</v>
      </c>
      <c r="U12" s="40">
        <f t="shared" si="18"/>
        <v>9572</v>
      </c>
      <c r="V12" s="43">
        <f t="shared" si="3"/>
        <v>5.0265189308407288E-2</v>
      </c>
      <c r="W12" s="44">
        <f t="shared" si="19"/>
        <v>468</v>
      </c>
      <c r="X12" s="32">
        <f>'Юнит 30-31.03'!X12+'Юнит 01-05.04'!X12</f>
        <v>4115.96</v>
      </c>
      <c r="Y12" s="45">
        <f t="shared" si="5"/>
        <v>0.43</v>
      </c>
      <c r="Z12" s="32">
        <f>'Юнит 30-31.03'!Z12+'Юнит 01-05.04'!Z12</f>
        <v>1006.86</v>
      </c>
      <c r="AA12" s="32">
        <f>'Юнит 30-31.03'!AA12+'Юнит 01-05.04'!AA12</f>
        <v>4057.5081639999999</v>
      </c>
      <c r="AB12" s="55"/>
      <c r="AC12" s="42"/>
      <c r="AD12" s="32">
        <f>'Юнит 30-31.03'!AD12+'Юнит 01-05.04'!AD12</f>
        <v>38.317387517347896</v>
      </c>
      <c r="AE12" s="47">
        <f t="shared" si="20"/>
        <v>-114.64555151734791</v>
      </c>
      <c r="AF12" s="46"/>
      <c r="AG12" s="48">
        <f t="shared" si="21"/>
        <v>2393</v>
      </c>
      <c r="AH12" s="49">
        <f t="shared" si="22"/>
        <v>117</v>
      </c>
      <c r="AI12" s="49">
        <f t="shared" si="23"/>
        <v>1028.99</v>
      </c>
      <c r="AJ12" s="49">
        <f t="shared" si="24"/>
        <v>251.715</v>
      </c>
      <c r="AK12" s="49">
        <f t="shared" si="25"/>
        <v>1014.377041</v>
      </c>
      <c r="AL12" s="49">
        <f t="array" ref="AL12">_xlfn.IFS(R12=0,AE12,R12&lt;0,AE12/-R12,R12&gt;0,AE12/R12)</f>
        <v>-28.661387879336978</v>
      </c>
      <c r="AM12" s="50">
        <f t="shared" si="26"/>
        <v>-1.1977178386684904E-2</v>
      </c>
      <c r="AN12" s="51">
        <f t="shared" si="27"/>
        <v>-0.24496912717382033</v>
      </c>
      <c r="AP12" s="53">
        <f t="shared" si="28"/>
        <v>-8770.3846910771153</v>
      </c>
    </row>
    <row r="13" spans="1:42">
      <c r="A13" s="30">
        <v>3405092993</v>
      </c>
      <c r="B13" s="31" t="s">
        <v>58</v>
      </c>
      <c r="C13" s="32">
        <f>'Юнит 01-05.04'!C13</f>
        <v>307</v>
      </c>
      <c r="D13" s="33"/>
      <c r="E13" s="33"/>
      <c r="F13" s="33"/>
      <c r="G13" s="34"/>
      <c r="H13" s="35">
        <v>123</v>
      </c>
      <c r="I13" s="54">
        <f t="shared" si="0"/>
        <v>37761</v>
      </c>
      <c r="J13" s="36"/>
      <c r="K13" s="32">
        <f>'Юнит 30-31.03'!K13+'Юнит 01-05.04'!K13</f>
        <v>25</v>
      </c>
      <c r="L13" s="36"/>
      <c r="M13" s="36"/>
      <c r="N13" s="37">
        <f t="shared" si="15"/>
        <v>3.5714285714285716</v>
      </c>
      <c r="O13" s="38">
        <f t="shared" si="16"/>
        <v>1.4285714285714286</v>
      </c>
      <c r="P13" s="32">
        <f>'Юнит 30-31.03'!P13+'Юнит 01-05.04'!P13</f>
        <v>10</v>
      </c>
      <c r="Q13" s="32">
        <f>'Юнит 30-31.03'!Q13+'Юнит 01-05.04'!Q13</f>
        <v>0</v>
      </c>
      <c r="R13" s="40">
        <f t="shared" si="17"/>
        <v>10</v>
      </c>
      <c r="S13" s="32">
        <f>'Юнит 30-31.03'!S13+'Юнит 01-05.04'!S13</f>
        <v>24430</v>
      </c>
      <c r="T13" s="32">
        <f>'Юнит 30-31.03'!T13+'Юнит 01-05.04'!T13</f>
        <v>0</v>
      </c>
      <c r="U13" s="40">
        <f t="shared" si="18"/>
        <v>24430</v>
      </c>
      <c r="V13" s="43">
        <f t="shared" si="3"/>
        <v>0.12828860998792208</v>
      </c>
      <c r="W13" s="44">
        <f t="shared" si="19"/>
        <v>1230</v>
      </c>
      <c r="X13" s="32">
        <f>'Юнит 30-31.03'!X13+'Юнит 01-05.04'!X13</f>
        <v>10504.9</v>
      </c>
      <c r="Y13" s="45">
        <f t="shared" si="5"/>
        <v>0.43</v>
      </c>
      <c r="Z13" s="32">
        <f>'Юнит 30-31.03'!Z13+'Юнит 01-05.04'!Z13</f>
        <v>1424.2600000000002</v>
      </c>
      <c r="AA13" s="32">
        <f>'Юнит 30-31.03'!AA13+'Юнит 01-05.04'!AA13</f>
        <v>4530.7875309999999</v>
      </c>
      <c r="AB13" s="55"/>
      <c r="AC13" s="42"/>
      <c r="AD13" s="32">
        <f>'Юнит 30-31.03'!AD13+'Юнит 01-05.04'!AD13</f>
        <v>97.811435203949031</v>
      </c>
      <c r="AE13" s="47">
        <f t="shared" si="20"/>
        <v>6642.2410337960509</v>
      </c>
      <c r="AF13" s="46"/>
      <c r="AG13" s="48">
        <f t="shared" si="21"/>
        <v>2443</v>
      </c>
      <c r="AH13" s="49">
        <f t="shared" si="22"/>
        <v>123</v>
      </c>
      <c r="AI13" s="49">
        <f t="shared" si="23"/>
        <v>1050.49</v>
      </c>
      <c r="AJ13" s="49">
        <f t="shared" si="24"/>
        <v>142.42600000000002</v>
      </c>
      <c r="AK13" s="49">
        <f t="shared" si="25"/>
        <v>453.07875309999997</v>
      </c>
      <c r="AL13" s="49">
        <f t="array" ref="AL13">_xlfn.IFS(R13=0,AE13,R13&lt;0,AE13/-R13,R13&gt;0,AE13/R13)</f>
        <v>664.22410337960514</v>
      </c>
      <c r="AM13" s="50">
        <f t="shared" si="26"/>
        <v>0.27188870379844665</v>
      </c>
      <c r="AN13" s="51">
        <f t="shared" si="27"/>
        <v>5.4001959624358138</v>
      </c>
      <c r="AP13" s="53">
        <f t="shared" si="28"/>
        <v>203916.79973753876</v>
      </c>
    </row>
    <row r="14" spans="1:42">
      <c r="A14" s="30">
        <v>3405092868</v>
      </c>
      <c r="B14" s="31" t="s">
        <v>59</v>
      </c>
      <c r="C14" s="32">
        <f>'Юнит 01-05.04'!C14</f>
        <v>332</v>
      </c>
      <c r="H14" s="35">
        <v>123</v>
      </c>
      <c r="I14" s="54">
        <f t="shared" si="0"/>
        <v>40836</v>
      </c>
      <c r="K14" s="32">
        <f>'Юнит 30-31.03'!K14+'Юнит 01-05.04'!K14</f>
        <v>1</v>
      </c>
      <c r="N14" s="37">
        <f t="shared" si="15"/>
        <v>0.14285714285714285</v>
      </c>
      <c r="O14" s="38">
        <f t="shared" si="16"/>
        <v>0</v>
      </c>
      <c r="P14" s="32">
        <f>'Юнит 30-31.03'!P14+'Юнит 01-05.04'!P14</f>
        <v>0</v>
      </c>
      <c r="Q14" s="32">
        <f>'Юнит 30-31.03'!Q14+'Юнит 01-05.04'!Q14</f>
        <v>0</v>
      </c>
      <c r="R14" s="40">
        <f t="shared" si="17"/>
        <v>0</v>
      </c>
      <c r="S14" s="32">
        <f>'Юнит 30-31.03'!S14+'Юнит 01-05.04'!S14</f>
        <v>0</v>
      </c>
      <c r="T14" s="32">
        <f>'Юнит 30-31.03'!T14+'Юнит 01-05.04'!T14</f>
        <v>0</v>
      </c>
      <c r="U14" s="40">
        <f t="shared" si="18"/>
        <v>0</v>
      </c>
      <c r="V14" s="43">
        <f t="shared" si="3"/>
        <v>0</v>
      </c>
      <c r="W14" s="44">
        <f t="shared" si="19"/>
        <v>0</v>
      </c>
      <c r="X14" s="32">
        <f>'Юнит 30-31.03'!X14+'Юнит 01-05.04'!X14</f>
        <v>0</v>
      </c>
      <c r="Y14" s="45">
        <f t="shared" si="5"/>
        <v>0</v>
      </c>
      <c r="Z14" s="32">
        <f>'Юнит 30-31.03'!Z14+'Юнит 01-05.04'!Z14</f>
        <v>113.88</v>
      </c>
      <c r="AA14" s="32">
        <f>'Юнит 30-31.03'!AA14+'Юнит 01-05.04'!AA14</f>
        <v>0</v>
      </c>
      <c r="AB14" s="55"/>
      <c r="AC14" s="42"/>
      <c r="AD14" s="32">
        <f>'Юнит 30-31.03'!AD14+'Юнит 01-05.04'!AD14</f>
        <v>0</v>
      </c>
      <c r="AE14" s="47">
        <f t="shared" si="20"/>
        <v>-113.88</v>
      </c>
      <c r="AG14" s="48">
        <f t="shared" si="21"/>
        <v>0</v>
      </c>
      <c r="AH14" s="49">
        <f t="shared" si="22"/>
        <v>123</v>
      </c>
      <c r="AI14" s="49">
        <f t="shared" si="23"/>
        <v>0</v>
      </c>
      <c r="AJ14" s="49">
        <f t="shared" si="24"/>
        <v>113.88</v>
      </c>
      <c r="AK14" s="49">
        <f t="shared" si="25"/>
        <v>0</v>
      </c>
      <c r="AL14" s="49">
        <f t="array" ref="AL14">_xlfn.IFS(R14=0,AE14,R14&lt;0,AE14/-R14,R14&gt;0,AE14/R14)</f>
        <v>-113.88</v>
      </c>
      <c r="AM14" s="50">
        <f t="shared" si="26"/>
        <v>0</v>
      </c>
      <c r="AN14" s="51">
        <f t="shared" si="27"/>
        <v>-0.9258536585365853</v>
      </c>
      <c r="AP14" s="53">
        <f t="shared" si="28"/>
        <v>-37808.159999999996</v>
      </c>
    </row>
    <row r="15" spans="1:42">
      <c r="A15" s="30">
        <v>3064346642</v>
      </c>
      <c r="B15" s="31" t="s">
        <v>53</v>
      </c>
      <c r="C15" s="32">
        <f>'Юнит 01-05.04'!C15</f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f>'Юнит 30-31.03'!K15+'Юнит 01-05.04'!K15</f>
        <v>2</v>
      </c>
      <c r="L15" s="36"/>
      <c r="M15" s="36"/>
      <c r="N15" s="37">
        <f t="shared" si="15"/>
        <v>0.2857142857142857</v>
      </c>
      <c r="O15" s="38">
        <f t="shared" si="16"/>
        <v>0.2857142857142857</v>
      </c>
      <c r="P15" s="32">
        <f>'Юнит 30-31.03'!P15+'Юнит 01-05.04'!P15</f>
        <v>2</v>
      </c>
      <c r="Q15" s="32">
        <f>'Юнит 30-31.03'!Q15+'Юнит 01-05.04'!Q15</f>
        <v>0</v>
      </c>
      <c r="R15" s="40">
        <f t="shared" si="17"/>
        <v>2</v>
      </c>
      <c r="S15" s="32">
        <f>'Юнит 30-31.03'!S15+'Юнит 01-05.04'!S15</f>
        <v>4950</v>
      </c>
      <c r="T15" s="32">
        <f>'Юнит 30-31.03'!T15+'Юнит 01-05.04'!T15</f>
        <v>0</v>
      </c>
      <c r="U15" s="40">
        <f t="shared" si="18"/>
        <v>4950</v>
      </c>
      <c r="V15" s="43">
        <f>U15/$U$24</f>
        <v>2.5993803497348106E-2</v>
      </c>
      <c r="W15" s="44">
        <f t="shared" si="19"/>
        <v>246</v>
      </c>
      <c r="X15" s="32">
        <f>'Юнит 30-31.03'!X15+'Юнит 01-05.04'!X15</f>
        <v>2128.5</v>
      </c>
      <c r="Y15" s="45">
        <f t="shared" si="5"/>
        <v>0.43</v>
      </c>
      <c r="Z15" s="32">
        <f>'Юнит 30-31.03'!Z15+'Юнит 01-05.04'!Z15</f>
        <v>215.06</v>
      </c>
      <c r="AA15" s="32">
        <f>'Юнит 30-31.03'!AA15+'Юнит 01-05.04'!AA15</f>
        <v>247</v>
      </c>
      <c r="AB15" s="55"/>
      <c r="AC15" s="42"/>
      <c r="AD15" s="32">
        <f>'Юнит 30-31.03'!AD15+'Юнит 01-05.04'!AD15</f>
        <v>19.798550702304546</v>
      </c>
      <c r="AE15" s="47">
        <f t="shared" si="20"/>
        <v>2093.6414492976955</v>
      </c>
      <c r="AF15" s="46"/>
      <c r="AG15" s="48">
        <f t="shared" si="21"/>
        <v>2475</v>
      </c>
      <c r="AH15" s="49">
        <f t="shared" si="22"/>
        <v>123</v>
      </c>
      <c r="AI15" s="49">
        <f t="shared" si="23"/>
        <v>1064.25</v>
      </c>
      <c r="AJ15" s="49">
        <f t="shared" si="24"/>
        <v>107.53</v>
      </c>
      <c r="AK15" s="49">
        <f t="shared" si="25"/>
        <v>123.5</v>
      </c>
      <c r="AL15" s="49">
        <f t="array" ref="AL15">_xlfn.IFS(R15=0,AE15,R15&lt;0,AE15/-R15,R15&gt;0,AE15/R15)</f>
        <v>1046.8207246488478</v>
      </c>
      <c r="AM15" s="50">
        <f t="shared" si="26"/>
        <v>0.42295786854498901</v>
      </c>
      <c r="AN15" s="51">
        <f t="shared" si="27"/>
        <v>8.5107375987711205</v>
      </c>
      <c r="AP15" s="53">
        <f t="shared" si="28"/>
        <v>555861.80478853814</v>
      </c>
    </row>
    <row r="16" spans="1:42">
      <c r="A16" s="30">
        <v>3405092287</v>
      </c>
      <c r="B16" s="31" t="s">
        <v>60</v>
      </c>
      <c r="C16" s="32">
        <f>'Юнит 01-05.04'!C16</f>
        <v>313</v>
      </c>
      <c r="H16" s="35">
        <v>117</v>
      </c>
      <c r="I16" s="54">
        <f t="shared" si="0"/>
        <v>36621</v>
      </c>
      <c r="K16" s="32">
        <f>'Юнит 30-31.03'!K16+'Юнит 01-05.04'!K16</f>
        <v>15</v>
      </c>
      <c r="N16" s="37">
        <f t="shared" si="15"/>
        <v>2.1428571428571428</v>
      </c>
      <c r="O16" s="38">
        <f t="shared" si="16"/>
        <v>0.7142857142857143</v>
      </c>
      <c r="P16" s="32">
        <f>'Юнит 30-31.03'!P16+'Юнит 01-05.04'!P16</f>
        <v>5</v>
      </c>
      <c r="Q16" s="32">
        <f>'Юнит 30-31.03'!Q16+'Юнит 01-05.04'!Q16</f>
        <v>0</v>
      </c>
      <c r="R16" s="40">
        <f t="shared" si="17"/>
        <v>5</v>
      </c>
      <c r="S16" s="32">
        <f>'Юнит 30-31.03'!S16+'Юнит 01-05.04'!S16</f>
        <v>12950</v>
      </c>
      <c r="T16" s="32">
        <f>'Юнит 30-31.03'!T16+'Юнит 01-05.04'!T16</f>
        <v>0</v>
      </c>
      <c r="U16" s="40">
        <f t="shared" si="18"/>
        <v>12950</v>
      </c>
      <c r="V16" s="43">
        <f>U16/$U$24</f>
        <v>6.8003990967809694E-2</v>
      </c>
      <c r="W16" s="44">
        <f t="shared" si="19"/>
        <v>585</v>
      </c>
      <c r="X16" s="32">
        <f>'Юнит 30-31.03'!X16+'Юнит 01-05.04'!X16</f>
        <v>5568.5</v>
      </c>
      <c r="Y16" s="45">
        <f t="shared" si="5"/>
        <v>0.43</v>
      </c>
      <c r="Z16" s="32">
        <f>'Юнит 30-31.03'!Z16+'Юнит 01-05.04'!Z16</f>
        <v>993.31000000000017</v>
      </c>
      <c r="AA16" s="32">
        <f>'Юнит 30-31.03'!AA16+'Юнит 01-05.04'!AA16</f>
        <v>5396.5089100000005</v>
      </c>
      <c r="AB16" s="55"/>
      <c r="AC16" s="42"/>
      <c r="AD16" s="32">
        <f>'Юнит 30-31.03'!AD16+'Юнит 01-05.04'!AD16</f>
        <v>51.830510408887406</v>
      </c>
      <c r="AE16" s="47">
        <f t="shared" si="20"/>
        <v>354.85057959111174</v>
      </c>
      <c r="AF16" s="46"/>
      <c r="AG16" s="48">
        <f t="shared" si="21"/>
        <v>2590</v>
      </c>
      <c r="AH16" s="49">
        <f t="shared" si="22"/>
        <v>117</v>
      </c>
      <c r="AI16" s="49">
        <f t="shared" si="23"/>
        <v>1113.7</v>
      </c>
      <c r="AJ16" s="49">
        <f t="shared" si="24"/>
        <v>198.66200000000003</v>
      </c>
      <c r="AK16" s="49">
        <f t="shared" si="25"/>
        <v>1079.301782</v>
      </c>
      <c r="AL16" s="49">
        <f t="array" ref="AL16">_xlfn.IFS(R16=0,AE16,R16&lt;0,AE16/-R16,R16&gt;0,AE16/R16)</f>
        <v>70.970115918222348</v>
      </c>
      <c r="AM16" s="50">
        <f t="shared" si="26"/>
        <v>2.7401589157614807E-2</v>
      </c>
      <c r="AN16" s="51">
        <f t="shared" si="27"/>
        <v>0.60658218733523372</v>
      </c>
      <c r="AP16" s="53">
        <f t="shared" si="28"/>
        <v>22213.646282403595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2446.5040168165165</v>
      </c>
      <c r="AH17" s="58">
        <f t="shared" si="29"/>
        <v>127.26</v>
      </c>
      <c r="AI17" s="58">
        <f t="shared" si="29"/>
        <v>1051.9967272311021</v>
      </c>
      <c r="AJ17" s="58">
        <f t="shared" si="29"/>
        <v>171.33579867995255</v>
      </c>
      <c r="AK17" s="58">
        <f t="shared" si="29"/>
        <v>470.35200503880566</v>
      </c>
      <c r="AL17" s="58">
        <f t="shared" si="29"/>
        <v>657.31820939963188</v>
      </c>
      <c r="AM17" s="59">
        <f t="shared" si="29"/>
        <v>0.29387088326763355</v>
      </c>
      <c r="AN17" s="59">
        <f t="shared" si="29"/>
        <v>5.1856266461183456</v>
      </c>
      <c r="AO17" s="60"/>
      <c r="AP17" s="61"/>
    </row>
    <row r="18" spans="1:52">
      <c r="A18" s="62" t="s">
        <v>44</v>
      </c>
      <c r="B18" s="63"/>
      <c r="C18" s="64">
        <f>SUM(C3:C16)</f>
        <v>5546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690670.8600000001</v>
      </c>
      <c r="J18" s="67"/>
      <c r="K18" s="64">
        <f>SUM(K3:K16)</f>
        <v>145</v>
      </c>
      <c r="L18" s="64">
        <f t="shared" ref="L18:N18" si="30">SUM(L3:L16)</f>
        <v>0</v>
      </c>
      <c r="M18" s="64">
        <f t="shared" si="30"/>
        <v>0</v>
      </c>
      <c r="N18" s="277">
        <f t="shared" si="30"/>
        <v>20.714285714285712</v>
      </c>
      <c r="O18" s="69"/>
      <c r="P18" s="64">
        <f t="shared" ref="P18:X18" si="31">SUM(P3:P16)</f>
        <v>78</v>
      </c>
      <c r="Q18" s="64">
        <f t="shared" si="31"/>
        <v>1</v>
      </c>
      <c r="R18" s="64">
        <f t="shared" si="31"/>
        <v>77</v>
      </c>
      <c r="S18" s="70">
        <f t="shared" si="31"/>
        <v>192533</v>
      </c>
      <c r="T18" s="64">
        <f t="shared" si="31"/>
        <v>-2103</v>
      </c>
      <c r="U18" s="64">
        <f t="shared" si="31"/>
        <v>190430</v>
      </c>
      <c r="V18" s="71">
        <f t="shared" si="31"/>
        <v>1</v>
      </c>
      <c r="W18" s="64">
        <f t="shared" si="31"/>
        <v>10091.01</v>
      </c>
      <c r="X18" s="64">
        <f t="shared" si="31"/>
        <v>81884.899999999994</v>
      </c>
      <c r="Y18" s="72">
        <f>IF(U18=0,0,X18/U18)</f>
        <v>0.43</v>
      </c>
      <c r="Z18" s="64">
        <f t="shared" ref="Z18:AE18" si="32">SUM(Z3:Z16)</f>
        <v>13298.26</v>
      </c>
      <c r="AA18" s="64">
        <f t="shared" si="32"/>
        <v>36308.598933999994</v>
      </c>
      <c r="AB18" s="64">
        <f t="shared" si="32"/>
        <v>0</v>
      </c>
      <c r="AC18" s="64">
        <f t="shared" si="32"/>
        <v>0</v>
      </c>
      <c r="AD18" s="73">
        <f t="shared" si="32"/>
        <v>762.48</v>
      </c>
      <c r="AE18" s="74">
        <f t="shared" si="32"/>
        <v>48084.751066000004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3589848.7621750943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5546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690670.8600000001</v>
      </c>
      <c r="J24" s="118">
        <f>J18+J22</f>
        <v>0</v>
      </c>
      <c r="K24" s="118">
        <f>K18+K22</f>
        <v>145</v>
      </c>
      <c r="L24" s="119"/>
      <c r="M24" s="119"/>
      <c r="N24" s="119"/>
      <c r="O24" s="119"/>
      <c r="P24" s="120">
        <f>P18+P22</f>
        <v>78</v>
      </c>
      <c r="Q24" s="118">
        <f>Q18+Q22</f>
        <v>1</v>
      </c>
      <c r="R24" s="121">
        <f>R18-R22</f>
        <v>77</v>
      </c>
      <c r="S24" s="118">
        <f t="shared" ref="S24:X24" si="35">S18+S22</f>
        <v>192533</v>
      </c>
      <c r="T24" s="118">
        <f t="shared" si="35"/>
        <v>-2103</v>
      </c>
      <c r="U24" s="121">
        <f t="shared" si="35"/>
        <v>190430</v>
      </c>
      <c r="V24" s="122">
        <f t="shared" si="35"/>
        <v>1</v>
      </c>
      <c r="W24" s="118">
        <f t="shared" si="35"/>
        <v>10091.01</v>
      </c>
      <c r="X24" s="118">
        <f t="shared" si="35"/>
        <v>81884.899999999994</v>
      </c>
      <c r="Y24" s="123">
        <f>X24/U24</f>
        <v>0.43</v>
      </c>
      <c r="Z24" s="118">
        <f>Z18+Z22</f>
        <v>13298.26</v>
      </c>
      <c r="AA24" s="118">
        <f>AA18+AA22</f>
        <v>36308.598933999994</v>
      </c>
      <c r="AB24" s="125"/>
      <c r="AC24" s="125">
        <f>SUM(AC3:AC20)</f>
        <v>0</v>
      </c>
      <c r="AD24" s="118">
        <f>AD18+AD22</f>
        <v>762.48</v>
      </c>
      <c r="AE24" s="126">
        <f>AE18+AE22</f>
        <v>48084.751066000004</v>
      </c>
      <c r="AF24" s="127"/>
      <c r="AG24" s="128"/>
      <c r="AH24" s="129"/>
      <c r="AI24" s="129"/>
      <c r="AJ24" s="129"/>
      <c r="AK24" s="129">
        <f>AA25/P24</f>
        <v>465.49485812820507</v>
      </c>
      <c r="AL24" s="129"/>
      <c r="AM24" s="129"/>
      <c r="AN24" s="130"/>
      <c r="AP24" s="126">
        <f>SUM(AP3:AP20)</f>
        <v>7179697.5243501887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36308.598933999994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'Юнит 30-31.03'!AA26+'Юнит 01-05.04'!AA26</f>
        <v>450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f>'Юнит 30-31.03'!AA27+'Юнит 01-05.04'!AA27</f>
        <v>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85" priority="19" operator="greaterThan">
      <formula>120</formula>
    </cfRule>
  </conditionalFormatting>
  <conditionalFormatting sqref="N23">
    <cfRule type="cellIs" dxfId="284" priority="18" operator="between">
      <formula>0.000001</formula>
      <formula>25</formula>
    </cfRule>
  </conditionalFormatting>
  <conditionalFormatting sqref="V1 V25:V1048576">
    <cfRule type="cellIs" dxfId="28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{E2776ACB-85BF-441D-AE1C-19C2EA5E73D6}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{3E4C8532-C207-41A3-A64C-6A410BD3A954}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{D108920A-2911-4A71-ACE4-A5AA40D667A0}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{289E0FD5-7BCD-4236-9570-9569709056AB}</x14:id>
        </ext>
      </extLst>
    </cfRule>
  </conditionalFormatting>
  <conditionalFormatting sqref="P23">
    <cfRule type="cellIs" dxfId="282" priority="14" operator="greaterThan">
      <formula>120</formula>
    </cfRule>
  </conditionalFormatting>
  <conditionalFormatting sqref="Q23">
    <cfRule type="cellIs" dxfId="281" priority="13" operator="greaterThan">
      <formula>120</formula>
    </cfRule>
  </conditionalFormatting>
  <conditionalFormatting sqref="R23">
    <cfRule type="cellIs" dxfId="280" priority="12" operator="greaterThan">
      <formula>120</formula>
    </cfRule>
  </conditionalFormatting>
  <conditionalFormatting sqref="S23">
    <cfRule type="cellIs" dxfId="279" priority="11" operator="greaterThan">
      <formula>120</formula>
    </cfRule>
  </conditionalFormatting>
  <conditionalFormatting sqref="T23">
    <cfRule type="cellIs" dxfId="278" priority="10" operator="greaterThan">
      <formula>120</formula>
    </cfRule>
  </conditionalFormatting>
  <conditionalFormatting sqref="U23">
    <cfRule type="cellIs" dxfId="277" priority="9" operator="greaterThan">
      <formula>120</formula>
    </cfRule>
  </conditionalFormatting>
  <conditionalFormatting sqref="V23">
    <cfRule type="cellIs" dxfId="276" priority="8" operator="greaterThan">
      <formula>120</formula>
    </cfRule>
  </conditionalFormatting>
  <conditionalFormatting sqref="W23">
    <cfRule type="cellIs" dxfId="275" priority="7" operator="greaterThan">
      <formula>120</formula>
    </cfRule>
  </conditionalFormatting>
  <conditionalFormatting sqref="X23">
    <cfRule type="cellIs" dxfId="274" priority="6" operator="greaterThan">
      <formula>120</formula>
    </cfRule>
  </conditionalFormatting>
  <conditionalFormatting sqref="Z23">
    <cfRule type="cellIs" dxfId="27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{AB08815D-7772-4B3F-B446-5BE63B7A7A48}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{19E8C32A-AAAA-48BB-B16C-4DCAF611F87F}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{386A4A81-8D2F-4EA7-B3ED-CC1E41700E4D}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{BE2E3036-363C-4390-A251-BFBD0471199C}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{A045F104-6320-4856-8AF5-0388A7089E12}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{9C66206B-920B-4B64-8F10-98DA88108870}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{447E11AD-1F52-40CB-968E-9C18E3916A3C}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{9E1EA767-7B80-4A93-8751-D7A06BAB354B}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{DA61F028-FFF1-4B54-8DDC-A64248814102}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{C1FB0E04-3B6C-4A3E-8D61-C06BBA4693D0}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{6653C94B-BC1E-47FB-9459-9CA9BC127FBF}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{4AB23841-C9F9-403D-B473-C31033868904}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{9ED35D3A-3681-440C-A0B2-8B4D57AEF116}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{631504AC-463D-4E5E-A4D9-BDA6AF376D7B}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{D293965D-4242-46C9-9512-401E34133173}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{F18DD791-73EC-4B81-9864-92317BCD9E39}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776ACB-85BF-441D-AE1C-19C2EA5E7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3E4C8532-C207-41A3-A64C-6A410BD3A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108920A-2911-4A71-ACE4-A5AA40D66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9E0FD5-7BCD-4236-9570-956970905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B08815D-7772-4B3F-B446-5BE63B7A7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9E8C32A-AAAA-48BB-B16C-4DCAF611F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86A4A81-8D2F-4EA7-B3ED-CC1E41700E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BE2E3036-363C-4390-A251-BFBD047119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045F104-6320-4856-8AF5-0388A7089E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C66206B-920B-4B64-8F10-98DA88108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47E11AD-1F52-40CB-968E-9C18E3916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E1EA767-7B80-4A93-8751-D7A06BAB35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A61F028-FFF1-4B54-8DDC-A64248814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1FB0E04-3B6C-4A3E-8D61-C06BBA46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653C94B-BC1E-47FB-9459-9CA9BC127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AB23841-C9F9-403D-B473-C310338689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ED35D3A-3681-440C-A0B2-8B4D57AEF1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31504AC-463D-4E5E-A4D9-BDA6AF376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293965D-4242-46C9-9512-401E34133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18DD791-73EC-4B81-9864-92317BCD9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D256-29E9-442B-AC3E-A866DDBEAE2A}">
  <dimension ref="A1:H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17" sqref="J17"/>
    </sheetView>
  </sheetViews>
  <sheetFormatPr defaultColWidth="12.54296875" defaultRowHeight="14.5" outlineLevelRow="1" outlineLevelCol="1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2.54296875" style="52" collapsed="1"/>
    <col min="9" max="16384" width="12.54296875" style="52"/>
  </cols>
  <sheetData>
    <row r="1" spans="1:7" s="1" customFormat="1" ht="15.5">
      <c r="B1" s="2"/>
      <c r="C1" s="3"/>
      <c r="D1" s="4"/>
      <c r="E1" s="4"/>
      <c r="F1" s="4"/>
      <c r="G1" s="4"/>
    </row>
    <row r="2" spans="1:7" s="10" customFormat="1" ht="50.5" customHeight="1">
      <c r="B2" s="11" t="s">
        <v>1</v>
      </c>
      <c r="C2" s="12" t="s">
        <v>3519</v>
      </c>
      <c r="D2" s="13" t="s">
        <v>2</v>
      </c>
      <c r="E2" s="13" t="s">
        <v>3</v>
      </c>
      <c r="F2" s="13" t="s">
        <v>4</v>
      </c>
      <c r="G2" s="13" t="s">
        <v>5</v>
      </c>
    </row>
    <row r="3" spans="1:7">
      <c r="A3" s="30">
        <v>2676784153</v>
      </c>
      <c r="B3" s="31" t="s">
        <v>38</v>
      </c>
      <c r="C3" s="32">
        <v>340</v>
      </c>
      <c r="D3" s="33"/>
      <c r="E3" s="33"/>
      <c r="F3" s="33"/>
      <c r="G3" s="34"/>
    </row>
    <row r="4" spans="1:7">
      <c r="A4" s="30">
        <v>2676784638</v>
      </c>
      <c r="B4" s="31" t="s">
        <v>39</v>
      </c>
      <c r="C4" s="32">
        <v>333</v>
      </c>
      <c r="D4" s="33"/>
      <c r="E4" s="33"/>
      <c r="F4" s="33"/>
      <c r="G4" s="34"/>
    </row>
    <row r="5" spans="1:7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</row>
    <row r="6" spans="1:7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</row>
    <row r="7" spans="1:7">
      <c r="A7" s="30">
        <v>2676784181</v>
      </c>
      <c r="B7" s="31" t="s">
        <v>42</v>
      </c>
      <c r="C7" s="32">
        <v>584</v>
      </c>
      <c r="D7" s="33"/>
      <c r="E7" s="33"/>
      <c r="F7" s="33"/>
      <c r="G7" s="34"/>
    </row>
    <row r="8" spans="1:7">
      <c r="A8" s="30">
        <v>2676783005</v>
      </c>
      <c r="B8" s="31" t="s">
        <v>43</v>
      </c>
      <c r="C8" s="32">
        <v>187</v>
      </c>
      <c r="D8" s="33"/>
      <c r="E8" s="33"/>
      <c r="F8" s="33"/>
      <c r="G8" s="34"/>
    </row>
    <row r="9" spans="1:7">
      <c r="A9" s="30">
        <v>3405092860</v>
      </c>
      <c r="B9" s="31" t="s">
        <v>55</v>
      </c>
      <c r="C9" s="32">
        <v>368</v>
      </c>
      <c r="D9" s="33"/>
      <c r="E9" s="33"/>
      <c r="F9" s="33"/>
      <c r="G9" s="34"/>
    </row>
    <row r="10" spans="1:7">
      <c r="A10" s="30">
        <v>3405092836</v>
      </c>
      <c r="B10" s="31" t="s">
        <v>56</v>
      </c>
      <c r="C10" s="32">
        <v>357</v>
      </c>
      <c r="D10" s="33"/>
      <c r="E10" s="33"/>
      <c r="F10" s="33"/>
      <c r="G10" s="34"/>
    </row>
    <row r="11" spans="1:7">
      <c r="A11" s="30">
        <v>3064346962</v>
      </c>
      <c r="B11" s="31" t="s">
        <v>52</v>
      </c>
      <c r="C11" s="32">
        <v>612</v>
      </c>
      <c r="D11" s="33"/>
      <c r="E11" s="33"/>
      <c r="F11" s="33"/>
      <c r="G11" s="34"/>
    </row>
    <row r="12" spans="1:7">
      <c r="A12" s="30">
        <v>3405092873</v>
      </c>
      <c r="B12" s="171" t="s">
        <v>57</v>
      </c>
      <c r="C12" s="32">
        <v>315</v>
      </c>
      <c r="D12" s="33"/>
      <c r="E12" s="33"/>
      <c r="F12" s="33"/>
      <c r="G12" s="34"/>
    </row>
    <row r="13" spans="1:7">
      <c r="A13" s="30">
        <v>3405092993</v>
      </c>
      <c r="B13" s="31" t="s">
        <v>58</v>
      </c>
      <c r="C13" s="32">
        <v>316</v>
      </c>
      <c r="D13" s="33"/>
      <c r="E13" s="33"/>
      <c r="F13" s="33"/>
      <c r="G13" s="34"/>
    </row>
    <row r="14" spans="1:7">
      <c r="A14" s="30">
        <v>3405092868</v>
      </c>
      <c r="B14" s="31" t="s">
        <v>59</v>
      </c>
      <c r="C14" s="32">
        <v>334</v>
      </c>
    </row>
    <row r="15" spans="1:7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</row>
    <row r="16" spans="1:7">
      <c r="A16" s="30">
        <v>3405092287</v>
      </c>
      <c r="B16" s="31" t="s">
        <v>60</v>
      </c>
      <c r="C16" s="32">
        <v>318</v>
      </c>
    </row>
    <row r="17" spans="1:7" ht="13.75" customHeight="1">
      <c r="A17" s="30"/>
      <c r="B17" s="31"/>
      <c r="C17" s="32"/>
      <c r="D17" s="33"/>
      <c r="E17" s="33"/>
      <c r="F17" s="33"/>
      <c r="G17" s="34"/>
    </row>
    <row r="18" spans="1:7">
      <c r="A18" s="62" t="s">
        <v>44</v>
      </c>
      <c r="B18" s="63"/>
      <c r="C18" s="64">
        <f>SUM(C3:C16)</f>
        <v>5585</v>
      </c>
      <c r="D18" s="65"/>
      <c r="E18" s="65">
        <v>108496</v>
      </c>
      <c r="F18" s="65">
        <v>597</v>
      </c>
      <c r="G18" s="65">
        <v>295</v>
      </c>
    </row>
    <row r="19" spans="1:7" ht="13.75" customHeight="1">
      <c r="A19" s="30"/>
      <c r="B19" s="31"/>
      <c r="C19" s="32"/>
      <c r="D19" s="33"/>
      <c r="E19" s="33"/>
      <c r="F19" s="33"/>
      <c r="G19" s="34"/>
    </row>
    <row r="20" spans="1:7" hidden="1" outlineLevel="1">
      <c r="A20" s="30"/>
      <c r="B20" s="31"/>
      <c r="C20" s="32"/>
      <c r="D20" s="33"/>
      <c r="E20" s="33"/>
      <c r="F20" s="33"/>
      <c r="G20" s="34"/>
    </row>
    <row r="21" spans="1:7" hidden="1" outlineLevel="1">
      <c r="A21" s="30"/>
      <c r="B21" s="31"/>
      <c r="C21" s="32"/>
      <c r="D21" s="33"/>
      <c r="E21" s="33"/>
      <c r="F21" s="33"/>
      <c r="G21" s="34"/>
    </row>
    <row r="22" spans="1:7" hidden="1" outlineLevel="1">
      <c r="A22" s="88"/>
      <c r="B22" s="89"/>
      <c r="C22" s="90">
        <f>SUM(C20:C20)</f>
        <v>0</v>
      </c>
      <c r="D22" s="91"/>
      <c r="E22" s="91"/>
      <c r="F22" s="91"/>
      <c r="G22" s="91"/>
    </row>
    <row r="23" spans="1:7" collapsed="1">
      <c r="A23" s="105"/>
      <c r="B23" s="106"/>
      <c r="C23" s="107"/>
      <c r="D23" s="44"/>
      <c r="E23" s="44"/>
      <c r="F23" s="44"/>
      <c r="G23" s="34"/>
    </row>
    <row r="24" spans="1:7" s="131" customFormat="1" ht="15" customHeight="1">
      <c r="A24" s="116" t="s">
        <v>45</v>
      </c>
      <c r="B24" s="117"/>
      <c r="C24" s="118">
        <f>C18+C22</f>
        <v>5585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</row>
    <row r="25" spans="1:7" s="132" customFormat="1">
      <c r="B25" s="133"/>
      <c r="C25" s="134"/>
    </row>
    <row r="26" spans="1:7" s="132" customFormat="1">
      <c r="B26" s="133"/>
      <c r="C26" s="134"/>
    </row>
    <row r="27" spans="1:7" s="132" customFormat="1">
      <c r="B27" s="133"/>
      <c r="C27" s="134"/>
    </row>
    <row r="28" spans="1:7" s="132" customFormat="1">
      <c r="B28" s="133"/>
      <c r="C28" s="134"/>
    </row>
    <row r="29" spans="1:7" ht="15.5">
      <c r="B29" s="148"/>
    </row>
    <row r="30" spans="1:7" ht="15.5">
      <c r="B30" s="148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A33-4F9E-4609-956A-99C306F12936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2" sqref="I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3196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31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/>
      <c r="AB1" s="8"/>
      <c r="AC1" s="8"/>
      <c r="AD1" s="264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3582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01.03'!K3+'Юнит 02-08.03'!K3+'Юнит 09-15.03'!K3+'Юнит 16-22.03'!K3+'Юнит 23-29.03'!K3+'Юнит 30-31.03'!K3</f>
        <v>24</v>
      </c>
      <c r="L3" s="36"/>
      <c r="M3" s="36"/>
      <c r="N3" s="303">
        <f>R3/K3</f>
        <v>0.375</v>
      </c>
      <c r="O3" s="38">
        <f>R3/$O$1</f>
        <v>0.29032258064516131</v>
      </c>
      <c r="P3" s="32">
        <f>'Юнит 01.03'!P3+'Юнит 02-08.03'!P3+'Юнит 09-15.03'!P3+'Юнит 16-22.03'!P3+'Юнит 23-29.03'!P3+'Юнит 30-31.03'!P3</f>
        <v>9</v>
      </c>
      <c r="Q3" s="32">
        <f>'Юнит 01.03'!Q3+'Юнит 02-08.03'!Q3+'Юнит 09-15.03'!Q3+'Юнит 16-22.03'!Q3+'Юнит 23-29.03'!Q3+'Юнит 30-31.03'!Q3</f>
        <v>0</v>
      </c>
      <c r="R3" s="40">
        <f t="shared" ref="R3:R7" si="1">P3-Q3</f>
        <v>9</v>
      </c>
      <c r="S3" s="32">
        <f>'Юнит 01.03'!S3+'Юнит 02-08.03'!S3+'Юнит 09-15.03'!S3+'Юнит 16-22.03'!S3+'Юнит 23-29.03'!S3+'Юнит 30-31.03'!S3</f>
        <v>21274</v>
      </c>
      <c r="T3" s="32">
        <f>'Юнит 01.03'!T3+'Юнит 02-08.03'!T3+'Юнит 09-15.03'!T3+'Юнит 16-22.03'!T3+'Юнит 23-29.03'!T3+'Юнит 30-31.03'!T3</f>
        <v>0</v>
      </c>
      <c r="U3" s="276">
        <f t="shared" ref="U3:U7" si="2">S3+T3</f>
        <v>21274</v>
      </c>
      <c r="V3" s="43">
        <f t="shared" ref="V3:V14" si="3">U3/$U$24</f>
        <v>2.6573566333987036E-2</v>
      </c>
      <c r="W3" s="44">
        <f t="shared" ref="W3:W7" si="4">R3*H3</f>
        <v>1286.82</v>
      </c>
      <c r="X3" s="32">
        <f>'Юнит 01.03'!X3+'Юнит 02-08.03'!X3+'Юнит 09-15.03'!X3+'Юнит 16-22.03'!X3+'Юнит 23-29.03'!X3+'Юнит 30-31.03'!X3</f>
        <v>9147.82</v>
      </c>
      <c r="Y3" s="45">
        <f t="shared" ref="Y3:Y16" si="5">IF(U3=0,0,X3/U3)</f>
        <v>0.43</v>
      </c>
      <c r="Z3" s="32">
        <f>'Юнит 01.03'!Z3+'Юнит 02-08.03'!Z3+'Юнит 09-15.03'!Z3+'Юнит 16-22.03'!Z3+'Юнит 23-29.03'!Z3+'Юнит 30-31.03'!Z3</f>
        <v>2433.2399999999998</v>
      </c>
      <c r="AA3" s="32">
        <f>'Юнит 01.03'!AA3+'Юнит 02-08.03'!AA3+'Юнит 09-15.03'!AA3+'Юнит 16-22.03'!AA3+'Юнит 23-29.03'!AA3+'Юнит 30-31.03'!AA3</f>
        <v>12779.664632</v>
      </c>
      <c r="AB3" s="42"/>
      <c r="AC3" s="42"/>
      <c r="AD3" s="32">
        <f>'Юнит 01.03'!AD3+'Юнит 02-08.03'!AD3+'Юнит 09-15.03'!AD3+'Юнит 16-22.03'!AD3+'Юнит 23-29.03'!AD3+'Юнит 30-31.03'!AD3</f>
        <v>87.402243708373433</v>
      </c>
      <c r="AE3" s="47">
        <f>U3-W3-X3-Z3-AA3-AB3-AC3-AD3</f>
        <v>-4460.9468757083723</v>
      </c>
      <c r="AF3" s="46"/>
      <c r="AG3" s="48">
        <f t="shared" ref="AG3:AG7" si="6">IF(R3=0,0,U3/R3)</f>
        <v>2363.7777777777778</v>
      </c>
      <c r="AH3" s="49">
        <f t="shared" ref="AH3:AH7" si="7">H3</f>
        <v>142.97999999999999</v>
      </c>
      <c r="AI3" s="49">
        <f t="shared" ref="AI3:AI7" si="8">IF(R3=0,0,X3/R3)</f>
        <v>1016.4244444444444</v>
      </c>
      <c r="AJ3" s="49">
        <f t="shared" ref="AJ3:AJ7" si="9">IF(P3=0,Z3/1,Z3/P3)</f>
        <v>270.35999999999996</v>
      </c>
      <c r="AK3" s="49">
        <f t="shared" ref="AK3:AK7" si="10">IF(P3=0,0,AA3/P3)</f>
        <v>1419.9627368888889</v>
      </c>
      <c r="AL3" s="49">
        <f>_xlfn.IFS(R3=0,AE3,R3&lt;0,AE3/-R3,R3&gt;0,AE3/R3)</f>
        <v>-495.66076396759695</v>
      </c>
      <c r="AM3" s="50">
        <f t="shared" ref="AM3:AM7" si="11">IF(AG3=0,0,AL3/AG3)</f>
        <v>-0.20969008534870603</v>
      </c>
      <c r="AN3" s="51">
        <f t="shared" ref="AN3:AN7" si="12">IF(AH3=0,0,AL3/AH3)</f>
        <v>-3.4666440339040214</v>
      </c>
      <c r="AP3" s="53">
        <f t="shared" ref="AP3:AP7" si="13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01.03'!K4+'Юнит 02-08.03'!K4+'Юнит 09-15.03'!K4+'Юнит 16-22.03'!K4+'Юнит 23-29.03'!K4+'Юнит 30-31.03'!K4</f>
        <v>46</v>
      </c>
      <c r="L4" s="36"/>
      <c r="M4" s="36"/>
      <c r="N4" s="303">
        <f t="shared" ref="N4:N16" si="14">R4/K4</f>
        <v>0.32608695652173914</v>
      </c>
      <c r="O4" s="38">
        <f t="shared" ref="O4:O16" si="15">R4/$O$1</f>
        <v>0.4838709677419355</v>
      </c>
      <c r="P4" s="32">
        <f>'Юнит 01.03'!P4+'Юнит 02-08.03'!P4+'Юнит 09-15.03'!P4+'Юнит 16-22.03'!P4+'Юнит 23-29.03'!P4+'Юнит 30-31.03'!P4</f>
        <v>16</v>
      </c>
      <c r="Q4" s="32">
        <f>'Юнит 01.03'!Q4+'Юнит 02-08.03'!Q4+'Юнит 09-15.03'!Q4+'Юнит 16-22.03'!Q4+'Юнит 23-29.03'!Q4+'Юнит 30-31.03'!Q4</f>
        <v>1</v>
      </c>
      <c r="R4" s="40">
        <f t="shared" si="1"/>
        <v>15</v>
      </c>
      <c r="S4" s="32">
        <f>'Юнит 01.03'!S4+'Юнит 02-08.03'!S4+'Юнит 09-15.03'!S4+'Юнит 16-22.03'!S4+'Юнит 23-29.03'!S4+'Юнит 30-31.03'!S4</f>
        <v>35730</v>
      </c>
      <c r="T4" s="32">
        <f>'Юнит 01.03'!T4+'Юнит 02-08.03'!T4+'Юнит 09-15.03'!T4+'Юнит 16-22.03'!T4+'Юнит 23-29.03'!T4+'Юнит 30-31.03'!T4</f>
        <v>-2327</v>
      </c>
      <c r="U4" s="276">
        <f t="shared" si="2"/>
        <v>33403</v>
      </c>
      <c r="V4" s="43">
        <f t="shared" si="3"/>
        <v>4.1724021634585357E-2</v>
      </c>
      <c r="W4" s="44">
        <f t="shared" si="4"/>
        <v>1846.3500000000001</v>
      </c>
      <c r="X4" s="32">
        <f>'Юнит 01.03'!X4+'Юнит 02-08.03'!X4+'Юнит 09-15.03'!X4+'Юнит 16-22.03'!X4+'Юнит 23-29.03'!X4+'Юнит 30-31.03'!X4</f>
        <v>14363.29</v>
      </c>
      <c r="Y4" s="45">
        <f t="shared" si="5"/>
        <v>0.43000000000000005</v>
      </c>
      <c r="Z4" s="32">
        <f>'Юнит 01.03'!Z4+'Юнит 02-08.03'!Z4+'Юнит 09-15.03'!Z4+'Юнит 16-22.03'!Z4+'Юнит 23-29.03'!Z4+'Юнит 30-31.03'!Z4</f>
        <v>3936.08</v>
      </c>
      <c r="AA4" s="32">
        <f>'Юнит 01.03'!AA4+'Юнит 02-08.03'!AA4+'Юнит 09-15.03'!AA4+'Юнит 16-22.03'!AA4+'Юнит 23-29.03'!AA4+'Юнит 30-31.03'!AA4</f>
        <v>7499.8098680000003</v>
      </c>
      <c r="AB4" s="42"/>
      <c r="AC4" s="42"/>
      <c r="AD4" s="32">
        <f>'Юнит 01.03'!AD4+'Юнит 02-08.03'!AD4+'Юнит 09-15.03'!AD4+'Юнит 16-22.03'!AD4+'Юнит 23-29.03'!AD4+'Юнит 30-31.03'!AD4</f>
        <v>142.04040843237752</v>
      </c>
      <c r="AE4" s="47">
        <f t="shared" ref="AE4:AE7" si="16">U4-W4-X4-Z4-AA4-AB4-AC4-AD4</f>
        <v>5615.4297235676231</v>
      </c>
      <c r="AF4" s="46"/>
      <c r="AG4" s="48">
        <f t="shared" si="6"/>
        <v>2226.8666666666668</v>
      </c>
      <c r="AH4" s="49">
        <f t="shared" si="7"/>
        <v>123.09</v>
      </c>
      <c r="AI4" s="49">
        <f t="shared" si="8"/>
        <v>957.55266666666671</v>
      </c>
      <c r="AJ4" s="49">
        <f t="shared" si="9"/>
        <v>246.005</v>
      </c>
      <c r="AK4" s="49">
        <f t="shared" si="10"/>
        <v>468.73811675000002</v>
      </c>
      <c r="AL4" s="49">
        <f t="array" ref="AL4">_xlfn.IFS(R4=0,AE4,R4&lt;0,AE4/-R4,R4&gt;0,AE4/R4)</f>
        <v>374.36198157117485</v>
      </c>
      <c r="AM4" s="50">
        <f t="shared" si="11"/>
        <v>0.16811153859137271</v>
      </c>
      <c r="AN4" s="51">
        <f t="shared" si="12"/>
        <v>3.0413679549205854</v>
      </c>
      <c r="AP4" s="53">
        <f t="shared" si="13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01.03'!K5+'Юнит 02-08.03'!K5+'Юнит 09-15.03'!K5+'Юнит 16-22.03'!K5+'Юнит 23-29.03'!K5+'Юнит 30-31.03'!K5</f>
        <v>15</v>
      </c>
      <c r="L5" s="36"/>
      <c r="M5" s="36"/>
      <c r="N5" s="303">
        <f t="shared" si="14"/>
        <v>0.6</v>
      </c>
      <c r="O5" s="38">
        <f t="shared" si="15"/>
        <v>0.29032258064516131</v>
      </c>
      <c r="P5" s="32">
        <f>'Юнит 01.03'!P5+'Юнит 02-08.03'!P5+'Юнит 09-15.03'!P5+'Юнит 16-22.03'!P5+'Юнит 23-29.03'!P5+'Юнит 30-31.03'!P5</f>
        <v>10</v>
      </c>
      <c r="Q5" s="32">
        <f>'Юнит 01.03'!Q5+'Юнит 02-08.03'!Q5+'Юнит 09-15.03'!Q5+'Юнит 16-22.03'!Q5+'Юнит 23-29.03'!Q5+'Юнит 30-31.03'!Q5</f>
        <v>1</v>
      </c>
      <c r="R5" s="40">
        <f t="shared" si="1"/>
        <v>9</v>
      </c>
      <c r="S5" s="32">
        <f>'Юнит 01.03'!S5+'Юнит 02-08.03'!S5+'Юнит 09-15.03'!S5+'Юнит 16-22.03'!S5+'Юнит 23-29.03'!S5+'Юнит 30-31.03'!S5</f>
        <v>23317</v>
      </c>
      <c r="T5" s="32">
        <f>'Юнит 01.03'!T5+'Юнит 02-08.03'!T5+'Юнит 09-15.03'!T5+'Юнит 16-22.03'!T5+'Юнит 23-29.03'!T5+'Юнит 30-31.03'!T5</f>
        <v>-2517</v>
      </c>
      <c r="U5" s="276">
        <f t="shared" si="2"/>
        <v>20800</v>
      </c>
      <c r="V5" s="43">
        <f t="shared" si="3"/>
        <v>2.5981488189664864E-2</v>
      </c>
      <c r="W5" s="44">
        <f t="shared" si="4"/>
        <v>1107.81</v>
      </c>
      <c r="X5" s="32">
        <f>'Юнит 01.03'!X5+'Юнит 02-08.03'!X5+'Юнит 09-15.03'!X5+'Юнит 16-22.03'!X5+'Юнит 23-29.03'!X5+'Юнит 30-31.03'!X5</f>
        <v>8944</v>
      </c>
      <c r="Y5" s="45">
        <f t="shared" si="5"/>
        <v>0.43</v>
      </c>
      <c r="Z5" s="32">
        <f>'Юнит 01.03'!Z5+'Юнит 02-08.03'!Z5+'Юнит 09-15.03'!Z5+'Юнит 16-22.03'!Z5+'Юнит 23-29.03'!Z5+'Юнит 30-31.03'!Z5</f>
        <v>1553.49</v>
      </c>
      <c r="AA5" s="32">
        <f>'Юнит 01.03'!AA5+'Юнит 02-08.03'!AA5+'Юнит 09-15.03'!AA5+'Юнит 16-22.03'!AA5+'Юнит 23-29.03'!AA5+'Юнит 30-31.03'!AA5</f>
        <v>1057.08</v>
      </c>
      <c r="AB5" s="55"/>
      <c r="AC5" s="42"/>
      <c r="AD5" s="32">
        <f>'Юнит 01.03'!AD5+'Юнит 02-08.03'!AD5+'Юнит 09-15.03'!AD5+'Юнит 16-22.03'!AD5+'Юнит 23-29.03'!AD5+'Юнит 30-31.03'!AD5</f>
        <v>89.560768113352282</v>
      </c>
      <c r="AE5" s="47">
        <f t="shared" si="16"/>
        <v>8048.0592318866466</v>
      </c>
      <c r="AF5" s="46"/>
      <c r="AG5" s="48">
        <f t="shared" si="6"/>
        <v>2311.1111111111113</v>
      </c>
      <c r="AH5" s="49">
        <f t="shared" si="7"/>
        <v>123.09</v>
      </c>
      <c r="AI5" s="49">
        <f t="shared" si="8"/>
        <v>993.77777777777783</v>
      </c>
      <c r="AJ5" s="49">
        <f t="shared" si="9"/>
        <v>155.34899999999999</v>
      </c>
      <c r="AK5" s="49">
        <f t="shared" si="10"/>
        <v>105.708</v>
      </c>
      <c r="AL5" s="49">
        <f t="array" ref="AL5">_xlfn.IFS(R5=0,AE5,R5&lt;0,AE5/-R5,R5&gt;0,AE5/R5)</f>
        <v>894.22880354296069</v>
      </c>
      <c r="AM5" s="50">
        <f t="shared" si="11"/>
        <v>0.38692592460993486</v>
      </c>
      <c r="AN5" s="51">
        <f t="shared" si="12"/>
        <v>7.2648371398404477</v>
      </c>
      <c r="AP5" s="53">
        <f t="shared" si="13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01.03'!K6+'Юнит 02-08.03'!K6+'Юнит 09-15.03'!K6+'Юнит 16-22.03'!K6+'Юнит 23-29.03'!K6+'Юнит 30-31.03'!K6</f>
        <v>36</v>
      </c>
      <c r="L6" s="36"/>
      <c r="M6" s="36"/>
      <c r="N6" s="303">
        <f t="shared" si="14"/>
        <v>0.63888888888888884</v>
      </c>
      <c r="O6" s="38">
        <f t="shared" si="15"/>
        <v>0.74193548387096775</v>
      </c>
      <c r="P6" s="32">
        <f>'Юнит 01.03'!P6+'Юнит 02-08.03'!P6+'Юнит 09-15.03'!P6+'Юнит 16-22.03'!P6+'Юнит 23-29.03'!P6+'Юнит 30-31.03'!P6</f>
        <v>25</v>
      </c>
      <c r="Q6" s="32">
        <f>'Юнит 01.03'!Q6+'Юнит 02-08.03'!Q6+'Юнит 09-15.03'!Q6+'Юнит 16-22.03'!Q6+'Юнит 23-29.03'!Q6+'Юнит 30-31.03'!Q6</f>
        <v>2</v>
      </c>
      <c r="R6" s="40">
        <f t="shared" si="1"/>
        <v>23</v>
      </c>
      <c r="S6" s="32">
        <f>'Юнит 01.03'!S6+'Юнит 02-08.03'!S6+'Юнит 09-15.03'!S6+'Юнит 16-22.03'!S6+'Юнит 23-29.03'!S6+'Юнит 30-31.03'!S6</f>
        <v>60713</v>
      </c>
      <c r="T6" s="32">
        <f>'Юнит 01.03'!T6+'Юнит 02-08.03'!T6+'Юнит 09-15.03'!T6+'Юнит 16-22.03'!T6+'Юнит 23-29.03'!T6+'Юнит 30-31.03'!T6</f>
        <v>-4461</v>
      </c>
      <c r="U6" s="276">
        <f t="shared" si="2"/>
        <v>56252</v>
      </c>
      <c r="V6" s="43">
        <f t="shared" si="3"/>
        <v>7.0264936232934033E-2</v>
      </c>
      <c r="W6" s="44">
        <f t="shared" si="4"/>
        <v>2831.07</v>
      </c>
      <c r="X6" s="32">
        <f>'Юнит 01.03'!X6+'Юнит 02-08.03'!X6+'Юнит 09-15.03'!X6+'Юнит 16-22.03'!X6+'Юнит 23-29.03'!X6+'Юнит 30-31.03'!X6</f>
        <v>24188.36</v>
      </c>
      <c r="Y6" s="45">
        <f t="shared" si="5"/>
        <v>0.43</v>
      </c>
      <c r="Z6" s="32">
        <f>'Юнит 01.03'!Z6+'Юнит 02-08.03'!Z6+'Юнит 09-15.03'!Z6+'Юнит 16-22.03'!Z6+'Юнит 23-29.03'!Z6+'Юнит 30-31.03'!Z6</f>
        <v>3973.4899999999993</v>
      </c>
      <c r="AA6" s="32">
        <f>'Юнит 01.03'!AA6+'Юнит 02-08.03'!AA6+'Юнит 09-15.03'!AA6+'Юнит 16-22.03'!AA6+'Юнит 23-29.03'!AA6+'Юнит 30-31.03'!AA6</f>
        <v>13717.858327999998</v>
      </c>
      <c r="AB6" s="55"/>
      <c r="AC6" s="42"/>
      <c r="AD6" s="32">
        <f>'Юнит 01.03'!AD6+'Юнит 02-08.03'!AD6+'Юнит 09-15.03'!AD6+'Юнит 16-22.03'!AD6+'Юнит 23-29.03'!AD6+'Юнит 30-31.03'!AD6</f>
        <v>229.40560701705846</v>
      </c>
      <c r="AE6" s="47">
        <f t="shared" si="16"/>
        <v>11311.816064982944</v>
      </c>
      <c r="AF6" s="46"/>
      <c r="AG6" s="48">
        <f t="shared" si="6"/>
        <v>2445.7391304347825</v>
      </c>
      <c r="AH6" s="49">
        <f t="shared" si="7"/>
        <v>123.09</v>
      </c>
      <c r="AI6" s="49">
        <f t="shared" si="8"/>
        <v>1051.6678260869564</v>
      </c>
      <c r="AJ6" s="49">
        <f t="shared" si="9"/>
        <v>158.93959999999998</v>
      </c>
      <c r="AK6" s="49">
        <f t="shared" si="10"/>
        <v>548.71433311999999</v>
      </c>
      <c r="AL6" s="49">
        <f t="array" ref="AL6">_xlfn.IFS(R6=0,AE6,R6&lt;0,AE6/-R6,R6&gt;0,AE6/R6)</f>
        <v>491.81808978186712</v>
      </c>
      <c r="AM6" s="50">
        <f t="shared" si="11"/>
        <v>0.20109180233561375</v>
      </c>
      <c r="AN6" s="51">
        <f t="shared" si="12"/>
        <v>3.9955974472489002</v>
      </c>
      <c r="AP6" s="53">
        <f t="shared" si="13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01.03'!K7+'Юнит 02-08.03'!K7+'Юнит 09-15.03'!K7+'Юнит 16-22.03'!K7+'Юнит 23-29.03'!K7+'Юнит 30-31.03'!K7</f>
        <v>83</v>
      </c>
      <c r="L7" s="36"/>
      <c r="M7" s="36"/>
      <c r="N7" s="303">
        <f t="shared" si="14"/>
        <v>0.49397590361445781</v>
      </c>
      <c r="O7" s="38">
        <f t="shared" si="15"/>
        <v>1.3225806451612903</v>
      </c>
      <c r="P7" s="32">
        <f>'Юнит 01.03'!P7+'Юнит 02-08.03'!P7+'Юнит 09-15.03'!P7+'Юнит 16-22.03'!P7+'Юнит 23-29.03'!P7+'Юнит 30-31.03'!P7</f>
        <v>44</v>
      </c>
      <c r="Q7" s="32">
        <f>'Юнит 01.03'!Q7+'Юнит 02-08.03'!Q7+'Юнит 09-15.03'!Q7+'Юнит 16-22.03'!Q7+'Юнит 23-29.03'!Q7+'Юнит 30-31.03'!Q7</f>
        <v>3</v>
      </c>
      <c r="R7" s="40">
        <f t="shared" si="1"/>
        <v>41</v>
      </c>
      <c r="S7" s="32">
        <f>'Юнит 01.03'!S7+'Юнит 02-08.03'!S7+'Юнит 09-15.03'!S7+'Юнит 16-22.03'!S7+'Юнит 23-29.03'!S7+'Юнит 30-31.03'!S7</f>
        <v>107666</v>
      </c>
      <c r="T7" s="32">
        <f>'Юнит 01.03'!T7+'Юнит 02-08.03'!T7+'Юнит 09-15.03'!T7+'Юнит 16-22.03'!T7+'Юнит 23-29.03'!T7+'Юнит 30-31.03'!T7</f>
        <v>-7124</v>
      </c>
      <c r="U7" s="276">
        <f t="shared" si="2"/>
        <v>100542</v>
      </c>
      <c r="V7" s="43">
        <f t="shared" si="3"/>
        <v>0.12558801853679252</v>
      </c>
      <c r="W7" s="44">
        <f t="shared" si="4"/>
        <v>4806.84</v>
      </c>
      <c r="X7" s="32">
        <f>'Юнит 01.03'!X7+'Юнит 02-08.03'!X7+'Юнит 09-15.03'!X7+'Юнит 16-22.03'!X7+'Юнит 23-29.03'!X7+'Юнит 30-31.03'!X7</f>
        <v>43233.06</v>
      </c>
      <c r="Y7" s="45">
        <f t="shared" si="5"/>
        <v>0.43</v>
      </c>
      <c r="Z7" s="32">
        <f>'Юнит 01.03'!Z7+'Юнит 02-08.03'!Z7+'Юнит 09-15.03'!Z7+'Юнит 16-22.03'!Z7+'Юнит 23-29.03'!Z7+'Юнит 30-31.03'!Z7</f>
        <v>9277.9000000000015</v>
      </c>
      <c r="AA7" s="32">
        <f>'Юнит 01.03'!AA7+'Юнит 02-08.03'!AA7+'Юнит 09-15.03'!AA7+'Юнит 16-22.03'!AA7+'Юнит 23-29.03'!AA7+'Юнит 30-31.03'!AA7</f>
        <v>22171.746389</v>
      </c>
      <c r="AB7" s="55"/>
      <c r="AC7" s="42"/>
      <c r="AD7" s="32">
        <f>'Юнит 01.03'!AD7+'Юнит 02-08.03'!AD7+'Юнит 09-15.03'!AD7+'Юнит 16-22.03'!AD7+'Юнит 23-29.03'!AD7+'Юнит 30-31.03'!AD7</f>
        <v>415.54876782289654</v>
      </c>
      <c r="AE7" s="47">
        <f t="shared" si="16"/>
        <v>20636.904843177108</v>
      </c>
      <c r="AF7" s="46"/>
      <c r="AG7" s="48">
        <f t="shared" si="6"/>
        <v>2452.2439024390242</v>
      </c>
      <c r="AH7" s="49">
        <f t="shared" si="7"/>
        <v>117.24</v>
      </c>
      <c r="AI7" s="49">
        <f t="shared" si="8"/>
        <v>1054.4648780487805</v>
      </c>
      <c r="AJ7" s="49">
        <f t="shared" si="9"/>
        <v>210.86136363636368</v>
      </c>
      <c r="AK7" s="49">
        <f t="shared" si="10"/>
        <v>503.9033270227273</v>
      </c>
      <c r="AL7" s="49">
        <f t="array" ref="AL7">_xlfn.IFS(R7=0,AE7,R7&lt;0,AE7/-R7,R7&gt;0,AE7/R7)</f>
        <v>503.33914251651481</v>
      </c>
      <c r="AM7" s="50">
        <f t="shared" si="11"/>
        <v>0.20525655788801803</v>
      </c>
      <c r="AN7" s="51">
        <f t="shared" si="12"/>
        <v>4.2932373124915975</v>
      </c>
      <c r="AP7" s="53">
        <f t="shared" si="13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01.03'!K8+'Юнит 02-08.03'!K8+'Юнит 09-15.03'!K8+'Юнит 16-22.03'!K8+'Юнит 23-29.03'!K8+'Юнит 30-31.03'!K8</f>
        <v>174</v>
      </c>
      <c r="L8" s="36"/>
      <c r="M8" s="36"/>
      <c r="N8" s="303">
        <f t="shared" si="14"/>
        <v>0.46551724137931033</v>
      </c>
      <c r="O8" s="38">
        <f t="shared" si="15"/>
        <v>2.6129032258064515</v>
      </c>
      <c r="P8" s="32">
        <f>'Юнит 01.03'!P8+'Юнит 02-08.03'!P8+'Юнит 09-15.03'!P8+'Юнит 16-22.03'!P8+'Юнит 23-29.03'!P8+'Юнит 30-31.03'!P8</f>
        <v>83</v>
      </c>
      <c r="Q8" s="32">
        <f>'Юнит 01.03'!Q8+'Юнит 02-08.03'!Q8+'Юнит 09-15.03'!Q8+'Юнит 16-22.03'!Q8+'Юнит 23-29.03'!Q8+'Юнит 30-31.03'!Q8</f>
        <v>2</v>
      </c>
      <c r="R8" s="40">
        <f>P8-Q8</f>
        <v>81</v>
      </c>
      <c r="S8" s="32">
        <f>'Юнит 01.03'!S8+'Юнит 02-08.03'!S8+'Юнит 09-15.03'!S8+'Юнит 16-22.03'!S8+'Юнит 23-29.03'!S8+'Юнит 30-31.03'!S8</f>
        <v>200275.00000000003</v>
      </c>
      <c r="T8" s="32">
        <f>'Юнит 01.03'!T8+'Юнит 02-08.03'!T8+'Юнит 09-15.03'!T8+'Юнит 16-22.03'!T8+'Юнит 23-29.03'!T8+'Юнит 30-31.03'!T8</f>
        <v>-4539</v>
      </c>
      <c r="U8" s="276">
        <f>S8+T8</f>
        <v>195736.00000000003</v>
      </c>
      <c r="V8" s="43">
        <f t="shared" si="3"/>
        <v>0.24449579674481936</v>
      </c>
      <c r="W8" s="44">
        <f>R8*H8</f>
        <v>13761.089999999998</v>
      </c>
      <c r="X8" s="32">
        <f>'Юнит 01.03'!X8+'Юнит 02-08.03'!X8+'Юнит 09-15.03'!X8+'Юнит 16-22.03'!X8+'Юнит 23-29.03'!X8+'Юнит 30-31.03'!X8</f>
        <v>84166.48</v>
      </c>
      <c r="Y8" s="45">
        <f t="shared" si="5"/>
        <v>0.42999999999999994</v>
      </c>
      <c r="Z8" s="32">
        <f>'Юнит 01.03'!Z8+'Юнит 02-08.03'!Z8+'Юнит 09-15.03'!Z8+'Юнит 16-22.03'!Z8+'Юнит 23-29.03'!Z8+'Юнит 30-31.03'!Z8</f>
        <v>14889.730000000001</v>
      </c>
      <c r="AA8" s="32">
        <f>'Юнит 01.03'!AA8+'Юнит 02-08.03'!AA8+'Юнит 09-15.03'!AA8+'Юнит 16-22.03'!AA8+'Юнит 23-29.03'!AA8+'Юнит 30-31.03'!AA8</f>
        <v>30818.588908000002</v>
      </c>
      <c r="AB8" s="55"/>
      <c r="AC8" s="42"/>
      <c r="AD8" s="32">
        <f>'Юнит 01.03'!AD8+'Юнит 02-08.03'!AD8+'Юнит 09-15.03'!AD8+'Юнит 16-22.03'!AD8+'Юнит 23-29.03'!AD8+'Юнит 30-31.03'!AD8</f>
        <v>828.00786300830157</v>
      </c>
      <c r="AE8" s="47">
        <f>U8-W8-X8-Z8-AA8-AB8-AC8-AD8</f>
        <v>51272.103228991735</v>
      </c>
      <c r="AF8" s="46"/>
      <c r="AG8" s="48">
        <f>IF(R8=0,0,U8/R8)</f>
        <v>2416.4938271604942</v>
      </c>
      <c r="AH8" s="49">
        <f>H8</f>
        <v>169.89</v>
      </c>
      <c r="AI8" s="49">
        <f>IF(R8=0,0,X8/R8)</f>
        <v>1039.0923456790124</v>
      </c>
      <c r="AJ8" s="49">
        <f>IF(P8=0,Z8/1,Z8/P8)</f>
        <v>179.3943373493976</v>
      </c>
      <c r="AK8" s="49">
        <f>IF(P8=0,0,AA8/P8)</f>
        <v>371.30830009638555</v>
      </c>
      <c r="AL8" s="49">
        <f t="array" ref="AL8">_xlfn.IFS(R8=0,AE8,R8&lt;0,AE8/-R8,R8&gt;0,AE8/R8)</f>
        <v>632.98892875298441</v>
      </c>
      <c r="AM8" s="50">
        <f>IF(AG8=0,0,AL8/AG8)</f>
        <v>0.26194518754338358</v>
      </c>
      <c r="AN8" s="51">
        <f>IF(AH8=0,0,AL8/AH8)</f>
        <v>3.7258751471716081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01.03'!K9+'Юнит 02-08.03'!K9+'Юнит 09-15.03'!K9+'Юнит 16-22.03'!K9+'Юнит 23-29.03'!K9+'Юнит 30-31.03'!K9</f>
        <v>27</v>
      </c>
      <c r="L9" s="36"/>
      <c r="M9" s="36"/>
      <c r="N9" s="303">
        <f t="shared" si="14"/>
        <v>0.37037037037037035</v>
      </c>
      <c r="O9" s="38">
        <f t="shared" si="15"/>
        <v>0.32258064516129031</v>
      </c>
      <c r="P9" s="32">
        <f>'Юнит 01.03'!P9+'Юнит 02-08.03'!P9+'Юнит 09-15.03'!P9+'Юнит 16-22.03'!P9+'Юнит 23-29.03'!P9+'Юнит 30-31.03'!P9</f>
        <v>10</v>
      </c>
      <c r="Q9" s="32">
        <f>'Юнит 01.03'!Q9+'Юнит 02-08.03'!Q9+'Юнит 09-15.03'!Q9+'Юнит 16-22.03'!Q9+'Юнит 23-29.03'!Q9+'Юнит 30-31.03'!Q9</f>
        <v>0</v>
      </c>
      <c r="R9" s="40">
        <f t="shared" ref="R9:R16" si="17">P9-Q9</f>
        <v>10</v>
      </c>
      <c r="S9" s="32">
        <f>'Юнит 01.03'!S9+'Юнит 02-08.03'!S9+'Юнит 09-15.03'!S9+'Юнит 16-22.03'!S9+'Юнит 23-29.03'!S9+'Юнит 30-31.03'!S9</f>
        <v>24077</v>
      </c>
      <c r="T9" s="32">
        <f>'Юнит 01.03'!T9+'Юнит 02-08.03'!T9+'Юнит 09-15.03'!T9+'Юнит 16-22.03'!T9+'Юнит 23-29.03'!T9+'Юнит 30-31.03'!T9</f>
        <v>0</v>
      </c>
      <c r="U9" s="276">
        <f t="shared" ref="U9:U16" si="18">S9+T9</f>
        <v>24077</v>
      </c>
      <c r="V9" s="43">
        <f t="shared" si="3"/>
        <v>3.0074821689546199E-2</v>
      </c>
      <c r="W9" s="44">
        <f t="shared" ref="W9:W16" si="19">R9*H9</f>
        <v>1230</v>
      </c>
      <c r="X9" s="32">
        <f>'Юнит 01.03'!X9+'Юнит 02-08.03'!X9+'Юнит 09-15.03'!X9+'Юнит 16-22.03'!X9+'Юнит 23-29.03'!X9+'Юнит 30-31.03'!X9</f>
        <v>10353.109999999999</v>
      </c>
      <c r="Y9" s="45">
        <f t="shared" si="5"/>
        <v>0.42999999999999994</v>
      </c>
      <c r="Z9" s="32">
        <f>'Юнит 01.03'!Z9+'Юнит 02-08.03'!Z9+'Юнит 09-15.03'!Z9+'Юнит 16-22.03'!Z9+'Юнит 23-29.03'!Z9+'Юнит 30-31.03'!Z9</f>
        <v>2896.0700000000006</v>
      </c>
      <c r="AA9" s="32">
        <f>'Юнит 01.03'!AA9+'Юнит 02-08.03'!AA9+'Юнит 09-15.03'!AA9+'Юнит 16-22.03'!AA9+'Юнит 23-29.03'!AA9+'Юнит 30-31.03'!AA9</f>
        <v>1052.94</v>
      </c>
      <c r="AB9" s="55"/>
      <c r="AC9" s="42"/>
      <c r="AD9" s="32">
        <f>'Юнит 01.03'!AD9+'Юнит 02-08.03'!AD9+'Юнит 09-15.03'!AD9+'Юнит 16-22.03'!AD9+'Юнит 23-29.03'!AD9+'Юнит 30-31.03'!AD9</f>
        <v>99.701371982731644</v>
      </c>
      <c r="AE9" s="47">
        <f t="shared" ref="AE9:AE16" si="20">U9-W9-X9-Z9-AA9-AB9-AC9-AD9</f>
        <v>8445.1786280172673</v>
      </c>
      <c r="AF9" s="46"/>
      <c r="AG9" s="48">
        <f t="shared" ref="AG9:AG16" si="21">IF(R9=0,0,U9/R9)</f>
        <v>2407.6999999999998</v>
      </c>
      <c r="AH9" s="49">
        <f t="shared" ref="AH9:AH16" si="22">H9</f>
        <v>123</v>
      </c>
      <c r="AI9" s="49">
        <f t="shared" ref="AI9:AI16" si="23">IF(R9=0,0,X9/R9)</f>
        <v>1035.3109999999999</v>
      </c>
      <c r="AJ9" s="49">
        <f t="shared" ref="AJ9:AJ16" si="24">IF(P9=0,Z9/1,Z9/P9)</f>
        <v>289.60700000000008</v>
      </c>
      <c r="AK9" s="49">
        <f t="shared" ref="AK9:AK16" si="25">IF(P9=0,0,AA9/P9)</f>
        <v>105.29400000000001</v>
      </c>
      <c r="AL9" s="49">
        <f t="array" ref="AL9">_xlfn.IFS(R9=0,AE9,R9&lt;0,AE9/-R9,R9&gt;0,AE9/R9)</f>
        <v>844.51786280172678</v>
      </c>
      <c r="AM9" s="50">
        <f t="shared" ref="AM9:AM16" si="26">IF(AG9=0,0,AL9/AG9)</f>
        <v>0.35075709714737169</v>
      </c>
      <c r="AN9" s="51">
        <f t="shared" ref="AN9:AN16" si="27">IF(AH9=0,0,AL9/AH9)</f>
        <v>6.865998884566884</v>
      </c>
      <c r="AP9" s="53">
        <f t="shared" ref="AP9:AP16" si="28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01.03'!K10+'Юнит 02-08.03'!K10+'Юнит 09-15.03'!K10+'Юнит 16-22.03'!K10+'Юнит 23-29.03'!K10+'Юнит 30-31.03'!K10</f>
        <v>21</v>
      </c>
      <c r="L10" s="36"/>
      <c r="M10" s="36"/>
      <c r="N10" s="303">
        <f t="shared" si="14"/>
        <v>0.5714285714285714</v>
      </c>
      <c r="O10" s="38">
        <f t="shared" si="15"/>
        <v>0.38709677419354838</v>
      </c>
      <c r="P10" s="32">
        <f>'Юнит 01.03'!P10+'Юнит 02-08.03'!P10+'Юнит 09-15.03'!P10+'Юнит 16-22.03'!P10+'Юнит 23-29.03'!P10+'Юнит 30-31.03'!P10</f>
        <v>12</v>
      </c>
      <c r="Q10" s="32">
        <f>'Юнит 01.03'!Q10+'Юнит 02-08.03'!Q10+'Юнит 09-15.03'!Q10+'Юнит 16-22.03'!Q10+'Юнит 23-29.03'!Q10+'Юнит 30-31.03'!Q10</f>
        <v>0</v>
      </c>
      <c r="R10" s="40">
        <f t="shared" si="17"/>
        <v>12</v>
      </c>
      <c r="S10" s="32">
        <f>'Юнит 01.03'!S10+'Юнит 02-08.03'!S10+'Юнит 09-15.03'!S10+'Юнит 16-22.03'!S10+'Юнит 23-29.03'!S10+'Юнит 30-31.03'!S10</f>
        <v>28822</v>
      </c>
      <c r="T10" s="32">
        <f>'Юнит 01.03'!T10+'Юнит 02-08.03'!T10+'Юнит 09-15.03'!T10+'Юнит 16-22.03'!T10+'Юнит 23-29.03'!T10+'Юнит 30-31.03'!T10</f>
        <v>0</v>
      </c>
      <c r="U10" s="276">
        <f t="shared" si="18"/>
        <v>28822</v>
      </c>
      <c r="V10" s="43">
        <f t="shared" si="3"/>
        <v>3.6001848682813496E-2</v>
      </c>
      <c r="W10" s="44">
        <f t="shared" si="19"/>
        <v>1476</v>
      </c>
      <c r="X10" s="32">
        <f>'Юнит 01.03'!X10+'Юнит 02-08.03'!X10+'Юнит 09-15.03'!X10+'Юнит 16-22.03'!X10+'Юнит 23-29.03'!X10+'Юнит 30-31.03'!X10</f>
        <v>12393.460000000001</v>
      </c>
      <c r="Y10" s="45">
        <f t="shared" si="5"/>
        <v>0.43000000000000005</v>
      </c>
      <c r="Z10" s="32">
        <f>'Юнит 01.03'!Z10+'Юнит 02-08.03'!Z10+'Юнит 09-15.03'!Z10+'Юнит 16-22.03'!Z10+'Юнит 23-29.03'!Z10+'Юнит 30-31.03'!Z10</f>
        <v>2642.86</v>
      </c>
      <c r="AA10" s="32">
        <f>'Юнит 01.03'!AA10+'Юнит 02-08.03'!AA10+'Юнит 09-15.03'!AA10+'Юнит 16-22.03'!AA10+'Юнит 23-29.03'!AA10+'Юнит 30-31.03'!AA10</f>
        <v>5385.4709810000004</v>
      </c>
      <c r="AB10" s="55"/>
      <c r="AC10" s="42"/>
      <c r="AD10" s="32">
        <f>'Юнит 01.03'!AD10+'Юнит 02-08.03'!AD10+'Юнит 09-15.03'!AD10+'Юнит 16-22.03'!AD10+'Юнит 23-29.03'!AD10+'Юнит 30-31.03'!AD10</f>
        <v>122.57615114093079</v>
      </c>
      <c r="AE10" s="47">
        <f t="shared" si="20"/>
        <v>6801.6328678590671</v>
      </c>
      <c r="AF10" s="46"/>
      <c r="AG10" s="48">
        <f t="shared" si="21"/>
        <v>2401.8333333333335</v>
      </c>
      <c r="AH10" s="49">
        <f t="shared" si="22"/>
        <v>123</v>
      </c>
      <c r="AI10" s="49">
        <f t="shared" si="23"/>
        <v>1032.7883333333334</v>
      </c>
      <c r="AJ10" s="49">
        <f t="shared" si="24"/>
        <v>220.23833333333334</v>
      </c>
      <c r="AK10" s="49">
        <f t="shared" si="25"/>
        <v>448.78924841666668</v>
      </c>
      <c r="AL10" s="49">
        <f t="array" ref="AL10">_xlfn.IFS(R10=0,AE10,R10&lt;0,AE10/-R10,R10&gt;0,AE10/R10)</f>
        <v>566.80273898825556</v>
      </c>
      <c r="AM10" s="50">
        <f t="shared" si="26"/>
        <v>0.2359875396523165</v>
      </c>
      <c r="AN10" s="51">
        <f t="shared" si="27"/>
        <v>4.6081523494980123</v>
      </c>
      <c r="AP10" s="53">
        <f t="shared" si="28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01.03'!K11+'Юнит 02-08.03'!K11+'Юнит 09-15.03'!K11+'Юнит 16-22.03'!K11+'Юнит 23-29.03'!K11+'Юнит 30-31.03'!K11</f>
        <v>49</v>
      </c>
      <c r="L11" s="36"/>
      <c r="M11" s="36"/>
      <c r="N11" s="303">
        <f t="shared" si="14"/>
        <v>0.46938775510204084</v>
      </c>
      <c r="O11" s="38">
        <f t="shared" si="15"/>
        <v>0.74193548387096775</v>
      </c>
      <c r="P11" s="32">
        <f>'Юнит 01.03'!P11+'Юнит 02-08.03'!P11+'Юнит 09-15.03'!P11+'Юнит 16-22.03'!P11+'Юнит 23-29.03'!P11+'Юнит 30-31.03'!P11</f>
        <v>25</v>
      </c>
      <c r="Q11" s="32">
        <f>'Юнит 01.03'!Q11+'Юнит 02-08.03'!Q11+'Юнит 09-15.03'!Q11+'Юнит 16-22.03'!Q11+'Юнит 23-29.03'!Q11+'Юнит 30-31.03'!Q11</f>
        <v>2</v>
      </c>
      <c r="R11" s="40">
        <f t="shared" si="17"/>
        <v>23</v>
      </c>
      <c r="S11" s="32">
        <f>'Юнит 01.03'!S11+'Юнит 02-08.03'!S11+'Юнит 09-15.03'!S11+'Юнит 16-22.03'!S11+'Юнит 23-29.03'!S11+'Юнит 30-31.03'!S11</f>
        <v>56719</v>
      </c>
      <c r="T11" s="32">
        <f>'Юнит 01.03'!T11+'Юнит 02-08.03'!T11+'Юнит 09-15.03'!T11+'Юнит 16-22.03'!T11+'Юнит 23-29.03'!T11+'Юнит 30-31.03'!T11</f>
        <v>-4218</v>
      </c>
      <c r="U11" s="276">
        <f t="shared" si="18"/>
        <v>52501</v>
      </c>
      <c r="V11" s="43">
        <f t="shared" si="3"/>
        <v>6.5579524588730523E-2</v>
      </c>
      <c r="W11" s="44">
        <f t="shared" si="19"/>
        <v>2829</v>
      </c>
      <c r="X11" s="32">
        <f>'Юнит 01.03'!X11+'Юнит 02-08.03'!X11+'Юнит 09-15.03'!X11+'Юнит 16-22.03'!X11+'Юнит 23-29.03'!X11+'Юнит 30-31.03'!X11</f>
        <v>22575.43</v>
      </c>
      <c r="Y11" s="45">
        <f t="shared" si="5"/>
        <v>0.43</v>
      </c>
      <c r="Z11" s="32">
        <f>'Юнит 01.03'!Z11+'Юнит 02-08.03'!Z11+'Юнит 09-15.03'!Z11+'Юнит 16-22.03'!Z11+'Юнит 23-29.03'!Z11+'Юнит 30-31.03'!Z11</f>
        <v>5897.72</v>
      </c>
      <c r="AA11" s="32">
        <f>'Юнит 01.03'!AA11+'Юнит 02-08.03'!AA11+'Юнит 09-15.03'!AA11+'Юнит 16-22.03'!AA11+'Юнит 23-29.03'!AA11+'Юнит 30-31.03'!AA11</f>
        <v>9767.4801770000013</v>
      </c>
      <c r="AB11" s="55"/>
      <c r="AC11" s="42"/>
      <c r="AD11" s="32">
        <f>'Юнит 01.03'!AD11+'Юнит 02-08.03'!AD11+'Юнит 09-15.03'!AD11+'Юнит 16-22.03'!AD11+'Юнит 23-29.03'!AD11+'Юнит 30-31.03'!AD11</f>
        <v>223.43120689385364</v>
      </c>
      <c r="AE11" s="47">
        <f t="shared" si="20"/>
        <v>11207.938616106143</v>
      </c>
      <c r="AF11" s="46"/>
      <c r="AG11" s="48">
        <f t="shared" si="21"/>
        <v>2282.6521739130435</v>
      </c>
      <c r="AH11" s="49">
        <f t="shared" si="22"/>
        <v>123</v>
      </c>
      <c r="AI11" s="49">
        <f t="shared" si="23"/>
        <v>981.54043478260871</v>
      </c>
      <c r="AJ11" s="49">
        <f t="shared" si="24"/>
        <v>235.90880000000001</v>
      </c>
      <c r="AK11" s="49">
        <f t="shared" si="25"/>
        <v>390.69920708000006</v>
      </c>
      <c r="AL11" s="49">
        <f t="array" ref="AL11">_xlfn.IFS(R11=0,AE11,R11&lt;0,AE11/-R11,R11&gt;0,AE11/R11)</f>
        <v>487.30167896113664</v>
      </c>
      <c r="AM11" s="50">
        <f t="shared" si="26"/>
        <v>0.21348047877385465</v>
      </c>
      <c r="AN11" s="51">
        <f t="shared" si="27"/>
        <v>3.9618022679767209</v>
      </c>
      <c r="AP11" s="53">
        <f t="shared" si="28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01.03'!K12+'Юнит 02-08.03'!K12+'Юнит 09-15.03'!K12+'Юнит 16-22.03'!K12+'Юнит 23-29.03'!K12+'Юнит 30-31.03'!K12</f>
        <v>28</v>
      </c>
      <c r="L12" s="36"/>
      <c r="M12" s="36"/>
      <c r="N12" s="303">
        <f t="shared" si="14"/>
        <v>0.4642857142857143</v>
      </c>
      <c r="O12" s="38">
        <f t="shared" si="15"/>
        <v>0.41935483870967744</v>
      </c>
      <c r="P12" s="32">
        <f>'Юнит 01.03'!P12+'Юнит 02-08.03'!P12+'Юнит 09-15.03'!P12+'Юнит 16-22.03'!P12+'Юнит 23-29.03'!P12+'Юнит 30-31.03'!P12</f>
        <v>14</v>
      </c>
      <c r="Q12" s="32">
        <f>'Юнит 01.03'!Q12+'Юнит 02-08.03'!Q12+'Юнит 09-15.03'!Q12+'Юнит 16-22.03'!Q12+'Юнит 23-29.03'!Q12+'Юнит 30-31.03'!Q12</f>
        <v>1</v>
      </c>
      <c r="R12" s="40">
        <f t="shared" si="17"/>
        <v>13</v>
      </c>
      <c r="S12" s="32">
        <f>'Юнит 01.03'!S12+'Юнит 02-08.03'!S12+'Юнит 09-15.03'!S12+'Юнит 16-22.03'!S12+'Юнит 23-29.03'!S12+'Юнит 30-31.03'!S12</f>
        <v>33582</v>
      </c>
      <c r="T12" s="32">
        <f>'Юнит 01.03'!T12+'Юнит 02-08.03'!T12+'Юнит 09-15.03'!T12+'Юнит 16-22.03'!T12+'Юнит 23-29.03'!T12+'Юнит 30-31.03'!T12</f>
        <v>-2393</v>
      </c>
      <c r="U12" s="276">
        <f t="shared" si="18"/>
        <v>31189</v>
      </c>
      <c r="V12" s="43">
        <f t="shared" si="3"/>
        <v>3.8958492074396993E-2</v>
      </c>
      <c r="W12" s="44">
        <f t="shared" si="19"/>
        <v>1521</v>
      </c>
      <c r="X12" s="32">
        <f>'Юнит 01.03'!X12+'Юнит 02-08.03'!X12+'Юнит 09-15.03'!X12+'Юнит 16-22.03'!X12+'Юнит 23-29.03'!X12+'Юнит 30-31.03'!X12</f>
        <v>13411.269999999999</v>
      </c>
      <c r="Y12" s="45">
        <f t="shared" si="5"/>
        <v>0.42999999999999994</v>
      </c>
      <c r="Z12" s="32">
        <f>'Юнит 01.03'!Z12+'Юнит 02-08.03'!Z12+'Юнит 09-15.03'!Z12+'Юнит 16-22.03'!Z12+'Юнит 23-29.03'!Z12+'Юнит 30-31.03'!Z12</f>
        <v>2974.21</v>
      </c>
      <c r="AA12" s="32">
        <f>'Юнит 01.03'!AA12+'Юнит 02-08.03'!AA12+'Юнит 09-15.03'!AA12+'Юнит 16-22.03'!AA12+'Юнит 23-29.03'!AA12+'Юнит 30-31.03'!AA12</f>
        <v>8183.8198119999997</v>
      </c>
      <c r="AB12" s="55"/>
      <c r="AC12" s="42"/>
      <c r="AD12" s="32">
        <f>'Юнит 01.03'!AD12+'Юнит 02-08.03'!AD12+'Юнит 09-15.03'!AD12+'Юнит 16-22.03'!AD12+'Юнит 23-29.03'!AD12+'Юнит 30-31.03'!AD12</f>
        <v>129.95382888514325</v>
      </c>
      <c r="AE12" s="47">
        <f t="shared" si="20"/>
        <v>4968.7463591148571</v>
      </c>
      <c r="AF12" s="46"/>
      <c r="AG12" s="48">
        <f t="shared" si="21"/>
        <v>2399.1538461538462</v>
      </c>
      <c r="AH12" s="49">
        <f t="shared" si="22"/>
        <v>117</v>
      </c>
      <c r="AI12" s="49">
        <f t="shared" si="23"/>
        <v>1031.6361538461538</v>
      </c>
      <c r="AJ12" s="49">
        <f t="shared" si="24"/>
        <v>212.44357142857143</v>
      </c>
      <c r="AK12" s="49">
        <f t="shared" si="25"/>
        <v>584.55855799999995</v>
      </c>
      <c r="AL12" s="49">
        <f t="array" ref="AL12">_xlfn.IFS(R12=0,AE12,R12&lt;0,AE12/-R12,R12&gt;0,AE12/R12)</f>
        <v>382.21125839345052</v>
      </c>
      <c r="AM12" s="50">
        <f t="shared" si="26"/>
        <v>0.15931085828705174</v>
      </c>
      <c r="AN12" s="51">
        <f t="shared" si="27"/>
        <v>3.2667628922517138</v>
      </c>
      <c r="AP12" s="53">
        <f t="shared" si="28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01.03'!K13+'Юнит 02-08.03'!K13+'Юнит 09-15.03'!K13+'Юнит 16-22.03'!K13+'Юнит 23-29.03'!K13+'Юнит 30-31.03'!K13</f>
        <v>45</v>
      </c>
      <c r="L13" s="36"/>
      <c r="M13" s="36"/>
      <c r="N13" s="303">
        <f t="shared" si="14"/>
        <v>0.62222222222222223</v>
      </c>
      <c r="O13" s="38">
        <f t="shared" si="15"/>
        <v>0.90322580645161288</v>
      </c>
      <c r="P13" s="32">
        <f>'Юнит 01.03'!P13+'Юнит 02-08.03'!P13+'Юнит 09-15.03'!P13+'Юнит 16-22.03'!P13+'Юнит 23-29.03'!P13+'Юнит 30-31.03'!P13</f>
        <v>29</v>
      </c>
      <c r="Q13" s="32">
        <f>'Юнит 01.03'!Q13+'Юнит 02-08.03'!Q13+'Юнит 09-15.03'!Q13+'Юнит 16-22.03'!Q13+'Юнит 23-29.03'!Q13+'Юнит 30-31.03'!Q13</f>
        <v>1</v>
      </c>
      <c r="R13" s="40">
        <f t="shared" si="17"/>
        <v>28</v>
      </c>
      <c r="S13" s="32">
        <f>'Юнит 01.03'!S13+'Юнит 02-08.03'!S13+'Юнит 09-15.03'!S13+'Юнит 16-22.03'!S13+'Юнит 23-29.03'!S13+'Юнит 30-31.03'!S13</f>
        <v>71239</v>
      </c>
      <c r="T13" s="32">
        <f>'Юнит 01.03'!T13+'Юнит 02-08.03'!T13+'Юнит 09-15.03'!T13+'Юнит 16-22.03'!T13+'Юнит 23-29.03'!T13+'Юнит 30-31.03'!T13</f>
        <v>-2400</v>
      </c>
      <c r="U13" s="276">
        <f t="shared" si="18"/>
        <v>68839</v>
      </c>
      <c r="V13" s="43">
        <f t="shared" si="3"/>
        <v>8.5987483917708635E-2</v>
      </c>
      <c r="W13" s="44">
        <f t="shared" si="19"/>
        <v>3444</v>
      </c>
      <c r="X13" s="32">
        <f>'Юнит 01.03'!X13+'Юнит 02-08.03'!X13+'Юнит 09-15.03'!X13+'Юнит 16-22.03'!X13+'Юнит 23-29.03'!X13+'Юнит 30-31.03'!X13</f>
        <v>29600.769999999997</v>
      </c>
      <c r="Y13" s="45">
        <f t="shared" si="5"/>
        <v>0.42999999999999994</v>
      </c>
      <c r="Z13" s="32">
        <f>'Юнит 01.03'!Z13+'Юнит 02-08.03'!Z13+'Юнит 09-15.03'!Z13+'Юнит 16-22.03'!Z13+'Юнит 23-29.03'!Z13+'Юнит 30-31.03'!Z13</f>
        <v>5247.4800000000005</v>
      </c>
      <c r="AA13" s="32">
        <f>'Юнит 01.03'!AA13+'Юнит 02-08.03'!AA13+'Юнит 09-15.03'!AA13+'Юнит 16-22.03'!AA13+'Юнит 23-29.03'!AA13+'Юнит 30-31.03'!AA13</f>
        <v>10413.876629999999</v>
      </c>
      <c r="AB13" s="55"/>
      <c r="AC13" s="42"/>
      <c r="AD13" s="32">
        <f>'Юнит 01.03'!AD13+'Юнит 02-08.03'!AD13+'Юнит 09-15.03'!AD13+'Юнит 16-22.03'!AD13+'Юнит 23-29.03'!AD13+'Юнит 30-31.03'!AD13</f>
        <v>286.06130612483645</v>
      </c>
      <c r="AE13" s="47">
        <f t="shared" si="20"/>
        <v>19846.812063875168</v>
      </c>
      <c r="AF13" s="46"/>
      <c r="AG13" s="48">
        <f t="shared" si="21"/>
        <v>2458.5357142857142</v>
      </c>
      <c r="AH13" s="49">
        <f t="shared" si="22"/>
        <v>123</v>
      </c>
      <c r="AI13" s="49">
        <f t="shared" si="23"/>
        <v>1057.170357142857</v>
      </c>
      <c r="AJ13" s="49">
        <f t="shared" si="24"/>
        <v>180.94758620689657</v>
      </c>
      <c r="AK13" s="49">
        <f t="shared" si="25"/>
        <v>359.09919413793102</v>
      </c>
      <c r="AL13" s="49">
        <f t="array" ref="AL13">_xlfn.IFS(R13=0,AE13,R13&lt;0,AE13/-R13,R13&gt;0,AE13/R13)</f>
        <v>708.81471656697033</v>
      </c>
      <c r="AM13" s="50">
        <f t="shared" si="26"/>
        <v>0.28830767535663171</v>
      </c>
      <c r="AN13" s="51">
        <f t="shared" si="27"/>
        <v>5.7627212729021977</v>
      </c>
      <c r="AP13" s="53">
        <f t="shared" si="28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01.03'!K14+'Юнит 02-08.03'!K14+'Юнит 09-15.03'!K14+'Юнит 16-22.03'!K14+'Юнит 23-29.03'!K14+'Юнит 30-31.03'!K14</f>
        <v>4</v>
      </c>
      <c r="N14" s="303">
        <f t="shared" si="14"/>
        <v>0.5</v>
      </c>
      <c r="O14" s="38">
        <f t="shared" si="15"/>
        <v>6.4516129032258063E-2</v>
      </c>
      <c r="P14" s="32">
        <f>'Юнит 01.03'!P14+'Юнит 02-08.03'!P14+'Юнит 09-15.03'!P14+'Юнит 16-22.03'!P14+'Юнит 23-29.03'!P14+'Юнит 30-31.03'!P14</f>
        <v>2</v>
      </c>
      <c r="Q14" s="32">
        <f>'Юнит 01.03'!Q14+'Юнит 02-08.03'!Q14+'Юнит 09-15.03'!Q14+'Юнит 16-22.03'!Q14+'Юнит 23-29.03'!Q14+'Юнит 30-31.03'!Q14</f>
        <v>0</v>
      </c>
      <c r="R14" s="40">
        <f t="shared" si="17"/>
        <v>2</v>
      </c>
      <c r="S14" s="32">
        <f>'Юнит 01.03'!S14+'Юнит 02-08.03'!S14+'Юнит 09-15.03'!S14+'Юнит 16-22.03'!S14+'Юнит 23-29.03'!S14+'Юнит 30-31.03'!S14</f>
        <v>4810</v>
      </c>
      <c r="T14" s="32">
        <f>'Юнит 01.03'!T14+'Юнит 02-08.03'!T14+'Юнит 09-15.03'!T14+'Юнит 16-22.03'!T14+'Юнит 23-29.03'!T14+'Юнит 30-31.03'!T14</f>
        <v>0</v>
      </c>
      <c r="U14" s="276">
        <f t="shared" si="18"/>
        <v>4810</v>
      </c>
      <c r="V14" s="43">
        <f t="shared" si="3"/>
        <v>6.0082191438599998E-3</v>
      </c>
      <c r="W14" s="44">
        <f t="shared" si="19"/>
        <v>246</v>
      </c>
      <c r="X14" s="32">
        <f>'Юнит 01.03'!X14+'Юнит 02-08.03'!X14+'Юнит 09-15.03'!X14+'Юнит 16-22.03'!X14+'Юнит 23-29.03'!X14+'Юнит 30-31.03'!X14</f>
        <v>2068.3000000000002</v>
      </c>
      <c r="Y14" s="45">
        <f t="shared" si="5"/>
        <v>0.43000000000000005</v>
      </c>
      <c r="Z14" s="32">
        <f>'Юнит 01.03'!Z14+'Юнит 02-08.03'!Z14+'Юнит 09-15.03'!Z14+'Юнит 16-22.03'!Z14+'Юнит 23-29.03'!Z14+'Юнит 30-31.03'!Z14</f>
        <v>896.33</v>
      </c>
      <c r="AA14" s="32">
        <f>'Юнит 01.03'!AA14+'Юнит 02-08.03'!AA14+'Юнит 09-15.03'!AA14+'Юнит 16-22.03'!AA14+'Юнит 23-29.03'!AA14+'Юнит 30-31.03'!AA14</f>
        <v>575</v>
      </c>
      <c r="AB14" s="55"/>
      <c r="AC14" s="42"/>
      <c r="AD14" s="32">
        <f>'Юнит 01.03'!AD14+'Юнит 02-08.03'!AD14+'Юнит 09-15.03'!AD14+'Юнит 16-22.03'!AD14+'Юнит 23-29.03'!AD14+'Юнит 30-31.03'!AD14</f>
        <v>21.923340674278982</v>
      </c>
      <c r="AE14" s="47">
        <f t="shared" si="20"/>
        <v>1002.4466593257209</v>
      </c>
      <c r="AG14" s="48">
        <f t="shared" si="21"/>
        <v>2405</v>
      </c>
      <c r="AH14" s="49">
        <f t="shared" si="22"/>
        <v>123</v>
      </c>
      <c r="AI14" s="49">
        <f t="shared" si="23"/>
        <v>1034.1500000000001</v>
      </c>
      <c r="AJ14" s="49">
        <f t="shared" si="24"/>
        <v>448.16500000000002</v>
      </c>
      <c r="AK14" s="49">
        <f t="shared" si="25"/>
        <v>287.5</v>
      </c>
      <c r="AL14" s="49">
        <f t="array" ref="AL14">_xlfn.IFS(R14=0,AE14,R14&lt;0,AE14/-R14,R14&gt;0,AE14/R14)</f>
        <v>501.22332966286046</v>
      </c>
      <c r="AM14" s="50">
        <f t="shared" si="26"/>
        <v>0.20840886888268625</v>
      </c>
      <c r="AN14" s="51">
        <f t="shared" si="27"/>
        <v>4.0749864200232562</v>
      </c>
      <c r="AP14" s="53">
        <f t="shared" si="28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01.03'!K15+'Юнит 02-08.03'!K15+'Юнит 09-15.03'!K15+'Юнит 16-22.03'!K15+'Юнит 23-29.03'!K15+'Юнит 30-31.03'!K15</f>
        <v>63</v>
      </c>
      <c r="L15" s="36"/>
      <c r="M15" s="36"/>
      <c r="N15" s="303">
        <f t="shared" si="14"/>
        <v>0.60317460317460314</v>
      </c>
      <c r="O15" s="38">
        <f t="shared" si="15"/>
        <v>1.2258064516129032</v>
      </c>
      <c r="P15" s="32">
        <f>'Юнит 01.03'!P15+'Юнит 02-08.03'!P15+'Юнит 09-15.03'!P15+'Юнит 16-22.03'!P15+'Юнит 23-29.03'!P15+'Юнит 30-31.03'!P15</f>
        <v>41</v>
      </c>
      <c r="Q15" s="32">
        <f>'Юнит 01.03'!Q15+'Юнит 02-08.03'!Q15+'Юнит 09-15.03'!Q15+'Юнит 16-22.03'!Q15+'Юнит 23-29.03'!Q15+'Юнит 30-31.03'!Q15</f>
        <v>3</v>
      </c>
      <c r="R15" s="40">
        <f t="shared" si="17"/>
        <v>38</v>
      </c>
      <c r="S15" s="32">
        <f>'Юнит 01.03'!S15+'Юнит 02-08.03'!S15+'Юнит 09-15.03'!S15+'Юнит 16-22.03'!S15+'Юнит 23-29.03'!S15+'Юнит 30-31.03'!S15</f>
        <v>99871</v>
      </c>
      <c r="T15" s="32">
        <f>'Юнит 01.03'!T15+'Юнит 02-08.03'!T15+'Юнит 09-15.03'!T15+'Юнит 16-22.03'!T15+'Юнит 23-29.03'!T15+'Юнит 30-31.03'!T15</f>
        <v>-7410</v>
      </c>
      <c r="U15" s="276">
        <f t="shared" si="18"/>
        <v>92461</v>
      </c>
      <c r="V15" s="43">
        <f>U15/$U$24</f>
        <v>0.11549396055310591</v>
      </c>
      <c r="W15" s="44">
        <f t="shared" si="19"/>
        <v>4674</v>
      </c>
      <c r="X15" s="32">
        <f>'Юнит 01.03'!X15+'Юнит 02-08.03'!X15+'Юнит 09-15.03'!X15+'Юнит 16-22.03'!X15+'Юнит 23-29.03'!X15+'Юнит 30-31.03'!X15</f>
        <v>39758.229999999996</v>
      </c>
      <c r="Y15" s="45">
        <f t="shared" si="5"/>
        <v>0.42999999999999994</v>
      </c>
      <c r="Z15" s="32">
        <f>'Юнит 01.03'!Z15+'Юнит 02-08.03'!Z15+'Юнит 09-15.03'!Z15+'Юнит 16-22.03'!Z15+'Юнит 23-29.03'!Z15+'Юнит 30-31.03'!Z15</f>
        <v>8175.010000000002</v>
      </c>
      <c r="AA15" s="32">
        <f>'Юнит 01.03'!AA15+'Юнит 02-08.03'!AA15+'Юнит 09-15.03'!AA15+'Юнит 16-22.03'!AA15+'Юнит 23-29.03'!AA15+'Юнит 30-31.03'!AA15</f>
        <v>20708.893430999997</v>
      </c>
      <c r="AB15" s="55"/>
      <c r="AC15" s="42"/>
      <c r="AD15" s="32">
        <f>'Юнит 01.03'!AD15+'Юнит 02-08.03'!AD15+'Юнит 09-15.03'!AD15+'Юнит 16-22.03'!AD15+'Юнит 23-29.03'!AD15+'Юнит 30-31.03'!AD15</f>
        <v>382.3835161704568</v>
      </c>
      <c r="AE15" s="47">
        <f t="shared" si="20"/>
        <v>18762.48305282955</v>
      </c>
      <c r="AF15" s="46"/>
      <c r="AG15" s="48">
        <f t="shared" si="21"/>
        <v>2433.1842105263158</v>
      </c>
      <c r="AH15" s="49">
        <f t="shared" si="22"/>
        <v>123</v>
      </c>
      <c r="AI15" s="49">
        <f t="shared" si="23"/>
        <v>1046.2692105263156</v>
      </c>
      <c r="AJ15" s="49">
        <f t="shared" si="24"/>
        <v>199.39048780487809</v>
      </c>
      <c r="AK15" s="49">
        <f t="shared" si="25"/>
        <v>505.09496173170726</v>
      </c>
      <c r="AL15" s="49">
        <f t="array" ref="AL15">_xlfn.IFS(R15=0,AE15,R15&lt;0,AE15/-R15,R15&gt;0,AE15/R15)</f>
        <v>493.74955402183025</v>
      </c>
      <c r="AM15" s="50">
        <f t="shared" si="26"/>
        <v>0.20292321143865574</v>
      </c>
      <c r="AN15" s="51">
        <f t="shared" si="27"/>
        <v>4.0142240164376446</v>
      </c>
      <c r="AP15" s="53">
        <f t="shared" si="28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01.03'!K16+'Юнит 02-08.03'!K16+'Юнит 09-15.03'!K16+'Юнит 16-22.03'!K16+'Юнит 23-29.03'!K16+'Юнит 30-31.03'!K16</f>
        <v>53</v>
      </c>
      <c r="N16" s="303">
        <f t="shared" si="14"/>
        <v>0.52830188679245282</v>
      </c>
      <c r="O16" s="38">
        <f t="shared" si="15"/>
        <v>0.90322580645161288</v>
      </c>
      <c r="P16" s="32">
        <f>'Юнит 01.03'!P16+'Юнит 02-08.03'!P16+'Юнит 09-15.03'!P16+'Юнит 16-22.03'!P16+'Юнит 23-29.03'!P16+'Юнит 30-31.03'!P16</f>
        <v>29</v>
      </c>
      <c r="Q16" s="32">
        <f>'Юнит 01.03'!Q16+'Юнит 02-08.03'!Q16+'Юнит 09-15.03'!Q16+'Юнит 16-22.03'!Q16+'Юнит 23-29.03'!Q16+'Юнит 30-31.03'!Q16</f>
        <v>1</v>
      </c>
      <c r="R16" s="40">
        <f t="shared" si="17"/>
        <v>28</v>
      </c>
      <c r="S16" s="32">
        <f>'Юнит 01.03'!S16+'Юнит 02-08.03'!S16+'Юнит 09-15.03'!S16+'Юнит 16-22.03'!S16+'Юнит 23-29.03'!S16+'Юнит 30-31.03'!S16</f>
        <v>72286</v>
      </c>
      <c r="T16" s="32">
        <f>'Юнит 01.03'!T16+'Юнит 02-08.03'!T16+'Юнит 09-15.03'!T16+'Юнит 16-22.03'!T16+'Юнит 23-29.03'!T16+'Юнит 30-31.03'!T16</f>
        <v>-2422</v>
      </c>
      <c r="U16" s="276">
        <f t="shared" si="18"/>
        <v>69864</v>
      </c>
      <c r="V16" s="43">
        <f>U16/$U$24</f>
        <v>8.7267821677055102E-2</v>
      </c>
      <c r="W16" s="44">
        <f t="shared" si="19"/>
        <v>3276</v>
      </c>
      <c r="X16" s="32">
        <f>'Юнит 01.03'!X16+'Юнит 02-08.03'!X16+'Юнит 09-15.03'!X16+'Юнит 16-22.03'!X16+'Юнит 23-29.03'!X16+'Юнит 30-31.03'!X16</f>
        <v>30041.519999999997</v>
      </c>
      <c r="Y16" s="45">
        <f t="shared" si="5"/>
        <v>0.42999999999999994</v>
      </c>
      <c r="Z16" s="32">
        <f>'Юнит 01.03'!Z16+'Юнит 02-08.03'!Z16+'Юнит 09-15.03'!Z16+'Юнит 16-22.03'!Z16+'Юнит 23-29.03'!Z16+'Юнит 30-31.03'!Z16</f>
        <v>5757.7600000000011</v>
      </c>
      <c r="AA16" s="32">
        <f>'Юнит 01.03'!AA16+'Юнит 02-08.03'!AA16+'Юнит 09-15.03'!AA16+'Юнит 16-22.03'!AA16+'Юнит 23-29.03'!AA16+'Юнит 30-31.03'!AA16</f>
        <v>18125.874561000001</v>
      </c>
      <c r="AB16" s="55"/>
      <c r="AC16" s="42"/>
      <c r="AD16" s="32">
        <f>'Юнит 01.03'!AD16+'Юнит 02-08.03'!AD16+'Юнит 09-15.03'!AD16+'Юнит 16-22.03'!AD16+'Юнит 23-29.03'!AD16+'Юнит 30-31.03'!AD16</f>
        <v>299.73362002540892</v>
      </c>
      <c r="AE16" s="47">
        <f t="shared" si="20"/>
        <v>12363.111818974592</v>
      </c>
      <c r="AF16" s="46"/>
      <c r="AG16" s="48">
        <f t="shared" si="21"/>
        <v>2495.1428571428573</v>
      </c>
      <c r="AH16" s="49">
        <f t="shared" si="22"/>
        <v>117</v>
      </c>
      <c r="AI16" s="49">
        <f t="shared" si="23"/>
        <v>1072.9114285714284</v>
      </c>
      <c r="AJ16" s="49">
        <f t="shared" si="24"/>
        <v>198.54344827586212</v>
      </c>
      <c r="AK16" s="49">
        <f t="shared" si="25"/>
        <v>625.03015727586205</v>
      </c>
      <c r="AL16" s="49">
        <f t="array" ref="AL16">_xlfn.IFS(R16=0,AE16,R16&lt;0,AE16/-R16,R16&gt;0,AE16/R16)</f>
        <v>441.53970782052113</v>
      </c>
      <c r="AM16" s="50">
        <f t="shared" si="26"/>
        <v>0.17695969052694652</v>
      </c>
      <c r="AN16" s="51">
        <f t="shared" si="27"/>
        <v>3.7738436565856506</v>
      </c>
      <c r="AP16" s="53">
        <f t="shared" si="2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2384.9455149078549</v>
      </c>
      <c r="AH17" s="58">
        <f t="shared" si="29"/>
        <v>127.26</v>
      </c>
      <c r="AI17" s="58">
        <f t="shared" si="29"/>
        <v>1025.5265714103773</v>
      </c>
      <c r="AJ17" s="58">
        <f t="shared" si="29"/>
        <v>231.35462151995691</v>
      </c>
      <c r="AK17" s="58">
        <f t="shared" si="29"/>
        <v>469.18230640340818</v>
      </c>
      <c r="AL17" s="58">
        <f t="shared" si="29"/>
        <v>491.20748627647197</v>
      </c>
      <c r="AM17" s="59">
        <f t="shared" si="29"/>
        <v>0.20560128116601423</v>
      </c>
      <c r="AN17" s="59">
        <f t="shared" si="29"/>
        <v>3.9545322362635038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668</v>
      </c>
      <c r="L18" s="67"/>
      <c r="M18" s="67"/>
      <c r="N18" s="68"/>
      <c r="O18" s="69"/>
      <c r="P18" s="64">
        <f t="shared" ref="P18:X18" si="30">SUM(P3:P16)</f>
        <v>349</v>
      </c>
      <c r="Q18" s="64">
        <f t="shared" si="30"/>
        <v>17</v>
      </c>
      <c r="R18" s="64">
        <f t="shared" si="30"/>
        <v>332</v>
      </c>
      <c r="S18" s="70">
        <f t="shared" si="30"/>
        <v>840381</v>
      </c>
      <c r="T18" s="64">
        <f t="shared" si="30"/>
        <v>-39811</v>
      </c>
      <c r="U18" s="277">
        <f t="shared" si="30"/>
        <v>800570</v>
      </c>
      <c r="V18" s="71">
        <f t="shared" si="30"/>
        <v>1</v>
      </c>
      <c r="W18" s="64">
        <f t="shared" si="30"/>
        <v>44335.979999999996</v>
      </c>
      <c r="X18" s="64">
        <f t="shared" si="30"/>
        <v>344245.1</v>
      </c>
      <c r="Y18" s="72">
        <f>IF(U18=0,0,X18/U18)</f>
        <v>0.43</v>
      </c>
      <c r="Z18" s="64">
        <f t="shared" ref="Z18:AE18" si="31">SUM(Z3:Z16)</f>
        <v>70551.37000000001</v>
      </c>
      <c r="AA18" s="64">
        <f t="shared" si="31"/>
        <v>162258.10371700002</v>
      </c>
      <c r="AB18" s="64">
        <f t="shared" si="31"/>
        <v>0</v>
      </c>
      <c r="AC18" s="64">
        <f t="shared" si="31"/>
        <v>0</v>
      </c>
      <c r="AD18" s="73">
        <f t="shared" si="31"/>
        <v>3357.73</v>
      </c>
      <c r="AE18" s="74">
        <f t="shared" si="31"/>
        <v>175821.71628300005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278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668</v>
      </c>
      <c r="L24" s="119"/>
      <c r="M24" s="119"/>
      <c r="N24" s="119"/>
      <c r="O24" s="119"/>
      <c r="P24" s="120">
        <f>P18+P22</f>
        <v>349</v>
      </c>
      <c r="Q24" s="118">
        <f>Q18+Q22</f>
        <v>17</v>
      </c>
      <c r="R24" s="121">
        <f>R18-R22</f>
        <v>332</v>
      </c>
      <c r="S24" s="118">
        <f t="shared" ref="S24:X24" si="34">S18+S22</f>
        <v>840381</v>
      </c>
      <c r="T24" s="118">
        <f t="shared" si="34"/>
        <v>-39811</v>
      </c>
      <c r="U24" s="121">
        <f t="shared" si="34"/>
        <v>800570</v>
      </c>
      <c r="V24" s="122">
        <f t="shared" si="34"/>
        <v>1</v>
      </c>
      <c r="W24" s="118">
        <f t="shared" si="34"/>
        <v>44335.979999999996</v>
      </c>
      <c r="X24" s="118">
        <f t="shared" si="34"/>
        <v>344245.1</v>
      </c>
      <c r="Y24" s="123">
        <f>X24/U24</f>
        <v>0.43</v>
      </c>
      <c r="Z24" s="118">
        <f>Z18+Z22</f>
        <v>70551.37000000001</v>
      </c>
      <c r="AA24" s="118">
        <f>'Юнит 01.03'!AA24+'Юнит 02-08.03'!AA24+'Юнит 09-15.03'!AA24+'Юнит 16-22.03'!AA24+'Юнит 23-29.03'!AA24+'Юнит 30-31.03'!AA24</f>
        <v>179955.07</v>
      </c>
      <c r="AB24" s="125"/>
      <c r="AC24" s="125">
        <f>SUM(AC3:AC20)</f>
        <v>0</v>
      </c>
      <c r="AD24" s="118">
        <f>AD18+AD22</f>
        <v>3357.73</v>
      </c>
      <c r="AE24" s="126">
        <f>AE18+AE22</f>
        <v>175821.71628300005</v>
      </c>
      <c r="AF24" s="127"/>
      <c r="AG24" s="128"/>
      <c r="AH24" s="129"/>
      <c r="AI24" s="129"/>
      <c r="AJ24" s="129"/>
      <c r="AK24" s="129">
        <f>AA25/P24</f>
        <v>464.92293328653301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162258.10371700002</v>
      </c>
      <c r="AB25" s="141"/>
      <c r="AC25" s="142"/>
      <c r="AE25" s="215">
        <f>Сводная!Z39+Сводная!R39+Сводная!S39+Сводная!T39+Сводная!V39-Сводная!U39-Сводная!W39+(AA24-AA25)</f>
        <v>175821.71628300002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302">
        <f>'Юнит 01.03'!AA26+'Юнит 02-08.03'!AA26+'Юнит 09-15.03'!AA26+'Юнит 16-22.03'!AA26+'Юнит 23-29.03'!AA26+'Юнит 30-31.03'!AA26</f>
        <v>4650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302">
        <f>'Юнит 01.03'!AA27+'Юнит 02-08.03'!AA27+'Юнит 09-15.03'!AA27+'Юнит 16-22.03'!AA27+'Юнит 23-29.03'!AA27+'Юнит 30-31.03'!AA27</f>
        <v>5124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300">
        <f>AA24-AA25-AA26-AA27</f>
        <v>7922.966282999987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72" priority="18" operator="greaterThan">
      <formula>120</formula>
    </cfRule>
  </conditionalFormatting>
  <conditionalFormatting sqref="N23">
    <cfRule type="cellIs" dxfId="271" priority="17" operator="between">
      <formula>0.000001</formula>
      <formula>25</formula>
    </cfRule>
  </conditionalFormatting>
  <conditionalFormatting sqref="V1 V25:V1048576">
    <cfRule type="cellIs" dxfId="270" priority="19" operator="greaterThan">
      <formula>0.23</formula>
    </cfRule>
  </conditionalFormatting>
  <conditionalFormatting sqref="U21:V21 U19:V19 U17: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{9D5D9996-146F-427F-935A-5E61203F0460}</x14:id>
        </ext>
      </extLst>
    </cfRule>
  </conditionalFormatting>
  <conditionalFormatting sqref="V19 V21 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{6BF699B6-C5CA-457B-B3AB-B8B70ECF6036}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{11630A97-4D06-4856-96C9-DDE886913540}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{DCE820B8-3FC2-4684-A70E-40EF0641925B}</x14:id>
        </ext>
      </extLst>
    </cfRule>
  </conditionalFormatting>
  <conditionalFormatting sqref="P23">
    <cfRule type="cellIs" dxfId="269" priority="14" operator="greaterThan">
      <formula>120</formula>
    </cfRule>
  </conditionalFormatting>
  <conditionalFormatting sqref="Q23">
    <cfRule type="cellIs" dxfId="268" priority="13" operator="greaterThan">
      <formula>120</formula>
    </cfRule>
  </conditionalFormatting>
  <conditionalFormatting sqref="R23">
    <cfRule type="cellIs" dxfId="267" priority="12" operator="greaterThan">
      <formula>120</formula>
    </cfRule>
  </conditionalFormatting>
  <conditionalFormatting sqref="S23">
    <cfRule type="cellIs" dxfId="266" priority="11" operator="greaterThan">
      <formula>120</formula>
    </cfRule>
  </conditionalFormatting>
  <conditionalFormatting sqref="T23">
    <cfRule type="cellIs" dxfId="265" priority="10" operator="greaterThan">
      <formula>120</formula>
    </cfRule>
  </conditionalFormatting>
  <conditionalFormatting sqref="U23">
    <cfRule type="cellIs" dxfId="264" priority="9" operator="greaterThan">
      <formula>120</formula>
    </cfRule>
  </conditionalFormatting>
  <conditionalFormatting sqref="V23">
    <cfRule type="cellIs" dxfId="263" priority="8" operator="greaterThan">
      <formula>120</formula>
    </cfRule>
  </conditionalFormatting>
  <conditionalFormatting sqref="W23">
    <cfRule type="cellIs" dxfId="262" priority="7" operator="greaterThan">
      <formula>120</formula>
    </cfRule>
  </conditionalFormatting>
  <conditionalFormatting sqref="X23">
    <cfRule type="cellIs" dxfId="261" priority="6" operator="greaterThan">
      <formula>120</formula>
    </cfRule>
  </conditionalFormatting>
  <conditionalFormatting sqref="Z23">
    <cfRule type="cellIs" dxfId="26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{2AAB7058-0A00-4E53-B40B-8A3B608E9CD8}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{663A5C94-FB87-43D1-85AA-11073C732623}</x14:id>
        </ext>
      </extLst>
    </cfRule>
  </conditionalFormatting>
  <conditionalFormatting sqref="U20: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{F922D0D9-4FE8-4650-8863-078A8719758A}</x14:id>
        </ext>
      </extLst>
    </cfRule>
  </conditionalFormatting>
  <conditionalFormatting sqref="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{72BF21E0-373D-4AB2-A352-FFE99AD57215}</x14:id>
        </ext>
      </extLst>
    </cfRule>
  </conditionalFormatting>
  <conditionalFormatting sqref="AP19:AP20 AP23 AP3:AP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{17D1CD9B-D160-4E1B-B277-9A681311571B}</x14:id>
        </ext>
      </extLst>
    </cfRule>
  </conditionalFormatting>
  <conditionalFormatting sqref="AE19:AE21 AE23 AE17 AE3:AE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{52A1FC57-3F09-4ECD-B6F3-0B66F40C4434}</x14:id>
        </ext>
      </extLst>
    </cfRule>
  </conditionalFormatting>
  <conditionalFormatting sqref="AL19:AL20 AL23 AL3:AL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{8C3E18F5-FA8E-41DD-8E37-86FB0A5E8BEE}</x14:id>
        </ext>
      </extLst>
    </cfRule>
  </conditionalFormatting>
  <conditionalFormatting sqref="AM23:AN23 AM19:AN20 AM3:AN14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{A3EC2108-9B6B-4C00-AAFE-0048FCB57378}</x14:id>
        </ext>
      </extLst>
    </cfRule>
  </conditionalFormatting>
  <conditionalFormatting sqref="AP19:AP20 AP3:AP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{6E7D0BC9-E20C-4BB5-ACD8-EEA6B85285FA}</x14:id>
        </ext>
      </extLst>
    </cfRule>
  </conditionalFormatting>
  <conditionalFormatting sqref="AE19:AE21 AE17 AE3:AE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{25BA8D5A-1671-40B8-ADCC-C3B01D2D60E6}</x14:id>
        </ext>
      </extLst>
    </cfRule>
  </conditionalFormatting>
  <conditionalFormatting sqref="AP15:AP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{C5545D15-2EA6-4B66-A0B2-C3A35278C27F}</x14:id>
        </ext>
      </extLst>
    </cfRule>
  </conditionalFormatting>
  <conditionalFormatting sqref="AE15:AE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{343F19B9-424F-4A10-9E23-D8967A740171}</x14:id>
        </ext>
      </extLst>
    </cfRule>
  </conditionalFormatting>
  <conditionalFormatting sqref="AL15:AL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{44CE5B38-5373-40B8-82FA-FBC24EFB9A94}</x14:id>
        </ext>
      </extLst>
    </cfRule>
  </conditionalFormatting>
  <conditionalFormatting sqref="AM15:AN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{4CB7FA97-6833-428E-BC89-A9E563BC6AA8}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{4DC369F4-85E3-45AE-8EE1-12B7D34D24D6}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{F6A1EFAA-7F9B-4D82-9DB0-98296521486E}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5D9996-146F-427F-935A-5E61203F0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BF699B6-C5CA-457B-B3AB-B8B70ECF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1630A97-4D06-4856-96C9-DDE8869135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CE820B8-3FC2-4684-A70E-40EF06419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AAB7058-0A00-4E53-B40B-8A3B608E9C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63A5C94-FB87-43D1-85AA-11073C732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922D0D9-4FE8-4650-8863-078A87197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2BF21E0-373D-4AB2-A352-FFE99AD57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7D1CD9B-D160-4E1B-B277-9A681311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2A1FC57-3F09-4ECD-B6F3-0B66F40C4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C3E18F5-FA8E-41DD-8E37-86FB0A5E8B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3EC2108-9B6B-4C00-AAFE-0048FCB5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E7D0BC9-E20C-4BB5-ACD8-EEA6B8528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5BA8D5A-1671-40B8-ADCC-C3B01D2D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5545D15-2EA6-4B66-A0B2-C3A35278C2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343F19B9-424F-4A10-9E23-D8967A740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4CE5B38-5373-40B8-82FA-FBC24EFB9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4CB7FA97-6833-428E-BC89-A9E563BC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DC369F4-85E3-45AE-8EE1-12B7D34D24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F6A1EFAA-7F9B-4D82-9DB0-98296521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B57-2D74-4E64-88B1-15218905B5EE}">
  <dimension ref="A1:AZ30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2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24135+202</f>
        <v>24337</v>
      </c>
      <c r="AE1" s="266">
        <f>U24/AD1</f>
        <v>2.4918026050869049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3191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3</v>
      </c>
      <c r="L3" s="36"/>
      <c r="M3" s="36"/>
      <c r="N3" s="37">
        <f>K3/$O$1</f>
        <v>1.5</v>
      </c>
      <c r="O3" s="38">
        <f>R3/$O$1</f>
        <v>0.5</v>
      </c>
      <c r="P3" s="39">
        <f>SUMIFS('Отчет 30-31.03'!H:H,'Отчет 30-31.03'!D:D,"Выручка",'Отчет 30-31.03'!E:E,B3)</f>
        <v>1</v>
      </c>
      <c r="Q3" s="39">
        <f>SUMIFS('Отчет 30-31.03'!H:H,'Отчет 30-31.03'!D:D,"Возврат выручки",'Отчет 30-31.03'!E:E,B3)</f>
        <v>0</v>
      </c>
      <c r="R3" s="40">
        <f t="shared" ref="R3:R7" si="1">P3-Q3</f>
        <v>1</v>
      </c>
      <c r="S3" s="41">
        <f>SUMIFS('Отчет 30-31.03'!P:P,'Отчет 30-31.03'!C:C,"Продажи",'Отчет 30-31.03'!E:E,B3)</f>
        <v>2103</v>
      </c>
      <c r="T3" s="42">
        <f>SUMIFS('Отчет 30-31.03'!P:P,'Отчет 30-31.03'!C:C,"Возвраты",'Отчет 30-31.03'!E:E,B3)</f>
        <v>0</v>
      </c>
      <c r="U3" s="40">
        <f t="shared" ref="U3:U7" si="2">S3+T3</f>
        <v>2103</v>
      </c>
      <c r="V3" s="43">
        <f t="shared" ref="V3:V14" si="3">U3/$U$24</f>
        <v>3.4678363537423942E-2</v>
      </c>
      <c r="W3" s="44">
        <f t="shared" ref="W3:W7" si="4">R3*H3</f>
        <v>142.97999999999999</v>
      </c>
      <c r="X3" s="42">
        <f>-SUMIFS('Отчет 30-31.03'!P:P,'Отчет 30-31.03'!C:C,"Вознаграждение Ozon",'Отчет 30-31.03'!E:E,B3)</f>
        <v>904.29</v>
      </c>
      <c r="Y3" s="45">
        <f t="shared" ref="Y3:Y16" si="5">IF(U3=0,0,X3/U3)</f>
        <v>0.43</v>
      </c>
      <c r="Z3" s="42">
        <f>-SUMIFS('Отчет 30-31.03'!P:P,'Отчет 30-31.03'!C:C,"Услуги доставки",'Отчет 30-31.03'!E:E,B3)</f>
        <v>182.85000000000002</v>
      </c>
      <c r="AA3" s="32">
        <v>1445.543987</v>
      </c>
      <c r="AB3" s="42"/>
      <c r="AC3" s="42"/>
      <c r="AD3" s="46">
        <f>IFERROR(U3*1%/$AE$1,0)</f>
        <v>8.4396733341028636</v>
      </c>
      <c r="AE3" s="47">
        <f t="shared" ref="AE3:AE7" si="6">U3-W3-X3-Z3-AA3-AB3-AC3-AD3</f>
        <v>-581.10366033410287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182.85000000000002</v>
      </c>
      <c r="AK3" s="49">
        <f t="shared" ref="AK3:AK7" si="11">IF(P3=0,0,AA3/P3)</f>
        <v>1445.543987</v>
      </c>
      <c r="AL3" s="49">
        <f>_xlfn.IFS(R3=0,AE3,R3&lt;0,AE3/-R3,R3&gt;0,AE3/R3)</f>
        <v>-581.10366033410287</v>
      </c>
      <c r="AM3" s="50">
        <f t="shared" ref="AM3:AM7" si="12">IF(AG3=0,0,AL3/AG3)</f>
        <v>-0.27632128403904083</v>
      </c>
      <c r="AN3" s="51">
        <f t="shared" ref="AN3:AN7" si="13">IF(AH3=0,0,AL3/AH3)</f>
        <v>-4.064230384208301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7</v>
      </c>
      <c r="L4" s="36"/>
      <c r="M4" s="36"/>
      <c r="N4" s="37">
        <f t="shared" ref="N4:N16" si="15">K4/$O$1</f>
        <v>3.5</v>
      </c>
      <c r="O4" s="38">
        <f t="shared" ref="O4:O16" si="16">R4/$O$1</f>
        <v>2.5</v>
      </c>
      <c r="P4" s="39">
        <f>SUMIFS('Отчет 30-31.03'!H:H,'Отчет 30-31.03'!D:D,"Выручка",'Отчет 30-31.03'!E:E,B4)</f>
        <v>5</v>
      </c>
      <c r="Q4" s="39">
        <f>SUMIFS('Отчет 30-31.03'!H:H,'Отчет 30-31.03'!D:D,"Возврат выручки",'Отчет 30-31.03'!E:E,B4)</f>
        <v>0</v>
      </c>
      <c r="R4" s="40">
        <f t="shared" si="1"/>
        <v>5</v>
      </c>
      <c r="S4" s="41">
        <f>SUMIFS('Отчет 30-31.03'!P:P,'Отчет 30-31.03'!C:C,"Продажи",'Отчет 30-31.03'!E:E,B4)</f>
        <v>10515.000000000002</v>
      </c>
      <c r="T4" s="42">
        <f>SUMIFS('Отчет 30-31.03'!P:P,'Отчет 30-31.03'!C:C,"Возвраты",'Отчет 30-31.03'!E:E,B4)</f>
        <v>0</v>
      </c>
      <c r="U4" s="40">
        <f t="shared" si="2"/>
        <v>10515.000000000002</v>
      </c>
      <c r="V4" s="43">
        <f t="shared" si="3"/>
        <v>0.17339181768711973</v>
      </c>
      <c r="W4" s="44">
        <f t="shared" si="4"/>
        <v>615.45000000000005</v>
      </c>
      <c r="X4" s="42">
        <f>-SUMIFS('Отчет 30-31.03'!P:P,'Отчет 30-31.03'!C:C,"Вознаграждение Ozon",'Отчет 30-31.03'!E:E,B4)</f>
        <v>4521.45</v>
      </c>
      <c r="Y4" s="45">
        <f t="shared" si="5"/>
        <v>0.42999999999999988</v>
      </c>
      <c r="Z4" s="42">
        <f>-SUMIFS('Отчет 30-31.03'!P:P,'Отчет 30-31.03'!C:C,"Услуги доставки",'Отчет 30-31.03'!E:E,B4)</f>
        <v>710.45</v>
      </c>
      <c r="AA4" s="32">
        <v>1161.681687</v>
      </c>
      <c r="AB4" s="42"/>
      <c r="AC4" s="42"/>
      <c r="AD4" s="46">
        <f t="shared" ref="AD4:AD16" si="17">IFERROR(U4*1%/$AE$1,0)</f>
        <v>42.198366670514325</v>
      </c>
      <c r="AE4" s="47">
        <f t="shared" si="6"/>
        <v>3463.7699463294871</v>
      </c>
      <c r="AF4" s="46"/>
      <c r="AG4" s="48">
        <f t="shared" si="7"/>
        <v>2103.0000000000005</v>
      </c>
      <c r="AH4" s="49">
        <f t="shared" si="8"/>
        <v>123.09</v>
      </c>
      <c r="AI4" s="49">
        <f t="shared" si="9"/>
        <v>904.29</v>
      </c>
      <c r="AJ4" s="49">
        <f t="shared" si="10"/>
        <v>142.09</v>
      </c>
      <c r="AK4" s="49">
        <f t="shared" si="11"/>
        <v>232.33633739999999</v>
      </c>
      <c r="AL4" s="49">
        <f t="array" ref="AL4">_xlfn.IFS(R4=0,AE4,R4&lt;0,AE4/-R4,R4&gt;0,AE4/R4)</f>
        <v>692.75398926589742</v>
      </c>
      <c r="AM4" s="50">
        <f t="shared" si="12"/>
        <v>0.32941226308411664</v>
      </c>
      <c r="AN4" s="51">
        <f t="shared" si="13"/>
        <v>5.6280281847907823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30-31.03'!H:H,'Отчет 30-31.03'!D:D,"Выручка",'Отчет 30-31.03'!E:E,B5)</f>
        <v>0</v>
      </c>
      <c r="Q5" s="39">
        <f>SUMIFS('Отчет 30-31.03'!H:H,'Отчет 30-31.03'!D:D,"Возврат выручки",'Отчет 30-31.03'!E:E,B5)</f>
        <v>0</v>
      </c>
      <c r="R5" s="40">
        <f t="shared" si="1"/>
        <v>0</v>
      </c>
      <c r="S5" s="41">
        <f>SUMIFS('Отчет 30-31.03'!P:P,'Отчет 30-31.03'!C:C,"Продажи",'Отчет 30-31.03'!E:E,B5)</f>
        <v>0</v>
      </c>
      <c r="T5" s="42">
        <f>SUMIFS('Отчет 30-31.03'!P:P,'Отчет 30-31.03'!C:C,"Возвраты",'Отчет 30-31.03'!E:E,B5)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30-31.03'!P:P,'Отчет 30-31.03'!C:C,"Вознаграждение Ozon",'Отчет 30-31.03'!E:E,B5)</f>
        <v>0</v>
      </c>
      <c r="Y5" s="45">
        <f t="shared" si="5"/>
        <v>0</v>
      </c>
      <c r="Z5" s="42">
        <f>-SUMIFS('Отчет 30-31.03'!P:P,'Отчет 30-31.03'!C:C,"Услуги доставки",'Отчет 30-31.03'!E:E,B5)</f>
        <v>93.54</v>
      </c>
      <c r="AA5" s="32"/>
      <c r="AB5" s="55"/>
      <c r="AC5" s="42"/>
      <c r="AD5" s="46">
        <f t="shared" si="17"/>
        <v>0</v>
      </c>
      <c r="AE5" s="47">
        <f t="shared" si="6"/>
        <v>-93.54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93.54</v>
      </c>
      <c r="AK5" s="49">
        <f t="shared" si="11"/>
        <v>0</v>
      </c>
      <c r="AL5" s="49">
        <f t="array" ref="AL5">_xlfn.IFS(R5=0,AE5,R5&lt;0,AE5/-R5,R5&gt;0,AE5/R5)</f>
        <v>-93.54</v>
      </c>
      <c r="AM5" s="50">
        <f t="shared" si="12"/>
        <v>0</v>
      </c>
      <c r="AN5" s="51">
        <f t="shared" si="13"/>
        <v>-0.75993175725079209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0</v>
      </c>
      <c r="L6" s="36"/>
      <c r="M6" s="36"/>
      <c r="N6" s="37">
        <f t="shared" si="15"/>
        <v>0</v>
      </c>
      <c r="O6" s="38">
        <f t="shared" si="16"/>
        <v>0.5</v>
      </c>
      <c r="P6" s="39">
        <f>SUMIFS('Отчет 30-31.03'!H:H,'Отчет 30-31.03'!D:D,"Выручка",'Отчет 30-31.03'!E:E,B6)</f>
        <v>1</v>
      </c>
      <c r="Q6" s="39">
        <f>SUMIFS('Отчет 30-31.03'!H:H,'Отчет 30-31.03'!D:D,"Возврат выручки",'Отчет 30-31.03'!E:E,B6)</f>
        <v>0</v>
      </c>
      <c r="R6" s="40">
        <f t="shared" si="1"/>
        <v>1</v>
      </c>
      <c r="S6" s="41">
        <f>SUMIFS('Отчет 30-31.03'!P:P,'Отчет 30-31.03'!C:C,"Продажи",'Отчет 30-31.03'!E:E,B6)</f>
        <v>2180</v>
      </c>
      <c r="T6" s="42">
        <f>SUMIFS('Отчет 30-31.03'!P:P,'Отчет 30-31.03'!C:C,"Возвраты",'Отчет 30-31.03'!E:E,B6)</f>
        <v>0</v>
      </c>
      <c r="U6" s="40">
        <f t="shared" si="2"/>
        <v>2180</v>
      </c>
      <c r="V6" s="43">
        <f t="shared" si="3"/>
        <v>3.5948089639364807E-2</v>
      </c>
      <c r="W6" s="44">
        <f t="shared" si="4"/>
        <v>123.09</v>
      </c>
      <c r="X6" s="42">
        <f>-SUMIFS('Отчет 30-31.03'!P:P,'Отчет 30-31.03'!C:C,"Вознаграждение Ozon",'Отчет 30-31.03'!E:E,B6)</f>
        <v>937.4</v>
      </c>
      <c r="Y6" s="45">
        <f t="shared" si="5"/>
        <v>0.43</v>
      </c>
      <c r="Z6" s="42">
        <f>-SUMIFS('Отчет 30-31.03'!P:P,'Отчет 30-31.03'!C:C,"Услуги доставки",'Отчет 30-31.03'!E:E,B6)</f>
        <v>269.68</v>
      </c>
      <c r="AA6" s="32"/>
      <c r="AB6" s="55"/>
      <c r="AC6" s="42"/>
      <c r="AD6" s="46">
        <f t="shared" si="17"/>
        <v>8.7486865755322132</v>
      </c>
      <c r="AE6" s="47">
        <f t="shared" si="6"/>
        <v>841.08131342446745</v>
      </c>
      <c r="AF6" s="46"/>
      <c r="AG6" s="48">
        <f t="shared" si="7"/>
        <v>2180</v>
      </c>
      <c r="AH6" s="49">
        <f t="shared" si="8"/>
        <v>123.09</v>
      </c>
      <c r="AI6" s="49">
        <f t="shared" si="9"/>
        <v>937.4</v>
      </c>
      <c r="AJ6" s="49">
        <f t="shared" si="10"/>
        <v>269.68</v>
      </c>
      <c r="AK6" s="49">
        <f t="shared" si="11"/>
        <v>0</v>
      </c>
      <c r="AL6" s="49">
        <f t="array" ref="AL6">_xlfn.IFS(R6=0,AE6,R6&lt;0,AE6/-R6,R6&gt;0,AE6/R6)</f>
        <v>841.08131342446745</v>
      </c>
      <c r="AM6" s="50">
        <f t="shared" si="12"/>
        <v>0.38581711624975573</v>
      </c>
      <c r="AN6" s="51">
        <f t="shared" si="13"/>
        <v>6.8330596589850305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5</v>
      </c>
      <c r="L7" s="36"/>
      <c r="M7" s="36"/>
      <c r="N7" s="37">
        <f t="shared" si="15"/>
        <v>2.5</v>
      </c>
      <c r="O7" s="38">
        <f t="shared" si="16"/>
        <v>1.5</v>
      </c>
      <c r="P7" s="39">
        <f>SUMIFS('Отчет 30-31.03'!H:H,'Отчет 30-31.03'!D:D,"Выручка",'Отчет 30-31.03'!E:E,B7)</f>
        <v>3</v>
      </c>
      <c r="Q7" s="39">
        <f>SUMIFS('Отчет 30-31.03'!H:H,'Отчет 30-31.03'!D:D,"Возврат выручки",'Отчет 30-31.03'!E:E,B7)</f>
        <v>0</v>
      </c>
      <c r="R7" s="40">
        <f t="shared" si="1"/>
        <v>3</v>
      </c>
      <c r="S7" s="41">
        <f>SUMIFS('Отчет 30-31.03'!P:P,'Отчет 30-31.03'!C:C,"Продажи",'Отчет 30-31.03'!E:E,B7)</f>
        <v>7042</v>
      </c>
      <c r="T7" s="42">
        <f>SUMIFS('Отчет 30-31.03'!P:P,'Отчет 30-31.03'!C:C,"Возвраты",'Отчет 30-31.03'!E:E,B7)</f>
        <v>0</v>
      </c>
      <c r="U7" s="40">
        <f t="shared" si="2"/>
        <v>7042</v>
      </c>
      <c r="V7" s="43">
        <f t="shared" si="3"/>
        <v>0.11612222350477384</v>
      </c>
      <c r="W7" s="44">
        <f t="shared" si="4"/>
        <v>351.71999999999997</v>
      </c>
      <c r="X7" s="42">
        <f>-SUMIFS('Отчет 30-31.03'!P:P,'Отчет 30-31.03'!C:C,"Вознаграждение Ozon",'Отчет 30-31.03'!E:E,B7)</f>
        <v>3028.06</v>
      </c>
      <c r="Y7" s="45">
        <f t="shared" si="5"/>
        <v>0.43</v>
      </c>
      <c r="Z7" s="42">
        <f>-SUMIFS('Отчет 30-31.03'!P:P,'Отчет 30-31.03'!C:C,"Услуги доставки",'Отчет 30-31.03'!E:E,B7)</f>
        <v>448.36</v>
      </c>
      <c r="AA7" s="32">
        <v>549.11999000000003</v>
      </c>
      <c r="AB7" s="55"/>
      <c r="AC7" s="42"/>
      <c r="AD7" s="46">
        <f t="shared" si="17"/>
        <v>28.260665534356807</v>
      </c>
      <c r="AE7" s="47">
        <f t="shared" si="6"/>
        <v>2636.4793444656425</v>
      </c>
      <c r="AF7" s="46"/>
      <c r="AG7" s="48">
        <f t="shared" si="7"/>
        <v>2347.3333333333335</v>
      </c>
      <c r="AH7" s="49">
        <f t="shared" si="8"/>
        <v>117.24</v>
      </c>
      <c r="AI7" s="49">
        <f t="shared" si="9"/>
        <v>1009.3533333333334</v>
      </c>
      <c r="AJ7" s="49">
        <f t="shared" si="10"/>
        <v>149.45333333333335</v>
      </c>
      <c r="AK7" s="49">
        <f t="shared" si="11"/>
        <v>183.03999666666667</v>
      </c>
      <c r="AL7" s="49">
        <f t="array" ref="AL7">_xlfn.IFS(R7=0,AE7,R7&lt;0,AE7/-R7,R7&gt;0,AE7/R7)</f>
        <v>878.82644815521417</v>
      </c>
      <c r="AM7" s="50">
        <f t="shared" si="12"/>
        <v>0.37439354508174416</v>
      </c>
      <c r="AN7" s="51">
        <f t="shared" si="13"/>
        <v>7.4959608338042836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14</v>
      </c>
      <c r="L8" s="36"/>
      <c r="M8" s="36"/>
      <c r="N8" s="37">
        <f t="shared" si="15"/>
        <v>7</v>
      </c>
      <c r="O8" s="38">
        <f t="shared" si="16"/>
        <v>2.5</v>
      </c>
      <c r="P8" s="39">
        <f>SUMIFS('Отчет 30-31.03'!H:H,'Отчет 30-31.03'!D:D,"Выручка",'Отчет 30-31.03'!E:E,B8)</f>
        <v>5</v>
      </c>
      <c r="Q8" s="39">
        <f>SUMIFS('Отчет 30-31.03'!H:H,'Отчет 30-31.03'!D:D,"Возврат выручки",'Отчет 30-31.03'!E:E,B8)</f>
        <v>0</v>
      </c>
      <c r="R8" s="40">
        <f>P8-Q8</f>
        <v>5</v>
      </c>
      <c r="S8" s="41">
        <f>SUMIFS('Отчет 30-31.03'!P:P,'Отчет 30-31.03'!C:C,"Продажи",'Отчет 30-31.03'!E:E,B8)</f>
        <v>13039</v>
      </c>
      <c r="T8" s="42">
        <f>SUMIFS('Отчет 30-31.03'!P:P,'Отчет 30-31.03'!C:C,"Возвраты",'Отчет 30-31.03'!E:E,B8)</f>
        <v>0</v>
      </c>
      <c r="U8" s="40">
        <f>S8+T8</f>
        <v>13039</v>
      </c>
      <c r="V8" s="43">
        <f t="shared" si="3"/>
        <v>0.21501244991177876</v>
      </c>
      <c r="W8" s="44">
        <f>R8*H8</f>
        <v>849.44999999999993</v>
      </c>
      <c r="X8" s="42">
        <f>-SUMIFS('Отчет 30-31.03'!P:P,'Отчет 30-31.03'!C:C,"Вознаграждение Ozon",'Отчет 30-31.03'!E:E,B8)</f>
        <v>5606.77</v>
      </c>
      <c r="Y8" s="45">
        <f t="shared" si="5"/>
        <v>0.43000000000000005</v>
      </c>
      <c r="Z8" s="42">
        <f>-SUMIFS('Отчет 30-31.03'!P:P,'Отчет 30-31.03'!C:C,"Услуги доставки",'Отчет 30-31.03'!E:E,B8)</f>
        <v>735.38</v>
      </c>
      <c r="AA8" s="32">
        <v>1687.412734</v>
      </c>
      <c r="AB8" s="55"/>
      <c r="AC8" s="42"/>
      <c r="AD8" s="46">
        <f t="shared" si="17"/>
        <v>52.327579935029604</v>
      </c>
      <c r="AE8" s="47">
        <f>U8-W8-X8-Z8-AA8-AB8-AC8-AD8</f>
        <v>4107.6596860649688</v>
      </c>
      <c r="AF8" s="46"/>
      <c r="AG8" s="48">
        <f>IF(R8=0,0,U8/R8)</f>
        <v>2607.8000000000002</v>
      </c>
      <c r="AH8" s="49">
        <f>H8</f>
        <v>169.89</v>
      </c>
      <c r="AI8" s="49">
        <f>IF(R8=0,0,X8/R8)</f>
        <v>1121.354</v>
      </c>
      <c r="AJ8" s="49">
        <f>IF(P8=0,Z8/1,Z8/P8)</f>
        <v>147.07599999999999</v>
      </c>
      <c r="AK8" s="49">
        <f>IF(P8=0,0,AA8/P8)</f>
        <v>337.48254680000002</v>
      </c>
      <c r="AL8" s="49">
        <f t="array" ref="AL8">_xlfn.IFS(R8=0,AE8,R8&lt;0,AE8/-R8,R8&gt;0,AE8/R8)</f>
        <v>821.53193721299374</v>
      </c>
      <c r="AM8" s="50">
        <f>IF(AG8=0,0,AL8/AG8)</f>
        <v>0.31502873579760476</v>
      </c>
      <c r="AN8" s="51">
        <f>IF(AH8=0,0,AL8/AH8)</f>
        <v>4.8356697699275637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2</v>
      </c>
      <c r="L9" s="36"/>
      <c r="M9" s="36"/>
      <c r="N9" s="37">
        <f t="shared" si="15"/>
        <v>1</v>
      </c>
      <c r="O9" s="38">
        <f t="shared" si="16"/>
        <v>0.5</v>
      </c>
      <c r="P9" s="39">
        <f>SUMIFS('Отчет 30-31.03'!H:H,'Отчет 30-31.03'!D:D,"Выручка",'Отчет 30-31.03'!E:E,B9)</f>
        <v>1</v>
      </c>
      <c r="Q9" s="39">
        <f>SUMIFS('Отчет 30-31.03'!H:H,'Отчет 30-31.03'!D:D,"Возврат выручки",'Отчет 30-31.03'!E:E,B9)</f>
        <v>0</v>
      </c>
      <c r="R9" s="40">
        <f t="shared" ref="R9:R16" si="18">P9-Q9</f>
        <v>1</v>
      </c>
      <c r="S9" s="41">
        <f>SUMIFS('Отчет 30-31.03'!P:P,'Отчет 30-31.03'!C:C,"Продажи",'Отчет 30-31.03'!E:E,B9)</f>
        <v>2420</v>
      </c>
      <c r="T9" s="42">
        <f>SUMIFS('Отчет 30-31.03'!P:P,'Отчет 30-31.03'!C:C,"Возвраты",'Отчет 30-31.03'!E:E,B9)</f>
        <v>0</v>
      </c>
      <c r="U9" s="40">
        <f t="shared" ref="U9:U16" si="19">S9+T9</f>
        <v>2420</v>
      </c>
      <c r="V9" s="43">
        <f t="shared" si="3"/>
        <v>3.9905677489570107E-2</v>
      </c>
      <c r="W9" s="44">
        <f t="shared" ref="W9:W16" si="20">R9*H9</f>
        <v>123</v>
      </c>
      <c r="X9" s="42">
        <f>-SUMIFS('Отчет 30-31.03'!P:P,'Отчет 30-31.03'!C:C,"Вознаграждение Ozon",'Отчет 30-31.03'!E:E,B9)</f>
        <v>1040.5999999999999</v>
      </c>
      <c r="Y9" s="45">
        <f t="shared" si="5"/>
        <v>0.42999999999999994</v>
      </c>
      <c r="Z9" s="42">
        <f>-SUMIFS('Отчет 30-31.03'!P:P,'Отчет 30-31.03'!C:C,"Услуги доставки",'Отчет 30-31.03'!E:E,B9)</f>
        <v>113.88</v>
      </c>
      <c r="AA9" s="32"/>
      <c r="AB9" s="55"/>
      <c r="AC9" s="42"/>
      <c r="AD9" s="46">
        <f t="shared" si="17"/>
        <v>9.7118447306366757</v>
      </c>
      <c r="AE9" s="47">
        <f t="shared" ref="AE9:AE16" si="21">U9-W9-X9-Z9-AA9-AB9-AC9-AD9</f>
        <v>1132.8081552693634</v>
      </c>
      <c r="AF9" s="46"/>
      <c r="AG9" s="48">
        <f t="shared" ref="AG9:AG16" si="22">IF(R9=0,0,U9/R9)</f>
        <v>2420</v>
      </c>
      <c r="AH9" s="49">
        <f t="shared" ref="AH9:AH16" si="23">H9</f>
        <v>123</v>
      </c>
      <c r="AI9" s="49">
        <f t="shared" ref="AI9:AI16" si="24">IF(R9=0,0,X9/R9)</f>
        <v>1040.5999999999999</v>
      </c>
      <c r="AJ9" s="49">
        <f t="shared" ref="AJ9:AJ16" si="25">IF(P9=0,Z9/1,Z9/P9)</f>
        <v>113.88</v>
      </c>
      <c r="AK9" s="49">
        <f t="shared" ref="AK9:AK16" si="26">IF(P9=0,0,AA9/P9)</f>
        <v>0</v>
      </c>
      <c r="AL9" s="49">
        <f t="array" ref="AL9">_xlfn.IFS(R9=0,AE9,R9&lt;0,AE9/-R9,R9&gt;0,AE9/R9)</f>
        <v>1132.8081552693634</v>
      </c>
      <c r="AM9" s="50">
        <f t="shared" ref="AM9:AM16" si="27">IF(AG9=0,0,AL9/AG9)</f>
        <v>0.46810254349973696</v>
      </c>
      <c r="AN9" s="51">
        <f t="shared" ref="AN9:AN16" si="28">IF(AH9=0,0,AL9/AH9)</f>
        <v>9.2098224005639295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5"/>
        <v>0.5</v>
      </c>
      <c r="O10" s="38">
        <f t="shared" si="16"/>
        <v>0.5</v>
      </c>
      <c r="P10" s="39">
        <f>SUMIFS('Отчет 30-31.03'!H:H,'Отчет 30-31.03'!D:D,"Выручка",'Отчет 30-31.03'!E:E,B10)</f>
        <v>1</v>
      </c>
      <c r="Q10" s="39">
        <f>SUMIFS('Отчет 30-31.03'!H:H,'Отчет 30-31.03'!D:D,"Возврат выручки",'Отчет 30-31.03'!E:E,B10)</f>
        <v>0</v>
      </c>
      <c r="R10" s="40">
        <f t="shared" si="18"/>
        <v>1</v>
      </c>
      <c r="S10" s="41">
        <f>SUMIFS('Отчет 30-31.03'!P:P,'Отчет 30-31.03'!C:C,"Продажи",'Отчет 30-31.03'!E:E,B10)</f>
        <v>2420</v>
      </c>
      <c r="T10" s="42">
        <f>SUMIFS('Отчет 30-31.03'!P:P,'Отчет 30-31.03'!C:C,"Возвраты",'Отчет 30-31.03'!E:E,B10)</f>
        <v>0</v>
      </c>
      <c r="U10" s="40">
        <f t="shared" si="19"/>
        <v>2420</v>
      </c>
      <c r="V10" s="43">
        <f t="shared" si="3"/>
        <v>3.9905677489570107E-2</v>
      </c>
      <c r="W10" s="44">
        <f t="shared" si="20"/>
        <v>123</v>
      </c>
      <c r="X10" s="42">
        <f>-SUMIFS('Отчет 30-31.03'!P:P,'Отчет 30-31.03'!C:C,"Вознаграждение Ozon",'Отчет 30-31.03'!E:E,B10)</f>
        <v>1040.5999999999999</v>
      </c>
      <c r="Y10" s="45">
        <f t="shared" si="5"/>
        <v>0.42999999999999994</v>
      </c>
      <c r="Z10" s="42">
        <f>-SUMIFS('Отчет 30-31.03'!P:P,'Отчет 30-31.03'!C:C,"Услуги доставки",'Отчет 30-31.03'!E:E,B10)</f>
        <v>97.87</v>
      </c>
      <c r="AA10" s="32"/>
      <c r="AB10" s="55"/>
      <c r="AC10" s="42"/>
      <c r="AD10" s="46">
        <f t="shared" si="17"/>
        <v>9.7118447306366757</v>
      </c>
      <c r="AE10" s="47">
        <f t="shared" si="21"/>
        <v>1148.8181552693636</v>
      </c>
      <c r="AF10" s="46"/>
      <c r="AG10" s="48">
        <f t="shared" si="22"/>
        <v>2420</v>
      </c>
      <c r="AH10" s="49">
        <f t="shared" si="23"/>
        <v>123</v>
      </c>
      <c r="AI10" s="49">
        <f t="shared" si="24"/>
        <v>1040.5999999999999</v>
      </c>
      <c r="AJ10" s="49">
        <f t="shared" si="25"/>
        <v>97.87</v>
      </c>
      <c r="AK10" s="49">
        <f t="shared" si="26"/>
        <v>0</v>
      </c>
      <c r="AL10" s="49">
        <f t="array" ref="AL10">_xlfn.IFS(R10=0,AE10,R10&lt;0,AE10/-R10,R10&gt;0,AE10/R10)</f>
        <v>1148.8181552693636</v>
      </c>
      <c r="AM10" s="50">
        <f t="shared" si="27"/>
        <v>0.47471824597907586</v>
      </c>
      <c r="AN10" s="51">
        <f t="shared" si="28"/>
        <v>9.3399850021899482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8</v>
      </c>
      <c r="L11" s="36"/>
      <c r="M11" s="36"/>
      <c r="N11" s="37">
        <f t="shared" si="15"/>
        <v>4</v>
      </c>
      <c r="O11" s="38">
        <f t="shared" si="16"/>
        <v>2</v>
      </c>
      <c r="P11" s="39">
        <f>SUMIFS('Отчет 30-31.03'!H:H,'Отчет 30-31.03'!D:D,"Выручка",'Отчет 30-31.03'!E:E,B11)</f>
        <v>4</v>
      </c>
      <c r="Q11" s="39">
        <f>SUMIFS('Отчет 30-31.03'!H:H,'Отчет 30-31.03'!D:D,"Возврат выручки",'Отчет 30-31.03'!E:E,B11)</f>
        <v>0</v>
      </c>
      <c r="R11" s="40">
        <f t="shared" si="18"/>
        <v>4</v>
      </c>
      <c r="S11" s="41">
        <f>SUMIFS('Отчет 30-31.03'!P:P,'Отчет 30-31.03'!C:C,"Продажи",'Отчет 30-31.03'!E:E,B11)</f>
        <v>8652</v>
      </c>
      <c r="T11" s="42">
        <f>SUMIFS('Отчет 30-31.03'!P:P,'Отчет 30-31.03'!C:C,"Возвраты",'Отчет 30-31.03'!E:E,B11)</f>
        <v>0</v>
      </c>
      <c r="U11" s="40">
        <f t="shared" si="19"/>
        <v>8652</v>
      </c>
      <c r="V11" s="43">
        <f t="shared" si="3"/>
        <v>0.14267104199990105</v>
      </c>
      <c r="W11" s="44">
        <f t="shared" si="20"/>
        <v>492</v>
      </c>
      <c r="X11" s="42">
        <f>-SUMIFS('Отчет 30-31.03'!P:P,'Отчет 30-31.03'!C:C,"Вознаграждение Ozon",'Отчет 30-31.03'!E:E,B11)</f>
        <v>3720.36</v>
      </c>
      <c r="Y11" s="45">
        <f t="shared" si="5"/>
        <v>0.43</v>
      </c>
      <c r="Z11" s="42">
        <f>-SUMIFS('Отчет 30-31.03'!P:P,'Отчет 30-31.03'!C:C,"Услуги доставки",'Отчет 30-31.03'!E:E,B11)</f>
        <v>915.21</v>
      </c>
      <c r="AA11" s="32">
        <v>2108.5090030000001</v>
      </c>
      <c r="AB11" s="55"/>
      <c r="AC11" s="42"/>
      <c r="AD11" s="46">
        <f t="shared" si="17"/>
        <v>34.72185149151592</v>
      </c>
      <c r="AE11" s="47">
        <f t="shared" si="21"/>
        <v>1381.1991455084833</v>
      </c>
      <c r="AF11" s="46"/>
      <c r="AG11" s="48">
        <f t="shared" si="22"/>
        <v>2163</v>
      </c>
      <c r="AH11" s="49">
        <f t="shared" si="23"/>
        <v>123</v>
      </c>
      <c r="AI11" s="49">
        <f t="shared" si="24"/>
        <v>930.09</v>
      </c>
      <c r="AJ11" s="49">
        <f t="shared" si="25"/>
        <v>228.80250000000001</v>
      </c>
      <c r="AK11" s="49">
        <f t="shared" si="26"/>
        <v>527.12725075000003</v>
      </c>
      <c r="AL11" s="49">
        <f t="array" ref="AL11">_xlfn.IFS(R11=0,AE11,R11&lt;0,AE11/-R11,R11&gt;0,AE11/R11)</f>
        <v>345.29978637712082</v>
      </c>
      <c r="AM11" s="50">
        <f t="shared" si="27"/>
        <v>0.1596392909741659</v>
      </c>
      <c r="AN11" s="51">
        <f t="shared" si="28"/>
        <v>2.8073153363993564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3</v>
      </c>
      <c r="L12" s="36"/>
      <c r="M12" s="36"/>
      <c r="N12" s="37">
        <f t="shared" si="15"/>
        <v>1.5</v>
      </c>
      <c r="O12" s="38">
        <f t="shared" si="16"/>
        <v>0.5</v>
      </c>
      <c r="P12" s="39">
        <f>SUMIFS('Отчет 30-31.03'!H:H,'Отчет 30-31.03'!D:D,"Выручка",'Отчет 30-31.03'!E:E,B12)</f>
        <v>1</v>
      </c>
      <c r="Q12" s="39">
        <f>SUMIFS('Отчет 30-31.03'!H:H,'Отчет 30-31.03'!D:D,"Возврат выручки",'Отчет 30-31.03'!E:E,B12)</f>
        <v>0</v>
      </c>
      <c r="R12" s="40">
        <f t="shared" si="18"/>
        <v>1</v>
      </c>
      <c r="S12" s="41">
        <f>SUMIFS('Отчет 30-31.03'!P:P,'Отчет 30-31.03'!C:C,"Продажи",'Отчет 30-31.03'!E:E,B12)</f>
        <v>2393</v>
      </c>
      <c r="T12" s="42">
        <f>SUMIFS('Отчет 30-31.03'!P:P,'Отчет 30-31.03'!C:C,"Возвраты",'Отчет 30-31.03'!E:E,B12)</f>
        <v>0</v>
      </c>
      <c r="U12" s="40">
        <f t="shared" si="19"/>
        <v>2393</v>
      </c>
      <c r="V12" s="43">
        <f t="shared" si="3"/>
        <v>3.9460448856422012E-2</v>
      </c>
      <c r="W12" s="44">
        <f t="shared" si="20"/>
        <v>117</v>
      </c>
      <c r="X12" s="42">
        <f>-SUMIFS('Отчет 30-31.03'!P:P,'Отчет 30-31.03'!C:C,"Вознаграждение Ozon",'Отчет 30-31.03'!E:E,B12)</f>
        <v>1028.99</v>
      </c>
      <c r="Y12" s="45">
        <f t="shared" si="5"/>
        <v>0.43</v>
      </c>
      <c r="Z12" s="42">
        <f>-SUMIFS('Отчет 30-31.03'!P:P,'Отчет 30-31.03'!C:C,"Услуги доставки",'Отчет 30-31.03'!E:E,B12)</f>
        <v>334.14</v>
      </c>
      <c r="AA12" s="32">
        <v>1072.4164960000001</v>
      </c>
      <c r="AB12" s="55"/>
      <c r="AC12" s="42"/>
      <c r="AD12" s="46">
        <f t="shared" si="17"/>
        <v>9.6034894381874238</v>
      </c>
      <c r="AE12" s="47">
        <f t="shared" si="21"/>
        <v>-169.14998543818746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334.14</v>
      </c>
      <c r="AK12" s="49">
        <f t="shared" si="26"/>
        <v>1072.4164960000001</v>
      </c>
      <c r="AL12" s="49">
        <f t="array" ref="AL12">_xlfn.IFS(R12=0,AE12,R12&lt;0,AE12/-R12,R12&gt;0,AE12/R12)</f>
        <v>-169.14998543818746</v>
      </c>
      <c r="AM12" s="50">
        <f t="shared" si="27"/>
        <v>-7.0685326133801699E-2</v>
      </c>
      <c r="AN12" s="51">
        <f t="shared" si="28"/>
        <v>-1.4457263712665596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5</v>
      </c>
      <c r="L13" s="36"/>
      <c r="M13" s="36"/>
      <c r="N13" s="37">
        <f t="shared" si="15"/>
        <v>2.5</v>
      </c>
      <c r="O13" s="38">
        <f t="shared" si="16"/>
        <v>1.5</v>
      </c>
      <c r="P13" s="39">
        <f>SUMIFS('Отчет 30-31.03'!H:H,'Отчет 30-31.03'!D:D,"Выручка",'Отчет 30-31.03'!E:E,B13)</f>
        <v>3</v>
      </c>
      <c r="Q13" s="39">
        <f>SUMIFS('Отчет 30-31.03'!H:H,'Отчет 30-31.03'!D:D,"Возврат выручки",'Отчет 30-31.03'!E:E,B13)</f>
        <v>0</v>
      </c>
      <c r="R13" s="40">
        <f t="shared" si="18"/>
        <v>3</v>
      </c>
      <c r="S13" s="41">
        <f>SUMIFS('Отчет 30-31.03'!P:P,'Отчет 30-31.03'!C:C,"Продажи",'Отчет 30-31.03'!E:E,B13)</f>
        <v>7329</v>
      </c>
      <c r="T13" s="42">
        <f>SUMIFS('Отчет 30-31.03'!P:P,'Отчет 30-31.03'!C:C,"Возвраты",'Отчет 30-31.03'!E:E,B13)</f>
        <v>0</v>
      </c>
      <c r="U13" s="40">
        <f t="shared" si="19"/>
        <v>7329</v>
      </c>
      <c r="V13" s="43">
        <f t="shared" si="3"/>
        <v>0.12085483897564435</v>
      </c>
      <c r="W13" s="44">
        <f t="shared" si="20"/>
        <v>369</v>
      </c>
      <c r="X13" s="42">
        <f>-SUMIFS('Отчет 30-31.03'!P:P,'Отчет 30-31.03'!C:C,"Вознаграждение Ozon",'Отчет 30-31.03'!E:E,B13)</f>
        <v>3151.4700000000003</v>
      </c>
      <c r="Y13" s="45">
        <f t="shared" si="5"/>
        <v>0.43000000000000005</v>
      </c>
      <c r="Z13" s="42">
        <f>-SUMIFS('Отчет 30-31.03'!P:P,'Отчет 30-31.03'!C:C,"Услуги доставки",'Отчет 30-31.03'!E:E,B13)</f>
        <v>326.63</v>
      </c>
      <c r="AA13" s="32">
        <v>1070.3319649999999</v>
      </c>
      <c r="AB13" s="55"/>
      <c r="AC13" s="42"/>
      <c r="AD13" s="46">
        <f t="shared" si="17"/>
        <v>29.412442161502565</v>
      </c>
      <c r="AE13" s="47">
        <f t="shared" si="21"/>
        <v>2382.1555928384973</v>
      </c>
      <c r="AF13" s="46"/>
      <c r="AG13" s="48">
        <f t="shared" si="22"/>
        <v>2443</v>
      </c>
      <c r="AH13" s="49">
        <f t="shared" si="23"/>
        <v>123</v>
      </c>
      <c r="AI13" s="49">
        <f t="shared" si="24"/>
        <v>1050.49</v>
      </c>
      <c r="AJ13" s="49">
        <f t="shared" si="25"/>
        <v>108.87666666666667</v>
      </c>
      <c r="AK13" s="49">
        <f t="shared" si="26"/>
        <v>356.77732166666664</v>
      </c>
      <c r="AL13" s="49">
        <f t="array" ref="AL13">_xlfn.IFS(R13=0,AE13,R13&lt;0,AE13/-R13,R13&gt;0,AE13/R13)</f>
        <v>794.05186427949911</v>
      </c>
      <c r="AM13" s="50">
        <f t="shared" si="27"/>
        <v>0.32503146306979086</v>
      </c>
      <c r="AN13" s="51">
        <f t="shared" si="28"/>
        <v>6.4557062136544641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5"/>
        <v>0</v>
      </c>
      <c r="O14" s="38">
        <f t="shared" si="16"/>
        <v>0</v>
      </c>
      <c r="P14" s="39">
        <f>SUMIFS('Отчет 30-31.03'!H:H,'Отчет 30-31.03'!D:D,"Выручка",'Отчет 30-31.03'!E:E,B14)</f>
        <v>0</v>
      </c>
      <c r="Q14" s="39">
        <f>SUMIFS('Отчет 30-31.03'!H:H,'Отчет 30-31.03'!D:D,"Возврат выручки",'Отчет 30-31.03'!E:E,B14)</f>
        <v>0</v>
      </c>
      <c r="R14" s="40">
        <f t="shared" si="18"/>
        <v>0</v>
      </c>
      <c r="S14" s="41">
        <f>SUMIFS('Отчет 30-31.03'!P:P,'Отчет 30-31.03'!C:C,"Продажи",'Отчет 30-31.03'!E:E,B14)</f>
        <v>0</v>
      </c>
      <c r="T14" s="42">
        <f>SUMIFS('Отчет 30-31.03'!P:P,'Отчет 30-31.03'!C:C,"Возвраты",'Отчет 30-31.03'!E:E,B14)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30-31.03'!P:P,'Отчет 30-31.03'!C:C,"Вознаграждение Ozon",'Отчет 30-31.03'!E:E,B14)</f>
        <v>0</v>
      </c>
      <c r="Y14" s="45">
        <f t="shared" si="5"/>
        <v>0</v>
      </c>
      <c r="Z14" s="42">
        <f>-SUMIFS('Отчет 30-31.03'!P:P,'Отчет 30-31.03'!C:C,"Услуги доставки",'Отчет 30-31.03'!E:E,B14)</f>
        <v>0</v>
      </c>
      <c r="AA14" s="32"/>
      <c r="AB14" s="55"/>
      <c r="AC14" s="42"/>
      <c r="AD14" s="46">
        <f t="shared" si="17"/>
        <v>0</v>
      </c>
      <c r="AE14" s="47">
        <f t="shared" si="21"/>
        <v>0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0</v>
      </c>
      <c r="AM14" s="50">
        <f t="shared" si="27"/>
        <v>0</v>
      </c>
      <c r="AN14" s="51">
        <f t="shared" si="28"/>
        <v>0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0</v>
      </c>
      <c r="L15" s="36"/>
      <c r="M15" s="36"/>
      <c r="N15" s="37">
        <f t="shared" si="15"/>
        <v>0</v>
      </c>
      <c r="O15" s="38">
        <f t="shared" si="16"/>
        <v>0</v>
      </c>
      <c r="P15" s="39">
        <f>SUMIFS('Отчет 30-31.03'!H:H,'Отчет 30-31.03'!D:D,"Выручка",'Отчет 30-31.03'!E:E,B15)</f>
        <v>0</v>
      </c>
      <c r="Q15" s="39">
        <f>SUMIFS('Отчет 30-31.03'!H:H,'Отчет 30-31.03'!D:D,"Возврат выручки",'Отчет 30-31.03'!E:E,B15)</f>
        <v>0</v>
      </c>
      <c r="R15" s="40">
        <f t="shared" si="18"/>
        <v>0</v>
      </c>
      <c r="S15" s="41">
        <f>SUMIFS('Отчет 30-31.03'!P:P,'Отчет 30-31.03'!C:C,"Продажи",'Отчет 30-31.03'!E:E,B15)</f>
        <v>0</v>
      </c>
      <c r="T15" s="42">
        <f>SUMIFS('Отчет 30-31.03'!P:P,'Отчет 30-31.03'!C:C,"Возвраты",'Отчет 30-31.03'!E:E,B15)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30-31.03'!P:P,'Отчет 30-31.03'!C:C,"Вознаграждение Ozon",'Отчет 30-31.03'!E:E,B15)</f>
        <v>0</v>
      </c>
      <c r="Y15" s="45">
        <f t="shared" si="5"/>
        <v>0</v>
      </c>
      <c r="Z15" s="42">
        <f>-SUMIFS('Отчет 30-31.03'!P:P,'Отчет 30-31.03'!C:C,"Услуги доставки",'Отчет 30-31.03'!E:E,B15)</f>
        <v>0</v>
      </c>
      <c r="AA15" s="32"/>
      <c r="AB15" s="55"/>
      <c r="AC15" s="42"/>
      <c r="AD15" s="46">
        <f t="shared" si="17"/>
        <v>0</v>
      </c>
      <c r="AE15" s="47">
        <f t="shared" si="21"/>
        <v>0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0</v>
      </c>
      <c r="AK15" s="49">
        <f t="shared" si="26"/>
        <v>0</v>
      </c>
      <c r="AL15" s="49">
        <f t="array" ref="AL15">_xlfn.IFS(R15=0,AE15,R15&lt;0,AE15/-R15,R15&gt;0,AE15/R15)</f>
        <v>0</v>
      </c>
      <c r="AM15" s="50">
        <f t="shared" si="27"/>
        <v>0</v>
      </c>
      <c r="AN15" s="51">
        <f t="shared" si="28"/>
        <v>0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4</v>
      </c>
      <c r="N16" s="37">
        <f t="shared" si="15"/>
        <v>2</v>
      </c>
      <c r="O16" s="38">
        <f t="shared" si="16"/>
        <v>0.5</v>
      </c>
      <c r="P16" s="39">
        <f>SUMIFS('Отчет 30-31.03'!H:H,'Отчет 30-31.03'!D:D,"Выручка",'Отчет 30-31.03'!E:E,B16)</f>
        <v>1</v>
      </c>
      <c r="Q16" s="39">
        <f>SUMIFS('Отчет 30-31.03'!H:H,'Отчет 30-31.03'!D:D,"Возврат выручки",'Отчет 30-31.03'!E:E,B16)</f>
        <v>0</v>
      </c>
      <c r="R16" s="40">
        <f t="shared" si="18"/>
        <v>1</v>
      </c>
      <c r="S16" s="41">
        <f>SUMIFS('Отчет 30-31.03'!P:P,'Отчет 30-31.03'!C:C,"Продажи",'Отчет 30-31.03'!E:E,B16)</f>
        <v>2550</v>
      </c>
      <c r="T16" s="42">
        <f>SUMIFS('Отчет 30-31.03'!P:P,'Отчет 30-31.03'!C:C,"Возвраты",'Отчет 30-31.03'!E:E,B16)</f>
        <v>0</v>
      </c>
      <c r="U16" s="40">
        <f t="shared" si="19"/>
        <v>2550</v>
      </c>
      <c r="V16" s="43">
        <f>U16/$U$24</f>
        <v>4.2049370908431312E-2</v>
      </c>
      <c r="W16" s="44">
        <f t="shared" si="20"/>
        <v>117</v>
      </c>
      <c r="X16" s="42">
        <f>-SUMIFS('Отчет 30-31.03'!P:P,'Отчет 30-31.03'!C:C,"Вознаграждение Ozon",'Отчет 30-31.03'!E:E,B16)</f>
        <v>1096.5</v>
      </c>
      <c r="Y16" s="45">
        <f t="shared" si="5"/>
        <v>0.43</v>
      </c>
      <c r="Z16" s="42">
        <f>-SUMIFS('Отчет 30-31.03'!P:P,'Отчет 30-31.03'!C:C,"Услуги доставки",'Отчет 30-31.03'!E:E,B16)</f>
        <v>213.25</v>
      </c>
      <c r="AA16" s="32">
        <v>1363.719478</v>
      </c>
      <c r="AB16" s="55"/>
      <c r="AC16" s="42"/>
      <c r="AD16" s="46">
        <f t="shared" si="17"/>
        <v>10.233555397984928</v>
      </c>
      <c r="AE16" s="47">
        <f t="shared" si="21"/>
        <v>-250.70303339798491</v>
      </c>
      <c r="AF16" s="46"/>
      <c r="AG16" s="48">
        <f t="shared" si="22"/>
        <v>2550</v>
      </c>
      <c r="AH16" s="49">
        <f t="shared" si="23"/>
        <v>117</v>
      </c>
      <c r="AI16" s="49">
        <f t="shared" si="24"/>
        <v>1096.5</v>
      </c>
      <c r="AJ16" s="49">
        <f t="shared" si="25"/>
        <v>213.25</v>
      </c>
      <c r="AK16" s="49">
        <f t="shared" si="26"/>
        <v>1363.719478</v>
      </c>
      <c r="AL16" s="49">
        <f t="array" ref="AL16">_xlfn.IFS(R16=0,AE16,R16&lt;0,AE16/-R16,R16&gt;0,AE16/R16)</f>
        <v>-250.70303339798491</v>
      </c>
      <c r="AM16" s="50">
        <f t="shared" si="27"/>
        <v>-9.8314915058033303E-2</v>
      </c>
      <c r="AN16" s="51">
        <f t="shared" si="28"/>
        <v>-2.1427609692135463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2318.0133333333333</v>
      </c>
      <c r="AH17" s="58">
        <f t="shared" si="30"/>
        <v>127.26</v>
      </c>
      <c r="AI17" s="58">
        <f t="shared" si="30"/>
        <v>996.74573333333342</v>
      </c>
      <c r="AJ17" s="58">
        <f t="shared" si="30"/>
        <v>169.8416818181818</v>
      </c>
      <c r="AK17" s="58">
        <f t="shared" si="30"/>
        <v>593.53199089761904</v>
      </c>
      <c r="AL17" s="58">
        <f t="shared" si="30"/>
        <v>528.30709122560268</v>
      </c>
      <c r="AM17" s="59">
        <f t="shared" si="30"/>
        <v>0.24851365935631486</v>
      </c>
      <c r="AN17" s="59">
        <f t="shared" si="30"/>
        <v>4.2123326261445184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52</v>
      </c>
      <c r="L18" s="67"/>
      <c r="M18" s="67"/>
      <c r="N18" s="68"/>
      <c r="O18" s="69"/>
      <c r="P18" s="64">
        <f t="shared" ref="P18:X18" si="31">SUM(P3:P16)</f>
        <v>26</v>
      </c>
      <c r="Q18" s="64">
        <f t="shared" si="31"/>
        <v>0</v>
      </c>
      <c r="R18" s="64">
        <f t="shared" si="31"/>
        <v>26</v>
      </c>
      <c r="S18" s="70">
        <f t="shared" si="31"/>
        <v>60643</v>
      </c>
      <c r="T18" s="64">
        <f t="shared" si="31"/>
        <v>0</v>
      </c>
      <c r="U18" s="64">
        <f t="shared" si="31"/>
        <v>60643</v>
      </c>
      <c r="V18" s="71">
        <f t="shared" si="31"/>
        <v>0.99999999999999989</v>
      </c>
      <c r="W18" s="64">
        <f t="shared" si="31"/>
        <v>3423.69</v>
      </c>
      <c r="X18" s="64">
        <f t="shared" si="31"/>
        <v>26076.49</v>
      </c>
      <c r="Y18" s="72">
        <f>IF(U18=0,0,X18/U18)</f>
        <v>0.43000000000000005</v>
      </c>
      <c r="Z18" s="64">
        <f>SUM(Z3:Z16)</f>
        <v>4441.24</v>
      </c>
      <c r="AA18" s="64">
        <f>IFERROR(P18*AA24/P24,0)</f>
        <v>11946.08</v>
      </c>
      <c r="AB18" s="64">
        <f>SUM(AB3:AB16)</f>
        <v>0</v>
      </c>
      <c r="AC18" s="64">
        <f>SUM(AC3:AC16)</f>
        <v>0</v>
      </c>
      <c r="AD18" s="73">
        <f>SUM(AD3:AD16)</f>
        <v>243.36999999999998</v>
      </c>
      <c r="AE18" s="74">
        <f>SUM(AE3:AE16)</f>
        <v>15999.474659999996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52</v>
      </c>
      <c r="L24" s="119"/>
      <c r="M24" s="119"/>
      <c r="N24" s="119"/>
      <c r="O24" s="119"/>
      <c r="P24" s="120">
        <f>P18+P22</f>
        <v>26</v>
      </c>
      <c r="Q24" s="118">
        <f>Q18+Q22</f>
        <v>0</v>
      </c>
      <c r="R24" s="121">
        <f>R18-R22</f>
        <v>26</v>
      </c>
      <c r="S24" s="118">
        <f t="shared" ref="S24:X24" si="34">S18+S22</f>
        <v>60643</v>
      </c>
      <c r="T24" s="118">
        <f t="shared" si="34"/>
        <v>0</v>
      </c>
      <c r="U24" s="121">
        <f t="shared" si="34"/>
        <v>60643</v>
      </c>
      <c r="V24" s="122">
        <f t="shared" si="34"/>
        <v>0.99999999999999989</v>
      </c>
      <c r="W24" s="118">
        <f t="shared" si="34"/>
        <v>3423.69</v>
      </c>
      <c r="X24" s="118">
        <f t="shared" si="34"/>
        <v>26076.49</v>
      </c>
      <c r="Y24" s="123">
        <f>X24/U24</f>
        <v>0.43000000000000005</v>
      </c>
      <c r="Z24" s="118">
        <f>Z18+Z22</f>
        <v>4441.24</v>
      </c>
      <c r="AA24" s="124">
        <v>11946.08</v>
      </c>
      <c r="AB24" s="125"/>
      <c r="AC24" s="125">
        <f>SUM(AC3:AC20)</f>
        <v>0</v>
      </c>
      <c r="AD24" s="118">
        <f>AD18+AD22</f>
        <v>243.36999999999998</v>
      </c>
      <c r="AE24" s="126">
        <f>AE18+AE22</f>
        <v>15999.474659999996</v>
      </c>
      <c r="AF24" s="127"/>
      <c r="AG24" s="128"/>
      <c r="AH24" s="129"/>
      <c r="AI24" s="129"/>
      <c r="AJ24" s="129"/>
      <c r="AK24" s="129">
        <f>AA25/P24</f>
        <v>402.25905153846151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10458.735339999999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300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AA24-AA25-AA26-AA27</f>
        <v>1187.3446600000007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59" priority="19" operator="greaterThan">
      <formula>120</formula>
    </cfRule>
  </conditionalFormatting>
  <conditionalFormatting sqref="N23">
    <cfRule type="cellIs" dxfId="258" priority="18" operator="between">
      <formula>0.000001</formula>
      <formula>25</formula>
    </cfRule>
  </conditionalFormatting>
  <conditionalFormatting sqref="V1 V25:V1048576">
    <cfRule type="cellIs" dxfId="257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{80345A74-2028-4721-8A0E-51C3EFAD5F8D}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{E87315A5-EB77-4BB7-8F9D-311F4F4640E9}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{9DA8CC3D-E000-4B5B-B7C6-4A0B02C5A63B}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{519E6060-D8F6-4C32-9F99-497530199982}</x14:id>
        </ext>
      </extLst>
    </cfRule>
  </conditionalFormatting>
  <conditionalFormatting sqref="P23">
    <cfRule type="cellIs" dxfId="256" priority="14" operator="greaterThan">
      <formula>120</formula>
    </cfRule>
  </conditionalFormatting>
  <conditionalFormatting sqref="Q23">
    <cfRule type="cellIs" dxfId="255" priority="13" operator="greaterThan">
      <formula>120</formula>
    </cfRule>
  </conditionalFormatting>
  <conditionalFormatting sqref="R23">
    <cfRule type="cellIs" dxfId="254" priority="12" operator="greaterThan">
      <formula>120</formula>
    </cfRule>
  </conditionalFormatting>
  <conditionalFormatting sqref="S23">
    <cfRule type="cellIs" dxfId="253" priority="11" operator="greaterThan">
      <formula>120</formula>
    </cfRule>
  </conditionalFormatting>
  <conditionalFormatting sqref="T23">
    <cfRule type="cellIs" dxfId="252" priority="10" operator="greaterThan">
      <formula>120</formula>
    </cfRule>
  </conditionalFormatting>
  <conditionalFormatting sqref="U23">
    <cfRule type="cellIs" dxfId="251" priority="9" operator="greaterThan">
      <formula>120</formula>
    </cfRule>
  </conditionalFormatting>
  <conditionalFormatting sqref="V23">
    <cfRule type="cellIs" dxfId="250" priority="8" operator="greaterThan">
      <formula>120</formula>
    </cfRule>
  </conditionalFormatting>
  <conditionalFormatting sqref="W23">
    <cfRule type="cellIs" dxfId="249" priority="7" operator="greaterThan">
      <formula>120</formula>
    </cfRule>
  </conditionalFormatting>
  <conditionalFormatting sqref="X23">
    <cfRule type="cellIs" dxfId="248" priority="6" operator="greaterThan">
      <formula>120</formula>
    </cfRule>
  </conditionalFormatting>
  <conditionalFormatting sqref="Z23">
    <cfRule type="cellIs" dxfId="24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{1AC18766-9CCD-476D-9CAB-7C1377DCF4DF}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{C1D48409-0DBD-4DF0-9734-EF9DB4122016}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{D76427BC-BCA2-46D0-8ECF-96535E296346}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{419AE347-2EF1-4F85-87BA-4C071CDB36AB}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{DE7A8365-A40B-4375-B51A-E92A6585FD3A}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{FF5125F7-7374-4CDB-B115-B7229CA671E4}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{11CE63AE-1A2A-4C6D-96C4-EE37E434CC87}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{97B600B2-C91A-4D2F-B6D2-52AF0DCA5087}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{6595A5F9-8C98-4631-A992-F51EAF36745E}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{C60303E1-1041-46C3-95EC-01E56D9C4440}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{465A4512-21B6-4CE8-9A43-607A6991E2EE}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{9038E84F-2AFF-4CED-99A9-185C8D352F0C}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{C6ED4A5C-5106-45CD-9401-026A8B3B8DA4}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{CBC42AEB-4561-4863-B517-0DA62FFE5EC9}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{3A83E649-3A6D-4EC3-A930-059050C32DD7}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{539433B2-F2B1-46DB-B3BA-46C25DA210F4}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345A74-2028-4721-8A0E-51C3EFAD5F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87315A5-EB77-4BB7-8F9D-311F4F464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DA8CC3D-E000-4B5B-B7C6-4A0B02C5A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19E6060-D8F6-4C32-9F99-497530199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C18766-9CCD-476D-9CAB-7C1377DCF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1D48409-0DBD-4DF0-9734-EF9DB41220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76427BC-BCA2-46D0-8ECF-96535E296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19AE347-2EF1-4F85-87BA-4C071CDB3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E7A8365-A40B-4375-B51A-E92A6585F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F5125F7-7374-4CDB-B115-B7229CA67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1CE63AE-1A2A-4C6D-96C4-EE37E434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7B600B2-C91A-4D2F-B6D2-52AF0DCA5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6595A5F9-8C98-4631-A992-F51EAF367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60303E1-1041-46C3-95EC-01E56D9C4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465A4512-21B6-4CE8-9A43-607A6991E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038E84F-2AFF-4CED-99A9-185C8D352F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6ED4A5C-5106-45CD-9401-026A8B3B8D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BC42AEB-4561-4863-B517-0DA62FFE5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3A83E649-3A6D-4EC3-A930-059050C32D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39433B2-F2B1-46DB-B3BA-46C25DA210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ABB-C586-46C5-8154-08C9C6CB5351}">
  <dimension ref="A1:AZ30"/>
  <sheetViews>
    <sheetView zoomScale="70" zoomScaleNormal="7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P17" sqref="P1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3189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61286+407</f>
        <v>61693</v>
      </c>
      <c r="AE1" s="266">
        <f>U24/AD1</f>
        <v>2.031186682443713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3188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344</v>
      </c>
      <c r="D3" s="33"/>
      <c r="E3" s="33"/>
      <c r="F3" s="33"/>
      <c r="G3" s="34"/>
      <c r="H3" s="35">
        <v>142.97999999999999</v>
      </c>
      <c r="I3" s="33">
        <f t="shared" ref="I3:I16" si="0">C3*H3</f>
        <v>49185.119999999995</v>
      </c>
      <c r="J3" s="36"/>
      <c r="K3" s="32">
        <v>6</v>
      </c>
      <c r="L3" s="36"/>
      <c r="M3" s="36"/>
      <c r="N3" s="37">
        <f>K3/$O$1</f>
        <v>0.8571428571428571</v>
      </c>
      <c r="O3" s="38">
        <f>R3/$O$1</f>
        <v>0.14285714285714285</v>
      </c>
      <c r="P3" s="39">
        <f>SUMIFS('Отчет 23-29.03'!H:H,'Отчет 23-29.03'!D:D,"Выручка",'Отчет 23-29.03'!E:E,B3)</f>
        <v>1</v>
      </c>
      <c r="Q3" s="39">
        <f>SUMIFS('Отчет 23-29.03'!H:H,'Отчет 23-29.03'!D:D,"Возврат выручки",'Отчет 23-29.03'!E:E,B3)</f>
        <v>0</v>
      </c>
      <c r="R3" s="40">
        <f t="shared" ref="R3:R7" si="1">P3-Q3</f>
        <v>1</v>
      </c>
      <c r="S3" s="41">
        <f>SUMIFS('Отчет 23-29.03'!P:P,'Отчет 23-29.03'!C:C,"Продажи",'Отчет 23-29.03'!E:E,B3)</f>
        <v>2103</v>
      </c>
      <c r="T3" s="42">
        <f>SUMIFS('Отчет 23-29.03'!P:P,'Отчет 23-29.03'!C:C,"Возвраты",'Отчет 23-29.03'!E:E,B3)</f>
        <v>0</v>
      </c>
      <c r="U3" s="40">
        <f t="shared" ref="U3:U7" si="2">S3+T3</f>
        <v>2103</v>
      </c>
      <c r="V3" s="43">
        <f t="shared" ref="V3:V14" si="3">U3/$U$24</f>
        <v>1.6782379698348098E-2</v>
      </c>
      <c r="W3" s="44">
        <f t="shared" ref="W3:W7" si="4">R3*H3</f>
        <v>142.97999999999999</v>
      </c>
      <c r="X3" s="42">
        <f>-SUMIFS('Отчет 23-29.03'!P:P,'Отчет 23-29.03'!C:C,"Вознаграждение Ozon",'Отчет 23-29.03'!E:E,B3)</f>
        <v>904.29</v>
      </c>
      <c r="Y3" s="45">
        <f t="shared" ref="Y3:Y16" si="5">IF(U3=0,0,X3/U3)</f>
        <v>0.43</v>
      </c>
      <c r="Z3" s="42">
        <f>-SUMIFS('Отчет 23-29.03'!P:P,'Отчет 23-29.03'!C:C,"Услуги доставки",'Отчет 23-29.03'!E:E,B3)</f>
        <v>282.47000000000003</v>
      </c>
      <c r="AA3" s="32">
        <v>1869.8865479999999</v>
      </c>
      <c r="AB3" s="42"/>
      <c r="AC3" s="42"/>
      <c r="AD3" s="46">
        <f>IFERROR(U3*1%/$AE$1,0)</f>
        <v>10.353553507301893</v>
      </c>
      <c r="AE3" s="47">
        <f t="shared" ref="AE3:AE7" si="6">U3-W3-X3-Z3-AA3-AB3-AC3-AD3</f>
        <v>-1106.9801015073019</v>
      </c>
      <c r="AF3" s="46"/>
      <c r="AG3" s="48">
        <f t="shared" ref="AG3:AG7" si="7">IF(R3=0,0,U3/R3)</f>
        <v>2103</v>
      </c>
      <c r="AH3" s="49">
        <f t="shared" ref="AH3:AH7" si="8">H3</f>
        <v>142.97999999999999</v>
      </c>
      <c r="AI3" s="49">
        <f t="shared" ref="AI3:AI7" si="9">IF(R3=0,0,X3/R3)</f>
        <v>904.29</v>
      </c>
      <c r="AJ3" s="49">
        <f t="shared" ref="AJ3:AJ7" si="10">IF(P3=0,Z3/1,Z3/P3)</f>
        <v>282.47000000000003</v>
      </c>
      <c r="AK3" s="49">
        <f t="shared" ref="AK3:AK7" si="11">IF(P3=0,0,AA3/P3)</f>
        <v>1869.8865479999999</v>
      </c>
      <c r="AL3" s="49">
        <f>_xlfn.IFS(R3=0,AE3,R3&lt;0,AE3/-R3,R3&gt;0,AE3/R3)</f>
        <v>-1106.9801015073019</v>
      </c>
      <c r="AM3" s="50">
        <f t="shared" ref="AM3:AM7" si="12">IF(AG3=0,0,AL3/AG3)</f>
        <v>-0.5263814082298155</v>
      </c>
      <c r="AN3" s="51">
        <f t="shared" ref="AN3:AN7" si="13">IF(AH3=0,0,AL3/AH3)</f>
        <v>-7.7422024164729475</v>
      </c>
      <c r="AP3" s="53">
        <f t="shared" ref="AP3:AP7" si="14">AL3*C3</f>
        <v>-380801.15491851186</v>
      </c>
    </row>
    <row r="4" spans="1:42">
      <c r="A4" s="30">
        <v>2676784638</v>
      </c>
      <c r="B4" s="31" t="s">
        <v>39</v>
      </c>
      <c r="C4" s="32">
        <v>337</v>
      </c>
      <c r="D4" s="33"/>
      <c r="E4" s="33"/>
      <c r="F4" s="33"/>
      <c r="G4" s="34"/>
      <c r="H4" s="35">
        <v>123.09</v>
      </c>
      <c r="I4" s="33">
        <f t="shared" si="0"/>
        <v>41481.33</v>
      </c>
      <c r="J4" s="36"/>
      <c r="K4" s="32">
        <v>13</v>
      </c>
      <c r="L4" s="36"/>
      <c r="M4" s="36"/>
      <c r="N4" s="37">
        <f t="shared" ref="N4:N16" si="15">K4/$O$1</f>
        <v>1.8571428571428572</v>
      </c>
      <c r="O4" s="38">
        <f t="shared" ref="O4:O16" si="16">R4/$O$1</f>
        <v>0.7142857142857143</v>
      </c>
      <c r="P4" s="39">
        <f>SUMIFS('Отчет 23-29.03'!H:H,'Отчет 23-29.03'!D:D,"Выручка",'Отчет 23-29.03'!E:E,B4)</f>
        <v>5</v>
      </c>
      <c r="Q4" s="39">
        <f>SUMIFS('Отчет 23-29.03'!H:H,'Отчет 23-29.03'!D:D,"Возврат выручки",'Отчет 23-29.03'!E:E,B4)</f>
        <v>0</v>
      </c>
      <c r="R4" s="40">
        <f t="shared" si="1"/>
        <v>5</v>
      </c>
      <c r="S4" s="41">
        <f>SUMIFS('Отчет 23-29.03'!P:P,'Отчет 23-29.03'!C:C,"Продажи",'Отчет 23-29.03'!E:E,B4)</f>
        <v>10824</v>
      </c>
      <c r="T4" s="42">
        <f>SUMIFS('Отчет 23-29.03'!P:P,'Отчет 23-29.03'!C:C,"Возвраты",'Отчет 23-29.03'!E:E,B4)</f>
        <v>0</v>
      </c>
      <c r="U4" s="40">
        <f t="shared" si="2"/>
        <v>10824</v>
      </c>
      <c r="V4" s="43">
        <f t="shared" si="3"/>
        <v>8.637778309791716E-2</v>
      </c>
      <c r="W4" s="44">
        <f t="shared" si="4"/>
        <v>615.45000000000005</v>
      </c>
      <c r="X4" s="42">
        <f>-SUMIFS('Отчет 23-29.03'!P:P,'Отчет 23-29.03'!C:C,"Вознаграждение Ozon",'Отчет 23-29.03'!E:E,B4)</f>
        <v>4654.32</v>
      </c>
      <c r="Y4" s="45">
        <f t="shared" si="5"/>
        <v>0.43</v>
      </c>
      <c r="Z4" s="42">
        <f>-SUMIFS('Отчет 23-29.03'!P:P,'Отчет 23-29.03'!C:C,"Услуги доставки",'Отчет 23-29.03'!E:E,B4)</f>
        <v>994.50999999999976</v>
      </c>
      <c r="AA4" s="32">
        <v>2473.1192639999999</v>
      </c>
      <c r="AB4" s="42"/>
      <c r="AC4" s="42"/>
      <c r="AD4" s="46">
        <f t="shared" ref="AD4:AD16" si="17">IFERROR(U4*1%/$AE$1,0)</f>
        <v>53.289045726598047</v>
      </c>
      <c r="AE4" s="47">
        <f t="shared" si="6"/>
        <v>2033.3116902734014</v>
      </c>
      <c r="AF4" s="46"/>
      <c r="AG4" s="48">
        <f t="shared" si="7"/>
        <v>2164.8000000000002</v>
      </c>
      <c r="AH4" s="49">
        <f t="shared" si="8"/>
        <v>123.09</v>
      </c>
      <c r="AI4" s="49">
        <f t="shared" si="9"/>
        <v>930.86399999999992</v>
      </c>
      <c r="AJ4" s="49">
        <f t="shared" si="10"/>
        <v>198.90199999999996</v>
      </c>
      <c r="AK4" s="49">
        <f t="shared" si="11"/>
        <v>494.62385280000001</v>
      </c>
      <c r="AL4" s="49">
        <f t="array" ref="AL4">_xlfn.IFS(R4=0,AE4,R4&lt;0,AE4/-R4,R4&gt;0,AE4/R4)</f>
        <v>406.66233805468028</v>
      </c>
      <c r="AM4" s="50">
        <f t="shared" si="12"/>
        <v>0.18785215172518488</v>
      </c>
      <c r="AN4" s="51">
        <f t="shared" si="13"/>
        <v>3.3037804700193374</v>
      </c>
      <c r="AP4" s="53">
        <f t="shared" si="14"/>
        <v>137045.20792442726</v>
      </c>
    </row>
    <row r="5" spans="1:42">
      <c r="A5" s="30">
        <v>2676784504</v>
      </c>
      <c r="B5" s="31" t="s">
        <v>40</v>
      </c>
      <c r="C5" s="32">
        <v>356</v>
      </c>
      <c r="D5" s="33"/>
      <c r="E5" s="33"/>
      <c r="F5" s="33"/>
      <c r="G5" s="34"/>
      <c r="H5" s="35">
        <v>123.09</v>
      </c>
      <c r="I5" s="54">
        <f t="shared" si="0"/>
        <v>43820.04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0.5714285714285714</v>
      </c>
      <c r="P5" s="39">
        <f>SUMIFS('Отчет 23-29.03'!H:H,'Отчет 23-29.03'!D:D,"Выручка",'Отчет 23-29.03'!E:E,B5)</f>
        <v>4</v>
      </c>
      <c r="Q5" s="39">
        <f>SUMIFS('Отчет 23-29.03'!H:H,'Отчет 23-29.03'!D:D,"Возврат выручки",'Отчет 23-29.03'!E:E,B5)</f>
        <v>0</v>
      </c>
      <c r="R5" s="40">
        <f t="shared" si="1"/>
        <v>4</v>
      </c>
      <c r="S5" s="41">
        <f>SUMIFS('Отчет 23-29.03'!P:P,'Отчет 23-29.03'!C:C,"Продажи",'Отчет 23-29.03'!E:E,B5)</f>
        <v>8584</v>
      </c>
      <c r="T5" s="42">
        <f>SUMIFS('Отчет 23-29.03'!P:P,'Отчет 23-29.03'!C:C,"Возвраты",'Отчет 23-29.03'!E:E,B5)</f>
        <v>0</v>
      </c>
      <c r="U5" s="40">
        <f t="shared" si="2"/>
        <v>8584</v>
      </c>
      <c r="V5" s="43">
        <f t="shared" si="3"/>
        <v>6.8502114755406587E-2</v>
      </c>
      <c r="W5" s="44">
        <f t="shared" si="4"/>
        <v>492.36</v>
      </c>
      <c r="X5" s="42">
        <f>-SUMIFS('Отчет 23-29.03'!P:P,'Отчет 23-29.03'!C:C,"Вознаграждение Ozon",'Отчет 23-29.03'!E:E,B5)</f>
        <v>3691.12</v>
      </c>
      <c r="Y5" s="45">
        <f t="shared" si="5"/>
        <v>0.43</v>
      </c>
      <c r="Z5" s="42">
        <f>-SUMIFS('Отчет 23-29.03'!P:P,'Отчет 23-29.03'!C:C,"Услуги доставки",'Отчет 23-29.03'!E:E,B5)</f>
        <v>433.15000000000003</v>
      </c>
      <c r="AA5" s="32"/>
      <c r="AB5" s="55"/>
      <c r="AC5" s="42"/>
      <c r="AD5" s="46">
        <f t="shared" si="17"/>
        <v>42.261009656052991</v>
      </c>
      <c r="AE5" s="47">
        <f t="shared" si="6"/>
        <v>3925.1089903439474</v>
      </c>
      <c r="AF5" s="46"/>
      <c r="AG5" s="48">
        <f t="shared" si="7"/>
        <v>2146</v>
      </c>
      <c r="AH5" s="49">
        <f t="shared" si="8"/>
        <v>123.09</v>
      </c>
      <c r="AI5" s="49">
        <f t="shared" si="9"/>
        <v>922.78</v>
      </c>
      <c r="AJ5" s="49">
        <f t="shared" si="10"/>
        <v>108.28750000000001</v>
      </c>
      <c r="AK5" s="49">
        <f t="shared" si="11"/>
        <v>0</v>
      </c>
      <c r="AL5" s="49">
        <f t="array" ref="AL5">_xlfn.IFS(R5=0,AE5,R5&lt;0,AE5/-R5,R5&gt;0,AE5/R5)</f>
        <v>981.27724758598686</v>
      </c>
      <c r="AM5" s="50">
        <f t="shared" si="12"/>
        <v>0.45725873606057171</v>
      </c>
      <c r="AN5" s="51">
        <f t="shared" si="13"/>
        <v>7.972030608384002</v>
      </c>
      <c r="AP5" s="53">
        <f t="shared" si="14"/>
        <v>349334.70014061133</v>
      </c>
    </row>
    <row r="6" spans="1:42">
      <c r="A6" s="30">
        <v>2676784514</v>
      </c>
      <c r="B6" s="31" t="s">
        <v>41</v>
      </c>
      <c r="C6" s="32">
        <v>632</v>
      </c>
      <c r="D6" s="33"/>
      <c r="E6" s="33"/>
      <c r="F6" s="33"/>
      <c r="G6" s="34"/>
      <c r="H6" s="35">
        <v>123.09</v>
      </c>
      <c r="I6" s="54">
        <f t="shared" si="0"/>
        <v>77792.88</v>
      </c>
      <c r="J6" s="36"/>
      <c r="K6" s="32">
        <v>7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23-29.03'!H:H,'Отчет 23-29.03'!D:D,"Выручка",'Отчет 23-29.03'!E:E,B6)</f>
        <v>1</v>
      </c>
      <c r="Q6" s="39">
        <f>SUMIFS('Отчет 23-29.03'!H:H,'Отчет 23-29.03'!D:D,"Возврат выручки",'Отчет 23-29.03'!E:E,B6)</f>
        <v>1</v>
      </c>
      <c r="R6" s="40">
        <f t="shared" si="1"/>
        <v>0</v>
      </c>
      <c r="S6" s="41">
        <f>SUMIFS('Отчет 23-29.03'!P:P,'Отчет 23-29.03'!C:C,"Продажи",'Отчет 23-29.03'!E:E,B6)</f>
        <v>2039</v>
      </c>
      <c r="T6" s="42">
        <f>SUMIFS('Отчет 23-29.03'!P:P,'Отчет 23-29.03'!C:C,"Возвраты",'Отчет 23-29.03'!E:E,B6)</f>
        <v>-2039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23-29.03'!P:P,'Отчет 23-29.03'!C:C,"Вознаграждение Ozon",'Отчет 23-29.03'!E:E,B6)</f>
        <v>0</v>
      </c>
      <c r="Y6" s="45">
        <f t="shared" si="5"/>
        <v>0</v>
      </c>
      <c r="Z6" s="42">
        <f>-SUMIFS('Отчет 23-29.03'!P:P,'Отчет 23-29.03'!C:C,"Услуги доставки",'Отчет 23-29.03'!E:E,B6)</f>
        <v>397.95</v>
      </c>
      <c r="AA6" s="32">
        <v>916.92351699999995</v>
      </c>
      <c r="AB6" s="55"/>
      <c r="AC6" s="42"/>
      <c r="AD6" s="46">
        <f t="shared" si="17"/>
        <v>0</v>
      </c>
      <c r="AE6" s="47">
        <f t="shared" si="6"/>
        <v>-1314.873517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397.95</v>
      </c>
      <c r="AK6" s="49">
        <f t="shared" si="11"/>
        <v>916.92351699999995</v>
      </c>
      <c r="AL6" s="49">
        <f t="array" ref="AL6">_xlfn.IFS(R6=0,AE6,R6&lt;0,AE6/-R6,R6&gt;0,AE6/R6)</f>
        <v>-1314.873517</v>
      </c>
      <c r="AM6" s="50">
        <f t="shared" si="12"/>
        <v>0</v>
      </c>
      <c r="AN6" s="51">
        <f t="shared" si="13"/>
        <v>-10.682212340563815</v>
      </c>
      <c r="AP6" s="53">
        <f t="shared" si="14"/>
        <v>-831000.062744</v>
      </c>
    </row>
    <row r="7" spans="1:42">
      <c r="A7" s="30">
        <v>2676784181</v>
      </c>
      <c r="B7" s="31" t="s">
        <v>42</v>
      </c>
      <c r="C7" s="32">
        <v>585</v>
      </c>
      <c r="D7" s="33"/>
      <c r="E7" s="33"/>
      <c r="F7" s="33"/>
      <c r="G7" s="34"/>
      <c r="H7" s="35">
        <v>117.24</v>
      </c>
      <c r="I7" s="54">
        <f t="shared" si="0"/>
        <v>68585.399999999994</v>
      </c>
      <c r="J7" s="36"/>
      <c r="K7" s="32">
        <v>13</v>
      </c>
      <c r="L7" s="36"/>
      <c r="M7" s="36"/>
      <c r="N7" s="37">
        <f t="shared" si="15"/>
        <v>1.8571428571428572</v>
      </c>
      <c r="O7" s="38">
        <f t="shared" si="16"/>
        <v>0.5714285714285714</v>
      </c>
      <c r="P7" s="39">
        <f>SUMIFS('Отчет 23-29.03'!H:H,'Отчет 23-29.03'!D:D,"Выручка",'Отчет 23-29.03'!E:E,B7)</f>
        <v>4</v>
      </c>
      <c r="Q7" s="39">
        <f>SUMIFS('Отчет 23-29.03'!H:H,'Отчет 23-29.03'!D:D,"Возврат выручки",'Отчет 23-29.03'!E:E,B7)</f>
        <v>0</v>
      </c>
      <c r="R7" s="40">
        <f t="shared" si="1"/>
        <v>4</v>
      </c>
      <c r="S7" s="41">
        <f>SUMIFS('Отчет 23-29.03'!P:P,'Отчет 23-29.03'!C:C,"Продажи",'Отчет 23-29.03'!E:E,B7)</f>
        <v>9547</v>
      </c>
      <c r="T7" s="42">
        <f>SUMIFS('Отчет 23-29.03'!P:P,'Отчет 23-29.03'!C:C,"Возвраты",'Отчет 23-29.03'!E:E,B7)</f>
        <v>0</v>
      </c>
      <c r="U7" s="40">
        <f t="shared" si="2"/>
        <v>9547</v>
      </c>
      <c r="V7" s="43">
        <f t="shared" si="3"/>
        <v>7.6187056100869843E-2</v>
      </c>
      <c r="W7" s="44">
        <f t="shared" si="4"/>
        <v>468.96</v>
      </c>
      <c r="X7" s="42">
        <f>-SUMIFS('Отчет 23-29.03'!P:P,'Отчет 23-29.03'!C:C,"Вознаграждение Ozon",'Отчет 23-29.03'!E:E,B7)</f>
        <v>4105.21</v>
      </c>
      <c r="Y7" s="45">
        <f t="shared" si="5"/>
        <v>0.43</v>
      </c>
      <c r="Z7" s="42">
        <f>-SUMIFS('Отчет 23-29.03'!P:P,'Отчет 23-29.03'!C:C,"Услуги доставки",'Отчет 23-29.03'!E:E,B7)</f>
        <v>729.11</v>
      </c>
      <c r="AA7" s="32">
        <v>1661.2135599999999</v>
      </c>
      <c r="AB7" s="55"/>
      <c r="AC7" s="42"/>
      <c r="AD7" s="46">
        <f t="shared" si="17"/>
        <v>47.002080520309633</v>
      </c>
      <c r="AE7" s="47">
        <f t="shared" si="6"/>
        <v>2535.5043594796912</v>
      </c>
      <c r="AF7" s="46"/>
      <c r="AG7" s="48">
        <f t="shared" si="7"/>
        <v>2386.75</v>
      </c>
      <c r="AH7" s="49">
        <f t="shared" si="8"/>
        <v>117.24</v>
      </c>
      <c r="AI7" s="49">
        <f t="shared" si="9"/>
        <v>1026.3025</v>
      </c>
      <c r="AJ7" s="49">
        <f t="shared" si="10"/>
        <v>182.2775</v>
      </c>
      <c r="AK7" s="49">
        <f t="shared" si="11"/>
        <v>415.30338999999998</v>
      </c>
      <c r="AL7" s="49">
        <f t="array" ref="AL7">_xlfn.IFS(R7=0,AE7,R7&lt;0,AE7/-R7,R7&gt;0,AE7/R7)</f>
        <v>633.87608986992279</v>
      </c>
      <c r="AM7" s="50">
        <f t="shared" si="12"/>
        <v>0.26558126735934756</v>
      </c>
      <c r="AN7" s="51">
        <f t="shared" si="13"/>
        <v>5.4066537859938828</v>
      </c>
      <c r="AP7" s="53">
        <f t="shared" si="14"/>
        <v>370817.51257390482</v>
      </c>
    </row>
    <row r="8" spans="1:42">
      <c r="A8" s="30">
        <v>2676783005</v>
      </c>
      <c r="B8" s="31" t="s">
        <v>43</v>
      </c>
      <c r="C8" s="32">
        <v>195</v>
      </c>
      <c r="D8" s="33"/>
      <c r="E8" s="33"/>
      <c r="F8" s="33"/>
      <c r="G8" s="34"/>
      <c r="H8" s="35">
        <v>169.89</v>
      </c>
      <c r="I8" s="54">
        <f t="shared" si="0"/>
        <v>33128.549999999996</v>
      </c>
      <c r="J8" s="36"/>
      <c r="K8" s="32">
        <v>25</v>
      </c>
      <c r="L8" s="36"/>
      <c r="M8" s="36"/>
      <c r="N8" s="37">
        <f t="shared" si="15"/>
        <v>3.5714285714285716</v>
      </c>
      <c r="O8" s="38">
        <f t="shared" si="16"/>
        <v>2</v>
      </c>
      <c r="P8" s="39">
        <f>SUMIFS('Отчет 23-29.03'!H:H,'Отчет 23-29.03'!D:D,"Выручка",'Отчет 23-29.03'!E:E,B8)</f>
        <v>15</v>
      </c>
      <c r="Q8" s="39">
        <f>SUMIFS('Отчет 23-29.03'!H:H,'Отчет 23-29.03'!D:D,"Возврат выручки",'Отчет 23-29.03'!E:E,B8)</f>
        <v>1</v>
      </c>
      <c r="R8" s="40">
        <f>P8-Q8</f>
        <v>14</v>
      </c>
      <c r="S8" s="41">
        <f>SUMIFS('Отчет 23-29.03'!P:P,'Отчет 23-29.03'!C:C,"Продажи",'Отчет 23-29.03'!E:E,B8)</f>
        <v>34896</v>
      </c>
      <c r="T8" s="42">
        <f>SUMIFS('Отчет 23-29.03'!P:P,'Отчет 23-29.03'!C:C,"Возвраты",'Отчет 23-29.03'!E:E,B8)</f>
        <v>-2039</v>
      </c>
      <c r="U8" s="40">
        <f>S8+T8</f>
        <v>32857</v>
      </c>
      <c r="V8" s="43">
        <f t="shared" si="3"/>
        <v>0.26220572979012052</v>
      </c>
      <c r="W8" s="44">
        <f>R8*H8</f>
        <v>2378.46</v>
      </c>
      <c r="X8" s="42">
        <f>-SUMIFS('Отчет 23-29.03'!P:P,'Отчет 23-29.03'!C:C,"Вознаграждение Ozon",'Отчет 23-29.03'!E:E,B8)</f>
        <v>14128.51</v>
      </c>
      <c r="Y8" s="45">
        <f t="shared" si="5"/>
        <v>0.43</v>
      </c>
      <c r="Z8" s="42">
        <f>-SUMIFS('Отчет 23-29.03'!P:P,'Отчет 23-29.03'!C:C,"Услуги доставки",'Отчет 23-29.03'!E:E,B8)</f>
        <v>2728.7099999999991</v>
      </c>
      <c r="AA8" s="32">
        <v>3539.0184140000001</v>
      </c>
      <c r="AB8" s="55"/>
      <c r="AC8" s="42"/>
      <c r="AD8" s="46">
        <f t="shared" si="17"/>
        <v>161.76258087941906</v>
      </c>
      <c r="AE8" s="47">
        <f>U8-W8-X8-Z8-AA8-AB8-AC8-AD8</f>
        <v>9920.5390051205832</v>
      </c>
      <c r="AF8" s="46"/>
      <c r="AG8" s="48">
        <f>IF(R8=0,0,U8/R8)</f>
        <v>2346.9285714285716</v>
      </c>
      <c r="AH8" s="49">
        <f>H8</f>
        <v>169.89</v>
      </c>
      <c r="AI8" s="49">
        <f>IF(R8=0,0,X8/R8)</f>
        <v>1009.1792857142857</v>
      </c>
      <c r="AJ8" s="49">
        <f>IF(P8=0,Z8/1,Z8/P8)</f>
        <v>181.91399999999993</v>
      </c>
      <c r="AK8" s="49">
        <f>IF(P8=0,0,AA8/P8)</f>
        <v>235.93456093333333</v>
      </c>
      <c r="AL8" s="49">
        <f t="array" ref="AL8">_xlfn.IFS(R8=0,AE8,R8&lt;0,AE8/-R8,R8&gt;0,AE8/R8)</f>
        <v>708.60992893718446</v>
      </c>
      <c r="AM8" s="50">
        <f>IF(AG8=0,0,AL8/AG8)</f>
        <v>0.3019307607243687</v>
      </c>
      <c r="AN8" s="51">
        <f>IF(AH8=0,0,AL8/AH8)</f>
        <v>4.1709925771804377</v>
      </c>
      <c r="AP8" s="53">
        <f>AL8*C8</f>
        <v>138178.93614275096</v>
      </c>
    </row>
    <row r="9" spans="1:42">
      <c r="A9" s="30">
        <v>3405092860</v>
      </c>
      <c r="B9" s="31" t="s">
        <v>55</v>
      </c>
      <c r="C9" s="32">
        <v>369</v>
      </c>
      <c r="D9" s="33"/>
      <c r="E9" s="33"/>
      <c r="F9" s="33"/>
      <c r="G9" s="34"/>
      <c r="H9" s="35">
        <v>123</v>
      </c>
      <c r="I9" s="54">
        <f t="shared" si="0"/>
        <v>45387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0.2857142857142857</v>
      </c>
      <c r="P9" s="39">
        <f>SUMIFS('Отчет 23-29.03'!H:H,'Отчет 23-29.03'!D:D,"Выручка",'Отчет 23-29.03'!E:E,B9)</f>
        <v>2</v>
      </c>
      <c r="Q9" s="39">
        <f>SUMIFS('Отчет 23-29.03'!H:H,'Отчет 23-29.03'!D:D,"Возврат выручки",'Отчет 23-29.03'!E:E,B9)</f>
        <v>0</v>
      </c>
      <c r="R9" s="40">
        <f t="shared" ref="R9:R16" si="18">P9-Q9</f>
        <v>2</v>
      </c>
      <c r="S9" s="41">
        <f>SUMIFS('Отчет 23-29.03'!P:P,'Отчет 23-29.03'!C:C,"Продажи",'Отчет 23-29.03'!E:E,B9)</f>
        <v>4719</v>
      </c>
      <c r="T9" s="42">
        <f>SUMIFS('Отчет 23-29.03'!P:P,'Отчет 23-29.03'!C:C,"Возвраты",'Отчет 23-29.03'!E:E,B9)</f>
        <v>0</v>
      </c>
      <c r="U9" s="40">
        <f t="shared" ref="U9:U16" si="19">S9+T9</f>
        <v>4719</v>
      </c>
      <c r="V9" s="43">
        <f t="shared" si="3"/>
        <v>3.7658606655494371E-2</v>
      </c>
      <c r="W9" s="44">
        <f t="shared" ref="W9:W16" si="20">R9*H9</f>
        <v>246</v>
      </c>
      <c r="X9" s="42">
        <f>-SUMIFS('Отчет 23-29.03'!P:P,'Отчет 23-29.03'!C:C,"Вознаграждение Ozon",'Отчет 23-29.03'!E:E,B9)</f>
        <v>2029.17</v>
      </c>
      <c r="Y9" s="45">
        <f t="shared" si="5"/>
        <v>0.43</v>
      </c>
      <c r="Z9" s="42">
        <f>-SUMIFS('Отчет 23-29.03'!P:P,'Отчет 23-29.03'!C:C,"Услуги доставки",'Отчет 23-29.03'!E:E,B9)</f>
        <v>468.78</v>
      </c>
      <c r="AA9" s="32"/>
      <c r="AB9" s="55"/>
      <c r="AC9" s="42"/>
      <c r="AD9" s="46">
        <f t="shared" si="17"/>
        <v>23.232724203974144</v>
      </c>
      <c r="AE9" s="47">
        <f t="shared" ref="AE9:AE16" si="21">U9-W9-X9-Z9-AA9-AB9-AC9-AD9</f>
        <v>1951.8172757960258</v>
      </c>
      <c r="AF9" s="46"/>
      <c r="AG9" s="48">
        <f t="shared" ref="AG9:AG16" si="22">IF(R9=0,0,U9/R9)</f>
        <v>2359.5</v>
      </c>
      <c r="AH9" s="49">
        <f t="shared" ref="AH9:AH16" si="23">H9</f>
        <v>123</v>
      </c>
      <c r="AI9" s="49">
        <f t="shared" ref="AI9:AI16" si="24">IF(R9=0,0,X9/R9)</f>
        <v>1014.585</v>
      </c>
      <c r="AJ9" s="49">
        <f t="shared" ref="AJ9:AJ16" si="25">IF(P9=0,Z9/1,Z9/P9)</f>
        <v>234.39</v>
      </c>
      <c r="AK9" s="49">
        <f t="shared" ref="AK9:AK16" si="26">IF(P9=0,0,AA9/P9)</f>
        <v>0</v>
      </c>
      <c r="AL9" s="49">
        <f t="array" ref="AL9">_xlfn.IFS(R9=0,AE9,R9&lt;0,AE9/-R9,R9&gt;0,AE9/R9)</f>
        <v>975.9086378980129</v>
      </c>
      <c r="AM9" s="50">
        <f t="shared" ref="AM9:AM16" si="27">IF(AG9=0,0,AL9/AG9)</f>
        <v>0.41360823814283232</v>
      </c>
      <c r="AN9" s="51">
        <f t="shared" ref="AN9:AN16" si="28">IF(AH9=0,0,AL9/AH9)</f>
        <v>7.9342165682765273</v>
      </c>
      <c r="AP9" s="53">
        <f t="shared" ref="AP9:AP16" si="29">AL9*C9</f>
        <v>360110.28738436673</v>
      </c>
    </row>
    <row r="10" spans="1:42">
      <c r="A10" s="30">
        <v>3405092836</v>
      </c>
      <c r="B10" s="31" t="s">
        <v>56</v>
      </c>
      <c r="C10" s="32">
        <v>358</v>
      </c>
      <c r="D10" s="33"/>
      <c r="E10" s="33"/>
      <c r="F10" s="33"/>
      <c r="G10" s="34"/>
      <c r="H10" s="35">
        <v>123</v>
      </c>
      <c r="I10" s="54">
        <f t="shared" si="0"/>
        <v>44034</v>
      </c>
      <c r="J10" s="36"/>
      <c r="K10" s="32">
        <v>3</v>
      </c>
      <c r="L10" s="36"/>
      <c r="M10" s="36"/>
      <c r="N10" s="37">
        <f t="shared" si="15"/>
        <v>0.42857142857142855</v>
      </c>
      <c r="O10" s="38">
        <f t="shared" si="16"/>
        <v>0.2857142857142857</v>
      </c>
      <c r="P10" s="39">
        <f>SUMIFS('Отчет 23-29.03'!H:H,'Отчет 23-29.03'!D:D,"Выручка",'Отчет 23-29.03'!E:E,B10)</f>
        <v>2</v>
      </c>
      <c r="Q10" s="39">
        <f>SUMIFS('Отчет 23-29.03'!H:H,'Отчет 23-29.03'!D:D,"Возврат выручки",'Отчет 23-29.03'!E:E,B10)</f>
        <v>0</v>
      </c>
      <c r="R10" s="40">
        <f t="shared" si="18"/>
        <v>2</v>
      </c>
      <c r="S10" s="41">
        <f>SUMIFS('Отчет 23-29.03'!P:P,'Отчет 23-29.03'!C:C,"Продажи",'Отчет 23-29.03'!E:E,B10)</f>
        <v>4816</v>
      </c>
      <c r="T10" s="42">
        <f>SUMIFS('Отчет 23-29.03'!P:P,'Отчет 23-29.03'!C:C,"Возвраты",'Отчет 23-29.03'!E:E,B10)</f>
        <v>0</v>
      </c>
      <c r="U10" s="40">
        <f t="shared" si="19"/>
        <v>4816</v>
      </c>
      <c r="V10" s="43">
        <f t="shared" si="3"/>
        <v>3.8432686936397731E-2</v>
      </c>
      <c r="W10" s="44">
        <f t="shared" si="20"/>
        <v>246</v>
      </c>
      <c r="X10" s="42">
        <f>-SUMIFS('Отчет 23-29.03'!P:P,'Отчет 23-29.03'!C:C,"Вознаграждение Ozon",'Отчет 23-29.03'!E:E,B10)</f>
        <v>2070.88</v>
      </c>
      <c r="Y10" s="45">
        <f t="shared" si="5"/>
        <v>0.43000000000000005</v>
      </c>
      <c r="Z10" s="42">
        <f>-SUMIFS('Отчет 23-29.03'!P:P,'Отчет 23-29.03'!C:C,"Услуги доставки",'Отчет 23-29.03'!E:E,B10)</f>
        <v>426.35</v>
      </c>
      <c r="AA10" s="32">
        <v>68.971101000000004</v>
      </c>
      <c r="AB10" s="55"/>
      <c r="AC10" s="42"/>
      <c r="AD10" s="46">
        <f t="shared" si="17"/>
        <v>23.710277551671858</v>
      </c>
      <c r="AE10" s="47">
        <f t="shared" si="21"/>
        <v>1980.088621448328</v>
      </c>
      <c r="AF10" s="46"/>
      <c r="AG10" s="48">
        <f t="shared" si="22"/>
        <v>2408</v>
      </c>
      <c r="AH10" s="49">
        <f t="shared" si="23"/>
        <v>123</v>
      </c>
      <c r="AI10" s="49">
        <f t="shared" si="24"/>
        <v>1035.44</v>
      </c>
      <c r="AJ10" s="49">
        <f t="shared" si="25"/>
        <v>213.17500000000001</v>
      </c>
      <c r="AK10" s="49">
        <f t="shared" si="26"/>
        <v>34.485550500000002</v>
      </c>
      <c r="AL10" s="49">
        <f t="array" ref="AL10">_xlfn.IFS(R10=0,AE10,R10&lt;0,AE10/-R10,R10&gt;0,AE10/R10)</f>
        <v>990.04431072416401</v>
      </c>
      <c r="AM10" s="50">
        <f t="shared" si="27"/>
        <v>0.41114796956983557</v>
      </c>
      <c r="AN10" s="51">
        <f t="shared" si="28"/>
        <v>8.0491407375948292</v>
      </c>
      <c r="AP10" s="53">
        <f t="shared" si="29"/>
        <v>354435.86323925073</v>
      </c>
    </row>
    <row r="11" spans="1:42">
      <c r="A11" s="30">
        <v>3064346962</v>
      </c>
      <c r="B11" s="31" t="s">
        <v>52</v>
      </c>
      <c r="C11" s="32">
        <v>621</v>
      </c>
      <c r="D11" s="33"/>
      <c r="E11" s="33"/>
      <c r="F11" s="33"/>
      <c r="G11" s="34"/>
      <c r="H11" s="35">
        <v>123</v>
      </c>
      <c r="I11" s="54">
        <f t="shared" si="0"/>
        <v>76383</v>
      </c>
      <c r="J11" s="36"/>
      <c r="K11" s="32">
        <v>21</v>
      </c>
      <c r="L11" s="36"/>
      <c r="M11" s="36"/>
      <c r="N11" s="37">
        <f t="shared" si="15"/>
        <v>3</v>
      </c>
      <c r="O11" s="38">
        <f t="shared" si="16"/>
        <v>0.7142857142857143</v>
      </c>
      <c r="P11" s="39">
        <f>SUMIFS('Отчет 23-29.03'!H:H,'Отчет 23-29.03'!D:D,"Выручка",'Отчет 23-29.03'!E:E,B11)</f>
        <v>7</v>
      </c>
      <c r="Q11" s="39">
        <f>SUMIFS('Отчет 23-29.03'!H:H,'Отчет 23-29.03'!D:D,"Возврат выручки",'Отчет 23-29.03'!E:E,B11)</f>
        <v>2</v>
      </c>
      <c r="R11" s="40">
        <f t="shared" si="18"/>
        <v>5</v>
      </c>
      <c r="S11" s="41">
        <f>SUMIFS('Отчет 23-29.03'!P:P,'Отчет 23-29.03'!C:C,"Продажи",'Отчет 23-29.03'!E:E,B11)</f>
        <v>14817.000000000002</v>
      </c>
      <c r="T11" s="42">
        <f>SUMIFS('Отчет 23-29.03'!P:P,'Отчет 23-29.03'!C:C,"Возвраты",'Отчет 23-29.03'!E:E,B11)</f>
        <v>-4218</v>
      </c>
      <c r="U11" s="40">
        <f t="shared" si="19"/>
        <v>10599.000000000002</v>
      </c>
      <c r="V11" s="43">
        <f t="shared" si="3"/>
        <v>8.4582236054584647E-2</v>
      </c>
      <c r="W11" s="44">
        <f t="shared" si="20"/>
        <v>615</v>
      </c>
      <c r="X11" s="42">
        <f>-SUMIFS('Отчет 23-29.03'!P:P,'Отчет 23-29.03'!C:C,"Вознаграждение Ozon",'Отчет 23-29.03'!E:E,B11)</f>
        <v>4557.57</v>
      </c>
      <c r="Y11" s="45">
        <f t="shared" si="5"/>
        <v>0.42999999999999988</v>
      </c>
      <c r="Z11" s="42">
        <f>-SUMIFS('Отчет 23-29.03'!P:P,'Отчет 23-29.03'!C:C,"Услуги доставки",'Отчет 23-29.03'!E:E,B11)</f>
        <v>1078.0300000000002</v>
      </c>
      <c r="AA11" s="32">
        <v>3302.7875370000002</v>
      </c>
      <c r="AB11" s="55"/>
      <c r="AC11" s="42"/>
      <c r="AD11" s="46">
        <f t="shared" si="17"/>
        <v>52.181318889154909</v>
      </c>
      <c r="AE11" s="47">
        <f t="shared" si="21"/>
        <v>993.43114411084639</v>
      </c>
      <c r="AF11" s="46"/>
      <c r="AG11" s="48">
        <f t="shared" si="22"/>
        <v>2119.8000000000002</v>
      </c>
      <c r="AH11" s="49">
        <f t="shared" si="23"/>
        <v>123</v>
      </c>
      <c r="AI11" s="49">
        <f t="shared" si="24"/>
        <v>911.5139999999999</v>
      </c>
      <c r="AJ11" s="49">
        <f t="shared" si="25"/>
        <v>154.00428571428574</v>
      </c>
      <c r="AK11" s="49">
        <f t="shared" si="26"/>
        <v>471.82679100000001</v>
      </c>
      <c r="AL11" s="49">
        <f t="array" ref="AL11">_xlfn.IFS(R11=0,AE11,R11&lt;0,AE11/-R11,R11&gt;0,AE11/R11)</f>
        <v>198.68622882216928</v>
      </c>
      <c r="AM11" s="50">
        <f t="shared" si="27"/>
        <v>9.3728761591739443E-2</v>
      </c>
      <c r="AN11" s="51">
        <f t="shared" si="28"/>
        <v>1.6153351936761731</v>
      </c>
      <c r="AP11" s="53">
        <f t="shared" si="29"/>
        <v>123384.14809856712</v>
      </c>
    </row>
    <row r="12" spans="1:42">
      <c r="A12" s="30">
        <v>3405092873</v>
      </c>
      <c r="B12" s="171" t="s">
        <v>57</v>
      </c>
      <c r="C12" s="32">
        <v>318</v>
      </c>
      <c r="D12" s="33"/>
      <c r="E12" s="33"/>
      <c r="F12" s="33"/>
      <c r="G12" s="34"/>
      <c r="H12" s="35">
        <v>117</v>
      </c>
      <c r="I12" s="54">
        <f t="shared" si="0"/>
        <v>37206</v>
      </c>
      <c r="J12" s="36"/>
      <c r="K12" s="32">
        <v>11</v>
      </c>
      <c r="L12" s="36"/>
      <c r="M12" s="36"/>
      <c r="N12" s="37">
        <f t="shared" si="15"/>
        <v>1.5714285714285714</v>
      </c>
      <c r="O12" s="38">
        <f t="shared" si="16"/>
        <v>0.2857142857142857</v>
      </c>
      <c r="P12" s="39">
        <f>SUMIFS('Отчет 23-29.03'!H:H,'Отчет 23-29.03'!D:D,"Выручка",'Отчет 23-29.03'!E:E,B12)</f>
        <v>3</v>
      </c>
      <c r="Q12" s="39">
        <f>SUMIFS('Отчет 23-29.03'!H:H,'Отчет 23-29.03'!D:D,"Возврат выручки",'Отчет 23-29.03'!E:E,B12)</f>
        <v>1</v>
      </c>
      <c r="R12" s="40">
        <f t="shared" si="18"/>
        <v>2</v>
      </c>
      <c r="S12" s="41">
        <f>SUMIFS('Отчет 23-29.03'!P:P,'Отчет 23-29.03'!C:C,"Продажи",'Отчет 23-29.03'!E:E,B12)</f>
        <v>7179</v>
      </c>
      <c r="T12" s="42">
        <f>SUMIFS('Отчет 23-29.03'!P:P,'Отчет 23-29.03'!C:C,"Возвраты",'Отчет 23-29.03'!E:E,B12)</f>
        <v>-2393</v>
      </c>
      <c r="U12" s="40">
        <f t="shared" si="19"/>
        <v>4786</v>
      </c>
      <c r="V12" s="43">
        <f t="shared" si="3"/>
        <v>3.8193280663953395E-2</v>
      </c>
      <c r="W12" s="44">
        <f t="shared" si="20"/>
        <v>234</v>
      </c>
      <c r="X12" s="42">
        <f>-SUMIFS('Отчет 23-29.03'!P:P,'Отчет 23-29.03'!C:C,"Вознаграждение Ozon",'Отчет 23-29.03'!E:E,B12)</f>
        <v>2057.98</v>
      </c>
      <c r="Y12" s="45">
        <f t="shared" si="5"/>
        <v>0.43</v>
      </c>
      <c r="Z12" s="42">
        <f>-SUMIFS('Отчет 23-29.03'!P:P,'Отчет 23-29.03'!C:C,"Услуги доставки",'Отчет 23-29.03'!E:E,B12)</f>
        <v>539.41999999999996</v>
      </c>
      <c r="AA12" s="32">
        <v>3177.151194</v>
      </c>
      <c r="AB12" s="55"/>
      <c r="AC12" s="42"/>
      <c r="AD12" s="46">
        <f t="shared" si="17"/>
        <v>23.562580640012769</v>
      </c>
      <c r="AE12" s="47">
        <f t="shared" si="21"/>
        <v>-1246.1137746400129</v>
      </c>
      <c r="AF12" s="46"/>
      <c r="AG12" s="48">
        <f t="shared" si="22"/>
        <v>2393</v>
      </c>
      <c r="AH12" s="49">
        <f t="shared" si="23"/>
        <v>117</v>
      </c>
      <c r="AI12" s="49">
        <f t="shared" si="24"/>
        <v>1028.99</v>
      </c>
      <c r="AJ12" s="49">
        <f t="shared" si="25"/>
        <v>179.80666666666664</v>
      </c>
      <c r="AK12" s="49">
        <f t="shared" si="26"/>
        <v>1059.0503980000001</v>
      </c>
      <c r="AL12" s="49">
        <f t="array" ref="AL12">_xlfn.IFS(R12=0,AE12,R12&lt;0,AE12/-R12,R12&gt;0,AE12/R12)</f>
        <v>-623.05688732000647</v>
      </c>
      <c r="AM12" s="50">
        <f t="shared" si="27"/>
        <v>-0.26036643849561492</v>
      </c>
      <c r="AN12" s="51">
        <f t="shared" si="28"/>
        <v>-5.3252725411966368</v>
      </c>
      <c r="AP12" s="53">
        <f t="shared" si="29"/>
        <v>-198132.09016776204</v>
      </c>
    </row>
    <row r="13" spans="1:42">
      <c r="A13" s="30">
        <v>3405092993</v>
      </c>
      <c r="B13" s="31" t="s">
        <v>58</v>
      </c>
      <c r="C13" s="32">
        <v>326</v>
      </c>
      <c r="D13" s="33"/>
      <c r="E13" s="33"/>
      <c r="F13" s="33"/>
      <c r="G13" s="34"/>
      <c r="H13" s="35">
        <v>123</v>
      </c>
      <c r="I13" s="54">
        <f t="shared" si="0"/>
        <v>40098</v>
      </c>
      <c r="J13" s="36"/>
      <c r="K13" s="32">
        <v>8</v>
      </c>
      <c r="L13" s="36"/>
      <c r="M13" s="36"/>
      <c r="N13" s="37">
        <f t="shared" si="15"/>
        <v>1.1428571428571428</v>
      </c>
      <c r="O13" s="38">
        <f t="shared" si="16"/>
        <v>0.8571428571428571</v>
      </c>
      <c r="P13" s="39">
        <f>SUMIFS('Отчет 23-29.03'!H:H,'Отчет 23-29.03'!D:D,"Выручка",'Отчет 23-29.03'!E:E,B13)</f>
        <v>6</v>
      </c>
      <c r="Q13" s="39">
        <f>SUMIFS('Отчет 23-29.03'!H:H,'Отчет 23-29.03'!D:D,"Возврат выручки",'Отчет 23-29.03'!E:E,B13)</f>
        <v>0</v>
      </c>
      <c r="R13" s="40">
        <f t="shared" si="18"/>
        <v>6</v>
      </c>
      <c r="S13" s="41">
        <f>SUMIFS('Отчет 23-29.03'!P:P,'Отчет 23-29.03'!C:C,"Продажи",'Отчет 23-29.03'!E:E,B13)</f>
        <v>14621.000000000002</v>
      </c>
      <c r="T13" s="42">
        <f>SUMIFS('Отчет 23-29.03'!P:P,'Отчет 23-29.03'!C:C,"Возвраты",'Отчет 23-29.03'!E:E,B13)</f>
        <v>0</v>
      </c>
      <c r="U13" s="40">
        <f t="shared" si="19"/>
        <v>14621.000000000002</v>
      </c>
      <c r="V13" s="43">
        <f t="shared" si="3"/>
        <v>0.11667863698028889</v>
      </c>
      <c r="W13" s="44">
        <f t="shared" si="20"/>
        <v>738</v>
      </c>
      <c r="X13" s="42">
        <f>-SUMIFS('Отчет 23-29.03'!P:P,'Отчет 23-29.03'!C:C,"Вознаграждение Ozon",'Отчет 23-29.03'!E:E,B13)</f>
        <v>6287.0299999999988</v>
      </c>
      <c r="Y13" s="45">
        <f t="shared" si="5"/>
        <v>0.42999999999999988</v>
      </c>
      <c r="Z13" s="42">
        <f>-SUMIFS('Отчет 23-29.03'!P:P,'Отчет 23-29.03'!C:C,"Услуги доставки",'Отчет 23-29.03'!E:E,B13)</f>
        <v>973.41</v>
      </c>
      <c r="AA13" s="32">
        <v>1663.8978439999998</v>
      </c>
      <c r="AB13" s="55"/>
      <c r="AC13" s="42"/>
      <c r="AD13" s="46">
        <f t="shared" si="17"/>
        <v>71.982551512249628</v>
      </c>
      <c r="AE13" s="47">
        <f t="shared" si="21"/>
        <v>4886.6796044877537</v>
      </c>
      <c r="AF13" s="46"/>
      <c r="AG13" s="48">
        <f t="shared" si="22"/>
        <v>2436.8333333333335</v>
      </c>
      <c r="AH13" s="49">
        <f t="shared" si="23"/>
        <v>123</v>
      </c>
      <c r="AI13" s="49">
        <f t="shared" si="24"/>
        <v>1047.8383333333331</v>
      </c>
      <c r="AJ13" s="49">
        <f t="shared" si="25"/>
        <v>162.23499999999999</v>
      </c>
      <c r="AK13" s="49">
        <f t="shared" si="26"/>
        <v>277.31630733333333</v>
      </c>
      <c r="AL13" s="49">
        <f t="array" ref="AL13">_xlfn.IFS(R13=0,AE13,R13&lt;0,AE13/-R13,R13&gt;0,AE13/R13)</f>
        <v>814.446600747959</v>
      </c>
      <c r="AM13" s="50">
        <f t="shared" si="27"/>
        <v>0.33422335028300071</v>
      </c>
      <c r="AN13" s="51">
        <f t="shared" si="28"/>
        <v>6.6215170792516993</v>
      </c>
      <c r="AP13" s="53">
        <f t="shared" si="29"/>
        <v>265509.59184383461</v>
      </c>
    </row>
    <row r="14" spans="1:42">
      <c r="A14" s="30">
        <v>3405092868</v>
      </c>
      <c r="B14" s="31" t="s">
        <v>59</v>
      </c>
      <c r="C14" s="32">
        <v>333</v>
      </c>
      <c r="H14" s="35">
        <v>123</v>
      </c>
      <c r="I14" s="54">
        <f t="shared" si="0"/>
        <v>40959</v>
      </c>
      <c r="K14" s="32">
        <v>1</v>
      </c>
      <c r="N14" s="37">
        <f t="shared" si="15"/>
        <v>0.14285714285714285</v>
      </c>
      <c r="O14" s="38">
        <f t="shared" si="16"/>
        <v>0.14285714285714285</v>
      </c>
      <c r="P14" s="39">
        <f>SUMIFS('Отчет 23-29.03'!H:H,'Отчет 23-29.03'!D:D,"Выручка",'Отчет 23-29.03'!E:E,B14)</f>
        <v>1</v>
      </c>
      <c r="Q14" s="39">
        <f>SUMIFS('Отчет 23-29.03'!H:H,'Отчет 23-29.03'!D:D,"Возврат выручки",'Отчет 23-29.03'!E:E,B14)</f>
        <v>0</v>
      </c>
      <c r="R14" s="40">
        <f t="shared" si="18"/>
        <v>1</v>
      </c>
      <c r="S14" s="41">
        <f>SUMIFS('Отчет 23-29.03'!P:P,'Отчет 23-29.03'!C:C,"Продажи",'Отчет 23-29.03'!E:E,B14)</f>
        <v>2410</v>
      </c>
      <c r="T14" s="42">
        <f>SUMIFS('Отчет 23-29.03'!P:P,'Отчет 23-29.03'!C:C,"Возвраты",'Отчет 23-29.03'!E:E,B14)</f>
        <v>0</v>
      </c>
      <c r="U14" s="40">
        <f t="shared" si="19"/>
        <v>2410</v>
      </c>
      <c r="V14" s="43">
        <f t="shared" si="3"/>
        <v>1.9232303886361823E-2</v>
      </c>
      <c r="W14" s="44">
        <f t="shared" si="20"/>
        <v>123</v>
      </c>
      <c r="X14" s="42">
        <f>-SUMIFS('Отчет 23-29.03'!P:P,'Отчет 23-29.03'!C:C,"Вознаграждение Ozon",'Отчет 23-29.03'!E:E,B14)</f>
        <v>1036.3</v>
      </c>
      <c r="Y14" s="45">
        <f t="shared" si="5"/>
        <v>0.43</v>
      </c>
      <c r="Z14" s="42">
        <f>-SUMIFS('Отчет 23-29.03'!P:P,'Отчет 23-29.03'!C:C,"Услуги доставки",'Отчет 23-29.03'!E:E,B14)</f>
        <v>85.33</v>
      </c>
      <c r="AA14" s="32"/>
      <c r="AB14" s="55"/>
      <c r="AC14" s="42"/>
      <c r="AD14" s="46">
        <f t="shared" si="17"/>
        <v>11.864985236613201</v>
      </c>
      <c r="AE14" s="47">
        <f t="shared" si="21"/>
        <v>1153.505014763387</v>
      </c>
      <c r="AG14" s="48">
        <f t="shared" si="22"/>
        <v>2410</v>
      </c>
      <c r="AH14" s="49">
        <f t="shared" si="23"/>
        <v>123</v>
      </c>
      <c r="AI14" s="49">
        <f t="shared" si="24"/>
        <v>1036.3</v>
      </c>
      <c r="AJ14" s="49">
        <f t="shared" si="25"/>
        <v>85.33</v>
      </c>
      <c r="AK14" s="49">
        <f t="shared" si="26"/>
        <v>0</v>
      </c>
      <c r="AL14" s="49">
        <f t="array" ref="AL14">_xlfn.IFS(R14=0,AE14,R14&lt;0,AE14/-R14,R14&gt;0,AE14/R14)</f>
        <v>1153.505014763387</v>
      </c>
      <c r="AM14" s="50">
        <f t="shared" si="27"/>
        <v>0.47863278620887423</v>
      </c>
      <c r="AN14" s="51">
        <f t="shared" si="28"/>
        <v>9.3780895509218443</v>
      </c>
      <c r="AP14" s="53">
        <f t="shared" si="29"/>
        <v>384117.16991620784</v>
      </c>
    </row>
    <row r="15" spans="1:42">
      <c r="A15" s="30">
        <v>3064346642</v>
      </c>
      <c r="B15" s="31" t="s">
        <v>53</v>
      </c>
      <c r="C15" s="32">
        <v>531</v>
      </c>
      <c r="D15" s="33"/>
      <c r="E15" s="33"/>
      <c r="F15" s="33"/>
      <c r="G15" s="34"/>
      <c r="H15" s="35">
        <v>123</v>
      </c>
      <c r="I15" s="54">
        <f t="shared" si="0"/>
        <v>65313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0.2857142857142857</v>
      </c>
      <c r="P15" s="39">
        <f>SUMIFS('Отчет 23-29.03'!H:H,'Отчет 23-29.03'!D:D,"Выручка",'Отчет 23-29.03'!E:E,B15)</f>
        <v>2</v>
      </c>
      <c r="Q15" s="39">
        <f>SUMIFS('Отчет 23-29.03'!H:H,'Отчет 23-29.03'!D:D,"Возврат выручки",'Отчет 23-29.03'!E:E,B15)</f>
        <v>0</v>
      </c>
      <c r="R15" s="40">
        <f t="shared" si="18"/>
        <v>2</v>
      </c>
      <c r="S15" s="41">
        <f>SUMIFS('Отчет 23-29.03'!P:P,'Отчет 23-29.03'!C:C,"Продажи",'Отчет 23-29.03'!E:E,B15)</f>
        <v>4400</v>
      </c>
      <c r="T15" s="42">
        <f>SUMIFS('Отчет 23-29.03'!P:P,'Отчет 23-29.03'!C:C,"Возвраты",'Отчет 23-29.03'!E:E,B15)</f>
        <v>0</v>
      </c>
      <c r="U15" s="40">
        <f t="shared" si="19"/>
        <v>4400</v>
      </c>
      <c r="V15" s="43">
        <f>U15/$U$24</f>
        <v>3.5112919958502915E-2</v>
      </c>
      <c r="W15" s="44">
        <f t="shared" si="20"/>
        <v>246</v>
      </c>
      <c r="X15" s="42">
        <f>-SUMIFS('Отчет 23-29.03'!P:P,'Отчет 23-29.03'!C:C,"Вознаграждение Ozon",'Отчет 23-29.03'!E:E,B15)</f>
        <v>1892</v>
      </c>
      <c r="Y15" s="45">
        <f t="shared" si="5"/>
        <v>0.43</v>
      </c>
      <c r="Z15" s="42">
        <f>-SUMIFS('Отчет 23-29.03'!P:P,'Отчет 23-29.03'!C:C,"Услуги доставки",'Отчет 23-29.03'!E:E,B15)</f>
        <v>327.92</v>
      </c>
      <c r="AA15" s="32">
        <v>66.587856000000002</v>
      </c>
      <c r="AB15" s="55"/>
      <c r="AC15" s="42"/>
      <c r="AD15" s="46">
        <f t="shared" si="17"/>
        <v>21.662213709999204</v>
      </c>
      <c r="AE15" s="47">
        <f t="shared" si="21"/>
        <v>1845.8299302900007</v>
      </c>
      <c r="AF15" s="46"/>
      <c r="AG15" s="48">
        <f t="shared" si="22"/>
        <v>2200</v>
      </c>
      <c r="AH15" s="49">
        <f t="shared" si="23"/>
        <v>123</v>
      </c>
      <c r="AI15" s="49">
        <f t="shared" si="24"/>
        <v>946</v>
      </c>
      <c r="AJ15" s="49">
        <f t="shared" si="25"/>
        <v>163.96</v>
      </c>
      <c r="AK15" s="49">
        <f t="shared" si="26"/>
        <v>33.293928000000001</v>
      </c>
      <c r="AL15" s="49">
        <f t="array" ref="AL15">_xlfn.IFS(R15=0,AE15,R15&lt;0,AE15/-R15,R15&gt;0,AE15/R15)</f>
        <v>922.91496514500034</v>
      </c>
      <c r="AM15" s="50">
        <f t="shared" si="27"/>
        <v>0.41950680233863652</v>
      </c>
      <c r="AN15" s="51">
        <f t="shared" si="28"/>
        <v>7.5033737003658567</v>
      </c>
      <c r="AP15" s="53">
        <f t="shared" si="29"/>
        <v>490067.84649199515</v>
      </c>
    </row>
    <row r="16" spans="1:42">
      <c r="A16" s="30">
        <v>3405092287</v>
      </c>
      <c r="B16" s="31" t="s">
        <v>60</v>
      </c>
      <c r="C16" s="32">
        <v>324</v>
      </c>
      <c r="H16" s="35">
        <v>117</v>
      </c>
      <c r="I16" s="54">
        <f t="shared" si="0"/>
        <v>37908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23-29.03'!H:H,'Отчет 23-29.03'!D:D,"Выручка",'Отчет 23-29.03'!E:E,B16)</f>
        <v>6</v>
      </c>
      <c r="Q16" s="39">
        <f>SUMIFS('Отчет 23-29.03'!H:H,'Отчет 23-29.03'!D:D,"Возврат выручки",'Отчет 23-29.03'!E:E,B16)</f>
        <v>0</v>
      </c>
      <c r="R16" s="40">
        <f t="shared" si="18"/>
        <v>6</v>
      </c>
      <c r="S16" s="41">
        <f>SUMIFS('Отчет 23-29.03'!P:P,'Отчет 23-29.03'!C:C,"Продажи",'Отчет 23-29.03'!E:E,B16)</f>
        <v>15044</v>
      </c>
      <c r="T16" s="42">
        <f>SUMIFS('Отчет 23-29.03'!P:P,'Отчет 23-29.03'!C:C,"Возвраты",'Отчет 23-29.03'!E:E,B16)</f>
        <v>0</v>
      </c>
      <c r="U16" s="40">
        <f t="shared" si="19"/>
        <v>15044</v>
      </c>
      <c r="V16" s="43">
        <f>U16/$U$24</f>
        <v>0.12005426542175406</v>
      </c>
      <c r="W16" s="44">
        <f t="shared" si="20"/>
        <v>702</v>
      </c>
      <c r="X16" s="42">
        <f>-SUMIFS('Отчет 23-29.03'!P:P,'Отчет 23-29.03'!C:C,"Вознаграждение Ozon",'Отчет 23-29.03'!E:E,B16)</f>
        <v>6468.92</v>
      </c>
      <c r="Y16" s="45">
        <f t="shared" si="5"/>
        <v>0.43</v>
      </c>
      <c r="Z16" s="42">
        <f>-SUMIFS('Отчет 23-29.03'!P:P,'Отчет 23-29.03'!C:C,"Услуги доставки",'Отчет 23-29.03'!E:E,B16)</f>
        <v>1294.0100000000004</v>
      </c>
      <c r="AA16" s="32">
        <v>3873.104214</v>
      </c>
      <c r="AB16" s="55"/>
      <c r="AC16" s="42"/>
      <c r="AD16" s="46">
        <f t="shared" si="17"/>
        <v>74.065077966642733</v>
      </c>
      <c r="AE16" s="47">
        <f t="shared" si="21"/>
        <v>2631.9007080333572</v>
      </c>
      <c r="AF16" s="46"/>
      <c r="AG16" s="48">
        <f t="shared" si="22"/>
        <v>2507.3333333333335</v>
      </c>
      <c r="AH16" s="49">
        <f t="shared" si="23"/>
        <v>117</v>
      </c>
      <c r="AI16" s="49">
        <f t="shared" si="24"/>
        <v>1078.1533333333334</v>
      </c>
      <c r="AJ16" s="49">
        <f t="shared" si="25"/>
        <v>215.66833333333341</v>
      </c>
      <c r="AK16" s="49">
        <f t="shared" si="26"/>
        <v>645.51736900000003</v>
      </c>
      <c r="AL16" s="49">
        <f t="array" ref="AL16">_xlfn.IFS(R16=0,AE16,R16&lt;0,AE16/-R16,R16&gt;0,AE16/R16)</f>
        <v>438.65011800555953</v>
      </c>
      <c r="AM16" s="50">
        <f t="shared" si="27"/>
        <v>0.1749468697177185</v>
      </c>
      <c r="AN16" s="51">
        <f t="shared" si="28"/>
        <v>3.7491463077398253</v>
      </c>
      <c r="AP16" s="53">
        <f t="shared" si="29"/>
        <v>142122.63823380129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2289.5509920634918</v>
      </c>
      <c r="AH17" s="58">
        <f t="shared" si="30"/>
        <v>127.26</v>
      </c>
      <c r="AI17" s="58">
        <f t="shared" si="30"/>
        <v>984.50692658730156</v>
      </c>
      <c r="AJ17" s="58">
        <f t="shared" si="30"/>
        <v>195.74630402930401</v>
      </c>
      <c r="AK17" s="58">
        <f t="shared" si="30"/>
        <v>580.86448435666671</v>
      </c>
      <c r="AL17" s="58">
        <f t="shared" si="30"/>
        <v>364.69391205547373</v>
      </c>
      <c r="AM17" s="59">
        <f t="shared" si="30"/>
        <v>0.21472691477324679</v>
      </c>
      <c r="AN17" s="59">
        <f t="shared" si="30"/>
        <v>2.9388802287254761</v>
      </c>
      <c r="AO17" s="60"/>
      <c r="AP17" s="61"/>
    </row>
    <row r="18" spans="1:52">
      <c r="A18" s="62" t="s">
        <v>44</v>
      </c>
      <c r="B18" s="63"/>
      <c r="C18" s="64">
        <f>SUM(C3:C16)</f>
        <v>5629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701281.32000000007</v>
      </c>
      <c r="J18" s="67"/>
      <c r="K18" s="64">
        <f>SUM(K3:K16)</f>
        <v>136</v>
      </c>
      <c r="L18" s="67"/>
      <c r="M18" s="67"/>
      <c r="N18" s="68"/>
      <c r="O18" s="69"/>
      <c r="P18" s="64">
        <f t="shared" ref="P18:X18" si="31">SUM(P3:P16)</f>
        <v>59</v>
      </c>
      <c r="Q18" s="64">
        <f t="shared" si="31"/>
        <v>5</v>
      </c>
      <c r="R18" s="64">
        <f t="shared" si="31"/>
        <v>54</v>
      </c>
      <c r="S18" s="70">
        <f t="shared" si="31"/>
        <v>135999</v>
      </c>
      <c r="T18" s="64">
        <f t="shared" si="31"/>
        <v>-10689</v>
      </c>
      <c r="U18" s="64">
        <f t="shared" si="31"/>
        <v>125310</v>
      </c>
      <c r="V18" s="71">
        <f t="shared" si="31"/>
        <v>1</v>
      </c>
      <c r="W18" s="64">
        <f t="shared" si="31"/>
        <v>7248.21</v>
      </c>
      <c r="X18" s="64">
        <f t="shared" si="31"/>
        <v>53883.299999999996</v>
      </c>
      <c r="Y18" s="72">
        <f>IF(U18=0,0,X18/U18)</f>
        <v>0.42999999999999994</v>
      </c>
      <c r="Z18" s="64">
        <f>SUM(Z3:Z16)</f>
        <v>10759.15</v>
      </c>
      <c r="AA18" s="64">
        <f>IFERROR(P18*AA24/P24,0)</f>
        <v>26466.97</v>
      </c>
      <c r="AB18" s="64">
        <f>SUM(AB3:AB16)</f>
        <v>0</v>
      </c>
      <c r="AC18" s="64">
        <f>SUM(AC3:AC16)</f>
        <v>0</v>
      </c>
      <c r="AD18" s="73">
        <f>SUM(AD3:AD16)</f>
        <v>616.93000000000006</v>
      </c>
      <c r="AE18" s="74">
        <f>SUM(AE3:AE16)</f>
        <v>30189.748951000016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1705190.5941594439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5629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701281.32000000007</v>
      </c>
      <c r="J24" s="118">
        <f>J18+J22</f>
        <v>0</v>
      </c>
      <c r="K24" s="118">
        <f>K18+K22</f>
        <v>136</v>
      </c>
      <c r="L24" s="119"/>
      <c r="M24" s="119"/>
      <c r="N24" s="119"/>
      <c r="O24" s="119"/>
      <c r="P24" s="120">
        <f>P18+P22</f>
        <v>59</v>
      </c>
      <c r="Q24" s="118">
        <f>Q18+Q22</f>
        <v>5</v>
      </c>
      <c r="R24" s="121">
        <f>R18-R22</f>
        <v>54</v>
      </c>
      <c r="S24" s="118">
        <f t="shared" ref="S24:X24" si="34">S18+S22</f>
        <v>135999</v>
      </c>
      <c r="T24" s="118">
        <f t="shared" si="34"/>
        <v>-10689</v>
      </c>
      <c r="U24" s="121">
        <f t="shared" si="34"/>
        <v>125310</v>
      </c>
      <c r="V24" s="122">
        <f t="shared" si="34"/>
        <v>1</v>
      </c>
      <c r="W24" s="118">
        <f t="shared" si="34"/>
        <v>7248.21</v>
      </c>
      <c r="X24" s="118">
        <f t="shared" si="34"/>
        <v>53883.299999999996</v>
      </c>
      <c r="Y24" s="123">
        <f>X24/U24</f>
        <v>0.42999999999999994</v>
      </c>
      <c r="Z24" s="118">
        <f>Z18+Z22</f>
        <v>10759.15</v>
      </c>
      <c r="AA24" s="124">
        <v>26466.97</v>
      </c>
      <c r="AB24" s="125"/>
      <c r="AC24" s="125">
        <f>SUM(AC3:AC20)</f>
        <v>0</v>
      </c>
      <c r="AD24" s="118">
        <f>AD18+AD22</f>
        <v>616.93000000000006</v>
      </c>
      <c r="AE24" s="126">
        <f>AE18+AE22</f>
        <v>30189.748951000016</v>
      </c>
      <c r="AF24" s="127"/>
      <c r="AG24" s="128"/>
      <c r="AH24" s="129"/>
      <c r="AI24" s="129"/>
      <c r="AJ24" s="129"/>
      <c r="AK24" s="129">
        <f>AA25/P24</f>
        <v>383.26544150847451</v>
      </c>
      <c r="AL24" s="129"/>
      <c r="AM24" s="129"/>
      <c r="AN24" s="130"/>
      <c r="AP24" s="126">
        <f>SUM(AP3:AP20)</f>
        <v>3410381.1883188877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22612.661048999995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2804.3089510000063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46" priority="19" operator="greaterThan">
      <formula>120</formula>
    </cfRule>
  </conditionalFormatting>
  <conditionalFormatting sqref="N23">
    <cfRule type="cellIs" dxfId="245" priority="18" operator="between">
      <formula>0.000001</formula>
      <formula>25</formula>
    </cfRule>
  </conditionalFormatting>
  <conditionalFormatting sqref="V1 V25:V1048576">
    <cfRule type="cellIs" dxfId="244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{B9D40FB4-A110-4615-9875-0FE53187A1C4}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{1848A637-85FE-45A5-B8B3-99858EF254E4}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{3607199C-3F18-4B57-A08E-40DCF9E44910}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{94625C5D-F871-4AFA-8015-F06A5F9ACABF}</x14:id>
        </ext>
      </extLst>
    </cfRule>
  </conditionalFormatting>
  <conditionalFormatting sqref="P23">
    <cfRule type="cellIs" dxfId="243" priority="14" operator="greaterThan">
      <formula>120</formula>
    </cfRule>
  </conditionalFormatting>
  <conditionalFormatting sqref="Q23">
    <cfRule type="cellIs" dxfId="242" priority="13" operator="greaterThan">
      <formula>120</formula>
    </cfRule>
  </conditionalFormatting>
  <conditionalFormatting sqref="R23">
    <cfRule type="cellIs" dxfId="241" priority="12" operator="greaterThan">
      <formula>120</formula>
    </cfRule>
  </conditionalFormatting>
  <conditionalFormatting sqref="S23">
    <cfRule type="cellIs" dxfId="240" priority="11" operator="greaterThan">
      <formula>120</formula>
    </cfRule>
  </conditionalFormatting>
  <conditionalFormatting sqref="T23">
    <cfRule type="cellIs" dxfId="239" priority="10" operator="greaterThan">
      <formula>120</formula>
    </cfRule>
  </conditionalFormatting>
  <conditionalFormatting sqref="U23">
    <cfRule type="cellIs" dxfId="238" priority="9" operator="greaterThan">
      <formula>120</formula>
    </cfRule>
  </conditionalFormatting>
  <conditionalFormatting sqref="V23">
    <cfRule type="cellIs" dxfId="237" priority="8" operator="greaterThan">
      <formula>120</formula>
    </cfRule>
  </conditionalFormatting>
  <conditionalFormatting sqref="W23">
    <cfRule type="cellIs" dxfId="236" priority="7" operator="greaterThan">
      <formula>120</formula>
    </cfRule>
  </conditionalFormatting>
  <conditionalFormatting sqref="X23">
    <cfRule type="cellIs" dxfId="235" priority="6" operator="greaterThan">
      <formula>120</formula>
    </cfRule>
  </conditionalFormatting>
  <conditionalFormatting sqref="Z23">
    <cfRule type="cellIs" dxfId="23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{4BB1FF20-D289-4A3B-9BA6-41F686F77CFC}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{A609CAB0-4E19-4D9D-9E90-E1396EA5BA72}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{FC4A79DF-81D6-489E-ACAD-4F43AC47072C}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{FB2285CE-11EE-4A12-832F-A6A4D1A47788}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{88721829-B9AE-4907-9FE1-B8C2EDD599AC}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{197BE544-EE03-4860-9E95-103D662BE6AC}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{AA2CFE25-1E2A-4B56-BFC2-2A5FB745FDDD}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{8A57E1D8-0770-4E5B-8E9C-FC812324064E}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{250FBC6F-367E-4F41-8E35-83E5F36B7AAD}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{AA98797F-8BA5-4AF8-AB33-2F8408E36040}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{00BF0D8E-D113-4970-80B3-8E5B264CBC0F}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{D53BFA5B-C1F1-40A5-B0BB-8D562F82808D}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{576C7DFD-0D9D-40DC-AE10-474AF0065D0C}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{0A0440F8-8A59-48EF-A12E-8E5135FCC77A}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{9BA81B4E-9A72-4CBA-8A8C-4C18A771EB39}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{993900B4-35C6-42F7-80E0-47643CCE1362}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D40FB4-A110-4615-9875-0FE53187A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1848A637-85FE-45A5-B8B3-99858EF25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607199C-3F18-4B57-A08E-40DCF9E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4625C5D-F871-4AFA-8015-F06A5F9AC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1FF20-D289-4A3B-9BA6-41F686F77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609CAB0-4E19-4D9D-9E90-E1396EA5BA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C4A79DF-81D6-489E-ACAD-4F43AC4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FB2285CE-11EE-4A12-832F-A6A4D1A4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88721829-B9AE-4907-9FE1-B8C2EDD599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197BE544-EE03-4860-9E95-103D662BE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A2CFE25-1E2A-4B56-BFC2-2A5FB745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A57E1D8-0770-4E5B-8E9C-FC8123240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250FBC6F-367E-4F41-8E35-83E5F36B7A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A98797F-8BA5-4AF8-AB33-2F8408E36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BF0D8E-D113-4970-80B3-8E5B264CBC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53BFA5B-C1F1-40A5-B0BB-8D562F828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76C7DFD-0D9D-40DC-AE10-474AF0065D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0A0440F8-8A59-48EF-A12E-8E5135FCC7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BA81B4E-9A72-4CBA-8A8C-4C18A771E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93900B4-35C6-42F7-80E0-47643CCE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BE71-84D1-4225-B24E-D4438E6C8B49}">
  <dimension ref="A1:AZ30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X28" sqref="X28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2939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65644+577</f>
        <v>66221</v>
      </c>
      <c r="AE1" s="266">
        <f>U24/AD1</f>
        <v>2.1747783935609548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0.14285714285714285</v>
      </c>
      <c r="P3" s="39">
        <f>SUMIFS('Отчет 16-22.03'!H:H,'Отчет 16-22.03'!D:D,"Выручка",'Отчет 16-22.03'!E:E,B3)</f>
        <v>1</v>
      </c>
      <c r="Q3" s="39">
        <f>SUMIFS('Отчет 16-22.03'!H:H,'Отчет 16-22.03'!D:D,"Возврат выручки",'Отчет 16-22.03'!E:E,B3)</f>
        <v>0</v>
      </c>
      <c r="R3" s="40">
        <f t="shared" ref="R3:R7" si="1">P3-Q3</f>
        <v>1</v>
      </c>
      <c r="S3" s="41">
        <f>SUMIFS('Отчет 16-22.03'!P:P,'Отчет 16-22.03'!C:C,"Продажи",'Отчет 16-22.03'!E:E,B3)</f>
        <v>2650</v>
      </c>
      <c r="T3" s="42">
        <f>SUMIFS('Отчет 16-22.03'!P:P,'Отчет 16-22.03'!C:C,"Возвраты",'Отчет 16-22.03'!E:E,B3)</f>
        <v>0</v>
      </c>
      <c r="U3" s="40">
        <f t="shared" ref="U3:U7" si="2">S3+T3</f>
        <v>2650</v>
      </c>
      <c r="V3" s="43">
        <f t="shared" ref="V3:V14" si="3">U3/$U$24</f>
        <v>1.8400733251860903E-2</v>
      </c>
      <c r="W3" s="44">
        <f t="shared" ref="W3:W7" si="4">R3*H3</f>
        <v>142.97999999999999</v>
      </c>
      <c r="X3" s="42">
        <f>-SUMIFS('Отчет 16-22.03'!P:P,'Отчет 16-22.03'!C:C,"Вознаграждение Ozon",'Отчет 16-22.03'!E:E,B3)</f>
        <v>1139.5</v>
      </c>
      <c r="Y3" s="45">
        <f t="shared" ref="Y3:Y16" si="5">IF(U3=0,0,X3/U3)</f>
        <v>0.43</v>
      </c>
      <c r="Z3" s="42">
        <f>-SUMIFS('Отчет 16-22.03'!P:P,'Отчет 16-22.03'!C:C,"Услуги доставки",'Отчет 16-22.03'!E:E,B3)</f>
        <v>291.22000000000003</v>
      </c>
      <c r="AA3" s="32">
        <v>0</v>
      </c>
      <c r="AB3" s="42"/>
      <c r="AC3" s="42"/>
      <c r="AD3" s="46">
        <f>IFERROR(U3*1%/$AE$1,0)</f>
        <v>12.185149566714811</v>
      </c>
      <c r="AE3" s="47">
        <f t="shared" ref="AE3:AE7" si="6">U3-W3-X3-Z3-AA3-AB3-AC3-AD3</f>
        <v>1064.1148504332853</v>
      </c>
      <c r="AF3" s="46"/>
      <c r="AG3" s="48">
        <f t="shared" ref="AG3:AG7" si="7">IF(R3=0,0,U3/R3)</f>
        <v>2650</v>
      </c>
      <c r="AH3" s="49">
        <f t="shared" ref="AH3:AH7" si="8">H3</f>
        <v>142.97999999999999</v>
      </c>
      <c r="AI3" s="49">
        <f t="shared" ref="AI3:AI7" si="9">IF(R3=0,0,X3/R3)</f>
        <v>1139.5</v>
      </c>
      <c r="AJ3" s="49">
        <f t="shared" ref="AJ3:AJ7" si="10">IF(P3=0,Z3/1,Z3/P3)</f>
        <v>291.22000000000003</v>
      </c>
      <c r="AK3" s="49">
        <f t="shared" ref="AK3:AK7" si="11">IF(P3=0,0,AA3/P3)</f>
        <v>0</v>
      </c>
      <c r="AL3" s="49">
        <f>_xlfn.IFS(R3=0,AE3,R3&lt;0,AE3/-R3,R3&gt;0,AE3/R3)</f>
        <v>1064.1148504332853</v>
      </c>
      <c r="AM3" s="50">
        <f t="shared" ref="AM3:AM7" si="12">IF(AG3=0,0,AL3/AG3)</f>
        <v>0.40155277374840953</v>
      </c>
      <c r="AN3" s="51">
        <f t="shared" ref="AN3:AN7" si="13">IF(AH3=0,0,AL3/AH3)</f>
        <v>7.4424034860350075</v>
      </c>
      <c r="AP3" s="53">
        <f t="shared" ref="AP3:AP7" si="14">AL3*C3</f>
        <v>370311.96795078326</v>
      </c>
    </row>
    <row r="4" spans="1:42">
      <c r="A4" s="30">
        <v>2676784638</v>
      </c>
      <c r="B4" s="31" t="s">
        <v>39</v>
      </c>
      <c r="C4" s="32">
        <v>342</v>
      </c>
      <c r="D4" s="33"/>
      <c r="E4" s="33"/>
      <c r="F4" s="33"/>
      <c r="G4" s="34"/>
      <c r="H4" s="35">
        <v>123.09</v>
      </c>
      <c r="I4" s="33">
        <f t="shared" si="0"/>
        <v>42096.78</v>
      </c>
      <c r="J4" s="36"/>
      <c r="K4" s="32">
        <v>9</v>
      </c>
      <c r="L4" s="36"/>
      <c r="M4" s="36"/>
      <c r="N4" s="37">
        <f t="shared" ref="N4:N16" si="15">K4/$O$1</f>
        <v>1.2857142857142858</v>
      </c>
      <c r="O4" s="38">
        <f t="shared" ref="O4:O16" si="16">R4/$O$1</f>
        <v>0</v>
      </c>
      <c r="P4" s="39">
        <f>SUMIFS('Отчет 16-22.03'!H:H,'Отчет 16-22.03'!D:D,"Выручка",'Отчет 16-22.03'!E:E,B4)</f>
        <v>0</v>
      </c>
      <c r="Q4" s="39">
        <f>SUMIFS('Отчет 16-22.03'!H:H,'Отчет 16-22.03'!D:D,"Возврат выручки",'Отчет 16-22.03'!E:E,B4)</f>
        <v>0</v>
      </c>
      <c r="R4" s="40">
        <f t="shared" si="1"/>
        <v>0</v>
      </c>
      <c r="S4" s="41">
        <f>SUMIFS('Отчет 16-22.03'!P:P,'Отчет 16-22.03'!C:C,"Продажи",'Отчет 16-22.03'!E:E,B4)</f>
        <v>0</v>
      </c>
      <c r="T4" s="42">
        <f>SUMIFS('Отчет 16-22.03'!P:P,'Отчет 16-22.03'!C:C,"Возвраты",'Отчет 16-22.03'!E:E,B4)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16-22.03'!P:P,'Отчет 16-22.03'!C:C,"Вознаграждение Ozon",'Отчет 16-22.03'!E:E,B4)</f>
        <v>0</v>
      </c>
      <c r="Y4" s="45">
        <f t="shared" si="5"/>
        <v>0</v>
      </c>
      <c r="Z4" s="42">
        <f>-SUMIFS('Отчет 16-22.03'!P:P,'Отчет 16-22.03'!C:C,"Услуги доставки",'Отчет 16-22.03'!E:E,B4)</f>
        <v>467.69999999999993</v>
      </c>
      <c r="AA4" s="32">
        <v>1705.23568</v>
      </c>
      <c r="AB4" s="42"/>
      <c r="AC4" s="42"/>
      <c r="AD4" s="46">
        <f t="shared" ref="AD4:AD16" si="17">IFERROR(U4*1%/$AE$1,0)</f>
        <v>0</v>
      </c>
      <c r="AE4" s="47">
        <f t="shared" si="6"/>
        <v>-2172.93568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467.69999999999993</v>
      </c>
      <c r="AK4" s="49">
        <f t="shared" si="11"/>
        <v>0</v>
      </c>
      <c r="AL4" s="49">
        <f t="array" ref="AL4">_xlfn.IFS(R4=0,AE4,R4&lt;0,AE4/-R4,R4&gt;0,AE4/R4)</f>
        <v>-2172.93568</v>
      </c>
      <c r="AM4" s="50">
        <f t="shared" si="12"/>
        <v>0</v>
      </c>
      <c r="AN4" s="51">
        <f t="shared" si="13"/>
        <v>-17.653226744658379</v>
      </c>
      <c r="AP4" s="53">
        <f t="shared" si="14"/>
        <v>-743144.00256000005</v>
      </c>
    </row>
    <row r="5" spans="1:42">
      <c r="A5" s="30">
        <v>2676784504</v>
      </c>
      <c r="B5" s="31" t="s">
        <v>40</v>
      </c>
      <c r="C5" s="32">
        <v>358</v>
      </c>
      <c r="D5" s="33"/>
      <c r="E5" s="33"/>
      <c r="F5" s="33"/>
      <c r="G5" s="34"/>
      <c r="H5" s="35">
        <v>123.09</v>
      </c>
      <c r="I5" s="54">
        <f t="shared" si="0"/>
        <v>44066.22</v>
      </c>
      <c r="J5" s="36"/>
      <c r="K5" s="32">
        <v>3</v>
      </c>
      <c r="L5" s="36"/>
      <c r="M5" s="36"/>
      <c r="N5" s="37">
        <f t="shared" si="15"/>
        <v>0.42857142857142855</v>
      </c>
      <c r="O5" s="38">
        <f t="shared" si="16"/>
        <v>0</v>
      </c>
      <c r="P5" s="39">
        <f>SUMIFS('Отчет 16-22.03'!H:H,'Отчет 16-22.03'!D:D,"Выручка",'Отчет 16-22.03'!E:E,B5)</f>
        <v>1</v>
      </c>
      <c r="Q5" s="39">
        <f>SUMIFS('Отчет 16-22.03'!H:H,'Отчет 16-22.03'!D:D,"Возврат выручки",'Отчет 16-22.03'!E:E,B5)</f>
        <v>1</v>
      </c>
      <c r="R5" s="40">
        <f t="shared" si="1"/>
        <v>0</v>
      </c>
      <c r="S5" s="41">
        <f>SUMIFS('Отчет 16-22.03'!P:P,'Отчет 16-22.03'!C:C,"Продажи",'Отчет 16-22.03'!E:E,B5)</f>
        <v>2146</v>
      </c>
      <c r="T5" s="42">
        <f>SUMIFS('Отчет 16-22.03'!P:P,'Отчет 16-22.03'!C:C,"Возвраты",'Отчет 16-22.03'!E:E,B5)</f>
        <v>-2517</v>
      </c>
      <c r="U5" s="40">
        <f t="shared" si="2"/>
        <v>-371</v>
      </c>
      <c r="V5" s="43">
        <f t="shared" si="3"/>
        <v>-2.5761026552605266E-3</v>
      </c>
      <c r="W5" s="44">
        <f t="shared" si="4"/>
        <v>0</v>
      </c>
      <c r="X5" s="42">
        <f>-SUMIFS('Отчет 16-22.03'!P:P,'Отчет 16-22.03'!C:C,"Вознаграждение Ozon",'Отчет 16-22.03'!E:E,B5)</f>
        <v>-159.52999999999997</v>
      </c>
      <c r="Y5" s="45">
        <f t="shared" si="5"/>
        <v>0.42999999999999994</v>
      </c>
      <c r="Z5" s="42">
        <f>-SUMIFS('Отчет 16-22.03'!P:P,'Отчет 16-22.03'!C:C,"Услуги доставки",'Отчет 16-22.03'!E:E,B5)</f>
        <v>142.85</v>
      </c>
      <c r="AA5" s="32">
        <v>493.58</v>
      </c>
      <c r="AB5" s="55"/>
      <c r="AC5" s="42"/>
      <c r="AD5" s="46">
        <f t="shared" si="17"/>
        <v>-1.7059209393400734</v>
      </c>
      <c r="AE5" s="47">
        <f t="shared" si="6"/>
        <v>-846.19407906065999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142.85</v>
      </c>
      <c r="AK5" s="49">
        <f t="shared" si="11"/>
        <v>493.58</v>
      </c>
      <c r="AL5" s="49">
        <f t="array" ref="AL5">_xlfn.IFS(R5=0,AE5,R5&lt;0,AE5/-R5,R5&gt;0,AE5/R5)</f>
        <v>-846.19407906065999</v>
      </c>
      <c r="AM5" s="50">
        <f t="shared" si="12"/>
        <v>0</v>
      </c>
      <c r="AN5" s="51">
        <f t="shared" si="13"/>
        <v>-6.8745964664932977</v>
      </c>
      <c r="AP5" s="53">
        <f t="shared" si="14"/>
        <v>-302937.48030371626</v>
      </c>
    </row>
    <row r="6" spans="1:42">
      <c r="A6" s="30">
        <v>2676784514</v>
      </c>
      <c r="B6" s="31" t="s">
        <v>41</v>
      </c>
      <c r="C6" s="32">
        <v>634</v>
      </c>
      <c r="D6" s="33"/>
      <c r="E6" s="33"/>
      <c r="F6" s="33"/>
      <c r="G6" s="34"/>
      <c r="H6" s="35">
        <v>123.09</v>
      </c>
      <c r="I6" s="54">
        <f t="shared" si="0"/>
        <v>78039.06</v>
      </c>
      <c r="J6" s="36"/>
      <c r="K6" s="32">
        <v>4</v>
      </c>
      <c r="L6" s="36"/>
      <c r="M6" s="36"/>
      <c r="N6" s="37">
        <f t="shared" si="15"/>
        <v>0.5714285714285714</v>
      </c>
      <c r="O6" s="38">
        <f t="shared" si="16"/>
        <v>0.7142857142857143</v>
      </c>
      <c r="P6" s="39">
        <f>SUMIFS('Отчет 16-22.03'!H:H,'Отчет 16-22.03'!D:D,"Выручка",'Отчет 16-22.03'!E:E,B6)</f>
        <v>6</v>
      </c>
      <c r="Q6" s="39">
        <f>SUMIFS('Отчет 16-22.03'!H:H,'Отчет 16-22.03'!D:D,"Возврат выручки",'Отчет 16-22.03'!E:E,B6)</f>
        <v>1</v>
      </c>
      <c r="R6" s="40">
        <f t="shared" si="1"/>
        <v>5</v>
      </c>
      <c r="S6" s="41">
        <f>SUMIFS('Отчет 16-22.03'!P:P,'Отчет 16-22.03'!C:C,"Продажи",'Отчет 16-22.03'!E:E,B6)</f>
        <v>14664</v>
      </c>
      <c r="T6" s="42">
        <f>SUMIFS('Отчет 16-22.03'!P:P,'Отчет 16-22.03'!C:C,"Возвраты",'Отчет 16-22.03'!E:E,B6)</f>
        <v>-2422</v>
      </c>
      <c r="U6" s="40">
        <f t="shared" si="2"/>
        <v>12242</v>
      </c>
      <c r="V6" s="43">
        <f t="shared" si="3"/>
        <v>8.5004443950672151E-2</v>
      </c>
      <c r="W6" s="44">
        <f t="shared" si="4"/>
        <v>615.45000000000005</v>
      </c>
      <c r="X6" s="42">
        <f>-SUMIFS('Отчет 16-22.03'!P:P,'Отчет 16-22.03'!C:C,"Вознаграждение Ozon",'Отчет 16-22.03'!E:E,B6)</f>
        <v>5264.0599999999995</v>
      </c>
      <c r="Y6" s="45">
        <f t="shared" si="5"/>
        <v>0.42999999999999994</v>
      </c>
      <c r="Z6" s="42">
        <f>-SUMIFS('Отчет 16-22.03'!P:P,'Отчет 16-22.03'!C:C,"Услуги доставки",'Отчет 16-22.03'!E:E,B6)</f>
        <v>710.43999999999994</v>
      </c>
      <c r="AA6" s="32">
        <v>2212.7423490000001</v>
      </c>
      <c r="AB6" s="55"/>
      <c r="AC6" s="42"/>
      <c r="AD6" s="46">
        <f t="shared" si="17"/>
        <v>56.29079282857461</v>
      </c>
      <c r="AE6" s="47">
        <f t="shared" si="6"/>
        <v>3383.0168581714256</v>
      </c>
      <c r="AF6" s="46"/>
      <c r="AG6" s="48">
        <f t="shared" si="7"/>
        <v>2448.4</v>
      </c>
      <c r="AH6" s="49">
        <f t="shared" si="8"/>
        <v>123.09</v>
      </c>
      <c r="AI6" s="49">
        <f t="shared" si="9"/>
        <v>1052.8119999999999</v>
      </c>
      <c r="AJ6" s="49">
        <f t="shared" si="10"/>
        <v>118.40666666666665</v>
      </c>
      <c r="AK6" s="49">
        <f t="shared" si="11"/>
        <v>368.7903915</v>
      </c>
      <c r="AL6" s="49">
        <f t="array" ref="AL6">_xlfn.IFS(R6=0,AE6,R6&lt;0,AE6/-R6,R6&gt;0,AE6/R6)</f>
        <v>676.60337163428517</v>
      </c>
      <c r="AM6" s="50">
        <f t="shared" si="12"/>
        <v>0.27634511176044974</v>
      </c>
      <c r="AN6" s="51">
        <f t="shared" si="13"/>
        <v>5.496818357578074</v>
      </c>
      <c r="AP6" s="53">
        <f t="shared" si="14"/>
        <v>428966.53761613677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11</v>
      </c>
      <c r="L7" s="36"/>
      <c r="M7" s="36"/>
      <c r="N7" s="37">
        <f t="shared" si="15"/>
        <v>1.5714285714285714</v>
      </c>
      <c r="O7" s="38">
        <f t="shared" si="16"/>
        <v>1</v>
      </c>
      <c r="P7" s="39">
        <f>SUMIFS('Отчет 16-22.03'!H:H,'Отчет 16-22.03'!D:D,"Выручка",'Отчет 16-22.03'!E:E,B7)</f>
        <v>7</v>
      </c>
      <c r="Q7" s="39">
        <f>SUMIFS('Отчет 16-22.03'!H:H,'Отчет 16-22.03'!D:D,"Возврат выручки",'Отчет 16-22.03'!E:E,B7)</f>
        <v>0</v>
      </c>
      <c r="R7" s="40">
        <f t="shared" si="1"/>
        <v>7</v>
      </c>
      <c r="S7" s="41">
        <f>SUMIFS('Отчет 16-22.03'!P:P,'Отчет 16-22.03'!C:C,"Продажи",'Отчет 16-22.03'!E:E,B7)</f>
        <v>17277</v>
      </c>
      <c r="T7" s="42">
        <f>SUMIFS('Отчет 16-22.03'!P:P,'Отчет 16-22.03'!C:C,"Возвраты",'Отчет 16-22.03'!E:E,B7)</f>
        <v>0</v>
      </c>
      <c r="U7" s="40">
        <f t="shared" si="2"/>
        <v>17277</v>
      </c>
      <c r="V7" s="43">
        <f t="shared" si="3"/>
        <v>0.11996583712920787</v>
      </c>
      <c r="W7" s="44">
        <f t="shared" si="4"/>
        <v>820.68</v>
      </c>
      <c r="X7" s="42">
        <f>-SUMIFS('Отчет 16-22.03'!P:P,'Отчет 16-22.03'!C:C,"Вознаграждение Ozon",'Отчет 16-22.03'!E:E,B7)</f>
        <v>7429.11</v>
      </c>
      <c r="Y7" s="45">
        <f t="shared" si="5"/>
        <v>0.43</v>
      </c>
      <c r="Z7" s="42">
        <f>-SUMIFS('Отчет 16-22.03'!P:P,'Отчет 16-22.03'!C:C,"Услуги доставки",'Отчет 16-22.03'!E:E,B7)</f>
        <v>2219.7199999999998</v>
      </c>
      <c r="AA7" s="32">
        <v>1813.3867850000001</v>
      </c>
      <c r="AB7" s="55"/>
      <c r="AC7" s="42"/>
      <c r="AD7" s="46">
        <f t="shared" si="17"/>
        <v>79.442577005332751</v>
      </c>
      <c r="AE7" s="47">
        <f t="shared" si="6"/>
        <v>4914.6606379946661</v>
      </c>
      <c r="AF7" s="46"/>
      <c r="AG7" s="48">
        <f t="shared" si="7"/>
        <v>2468.1428571428573</v>
      </c>
      <c r="AH7" s="49">
        <f t="shared" si="8"/>
        <v>117.24</v>
      </c>
      <c r="AI7" s="49">
        <f t="shared" si="9"/>
        <v>1061.3014285714285</v>
      </c>
      <c r="AJ7" s="49">
        <f t="shared" si="10"/>
        <v>317.10285714285709</v>
      </c>
      <c r="AK7" s="49">
        <f t="shared" si="11"/>
        <v>259.05525500000005</v>
      </c>
      <c r="AL7" s="49">
        <f t="array" ref="AL7">_xlfn.IFS(R7=0,AE7,R7&lt;0,AE7/-R7,R7&gt;0,AE7/R7)</f>
        <v>702.0943768563809</v>
      </c>
      <c r="AM7" s="50">
        <f t="shared" si="12"/>
        <v>0.28446261723648003</v>
      </c>
      <c r="AN7" s="51">
        <f t="shared" si="13"/>
        <v>5.9885224910984389</v>
      </c>
      <c r="AP7" s="53">
        <f t="shared" si="14"/>
        <v>417746.15422954666</v>
      </c>
    </row>
    <row r="8" spans="1:42">
      <c r="A8" s="30">
        <v>2676783005</v>
      </c>
      <c r="B8" s="31" t="s">
        <v>43</v>
      </c>
      <c r="C8" s="32">
        <v>211</v>
      </c>
      <c r="D8" s="33"/>
      <c r="E8" s="33"/>
      <c r="F8" s="33"/>
      <c r="G8" s="34"/>
      <c r="H8" s="35">
        <v>169.89</v>
      </c>
      <c r="I8" s="54">
        <f t="shared" si="0"/>
        <v>35846.789999999994</v>
      </c>
      <c r="J8" s="36"/>
      <c r="K8" s="32">
        <v>35</v>
      </c>
      <c r="L8" s="36"/>
      <c r="M8" s="36"/>
      <c r="N8" s="37">
        <f t="shared" si="15"/>
        <v>5</v>
      </c>
      <c r="O8" s="38">
        <f t="shared" si="16"/>
        <v>3</v>
      </c>
      <c r="P8" s="39">
        <f>SUMIFS('Отчет 16-22.03'!H:H,'Отчет 16-22.03'!D:D,"Выручка",'Отчет 16-22.03'!E:E,B8)</f>
        <v>21</v>
      </c>
      <c r="Q8" s="39">
        <f>SUMIFS('Отчет 16-22.03'!H:H,'Отчет 16-22.03'!D:D,"Возврат выручки",'Отчет 16-22.03'!E:E,B8)</f>
        <v>0</v>
      </c>
      <c r="R8" s="40">
        <f>P8-Q8</f>
        <v>21</v>
      </c>
      <c r="S8" s="41">
        <f>SUMIFS('Отчет 16-22.03'!P:P,'Отчет 16-22.03'!C:C,"Продажи",'Отчет 16-22.03'!E:E,B8)</f>
        <v>51550</v>
      </c>
      <c r="T8" s="42">
        <f>SUMIFS('Отчет 16-22.03'!P:P,'Отчет 16-22.03'!C:C,"Возвраты",'Отчет 16-22.03'!E:E,B8)</f>
        <v>0</v>
      </c>
      <c r="U8" s="40">
        <f>S8+T8</f>
        <v>51550</v>
      </c>
      <c r="V8" s="43">
        <f t="shared" si="3"/>
        <v>0.3579463392956338</v>
      </c>
      <c r="W8" s="44">
        <f>R8*H8</f>
        <v>3567.6899999999996</v>
      </c>
      <c r="X8" s="42">
        <f>-SUMIFS('Отчет 16-22.03'!P:P,'Отчет 16-22.03'!C:C,"Вознаграждение Ozon",'Отчет 16-22.03'!E:E,B8)</f>
        <v>22166.5</v>
      </c>
      <c r="Y8" s="45">
        <f t="shared" si="5"/>
        <v>0.43</v>
      </c>
      <c r="Z8" s="42">
        <f>-SUMIFS('Отчет 16-22.03'!P:P,'Отчет 16-22.03'!C:C,"Услуги доставки",'Отчет 16-22.03'!E:E,B8)</f>
        <v>4382.5300000000025</v>
      </c>
      <c r="AA8" s="32">
        <v>3869.2106439999998</v>
      </c>
      <c r="AB8" s="55"/>
      <c r="AC8" s="42"/>
      <c r="AD8" s="46">
        <f t="shared" si="17"/>
        <v>237.03564534496169</v>
      </c>
      <c r="AE8" s="47">
        <f>U8-W8-X8-Z8-AA8-AB8-AC8-AD8</f>
        <v>17327.033710655036</v>
      </c>
      <c r="AF8" s="46"/>
      <c r="AG8" s="48">
        <f>IF(R8=0,0,U8/R8)</f>
        <v>2454.7619047619046</v>
      </c>
      <c r="AH8" s="49">
        <f>H8</f>
        <v>169.89</v>
      </c>
      <c r="AI8" s="49">
        <f>IF(R8=0,0,X8/R8)</f>
        <v>1055.547619047619</v>
      </c>
      <c r="AJ8" s="49">
        <f>IF(P8=0,Z8/1,Z8/P8)</f>
        <v>208.69190476190488</v>
      </c>
      <c r="AK8" s="49">
        <f>IF(P8=0,0,AA8/P8)</f>
        <v>184.24812590476191</v>
      </c>
      <c r="AL8" s="49">
        <f t="array" ref="AL8">_xlfn.IFS(R8=0,AE8,R8&lt;0,AE8/-R8,R8&gt;0,AE8/R8)</f>
        <v>825.09684336452551</v>
      </c>
      <c r="AM8" s="50">
        <f>IF(AG8=0,0,AL8/AG8)</f>
        <v>0.33612092552192119</v>
      </c>
      <c r="AN8" s="51">
        <f>IF(AH8=0,0,AL8/AH8)</f>
        <v>4.856653383745515</v>
      </c>
      <c r="AP8" s="53">
        <f>AL8*C8</f>
        <v>174095.43394991488</v>
      </c>
    </row>
    <row r="9" spans="1:42">
      <c r="A9" s="30">
        <v>3405092860</v>
      </c>
      <c r="B9" s="31" t="s">
        <v>55</v>
      </c>
      <c r="C9" s="32">
        <v>371</v>
      </c>
      <c r="D9" s="33"/>
      <c r="E9" s="33"/>
      <c r="F9" s="33"/>
      <c r="G9" s="34"/>
      <c r="H9" s="35">
        <v>123</v>
      </c>
      <c r="I9" s="54">
        <f t="shared" si="0"/>
        <v>45633</v>
      </c>
      <c r="J9" s="36"/>
      <c r="K9" s="32">
        <v>4</v>
      </c>
      <c r="L9" s="36"/>
      <c r="M9" s="36"/>
      <c r="N9" s="37">
        <f t="shared" si="15"/>
        <v>0.5714285714285714</v>
      </c>
      <c r="O9" s="38">
        <f t="shared" si="16"/>
        <v>0</v>
      </c>
      <c r="P9" s="39">
        <f>SUMIFS('Отчет 16-22.03'!H:H,'Отчет 16-22.03'!D:D,"Выручка",'Отчет 16-22.03'!E:E,B9)</f>
        <v>0</v>
      </c>
      <c r="Q9" s="39">
        <f>SUMIFS('Отчет 16-22.03'!H:H,'Отчет 16-22.03'!D:D,"Возврат выручки",'Отчет 16-22.03'!E:E,B9)</f>
        <v>0</v>
      </c>
      <c r="R9" s="40">
        <f t="shared" ref="R9:R16" si="18">P9-Q9</f>
        <v>0</v>
      </c>
      <c r="S9" s="41">
        <f>SUMIFS('Отчет 16-22.03'!P:P,'Отчет 16-22.03'!C:C,"Продажи",'Отчет 16-22.03'!E:E,B9)</f>
        <v>0</v>
      </c>
      <c r="T9" s="42">
        <f>SUMIFS('Отчет 16-22.03'!P:P,'Отчет 16-22.03'!C:C,"Возвраты",'Отчет 16-22.03'!E:E,B9)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16-22.03'!P:P,'Отчет 16-22.03'!C:C,"Вознаграждение Ozon",'Отчет 16-22.03'!E:E,B9)</f>
        <v>0</v>
      </c>
      <c r="Y9" s="45">
        <f t="shared" si="5"/>
        <v>0</v>
      </c>
      <c r="Z9" s="42">
        <f>-SUMIFS('Отчет 16-22.03'!P:P,'Отчет 16-22.03'!C:C,"Услуги доставки",'Отчет 16-22.03'!E:E,B9)</f>
        <v>227.76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-227.76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227.76</v>
      </c>
      <c r="AK9" s="49">
        <f t="shared" ref="AK9:AK16" si="26">IF(P9=0,0,AA9/P9)</f>
        <v>0</v>
      </c>
      <c r="AL9" s="49">
        <f t="array" ref="AL9">_xlfn.IFS(R9=0,AE9,R9&lt;0,AE9/-R9,R9&gt;0,AE9/R9)</f>
        <v>-227.76</v>
      </c>
      <c r="AM9" s="50">
        <f t="shared" ref="AM9:AM16" si="27">IF(AG9=0,0,AL9/AG9)</f>
        <v>0</v>
      </c>
      <c r="AN9" s="51">
        <f t="shared" ref="AN9:AN16" si="28">IF(AH9=0,0,AL9/AH9)</f>
        <v>-1.8517073170731706</v>
      </c>
      <c r="AP9" s="53">
        <f t="shared" ref="AP9:AP16" si="29">AL9*C9</f>
        <v>-84498.959999999992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4</v>
      </c>
      <c r="L10" s="36"/>
      <c r="M10" s="36"/>
      <c r="N10" s="37">
        <f t="shared" si="15"/>
        <v>0.5714285714285714</v>
      </c>
      <c r="O10" s="38">
        <f t="shared" si="16"/>
        <v>0.2857142857142857</v>
      </c>
      <c r="P10" s="39">
        <f>SUMIFS('Отчет 16-22.03'!H:H,'Отчет 16-22.03'!D:D,"Выручка",'Отчет 16-22.03'!E:E,B10)</f>
        <v>2</v>
      </c>
      <c r="Q10" s="39">
        <f>SUMIFS('Отчет 16-22.03'!H:H,'Отчет 16-22.03'!D:D,"Возврат выручки",'Отчет 16-22.03'!E:E,B10)</f>
        <v>0</v>
      </c>
      <c r="R10" s="40">
        <f t="shared" si="18"/>
        <v>2</v>
      </c>
      <c r="S10" s="41">
        <f>SUMIFS('Отчет 16-22.03'!P:P,'Отчет 16-22.03'!C:C,"Продажи",'Отчет 16-22.03'!E:E,B10)</f>
        <v>4598</v>
      </c>
      <c r="T10" s="42">
        <f>SUMIFS('Отчет 16-22.03'!P:P,'Отчет 16-22.03'!C:C,"Возвраты",'Отчет 16-22.03'!E:E,B10)</f>
        <v>0</v>
      </c>
      <c r="U10" s="40">
        <f t="shared" si="19"/>
        <v>4598</v>
      </c>
      <c r="V10" s="43">
        <f t="shared" si="3"/>
        <v>3.192700811020998E-2</v>
      </c>
      <c r="W10" s="44">
        <f t="shared" si="20"/>
        <v>246</v>
      </c>
      <c r="X10" s="42">
        <f>-SUMIFS('Отчет 16-22.03'!P:P,'Отчет 16-22.03'!C:C,"Вознаграждение Ozon",'Отчет 16-22.03'!E:E,B10)</f>
        <v>1977.14</v>
      </c>
      <c r="Y10" s="45">
        <f t="shared" si="5"/>
        <v>0.43000000000000005</v>
      </c>
      <c r="Z10" s="42">
        <f>-SUMIFS('Отчет 16-22.03'!P:P,'Отчет 16-22.03'!C:C,"Услуги доставки",'Отчет 16-22.03'!E:E,B10)</f>
        <v>160.28</v>
      </c>
      <c r="AA10" s="32">
        <v>1706.2811220000001</v>
      </c>
      <c r="AB10" s="55"/>
      <c r="AC10" s="42"/>
      <c r="AD10" s="46">
        <f t="shared" si="17"/>
        <v>21.142384040662151</v>
      </c>
      <c r="AE10" s="47">
        <f t="shared" si="21"/>
        <v>487.15649395933724</v>
      </c>
      <c r="AF10" s="46"/>
      <c r="AG10" s="48">
        <f t="shared" si="22"/>
        <v>2299</v>
      </c>
      <c r="AH10" s="49">
        <f t="shared" si="23"/>
        <v>123</v>
      </c>
      <c r="AI10" s="49">
        <f t="shared" si="24"/>
        <v>988.57</v>
      </c>
      <c r="AJ10" s="49">
        <f t="shared" si="25"/>
        <v>80.14</v>
      </c>
      <c r="AK10" s="49">
        <f t="shared" si="26"/>
        <v>853.14056100000005</v>
      </c>
      <c r="AL10" s="49">
        <f t="array" ref="AL10">_xlfn.IFS(R10=0,AE10,R10&lt;0,AE10/-R10,R10&gt;0,AE10/R10)</f>
        <v>243.57824697966862</v>
      </c>
      <c r="AM10" s="50">
        <f t="shared" si="27"/>
        <v>0.10594965070885977</v>
      </c>
      <c r="AN10" s="51">
        <f t="shared" si="28"/>
        <v>1.9803109510542165</v>
      </c>
      <c r="AP10" s="53">
        <f t="shared" si="29"/>
        <v>87688.168912680703</v>
      </c>
    </row>
    <row r="11" spans="1:42">
      <c r="A11" s="30">
        <v>3064346962</v>
      </c>
      <c r="B11" s="31" t="s">
        <v>52</v>
      </c>
      <c r="C11" s="32">
        <v>635</v>
      </c>
      <c r="D11" s="33"/>
      <c r="E11" s="33"/>
      <c r="F11" s="33"/>
      <c r="G11" s="34"/>
      <c r="H11" s="35">
        <v>123</v>
      </c>
      <c r="I11" s="54">
        <f t="shared" si="0"/>
        <v>78105</v>
      </c>
      <c r="J11" s="36"/>
      <c r="K11" s="32">
        <v>5</v>
      </c>
      <c r="L11" s="36"/>
      <c r="M11" s="36"/>
      <c r="N11" s="37">
        <f t="shared" si="15"/>
        <v>0.7142857142857143</v>
      </c>
      <c r="O11" s="38">
        <f t="shared" si="16"/>
        <v>0.2857142857142857</v>
      </c>
      <c r="P11" s="39">
        <f>SUMIFS('Отчет 16-22.03'!H:H,'Отчет 16-22.03'!D:D,"Выручка",'Отчет 16-22.03'!E:E,B11)</f>
        <v>2</v>
      </c>
      <c r="Q11" s="39">
        <f>SUMIFS('Отчет 16-22.03'!H:H,'Отчет 16-22.03'!D:D,"Возврат выручки",'Отчет 16-22.03'!E:E,B11)</f>
        <v>0</v>
      </c>
      <c r="R11" s="40">
        <f t="shared" si="18"/>
        <v>2</v>
      </c>
      <c r="S11" s="41">
        <f>SUMIFS('Отчет 16-22.03'!P:P,'Отчет 16-22.03'!C:C,"Продажи",'Отчет 16-22.03'!E:E,B11)</f>
        <v>4110</v>
      </c>
      <c r="T11" s="42">
        <f>SUMIFS('Отчет 16-22.03'!P:P,'Отчет 16-22.03'!C:C,"Возвраты",'Отчет 16-22.03'!E:E,B11)</f>
        <v>0</v>
      </c>
      <c r="U11" s="40">
        <f t="shared" si="19"/>
        <v>4110</v>
      </c>
      <c r="V11" s="43">
        <f t="shared" si="3"/>
        <v>2.8538495722697479E-2</v>
      </c>
      <c r="W11" s="44">
        <f t="shared" si="20"/>
        <v>246</v>
      </c>
      <c r="X11" s="42">
        <f>-SUMIFS('Отчет 16-22.03'!P:P,'Отчет 16-22.03'!C:C,"Вознаграждение Ozon",'Отчет 16-22.03'!E:E,B11)</f>
        <v>1767.3</v>
      </c>
      <c r="Y11" s="45">
        <f t="shared" si="5"/>
        <v>0.43</v>
      </c>
      <c r="Z11" s="42">
        <f>-SUMIFS('Отчет 16-22.03'!P:P,'Отчет 16-22.03'!C:C,"Услуги доставки",'Отчет 16-22.03'!E:E,B11)</f>
        <v>682.3599999999999</v>
      </c>
      <c r="AA11" s="32">
        <v>1927.47479</v>
      </c>
      <c r="AB11" s="55"/>
      <c r="AC11" s="42"/>
      <c r="AD11" s="46">
        <f t="shared" si="17"/>
        <v>18.898477252527499</v>
      </c>
      <c r="AE11" s="47">
        <f t="shared" si="21"/>
        <v>-532.03326725252759</v>
      </c>
      <c r="AF11" s="46"/>
      <c r="AG11" s="48">
        <f t="shared" si="22"/>
        <v>2055</v>
      </c>
      <c r="AH11" s="49">
        <f t="shared" si="23"/>
        <v>123</v>
      </c>
      <c r="AI11" s="49">
        <f t="shared" si="24"/>
        <v>883.65</v>
      </c>
      <c r="AJ11" s="49">
        <f t="shared" si="25"/>
        <v>341.17999999999995</v>
      </c>
      <c r="AK11" s="49">
        <f t="shared" si="26"/>
        <v>963.73739499999999</v>
      </c>
      <c r="AL11" s="49">
        <f t="array" ref="AL11">_xlfn.IFS(R11=0,AE11,R11&lt;0,AE11/-R11,R11&gt;0,AE11/R11)</f>
        <v>-266.0166336262638</v>
      </c>
      <c r="AM11" s="50">
        <f t="shared" si="27"/>
        <v>-0.12944848351643007</v>
      </c>
      <c r="AN11" s="51">
        <f t="shared" si="28"/>
        <v>-2.1627368587501121</v>
      </c>
      <c r="AP11" s="53">
        <f t="shared" si="29"/>
        <v>-168920.56235267752</v>
      </c>
    </row>
    <row r="12" spans="1:42">
      <c r="A12" s="30">
        <v>3405092873</v>
      </c>
      <c r="B12" s="171" t="s">
        <v>57</v>
      </c>
      <c r="C12" s="32">
        <v>323</v>
      </c>
      <c r="D12" s="33"/>
      <c r="E12" s="33"/>
      <c r="F12" s="33"/>
      <c r="G12" s="34"/>
      <c r="H12" s="35">
        <v>117</v>
      </c>
      <c r="I12" s="54">
        <f t="shared" si="0"/>
        <v>37791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0.2857142857142857</v>
      </c>
      <c r="P12" s="39">
        <f>SUMIFS('Отчет 16-22.03'!H:H,'Отчет 16-22.03'!D:D,"Выручка",'Отчет 16-22.03'!E:E,B12)</f>
        <v>2</v>
      </c>
      <c r="Q12" s="39">
        <f>SUMIFS('Отчет 16-22.03'!H:H,'Отчет 16-22.03'!D:D,"Возврат выручки",'Отчет 16-22.03'!E:E,B12)</f>
        <v>0</v>
      </c>
      <c r="R12" s="40">
        <f t="shared" si="18"/>
        <v>2</v>
      </c>
      <c r="S12" s="41">
        <f>SUMIFS('Отчет 16-22.03'!P:P,'Отчет 16-22.03'!C:C,"Продажи",'Отчет 16-22.03'!E:E,B12)</f>
        <v>5034</v>
      </c>
      <c r="T12" s="42">
        <f>SUMIFS('Отчет 16-22.03'!P:P,'Отчет 16-22.03'!C:C,"Возвраты",'Отчет 16-22.03'!E:E,B12)</f>
        <v>0</v>
      </c>
      <c r="U12" s="40">
        <f t="shared" si="19"/>
        <v>5034</v>
      </c>
      <c r="V12" s="43">
        <f t="shared" si="3"/>
        <v>3.495444950561049E-2</v>
      </c>
      <c r="W12" s="44">
        <f t="shared" si="20"/>
        <v>234</v>
      </c>
      <c r="X12" s="42">
        <f>-SUMIFS('Отчет 16-22.03'!P:P,'Отчет 16-22.03'!C:C,"Вознаграждение Ozon",'Отчет 16-22.03'!E:E,B12)</f>
        <v>2164.62</v>
      </c>
      <c r="Y12" s="45">
        <f t="shared" si="5"/>
        <v>0.43</v>
      </c>
      <c r="Z12" s="42">
        <f>-SUMIFS('Отчет 16-22.03'!P:P,'Отчет 16-22.03'!C:C,"Услуги доставки",'Отчет 16-22.03'!E:E,B12)</f>
        <v>587.14</v>
      </c>
      <c r="AA12" s="32">
        <v>0</v>
      </c>
      <c r="AB12" s="55"/>
      <c r="AC12" s="42"/>
      <c r="AD12" s="46">
        <f t="shared" si="17"/>
        <v>23.147186007110324</v>
      </c>
      <c r="AE12" s="47">
        <f t="shared" si="21"/>
        <v>2025.0928139928899</v>
      </c>
      <c r="AF12" s="46"/>
      <c r="AG12" s="48">
        <f t="shared" si="22"/>
        <v>2517</v>
      </c>
      <c r="AH12" s="49">
        <f t="shared" si="23"/>
        <v>117</v>
      </c>
      <c r="AI12" s="49">
        <f t="shared" si="24"/>
        <v>1082.31</v>
      </c>
      <c r="AJ12" s="49">
        <f t="shared" si="25"/>
        <v>293.57</v>
      </c>
      <c r="AK12" s="49">
        <f t="shared" si="26"/>
        <v>0</v>
      </c>
      <c r="AL12" s="49">
        <f t="array" ref="AL12">_xlfn.IFS(R12=0,AE12,R12&lt;0,AE12/-R12,R12&gt;0,AE12/R12)</f>
        <v>1012.5464069964449</v>
      </c>
      <c r="AM12" s="50">
        <f t="shared" si="27"/>
        <v>0.40228303813923122</v>
      </c>
      <c r="AN12" s="51">
        <f t="shared" si="28"/>
        <v>8.6542427948414105</v>
      </c>
      <c r="AP12" s="53">
        <f t="shared" si="29"/>
        <v>327052.4894598517</v>
      </c>
    </row>
    <row r="13" spans="1:42">
      <c r="A13" s="30">
        <v>3405092993</v>
      </c>
      <c r="B13" s="31" t="s">
        <v>58</v>
      </c>
      <c r="C13" s="32">
        <v>332</v>
      </c>
      <c r="D13" s="33"/>
      <c r="E13" s="33"/>
      <c r="F13" s="33"/>
      <c r="G13" s="34"/>
      <c r="H13" s="35">
        <v>123</v>
      </c>
      <c r="I13" s="54">
        <f t="shared" si="0"/>
        <v>40836</v>
      </c>
      <c r="J13" s="36"/>
      <c r="K13" s="32">
        <v>5</v>
      </c>
      <c r="L13" s="36"/>
      <c r="M13" s="36"/>
      <c r="N13" s="37">
        <f t="shared" si="15"/>
        <v>0.7142857142857143</v>
      </c>
      <c r="O13" s="38">
        <f t="shared" si="16"/>
        <v>0.2857142857142857</v>
      </c>
      <c r="P13" s="39">
        <f>SUMIFS('Отчет 16-22.03'!H:H,'Отчет 16-22.03'!D:D,"Выручка",'Отчет 16-22.03'!E:E,B13)</f>
        <v>2</v>
      </c>
      <c r="Q13" s="39">
        <f>SUMIFS('Отчет 16-22.03'!H:H,'Отчет 16-22.03'!D:D,"Возврат выручки",'Отчет 16-22.03'!E:E,B13)</f>
        <v>0</v>
      </c>
      <c r="R13" s="40">
        <f t="shared" si="18"/>
        <v>2</v>
      </c>
      <c r="S13" s="41">
        <f>SUMIFS('Отчет 16-22.03'!P:P,'Отчет 16-22.03'!C:C,"Продажи",'Отчет 16-22.03'!E:E,B13)</f>
        <v>4844</v>
      </c>
      <c r="T13" s="42">
        <f>SUMIFS('Отчет 16-22.03'!P:P,'Отчет 16-22.03'!C:C,"Возвраты",'Отчет 16-22.03'!E:E,B13)</f>
        <v>0</v>
      </c>
      <c r="U13" s="40">
        <f t="shared" si="19"/>
        <v>4844</v>
      </c>
      <c r="V13" s="43">
        <f t="shared" si="3"/>
        <v>3.3635151649816689E-2</v>
      </c>
      <c r="W13" s="44">
        <f t="shared" si="20"/>
        <v>246</v>
      </c>
      <c r="X13" s="42">
        <f>-SUMIFS('Отчет 16-22.03'!P:P,'Отчет 16-22.03'!C:C,"Вознаграждение Ozon",'Отчет 16-22.03'!E:E,B13)</f>
        <v>2082.92</v>
      </c>
      <c r="Y13" s="45">
        <f t="shared" si="5"/>
        <v>0.43</v>
      </c>
      <c r="Z13" s="42">
        <f>-SUMIFS('Отчет 16-22.03'!P:P,'Отчет 16-22.03'!C:C,"Услуги доставки",'Отчет 16-22.03'!E:E,B13)</f>
        <v>327.45999999999998</v>
      </c>
      <c r="AA13" s="32">
        <v>0</v>
      </c>
      <c r="AB13" s="55"/>
      <c r="AC13" s="42"/>
      <c r="AD13" s="46">
        <f t="shared" si="17"/>
        <v>22.273533774025108</v>
      </c>
      <c r="AE13" s="47">
        <f t="shared" si="21"/>
        <v>2165.3464662259748</v>
      </c>
      <c r="AF13" s="46"/>
      <c r="AG13" s="48">
        <f t="shared" si="22"/>
        <v>2422</v>
      </c>
      <c r="AH13" s="49">
        <f t="shared" si="23"/>
        <v>123</v>
      </c>
      <c r="AI13" s="49">
        <f t="shared" si="24"/>
        <v>1041.46</v>
      </c>
      <c r="AJ13" s="49">
        <f t="shared" si="25"/>
        <v>163.72999999999999</v>
      </c>
      <c r="AK13" s="49">
        <f t="shared" si="26"/>
        <v>0</v>
      </c>
      <c r="AL13" s="49">
        <f t="array" ref="AL13">_xlfn.IFS(R13=0,AE13,R13&lt;0,AE13/-R13,R13&gt;0,AE13/R13)</f>
        <v>1082.6732331129874</v>
      </c>
      <c r="AM13" s="50">
        <f t="shared" si="27"/>
        <v>0.44701619864285197</v>
      </c>
      <c r="AN13" s="51">
        <f t="shared" si="28"/>
        <v>8.8022214074226621</v>
      </c>
      <c r="AP13" s="53">
        <f t="shared" si="29"/>
        <v>359447.51339351182</v>
      </c>
    </row>
    <row r="14" spans="1:42">
      <c r="A14" s="30">
        <v>3405092868</v>
      </c>
      <c r="B14" s="31" t="s">
        <v>59</v>
      </c>
      <c r="C14" s="32">
        <v>335</v>
      </c>
      <c r="H14" s="35">
        <v>123</v>
      </c>
      <c r="I14" s="54">
        <f t="shared" si="0"/>
        <v>41205</v>
      </c>
      <c r="K14" s="32">
        <v>1</v>
      </c>
      <c r="N14" s="37">
        <f t="shared" si="15"/>
        <v>0.14285714285714285</v>
      </c>
      <c r="O14" s="38">
        <f t="shared" si="16"/>
        <v>0</v>
      </c>
      <c r="P14" s="39">
        <f>SUMIFS('Отчет 16-22.03'!H:H,'Отчет 16-22.03'!D:D,"Выручка",'Отчет 16-22.03'!E:E,B14)</f>
        <v>0</v>
      </c>
      <c r="Q14" s="39">
        <f>SUMIFS('Отчет 16-22.03'!H:H,'Отчет 16-22.03'!D:D,"Возврат выручки",'Отчет 16-22.03'!E:E,B14)</f>
        <v>0</v>
      </c>
      <c r="R14" s="40">
        <f t="shared" si="18"/>
        <v>0</v>
      </c>
      <c r="S14" s="41">
        <f>SUMIFS('Отчет 16-22.03'!P:P,'Отчет 16-22.03'!C:C,"Продажи",'Отчет 16-22.03'!E:E,B14)</f>
        <v>0</v>
      </c>
      <c r="T14" s="42">
        <f>SUMIFS('Отчет 16-22.03'!P:P,'Отчет 16-22.03'!C:C,"Возвраты",'Отчет 16-22.03'!E:E,B14)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16-22.03'!P:P,'Отчет 16-22.03'!C:C,"Вознаграждение Ozon",'Отчет 16-22.03'!E:E,B14)</f>
        <v>0</v>
      </c>
      <c r="Y14" s="45">
        <f t="shared" si="5"/>
        <v>0</v>
      </c>
      <c r="Z14" s="42">
        <f>-SUMIFS('Отчет 16-22.03'!P:P,'Отчет 16-22.03'!C:C,"Услуги доставки",'Отчет 16-22.03'!E:E,B14)</f>
        <v>227.76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-227.76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227.76</v>
      </c>
      <c r="AK14" s="49">
        <f t="shared" si="26"/>
        <v>0</v>
      </c>
      <c r="AL14" s="49">
        <f t="array" ref="AL14">_xlfn.IFS(R14=0,AE14,R14&lt;0,AE14/-R14,R14&gt;0,AE14/R14)</f>
        <v>-227.76</v>
      </c>
      <c r="AM14" s="50">
        <f t="shared" si="27"/>
        <v>0</v>
      </c>
      <c r="AN14" s="51">
        <f t="shared" si="28"/>
        <v>-1.8517073170731706</v>
      </c>
      <c r="AP14" s="53">
        <f t="shared" si="29"/>
        <v>-76299.599999999991</v>
      </c>
    </row>
    <row r="15" spans="1:42">
      <c r="A15" s="30">
        <v>3064346642</v>
      </c>
      <c r="B15" s="31" t="s">
        <v>53</v>
      </c>
      <c r="C15" s="32">
        <v>537</v>
      </c>
      <c r="D15" s="33"/>
      <c r="E15" s="33"/>
      <c r="F15" s="33"/>
      <c r="G15" s="34"/>
      <c r="H15" s="35">
        <v>123</v>
      </c>
      <c r="I15" s="54">
        <f t="shared" si="0"/>
        <v>66051</v>
      </c>
      <c r="J15" s="36"/>
      <c r="K15" s="32">
        <v>7</v>
      </c>
      <c r="L15" s="36"/>
      <c r="M15" s="36"/>
      <c r="N15" s="37">
        <f t="shared" si="15"/>
        <v>1</v>
      </c>
      <c r="O15" s="38">
        <f t="shared" si="16"/>
        <v>1.5714285714285714</v>
      </c>
      <c r="P15" s="39">
        <f>SUMIFS('Отчет 16-22.03'!H:H,'Отчет 16-22.03'!D:D,"Выручка",'Отчет 16-22.03'!E:E,B15)</f>
        <v>11</v>
      </c>
      <c r="Q15" s="39">
        <f>SUMIFS('Отчет 16-22.03'!H:H,'Отчет 16-22.03'!D:D,"Возврат выручки",'Отчет 16-22.03'!E:E,B15)</f>
        <v>0</v>
      </c>
      <c r="R15" s="40">
        <f t="shared" si="18"/>
        <v>11</v>
      </c>
      <c r="S15" s="41">
        <f>SUMIFS('Отчет 16-22.03'!P:P,'Отчет 16-22.03'!C:C,"Продажи",'Отчет 16-22.03'!E:E,B15)</f>
        <v>26681.000000000004</v>
      </c>
      <c r="T15" s="42">
        <f>SUMIFS('Отчет 16-22.03'!P:P,'Отчет 16-22.03'!C:C,"Возвраты",'Отчет 16-22.03'!E:E,B15)</f>
        <v>0</v>
      </c>
      <c r="U15" s="40">
        <f t="shared" si="19"/>
        <v>26681.000000000004</v>
      </c>
      <c r="V15" s="43">
        <f>U15/$U$24</f>
        <v>0.18526413731807578</v>
      </c>
      <c r="W15" s="44">
        <f t="shared" si="20"/>
        <v>1353</v>
      </c>
      <c r="X15" s="42">
        <f>-SUMIFS('Отчет 16-22.03'!P:P,'Отчет 16-22.03'!C:C,"Вознаграждение Ozon",'Отчет 16-22.03'!E:E,B15)</f>
        <v>11472.829999999998</v>
      </c>
      <c r="Y15" s="45">
        <f t="shared" si="5"/>
        <v>0.42999999999999988</v>
      </c>
      <c r="Z15" s="42">
        <f>-SUMIFS('Отчет 16-22.03'!P:P,'Отчет 16-22.03'!C:C,"Услуги доставки",'Отчет 16-22.03'!E:E,B15)</f>
        <v>2149.9500000000007</v>
      </c>
      <c r="AA15" s="32">
        <v>3004.7200009999997</v>
      </c>
      <c r="AB15" s="55"/>
      <c r="AC15" s="42"/>
      <c r="AD15" s="46">
        <f t="shared" si="17"/>
        <v>122.68376437340299</v>
      </c>
      <c r="AE15" s="47">
        <f t="shared" si="21"/>
        <v>8577.8162346266017</v>
      </c>
      <c r="AF15" s="46"/>
      <c r="AG15" s="48">
        <f t="shared" si="22"/>
        <v>2425.545454545455</v>
      </c>
      <c r="AH15" s="49">
        <f t="shared" si="23"/>
        <v>123</v>
      </c>
      <c r="AI15" s="49">
        <f t="shared" si="24"/>
        <v>1042.9845454545452</v>
      </c>
      <c r="AJ15" s="49">
        <f t="shared" si="25"/>
        <v>195.45000000000007</v>
      </c>
      <c r="AK15" s="49">
        <f t="shared" si="26"/>
        <v>273.15636372727272</v>
      </c>
      <c r="AL15" s="49">
        <f t="array" ref="AL15">_xlfn.IFS(R15=0,AE15,R15&lt;0,AE15/-R15,R15&gt;0,AE15/R15)</f>
        <v>779.80147587514557</v>
      </c>
      <c r="AM15" s="50">
        <f t="shared" si="27"/>
        <v>0.32149530507202129</v>
      </c>
      <c r="AN15" s="51">
        <f t="shared" si="28"/>
        <v>6.3398493973589067</v>
      </c>
      <c r="AP15" s="53">
        <f t="shared" si="29"/>
        <v>418753.39254495315</v>
      </c>
    </row>
    <row r="16" spans="1:42">
      <c r="A16" s="30">
        <v>3405092287</v>
      </c>
      <c r="B16" s="31" t="s">
        <v>60</v>
      </c>
      <c r="C16" s="32">
        <v>330</v>
      </c>
      <c r="H16" s="35">
        <v>117</v>
      </c>
      <c r="I16" s="54">
        <f t="shared" si="0"/>
        <v>38610</v>
      </c>
      <c r="K16" s="32">
        <v>14</v>
      </c>
      <c r="N16" s="37">
        <f t="shared" si="15"/>
        <v>2</v>
      </c>
      <c r="O16" s="38">
        <f t="shared" si="16"/>
        <v>0.8571428571428571</v>
      </c>
      <c r="P16" s="39">
        <f>SUMIFS('Отчет 16-22.03'!H:H,'Отчет 16-22.03'!D:D,"Выручка",'Отчет 16-22.03'!E:E,B16)</f>
        <v>6</v>
      </c>
      <c r="Q16" s="39">
        <f>SUMIFS('Отчет 16-22.03'!H:H,'Отчет 16-22.03'!D:D,"Возврат выручки",'Отчет 16-22.03'!E:E,B16)</f>
        <v>0</v>
      </c>
      <c r="R16" s="40">
        <f t="shared" si="18"/>
        <v>6</v>
      </c>
      <c r="S16" s="41">
        <f>SUMIFS('Отчет 16-22.03'!P:P,'Отчет 16-22.03'!C:C,"Продажи",'Отчет 16-22.03'!E:E,B16)</f>
        <v>15400.999999999998</v>
      </c>
      <c r="T16" s="42">
        <f>SUMIFS('Отчет 16-22.03'!P:P,'Отчет 16-22.03'!C:C,"Возвраты",'Отчет 16-22.03'!E:E,B16)</f>
        <v>0</v>
      </c>
      <c r="U16" s="40">
        <f t="shared" si="19"/>
        <v>15400.999999999998</v>
      </c>
      <c r="V16" s="43">
        <f>U16/$U$24</f>
        <v>0.10693950672147538</v>
      </c>
      <c r="W16" s="44">
        <f t="shared" si="20"/>
        <v>702</v>
      </c>
      <c r="X16" s="42">
        <f>-SUMIFS('Отчет 16-22.03'!P:P,'Отчет 16-22.03'!C:C,"Вознаграждение Ozon",'Отчет 16-22.03'!E:E,B16)</f>
        <v>6622.43</v>
      </c>
      <c r="Y16" s="45">
        <f t="shared" si="5"/>
        <v>0.43000000000000005</v>
      </c>
      <c r="Z16" s="42">
        <f>-SUMIFS('Отчет 16-22.03'!P:P,'Отчет 16-22.03'!C:C,"Услуги доставки",'Отчет 16-22.03'!E:E,B16)</f>
        <v>960.1500000000002</v>
      </c>
      <c r="AA16" s="32">
        <v>2030.266556</v>
      </c>
      <c r="AB16" s="55"/>
      <c r="AC16" s="42"/>
      <c r="AD16" s="46">
        <f t="shared" si="17"/>
        <v>70.816410746028225</v>
      </c>
      <c r="AE16" s="47">
        <f t="shared" si="21"/>
        <v>5015.3370332539698</v>
      </c>
      <c r="AF16" s="46"/>
      <c r="AG16" s="48">
        <f t="shared" si="22"/>
        <v>2566.833333333333</v>
      </c>
      <c r="AH16" s="49">
        <f t="shared" si="23"/>
        <v>117</v>
      </c>
      <c r="AI16" s="49">
        <f t="shared" si="24"/>
        <v>1103.7383333333335</v>
      </c>
      <c r="AJ16" s="49">
        <f t="shared" si="25"/>
        <v>160.02500000000003</v>
      </c>
      <c r="AK16" s="49">
        <f t="shared" si="26"/>
        <v>338.37775933333336</v>
      </c>
      <c r="AL16" s="49">
        <f t="array" ref="AL16">_xlfn.IFS(R16=0,AE16,R16&lt;0,AE16/-R16,R16&gt;0,AE16/R16)</f>
        <v>835.88950554232827</v>
      </c>
      <c r="AM16" s="50">
        <f t="shared" si="27"/>
        <v>0.32565008981585419</v>
      </c>
      <c r="AN16" s="51">
        <f t="shared" si="28"/>
        <v>7.1443547482250276</v>
      </c>
      <c r="AP16" s="53">
        <f t="shared" si="29"/>
        <v>275843.53682896832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2415.5389129389132</v>
      </c>
      <c r="AH17" s="58">
        <f t="shared" si="30"/>
        <v>127.26</v>
      </c>
      <c r="AI17" s="58">
        <f t="shared" si="30"/>
        <v>1038.6817325637321</v>
      </c>
      <c r="AJ17" s="58">
        <f t="shared" si="30"/>
        <v>236.58164835164837</v>
      </c>
      <c r="AK17" s="58">
        <f t="shared" si="30"/>
        <v>485.10115601886213</v>
      </c>
      <c r="AL17" s="58">
        <f t="shared" si="30"/>
        <v>203.52633942813841</v>
      </c>
      <c r="AM17" s="59">
        <f t="shared" si="30"/>
        <v>0.27175301525708828</v>
      </c>
      <c r="AN17" s="59">
        <f t="shared" si="30"/>
        <v>1.4743882742373926</v>
      </c>
      <c r="AO17" s="60"/>
      <c r="AP17" s="61"/>
    </row>
    <row r="18" spans="1:52">
      <c r="A18" s="62" t="s">
        <v>44</v>
      </c>
      <c r="B18" s="63"/>
      <c r="C18" s="64">
        <f>SUM(C3:C16)</f>
        <v>5711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712074.69</v>
      </c>
      <c r="J18" s="67"/>
      <c r="K18" s="64">
        <f>SUM(K3:K16)</f>
        <v>109</v>
      </c>
      <c r="L18" s="67"/>
      <c r="M18" s="67"/>
      <c r="N18" s="68"/>
      <c r="O18" s="69"/>
      <c r="P18" s="64">
        <f t="shared" ref="P18:X18" si="31">SUM(P3:P16)</f>
        <v>61</v>
      </c>
      <c r="Q18" s="64">
        <f t="shared" si="31"/>
        <v>2</v>
      </c>
      <c r="R18" s="64">
        <f t="shared" si="31"/>
        <v>59</v>
      </c>
      <c r="S18" s="70">
        <f t="shared" si="31"/>
        <v>148955</v>
      </c>
      <c r="T18" s="64">
        <f t="shared" si="31"/>
        <v>-4939</v>
      </c>
      <c r="U18" s="64">
        <f t="shared" si="31"/>
        <v>144016</v>
      </c>
      <c r="V18" s="71">
        <f t="shared" si="31"/>
        <v>0.99999999999999989</v>
      </c>
      <c r="W18" s="64">
        <f t="shared" si="31"/>
        <v>8173.7999999999993</v>
      </c>
      <c r="X18" s="64">
        <f t="shared" si="31"/>
        <v>61926.879999999997</v>
      </c>
      <c r="Y18" s="72">
        <f>IF(U18=0,0,X18/U18)</f>
        <v>0.43</v>
      </c>
      <c r="Z18" s="64">
        <f t="shared" ref="Z18:AE18" si="32">SUM(Z3:Z16)</f>
        <v>13537.320000000003</v>
      </c>
      <c r="AA18" s="64">
        <f t="shared" si="32"/>
        <v>18762.897927000002</v>
      </c>
      <c r="AB18" s="64">
        <f t="shared" si="32"/>
        <v>0</v>
      </c>
      <c r="AC18" s="64">
        <f t="shared" si="32"/>
        <v>0</v>
      </c>
      <c r="AD18" s="73">
        <f t="shared" si="32"/>
        <v>662.21</v>
      </c>
      <c r="AE18" s="74">
        <f t="shared" si="32"/>
        <v>40952.892073000003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1484104.5896699531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5711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712074.69</v>
      </c>
      <c r="J24" s="118">
        <f>J18+J22</f>
        <v>0</v>
      </c>
      <c r="K24" s="118">
        <f>K18+K22</f>
        <v>109</v>
      </c>
      <c r="L24" s="119"/>
      <c r="M24" s="119"/>
      <c r="N24" s="119"/>
      <c r="O24" s="119"/>
      <c r="P24" s="120">
        <f>P18+P22</f>
        <v>61</v>
      </c>
      <c r="Q24" s="118">
        <f>Q18+Q22</f>
        <v>2</v>
      </c>
      <c r="R24" s="121">
        <f>R18-R22</f>
        <v>59</v>
      </c>
      <c r="S24" s="118">
        <f t="shared" ref="S24:X24" si="35">S18+S22</f>
        <v>148955</v>
      </c>
      <c r="T24" s="118">
        <f t="shared" si="35"/>
        <v>-4939</v>
      </c>
      <c r="U24" s="121">
        <f t="shared" si="35"/>
        <v>144016</v>
      </c>
      <c r="V24" s="122">
        <f t="shared" si="35"/>
        <v>0.99999999999999989</v>
      </c>
      <c r="W24" s="118">
        <f t="shared" si="35"/>
        <v>8173.7999999999993</v>
      </c>
      <c r="X24" s="118">
        <f t="shared" si="35"/>
        <v>61926.879999999997</v>
      </c>
      <c r="Y24" s="123">
        <f>X24/U24</f>
        <v>0.43</v>
      </c>
      <c r="Z24" s="118">
        <f>Z18+Z22</f>
        <v>13537.320000000003</v>
      </c>
      <c r="AA24" s="124">
        <v>22870.89</v>
      </c>
      <c r="AB24" s="125"/>
      <c r="AC24" s="125">
        <f>SUM(AC3:AC20)</f>
        <v>0</v>
      </c>
      <c r="AD24" s="118">
        <f>AD18+AD22</f>
        <v>662.21</v>
      </c>
      <c r="AE24" s="126">
        <f>AE18+AE22</f>
        <v>40952.892073000003</v>
      </c>
      <c r="AF24" s="127"/>
      <c r="AG24" s="128"/>
      <c r="AH24" s="129"/>
      <c r="AI24" s="129"/>
      <c r="AJ24" s="129"/>
      <c r="AK24" s="129">
        <f>AA25/P24</f>
        <v>307.5884906065574</v>
      </c>
      <c r="AL24" s="129"/>
      <c r="AM24" s="129"/>
      <c r="AN24" s="130"/>
      <c r="AP24" s="126">
        <f>SUM(AP3:AP20)</f>
        <v>2968209.1793399062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18762.897927000002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AA24-AA25-AA26</f>
        <v>3057.9920729999976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33" priority="19" operator="greaterThan">
      <formula>120</formula>
    </cfRule>
  </conditionalFormatting>
  <conditionalFormatting sqref="N23">
    <cfRule type="cellIs" dxfId="232" priority="18" operator="between">
      <formula>0.000001</formula>
      <formula>25</formula>
    </cfRule>
  </conditionalFormatting>
  <conditionalFormatting sqref="V1 V25:V1048576">
    <cfRule type="cellIs" dxfId="231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{F77B62E2-5A21-4E3F-962E-45122BB76668}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{C9E0C5F7-D80C-4A8F-B646-CF99B5D9E5F3}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{1024959E-9A0B-43D7-B979-1E438A3E437F}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{4D85B5D0-E346-471D-B1D2-0943E2A798AD}</x14:id>
        </ext>
      </extLst>
    </cfRule>
  </conditionalFormatting>
  <conditionalFormatting sqref="P23">
    <cfRule type="cellIs" dxfId="230" priority="14" operator="greaterThan">
      <formula>120</formula>
    </cfRule>
  </conditionalFormatting>
  <conditionalFormatting sqref="Q23">
    <cfRule type="cellIs" dxfId="229" priority="13" operator="greaterThan">
      <formula>120</formula>
    </cfRule>
  </conditionalFormatting>
  <conditionalFormatting sqref="R23">
    <cfRule type="cellIs" dxfId="228" priority="12" operator="greaterThan">
      <formula>120</formula>
    </cfRule>
  </conditionalFormatting>
  <conditionalFormatting sqref="S23">
    <cfRule type="cellIs" dxfId="227" priority="11" operator="greaterThan">
      <formula>120</formula>
    </cfRule>
  </conditionalFormatting>
  <conditionalFormatting sqref="T23">
    <cfRule type="cellIs" dxfId="226" priority="10" operator="greaterThan">
      <formula>120</formula>
    </cfRule>
  </conditionalFormatting>
  <conditionalFormatting sqref="U23">
    <cfRule type="cellIs" dxfId="225" priority="9" operator="greaterThan">
      <formula>120</formula>
    </cfRule>
  </conditionalFormatting>
  <conditionalFormatting sqref="V23">
    <cfRule type="cellIs" dxfId="224" priority="8" operator="greaterThan">
      <formula>120</formula>
    </cfRule>
  </conditionalFormatting>
  <conditionalFormatting sqref="W23">
    <cfRule type="cellIs" dxfId="223" priority="7" operator="greaterThan">
      <formula>120</formula>
    </cfRule>
  </conditionalFormatting>
  <conditionalFormatting sqref="X23">
    <cfRule type="cellIs" dxfId="222" priority="6" operator="greaterThan">
      <formula>120</formula>
    </cfRule>
  </conditionalFormatting>
  <conditionalFormatting sqref="Z23">
    <cfRule type="cellIs" dxfId="22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{71D01046-D972-4238-8773-B7D4E275BF7E}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{3A214799-39B8-459A-98D7-44842799301C}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{1A41A7E2-0E01-4D0F-9987-A25C08F6DF0B}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{747A6F02-A6B1-45C0-8ED0-7F90CF8522A2}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{61C71300-B976-44EE-A847-94E1C738E14E}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{4A75A416-8BE2-466F-9388-D6DFB3694737}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{9B0A3D49-E0C1-49FA-B7C3-020F6AA0DAB4}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{AC8A425F-FCD9-4DAC-9A97-B097B32BCE97}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{7981E879-2300-43F2-9769-4E280DD538F3}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{7FFCA9A7-1F54-4239-88A8-B24FE2C57B27}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{83D09538-8876-44D8-A467-DFBB38B58B5D}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{9A1315F1-F003-4037-B774-C9EE2301A9C0}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{65B47E32-C252-48BC-8D4A-6BF537C98622}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{6470F915-9B73-4CEE-83C1-552C2EF682AE}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{5D3DF293-0F22-4D90-AF7B-30B69EA8F56A}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{EBD4AE88-6EE4-48FB-91F4-0F0D70CFEFDC}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7B62E2-5A21-4E3F-962E-45122BB7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C9E0C5F7-D80C-4A8F-B646-CF99B5D9E5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24959E-9A0B-43D7-B979-1E438A3E43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D85B5D0-E346-471D-B1D2-0943E2A79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1D01046-D972-4238-8773-B7D4E275BF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3A214799-39B8-459A-98D7-4484279930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1A41A7E2-0E01-4D0F-9987-A25C08F6D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747A6F02-A6B1-45C0-8ED0-7F90CF852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1C71300-B976-44EE-A847-94E1C738E1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4A75A416-8BE2-466F-9388-D6DFB36947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B0A3D49-E0C1-49FA-B7C3-020F6AA0DA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C8A425F-FCD9-4DAC-9A97-B097B32BC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981E879-2300-43F2-9769-4E280DD53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FFCA9A7-1F54-4239-88A8-B24FE2C57B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3D09538-8876-44D8-A467-DFBB38B58B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A1315F1-F003-4037-B774-C9EE2301A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65B47E32-C252-48BC-8D4A-6BF537C986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470F915-9B73-4CEE-83C1-552C2EF6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D3DF293-0F22-4D90-AF7B-30B69EA8F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D4AE88-6EE4-48FB-91F4-0F0D70CFE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7507-5AD6-466D-848E-F5EDFB2F4308}">
  <dimension ref="A1:AZ30"/>
  <sheetViews>
    <sheetView zoomScale="70" zoomScaleNormal="7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K29" sqref="K29:K3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2690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85284+741</f>
        <v>86025</v>
      </c>
      <c r="AE1" s="266">
        <f>U24/AD1</f>
        <v>2.6609938971229297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2941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347</v>
      </c>
      <c r="D3" s="33"/>
      <c r="E3" s="33"/>
      <c r="F3" s="33"/>
      <c r="G3" s="34"/>
      <c r="H3" s="35">
        <v>142.97999999999999</v>
      </c>
      <c r="I3" s="33">
        <f t="shared" ref="I3:I16" si="0">C3*H3</f>
        <v>49614.06</v>
      </c>
      <c r="J3" s="36"/>
      <c r="K3" s="32">
        <v>3</v>
      </c>
      <c r="L3" s="36"/>
      <c r="M3" s="36"/>
      <c r="N3" s="37">
        <f>K3/$O$1</f>
        <v>0.42857142857142855</v>
      </c>
      <c r="O3" s="38">
        <f>R3/$O$1</f>
        <v>0.42857142857142855</v>
      </c>
      <c r="P3" s="39">
        <f>SUMIFS('Отчет 09-15.03'!H:H,'Отчет 09-15.03'!D:D,"Выручка",'Отчет 09-15.03'!E:E,B3)</f>
        <v>3</v>
      </c>
      <c r="Q3" s="39">
        <f>SUMIFS('Отчет 09-15.03'!H:H,'Отчет 09-15.03'!D:D,"Возврат выручки",'Отчет 09-15.03'!E:E,B3)</f>
        <v>0</v>
      </c>
      <c r="R3" s="40">
        <f t="shared" ref="R3:R7" si="1">P3-Q3</f>
        <v>3</v>
      </c>
      <c r="S3" s="41">
        <f>SUMIFS('Отчет 09-15.03'!P:P,'Отчет 09-15.03'!C:C,"Продажи",'Отчет 09-15.03'!E:E,B3)</f>
        <v>7314</v>
      </c>
      <c r="T3" s="42">
        <f>SUMIFS('Отчет 09-15.03'!P:P,'Отчет 09-15.03'!C:C,"Возвраты",'Отчет 09-15.03'!E:E,B3)</f>
        <v>0</v>
      </c>
      <c r="U3" s="40">
        <f t="shared" ref="U3:U7" si="2">S3+T3</f>
        <v>7314</v>
      </c>
      <c r="V3" s="43">
        <f t="shared" ref="V3:V14" si="3">U3/$U$24</f>
        <v>3.1951142797232122E-2</v>
      </c>
      <c r="W3" s="44">
        <f t="shared" ref="W3:W7" si="4">R3*H3</f>
        <v>428.93999999999994</v>
      </c>
      <c r="X3" s="42">
        <f>-SUMIFS('Отчет 09-15.03'!P:P,'Отчет 09-15.03'!C:C,"Вознаграждение Ozon",'Отчет 09-15.03'!E:E,B3)</f>
        <v>3145.02</v>
      </c>
      <c r="Y3" s="45">
        <f t="shared" ref="Y3:Y16" si="5">IF(U3=0,0,X3/U3)</f>
        <v>0.43</v>
      </c>
      <c r="Z3" s="42">
        <f>-SUMIFS('Отчет 09-15.03'!P:P,'Отчет 09-15.03'!C:C,"Услуги доставки",'Отчет 09-15.03'!E:E,B3)</f>
        <v>763.04</v>
      </c>
      <c r="AA3" s="32">
        <v>1762.4357169999998</v>
      </c>
      <c r="AB3" s="42"/>
      <c r="AC3" s="42"/>
      <c r="AD3" s="46">
        <f>U3*1%/$AE$1</f>
        <v>27.485970591318932</v>
      </c>
      <c r="AE3" s="47">
        <f t="shared" ref="AE3:AE7" si="6">U3-W3-X3-Z3-AA3-AB3-AC3-AD3</f>
        <v>1187.0783124086818</v>
      </c>
      <c r="AF3" s="46"/>
      <c r="AG3" s="48">
        <f t="shared" ref="AG3:AG7" si="7">IF(R3=0,0,U3/R3)</f>
        <v>2438</v>
      </c>
      <c r="AH3" s="49">
        <f t="shared" ref="AH3:AH7" si="8">H3</f>
        <v>142.97999999999999</v>
      </c>
      <c r="AI3" s="49">
        <f t="shared" ref="AI3:AI7" si="9">IF(R3=0,0,X3/R3)</f>
        <v>1048.3399999999999</v>
      </c>
      <c r="AJ3" s="49">
        <f t="shared" ref="AJ3:AJ7" si="10">IF(P3=0,Z3/1,Z3/P3)</f>
        <v>254.34666666666666</v>
      </c>
      <c r="AK3" s="49">
        <f t="shared" ref="AK3:AK7" si="11">IF(P3=0,0,AA3/P3)</f>
        <v>587.47857233333332</v>
      </c>
      <c r="AL3" s="49">
        <f>_xlfn.IFS(R3=0,AE3,R3&lt;0,AE3/-R3,R3&gt;0,AE3/R3)</f>
        <v>395.6927708028939</v>
      </c>
      <c r="AM3" s="50">
        <f t="shared" ref="AM3:AM7" si="12">IF(AG3=0,0,AL3/AG3)</f>
        <v>0.16230220295442735</v>
      </c>
      <c r="AN3" s="51">
        <f t="shared" ref="AN3:AN7" si="13">IF(AH3=0,0,AL3/AH3)</f>
        <v>2.7674693719603716</v>
      </c>
      <c r="AP3" s="53">
        <f t="shared" ref="AP3:AP7" si="14">AL3*C3</f>
        <v>137305.39146860418</v>
      </c>
    </row>
    <row r="4" spans="1:42">
      <c r="A4" s="30">
        <v>2676784638</v>
      </c>
      <c r="B4" s="31" t="s">
        <v>39</v>
      </c>
      <c r="C4" s="32">
        <v>344</v>
      </c>
      <c r="D4" s="33"/>
      <c r="E4" s="33"/>
      <c r="F4" s="33"/>
      <c r="G4" s="34"/>
      <c r="H4" s="35">
        <v>123.09</v>
      </c>
      <c r="I4" s="33">
        <f t="shared" si="0"/>
        <v>42342.96</v>
      </c>
      <c r="J4" s="36"/>
      <c r="K4" s="32">
        <v>8</v>
      </c>
      <c r="L4" s="36"/>
      <c r="M4" s="36"/>
      <c r="N4" s="37">
        <f t="shared" ref="N4:N16" si="15">K4/$O$1</f>
        <v>1.1428571428571428</v>
      </c>
      <c r="O4" s="38">
        <f t="shared" ref="O4:O16" si="16">R4/$O$1</f>
        <v>0.42857142857142855</v>
      </c>
      <c r="P4" s="39">
        <f>SUMIFS('Отчет 09-15.03'!H:H,'Отчет 09-15.03'!D:D,"Выручка",'Отчет 09-15.03'!E:E,B4)</f>
        <v>4</v>
      </c>
      <c r="Q4" s="39">
        <f>SUMIFS('Отчет 09-15.03'!H:H,'Отчет 09-15.03'!D:D,"Возврат выручки",'Отчет 09-15.03'!E:E,B4)</f>
        <v>1</v>
      </c>
      <c r="R4" s="40">
        <f t="shared" si="1"/>
        <v>3</v>
      </c>
      <c r="S4" s="41">
        <f>SUMIFS('Отчет 09-15.03'!P:P,'Отчет 09-15.03'!C:C,"Продажи",'Отчет 09-15.03'!E:E,B4)</f>
        <v>9594</v>
      </c>
      <c r="T4" s="42">
        <f>SUMIFS('Отчет 09-15.03'!P:P,'Отчет 09-15.03'!C:C,"Возвраты",'Отчет 09-15.03'!E:E,B4)</f>
        <v>-2327</v>
      </c>
      <c r="U4" s="40">
        <f t="shared" si="2"/>
        <v>7267</v>
      </c>
      <c r="V4" s="43">
        <f t="shared" si="3"/>
        <v>3.1745823722653242E-2</v>
      </c>
      <c r="W4" s="44">
        <f t="shared" si="4"/>
        <v>369.27</v>
      </c>
      <c r="X4" s="42">
        <f>-SUMIFS('Отчет 09-15.03'!P:P,'Отчет 09-15.03'!C:C,"Вознаграждение Ozon",'Отчет 09-15.03'!E:E,B4)</f>
        <v>3124.81</v>
      </c>
      <c r="Y4" s="45">
        <f t="shared" si="5"/>
        <v>0.43</v>
      </c>
      <c r="Z4" s="42">
        <f>-SUMIFS('Отчет 09-15.03'!P:P,'Отчет 09-15.03'!C:C,"Услуги доставки",'Отчет 09-15.03'!E:E,B4)</f>
        <v>1102.01</v>
      </c>
      <c r="AA4" s="32">
        <v>479.7</v>
      </c>
      <c r="AB4" s="42"/>
      <c r="AC4" s="42"/>
      <c r="AD4" s="46">
        <f t="shared" ref="AD4:AD16" si="17">U4*1%/$AE$1</f>
        <v>27.309344857412452</v>
      </c>
      <c r="AE4" s="47">
        <f t="shared" si="6"/>
        <v>2163.9006551425878</v>
      </c>
      <c r="AF4" s="46"/>
      <c r="AG4" s="48">
        <f t="shared" si="7"/>
        <v>2422.3333333333335</v>
      </c>
      <c r="AH4" s="49">
        <f t="shared" si="8"/>
        <v>123.09</v>
      </c>
      <c r="AI4" s="49">
        <f t="shared" si="9"/>
        <v>1041.6033333333332</v>
      </c>
      <c r="AJ4" s="49">
        <f t="shared" si="10"/>
        <v>275.5025</v>
      </c>
      <c r="AK4" s="49">
        <f t="shared" si="11"/>
        <v>119.925</v>
      </c>
      <c r="AL4" s="49">
        <f t="array" ref="AL4">_xlfn.IFS(R4=0,AE4,R4&lt;0,AE4/-R4,R4&gt;0,AE4/R4)</f>
        <v>721.30021838086259</v>
      </c>
      <c r="AM4" s="50">
        <f t="shared" si="12"/>
        <v>0.2977708346143646</v>
      </c>
      <c r="AN4" s="51">
        <f t="shared" si="13"/>
        <v>5.859941655543607</v>
      </c>
      <c r="AP4" s="53">
        <f t="shared" si="14"/>
        <v>248127.27512301673</v>
      </c>
    </row>
    <row r="5" spans="1:42">
      <c r="A5" s="30">
        <v>2676784504</v>
      </c>
      <c r="B5" s="31" t="s">
        <v>40</v>
      </c>
      <c r="C5" s="32">
        <v>359</v>
      </c>
      <c r="D5" s="33"/>
      <c r="E5" s="33"/>
      <c r="F5" s="33"/>
      <c r="G5" s="34"/>
      <c r="H5" s="35">
        <v>123.09</v>
      </c>
      <c r="I5" s="54">
        <f t="shared" si="0"/>
        <v>44189.31</v>
      </c>
      <c r="J5" s="36"/>
      <c r="K5" s="32">
        <v>4</v>
      </c>
      <c r="L5" s="36"/>
      <c r="M5" s="36"/>
      <c r="N5" s="37">
        <f t="shared" si="15"/>
        <v>0.5714285714285714</v>
      </c>
      <c r="O5" s="38">
        <f t="shared" si="16"/>
        <v>0.42857142857142855</v>
      </c>
      <c r="P5" s="39">
        <f>SUMIFS('Отчет 09-15.03'!H:H,'Отчет 09-15.03'!D:D,"Выручка",'Отчет 09-15.03'!E:E,B5)</f>
        <v>3</v>
      </c>
      <c r="Q5" s="39">
        <f>SUMIFS('Отчет 09-15.03'!H:H,'Отчет 09-15.03'!D:D,"Возврат выручки",'Отчет 09-15.03'!E:E,B5)</f>
        <v>0</v>
      </c>
      <c r="R5" s="40">
        <f t="shared" si="1"/>
        <v>3</v>
      </c>
      <c r="S5" s="41">
        <f>SUMIFS('Отчет 09-15.03'!P:P,'Отчет 09-15.03'!C:C,"Продажи",'Отчет 09-15.03'!E:E,B5)</f>
        <v>7637.0000000000009</v>
      </c>
      <c r="T5" s="42">
        <f>SUMIFS('Отчет 09-15.03'!P:P,'Отчет 09-15.03'!C:C,"Возвраты",'Отчет 09-15.03'!E:E,B5)</f>
        <v>0</v>
      </c>
      <c r="U5" s="40">
        <f t="shared" si="2"/>
        <v>7637.0000000000009</v>
      </c>
      <c r="V5" s="43">
        <f t="shared" si="3"/>
        <v>3.3362165373593343E-2</v>
      </c>
      <c r="W5" s="44">
        <f t="shared" si="4"/>
        <v>369.27</v>
      </c>
      <c r="X5" s="42">
        <f>-SUMIFS('Отчет 09-15.03'!P:P,'Отчет 09-15.03'!C:C,"Вознаграждение Ozon",'Отчет 09-15.03'!E:E,B5)</f>
        <v>3283.91</v>
      </c>
      <c r="Y5" s="45">
        <f t="shared" si="5"/>
        <v>0.42999999999999994</v>
      </c>
      <c r="Z5" s="42">
        <f>-SUMIFS('Отчет 09-15.03'!P:P,'Отчет 09-15.03'!C:C,"Услуги доставки",'Отчет 09-15.03'!E:E,B5)</f>
        <v>393.78000000000003</v>
      </c>
      <c r="AA5" s="32">
        <v>0</v>
      </c>
      <c r="AB5" s="55"/>
      <c r="AC5" s="42"/>
      <c r="AD5" s="46">
        <f t="shared" si="17"/>
        <v>28.699802762633674</v>
      </c>
      <c r="AE5" s="47">
        <f t="shared" si="6"/>
        <v>3561.3401972373676</v>
      </c>
      <c r="AF5" s="46"/>
      <c r="AG5" s="48">
        <f t="shared" si="7"/>
        <v>2545.666666666667</v>
      </c>
      <c r="AH5" s="49">
        <f t="shared" si="8"/>
        <v>123.09</v>
      </c>
      <c r="AI5" s="49">
        <f t="shared" si="9"/>
        <v>1094.6366666666665</v>
      </c>
      <c r="AJ5" s="49">
        <f t="shared" si="10"/>
        <v>131.26000000000002</v>
      </c>
      <c r="AK5" s="49">
        <f t="shared" si="11"/>
        <v>0</v>
      </c>
      <c r="AL5" s="49">
        <f t="array" ref="AL5">_xlfn.IFS(R5=0,AE5,R5&lt;0,AE5/-R5,R5&gt;0,AE5/R5)</f>
        <v>1187.1133990791225</v>
      </c>
      <c r="AM5" s="50">
        <f t="shared" si="12"/>
        <v>0.46632711761652051</v>
      </c>
      <c r="AN5" s="51">
        <f t="shared" si="13"/>
        <v>9.6442716636536066</v>
      </c>
      <c r="AP5" s="53">
        <f t="shared" si="14"/>
        <v>426173.71026940498</v>
      </c>
    </row>
    <row r="6" spans="1:42">
      <c r="A6" s="30">
        <v>2676784514</v>
      </c>
      <c r="B6" s="31" t="s">
        <v>41</v>
      </c>
      <c r="C6" s="32">
        <v>627</v>
      </c>
      <c r="D6" s="33"/>
      <c r="E6" s="33"/>
      <c r="F6" s="33"/>
      <c r="G6" s="34"/>
      <c r="H6" s="35">
        <v>123.09</v>
      </c>
      <c r="I6" s="54">
        <f t="shared" si="0"/>
        <v>77177.430000000008</v>
      </c>
      <c r="J6" s="36"/>
      <c r="K6" s="32">
        <v>9</v>
      </c>
      <c r="L6" s="36"/>
      <c r="M6" s="36"/>
      <c r="N6" s="37">
        <f t="shared" si="15"/>
        <v>1.2857142857142858</v>
      </c>
      <c r="O6" s="38">
        <f t="shared" si="16"/>
        <v>1</v>
      </c>
      <c r="P6" s="39">
        <f>SUMIFS('Отчет 09-15.03'!H:H,'Отчет 09-15.03'!D:D,"Выручка",'Отчет 09-15.03'!E:E,B6)</f>
        <v>7</v>
      </c>
      <c r="Q6" s="39">
        <f>SUMIFS('Отчет 09-15.03'!H:H,'Отчет 09-15.03'!D:D,"Возврат выручки",'Отчет 09-15.03'!E:E,B6)</f>
        <v>0</v>
      </c>
      <c r="R6" s="40">
        <f t="shared" si="1"/>
        <v>7</v>
      </c>
      <c r="S6" s="41">
        <f>SUMIFS('Отчет 09-15.03'!P:P,'Отчет 09-15.03'!C:C,"Продажи",'Отчет 09-15.03'!E:E,B6)</f>
        <v>17239</v>
      </c>
      <c r="T6" s="42">
        <f>SUMIFS('Отчет 09-15.03'!P:P,'Отчет 09-15.03'!C:C,"Возвраты",'Отчет 09-15.03'!E:E,B6)</f>
        <v>0</v>
      </c>
      <c r="U6" s="40">
        <f t="shared" si="2"/>
        <v>17239</v>
      </c>
      <c r="V6" s="43">
        <f t="shared" si="3"/>
        <v>7.530841546096316E-2</v>
      </c>
      <c r="W6" s="44">
        <f t="shared" si="4"/>
        <v>861.63</v>
      </c>
      <c r="X6" s="42">
        <f>-SUMIFS('Отчет 09-15.03'!P:P,'Отчет 09-15.03'!C:C,"Вознаграждение Ozon",'Отчет 09-15.03'!E:E,B6)</f>
        <v>7412.77</v>
      </c>
      <c r="Y6" s="45">
        <f t="shared" si="5"/>
        <v>0.43000000000000005</v>
      </c>
      <c r="Z6" s="42">
        <f>-SUMIFS('Отчет 09-15.03'!P:P,'Отчет 09-15.03'!C:C,"Услуги доставки",'Отчет 09-15.03'!E:E,B6)</f>
        <v>1075.2499999999998</v>
      </c>
      <c r="AA6" s="32">
        <v>3975.1931500000001</v>
      </c>
      <c r="AB6" s="55"/>
      <c r="AC6" s="42"/>
      <c r="AD6" s="46">
        <f t="shared" si="17"/>
        <v>64.784064400293559</v>
      </c>
      <c r="AE6" s="47">
        <f t="shared" si="6"/>
        <v>3849.3727855997067</v>
      </c>
      <c r="AF6" s="46"/>
      <c r="AG6" s="48">
        <f t="shared" si="7"/>
        <v>2462.7142857142858</v>
      </c>
      <c r="AH6" s="49">
        <f t="shared" si="8"/>
        <v>123.09</v>
      </c>
      <c r="AI6" s="49">
        <f t="shared" si="9"/>
        <v>1058.967142857143</v>
      </c>
      <c r="AJ6" s="49">
        <f t="shared" si="10"/>
        <v>153.60714285714283</v>
      </c>
      <c r="AK6" s="49">
        <f t="shared" si="11"/>
        <v>567.88473571428574</v>
      </c>
      <c r="AL6" s="49">
        <f t="array" ref="AL6">_xlfn.IFS(R6=0,AE6,R6&lt;0,AE6/-R6,R6&gt;0,AE6/R6)</f>
        <v>549.91039794281528</v>
      </c>
      <c r="AM6" s="50">
        <f t="shared" si="12"/>
        <v>0.22329443619697817</v>
      </c>
      <c r="AN6" s="51">
        <f t="shared" si="13"/>
        <v>4.4675473063840707</v>
      </c>
      <c r="AP6" s="53">
        <f t="shared" si="14"/>
        <v>344793.81951014517</v>
      </c>
    </row>
    <row r="7" spans="1:42">
      <c r="A7" s="30">
        <v>2676784181</v>
      </c>
      <c r="B7" s="31" t="s">
        <v>42</v>
      </c>
      <c r="C7" s="32">
        <v>592</v>
      </c>
      <c r="D7" s="33"/>
      <c r="E7" s="33"/>
      <c r="F7" s="33"/>
      <c r="G7" s="34"/>
      <c r="H7" s="35">
        <v>117.24</v>
      </c>
      <c r="I7" s="54">
        <f t="shared" si="0"/>
        <v>69406.080000000002</v>
      </c>
      <c r="J7" s="36"/>
      <c r="K7" s="32">
        <v>23</v>
      </c>
      <c r="L7" s="36"/>
      <c r="M7" s="36"/>
      <c r="N7" s="37">
        <f t="shared" si="15"/>
        <v>3.2857142857142856</v>
      </c>
      <c r="O7" s="38">
        <f t="shared" si="16"/>
        <v>1.7142857142857142</v>
      </c>
      <c r="P7" s="39">
        <f>SUMIFS('Отчет 09-15.03'!H:H,'Отчет 09-15.03'!D:D,"Выручка",'Отчет 09-15.03'!E:E,B7)</f>
        <v>14</v>
      </c>
      <c r="Q7" s="39">
        <f>SUMIFS('Отчет 09-15.03'!H:H,'Отчет 09-15.03'!D:D,"Возврат выручки",'Отчет 09-15.03'!E:E,B7)</f>
        <v>2</v>
      </c>
      <c r="R7" s="40">
        <f t="shared" si="1"/>
        <v>12</v>
      </c>
      <c r="S7" s="41">
        <f>SUMIFS('Отчет 09-15.03'!P:P,'Отчет 09-15.03'!C:C,"Продажи",'Отчет 09-15.03'!E:E,B7)</f>
        <v>34399</v>
      </c>
      <c r="T7" s="42">
        <f>SUMIFS('Отчет 09-15.03'!P:P,'Отчет 09-15.03'!C:C,"Возвраты",'Отчет 09-15.03'!E:E,B7)</f>
        <v>-4654</v>
      </c>
      <c r="U7" s="40">
        <f t="shared" si="2"/>
        <v>29745</v>
      </c>
      <c r="V7" s="43">
        <f t="shared" si="3"/>
        <v>0.12994076326273851</v>
      </c>
      <c r="W7" s="44">
        <f t="shared" si="4"/>
        <v>1406.8799999999999</v>
      </c>
      <c r="X7" s="42">
        <f>-SUMIFS('Отчет 09-15.03'!P:P,'Отчет 09-15.03'!C:C,"Вознаграждение Ozon",'Отчет 09-15.03'!E:E,B7)</f>
        <v>12790.349999999999</v>
      </c>
      <c r="Y7" s="45">
        <f t="shared" si="5"/>
        <v>0.42999999999999994</v>
      </c>
      <c r="Z7" s="42">
        <f>-SUMIFS('Отчет 09-15.03'!P:P,'Отчет 09-15.03'!C:C,"Услуги доставки",'Отчет 09-15.03'!E:E,B7)</f>
        <v>2858.59</v>
      </c>
      <c r="AA7" s="32">
        <v>7959.3606730000001</v>
      </c>
      <c r="AB7" s="55"/>
      <c r="AC7" s="42"/>
      <c r="AD7" s="46">
        <f t="shared" si="17"/>
        <v>111.78154159677079</v>
      </c>
      <c r="AE7" s="47">
        <f t="shared" si="6"/>
        <v>4618.0377854032295</v>
      </c>
      <c r="AF7" s="46"/>
      <c r="AG7" s="48">
        <f t="shared" si="7"/>
        <v>2478.75</v>
      </c>
      <c r="AH7" s="49">
        <f t="shared" si="8"/>
        <v>117.24</v>
      </c>
      <c r="AI7" s="49">
        <f t="shared" si="9"/>
        <v>1065.8625</v>
      </c>
      <c r="AJ7" s="49">
        <f t="shared" si="10"/>
        <v>204.185</v>
      </c>
      <c r="AK7" s="49">
        <f t="shared" si="11"/>
        <v>568.52576235714287</v>
      </c>
      <c r="AL7" s="49">
        <f t="array" ref="AL7">_xlfn.IFS(R7=0,AE7,R7&lt;0,AE7/-R7,R7&gt;0,AE7/R7)</f>
        <v>384.83648211693577</v>
      </c>
      <c r="AM7" s="50">
        <f t="shared" si="12"/>
        <v>0.15525425400582382</v>
      </c>
      <c r="AN7" s="51">
        <f t="shared" si="13"/>
        <v>3.2824674353201622</v>
      </c>
      <c r="AP7" s="53">
        <f t="shared" si="14"/>
        <v>227823.19741322598</v>
      </c>
    </row>
    <row r="8" spans="1:42">
      <c r="A8" s="30">
        <v>2676783005</v>
      </c>
      <c r="B8" s="31" t="s">
        <v>43</v>
      </c>
      <c r="C8" s="32">
        <v>220</v>
      </c>
      <c r="D8" s="33"/>
      <c r="E8" s="33"/>
      <c r="F8" s="33"/>
      <c r="G8" s="34"/>
      <c r="H8" s="35">
        <v>169.89</v>
      </c>
      <c r="I8" s="54">
        <f t="shared" si="0"/>
        <v>37375.799999999996</v>
      </c>
      <c r="J8" s="36"/>
      <c r="K8" s="32">
        <v>65</v>
      </c>
      <c r="L8" s="36"/>
      <c r="M8" s="36"/>
      <c r="N8" s="37">
        <f t="shared" si="15"/>
        <v>9.2857142857142865</v>
      </c>
      <c r="O8" s="38">
        <f t="shared" si="16"/>
        <v>3.8571428571428572</v>
      </c>
      <c r="P8" s="39">
        <f>SUMIFS('Отчет 09-15.03'!H:H,'Отчет 09-15.03'!D:D,"Выручка",'Отчет 09-15.03'!E:E,B8)</f>
        <v>27</v>
      </c>
      <c r="Q8" s="39">
        <f>SUMIFS('Отчет 09-15.03'!H:H,'Отчет 09-15.03'!D:D,"Возврат выручки",'Отчет 09-15.03'!E:E,B8)</f>
        <v>0</v>
      </c>
      <c r="R8" s="40">
        <f>P8-Q8</f>
        <v>27</v>
      </c>
      <c r="S8" s="41">
        <f>SUMIFS('Отчет 09-15.03'!P:P,'Отчет 09-15.03'!C:C,"Продажи",'Отчет 09-15.03'!E:E,B8)</f>
        <v>68682.000000000029</v>
      </c>
      <c r="T8" s="42">
        <f>SUMIFS('Отчет 09-15.03'!P:P,'Отчет 09-15.03'!C:C,"Возвраты",'Отчет 09-15.03'!E:E,B8)</f>
        <v>0</v>
      </c>
      <c r="U8" s="40">
        <f>S8+T8</f>
        <v>68682.000000000029</v>
      </c>
      <c r="V8" s="43">
        <f t="shared" si="3"/>
        <v>0.30003669532396737</v>
      </c>
      <c r="W8" s="44">
        <f>R8*H8</f>
        <v>4587.03</v>
      </c>
      <c r="X8" s="42">
        <f>-SUMIFS('Отчет 09-15.03'!P:P,'Отчет 09-15.03'!C:C,"Вознаграждение Ozon",'Отчет 09-15.03'!E:E,B8)</f>
        <v>29533.260000000002</v>
      </c>
      <c r="Y8" s="45">
        <f t="shared" si="5"/>
        <v>0.42999999999999983</v>
      </c>
      <c r="Z8" s="42">
        <f>-SUMIFS('Отчет 09-15.03'!P:P,'Отчет 09-15.03'!C:C,"Услуги доставки",'Отчет 09-15.03'!E:E,B8)</f>
        <v>4467.7900000000018</v>
      </c>
      <c r="AA8" s="32">
        <v>12187.952528</v>
      </c>
      <c r="AB8" s="55"/>
      <c r="AC8" s="42"/>
      <c r="AD8" s="46">
        <f t="shared" si="17"/>
        <v>258.10656715244295</v>
      </c>
      <c r="AE8" s="47">
        <f>U8-W8-X8-Z8-AA8-AB8-AC8-AD8</f>
        <v>17647.860904847585</v>
      </c>
      <c r="AF8" s="46"/>
      <c r="AG8" s="48">
        <f>IF(R8=0,0,U8/R8)</f>
        <v>2543.7777777777787</v>
      </c>
      <c r="AH8" s="49">
        <f>H8</f>
        <v>169.89</v>
      </c>
      <c r="AI8" s="49">
        <f>IF(R8=0,0,X8/R8)</f>
        <v>1093.8244444444445</v>
      </c>
      <c r="AJ8" s="49">
        <f>IF(P8=0,Z8/1,Z8/P8)</f>
        <v>165.47370370370376</v>
      </c>
      <c r="AK8" s="49">
        <f>IF(P8=0,0,AA8/P8)</f>
        <v>451.40564918518515</v>
      </c>
      <c r="AL8" s="49">
        <f t="array" ref="AL8">_xlfn.IFS(R8=0,AE8,R8&lt;0,AE8/-R8,R8&gt;0,AE8/R8)</f>
        <v>653.62447795731794</v>
      </c>
      <c r="AM8" s="50">
        <f>IF(AG8=0,0,AL8/AG8)</f>
        <v>0.25695030582754691</v>
      </c>
      <c r="AN8" s="51">
        <f>IF(AH8=0,0,AL8/AH8)</f>
        <v>3.8473393251946435</v>
      </c>
      <c r="AP8" s="53">
        <f>AL8*C8</f>
        <v>143797.38515060995</v>
      </c>
    </row>
    <row r="9" spans="1:42">
      <c r="A9" s="30">
        <v>3405092860</v>
      </c>
      <c r="B9" s="31" t="s">
        <v>55</v>
      </c>
      <c r="C9" s="32">
        <v>374</v>
      </c>
      <c r="D9" s="33"/>
      <c r="E9" s="33"/>
      <c r="F9" s="33"/>
      <c r="G9" s="34"/>
      <c r="H9" s="35">
        <v>123</v>
      </c>
      <c r="I9" s="54">
        <f t="shared" si="0"/>
        <v>46002</v>
      </c>
      <c r="J9" s="36"/>
      <c r="K9" s="32">
        <v>2</v>
      </c>
      <c r="L9" s="36"/>
      <c r="M9" s="36"/>
      <c r="N9" s="37">
        <f t="shared" si="15"/>
        <v>0.2857142857142857</v>
      </c>
      <c r="O9" s="38">
        <f t="shared" si="16"/>
        <v>0.2857142857142857</v>
      </c>
      <c r="P9" s="39">
        <f>SUMIFS('Отчет 09-15.03'!H:H,'Отчет 09-15.03'!D:D,"Выручка",'Отчет 09-15.03'!E:E,B9)</f>
        <v>2</v>
      </c>
      <c r="Q9" s="39">
        <f>SUMIFS('Отчет 09-15.03'!H:H,'Отчет 09-15.03'!D:D,"Возврат выручки",'Отчет 09-15.03'!E:E,B9)</f>
        <v>0</v>
      </c>
      <c r="R9" s="40">
        <f t="shared" ref="R9:R16" si="18">P9-Q9</f>
        <v>2</v>
      </c>
      <c r="S9" s="41">
        <f>SUMIFS('Отчет 09-15.03'!P:P,'Отчет 09-15.03'!C:C,"Продажи",'Отчет 09-15.03'!E:E,B9)</f>
        <v>4699</v>
      </c>
      <c r="T9" s="42">
        <f>SUMIFS('Отчет 09-15.03'!P:P,'Отчет 09-15.03'!C:C,"Возвраты",'Отчет 09-15.03'!E:E,B9)</f>
        <v>0</v>
      </c>
      <c r="U9" s="40">
        <f t="shared" ref="U9:U16" si="19">S9+T9</f>
        <v>4699</v>
      </c>
      <c r="V9" s="43">
        <f t="shared" si="3"/>
        <v>2.0527538966939259E-2</v>
      </c>
      <c r="W9" s="44">
        <f t="shared" ref="W9:W16" si="20">R9*H9</f>
        <v>246</v>
      </c>
      <c r="X9" s="42">
        <f>-SUMIFS('Отчет 09-15.03'!P:P,'Отчет 09-15.03'!C:C,"Вознаграждение Ozon",'Отчет 09-15.03'!E:E,B9)</f>
        <v>2020.57</v>
      </c>
      <c r="Y9" s="45">
        <f t="shared" si="5"/>
        <v>0.43</v>
      </c>
      <c r="Z9" s="42">
        <f>-SUMIFS('Отчет 09-15.03'!P:P,'Отчет 09-15.03'!C:C,"Услуги доставки",'Отчет 09-15.03'!E:E,B9)</f>
        <v>1022.6600000000003</v>
      </c>
      <c r="AA9" s="32">
        <v>526.47</v>
      </c>
      <c r="AB9" s="55"/>
      <c r="AC9" s="42"/>
      <c r="AD9" s="46">
        <f t="shared" si="17"/>
        <v>17.658815396309496</v>
      </c>
      <c r="AE9" s="47">
        <f t="shared" ref="AE9:AE16" si="21">U9-W9-X9-Z9-AA9-AB9-AC9-AD9</f>
        <v>865.64118460369048</v>
      </c>
      <c r="AF9" s="46"/>
      <c r="AG9" s="48">
        <f t="shared" ref="AG9:AG16" si="22">IF(R9=0,0,U9/R9)</f>
        <v>2349.5</v>
      </c>
      <c r="AH9" s="49">
        <f t="shared" ref="AH9:AH16" si="23">H9</f>
        <v>123</v>
      </c>
      <c r="AI9" s="49">
        <f t="shared" ref="AI9:AI16" si="24">IF(R9=0,0,X9/R9)</f>
        <v>1010.285</v>
      </c>
      <c r="AJ9" s="49">
        <f t="shared" ref="AJ9:AJ16" si="25">IF(P9=0,Z9/1,Z9/P9)</f>
        <v>511.33000000000015</v>
      </c>
      <c r="AK9" s="49">
        <f t="shared" ref="AK9:AK16" si="26">IF(P9=0,0,AA9/P9)</f>
        <v>263.23500000000001</v>
      </c>
      <c r="AL9" s="49">
        <f t="array" ref="AL9">_xlfn.IFS(R9=0,AE9,R9&lt;0,AE9/-R9,R9&gt;0,AE9/R9)</f>
        <v>432.82059230184524</v>
      </c>
      <c r="AM9" s="50">
        <f t="shared" ref="AM9:AM16" si="27">IF(AG9=0,0,AL9/AG9)</f>
        <v>0.18421817080308373</v>
      </c>
      <c r="AN9" s="51">
        <f t="shared" ref="AN9:AN16" si="28">IF(AH9=0,0,AL9/AH9)</f>
        <v>3.5188666040800425</v>
      </c>
      <c r="AP9" s="53">
        <f t="shared" ref="AP9:AP16" si="29">AL9*C9</f>
        <v>161874.90152089013</v>
      </c>
    </row>
    <row r="10" spans="1:42">
      <c r="A10" s="30">
        <v>3405092836</v>
      </c>
      <c r="B10" s="31" t="s">
        <v>56</v>
      </c>
      <c r="C10" s="32">
        <v>363</v>
      </c>
      <c r="D10" s="33"/>
      <c r="E10" s="33"/>
      <c r="F10" s="33"/>
      <c r="G10" s="34"/>
      <c r="H10" s="35">
        <v>123</v>
      </c>
      <c r="I10" s="54">
        <f t="shared" si="0"/>
        <v>44649</v>
      </c>
      <c r="J10" s="36"/>
      <c r="K10" s="32">
        <v>2</v>
      </c>
      <c r="L10" s="36"/>
      <c r="M10" s="36"/>
      <c r="N10" s="37">
        <f t="shared" si="15"/>
        <v>0.2857142857142857</v>
      </c>
      <c r="O10" s="38">
        <f t="shared" si="16"/>
        <v>0.14285714285714285</v>
      </c>
      <c r="P10" s="39">
        <f>SUMIFS('Отчет 09-15.03'!H:H,'Отчет 09-15.03'!D:D,"Выручка",'Отчет 09-15.03'!E:E,B10)</f>
        <v>1</v>
      </c>
      <c r="Q10" s="39">
        <f>SUMIFS('Отчет 09-15.03'!H:H,'Отчет 09-15.03'!D:D,"Возврат выручки",'Отчет 09-15.03'!E:E,B10)</f>
        <v>0</v>
      </c>
      <c r="R10" s="40">
        <f t="shared" si="18"/>
        <v>1</v>
      </c>
      <c r="S10" s="41">
        <f>SUMIFS('Отчет 09-15.03'!P:P,'Отчет 09-15.03'!C:C,"Продажи",'Отчет 09-15.03'!E:E,B10)</f>
        <v>2289</v>
      </c>
      <c r="T10" s="42">
        <f>SUMIFS('Отчет 09-15.03'!P:P,'Отчет 09-15.03'!C:C,"Возвраты",'Отчет 09-15.03'!E:E,B10)</f>
        <v>0</v>
      </c>
      <c r="U10" s="40">
        <f t="shared" si="19"/>
        <v>2289</v>
      </c>
      <c r="V10" s="43">
        <f t="shared" si="3"/>
        <v>9.9994757810861808E-3</v>
      </c>
      <c r="W10" s="44">
        <f t="shared" si="20"/>
        <v>123</v>
      </c>
      <c r="X10" s="42">
        <f>-SUMIFS('Отчет 09-15.03'!P:P,'Отчет 09-15.03'!C:C,"Вознаграждение Ozon",'Отчет 09-15.03'!E:E,B10)</f>
        <v>984.27</v>
      </c>
      <c r="Y10" s="45">
        <f t="shared" si="5"/>
        <v>0.43</v>
      </c>
      <c r="Z10" s="42">
        <f>-SUMIFS('Отчет 09-15.03'!P:P,'Отчет 09-15.03'!C:C,"Услуги доставки",'Отчет 09-15.03'!E:E,B10)</f>
        <v>795.06000000000017</v>
      </c>
      <c r="AA10" s="32">
        <v>0</v>
      </c>
      <c r="AB10" s="55"/>
      <c r="AC10" s="42"/>
      <c r="AD10" s="46">
        <f t="shared" si="17"/>
        <v>8.6020490406793861</v>
      </c>
      <c r="AE10" s="47">
        <f t="shared" si="21"/>
        <v>378.06795095932046</v>
      </c>
      <c r="AF10" s="46"/>
      <c r="AG10" s="48">
        <f t="shared" si="22"/>
        <v>2289</v>
      </c>
      <c r="AH10" s="49">
        <f t="shared" si="23"/>
        <v>123</v>
      </c>
      <c r="AI10" s="49">
        <f t="shared" si="24"/>
        <v>984.27</v>
      </c>
      <c r="AJ10" s="49">
        <f t="shared" si="25"/>
        <v>795.06000000000017</v>
      </c>
      <c r="AK10" s="49">
        <f t="shared" si="26"/>
        <v>0</v>
      </c>
      <c r="AL10" s="49">
        <f t="array" ref="AL10">_xlfn.IFS(R10=0,AE10,R10&lt;0,AE10/-R10,R10&gt;0,AE10/R10)</f>
        <v>378.06795095932046</v>
      </c>
      <c r="AM10" s="50">
        <f t="shared" si="27"/>
        <v>0.16516730055016185</v>
      </c>
      <c r="AN10" s="51">
        <f t="shared" si="28"/>
        <v>3.0737231785310608</v>
      </c>
      <c r="AP10" s="53">
        <f t="shared" si="29"/>
        <v>137238.66619823332</v>
      </c>
    </row>
    <row r="11" spans="1:42">
      <c r="A11" s="30">
        <v>3064346962</v>
      </c>
      <c r="B11" s="31" t="s">
        <v>52</v>
      </c>
      <c r="C11" s="32">
        <v>628</v>
      </c>
      <c r="D11" s="33"/>
      <c r="E11" s="33"/>
      <c r="F11" s="33"/>
      <c r="G11" s="34"/>
      <c r="H11" s="35">
        <v>123</v>
      </c>
      <c r="I11" s="54">
        <f t="shared" si="0"/>
        <v>77244</v>
      </c>
      <c r="J11" s="36"/>
      <c r="K11" s="32">
        <v>2</v>
      </c>
      <c r="L11" s="36"/>
      <c r="M11" s="36"/>
      <c r="N11" s="37">
        <f t="shared" si="15"/>
        <v>0.2857142857142857</v>
      </c>
      <c r="O11" s="38">
        <f t="shared" si="16"/>
        <v>0.14285714285714285</v>
      </c>
      <c r="P11" s="39">
        <f>SUMIFS('Отчет 09-15.03'!H:H,'Отчет 09-15.03'!D:D,"Выручка",'Отчет 09-15.03'!E:E,B11)</f>
        <v>1</v>
      </c>
      <c r="Q11" s="39">
        <f>SUMIFS('Отчет 09-15.03'!H:H,'Отчет 09-15.03'!D:D,"Возврат выручки",'Отчет 09-15.03'!E:E,B11)</f>
        <v>0</v>
      </c>
      <c r="R11" s="40">
        <f t="shared" si="18"/>
        <v>1</v>
      </c>
      <c r="S11" s="41">
        <f>SUMIFS('Отчет 09-15.03'!P:P,'Отчет 09-15.03'!C:C,"Продажи",'Отчет 09-15.03'!E:E,B11)</f>
        <v>2470</v>
      </c>
      <c r="T11" s="42">
        <f>SUMIFS('Отчет 09-15.03'!P:P,'Отчет 09-15.03'!C:C,"Возвраты",'Отчет 09-15.03'!E:E,B11)</f>
        <v>0</v>
      </c>
      <c r="U11" s="40">
        <f t="shared" si="19"/>
        <v>2470</v>
      </c>
      <c r="V11" s="43">
        <f t="shared" si="3"/>
        <v>1.0790172642762283E-2</v>
      </c>
      <c r="W11" s="44">
        <f t="shared" si="20"/>
        <v>123</v>
      </c>
      <c r="X11" s="42">
        <f>-SUMIFS('Отчет 09-15.03'!P:P,'Отчет 09-15.03'!C:C,"Вознаграждение Ozon",'Отчет 09-15.03'!E:E,B11)</f>
        <v>1062.0999999999999</v>
      </c>
      <c r="Y11" s="45">
        <f t="shared" si="5"/>
        <v>0.42999999999999994</v>
      </c>
      <c r="Z11" s="42">
        <f>-SUMIFS('Отчет 09-15.03'!P:P,'Отчет 09-15.03'!C:C,"Услуги доставки",'Отчет 09-15.03'!E:E,B11)</f>
        <v>684.08000000000015</v>
      </c>
      <c r="AA11" s="32">
        <v>578.91</v>
      </c>
      <c r="AB11" s="55"/>
      <c r="AC11" s="42"/>
      <c r="AD11" s="46">
        <f t="shared" si="17"/>
        <v>9.2822460159362539</v>
      </c>
      <c r="AE11" s="47">
        <f t="shared" si="21"/>
        <v>12.627753984063714</v>
      </c>
      <c r="AF11" s="46"/>
      <c r="AG11" s="48">
        <f t="shared" si="22"/>
        <v>2470</v>
      </c>
      <c r="AH11" s="49">
        <f t="shared" si="23"/>
        <v>123</v>
      </c>
      <c r="AI11" s="49">
        <f t="shared" si="24"/>
        <v>1062.0999999999999</v>
      </c>
      <c r="AJ11" s="49">
        <f t="shared" si="25"/>
        <v>684.08000000000015</v>
      </c>
      <c r="AK11" s="49">
        <f t="shared" si="26"/>
        <v>578.91</v>
      </c>
      <c r="AL11" s="49">
        <f t="array" ref="AL11">_xlfn.IFS(R11=0,AE11,R11&lt;0,AE11/-R11,R11&gt;0,AE11/R11)</f>
        <v>12.627753984063714</v>
      </c>
      <c r="AM11" s="50">
        <f t="shared" si="27"/>
        <v>5.1124510056938114E-3</v>
      </c>
      <c r="AN11" s="51">
        <f t="shared" si="28"/>
        <v>0.10266466653710336</v>
      </c>
      <c r="AP11" s="53">
        <f t="shared" si="29"/>
        <v>7930.229501992013</v>
      </c>
    </row>
    <row r="12" spans="1:42">
      <c r="A12" s="30">
        <v>3405092873</v>
      </c>
      <c r="B12" s="171" t="s">
        <v>57</v>
      </c>
      <c r="C12" s="32">
        <v>325</v>
      </c>
      <c r="D12" s="33"/>
      <c r="E12" s="33"/>
      <c r="F12" s="33"/>
      <c r="G12" s="34"/>
      <c r="H12" s="35">
        <v>117</v>
      </c>
      <c r="I12" s="54">
        <f t="shared" si="0"/>
        <v>38025</v>
      </c>
      <c r="J12" s="36"/>
      <c r="K12" s="32">
        <v>4</v>
      </c>
      <c r="L12" s="36"/>
      <c r="M12" s="36"/>
      <c r="N12" s="37">
        <f t="shared" si="15"/>
        <v>0.5714285714285714</v>
      </c>
      <c r="O12" s="38">
        <f t="shared" si="16"/>
        <v>0.5714285714285714</v>
      </c>
      <c r="P12" s="39">
        <f>SUMIFS('Отчет 09-15.03'!H:H,'Отчет 09-15.03'!D:D,"Выручка",'Отчет 09-15.03'!E:E,B12)</f>
        <v>4</v>
      </c>
      <c r="Q12" s="39">
        <f>SUMIFS('Отчет 09-15.03'!H:H,'Отчет 09-15.03'!D:D,"Возврат выручки",'Отчет 09-15.03'!E:E,B12)</f>
        <v>0</v>
      </c>
      <c r="R12" s="40">
        <f t="shared" si="18"/>
        <v>4</v>
      </c>
      <c r="S12" s="41">
        <f>SUMIFS('Отчет 09-15.03'!P:P,'Отчет 09-15.03'!C:C,"Продажи",'Отчет 09-15.03'!E:E,B12)</f>
        <v>9793</v>
      </c>
      <c r="T12" s="42">
        <f>SUMIFS('Отчет 09-15.03'!P:P,'Отчет 09-15.03'!C:C,"Возвраты",'Отчет 09-15.03'!E:E,B12)</f>
        <v>0</v>
      </c>
      <c r="U12" s="40">
        <f t="shared" si="19"/>
        <v>9793</v>
      </c>
      <c r="V12" s="43">
        <f t="shared" si="3"/>
        <v>4.2780631858530781E-2</v>
      </c>
      <c r="W12" s="44">
        <f t="shared" si="20"/>
        <v>468</v>
      </c>
      <c r="X12" s="42">
        <f>-SUMIFS('Отчет 09-15.03'!P:P,'Отчет 09-15.03'!C:C,"Вознаграждение Ozon",'Отчет 09-15.03'!E:E,B12)</f>
        <v>4210.99</v>
      </c>
      <c r="Y12" s="45">
        <f t="shared" si="5"/>
        <v>0.43</v>
      </c>
      <c r="Z12" s="42">
        <f>-SUMIFS('Отчет 09-15.03'!P:P,'Отчет 09-15.03'!C:C,"Услуги доставки",'Отчет 09-15.03'!E:E,B12)</f>
        <v>791.65000000000009</v>
      </c>
      <c r="AA12" s="32">
        <v>578.91</v>
      </c>
      <c r="AB12" s="55"/>
      <c r="AC12" s="42"/>
      <c r="AD12" s="46">
        <f t="shared" si="17"/>
        <v>36.802038556301113</v>
      </c>
      <c r="AE12" s="47">
        <f t="shared" si="21"/>
        <v>3706.6479614436994</v>
      </c>
      <c r="AF12" s="46"/>
      <c r="AG12" s="48">
        <f t="shared" si="22"/>
        <v>2448.25</v>
      </c>
      <c r="AH12" s="49">
        <f t="shared" si="23"/>
        <v>117</v>
      </c>
      <c r="AI12" s="49">
        <f t="shared" si="24"/>
        <v>1052.7474999999999</v>
      </c>
      <c r="AJ12" s="49">
        <f t="shared" si="25"/>
        <v>197.91250000000002</v>
      </c>
      <c r="AK12" s="49">
        <f t="shared" si="26"/>
        <v>144.72749999999999</v>
      </c>
      <c r="AL12" s="49">
        <f t="array" ref="AL12">_xlfn.IFS(R12=0,AE12,R12&lt;0,AE12/-R12,R12&gt;0,AE12/R12)</f>
        <v>926.66199036092485</v>
      </c>
      <c r="AM12" s="50">
        <f t="shared" si="27"/>
        <v>0.37849974077848458</v>
      </c>
      <c r="AN12" s="51">
        <f t="shared" si="28"/>
        <v>7.9201879518027765</v>
      </c>
      <c r="AP12" s="53">
        <f t="shared" si="29"/>
        <v>301165.14686730056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10</v>
      </c>
      <c r="L13" s="36"/>
      <c r="M13" s="36"/>
      <c r="N13" s="37">
        <f t="shared" si="15"/>
        <v>1.4285714285714286</v>
      </c>
      <c r="O13" s="38">
        <f t="shared" si="16"/>
        <v>1.4285714285714286</v>
      </c>
      <c r="P13" s="39">
        <f>SUMIFS('Отчет 09-15.03'!H:H,'Отчет 09-15.03'!D:D,"Выручка",'Отчет 09-15.03'!E:E,B13)</f>
        <v>10</v>
      </c>
      <c r="Q13" s="39">
        <f>SUMIFS('Отчет 09-15.03'!H:H,'Отчет 09-15.03'!D:D,"Возврат выручки",'Отчет 09-15.03'!E:E,B13)</f>
        <v>0</v>
      </c>
      <c r="R13" s="40">
        <f t="shared" si="18"/>
        <v>10</v>
      </c>
      <c r="S13" s="41">
        <f>SUMIFS('Отчет 09-15.03'!P:P,'Отчет 09-15.03'!C:C,"Продажи",'Отчет 09-15.03'!E:E,B13)</f>
        <v>24743</v>
      </c>
      <c r="T13" s="42">
        <f>SUMIFS('Отчет 09-15.03'!P:P,'Отчет 09-15.03'!C:C,"Возвраты",'Отчет 09-15.03'!E:E,B13)</f>
        <v>0</v>
      </c>
      <c r="U13" s="40">
        <f t="shared" si="19"/>
        <v>24743</v>
      </c>
      <c r="V13" s="43">
        <f t="shared" si="3"/>
        <v>0.10808957153840776</v>
      </c>
      <c r="W13" s="44">
        <f t="shared" si="20"/>
        <v>1230</v>
      </c>
      <c r="X13" s="42">
        <f>-SUMIFS('Отчет 09-15.03'!P:P,'Отчет 09-15.03'!C:C,"Вознаграждение Ozon",'Отчет 09-15.03'!E:E,B13)</f>
        <v>10639.489999999998</v>
      </c>
      <c r="Y13" s="45">
        <f t="shared" si="5"/>
        <v>0.42999999999999994</v>
      </c>
      <c r="Z13" s="42">
        <f>-SUMIFS('Отчет 09-15.03'!P:P,'Отчет 09-15.03'!C:C,"Услуги доставки",'Отчет 09-15.03'!E:E,B13)</f>
        <v>1664.07</v>
      </c>
      <c r="AA13" s="32">
        <v>2357.1309030000002</v>
      </c>
      <c r="AB13" s="55"/>
      <c r="AC13" s="42"/>
      <c r="AD13" s="46">
        <f t="shared" si="17"/>
        <v>92.984053915915283</v>
      </c>
      <c r="AE13" s="47">
        <f t="shared" si="21"/>
        <v>8759.3250430840853</v>
      </c>
      <c r="AF13" s="46"/>
      <c r="AG13" s="48">
        <f t="shared" si="22"/>
        <v>2474.3000000000002</v>
      </c>
      <c r="AH13" s="49">
        <f t="shared" si="23"/>
        <v>123</v>
      </c>
      <c r="AI13" s="49">
        <f t="shared" si="24"/>
        <v>1063.9489999999998</v>
      </c>
      <c r="AJ13" s="49">
        <f t="shared" si="25"/>
        <v>166.40699999999998</v>
      </c>
      <c r="AK13" s="49">
        <f t="shared" si="26"/>
        <v>235.71309030000003</v>
      </c>
      <c r="AL13" s="49">
        <f t="array" ref="AL13">_xlfn.IFS(R13=0,AE13,R13&lt;0,AE13/-R13,R13&gt;0,AE13/R13)</f>
        <v>875.93250430840851</v>
      </c>
      <c r="AM13" s="50">
        <f t="shared" si="27"/>
        <v>0.35401224762898936</v>
      </c>
      <c r="AN13" s="51">
        <f t="shared" si="28"/>
        <v>7.1214024740521014</v>
      </c>
      <c r="AP13" s="53">
        <f t="shared" si="29"/>
        <v>294313.32144762523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2</v>
      </c>
      <c r="N14" s="37">
        <f t="shared" si="15"/>
        <v>0.2857142857142857</v>
      </c>
      <c r="O14" s="38">
        <f t="shared" si="16"/>
        <v>0</v>
      </c>
      <c r="P14" s="39">
        <f>SUMIFS('Отчет 09-15.03'!H:H,'Отчет 09-15.03'!D:D,"Выручка",'Отчет 09-15.03'!E:E,B14)</f>
        <v>0</v>
      </c>
      <c r="Q14" s="39">
        <f>SUMIFS('Отчет 09-15.03'!H:H,'Отчет 09-15.03'!D:D,"Возврат выручки",'Отчет 09-15.03'!E:E,B14)</f>
        <v>0</v>
      </c>
      <c r="R14" s="40">
        <f t="shared" si="18"/>
        <v>0</v>
      </c>
      <c r="S14" s="41">
        <f>SUMIFS('Отчет 09-15.03'!P:P,'Отчет 09-15.03'!C:C,"Продажи",'Отчет 09-15.03'!E:E,B14)</f>
        <v>0</v>
      </c>
      <c r="T14" s="42">
        <f>SUMIFS('Отчет 09-15.03'!P:P,'Отчет 09-15.03'!C:C,"Возвраты",'Отчет 09-15.03'!E:E,B14)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09-15.03'!P:P,'Отчет 09-15.03'!C:C,"Вознаграждение Ozon",'Отчет 09-15.03'!E:E,B14)</f>
        <v>0</v>
      </c>
      <c r="Y14" s="45">
        <f t="shared" si="5"/>
        <v>0</v>
      </c>
      <c r="Z14" s="42">
        <f>-SUMIFS('Отчет 09-15.03'!P:P,'Отчет 09-15.03'!C:C,"Услуги доставки",'Отчет 09-15.03'!E:E,B14)</f>
        <v>113.88</v>
      </c>
      <c r="AA14" s="32">
        <v>0</v>
      </c>
      <c r="AB14" s="55"/>
      <c r="AC14" s="42"/>
      <c r="AD14" s="46">
        <f t="shared" si="17"/>
        <v>0</v>
      </c>
      <c r="AE14" s="47">
        <f t="shared" si="21"/>
        <v>-113.88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113.88</v>
      </c>
      <c r="AK14" s="49">
        <f t="shared" si="26"/>
        <v>0</v>
      </c>
      <c r="AL14" s="49">
        <f t="array" ref="AL14">_xlfn.IFS(R14=0,AE14,R14&lt;0,AE14/-R14,R14&gt;0,AE14/R14)</f>
        <v>-113.88</v>
      </c>
      <c r="AM14" s="50">
        <f t="shared" si="27"/>
        <v>0</v>
      </c>
      <c r="AN14" s="51">
        <f t="shared" si="28"/>
        <v>-0.9258536585365853</v>
      </c>
      <c r="AP14" s="53">
        <f t="shared" si="29"/>
        <v>-38035.919999999998</v>
      </c>
    </row>
    <row r="15" spans="1:42">
      <c r="A15" s="30">
        <v>3064346642</v>
      </c>
      <c r="B15" s="31" t="s">
        <v>53</v>
      </c>
      <c r="C15" s="32">
        <v>533</v>
      </c>
      <c r="D15" s="33"/>
      <c r="E15" s="33"/>
      <c r="F15" s="33"/>
      <c r="G15" s="34"/>
      <c r="H15" s="35">
        <v>123</v>
      </c>
      <c r="I15" s="54">
        <f t="shared" si="0"/>
        <v>65559</v>
      </c>
      <c r="J15" s="36"/>
      <c r="K15" s="32">
        <v>17</v>
      </c>
      <c r="L15" s="36"/>
      <c r="M15" s="36"/>
      <c r="N15" s="37">
        <f t="shared" si="15"/>
        <v>2.4285714285714284</v>
      </c>
      <c r="O15" s="38">
        <f t="shared" si="16"/>
        <v>1.8571428571428572</v>
      </c>
      <c r="P15" s="39">
        <f>SUMIFS('Отчет 09-15.03'!H:H,'Отчет 09-15.03'!D:D,"Выручка",'Отчет 09-15.03'!E:E,B15)</f>
        <v>14</v>
      </c>
      <c r="Q15" s="39">
        <f>SUMIFS('Отчет 09-15.03'!H:H,'Отчет 09-15.03'!D:D,"Возврат выручки",'Отчет 09-15.03'!E:E,B15)</f>
        <v>1</v>
      </c>
      <c r="R15" s="40">
        <f t="shared" si="18"/>
        <v>13</v>
      </c>
      <c r="S15" s="41">
        <f>SUMIFS('Отчет 09-15.03'!P:P,'Отчет 09-15.03'!C:C,"Продажи",'Отчет 09-15.03'!E:E,B15)</f>
        <v>34782.000000000007</v>
      </c>
      <c r="T15" s="42">
        <f>SUMIFS('Отчет 09-15.03'!P:P,'Отчет 09-15.03'!C:C,"Возвраты",'Отчет 09-15.03'!E:E,B15)</f>
        <v>-2470</v>
      </c>
      <c r="U15" s="40">
        <f t="shared" si="19"/>
        <v>32312.000000000007</v>
      </c>
      <c r="V15" s="43">
        <f>U15/$U$24</f>
        <v>0.14115467952750405</v>
      </c>
      <c r="W15" s="44">
        <f t="shared" si="20"/>
        <v>1599</v>
      </c>
      <c r="X15" s="42">
        <f>-SUMIFS('Отчет 09-15.03'!P:P,'Отчет 09-15.03'!C:C,"Вознаграждение Ozon",'Отчет 09-15.03'!E:E,B15)</f>
        <v>13894.16</v>
      </c>
      <c r="Y15" s="45">
        <f t="shared" si="5"/>
        <v>0.42999999999999988</v>
      </c>
      <c r="Z15" s="42">
        <f>-SUMIFS('Отчет 09-15.03'!P:P,'Отчет 09-15.03'!C:C,"Услуги доставки",'Отчет 09-15.03'!E:E,B15)</f>
        <v>2866.0100000000007</v>
      </c>
      <c r="AA15" s="32">
        <v>6842.8342300000004</v>
      </c>
      <c r="AB15" s="55"/>
      <c r="AC15" s="42"/>
      <c r="AD15" s="46">
        <f t="shared" si="17"/>
        <v>121.42831306353534</v>
      </c>
      <c r="AE15" s="47">
        <f t="shared" si="21"/>
        <v>6988.5674569364719</v>
      </c>
      <c r="AF15" s="46"/>
      <c r="AG15" s="48">
        <f t="shared" si="22"/>
        <v>2485.5384615384619</v>
      </c>
      <c r="AH15" s="49">
        <f t="shared" si="23"/>
        <v>123</v>
      </c>
      <c r="AI15" s="49">
        <f t="shared" si="24"/>
        <v>1068.7815384615385</v>
      </c>
      <c r="AJ15" s="49">
        <f t="shared" si="25"/>
        <v>204.71500000000006</v>
      </c>
      <c r="AK15" s="49">
        <f t="shared" si="26"/>
        <v>488.77387357142862</v>
      </c>
      <c r="AL15" s="49">
        <f t="array" ref="AL15">_xlfn.IFS(R15=0,AE15,R15&lt;0,AE15/-R15,R15&gt;0,AE15/R15)</f>
        <v>537.58211207203635</v>
      </c>
      <c r="AM15" s="50">
        <f t="shared" si="27"/>
        <v>0.21628396437659295</v>
      </c>
      <c r="AN15" s="51">
        <f t="shared" si="28"/>
        <v>4.3705862770084254</v>
      </c>
      <c r="AP15" s="53">
        <f t="shared" si="29"/>
        <v>286531.26573439536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5</v>
      </c>
      <c r="N16" s="37">
        <f t="shared" si="15"/>
        <v>0.7142857142857143</v>
      </c>
      <c r="O16" s="38">
        <f t="shared" si="16"/>
        <v>0.8571428571428571</v>
      </c>
      <c r="P16" s="39">
        <f>SUMIFS('Отчет 09-15.03'!H:H,'Отчет 09-15.03'!D:D,"Выручка",'Отчет 09-15.03'!E:E,B16)</f>
        <v>7</v>
      </c>
      <c r="Q16" s="39">
        <f>SUMIFS('Отчет 09-15.03'!H:H,'Отчет 09-15.03'!D:D,"Возврат выручки",'Отчет 09-15.03'!E:E,B16)</f>
        <v>1</v>
      </c>
      <c r="R16" s="40">
        <f t="shared" si="18"/>
        <v>6</v>
      </c>
      <c r="S16" s="41">
        <f>SUMIFS('Отчет 09-15.03'!P:P,'Отчет 09-15.03'!C:C,"Продажи",'Отчет 09-15.03'!E:E,B16)</f>
        <v>17144</v>
      </c>
      <c r="T16" s="42">
        <f>SUMIFS('Отчет 09-15.03'!P:P,'Отчет 09-15.03'!C:C,"Возвраты",'Отчет 09-15.03'!E:E,B16)</f>
        <v>-2422</v>
      </c>
      <c r="U16" s="40">
        <f t="shared" si="19"/>
        <v>14722</v>
      </c>
      <c r="V16" s="43">
        <f>U16/$U$24</f>
        <v>6.4312923743621991E-2</v>
      </c>
      <c r="W16" s="44">
        <f t="shared" si="20"/>
        <v>702</v>
      </c>
      <c r="X16" s="42">
        <f>-SUMIFS('Отчет 09-15.03'!P:P,'Отчет 09-15.03'!C:C,"Вознаграждение Ozon",'Отчет 09-15.03'!E:E,B16)</f>
        <v>6330.4599999999991</v>
      </c>
      <c r="Y16" s="45">
        <f t="shared" si="5"/>
        <v>0.42999999999999994</v>
      </c>
      <c r="Z16" s="42">
        <f>-SUMIFS('Отчет 09-15.03'!P:P,'Отчет 09-15.03'!C:C,"Услуги доставки",'Отчет 09-15.03'!E:E,B16)</f>
        <v>1447.52</v>
      </c>
      <c r="AA16" s="32">
        <v>3002.2679800000001</v>
      </c>
      <c r="AB16" s="55"/>
      <c r="AC16" s="42"/>
      <c r="AD16" s="46">
        <f t="shared" si="17"/>
        <v>55.325192650450823</v>
      </c>
      <c r="AE16" s="47">
        <f t="shared" si="21"/>
        <v>3184.4268273495495</v>
      </c>
      <c r="AF16" s="46"/>
      <c r="AG16" s="48">
        <f t="shared" si="22"/>
        <v>2453.6666666666665</v>
      </c>
      <c r="AH16" s="49">
        <f t="shared" si="23"/>
        <v>117</v>
      </c>
      <c r="AI16" s="49">
        <f t="shared" si="24"/>
        <v>1055.0766666666666</v>
      </c>
      <c r="AJ16" s="49">
        <f t="shared" si="25"/>
        <v>206.78857142857143</v>
      </c>
      <c r="AK16" s="49">
        <f t="shared" si="26"/>
        <v>428.89542571428575</v>
      </c>
      <c r="AL16" s="49">
        <f t="array" ref="AL16">_xlfn.IFS(R16=0,AE16,R16&lt;0,AE16/-R16,R16&gt;0,AE16/R16)</f>
        <v>530.73780455825829</v>
      </c>
      <c r="AM16" s="50">
        <f t="shared" si="27"/>
        <v>0.21630395512495246</v>
      </c>
      <c r="AN16" s="51">
        <f t="shared" si="28"/>
        <v>4.5362205517799854</v>
      </c>
      <c r="AP16" s="53">
        <f t="shared" si="29"/>
        <v>181512.32915892435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2450.6525437525438</v>
      </c>
      <c r="AH17" s="58">
        <f t="shared" si="30"/>
        <v>127.26</v>
      </c>
      <c r="AI17" s="58">
        <f t="shared" si="30"/>
        <v>1053.7805938135939</v>
      </c>
      <c r="AJ17" s="58">
        <f t="shared" si="30"/>
        <v>296.75073178673188</v>
      </c>
      <c r="AK17" s="58">
        <f t="shared" si="30"/>
        <v>400.65791834613759</v>
      </c>
      <c r="AL17" s="58">
        <f t="shared" si="30"/>
        <v>534.0223577128113</v>
      </c>
      <c r="AM17" s="59">
        <f t="shared" si="30"/>
        <v>0.23876608552988898</v>
      </c>
      <c r="AN17" s="59">
        <f t="shared" si="30"/>
        <v>4.2346626347331835</v>
      </c>
      <c r="AO17" s="60"/>
      <c r="AP17" s="61"/>
    </row>
    <row r="18" spans="1:52">
      <c r="A18" s="62" t="s">
        <v>44</v>
      </c>
      <c r="B18" s="63"/>
      <c r="C18" s="64">
        <f>SUM(C3:C16)</f>
        <v>5724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714008.64</v>
      </c>
      <c r="J18" s="67"/>
      <c r="K18" s="64">
        <f>SUM(K3:K16)</f>
        <v>156</v>
      </c>
      <c r="L18" s="67"/>
      <c r="M18" s="67"/>
      <c r="N18" s="68"/>
      <c r="O18" s="69"/>
      <c r="P18" s="64">
        <f t="shared" ref="P18:X18" si="31">SUM(P3:P16)</f>
        <v>97</v>
      </c>
      <c r="Q18" s="64">
        <f t="shared" si="31"/>
        <v>5</v>
      </c>
      <c r="R18" s="64">
        <f t="shared" si="31"/>
        <v>92</v>
      </c>
      <c r="S18" s="70">
        <f t="shared" si="31"/>
        <v>240785.00000000003</v>
      </c>
      <c r="T18" s="64">
        <f t="shared" si="31"/>
        <v>-11873</v>
      </c>
      <c r="U18" s="64">
        <f t="shared" si="31"/>
        <v>228912.00000000003</v>
      </c>
      <c r="V18" s="71">
        <f t="shared" si="31"/>
        <v>1</v>
      </c>
      <c r="W18" s="64">
        <f t="shared" si="31"/>
        <v>12514.02</v>
      </c>
      <c r="X18" s="64">
        <f t="shared" si="31"/>
        <v>98432.16</v>
      </c>
      <c r="Y18" s="72">
        <f>IF(U18=0,0,X18/U18)</f>
        <v>0.42999999999999994</v>
      </c>
      <c r="Z18" s="64">
        <f>SUM(Z3:Z16)</f>
        <v>20045.390000000003</v>
      </c>
      <c r="AA18" s="64">
        <f>IFERROR(P18*AA24/P24,0)</f>
        <v>42625.75</v>
      </c>
      <c r="AB18" s="64">
        <f>SUM(AB3:AB16)</f>
        <v>0</v>
      </c>
      <c r="AC18" s="64">
        <f>SUM(AC3:AC16)</f>
        <v>0</v>
      </c>
      <c r="AD18" s="73">
        <f>SUM(AD3:AD16)</f>
        <v>860.25000000000011</v>
      </c>
      <c r="AE18" s="74">
        <f>SUM(AE3:AE16)</f>
        <v>56809.01481900004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2860550.7193643684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5724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714008.64</v>
      </c>
      <c r="J24" s="118">
        <f>J18+J22</f>
        <v>0</v>
      </c>
      <c r="K24" s="118">
        <f>K18+K22</f>
        <v>156</v>
      </c>
      <c r="L24" s="119"/>
      <c r="M24" s="119"/>
      <c r="N24" s="119"/>
      <c r="O24" s="119"/>
      <c r="P24" s="120">
        <f>P18+P22</f>
        <v>97</v>
      </c>
      <c r="Q24" s="118">
        <f>Q18+Q22</f>
        <v>5</v>
      </c>
      <c r="R24" s="121">
        <f>R18-R22</f>
        <v>92</v>
      </c>
      <c r="S24" s="118">
        <f t="shared" ref="S24:X24" si="34">S18+S22</f>
        <v>240785.00000000003</v>
      </c>
      <c r="T24" s="118">
        <f t="shared" si="34"/>
        <v>-11873</v>
      </c>
      <c r="U24" s="121">
        <f t="shared" si="34"/>
        <v>228912.00000000003</v>
      </c>
      <c r="V24" s="122">
        <f t="shared" si="34"/>
        <v>1</v>
      </c>
      <c r="W24" s="118">
        <f t="shared" si="34"/>
        <v>12514.02</v>
      </c>
      <c r="X24" s="118">
        <f t="shared" si="34"/>
        <v>98432.16</v>
      </c>
      <c r="Y24" s="123">
        <f>X24/U24</f>
        <v>0.42999999999999994</v>
      </c>
      <c r="Z24" s="118">
        <f>Z18+Z22</f>
        <v>20045.390000000003</v>
      </c>
      <c r="AA24" s="124">
        <v>42625.75</v>
      </c>
      <c r="AB24" s="125"/>
      <c r="AC24" s="125">
        <f>SUM(AC3:AC20)</f>
        <v>0</v>
      </c>
      <c r="AD24" s="118">
        <f>AD18+AD22</f>
        <v>860.25000000000011</v>
      </c>
      <c r="AE24" s="126">
        <f>AE18+AE22</f>
        <v>56809.01481900004</v>
      </c>
      <c r="AF24" s="127"/>
      <c r="AG24" s="128"/>
      <c r="AH24" s="129"/>
      <c r="AI24" s="129"/>
      <c r="AJ24" s="129"/>
      <c r="AK24" s="129">
        <f>AA25/P24</f>
        <v>414.96046578350513</v>
      </c>
      <c r="AL24" s="129"/>
      <c r="AM24" s="129"/>
      <c r="AN24" s="130"/>
      <c r="AP24" s="126">
        <f>SUM(AP3:AP20)</f>
        <v>5721101.4387287367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40251.165180999997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439.2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1">
        <f>AA24-AA25-AA26-AA27</f>
        <v>885.38481900000329</v>
      </c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220" priority="19" operator="greaterThan">
      <formula>120</formula>
    </cfRule>
  </conditionalFormatting>
  <conditionalFormatting sqref="N23">
    <cfRule type="cellIs" dxfId="219" priority="18" operator="between">
      <formula>0.000001</formula>
      <formula>25</formula>
    </cfRule>
  </conditionalFormatting>
  <conditionalFormatting sqref="V1 V25:V1048576">
    <cfRule type="cellIs" dxfId="218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{6D8F28AF-90EB-4792-B0F2-1915F863F048}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{EB0E260A-F0DF-4C29-898C-C9018B9FE1F8}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{21B5F8A2-C056-400A-A68F-7D03398E4FF5}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{DF110D0B-6833-491A-A1BC-9B0C8AD71970}</x14:id>
        </ext>
      </extLst>
    </cfRule>
  </conditionalFormatting>
  <conditionalFormatting sqref="P23">
    <cfRule type="cellIs" dxfId="217" priority="14" operator="greaterThan">
      <formula>120</formula>
    </cfRule>
  </conditionalFormatting>
  <conditionalFormatting sqref="Q23">
    <cfRule type="cellIs" dxfId="216" priority="13" operator="greaterThan">
      <formula>120</formula>
    </cfRule>
  </conditionalFormatting>
  <conditionalFormatting sqref="R23">
    <cfRule type="cellIs" dxfId="215" priority="12" operator="greaterThan">
      <formula>120</formula>
    </cfRule>
  </conditionalFormatting>
  <conditionalFormatting sqref="S23">
    <cfRule type="cellIs" dxfId="214" priority="11" operator="greaterThan">
      <formula>120</formula>
    </cfRule>
  </conditionalFormatting>
  <conditionalFormatting sqref="T23">
    <cfRule type="cellIs" dxfId="213" priority="10" operator="greaterThan">
      <formula>120</formula>
    </cfRule>
  </conditionalFormatting>
  <conditionalFormatting sqref="U23">
    <cfRule type="cellIs" dxfId="212" priority="9" operator="greaterThan">
      <formula>120</formula>
    </cfRule>
  </conditionalFormatting>
  <conditionalFormatting sqref="V23">
    <cfRule type="cellIs" dxfId="211" priority="8" operator="greaterThan">
      <formula>120</formula>
    </cfRule>
  </conditionalFormatting>
  <conditionalFormatting sqref="W23">
    <cfRule type="cellIs" dxfId="210" priority="7" operator="greaterThan">
      <formula>120</formula>
    </cfRule>
  </conditionalFormatting>
  <conditionalFormatting sqref="X23">
    <cfRule type="cellIs" dxfId="209" priority="6" operator="greaterThan">
      <formula>120</formula>
    </cfRule>
  </conditionalFormatting>
  <conditionalFormatting sqref="Z23">
    <cfRule type="cellIs" dxfId="20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{525424B4-D0CB-4AA7-B7F0-95016DD410A0}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{BFF06FFF-1AC5-4326-8B84-46451E19D36C}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{006CEEE7-3476-4A2A-B8A4-F4219349BA5B}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{AFD82C99-0F0C-43AC-9CA5-104BFF7DA4A5}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{F8A51B61-5E58-457F-AAC6-38DA5FDD5735}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{999C9168-1D6E-4219-BFC2-E49BC5A2218E}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{D3D8F63B-44C1-406F-B183-F6C712CA82EE}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{401E0DCA-EF32-4D07-B03B-D18F54C0870A}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{992761D2-06EE-45F2-B867-A6F79695C297}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{39780D3F-D707-43A1-B51D-C2A52271F827}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{84808A11-C2E1-4C51-A6FD-F03A39EDFA50}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{B5A788F7-1799-4475-AFBE-C4933B804D8F}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{549F6720-663F-4250-8DFD-E950285CB26D}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{5D7F9477-5202-404A-AEDB-093D3B2DD54D}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{DBE041C0-A60E-43E9-99A5-713E1A1AA7EE}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{90FD88E8-D3EC-4831-86A4-FF466ED6D513}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F28AF-90EB-4792-B0F2-1915F863F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EB0E260A-F0DF-4C29-898C-C9018B9FE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21B5F8A2-C056-400A-A68F-7D03398E4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F110D0B-6833-491A-A1BC-9B0C8AD71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525424B4-D0CB-4AA7-B7F0-95016DD41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FF06FFF-1AC5-4326-8B84-46451E19D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6CEEE7-3476-4A2A-B8A4-F4219349B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FD82C99-0F0C-43AC-9CA5-104BFF7DA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8A51B61-5E58-457F-AAC6-38DA5FDD57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99C9168-1D6E-4219-BFC2-E49BC5A2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3D8F63B-44C1-406F-B183-F6C712CA8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01E0DCA-EF32-4D07-B03B-D18F54C08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2761D2-06EE-45F2-B867-A6F79695C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9780D3F-D707-43A1-B51D-C2A52271F8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4808A11-C2E1-4C51-A6FD-F03A39EDF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B5A788F7-1799-4475-AFBE-C4933B804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49F6720-663F-4250-8DFD-E950285CB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D7F9477-5202-404A-AEDB-093D3B2DD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DBE041C0-A60E-43E9-99A5-713E1A1AA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90FD88E8-D3EC-4831-86A4-FF466ED6D5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96A2-B038-4581-9E6C-8C6F8492EEEB}">
  <dimension ref="A1:AZ37"/>
  <sheetViews>
    <sheetView zoomScale="70" zoomScaleNormal="70" workbookViewId="0">
      <pane xSplit="2" ySplit="2" topLeftCell="T9" activePane="bottomRight" state="frozen"/>
      <selection pane="topRight" activeCell="C1" sqref="C1"/>
      <selection pane="bottomLeft" activeCell="A3" sqref="A3"/>
      <selection pane="bottomRight" activeCell="AD26" sqref="AD26:AD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2684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84056+801</f>
        <v>84857</v>
      </c>
      <c r="AE1" s="266">
        <f>U24/AD1</f>
        <v>2.4927701898488044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8</v>
      </c>
      <c r="L3" s="36"/>
      <c r="M3" s="36"/>
      <c r="N3" s="37">
        <f>K3/$O$1</f>
        <v>1.1428571428571428</v>
      </c>
      <c r="O3" s="38">
        <f>R3/$O$1</f>
        <v>0.2857142857142857</v>
      </c>
      <c r="P3" s="39">
        <f>SUMIFS('Отчет 02-08.03'!H:H,'Отчет 02-08.03'!D:D,"Выручка",'Отчет 02-08.03'!E:E,B3)</f>
        <v>2</v>
      </c>
      <c r="Q3" s="39">
        <f>SUMIFS('Отчет 02-08.03'!H:H,'Отчет 02-08.03'!D:D,"Возврат выручки",'Отчет 02-08.03'!E:E,B3)</f>
        <v>0</v>
      </c>
      <c r="R3" s="40">
        <f t="shared" ref="R3:R7" si="1">P3-Q3</f>
        <v>2</v>
      </c>
      <c r="S3" s="41">
        <f>SUMIFS('Отчет 02-08.03'!P:P,'Отчет 02-08.03'!C:C,"Продажи",'Отчет 02-08.03'!E:E,B3)</f>
        <v>4654</v>
      </c>
      <c r="T3" s="42">
        <f>SUMIFS('Отчет 02-08.03'!P:P,'Отчет 02-08.03'!C:C,"Возвраты",'Отчет 02-08.03'!E:E,B3)</f>
        <v>0</v>
      </c>
      <c r="U3" s="40">
        <f t="shared" ref="U3:U7" si="2">S3+T3</f>
        <v>4654</v>
      </c>
      <c r="V3" s="43">
        <f t="shared" ref="V3:V14" si="3">U3/$U$24</f>
        <v>2.2001711349271258E-2</v>
      </c>
      <c r="W3" s="44">
        <f t="shared" ref="W3:W7" si="4">R3*H3</f>
        <v>285.95999999999998</v>
      </c>
      <c r="X3" s="42">
        <f>-SUMIFS('Отчет 02-08.03'!P:P,'Отчет 02-08.03'!C:C,"Вознаграждение Ozon",'Отчет 02-08.03'!E:E,B3)</f>
        <v>2001.22</v>
      </c>
      <c r="Y3" s="45">
        <f t="shared" ref="Y3:Y16" si="5">IF(U3=0,0,X3/U3)</f>
        <v>0.43</v>
      </c>
      <c r="Z3" s="42">
        <f>-SUMIFS('Отчет 02-08.03'!P:P,'Отчет 02-08.03'!C:C,"Услуги доставки",'Отчет 02-08.03'!E:E,B3)</f>
        <v>805.94999999999993</v>
      </c>
      <c r="AA3" s="32">
        <v>7014.8286090000001</v>
      </c>
      <c r="AB3" s="42"/>
      <c r="AC3" s="42"/>
      <c r="AD3" s="46">
        <f>U3*1%/$AE$1</f>
        <v>18.669992199651112</v>
      </c>
      <c r="AE3" s="47">
        <f>U3-W3-X3-Z3-AA3-AB3-AC3-AD3</f>
        <v>-5472.6286011996517</v>
      </c>
      <c r="AF3" s="46"/>
      <c r="AG3" s="48">
        <f t="shared" ref="AG3:AG7" si="6">IF(R3=0,0,U3/R3)</f>
        <v>2327</v>
      </c>
      <c r="AH3" s="49">
        <f t="shared" ref="AH3:AH7" si="7">H3</f>
        <v>142.97999999999999</v>
      </c>
      <c r="AI3" s="49">
        <f t="shared" ref="AI3:AI7" si="8">IF(R3=0,0,X3/R3)</f>
        <v>1000.61</v>
      </c>
      <c r="AJ3" s="49">
        <f t="shared" ref="AJ3:AJ7" si="9">IF(P3=0,Z3/1,Z3/P3)</f>
        <v>402.97499999999997</v>
      </c>
      <c r="AK3" s="49">
        <f t="shared" ref="AK3:AK7" si="10">IF(P3=0,0,AA3/P3)</f>
        <v>3507.4143045000001</v>
      </c>
      <c r="AL3" s="49">
        <f>_xlfn.IFS(R3=0,AE3,R3&lt;0,AE3/-R3,R3&gt;0,AE3/R3)</f>
        <v>-2736.3143005998259</v>
      </c>
      <c r="AM3" s="50">
        <f t="shared" ref="AM3:AM7" si="11">IF(AG3=0,0,AL3/AG3)</f>
        <v>-1.1758978515684684</v>
      </c>
      <c r="AN3" s="51">
        <f t="shared" ref="AN3:AN7" si="12">IF(AH3=0,0,AL3/AH3)</f>
        <v>-19.137741646382892</v>
      </c>
      <c r="AP3" s="53">
        <f t="shared" ref="AP3:AP7" si="13">AL3*C3</f>
        <v>-952237.37660873937</v>
      </c>
    </row>
    <row r="4" spans="1:42">
      <c r="A4" s="30">
        <v>2676784638</v>
      </c>
      <c r="B4" s="31" t="s">
        <v>39</v>
      </c>
      <c r="C4" s="32">
        <v>347</v>
      </c>
      <c r="D4" s="33"/>
      <c r="E4" s="33"/>
      <c r="F4" s="33"/>
      <c r="G4" s="34"/>
      <c r="H4" s="35">
        <v>123.09</v>
      </c>
      <c r="I4" s="33">
        <f t="shared" si="0"/>
        <v>42712.23</v>
      </c>
      <c r="J4" s="36"/>
      <c r="K4" s="32">
        <v>6</v>
      </c>
      <c r="L4" s="36"/>
      <c r="M4" s="36"/>
      <c r="N4" s="37">
        <f t="shared" ref="N4:N16" si="14">K4/$O$1</f>
        <v>0.8571428571428571</v>
      </c>
      <c r="O4" s="38">
        <f t="shared" ref="O4:O16" si="15">R4/$O$1</f>
        <v>0.2857142857142857</v>
      </c>
      <c r="P4" s="39">
        <f>SUMIFS('Отчет 02-08.03'!H:H,'Отчет 02-08.03'!D:D,"Выручка",'Отчет 02-08.03'!E:E,B4)</f>
        <v>2</v>
      </c>
      <c r="Q4" s="39">
        <f>SUMIFS('Отчет 02-08.03'!H:H,'Отчет 02-08.03'!D:D,"Возврат выручки",'Отчет 02-08.03'!E:E,B4)</f>
        <v>0</v>
      </c>
      <c r="R4" s="40">
        <f t="shared" si="1"/>
        <v>2</v>
      </c>
      <c r="S4" s="41">
        <f>SUMIFS('Отчет 02-08.03'!P:P,'Отчет 02-08.03'!C:C,"Продажи",'Отчет 02-08.03'!E:E,B4)</f>
        <v>4797</v>
      </c>
      <c r="T4" s="42">
        <f>SUMIFS('Отчет 02-08.03'!P:P,'Отчет 02-08.03'!C:C,"Возвраты",'Отчет 02-08.03'!E:E,B4)</f>
        <v>0</v>
      </c>
      <c r="U4" s="40">
        <f t="shared" si="2"/>
        <v>4797</v>
      </c>
      <c r="V4" s="43">
        <f t="shared" si="3"/>
        <v>2.2677741586260038E-2</v>
      </c>
      <c r="W4" s="44">
        <f t="shared" si="4"/>
        <v>246.18</v>
      </c>
      <c r="X4" s="42">
        <f>-SUMIFS('Отчет 02-08.03'!P:P,'Отчет 02-08.03'!C:C,"Вознаграждение Ozon",'Отчет 02-08.03'!E:E,B4)</f>
        <v>2062.71</v>
      </c>
      <c r="Y4" s="45">
        <f t="shared" si="5"/>
        <v>0.43</v>
      </c>
      <c r="Z4" s="42">
        <f>-SUMIFS('Отчет 02-08.03'!P:P,'Отчет 02-08.03'!C:C,"Услуги доставки",'Отчет 02-08.03'!E:E,B4)</f>
        <v>567.87</v>
      </c>
      <c r="AA4" s="32">
        <v>1319.5615829999999</v>
      </c>
      <c r="AB4" s="42"/>
      <c r="AC4" s="42"/>
      <c r="AD4" s="46">
        <f t="shared" ref="AD4:AD16" si="16">U4*1%/$AE$1</f>
        <v>19.243651177852684</v>
      </c>
      <c r="AE4" s="47">
        <f t="shared" ref="AE4:AE7" si="17">U4-W4-X4-Z4-AA4-AB4-AC4-AD4</f>
        <v>581.43476582214714</v>
      </c>
      <c r="AF4" s="46"/>
      <c r="AG4" s="48">
        <f t="shared" si="6"/>
        <v>2398.5</v>
      </c>
      <c r="AH4" s="49">
        <f t="shared" si="7"/>
        <v>123.09</v>
      </c>
      <c r="AI4" s="49">
        <f t="shared" si="8"/>
        <v>1031.355</v>
      </c>
      <c r="AJ4" s="49">
        <f t="shared" si="9"/>
        <v>283.935</v>
      </c>
      <c r="AK4" s="49">
        <f t="shared" si="10"/>
        <v>659.78079149999996</v>
      </c>
      <c r="AL4" s="49">
        <f t="array" ref="AL4">_xlfn.IFS(R4=0,AE4,R4&lt;0,AE4/-R4,R4&gt;0,AE4/R4)</f>
        <v>290.71738291107357</v>
      </c>
      <c r="AM4" s="50">
        <f t="shared" si="11"/>
        <v>0.12120799787828791</v>
      </c>
      <c r="AN4" s="51">
        <f t="shared" si="12"/>
        <v>2.3618277919495783</v>
      </c>
      <c r="AP4" s="53">
        <f t="shared" si="13"/>
        <v>100878.93187014254</v>
      </c>
    </row>
    <row r="5" spans="1:42">
      <c r="A5" s="30">
        <v>2676784504</v>
      </c>
      <c r="B5" s="31" t="s">
        <v>40</v>
      </c>
      <c r="C5" s="32">
        <v>361</v>
      </c>
      <c r="D5" s="33"/>
      <c r="E5" s="33"/>
      <c r="F5" s="33"/>
      <c r="G5" s="34"/>
      <c r="H5" s="35">
        <v>123.09</v>
      </c>
      <c r="I5" s="54">
        <f t="shared" si="0"/>
        <v>44435.49</v>
      </c>
      <c r="J5" s="36"/>
      <c r="K5" s="32">
        <v>4</v>
      </c>
      <c r="L5" s="36"/>
      <c r="M5" s="36"/>
      <c r="N5" s="37">
        <f t="shared" si="14"/>
        <v>0.5714285714285714</v>
      </c>
      <c r="O5" s="38">
        <f t="shared" si="15"/>
        <v>0.14285714285714285</v>
      </c>
      <c r="P5" s="39">
        <f>SUMIFS('Отчет 02-08.03'!H:H,'Отчет 02-08.03'!D:D,"Выручка",'Отчет 02-08.03'!E:E,B5)</f>
        <v>1</v>
      </c>
      <c r="Q5" s="39">
        <f>SUMIFS('Отчет 02-08.03'!H:H,'Отчет 02-08.03'!D:D,"Возврат выручки",'Отчет 02-08.03'!E:E,B5)</f>
        <v>0</v>
      </c>
      <c r="R5" s="40">
        <f t="shared" si="1"/>
        <v>1</v>
      </c>
      <c r="S5" s="41">
        <f>SUMIFS('Отчет 02-08.03'!P:P,'Отчет 02-08.03'!C:C,"Продажи",'Отчет 02-08.03'!E:E,B5)</f>
        <v>2450</v>
      </c>
      <c r="T5" s="42">
        <f>SUMIFS('Отчет 02-08.03'!P:P,'Отчет 02-08.03'!C:C,"Возвраты",'Отчет 02-08.03'!E:E,B5)</f>
        <v>0</v>
      </c>
      <c r="U5" s="40">
        <f t="shared" si="2"/>
        <v>2450</v>
      </c>
      <c r="V5" s="43">
        <f t="shared" si="3"/>
        <v>1.1582336228129476E-2</v>
      </c>
      <c r="W5" s="44">
        <f t="shared" si="4"/>
        <v>123.09</v>
      </c>
      <c r="X5" s="42">
        <f>-SUMIFS('Отчет 02-08.03'!P:P,'Отчет 02-08.03'!C:C,"Вознаграждение Ozon",'Отчет 02-08.03'!E:E,B5)</f>
        <v>1053.5</v>
      </c>
      <c r="Y5" s="45">
        <f t="shared" si="5"/>
        <v>0.43</v>
      </c>
      <c r="Z5" s="42">
        <f>-SUMIFS('Отчет 02-08.03'!P:P,'Отчет 02-08.03'!C:C,"Услуги доставки",'Отчет 02-08.03'!E:E,B5)</f>
        <v>288.02</v>
      </c>
      <c r="AA5" s="32">
        <v>563.5</v>
      </c>
      <c r="AB5" s="55"/>
      <c r="AC5" s="42"/>
      <c r="AD5" s="46">
        <f t="shared" si="16"/>
        <v>9.8284230531038297</v>
      </c>
      <c r="AE5" s="47">
        <f t="shared" si="17"/>
        <v>412.06157694689603</v>
      </c>
      <c r="AF5" s="46"/>
      <c r="AG5" s="48">
        <f t="shared" si="6"/>
        <v>2450</v>
      </c>
      <c r="AH5" s="49">
        <f t="shared" si="7"/>
        <v>123.09</v>
      </c>
      <c r="AI5" s="49">
        <f t="shared" si="8"/>
        <v>1053.5</v>
      </c>
      <c r="AJ5" s="49">
        <f t="shared" si="9"/>
        <v>288.02</v>
      </c>
      <c r="AK5" s="49">
        <f t="shared" si="10"/>
        <v>563.5</v>
      </c>
      <c r="AL5" s="49">
        <f t="array" ref="AL5">_xlfn.IFS(R5=0,AE5,R5&lt;0,AE5/-R5,R5&gt;0,AE5/R5)</f>
        <v>412.06157694689603</v>
      </c>
      <c r="AM5" s="50">
        <f t="shared" si="11"/>
        <v>0.16818839875383512</v>
      </c>
      <c r="AN5" s="51">
        <f t="shared" si="12"/>
        <v>3.3476446254520758</v>
      </c>
      <c r="AP5" s="53">
        <f t="shared" si="13"/>
        <v>148754.22927782946</v>
      </c>
    </row>
    <row r="6" spans="1:42">
      <c r="A6" s="30">
        <v>2676784514</v>
      </c>
      <c r="B6" s="31" t="s">
        <v>41</v>
      </c>
      <c r="C6" s="32">
        <v>642</v>
      </c>
      <c r="D6" s="33"/>
      <c r="E6" s="33"/>
      <c r="F6" s="33"/>
      <c r="G6" s="34"/>
      <c r="H6" s="35">
        <v>123.09</v>
      </c>
      <c r="I6" s="54">
        <f t="shared" si="0"/>
        <v>79023.78</v>
      </c>
      <c r="J6" s="36"/>
      <c r="K6" s="32">
        <v>14</v>
      </c>
      <c r="L6" s="36"/>
      <c r="M6" s="36"/>
      <c r="N6" s="37">
        <f t="shared" si="14"/>
        <v>2</v>
      </c>
      <c r="O6" s="38">
        <f t="shared" si="15"/>
        <v>1.1428571428571428</v>
      </c>
      <c r="P6" s="39">
        <f>SUMIFS('Отчет 02-08.03'!H:H,'Отчет 02-08.03'!D:D,"Выручка",'Отчет 02-08.03'!E:E,B6)</f>
        <v>8</v>
      </c>
      <c r="Q6" s="39">
        <f>SUMIFS('Отчет 02-08.03'!H:H,'Отчет 02-08.03'!D:D,"Возврат выручки",'Отчет 02-08.03'!E:E,B6)</f>
        <v>0</v>
      </c>
      <c r="R6" s="40">
        <f t="shared" si="1"/>
        <v>8</v>
      </c>
      <c r="S6" s="41">
        <f>SUMIFS('Отчет 02-08.03'!P:P,'Отчет 02-08.03'!C:C,"Продажи",'Отчет 02-08.03'!E:E,B6)</f>
        <v>19391</v>
      </c>
      <c r="T6" s="42">
        <f>SUMIFS('Отчет 02-08.03'!P:P,'Отчет 02-08.03'!C:C,"Возвраты",'Отчет 02-08.03'!E:E,B6)</f>
        <v>0</v>
      </c>
      <c r="U6" s="40">
        <f t="shared" si="2"/>
        <v>19391</v>
      </c>
      <c r="V6" s="43">
        <f t="shared" si="3"/>
        <v>9.1670645632513745E-2</v>
      </c>
      <c r="W6" s="44">
        <f t="shared" si="4"/>
        <v>984.72</v>
      </c>
      <c r="X6" s="42">
        <f>-SUMIFS('Отчет 02-08.03'!P:P,'Отчет 02-08.03'!C:C,"Вознаграждение Ozon",'Отчет 02-08.03'!E:E,B6)</f>
        <v>8338.1299999999992</v>
      </c>
      <c r="Y6" s="45">
        <f t="shared" si="5"/>
        <v>0.42999999999999994</v>
      </c>
      <c r="Z6" s="42">
        <f>-SUMIFS('Отчет 02-08.03'!P:P,'Отчет 02-08.03'!C:C,"Услуги доставки",'Отчет 02-08.03'!E:E,B6)</f>
        <v>1299.3499999999999</v>
      </c>
      <c r="AA6" s="32">
        <v>6251.5679829999999</v>
      </c>
      <c r="AB6" s="55"/>
      <c r="AC6" s="42"/>
      <c r="AD6" s="46">
        <f t="shared" si="16"/>
        <v>77.788959764382184</v>
      </c>
      <c r="AE6" s="47">
        <f>U6-W6-X6-Z6-AA6-AB6-AC6-AD6</f>
        <v>2439.4430572356173</v>
      </c>
      <c r="AF6" s="46"/>
      <c r="AG6" s="48">
        <f t="shared" si="6"/>
        <v>2423.875</v>
      </c>
      <c r="AH6" s="49">
        <f t="shared" si="7"/>
        <v>123.09</v>
      </c>
      <c r="AI6" s="49">
        <f t="shared" si="8"/>
        <v>1042.2662499999999</v>
      </c>
      <c r="AJ6" s="49">
        <f t="shared" si="9"/>
        <v>162.41874999999999</v>
      </c>
      <c r="AK6" s="49">
        <f t="shared" si="10"/>
        <v>781.44599787499999</v>
      </c>
      <c r="AL6" s="49">
        <f t="array" ref="AL6">_xlfn.IFS(R6=0,AE6,R6&lt;0,AE6/-R6,R6&gt;0,AE6/R6)</f>
        <v>304.93038215445216</v>
      </c>
      <c r="AM6" s="50">
        <f t="shared" si="11"/>
        <v>0.12580284963310903</v>
      </c>
      <c r="AN6" s="51">
        <f t="shared" si="12"/>
        <v>2.4772961422898057</v>
      </c>
      <c r="AP6" s="53">
        <f t="shared" si="13"/>
        <v>195765.30534315828</v>
      </c>
    </row>
    <row r="7" spans="1:42">
      <c r="A7" s="30">
        <v>2676784181</v>
      </c>
      <c r="B7" s="31" t="s">
        <v>42</v>
      </c>
      <c r="C7" s="32">
        <v>595</v>
      </c>
      <c r="D7" s="33"/>
      <c r="E7" s="33"/>
      <c r="F7" s="33"/>
      <c r="G7" s="34"/>
      <c r="H7" s="35">
        <v>117.24</v>
      </c>
      <c r="I7" s="54">
        <f t="shared" si="0"/>
        <v>69757.8</v>
      </c>
      <c r="J7" s="36"/>
      <c r="K7" s="32">
        <v>27</v>
      </c>
      <c r="L7" s="36"/>
      <c r="M7" s="36"/>
      <c r="N7" s="37">
        <f t="shared" si="14"/>
        <v>3.8571428571428572</v>
      </c>
      <c r="O7" s="38">
        <f t="shared" si="15"/>
        <v>1.8571428571428572</v>
      </c>
      <c r="P7" s="39">
        <f>SUMIFS('Отчет 02-08.03'!H:H,'Отчет 02-08.03'!D:D,"Выручка",'Отчет 02-08.03'!E:E,B7)</f>
        <v>14</v>
      </c>
      <c r="Q7" s="39">
        <f>SUMIFS('Отчет 02-08.03'!H:H,'Отчет 02-08.03'!D:D,"Возврат выручки",'Отчет 02-08.03'!E:E,B7)</f>
        <v>1</v>
      </c>
      <c r="R7" s="40">
        <f t="shared" si="1"/>
        <v>13</v>
      </c>
      <c r="S7" s="41">
        <f>SUMIFS('Отчет 02-08.03'!P:P,'Отчет 02-08.03'!C:C,"Продажи",'Отчет 02-08.03'!E:E,B7)</f>
        <v>34331</v>
      </c>
      <c r="T7" s="42">
        <f>SUMIFS('Отчет 02-08.03'!P:P,'Отчет 02-08.03'!C:C,"Возвраты",'Отчет 02-08.03'!E:E,B7)</f>
        <v>-2470</v>
      </c>
      <c r="U7" s="40">
        <f t="shared" si="2"/>
        <v>31861</v>
      </c>
      <c r="V7" s="43">
        <f t="shared" si="3"/>
        <v>0.15062237329160541</v>
      </c>
      <c r="W7" s="44">
        <f t="shared" si="4"/>
        <v>1524.12</v>
      </c>
      <c r="X7" s="42">
        <f>-SUMIFS('Отчет 02-08.03'!P:P,'Отчет 02-08.03'!C:C,"Вознаграждение Ozon",'Отчет 02-08.03'!E:E,B7)</f>
        <v>13700.230000000003</v>
      </c>
      <c r="Y7" s="45">
        <f t="shared" si="5"/>
        <v>0.4300000000000001</v>
      </c>
      <c r="Z7" s="42">
        <f>-SUMIFS('Отчет 02-08.03'!P:P,'Отчет 02-08.03'!C:C,"Услуги доставки",'Отчет 02-08.03'!E:E,B7)</f>
        <v>2536.9</v>
      </c>
      <c r="AA7" s="32">
        <v>8685.614055</v>
      </c>
      <c r="AB7" s="55"/>
      <c r="AC7" s="42"/>
      <c r="AD7" s="46">
        <f t="shared" si="16"/>
        <v>127.8136273040576</v>
      </c>
      <c r="AE7" s="47">
        <f t="shared" si="17"/>
        <v>5286.3223176959409</v>
      </c>
      <c r="AF7" s="46"/>
      <c r="AG7" s="48">
        <f t="shared" si="6"/>
        <v>2450.8461538461538</v>
      </c>
      <c r="AH7" s="49">
        <f t="shared" si="7"/>
        <v>117.24</v>
      </c>
      <c r="AI7" s="49">
        <f t="shared" si="8"/>
        <v>1053.8638461538465</v>
      </c>
      <c r="AJ7" s="49">
        <f t="shared" si="9"/>
        <v>181.20714285714286</v>
      </c>
      <c r="AK7" s="49">
        <f t="shared" si="10"/>
        <v>620.40100392857141</v>
      </c>
      <c r="AL7" s="49">
        <f t="array" ref="AL7">_xlfn.IFS(R7=0,AE7,R7&lt;0,AE7/-R7,R7&gt;0,AE7/R7)</f>
        <v>406.64017828430315</v>
      </c>
      <c r="AM7" s="50">
        <f t="shared" si="11"/>
        <v>0.16591827995655947</v>
      </c>
      <c r="AN7" s="51">
        <f t="shared" si="12"/>
        <v>3.4684423258640664</v>
      </c>
      <c r="AP7" s="53">
        <f t="shared" si="13"/>
        <v>241950.90607916037</v>
      </c>
    </row>
    <row r="8" spans="1:42">
      <c r="A8" s="30">
        <v>2676783005</v>
      </c>
      <c r="B8" s="31" t="s">
        <v>43</v>
      </c>
      <c r="C8" s="32">
        <v>250</v>
      </c>
      <c r="D8" s="33"/>
      <c r="E8" s="33"/>
      <c r="F8" s="33"/>
      <c r="G8" s="34"/>
      <c r="H8" s="35">
        <v>169.89</v>
      </c>
      <c r="I8" s="54">
        <f t="shared" si="0"/>
        <v>42472.5</v>
      </c>
      <c r="J8" s="36"/>
      <c r="K8" s="32">
        <v>32</v>
      </c>
      <c r="L8" s="36"/>
      <c r="M8" s="36"/>
      <c r="N8" s="37">
        <f t="shared" si="14"/>
        <v>4.5714285714285712</v>
      </c>
      <c r="O8" s="38">
        <f t="shared" si="15"/>
        <v>2</v>
      </c>
      <c r="P8" s="39">
        <f>SUMIFS('Отчет 02-08.03'!H:H,'Отчет 02-08.03'!D:D,"Выручка",'Отчет 02-08.03'!E:E,B8)</f>
        <v>15</v>
      </c>
      <c r="Q8" s="39">
        <f>SUMIFS('Отчет 02-08.03'!H:H,'Отчет 02-08.03'!D:D,"Возврат выручки",'Отчет 02-08.03'!E:E,B8)</f>
        <v>1</v>
      </c>
      <c r="R8" s="40">
        <f>P8-Q8</f>
        <v>14</v>
      </c>
      <c r="S8" s="41">
        <f>SUMIFS('Отчет 02-08.03'!P:P,'Отчет 02-08.03'!C:C,"Продажи",'Отчет 02-08.03'!E:E,B8)</f>
        <v>32108.000000000007</v>
      </c>
      <c r="T8" s="42">
        <f>SUMIFS('Отчет 02-08.03'!P:P,'Отчет 02-08.03'!C:C,"Возвраты",'Отчет 02-08.03'!E:E,B8)</f>
        <v>-2500</v>
      </c>
      <c r="U8" s="40">
        <f>S8+T8</f>
        <v>29608.000000000007</v>
      </c>
      <c r="V8" s="43">
        <f t="shared" si="3"/>
        <v>0.13997135144590106</v>
      </c>
      <c r="W8" s="44">
        <f>R8*H8</f>
        <v>2378.46</v>
      </c>
      <c r="X8" s="42">
        <f>-SUMIFS('Отчет 02-08.03'!P:P,'Отчет 02-08.03'!C:C,"Вознаграждение Ozon",'Отчет 02-08.03'!E:E,B8)</f>
        <v>12731.439999999999</v>
      </c>
      <c r="Y8" s="45">
        <f t="shared" si="5"/>
        <v>0.42999999999999983</v>
      </c>
      <c r="Z8" s="42">
        <f>-SUMIFS('Отчет 02-08.03'!P:P,'Отчет 02-08.03'!C:C,"Услуги доставки",'Отчет 02-08.03'!E:E,B8)</f>
        <v>2575.3199999999993</v>
      </c>
      <c r="AA8" s="32">
        <v>8593.2618289999991</v>
      </c>
      <c r="AB8" s="55"/>
      <c r="AC8" s="42"/>
      <c r="AD8" s="46">
        <f t="shared" si="16"/>
        <v>118.77548969644829</v>
      </c>
      <c r="AE8" s="47">
        <f>U8-W8-X8-Z8-AA8-AB8-AC8-AD8</f>
        <v>3210.7426813035622</v>
      </c>
      <c r="AF8" s="46"/>
      <c r="AG8" s="48">
        <f>IF(R8=0,0,U8/R8)</f>
        <v>2114.8571428571436</v>
      </c>
      <c r="AH8" s="49">
        <f>H8</f>
        <v>169.89</v>
      </c>
      <c r="AI8" s="49">
        <f>IF(R8=0,0,X8/R8)</f>
        <v>909.38857142857137</v>
      </c>
      <c r="AJ8" s="49">
        <f>IF(P8=0,Z8/1,Z8/P8)</f>
        <v>171.68799999999996</v>
      </c>
      <c r="AK8" s="49">
        <f>IF(P8=0,0,AA8/P8)</f>
        <v>572.88412193333329</v>
      </c>
      <c r="AL8" s="49">
        <f t="array" ref="AL8">_xlfn.IFS(R8=0,AE8,R8&lt;0,AE8/-R8,R8&gt;0,AE8/R8)</f>
        <v>229.33876295025445</v>
      </c>
      <c r="AM8" s="50">
        <f>IF(AG8=0,0,AL8/AG8)</f>
        <v>0.10844172795540263</v>
      </c>
      <c r="AN8" s="51">
        <f>IF(AH8=0,0,AL8/AH8)</f>
        <v>1.3499250276664576</v>
      </c>
      <c r="AP8" s="53">
        <f>AL8*C8</f>
        <v>57334.690737563615</v>
      </c>
    </row>
    <row r="9" spans="1:42">
      <c r="A9" s="30">
        <v>3405092860</v>
      </c>
      <c r="B9" s="31" t="s">
        <v>55</v>
      </c>
      <c r="C9" s="32">
        <v>370</v>
      </c>
      <c r="D9" s="33"/>
      <c r="E9" s="33"/>
      <c r="F9" s="33"/>
      <c r="G9" s="34"/>
      <c r="H9" s="35">
        <v>123</v>
      </c>
      <c r="I9" s="54">
        <f t="shared" si="0"/>
        <v>45510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02-08.03'!H:H,'Отчет 02-08.03'!D:D,"Выручка",'Отчет 02-08.03'!E:E,B9)</f>
        <v>5</v>
      </c>
      <c r="Q9" s="39">
        <f>SUMIFS('Отчет 02-08.03'!H:H,'Отчет 02-08.03'!D:D,"Возврат выручки",'Отчет 02-08.03'!E:E,B9)</f>
        <v>0</v>
      </c>
      <c r="R9" s="40">
        <f t="shared" ref="R9:R16" si="18">P9-Q9</f>
        <v>5</v>
      </c>
      <c r="S9" s="41">
        <f>SUMIFS('Отчет 02-08.03'!P:P,'Отчет 02-08.03'!C:C,"Продажи",'Отчет 02-08.03'!E:E,B9)</f>
        <v>12239</v>
      </c>
      <c r="T9" s="42">
        <f>SUMIFS('Отчет 02-08.03'!P:P,'Отчет 02-08.03'!C:C,"Возвраты",'Отчет 02-08.03'!E:E,B9)</f>
        <v>0</v>
      </c>
      <c r="U9" s="40">
        <f t="shared" ref="U9:U16" si="19">S9+T9</f>
        <v>12239</v>
      </c>
      <c r="V9" s="43">
        <f t="shared" si="3"/>
        <v>5.7859678814725167E-2</v>
      </c>
      <c r="W9" s="44">
        <f t="shared" ref="W9:W16" si="20">R9*H9</f>
        <v>615</v>
      </c>
      <c r="X9" s="42">
        <f>-SUMIFS('Отчет 02-08.03'!P:P,'Отчет 02-08.03'!C:C,"Вознаграждение Ozon",'Отчет 02-08.03'!E:E,B9)</f>
        <v>5262.7699999999995</v>
      </c>
      <c r="Y9" s="45">
        <f t="shared" si="5"/>
        <v>0.42999999999999994</v>
      </c>
      <c r="Z9" s="42">
        <f>-SUMIFS('Отчет 02-08.03'!P:P,'Отчет 02-08.03'!C:C,"Услуги доставки",'Отчет 02-08.03'!E:E,B9)</f>
        <v>906.41000000000008</v>
      </c>
      <c r="AA9" s="32">
        <v>526.47</v>
      </c>
      <c r="AB9" s="55"/>
      <c r="AC9" s="42"/>
      <c r="AD9" s="46">
        <f t="shared" si="16"/>
        <v>49.097987651811337</v>
      </c>
      <c r="AE9" s="47">
        <f t="shared" ref="AE9:AE16" si="21">U9-W9-X9-Z9-AA9-AB9-AC9-AD9</f>
        <v>4879.2520123481891</v>
      </c>
      <c r="AF9" s="46"/>
      <c r="AG9" s="48">
        <f t="shared" ref="AG9:AG16" si="22">IF(R9=0,0,U9/R9)</f>
        <v>2447.8000000000002</v>
      </c>
      <c r="AH9" s="49">
        <f t="shared" ref="AH9:AH16" si="23">H9</f>
        <v>123</v>
      </c>
      <c r="AI9" s="49">
        <f t="shared" ref="AI9:AI16" si="24">IF(R9=0,0,X9/R9)</f>
        <v>1052.5539999999999</v>
      </c>
      <c r="AJ9" s="49">
        <f t="shared" ref="AJ9:AJ16" si="25">IF(P9=0,Z9/1,Z9/P9)</f>
        <v>181.28200000000001</v>
      </c>
      <c r="AK9" s="49">
        <f t="shared" ref="AK9:AK16" si="26">IF(P9=0,0,AA9/P9)</f>
        <v>105.29400000000001</v>
      </c>
      <c r="AL9" s="49">
        <f t="array" ref="AL9">_xlfn.IFS(R9=0,AE9,R9&lt;0,AE9/-R9,R9&gt;0,AE9/R9)</f>
        <v>975.85040246963786</v>
      </c>
      <c r="AM9" s="50">
        <f t="shared" ref="AM9:AM16" si="27">IF(AG9=0,0,AL9/AG9)</f>
        <v>0.39866427096561718</v>
      </c>
      <c r="AN9" s="51">
        <f t="shared" ref="AN9:AN16" si="28">IF(AH9=0,0,AL9/AH9)</f>
        <v>7.9337431095092512</v>
      </c>
      <c r="AP9" s="53">
        <f t="shared" ref="AP9:AP16" si="29">AL9*C9</f>
        <v>361064.64891376602</v>
      </c>
    </row>
    <row r="10" spans="1:42">
      <c r="A10" s="30">
        <v>3405092836</v>
      </c>
      <c r="B10" s="31" t="s">
        <v>56</v>
      </c>
      <c r="C10" s="32">
        <v>360</v>
      </c>
      <c r="D10" s="33"/>
      <c r="E10" s="33"/>
      <c r="F10" s="33"/>
      <c r="G10" s="34"/>
      <c r="H10" s="35">
        <v>123</v>
      </c>
      <c r="I10" s="54">
        <f t="shared" si="0"/>
        <v>44280</v>
      </c>
      <c r="J10" s="36"/>
      <c r="K10" s="32">
        <v>9</v>
      </c>
      <c r="L10" s="36"/>
      <c r="M10" s="36"/>
      <c r="N10" s="37">
        <f t="shared" si="14"/>
        <v>1.2857142857142858</v>
      </c>
      <c r="O10" s="38">
        <f t="shared" si="15"/>
        <v>0.7142857142857143</v>
      </c>
      <c r="P10" s="39">
        <f>SUMIFS('Отчет 02-08.03'!H:H,'Отчет 02-08.03'!D:D,"Выручка",'Отчет 02-08.03'!E:E,B10)</f>
        <v>5</v>
      </c>
      <c r="Q10" s="39">
        <f>SUMIFS('Отчет 02-08.03'!H:H,'Отчет 02-08.03'!D:D,"Возврат выручки",'Отчет 02-08.03'!E:E,B10)</f>
        <v>0</v>
      </c>
      <c r="R10" s="40">
        <f t="shared" si="18"/>
        <v>5</v>
      </c>
      <c r="S10" s="41">
        <f>SUMIFS('Отчет 02-08.03'!P:P,'Отчет 02-08.03'!C:C,"Продажи",'Отчет 02-08.03'!E:E,B10)</f>
        <v>12229.000000000002</v>
      </c>
      <c r="T10" s="42">
        <f>SUMIFS('Отчет 02-08.03'!P:P,'Отчет 02-08.03'!C:C,"Возвраты",'Отчет 02-08.03'!E:E,B10)</f>
        <v>0</v>
      </c>
      <c r="U10" s="40">
        <f t="shared" si="19"/>
        <v>12229.000000000002</v>
      </c>
      <c r="V10" s="43">
        <f t="shared" si="3"/>
        <v>5.7812403972977711E-2</v>
      </c>
      <c r="W10" s="44">
        <f t="shared" si="20"/>
        <v>615</v>
      </c>
      <c r="X10" s="42">
        <f>-SUMIFS('Отчет 02-08.03'!P:P,'Отчет 02-08.03'!C:C,"Вознаграждение Ozon",'Отчет 02-08.03'!E:E,B10)</f>
        <v>5258.4699999999993</v>
      </c>
      <c r="Y10" s="45">
        <f t="shared" si="5"/>
        <v>0.42999999999999988</v>
      </c>
      <c r="Z10" s="42">
        <f>-SUMIFS('Отчет 02-08.03'!P:P,'Отчет 02-08.03'!C:C,"Услуги доставки",'Отчет 02-08.03'!E:E,B10)</f>
        <v>1048.6200000000001</v>
      </c>
      <c r="AA10" s="32">
        <v>3610.218758</v>
      </c>
      <c r="AB10" s="55"/>
      <c r="AC10" s="42"/>
      <c r="AD10" s="46">
        <f t="shared" si="16"/>
        <v>49.057871639349699</v>
      </c>
      <c r="AE10" s="47">
        <f t="shared" si="21"/>
        <v>1647.6333703606529</v>
      </c>
      <c r="AF10" s="46"/>
      <c r="AG10" s="48">
        <f t="shared" si="22"/>
        <v>2445.8000000000002</v>
      </c>
      <c r="AH10" s="49">
        <f t="shared" si="23"/>
        <v>123</v>
      </c>
      <c r="AI10" s="49">
        <f t="shared" si="24"/>
        <v>1051.694</v>
      </c>
      <c r="AJ10" s="49">
        <f t="shared" si="25"/>
        <v>209.72400000000002</v>
      </c>
      <c r="AK10" s="49">
        <f t="shared" si="26"/>
        <v>722.04375159999995</v>
      </c>
      <c r="AL10" s="49">
        <f t="array" ref="AL10">_xlfn.IFS(R10=0,AE10,R10&lt;0,AE10/-R10,R10&gt;0,AE10/R10)</f>
        <v>329.52667407213056</v>
      </c>
      <c r="AM10" s="50">
        <f t="shared" si="27"/>
        <v>0.13473165184075989</v>
      </c>
      <c r="AN10" s="51">
        <f t="shared" si="28"/>
        <v>2.6790786509929312</v>
      </c>
      <c r="AP10" s="53">
        <f t="shared" si="29"/>
        <v>118629.602665967</v>
      </c>
    </row>
    <row r="11" spans="1:42">
      <c r="A11" s="30">
        <v>3064346962</v>
      </c>
      <c r="B11" s="31" t="s">
        <v>52</v>
      </c>
      <c r="C11" s="32">
        <v>630</v>
      </c>
      <c r="D11" s="33"/>
      <c r="E11" s="33"/>
      <c r="F11" s="33"/>
      <c r="G11" s="34"/>
      <c r="H11" s="35">
        <v>123</v>
      </c>
      <c r="I11" s="54">
        <f t="shared" si="0"/>
        <v>77490</v>
      </c>
      <c r="J11" s="36"/>
      <c r="K11" s="32">
        <v>10</v>
      </c>
      <c r="L11" s="36"/>
      <c r="M11" s="36"/>
      <c r="N11" s="37">
        <f t="shared" si="14"/>
        <v>1.4285714285714286</v>
      </c>
      <c r="O11" s="38">
        <f t="shared" si="15"/>
        <v>1.1428571428571428</v>
      </c>
      <c r="P11" s="39">
        <f>SUMIFS('Отчет 02-08.03'!H:H,'Отчет 02-08.03'!D:D,"Выручка",'Отчет 02-08.03'!E:E,B11)</f>
        <v>8</v>
      </c>
      <c r="Q11" s="39">
        <f>SUMIFS('Отчет 02-08.03'!H:H,'Отчет 02-08.03'!D:D,"Возврат выручки",'Отчет 02-08.03'!E:E,B11)</f>
        <v>0</v>
      </c>
      <c r="R11" s="40">
        <f t="shared" si="18"/>
        <v>8</v>
      </c>
      <c r="S11" s="41">
        <f>SUMIFS('Отчет 02-08.03'!P:P,'Отчет 02-08.03'!C:C,"Продажи",'Отчет 02-08.03'!E:E,B11)</f>
        <v>19100</v>
      </c>
      <c r="T11" s="42">
        <f>SUMIFS('Отчет 02-08.03'!P:P,'Отчет 02-08.03'!C:C,"Возвраты",'Отчет 02-08.03'!E:E,B11)</f>
        <v>0</v>
      </c>
      <c r="U11" s="40">
        <f t="shared" si="19"/>
        <v>19100</v>
      </c>
      <c r="V11" s="43">
        <f t="shared" si="3"/>
        <v>9.0294947737662445E-2</v>
      </c>
      <c r="W11" s="44">
        <f t="shared" si="20"/>
        <v>984</v>
      </c>
      <c r="X11" s="42">
        <f>-SUMIFS('Отчет 02-08.03'!P:P,'Отчет 02-08.03'!C:C,"Вознаграждение Ozon",'Отчет 02-08.03'!E:E,B11)</f>
        <v>8213</v>
      </c>
      <c r="Y11" s="45">
        <f t="shared" si="5"/>
        <v>0.43</v>
      </c>
      <c r="Z11" s="42">
        <f>-SUMIFS('Отчет 02-08.03'!P:P,'Отчет 02-08.03'!C:C,"Услуги доставки",'Отчет 02-08.03'!E:E,B11)</f>
        <v>1735.4000000000008</v>
      </c>
      <c r="AA11" s="32">
        <v>906.02074200000004</v>
      </c>
      <c r="AB11" s="55"/>
      <c r="AC11" s="42"/>
      <c r="AD11" s="46">
        <f t="shared" si="16"/>
        <v>76.62158380174823</v>
      </c>
      <c r="AE11" s="47">
        <f t="shared" si="21"/>
        <v>7184.9576741982519</v>
      </c>
      <c r="AF11" s="46"/>
      <c r="AG11" s="48">
        <f t="shared" si="22"/>
        <v>2387.5</v>
      </c>
      <c r="AH11" s="49">
        <f t="shared" si="23"/>
        <v>123</v>
      </c>
      <c r="AI11" s="49">
        <f t="shared" si="24"/>
        <v>1026.625</v>
      </c>
      <c r="AJ11" s="49">
        <f t="shared" si="25"/>
        <v>216.9250000000001</v>
      </c>
      <c r="AK11" s="49">
        <f t="shared" si="26"/>
        <v>113.25259275000001</v>
      </c>
      <c r="AL11" s="49">
        <f t="array" ref="AL11">_xlfn.IFS(R11=0,AE11,R11&lt;0,AE11/-R11,R11&gt;0,AE11/R11)</f>
        <v>898.11970927478148</v>
      </c>
      <c r="AM11" s="50">
        <f t="shared" si="27"/>
        <v>0.37617579446064148</v>
      </c>
      <c r="AN11" s="51">
        <f t="shared" si="28"/>
        <v>7.3017862542665162</v>
      </c>
      <c r="AP11" s="53">
        <f t="shared" si="29"/>
        <v>565815.41684311233</v>
      </c>
    </row>
    <row r="12" spans="1:42">
      <c r="A12" s="30">
        <v>3405092873</v>
      </c>
      <c r="B12" s="171" t="s">
        <v>57</v>
      </c>
      <c r="C12" s="32">
        <v>327</v>
      </c>
      <c r="D12" s="33"/>
      <c r="E12" s="33"/>
      <c r="F12" s="33"/>
      <c r="G12" s="34"/>
      <c r="H12" s="35">
        <v>117</v>
      </c>
      <c r="I12" s="54">
        <f t="shared" si="0"/>
        <v>38259</v>
      </c>
      <c r="J12" s="36"/>
      <c r="K12" s="32">
        <v>5</v>
      </c>
      <c r="L12" s="36"/>
      <c r="M12" s="36"/>
      <c r="N12" s="37">
        <f t="shared" si="14"/>
        <v>0.7142857142857143</v>
      </c>
      <c r="O12" s="38">
        <f t="shared" si="15"/>
        <v>0.5714285714285714</v>
      </c>
      <c r="P12" s="39">
        <f>SUMIFS('Отчет 02-08.03'!H:H,'Отчет 02-08.03'!D:D,"Выручка",'Отчет 02-08.03'!E:E,B12)</f>
        <v>4</v>
      </c>
      <c r="Q12" s="39">
        <f>SUMIFS('Отчет 02-08.03'!H:H,'Отчет 02-08.03'!D:D,"Возврат выручки",'Отчет 02-08.03'!E:E,B12)</f>
        <v>0</v>
      </c>
      <c r="R12" s="40">
        <f t="shared" si="18"/>
        <v>4</v>
      </c>
      <c r="S12" s="41">
        <f>SUMIFS('Отчет 02-08.03'!P:P,'Отчет 02-08.03'!C:C,"Продажи",'Отчет 02-08.03'!E:E,B12)</f>
        <v>9183</v>
      </c>
      <c r="T12" s="42">
        <f>SUMIFS('Отчет 02-08.03'!P:P,'Отчет 02-08.03'!C:C,"Возвраты",'Отчет 02-08.03'!E:E,B12)</f>
        <v>0</v>
      </c>
      <c r="U12" s="40">
        <f t="shared" si="19"/>
        <v>9183</v>
      </c>
      <c r="V12" s="43">
        <f t="shared" si="3"/>
        <v>4.3412487176699176E-2</v>
      </c>
      <c r="W12" s="44">
        <f t="shared" si="20"/>
        <v>468</v>
      </c>
      <c r="X12" s="42">
        <f>-SUMIFS('Отчет 02-08.03'!P:P,'Отчет 02-08.03'!C:C,"Вознаграждение Ozon",'Отчет 02-08.03'!E:E,B12)</f>
        <v>3948.69</v>
      </c>
      <c r="Y12" s="45">
        <f t="shared" si="5"/>
        <v>0.43</v>
      </c>
      <c r="Z12" s="42">
        <f>-SUMIFS('Отчет 02-08.03'!P:P,'Отчет 02-08.03'!C:C,"Услуги доставки",'Отчет 02-08.03'!E:E,B12)</f>
        <v>607.98</v>
      </c>
      <c r="AA12" s="32">
        <v>2944.2131339999996</v>
      </c>
      <c r="AB12" s="55"/>
      <c r="AC12" s="42"/>
      <c r="AD12" s="46">
        <f t="shared" si="16"/>
        <v>36.838534243531619</v>
      </c>
      <c r="AE12" s="47">
        <f t="shared" si="21"/>
        <v>1177.2783317564688</v>
      </c>
      <c r="AF12" s="46"/>
      <c r="AG12" s="48">
        <f t="shared" si="22"/>
        <v>2295.75</v>
      </c>
      <c r="AH12" s="49">
        <f t="shared" si="23"/>
        <v>117</v>
      </c>
      <c r="AI12" s="49">
        <f t="shared" si="24"/>
        <v>987.17250000000001</v>
      </c>
      <c r="AJ12" s="49">
        <f t="shared" si="25"/>
        <v>151.995</v>
      </c>
      <c r="AK12" s="49">
        <f t="shared" si="26"/>
        <v>736.05328349999991</v>
      </c>
      <c r="AL12" s="49">
        <f t="array" ref="AL12">_xlfn.IFS(R12=0,AE12,R12&lt;0,AE12/-R12,R12&gt;0,AE12/R12)</f>
        <v>294.3195829391172</v>
      </c>
      <c r="AM12" s="50">
        <f t="shared" si="27"/>
        <v>0.12820193093286167</v>
      </c>
      <c r="AN12" s="51">
        <f t="shared" si="28"/>
        <v>2.5155519909326256</v>
      </c>
      <c r="AP12" s="53">
        <f t="shared" si="29"/>
        <v>96242.503621091324</v>
      </c>
    </row>
    <row r="13" spans="1:42">
      <c r="A13" s="30">
        <v>3405092993</v>
      </c>
      <c r="B13" s="31" t="s">
        <v>58</v>
      </c>
      <c r="C13" s="32">
        <v>341</v>
      </c>
      <c r="D13" s="33"/>
      <c r="E13" s="33"/>
      <c r="F13" s="33"/>
      <c r="G13" s="34"/>
      <c r="H13" s="35">
        <v>123</v>
      </c>
      <c r="I13" s="54">
        <f t="shared" si="0"/>
        <v>41943</v>
      </c>
      <c r="J13" s="36"/>
      <c r="K13" s="32">
        <v>13</v>
      </c>
      <c r="L13" s="36"/>
      <c r="M13" s="36"/>
      <c r="N13" s="37">
        <f t="shared" si="14"/>
        <v>1.8571428571428572</v>
      </c>
      <c r="O13" s="38">
        <f t="shared" si="15"/>
        <v>1</v>
      </c>
      <c r="P13" s="39">
        <f>SUMIFS('Отчет 02-08.03'!H:H,'Отчет 02-08.03'!D:D,"Выручка",'Отчет 02-08.03'!E:E,B13)</f>
        <v>7</v>
      </c>
      <c r="Q13" s="39">
        <f>SUMIFS('Отчет 02-08.03'!H:H,'Отчет 02-08.03'!D:D,"Возврат выручки",'Отчет 02-08.03'!E:E,B13)</f>
        <v>0</v>
      </c>
      <c r="R13" s="40">
        <f t="shared" si="18"/>
        <v>7</v>
      </c>
      <c r="S13" s="41">
        <f>SUMIFS('Отчет 02-08.03'!P:P,'Отчет 02-08.03'!C:C,"Продажи",'Отчет 02-08.03'!E:E,B13)</f>
        <v>17302</v>
      </c>
      <c r="T13" s="42">
        <f>SUMIFS('Отчет 02-08.03'!P:P,'Отчет 02-08.03'!C:C,"Возвраты",'Отчет 02-08.03'!E:E,B13)</f>
        <v>0</v>
      </c>
      <c r="U13" s="40">
        <f t="shared" si="19"/>
        <v>17302</v>
      </c>
      <c r="V13" s="43">
        <f t="shared" si="3"/>
        <v>8.1794931191467843E-2</v>
      </c>
      <c r="W13" s="44">
        <f t="shared" si="20"/>
        <v>861</v>
      </c>
      <c r="X13" s="42">
        <f>-SUMIFS('Отчет 02-08.03'!P:P,'Отчет 02-08.03'!C:C,"Вознаграждение Ozon",'Отчет 02-08.03'!E:E,B13)</f>
        <v>7439.86</v>
      </c>
      <c r="Y13" s="45">
        <f t="shared" si="5"/>
        <v>0.43</v>
      </c>
      <c r="Z13" s="42">
        <f>-SUMIFS('Отчет 02-08.03'!P:P,'Отчет 02-08.03'!C:C,"Услуги доставки",'Отчет 02-08.03'!E:E,B13)</f>
        <v>1714.3100000000006</v>
      </c>
      <c r="AA13" s="32">
        <v>4311.592189</v>
      </c>
      <c r="AB13" s="55"/>
      <c r="AC13" s="42"/>
      <c r="AD13" s="46">
        <f t="shared" si="16"/>
        <v>69.408724761143873</v>
      </c>
      <c r="AE13" s="47">
        <f t="shared" si="21"/>
        <v>2905.8290862388553</v>
      </c>
      <c r="AF13" s="46"/>
      <c r="AG13" s="48">
        <f t="shared" si="22"/>
        <v>2471.7142857142858</v>
      </c>
      <c r="AH13" s="49">
        <f t="shared" si="23"/>
        <v>123</v>
      </c>
      <c r="AI13" s="49">
        <f t="shared" si="24"/>
        <v>1062.8371428571429</v>
      </c>
      <c r="AJ13" s="49">
        <f t="shared" si="25"/>
        <v>244.90142857142865</v>
      </c>
      <c r="AK13" s="49">
        <f t="shared" si="26"/>
        <v>615.94174128571433</v>
      </c>
      <c r="AL13" s="49">
        <f t="array" ref="AL13">_xlfn.IFS(R13=0,AE13,R13&lt;0,AE13/-R13,R13&gt;0,AE13/R13)</f>
        <v>415.11844089126504</v>
      </c>
      <c r="AM13" s="50">
        <f t="shared" si="27"/>
        <v>0.16794758329897441</v>
      </c>
      <c r="AN13" s="51">
        <f t="shared" si="28"/>
        <v>3.3749466739127238</v>
      </c>
      <c r="AP13" s="53">
        <f t="shared" si="29"/>
        <v>141555.38834392137</v>
      </c>
    </row>
    <row r="14" spans="1:42">
      <c r="A14" s="30">
        <v>3405092868</v>
      </c>
      <c r="B14" s="31" t="s">
        <v>59</v>
      </c>
      <c r="C14" s="32">
        <v>336</v>
      </c>
      <c r="H14" s="35">
        <v>123</v>
      </c>
      <c r="I14" s="54">
        <f t="shared" si="0"/>
        <v>41328</v>
      </c>
      <c r="K14" s="32">
        <v>0</v>
      </c>
      <c r="N14" s="37">
        <f t="shared" si="14"/>
        <v>0</v>
      </c>
      <c r="O14" s="38">
        <f t="shared" si="15"/>
        <v>0</v>
      </c>
      <c r="P14" s="39">
        <f>SUMIFS('Отчет 02-08.03'!H:H,'Отчет 02-08.03'!D:D,"Выручка",'Отчет 02-08.03'!E:E,B14)</f>
        <v>0</v>
      </c>
      <c r="Q14" s="39">
        <f>SUMIFS('Отчет 02-08.03'!H:H,'Отчет 02-08.03'!D:D,"Возврат выручки",'Отчет 02-08.03'!E:E,B14)</f>
        <v>0</v>
      </c>
      <c r="R14" s="40">
        <f t="shared" si="18"/>
        <v>0</v>
      </c>
      <c r="S14" s="41">
        <f>SUMIFS('Отчет 02-08.03'!P:P,'Отчет 02-08.03'!C:C,"Продажи",'Отчет 02-08.03'!E:E,B14)</f>
        <v>0</v>
      </c>
      <c r="T14" s="42">
        <f>SUMIFS('Отчет 02-08.03'!P:P,'Отчет 02-08.03'!C:C,"Возвраты",'Отчет 02-08.03'!E:E,B14)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42">
        <f>-SUMIFS('Отчет 02-08.03'!P:P,'Отчет 02-08.03'!C:C,"Вознаграждение Ozon",'Отчет 02-08.03'!E:E,B14)</f>
        <v>0</v>
      </c>
      <c r="Y14" s="45">
        <f t="shared" si="5"/>
        <v>0</v>
      </c>
      <c r="Z14" s="42">
        <f>-SUMIFS('Отчет 02-08.03'!P:P,'Отчет 02-08.03'!C:C,"Услуги доставки",'Отчет 02-08.03'!E:E,B14)</f>
        <v>341.64</v>
      </c>
      <c r="AA14" s="32">
        <v>575</v>
      </c>
      <c r="AB14" s="55"/>
      <c r="AC14" s="42"/>
      <c r="AD14" s="46">
        <f t="shared" si="16"/>
        <v>0</v>
      </c>
      <c r="AE14" s="47">
        <f t="shared" si="21"/>
        <v>-916.64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341.64</v>
      </c>
      <c r="AK14" s="49">
        <f t="shared" si="26"/>
        <v>0</v>
      </c>
      <c r="AL14" s="49">
        <f t="array" ref="AL14">_xlfn.IFS(R14=0,AE14,R14&lt;0,AE14/-R14,R14&gt;0,AE14/R14)</f>
        <v>-916.64</v>
      </c>
      <c r="AM14" s="50">
        <f t="shared" si="27"/>
        <v>0</v>
      </c>
      <c r="AN14" s="51">
        <f t="shared" si="28"/>
        <v>-7.4523577235772356</v>
      </c>
      <c r="AP14" s="53">
        <f t="shared" si="29"/>
        <v>-307991.03999999998</v>
      </c>
    </row>
    <row r="15" spans="1:42">
      <c r="A15" s="30">
        <v>3064346642</v>
      </c>
      <c r="B15" s="31" t="s">
        <v>53</v>
      </c>
      <c r="C15" s="32">
        <v>534</v>
      </c>
      <c r="D15" s="33"/>
      <c r="E15" s="33"/>
      <c r="F15" s="33"/>
      <c r="G15" s="34"/>
      <c r="H15" s="35">
        <v>123</v>
      </c>
      <c r="I15" s="54">
        <f t="shared" si="0"/>
        <v>65682</v>
      </c>
      <c r="J15" s="36"/>
      <c r="K15" s="32">
        <v>23</v>
      </c>
      <c r="L15" s="36"/>
      <c r="M15" s="36"/>
      <c r="N15" s="37">
        <f t="shared" si="14"/>
        <v>3.2857142857142856</v>
      </c>
      <c r="O15" s="38">
        <f t="shared" si="15"/>
        <v>1.7142857142857142</v>
      </c>
      <c r="P15" s="39">
        <f>SUMIFS('Отчет 02-08.03'!H:H,'Отчет 02-08.03'!D:D,"Выручка",'Отчет 02-08.03'!E:E,B15)</f>
        <v>14</v>
      </c>
      <c r="Q15" s="39">
        <f>SUMIFS('Отчет 02-08.03'!H:H,'Отчет 02-08.03'!D:D,"Возврат выручки",'Отчет 02-08.03'!E:E,B15)</f>
        <v>2</v>
      </c>
      <c r="R15" s="40">
        <f t="shared" si="18"/>
        <v>12</v>
      </c>
      <c r="S15" s="41">
        <f>SUMIFS('Отчет 02-08.03'!P:P,'Отчет 02-08.03'!C:C,"Продажи",'Отчет 02-08.03'!E:E,B15)</f>
        <v>34008</v>
      </c>
      <c r="T15" s="42">
        <f>SUMIFS('Отчет 02-08.03'!P:P,'Отчет 02-08.03'!C:C,"Возвраты",'Отчет 02-08.03'!E:E,B15)</f>
        <v>-4940</v>
      </c>
      <c r="U15" s="40">
        <f t="shared" si="19"/>
        <v>29068</v>
      </c>
      <c r="V15" s="43">
        <f>U15/$U$24</f>
        <v>0.13741850999153779</v>
      </c>
      <c r="W15" s="44">
        <f t="shared" si="20"/>
        <v>1476</v>
      </c>
      <c r="X15" s="42">
        <f>-SUMIFS('Отчет 02-08.03'!P:P,'Отчет 02-08.03'!C:C,"Вознаграждение Ozon",'Отчет 02-08.03'!E:E,B15)</f>
        <v>12499.240000000002</v>
      </c>
      <c r="Y15" s="45">
        <f t="shared" si="5"/>
        <v>0.43000000000000005</v>
      </c>
      <c r="Z15" s="42">
        <f>-SUMIFS('Отчет 02-08.03'!P:P,'Отчет 02-08.03'!C:C,"Услуги доставки",'Отчет 02-08.03'!E:E,B15)</f>
        <v>2603.3700000000008</v>
      </c>
      <c r="AA15" s="32">
        <v>9582.3486269999994</v>
      </c>
      <c r="AB15" s="55"/>
      <c r="AC15" s="42"/>
      <c r="AD15" s="46">
        <f t="shared" si="16"/>
        <v>116.60922502351924</v>
      </c>
      <c r="AE15" s="47">
        <f t="shared" si="21"/>
        <v>2790.432147976479</v>
      </c>
      <c r="AF15" s="46"/>
      <c r="AG15" s="48">
        <f t="shared" si="22"/>
        <v>2422.3333333333335</v>
      </c>
      <c r="AH15" s="49">
        <f t="shared" si="23"/>
        <v>123</v>
      </c>
      <c r="AI15" s="49">
        <f t="shared" si="24"/>
        <v>1041.6033333333335</v>
      </c>
      <c r="AJ15" s="49">
        <f t="shared" si="25"/>
        <v>185.95500000000007</v>
      </c>
      <c r="AK15" s="49">
        <f t="shared" si="26"/>
        <v>684.4534733571428</v>
      </c>
      <c r="AL15" s="49">
        <f t="array" ref="AL15">_xlfn.IFS(R15=0,AE15,R15&lt;0,AE15/-R15,R15&gt;0,AE15/R15)</f>
        <v>232.53601233137326</v>
      </c>
      <c r="AM15" s="50">
        <f t="shared" si="27"/>
        <v>9.5996702489902261E-2</v>
      </c>
      <c r="AN15" s="51">
        <f t="shared" si="28"/>
        <v>1.8905366856209207</v>
      </c>
      <c r="AP15" s="53">
        <f t="shared" si="29"/>
        <v>124174.23058495331</v>
      </c>
    </row>
    <row r="16" spans="1:42">
      <c r="A16" s="30">
        <v>3405092287</v>
      </c>
      <c r="B16" s="31" t="s">
        <v>60</v>
      </c>
      <c r="C16" s="32">
        <v>342</v>
      </c>
      <c r="H16" s="35">
        <v>117</v>
      </c>
      <c r="I16" s="54">
        <f t="shared" si="0"/>
        <v>40014</v>
      </c>
      <c r="K16" s="32">
        <v>15</v>
      </c>
      <c r="N16" s="37">
        <f t="shared" si="14"/>
        <v>2.1428571428571428</v>
      </c>
      <c r="O16" s="38">
        <f t="shared" si="15"/>
        <v>1.1428571428571428</v>
      </c>
      <c r="P16" s="39">
        <f>SUMIFS('Отчет 02-08.03'!H:H,'Отчет 02-08.03'!D:D,"Выручка",'Отчет 02-08.03'!E:E,B16)</f>
        <v>8</v>
      </c>
      <c r="Q16" s="39">
        <f>SUMIFS('Отчет 02-08.03'!H:H,'Отчет 02-08.03'!D:D,"Возврат выручки",'Отчет 02-08.03'!E:E,B16)</f>
        <v>0</v>
      </c>
      <c r="R16" s="40">
        <f t="shared" si="18"/>
        <v>8</v>
      </c>
      <c r="S16" s="41">
        <f>SUMIFS('Отчет 02-08.03'!P:P,'Отчет 02-08.03'!C:C,"Продажи",'Отчет 02-08.03'!E:E,B16)</f>
        <v>19647</v>
      </c>
      <c r="T16" s="42">
        <f>SUMIFS('Отчет 02-08.03'!P:P,'Отчет 02-08.03'!C:C,"Возвраты",'Отчет 02-08.03'!E:E,B16)</f>
        <v>0</v>
      </c>
      <c r="U16" s="40">
        <f t="shared" si="19"/>
        <v>19647</v>
      </c>
      <c r="V16" s="43">
        <f>U16/$U$24</f>
        <v>9.2880881581248909E-2</v>
      </c>
      <c r="W16" s="44">
        <f t="shared" si="20"/>
        <v>936</v>
      </c>
      <c r="X16" s="42">
        <f>-SUMIFS('Отчет 02-08.03'!P:P,'Отчет 02-08.03'!C:C,"Вознаграждение Ozon",'Отчет 02-08.03'!E:E,B16)</f>
        <v>8448.2099999999991</v>
      </c>
      <c r="Y16" s="45">
        <f t="shared" si="5"/>
        <v>0.42999999999999994</v>
      </c>
      <c r="Z16" s="42">
        <f>-SUMIFS('Отчет 02-08.03'!P:P,'Отчет 02-08.03'!C:C,"Услуги доставки",'Отчет 02-08.03'!E:E,B16)</f>
        <v>1485.3500000000004</v>
      </c>
      <c r="AA16" s="32">
        <v>6542.9617850000004</v>
      </c>
      <c r="AB16" s="55"/>
      <c r="AC16" s="42"/>
      <c r="AD16" s="46">
        <f t="shared" si="16"/>
        <v>78.815929683400384</v>
      </c>
      <c r="AE16" s="47">
        <f t="shared" si="21"/>
        <v>2155.6622853165995</v>
      </c>
      <c r="AF16" s="46"/>
      <c r="AG16" s="48">
        <f t="shared" si="22"/>
        <v>2455.875</v>
      </c>
      <c r="AH16" s="49">
        <f t="shared" si="23"/>
        <v>117</v>
      </c>
      <c r="AI16" s="49">
        <f t="shared" si="24"/>
        <v>1056.0262499999999</v>
      </c>
      <c r="AJ16" s="49">
        <f t="shared" si="25"/>
        <v>185.66875000000005</v>
      </c>
      <c r="AK16" s="49">
        <f t="shared" si="26"/>
        <v>817.87022312500005</v>
      </c>
      <c r="AL16" s="49">
        <f t="array" ref="AL16">_xlfn.IFS(R16=0,AE16,R16&lt;0,AE16/-R16,R16&gt;0,AE16/R16)</f>
        <v>269.45778566457494</v>
      </c>
      <c r="AM16" s="50">
        <f t="shared" si="27"/>
        <v>0.10971966637739093</v>
      </c>
      <c r="AN16" s="51">
        <f t="shared" si="28"/>
        <v>2.3030579971331191</v>
      </c>
      <c r="AP16" s="53">
        <f t="shared" si="29"/>
        <v>92154.562697284637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2386.331326312576</v>
      </c>
      <c r="AH17" s="58">
        <f t="shared" si="30"/>
        <v>127.26</v>
      </c>
      <c r="AI17" s="58">
        <f t="shared" si="30"/>
        <v>1026.122470314408</v>
      </c>
      <c r="AJ17" s="58">
        <f t="shared" si="30"/>
        <v>232.51279395604391</v>
      </c>
      <c r="AK17" s="58">
        <f t="shared" si="30"/>
        <v>806.87208851914693</v>
      </c>
      <c r="AL17" s="58">
        <f t="shared" si="30"/>
        <v>87.400369586573731</v>
      </c>
      <c r="AM17" s="59">
        <f t="shared" si="30"/>
        <v>6.7948278049790214E-2</v>
      </c>
      <c r="AN17" s="59">
        <f t="shared" si="30"/>
        <v>0.93159076219206349</v>
      </c>
      <c r="AO17" s="60"/>
      <c r="AP17" s="61"/>
    </row>
    <row r="18" spans="1:52">
      <c r="A18" s="62" t="s">
        <v>44</v>
      </c>
      <c r="B18" s="63"/>
      <c r="C18" s="64">
        <f>SUM(C3:C16)</f>
        <v>5783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722664.84</v>
      </c>
      <c r="J18" s="67"/>
      <c r="K18" s="64">
        <f>SUM(K3:K16)</f>
        <v>179</v>
      </c>
      <c r="L18" s="67"/>
      <c r="M18" s="67"/>
      <c r="N18" s="68"/>
      <c r="O18" s="69"/>
      <c r="P18" s="64">
        <f t="shared" ref="P18:X18" si="31">SUM(P3:P16)</f>
        <v>93</v>
      </c>
      <c r="Q18" s="64">
        <f t="shared" si="31"/>
        <v>4</v>
      </c>
      <c r="R18" s="64">
        <f t="shared" si="31"/>
        <v>89</v>
      </c>
      <c r="S18" s="70">
        <f t="shared" si="31"/>
        <v>221439</v>
      </c>
      <c r="T18" s="64">
        <f t="shared" si="31"/>
        <v>-9910</v>
      </c>
      <c r="U18" s="64">
        <f t="shared" si="31"/>
        <v>211529</v>
      </c>
      <c r="V18" s="71">
        <f t="shared" si="31"/>
        <v>1</v>
      </c>
      <c r="W18" s="64">
        <f t="shared" si="31"/>
        <v>11497.529999999999</v>
      </c>
      <c r="X18" s="64">
        <f t="shared" si="31"/>
        <v>90957.47</v>
      </c>
      <c r="Y18" s="72">
        <f>IF(U18=0,0,X18/U18)</f>
        <v>0.43</v>
      </c>
      <c r="Z18" s="64">
        <f>SUM(Z3:Z16)</f>
        <v>18516.490000000005</v>
      </c>
      <c r="AA18" s="64">
        <f>IFERROR(P18*AA24/P24,0)</f>
        <v>65685.91</v>
      </c>
      <c r="AB18" s="64">
        <f>SUM(AB3:AB16)</f>
        <v>0</v>
      </c>
      <c r="AC18" s="64">
        <f>SUM(AC3:AC16)</f>
        <v>0</v>
      </c>
      <c r="AD18" s="73">
        <f>SUM(AD3:AD16)</f>
        <v>848.57000000000016</v>
      </c>
      <c r="AE18" s="74">
        <f>SUM(AE3:AE16)</f>
        <v>28281.780706000012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984092.00036921108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5783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722664.84</v>
      </c>
      <c r="J24" s="118">
        <f>J18+J22</f>
        <v>0</v>
      </c>
      <c r="K24" s="118">
        <f>K18+K22</f>
        <v>179</v>
      </c>
      <c r="L24" s="119"/>
      <c r="M24" s="119"/>
      <c r="N24" s="119"/>
      <c r="O24" s="119"/>
      <c r="P24" s="120">
        <f>P18+P22</f>
        <v>93</v>
      </c>
      <c r="Q24" s="118">
        <f>Q18+Q22</f>
        <v>4</v>
      </c>
      <c r="R24" s="121">
        <f>R18-R22</f>
        <v>89</v>
      </c>
      <c r="S24" s="118">
        <f t="shared" ref="S24:X24" si="34">S18+S22</f>
        <v>221439</v>
      </c>
      <c r="T24" s="118">
        <f t="shared" si="34"/>
        <v>-9910</v>
      </c>
      <c r="U24" s="121">
        <f t="shared" si="34"/>
        <v>211529</v>
      </c>
      <c r="V24" s="122">
        <f t="shared" si="34"/>
        <v>1</v>
      </c>
      <c r="W24" s="118">
        <f t="shared" si="34"/>
        <v>11497.529999999999</v>
      </c>
      <c r="X24" s="118">
        <f t="shared" si="34"/>
        <v>90957.47</v>
      </c>
      <c r="Y24" s="123">
        <f>X24/U24</f>
        <v>0.43</v>
      </c>
      <c r="Z24" s="118">
        <f>Z18+Z22</f>
        <v>18516.490000000005</v>
      </c>
      <c r="AA24" s="124">
        <v>65685.91</v>
      </c>
      <c r="AB24" s="125"/>
      <c r="AC24" s="125">
        <f>SUM(AC3:AC20)</f>
        <v>0</v>
      </c>
      <c r="AD24" s="118">
        <f>AD18+AD22</f>
        <v>848.57000000000016</v>
      </c>
      <c r="AE24" s="126">
        <f>AE18+AE22</f>
        <v>28281.780706000012</v>
      </c>
      <c r="AF24" s="127"/>
      <c r="AG24" s="128"/>
      <c r="AH24" s="129"/>
      <c r="AI24" s="129"/>
      <c r="AJ24" s="129"/>
      <c r="AK24" s="129">
        <f>AA25/P24</f>
        <v>660.50708918279565</v>
      </c>
      <c r="AL24" s="129"/>
      <c r="AM24" s="129"/>
      <c r="AN24" s="130"/>
      <c r="AP24" s="126">
        <f>SUM(AP3:AP20)</f>
        <v>1968184.0007384222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61427.159293999997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>
        <v>3220.8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300">
        <f>AA25+AA26+AA27-AA24</f>
        <v>12.049293999996735</v>
      </c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722664.84</v>
      </c>
      <c r="J32" s="164">
        <f>I32/I24</f>
        <v>1</v>
      </c>
      <c r="K32" s="160">
        <f>AP24-K31-K33</f>
        <v>1968184.0007384222</v>
      </c>
      <c r="L32" s="161">
        <f>K32/I32</f>
        <v>2.7235087301859355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07" priority="19" operator="greaterThan">
      <formula>120</formula>
    </cfRule>
  </conditionalFormatting>
  <conditionalFormatting sqref="N23">
    <cfRule type="cellIs" dxfId="206" priority="18" operator="between">
      <formula>0.000001</formula>
      <formula>25</formula>
    </cfRule>
  </conditionalFormatting>
  <conditionalFormatting sqref="V1 V25:V28 V30:V1048576">
    <cfRule type="cellIs" dxfId="20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{FBD99F60-2CB4-40C5-B661-917F34F3692D}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{2DE01D0E-40B1-4AE7-995E-9AAAC920EDE4}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{0FE24FCD-9F79-43D1-9804-E7549F9F5AFE}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{3F1C6FE7-A104-4B3D-BBF0-5426F1D2DFBD}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{487D46DB-F633-48F6-98E3-48B01BEE67B7}</x14:id>
        </ext>
      </extLst>
    </cfRule>
  </conditionalFormatting>
  <conditionalFormatting sqref="P23">
    <cfRule type="cellIs" dxfId="204" priority="14" operator="greaterThan">
      <formula>120</formula>
    </cfRule>
  </conditionalFormatting>
  <conditionalFormatting sqref="Q23">
    <cfRule type="cellIs" dxfId="203" priority="13" operator="greaterThan">
      <formula>120</formula>
    </cfRule>
  </conditionalFormatting>
  <conditionalFormatting sqref="R23">
    <cfRule type="cellIs" dxfId="202" priority="12" operator="greaterThan">
      <formula>120</formula>
    </cfRule>
  </conditionalFormatting>
  <conditionalFormatting sqref="S23">
    <cfRule type="cellIs" dxfId="201" priority="11" operator="greaterThan">
      <formula>120</formula>
    </cfRule>
  </conditionalFormatting>
  <conditionalFormatting sqref="T23">
    <cfRule type="cellIs" dxfId="200" priority="10" operator="greaterThan">
      <formula>120</formula>
    </cfRule>
  </conditionalFormatting>
  <conditionalFormatting sqref="U23">
    <cfRule type="cellIs" dxfId="199" priority="9" operator="greaterThan">
      <formula>120</formula>
    </cfRule>
  </conditionalFormatting>
  <conditionalFormatting sqref="V23">
    <cfRule type="cellIs" dxfId="198" priority="8" operator="greaterThan">
      <formula>120</formula>
    </cfRule>
  </conditionalFormatting>
  <conditionalFormatting sqref="W23">
    <cfRule type="cellIs" dxfId="197" priority="7" operator="greaterThan">
      <formula>120</formula>
    </cfRule>
  </conditionalFormatting>
  <conditionalFormatting sqref="X23">
    <cfRule type="cellIs" dxfId="196" priority="6" operator="greaterThan">
      <formula>120</formula>
    </cfRule>
  </conditionalFormatting>
  <conditionalFormatting sqref="Z23">
    <cfRule type="cellIs" dxfId="19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{287E7084-A6E8-4231-B79B-FAA07ACB6327}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{7B8E9CFC-4085-4DA6-994D-16297E7C51DE}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{4F300220-A7EB-4E62-A8D3-85911FD7002E}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{2DFAB434-21B6-4BBD-9AF0-7BAAA6C23FAF}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{D1C47047-1D7B-49CF-B6F2-16E3EB48040D}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{C5043983-F5F5-4F1F-89DD-8B7BC412CD3B}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{DB525F29-62D1-4639-89F7-07711CA46D61}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{99AA06B5-F985-40A3-819E-2968C8D4E841}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{047348E7-E1FD-42A5-BC98-A9994F0D693D}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{49820029-0786-4427-8025-70AB1722D475}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{0051B9D8-A65A-4B79-B269-5A045C3D9A76}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{27B0EF3F-40E8-46DC-9075-1D64FDA90FAA}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{1343511E-8128-481D-9E4F-BFDB67BCCEC6}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{98E0329F-2200-41D9-92B7-BF9227328D8F}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{91AB8772-BF0F-4CE8-9B80-901BFCC8F4D1}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{0615D8E5-721B-4009-AB3C-7446E80A45B4}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D99F60-2CB4-40C5-B661-917F34F36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2DE01D0E-40B1-4AE7-995E-9AAAC920E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0FE24FCD-9F79-43D1-9804-E7549F9F5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3F1C6FE7-A104-4B3D-BBF0-5426F1D2D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87D46DB-F633-48F6-98E3-48B01BEE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87E7084-A6E8-4231-B79B-FAA07ACB6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B8E9CFC-4085-4DA6-994D-16297E7C5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F300220-A7EB-4E62-A8D3-85911FD70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2DFAB434-21B6-4BBD-9AF0-7BAAA6C23F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D1C47047-1D7B-49CF-B6F2-16E3EB48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C5043983-F5F5-4F1F-89DD-8B7BC412CD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DB525F29-62D1-4639-89F7-07711CA46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9AA06B5-F985-40A3-819E-2968C8D4E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047348E7-E1FD-42A5-BC98-A9994F0D69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9820029-0786-4427-8025-70AB1722D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0051B9D8-A65A-4B79-B269-5A045C3D9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B0EF3F-40E8-46DC-9075-1D64FDA90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343511E-8128-481D-9E4F-BFDB67BCC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98E0329F-2200-41D9-92B7-BF9227328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1AB8772-BF0F-4CE8-9B80-901BFCC8F4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0615D8E5-721B-4009-AB3C-7446E80A4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A409-47C0-4F78-85B0-4EA778FCA563}">
  <dimension ref="A1:AZ29"/>
  <sheetViews>
    <sheetView zoomScale="70" zoomScaleNormal="70" workbookViewId="0">
      <pane xSplit="2" ySplit="2" topLeftCell="V15" activePane="bottomRight" state="frozen"/>
      <selection pane="topRight" activeCell="C1" sqref="C1"/>
      <selection pane="bottomLeft" activeCell="A3" sqref="A3"/>
      <selection pane="bottomRight" activeCell="AG33" sqref="AG3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2683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1</v>
      </c>
      <c r="P1" s="28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12549+91</f>
        <v>12640</v>
      </c>
      <c r="AE1" s="266">
        <f>U24/AD1</f>
        <v>2.3860759493670884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2682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v>1</v>
      </c>
      <c r="L3" s="36"/>
      <c r="M3" s="36"/>
      <c r="N3" s="37">
        <f>K3/$O$1</f>
        <v>1</v>
      </c>
      <c r="O3" s="38">
        <f>R3/$O$1</f>
        <v>1</v>
      </c>
      <c r="P3" s="39">
        <f>SUMIFS('Отчет 01.03'!H:H,'Отчет 01.03'!D:D,"Выручка",'Отчет 01.03'!E:E,B3)</f>
        <v>1</v>
      </c>
      <c r="Q3" s="39">
        <f>SUMIFS('Отчет 01.03'!H:H,'Отчет 01.03'!D:D,"Возврат выручки",'Отчет 01.03'!E:E,B3)</f>
        <v>0</v>
      </c>
      <c r="R3" s="40">
        <f t="shared" ref="R3:R7" si="1">P3-Q3</f>
        <v>1</v>
      </c>
      <c r="S3" s="41">
        <f>SUMIFS('Отчет 01.03'!P:P,'Отчет 01.03'!C:C,"Продажи",'Отчет 01.03'!E:E,B3)</f>
        <v>2450</v>
      </c>
      <c r="T3" s="42">
        <f>SUMIFS('Отчет 01.03'!P:P,'Отчет 01.03'!C:C,"Возвраты",'Отчет 01.03'!E:E,B3)</f>
        <v>0</v>
      </c>
      <c r="U3" s="40">
        <f t="shared" ref="U3:U7" si="2">S3+T3</f>
        <v>2450</v>
      </c>
      <c r="V3" s="43">
        <f t="shared" ref="V3:V14" si="3">U3/$U$24</f>
        <v>8.1233421750663129E-2</v>
      </c>
      <c r="W3" s="44">
        <f t="shared" ref="W3:W7" si="4">R3*H3</f>
        <v>142.97999999999999</v>
      </c>
      <c r="X3" s="42">
        <f>-SUMIFS('Отчет 01.03'!P:P,'Отчет 01.03'!C:C,"Вознаграждение Ozon",'Отчет 01.03'!E:E,B3)</f>
        <v>1053.5</v>
      </c>
      <c r="Y3" s="45">
        <f t="shared" ref="Y3:Y16" si="5">IF(U3=0,0,X3/U3)</f>
        <v>0.43</v>
      </c>
      <c r="Z3" s="42">
        <f>-SUMIFS('Отчет 01.03'!P:P,'Отчет 01.03'!C:C,"Услуги доставки",'Отчет 01.03'!E:E,B3)</f>
        <v>107.71</v>
      </c>
      <c r="AA3" s="32">
        <v>686.96977100000004</v>
      </c>
      <c r="AB3" s="42"/>
      <c r="AC3" s="42"/>
      <c r="AD3" s="46">
        <f>U3*1%/$AE$1</f>
        <v>10.26790450928382</v>
      </c>
      <c r="AE3" s="47">
        <f t="shared" ref="AE3:AE7" si="6">U3-W3-X3-Z3-AA3-AB3-AC3-AD3</f>
        <v>448.57232449071608</v>
      </c>
      <c r="AF3" s="46"/>
      <c r="AG3" s="48">
        <f t="shared" ref="AG3:AG7" si="7">IF(R3=0,0,U3/R3)</f>
        <v>2450</v>
      </c>
      <c r="AH3" s="49">
        <f t="shared" ref="AH3:AH7" si="8">H3</f>
        <v>142.97999999999999</v>
      </c>
      <c r="AI3" s="49">
        <f t="shared" ref="AI3:AI7" si="9">IF(R3=0,0,X3/R3)</f>
        <v>1053.5</v>
      </c>
      <c r="AJ3" s="49">
        <f t="shared" ref="AJ3:AJ7" si="10">IF(P3=0,Z3/1,Z3/P3)</f>
        <v>107.71</v>
      </c>
      <c r="AK3" s="49">
        <f t="shared" ref="AK3:AK7" si="11">IF(P3=0,0,AA3/P3)</f>
        <v>686.96977100000004</v>
      </c>
      <c r="AL3" s="49">
        <f>_xlfn.IFS(R3=0,AE3,R3&lt;0,AE3/-R3,R3&gt;0,AE3/R3)</f>
        <v>448.57232449071608</v>
      </c>
      <c r="AM3" s="50">
        <f t="shared" ref="AM3:AM7" si="12">IF(AG3=0,0,AL3/AG3)</f>
        <v>0.18309074469008821</v>
      </c>
      <c r="AN3" s="51">
        <f t="shared" ref="AN3:AN7" si="13">IF(AH3=0,0,AL3/AH3)</f>
        <v>3.1373081863947134</v>
      </c>
      <c r="AP3" s="53">
        <f t="shared" ref="AP3:AP7" si="14">AL3*C3</f>
        <v>156103.1689227692</v>
      </c>
    </row>
    <row r="4" spans="1:42">
      <c r="A4" s="30">
        <v>2676784638</v>
      </c>
      <c r="B4" s="31" t="s">
        <v>39</v>
      </c>
      <c r="C4" s="32"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v>3</v>
      </c>
      <c r="L4" s="36"/>
      <c r="M4" s="36"/>
      <c r="N4" s="37">
        <f t="shared" ref="N4:N16" si="15">K4/$O$1</f>
        <v>3</v>
      </c>
      <c r="O4" s="38">
        <f t="shared" ref="O4:O16" si="16">R4/$O$1</f>
        <v>0</v>
      </c>
      <c r="P4" s="39">
        <f>SUMIFS('Отчет 01.03'!H:H,'Отчет 01.03'!D:D,"Выручка",'Отчет 01.03'!E:E,B4)</f>
        <v>0</v>
      </c>
      <c r="Q4" s="39">
        <f>SUMIFS('Отчет 01.03'!H:H,'Отчет 01.03'!D:D,"Возврат выручки",'Отчет 01.03'!E:E,B4)</f>
        <v>0</v>
      </c>
      <c r="R4" s="40">
        <f t="shared" si="1"/>
        <v>0</v>
      </c>
      <c r="S4" s="41">
        <f>SUMIFS('Отчет 01.03'!P:P,'Отчет 01.03'!C:C,"Продажи",'Отчет 01.03'!E:E,B4)</f>
        <v>0</v>
      </c>
      <c r="T4" s="42">
        <f>SUMIFS('Отчет 01.03'!P:P,'Отчет 01.03'!C:C,"Возвраты",'Отчет 01.03'!E:E,B4)</f>
        <v>0</v>
      </c>
      <c r="U4" s="40">
        <f t="shared" si="2"/>
        <v>0</v>
      </c>
      <c r="V4" s="43">
        <f t="shared" si="3"/>
        <v>0</v>
      </c>
      <c r="W4" s="44">
        <f t="shared" si="4"/>
        <v>0</v>
      </c>
      <c r="X4" s="42">
        <f>-SUMIFS('Отчет 01.03'!P:P,'Отчет 01.03'!C:C,"Вознаграждение Ozon",'Отчет 01.03'!E:E,B4)</f>
        <v>0</v>
      </c>
      <c r="Y4" s="45">
        <f t="shared" si="5"/>
        <v>0</v>
      </c>
      <c r="Z4" s="42">
        <f>-SUMIFS('Отчет 01.03'!P:P,'Отчет 01.03'!C:C,"Услуги доставки",'Отчет 01.03'!E:E,B4)</f>
        <v>93.54</v>
      </c>
      <c r="AA4" s="32">
        <v>360.51165400000002</v>
      </c>
      <c r="AB4" s="42"/>
      <c r="AC4" s="42"/>
      <c r="AD4" s="46">
        <f t="shared" ref="AD4:AD16" si="17">U4*1%/$AE$1</f>
        <v>0</v>
      </c>
      <c r="AE4" s="47">
        <f t="shared" si="6"/>
        <v>-454.05165400000004</v>
      </c>
      <c r="AF4" s="46"/>
      <c r="AG4" s="48">
        <f t="shared" si="7"/>
        <v>0</v>
      </c>
      <c r="AH4" s="49">
        <f t="shared" si="8"/>
        <v>123.09</v>
      </c>
      <c r="AI4" s="49">
        <f t="shared" si="9"/>
        <v>0</v>
      </c>
      <c r="AJ4" s="49">
        <f t="shared" si="10"/>
        <v>93.54</v>
      </c>
      <c r="AK4" s="49">
        <f t="shared" si="11"/>
        <v>0</v>
      </c>
      <c r="AL4" s="49">
        <f t="array" ref="AL4">_xlfn.IFS(R4=0,AE4,R4&lt;0,AE4/-R4,R4&gt;0,AE4/R4)</f>
        <v>-454.05165400000004</v>
      </c>
      <c r="AM4" s="50">
        <f t="shared" si="12"/>
        <v>0</v>
      </c>
      <c r="AN4" s="51">
        <f t="shared" si="13"/>
        <v>-3.6887777561134132</v>
      </c>
      <c r="AP4" s="53">
        <f t="shared" si="14"/>
        <v>-158009.975592</v>
      </c>
    </row>
    <row r="5" spans="1:42">
      <c r="A5" s="30">
        <v>2676784504</v>
      </c>
      <c r="B5" s="31" t="s">
        <v>40</v>
      </c>
      <c r="C5" s="32"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v>1</v>
      </c>
      <c r="L5" s="36"/>
      <c r="M5" s="36"/>
      <c r="N5" s="37">
        <f t="shared" si="15"/>
        <v>1</v>
      </c>
      <c r="O5" s="38">
        <f t="shared" si="16"/>
        <v>1</v>
      </c>
      <c r="P5" s="39">
        <f>SUMIFS('Отчет 01.03'!H:H,'Отчет 01.03'!D:D,"Выручка",'Отчет 01.03'!E:E,B5)</f>
        <v>1</v>
      </c>
      <c r="Q5" s="39">
        <f>SUMIFS('Отчет 01.03'!H:H,'Отчет 01.03'!D:D,"Возврат выручки",'Отчет 01.03'!E:E,B5)</f>
        <v>0</v>
      </c>
      <c r="R5" s="40">
        <f t="shared" si="1"/>
        <v>1</v>
      </c>
      <c r="S5" s="41">
        <f>SUMIFS('Отчет 01.03'!P:P,'Отчет 01.03'!C:C,"Продажи",'Отчет 01.03'!E:E,B5)</f>
        <v>2500</v>
      </c>
      <c r="T5" s="42">
        <f>SUMIFS('Отчет 01.03'!P:P,'Отчет 01.03'!C:C,"Возвраты",'Отчет 01.03'!E:E,B5)</f>
        <v>0</v>
      </c>
      <c r="U5" s="40">
        <f t="shared" si="2"/>
        <v>2500</v>
      </c>
      <c r="V5" s="43">
        <f t="shared" si="3"/>
        <v>8.2891246684350134E-2</v>
      </c>
      <c r="W5" s="44">
        <f t="shared" si="4"/>
        <v>123.09</v>
      </c>
      <c r="X5" s="42">
        <f>-SUMIFS('Отчет 01.03'!P:P,'Отчет 01.03'!C:C,"Вознаграждение Ozon",'Отчет 01.03'!E:E,B5)</f>
        <v>1075</v>
      </c>
      <c r="Y5" s="45">
        <f t="shared" si="5"/>
        <v>0.43</v>
      </c>
      <c r="Z5" s="42">
        <f>-SUMIFS('Отчет 01.03'!P:P,'Отчет 01.03'!C:C,"Услуги доставки",'Отчет 01.03'!E:E,B5)</f>
        <v>202.15</v>
      </c>
      <c r="AA5" s="32">
        <v>0</v>
      </c>
      <c r="AB5" s="55"/>
      <c r="AC5" s="42"/>
      <c r="AD5" s="46">
        <f t="shared" si="17"/>
        <v>10.477453580901857</v>
      </c>
      <c r="AE5" s="47">
        <f t="shared" si="6"/>
        <v>1089.2825464190978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202.15</v>
      </c>
      <c r="AK5" s="49">
        <f t="shared" si="11"/>
        <v>0</v>
      </c>
      <c r="AL5" s="49">
        <f t="array" ref="AL5">_xlfn.IFS(R5=0,AE5,R5&lt;0,AE5/-R5,R5&gt;0,AE5/R5)</f>
        <v>1089.2825464190978</v>
      </c>
      <c r="AM5" s="50">
        <f t="shared" si="12"/>
        <v>0.43571301856763911</v>
      </c>
      <c r="AN5" s="51">
        <f t="shared" si="13"/>
        <v>8.8494804323592309</v>
      </c>
      <c r="AP5" s="53">
        <f t="shared" si="14"/>
        <v>396498.84689655161</v>
      </c>
    </row>
    <row r="6" spans="1:42">
      <c r="A6" s="30">
        <v>2676784514</v>
      </c>
      <c r="B6" s="31" t="s">
        <v>41</v>
      </c>
      <c r="C6" s="32"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v>2</v>
      </c>
      <c r="L6" s="36"/>
      <c r="M6" s="36"/>
      <c r="N6" s="37">
        <f t="shared" si="15"/>
        <v>2</v>
      </c>
      <c r="O6" s="38">
        <f t="shared" si="16"/>
        <v>2</v>
      </c>
      <c r="P6" s="39">
        <f>SUMIFS('Отчет 01.03'!H:H,'Отчет 01.03'!D:D,"Выручка",'Отчет 01.03'!E:E,B6)</f>
        <v>2</v>
      </c>
      <c r="Q6" s="39">
        <f>SUMIFS('Отчет 01.03'!H:H,'Отчет 01.03'!D:D,"Возврат выручки",'Отчет 01.03'!E:E,B6)</f>
        <v>0</v>
      </c>
      <c r="R6" s="40">
        <f t="shared" si="1"/>
        <v>2</v>
      </c>
      <c r="S6" s="41">
        <f>SUMIFS('Отчет 01.03'!P:P,'Отчет 01.03'!C:C,"Продажи",'Отчет 01.03'!E:E,B6)</f>
        <v>5200</v>
      </c>
      <c r="T6" s="42">
        <f>SUMIFS('Отчет 01.03'!P:P,'Отчет 01.03'!C:C,"Возвраты",'Отчет 01.03'!E:E,B6)</f>
        <v>0</v>
      </c>
      <c r="U6" s="40">
        <f t="shared" si="2"/>
        <v>5200</v>
      </c>
      <c r="V6" s="43">
        <f t="shared" si="3"/>
        <v>0.17241379310344829</v>
      </c>
      <c r="W6" s="44">
        <f t="shared" si="4"/>
        <v>246.18</v>
      </c>
      <c r="X6" s="42">
        <f>-SUMIFS('Отчет 01.03'!P:P,'Отчет 01.03'!C:C,"Вознаграждение Ozon",'Отчет 01.03'!E:E,B6)</f>
        <v>2236</v>
      </c>
      <c r="Y6" s="45">
        <f t="shared" si="5"/>
        <v>0.43</v>
      </c>
      <c r="Z6" s="42">
        <f>-SUMIFS('Отчет 01.03'!P:P,'Отчет 01.03'!C:C,"Услуги доставки",'Отчет 01.03'!E:E,B6)</f>
        <v>220.82</v>
      </c>
      <c r="AA6" s="32">
        <v>361.43132900000001</v>
      </c>
      <c r="AB6" s="55"/>
      <c r="AC6" s="42"/>
      <c r="AD6" s="46">
        <f t="shared" si="17"/>
        <v>21.793103448275865</v>
      </c>
      <c r="AE6" s="47">
        <f t="shared" si="6"/>
        <v>2113.7755675517237</v>
      </c>
      <c r="AF6" s="46"/>
      <c r="AG6" s="48">
        <f t="shared" si="7"/>
        <v>2600</v>
      </c>
      <c r="AH6" s="49">
        <f t="shared" si="8"/>
        <v>123.09</v>
      </c>
      <c r="AI6" s="49">
        <f t="shared" si="9"/>
        <v>1118</v>
      </c>
      <c r="AJ6" s="49">
        <f t="shared" si="10"/>
        <v>110.41</v>
      </c>
      <c r="AK6" s="49">
        <f t="shared" si="11"/>
        <v>180.7156645</v>
      </c>
      <c r="AL6" s="49">
        <f t="array" ref="AL6">_xlfn.IFS(R6=0,AE6,R6&lt;0,AE6/-R6,R6&gt;0,AE6/R6)</f>
        <v>1056.8877837758619</v>
      </c>
      <c r="AM6" s="50">
        <f t="shared" si="12"/>
        <v>0.40649530145225454</v>
      </c>
      <c r="AN6" s="51">
        <f t="shared" si="13"/>
        <v>8.5863009487030784</v>
      </c>
      <c r="AP6" s="53">
        <f t="shared" si="14"/>
        <v>686977.05945431022</v>
      </c>
    </row>
    <row r="7" spans="1:42">
      <c r="A7" s="30">
        <v>2676784181</v>
      </c>
      <c r="B7" s="31" t="s">
        <v>42</v>
      </c>
      <c r="C7" s="32"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2</v>
      </c>
      <c r="P7" s="39">
        <f>SUMIFS('Отчет 01.03'!H:H,'Отчет 01.03'!D:D,"Выручка",'Отчет 01.03'!E:E,B7)</f>
        <v>2</v>
      </c>
      <c r="Q7" s="39">
        <f>SUMIFS('Отчет 01.03'!H:H,'Отчет 01.03'!D:D,"Возврат выручки",'Отчет 01.03'!E:E,B7)</f>
        <v>0</v>
      </c>
      <c r="R7" s="40">
        <f t="shared" si="1"/>
        <v>2</v>
      </c>
      <c r="S7" s="41">
        <f>SUMIFS('Отчет 01.03'!P:P,'Отчет 01.03'!C:C,"Продажи",'Отчет 01.03'!E:E,B7)</f>
        <v>5070</v>
      </c>
      <c r="T7" s="42">
        <f>SUMIFS('Отчет 01.03'!P:P,'Отчет 01.03'!C:C,"Возвраты",'Отчет 01.03'!E:E,B7)</f>
        <v>0</v>
      </c>
      <c r="U7" s="40">
        <f t="shared" si="2"/>
        <v>5070</v>
      </c>
      <c r="V7" s="43">
        <f t="shared" si="3"/>
        <v>0.16810344827586207</v>
      </c>
      <c r="W7" s="44">
        <f t="shared" si="4"/>
        <v>234.48</v>
      </c>
      <c r="X7" s="42">
        <f>-SUMIFS('Отчет 01.03'!P:P,'Отчет 01.03'!C:C,"Вознаграждение Ozon",'Отчет 01.03'!E:E,B7)</f>
        <v>2180.1</v>
      </c>
      <c r="Y7" s="45">
        <f t="shared" si="5"/>
        <v>0.43</v>
      </c>
      <c r="Z7" s="42">
        <f>-SUMIFS('Отчет 01.03'!P:P,'Отчет 01.03'!C:C,"Услуги доставки",'Отчет 01.03'!E:E,B7)</f>
        <v>485.22</v>
      </c>
      <c r="AA7" s="32">
        <v>1503.051326</v>
      </c>
      <c r="AB7" s="55"/>
      <c r="AC7" s="42"/>
      <c r="AD7" s="46">
        <f t="shared" si="17"/>
        <v>21.248275862068969</v>
      </c>
      <c r="AE7" s="47">
        <f t="shared" si="6"/>
        <v>645.90039813793169</v>
      </c>
      <c r="AF7" s="46"/>
      <c r="AG7" s="48">
        <f t="shared" si="7"/>
        <v>2535</v>
      </c>
      <c r="AH7" s="49">
        <f t="shared" si="8"/>
        <v>117.24</v>
      </c>
      <c r="AI7" s="49">
        <f t="shared" si="9"/>
        <v>1090.05</v>
      </c>
      <c r="AJ7" s="49">
        <f t="shared" si="10"/>
        <v>242.61</v>
      </c>
      <c r="AK7" s="49">
        <f t="shared" si="11"/>
        <v>751.52566300000001</v>
      </c>
      <c r="AL7" s="49">
        <f t="array" ref="AL7">_xlfn.IFS(R7=0,AE7,R7&lt;0,AE7/-R7,R7&gt;0,AE7/R7)</f>
        <v>322.95019906896584</v>
      </c>
      <c r="AM7" s="50">
        <f t="shared" si="12"/>
        <v>0.12739652823233366</v>
      </c>
      <c r="AN7" s="51">
        <f t="shared" si="13"/>
        <v>2.7546076345015851</v>
      </c>
      <c r="AP7" s="53">
        <f t="shared" si="14"/>
        <v>198291.42222834504</v>
      </c>
    </row>
    <row r="8" spans="1:42">
      <c r="A8" s="30">
        <v>2676783005</v>
      </c>
      <c r="B8" s="31" t="s">
        <v>43</v>
      </c>
      <c r="C8" s="32"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v>3</v>
      </c>
      <c r="L8" s="36"/>
      <c r="M8" s="36"/>
      <c r="N8" s="37">
        <f t="shared" si="15"/>
        <v>3</v>
      </c>
      <c r="O8" s="38">
        <f t="shared" si="16"/>
        <v>0</v>
      </c>
      <c r="P8" s="39">
        <f>SUMIFS('Отчет 01.03'!H:H,'Отчет 01.03'!D:D,"Выручка",'Отчет 01.03'!E:E,B8)</f>
        <v>0</v>
      </c>
      <c r="Q8" s="39">
        <f>SUMIFS('Отчет 01.03'!H:H,'Отчет 01.03'!D:D,"Возврат выручки",'Отчет 01.03'!E:E,B8)</f>
        <v>0</v>
      </c>
      <c r="R8" s="40">
        <f>P8-Q8</f>
        <v>0</v>
      </c>
      <c r="S8" s="41">
        <f>SUMIFS('Отчет 01.03'!P:P,'Отчет 01.03'!C:C,"Продажи",'Отчет 01.03'!E:E,B8)</f>
        <v>0</v>
      </c>
      <c r="T8" s="42">
        <f>SUMIFS('Отчет 01.03'!P:P,'Отчет 01.03'!C:C,"Возвраты",'Отчет 01.03'!E:E,B8)</f>
        <v>0</v>
      </c>
      <c r="U8" s="40">
        <f>S8+T8</f>
        <v>0</v>
      </c>
      <c r="V8" s="43">
        <f t="shared" si="3"/>
        <v>0</v>
      </c>
      <c r="W8" s="44">
        <f>R8*H8</f>
        <v>0</v>
      </c>
      <c r="X8" s="42">
        <f>-SUMIFS('Отчет 01.03'!P:P,'Отчет 01.03'!C:C,"Вознаграждение Ozon",'Отчет 01.03'!E:E,B8)</f>
        <v>0</v>
      </c>
      <c r="Y8" s="45">
        <f t="shared" si="5"/>
        <v>0</v>
      </c>
      <c r="Z8" s="42">
        <f>-SUMIFS('Отчет 01.03'!P:P,'Отчет 01.03'!C:C,"Услуги доставки",'Отчет 01.03'!E:E,B8)</f>
        <v>0</v>
      </c>
      <c r="AA8" s="32">
        <v>941.73275899999999</v>
      </c>
      <c r="AB8" s="55"/>
      <c r="AC8" s="42"/>
      <c r="AD8" s="46">
        <f t="shared" si="17"/>
        <v>0</v>
      </c>
      <c r="AE8" s="47">
        <f>U8-W8-X8-Z8-AA8-AB8-AC8-AD8</f>
        <v>-941.73275899999999</v>
      </c>
      <c r="AF8" s="46"/>
      <c r="AG8" s="48">
        <f>IF(R8=0,0,U8/R8)</f>
        <v>0</v>
      </c>
      <c r="AH8" s="49">
        <f>H8</f>
        <v>169.89</v>
      </c>
      <c r="AI8" s="49">
        <f>IF(R8=0,0,X8/R8)</f>
        <v>0</v>
      </c>
      <c r="AJ8" s="49">
        <f>IF(P8=0,Z8/1,Z8/P8)</f>
        <v>0</v>
      </c>
      <c r="AK8" s="49">
        <f>IF(P8=0,0,AA8/P8)</f>
        <v>0</v>
      </c>
      <c r="AL8" s="49">
        <f t="array" ref="AL8">_xlfn.IFS(R8=0,AE8,R8&lt;0,AE8/-R8,R8&gt;0,AE8/R8)</f>
        <v>-941.73275899999999</v>
      </c>
      <c r="AM8" s="50">
        <f>IF(AG8=0,0,AL8/AG8)</f>
        <v>0</v>
      </c>
      <c r="AN8" s="51">
        <f>IF(AH8=0,0,AL8/AH8)</f>
        <v>-5.5431912355053274</v>
      </c>
      <c r="AP8" s="53">
        <f>AL8*C8</f>
        <v>-259918.241484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01.03'!H:H,'Отчет 01.03'!D:D,"Выручка",'Отчет 01.03'!E:E,B9)</f>
        <v>0</v>
      </c>
      <c r="Q9" s="39">
        <f>SUMIFS('Отчет 01.03'!H:H,'Отчет 01.03'!D:D,"Возврат выручки",'Отчет 01.03'!E:E,B9)</f>
        <v>0</v>
      </c>
      <c r="R9" s="40">
        <f t="shared" ref="R9:R16" si="18">P9-Q9</f>
        <v>0</v>
      </c>
      <c r="S9" s="41">
        <f>SUMIFS('Отчет 01.03'!P:P,'Отчет 01.03'!C:C,"Продажи",'Отчет 01.03'!E:E,B9)</f>
        <v>0</v>
      </c>
      <c r="T9" s="42">
        <f>SUMIFS('Отчет 01.03'!P:P,'Отчет 01.03'!C:C,"Возвраты",'Отчет 01.03'!E:E,B9)</f>
        <v>0</v>
      </c>
      <c r="U9" s="40">
        <f t="shared" ref="U9:U16" si="19">S9+T9</f>
        <v>0</v>
      </c>
      <c r="V9" s="43">
        <f t="shared" si="3"/>
        <v>0</v>
      </c>
      <c r="W9" s="44">
        <f t="shared" ref="W9:W16" si="20">R9*H9</f>
        <v>0</v>
      </c>
      <c r="X9" s="42">
        <f>-SUMIFS('Отчет 01.03'!P:P,'Отчет 01.03'!C:C,"Вознаграждение Ozon",'Отчет 01.03'!E:E,B9)</f>
        <v>0</v>
      </c>
      <c r="Y9" s="45">
        <f t="shared" si="5"/>
        <v>0</v>
      </c>
      <c r="Z9" s="42">
        <f>-SUMIFS('Отчет 01.03'!P:P,'Отчет 01.03'!C:C,"Услуги доставки",'Отчет 01.03'!E:E,B9)</f>
        <v>156.57999999999998</v>
      </c>
      <c r="AA9" s="32">
        <v>0</v>
      </c>
      <c r="AB9" s="55"/>
      <c r="AC9" s="42"/>
      <c r="AD9" s="46">
        <f t="shared" si="17"/>
        <v>0</v>
      </c>
      <c r="AE9" s="47">
        <f t="shared" ref="AE9:AE16" si="21">U9-W9-X9-Z9-AA9-AB9-AC9-AD9</f>
        <v>-156.57999999999998</v>
      </c>
      <c r="AF9" s="46"/>
      <c r="AG9" s="48">
        <f t="shared" ref="AG9:AG16" si="22">IF(R9=0,0,U9/R9)</f>
        <v>0</v>
      </c>
      <c r="AH9" s="49">
        <f t="shared" ref="AH9:AH16" si="23">H9</f>
        <v>123</v>
      </c>
      <c r="AI9" s="49">
        <f t="shared" ref="AI9:AI16" si="24">IF(R9=0,0,X9/R9)</f>
        <v>0</v>
      </c>
      <c r="AJ9" s="49">
        <f t="shared" ref="AJ9:AJ16" si="25">IF(P9=0,Z9/1,Z9/P9)</f>
        <v>156.57999999999998</v>
      </c>
      <c r="AK9" s="49">
        <f t="shared" ref="AK9:AK16" si="26">IF(P9=0,0,AA9/P9)</f>
        <v>0</v>
      </c>
      <c r="AL9" s="49">
        <f t="array" ref="AL9">_xlfn.IFS(R9=0,AE9,R9&lt;0,AE9/-R9,R9&gt;0,AE9/R9)</f>
        <v>-156.57999999999998</v>
      </c>
      <c r="AM9" s="50">
        <f t="shared" ref="AM9:AM16" si="27">IF(AG9=0,0,AL9/AG9)</f>
        <v>0</v>
      </c>
      <c r="AN9" s="51">
        <f t="shared" ref="AN9:AN16" si="28">IF(AH9=0,0,AL9/AH9)</f>
        <v>-1.2730081300813008</v>
      </c>
      <c r="AP9" s="53">
        <f t="shared" ref="AP9:AP16" si="29">AL9*C9</f>
        <v>-59030.659999999996</v>
      </c>
    </row>
    <row r="10" spans="1:42">
      <c r="A10" s="30">
        <v>3405092836</v>
      </c>
      <c r="B10" s="31" t="s">
        <v>56</v>
      </c>
      <c r="C10" s="32"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01.03'!H:H,'Отчет 01.03'!D:D,"Выручка",'Отчет 01.03'!E:E,B10)</f>
        <v>1</v>
      </c>
      <c r="Q10" s="39">
        <f>SUMIFS('Отчет 01.03'!H:H,'Отчет 01.03'!D:D,"Возврат выручки",'Отчет 01.03'!E:E,B10)</f>
        <v>0</v>
      </c>
      <c r="R10" s="40">
        <f t="shared" si="18"/>
        <v>1</v>
      </c>
      <c r="S10" s="41">
        <f>SUMIFS('Отчет 01.03'!P:P,'Отчет 01.03'!C:C,"Продажи",'Отчет 01.03'!E:E,B10)</f>
        <v>2470</v>
      </c>
      <c r="T10" s="42">
        <f>SUMIFS('Отчет 01.03'!P:P,'Отчет 01.03'!C:C,"Возвраты",'Отчет 01.03'!E:E,B10)</f>
        <v>0</v>
      </c>
      <c r="U10" s="40">
        <f t="shared" si="19"/>
        <v>2470</v>
      </c>
      <c r="V10" s="43">
        <f t="shared" si="3"/>
        <v>8.1896551724137928E-2</v>
      </c>
      <c r="W10" s="44">
        <f t="shared" si="20"/>
        <v>123</v>
      </c>
      <c r="X10" s="42">
        <f>-SUMIFS('Отчет 01.03'!P:P,'Отчет 01.03'!C:C,"Вознаграждение Ozon",'Отчет 01.03'!E:E,B10)</f>
        <v>1062.0999999999999</v>
      </c>
      <c r="Y10" s="45">
        <f t="shared" si="5"/>
        <v>0.42999999999999994</v>
      </c>
      <c r="Z10" s="42">
        <f>-SUMIFS('Отчет 01.03'!P:P,'Отчет 01.03'!C:C,"Услуги доставки",'Отчет 01.03'!E:E,B10)</f>
        <v>114.68</v>
      </c>
      <c r="AA10" s="32">
        <v>0</v>
      </c>
      <c r="AB10" s="55"/>
      <c r="AC10" s="42"/>
      <c r="AD10" s="46">
        <f t="shared" si="17"/>
        <v>10.351724137931035</v>
      </c>
      <c r="AE10" s="47">
        <f t="shared" si="21"/>
        <v>1159.8682758620689</v>
      </c>
      <c r="AF10" s="46"/>
      <c r="AG10" s="48">
        <f t="shared" si="22"/>
        <v>2470</v>
      </c>
      <c r="AH10" s="49">
        <f t="shared" si="23"/>
        <v>123</v>
      </c>
      <c r="AI10" s="49">
        <f t="shared" si="24"/>
        <v>1062.0999999999999</v>
      </c>
      <c r="AJ10" s="49">
        <f t="shared" si="25"/>
        <v>114.68</v>
      </c>
      <c r="AK10" s="49">
        <f t="shared" si="26"/>
        <v>0</v>
      </c>
      <c r="AL10" s="49">
        <f t="array" ref="AL10">_xlfn.IFS(R10=0,AE10,R10&lt;0,AE10/-R10,R10&gt;0,AE10/R10)</f>
        <v>1159.8682758620689</v>
      </c>
      <c r="AM10" s="50">
        <f t="shared" si="27"/>
        <v>0.46958229791986594</v>
      </c>
      <c r="AN10" s="51">
        <f t="shared" si="28"/>
        <v>9.4298233809924294</v>
      </c>
      <c r="AP10" s="53">
        <f t="shared" si="29"/>
        <v>423351.92068965518</v>
      </c>
    </row>
    <row r="11" spans="1:42">
      <c r="A11" s="30">
        <v>3064346962</v>
      </c>
      <c r="B11" s="31" t="s">
        <v>52</v>
      </c>
      <c r="C11" s="32"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v>3</v>
      </c>
      <c r="L11" s="36"/>
      <c r="M11" s="36"/>
      <c r="N11" s="37">
        <f t="shared" si="15"/>
        <v>3</v>
      </c>
      <c r="O11" s="38">
        <f t="shared" si="16"/>
        <v>3</v>
      </c>
      <c r="P11" s="39">
        <f>SUMIFS('Отчет 01.03'!H:H,'Отчет 01.03'!D:D,"Выручка",'Отчет 01.03'!E:E,B11)</f>
        <v>3</v>
      </c>
      <c r="Q11" s="39">
        <f>SUMIFS('Отчет 01.03'!H:H,'Отчет 01.03'!D:D,"Возврат выручки",'Отчет 01.03'!E:E,B11)</f>
        <v>0</v>
      </c>
      <c r="R11" s="40">
        <f t="shared" si="18"/>
        <v>3</v>
      </c>
      <c r="S11" s="41">
        <f>SUMIFS('Отчет 01.03'!P:P,'Отчет 01.03'!C:C,"Продажи",'Отчет 01.03'!E:E,B11)</f>
        <v>7570</v>
      </c>
      <c r="T11" s="42">
        <f>SUMIFS('Отчет 01.03'!P:P,'Отчет 01.03'!C:C,"Возвраты",'Отчет 01.03'!E:E,B11)</f>
        <v>0</v>
      </c>
      <c r="U11" s="40">
        <f t="shared" si="19"/>
        <v>7570</v>
      </c>
      <c r="V11" s="43">
        <f t="shared" si="3"/>
        <v>0.25099469496021221</v>
      </c>
      <c r="W11" s="44">
        <f t="shared" si="20"/>
        <v>369</v>
      </c>
      <c r="X11" s="42">
        <f>-SUMIFS('Отчет 01.03'!P:P,'Отчет 01.03'!C:C,"Вознаграждение Ozon",'Отчет 01.03'!E:E,B11)</f>
        <v>3255.1</v>
      </c>
      <c r="Y11" s="45">
        <f t="shared" si="5"/>
        <v>0.43</v>
      </c>
      <c r="Z11" s="42">
        <f>-SUMIFS('Отчет 01.03'!P:P,'Отчет 01.03'!C:C,"Услуги доставки",'Отчет 01.03'!E:E,B11)</f>
        <v>802.64</v>
      </c>
      <c r="AA11" s="32">
        <v>943.77810499999998</v>
      </c>
      <c r="AB11" s="55"/>
      <c r="AC11" s="42"/>
      <c r="AD11" s="46">
        <f t="shared" si="17"/>
        <v>31.725729442970824</v>
      </c>
      <c r="AE11" s="47">
        <f t="shared" si="21"/>
        <v>2167.7561655570294</v>
      </c>
      <c r="AF11" s="46"/>
      <c r="AG11" s="48">
        <f t="shared" si="22"/>
        <v>2523.3333333333335</v>
      </c>
      <c r="AH11" s="49">
        <f t="shared" si="23"/>
        <v>123</v>
      </c>
      <c r="AI11" s="49">
        <f t="shared" si="24"/>
        <v>1085.0333333333333</v>
      </c>
      <c r="AJ11" s="49">
        <f t="shared" si="25"/>
        <v>267.54666666666668</v>
      </c>
      <c r="AK11" s="49">
        <f t="shared" si="26"/>
        <v>314.59270166666664</v>
      </c>
      <c r="AL11" s="49">
        <f t="array" ref="AL11">_xlfn.IFS(R11=0,AE11,R11&lt;0,AE11/-R11,R11&gt;0,AE11/R11)</f>
        <v>722.58538851900983</v>
      </c>
      <c r="AM11" s="50">
        <f t="shared" si="27"/>
        <v>0.28636144855442924</v>
      </c>
      <c r="AN11" s="51">
        <f t="shared" si="28"/>
        <v>5.874677955439104</v>
      </c>
      <c r="AP11" s="53">
        <f t="shared" si="29"/>
        <v>458119.13632105221</v>
      </c>
    </row>
    <row r="12" spans="1:42">
      <c r="A12" s="30">
        <v>3405092873</v>
      </c>
      <c r="B12" s="171" t="s">
        <v>57</v>
      </c>
      <c r="C12" s="32"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v>1</v>
      </c>
      <c r="L12" s="36"/>
      <c r="M12" s="36"/>
      <c r="N12" s="37">
        <f t="shared" si="15"/>
        <v>1</v>
      </c>
      <c r="O12" s="38">
        <f t="shared" si="16"/>
        <v>0</v>
      </c>
      <c r="P12" s="39">
        <f>SUMIFS('Отчет 01.03'!H:H,'Отчет 01.03'!D:D,"Выручка",'Отчет 01.03'!E:E,B12)</f>
        <v>0</v>
      </c>
      <c r="Q12" s="39">
        <f>SUMIFS('Отчет 01.03'!H:H,'Отчет 01.03'!D:D,"Возврат выручки",'Отчет 01.03'!E:E,B12)</f>
        <v>0</v>
      </c>
      <c r="R12" s="40">
        <f t="shared" si="18"/>
        <v>0</v>
      </c>
      <c r="S12" s="41">
        <f>SUMIFS('Отчет 01.03'!P:P,'Отчет 01.03'!C:C,"Продажи",'Отчет 01.03'!E:E,B12)</f>
        <v>0</v>
      </c>
      <c r="T12" s="42">
        <f>SUMIFS('Отчет 01.03'!P:P,'Отчет 01.03'!C:C,"Возвраты",'Отчет 01.03'!E:E,B12)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42">
        <f>-SUMIFS('Отчет 01.03'!P:P,'Отчет 01.03'!C:C,"Вознаграждение Ozon",'Отчет 01.03'!E:E,B12)</f>
        <v>0</v>
      </c>
      <c r="Y12" s="45">
        <f t="shared" si="5"/>
        <v>0</v>
      </c>
      <c r="Z12" s="42">
        <f>-SUMIFS('Отчет 01.03'!P:P,'Отчет 01.03'!C:C,"Услуги доставки",'Отчет 01.03'!E:E,B12)</f>
        <v>113.88</v>
      </c>
      <c r="AA12" s="32">
        <v>411.12898799999999</v>
      </c>
      <c r="AB12" s="55"/>
      <c r="AC12" s="42"/>
      <c r="AD12" s="46">
        <f t="shared" si="17"/>
        <v>0</v>
      </c>
      <c r="AE12" s="47">
        <f t="shared" si="21"/>
        <v>-525.00898800000004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113.88</v>
      </c>
      <c r="AK12" s="49">
        <f t="shared" si="26"/>
        <v>0</v>
      </c>
      <c r="AL12" s="49">
        <f t="array" ref="AL12">_xlfn.IFS(R12=0,AE12,R12&lt;0,AE12/-R12,R12&gt;0,AE12/R12)</f>
        <v>-525.00898800000004</v>
      </c>
      <c r="AM12" s="50">
        <f t="shared" si="27"/>
        <v>0</v>
      </c>
      <c r="AN12" s="51">
        <f t="shared" si="28"/>
        <v>-4.4872563076923084</v>
      </c>
      <c r="AP12" s="53">
        <f t="shared" si="29"/>
        <v>-173777.97502800002</v>
      </c>
    </row>
    <row r="13" spans="1:42">
      <c r="A13" s="30">
        <v>3405092993</v>
      </c>
      <c r="B13" s="31" t="s">
        <v>58</v>
      </c>
      <c r="C13" s="32"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v>4</v>
      </c>
      <c r="L13" s="36"/>
      <c r="M13" s="36"/>
      <c r="N13" s="37">
        <f t="shared" si="15"/>
        <v>4</v>
      </c>
      <c r="O13" s="38">
        <f t="shared" si="16"/>
        <v>0</v>
      </c>
      <c r="P13" s="39">
        <f>SUMIFS('Отчет 01.03'!H:H,'Отчет 01.03'!D:D,"Выручка",'Отчет 01.03'!E:E,B13)</f>
        <v>1</v>
      </c>
      <c r="Q13" s="39">
        <f>SUMIFS('Отчет 01.03'!H:H,'Отчет 01.03'!D:D,"Возврат выручки",'Отчет 01.03'!E:E,B13)</f>
        <v>1</v>
      </c>
      <c r="R13" s="40">
        <f t="shared" si="18"/>
        <v>0</v>
      </c>
      <c r="S13" s="41">
        <f>SUMIFS('Отчет 01.03'!P:P,'Отчет 01.03'!C:C,"Продажи",'Отчет 01.03'!E:E,B13)</f>
        <v>2400</v>
      </c>
      <c r="T13" s="42">
        <f>SUMIFS('Отчет 01.03'!P:P,'Отчет 01.03'!C:C,"Возвраты",'Отчет 01.03'!E:E,B13)</f>
        <v>-2400</v>
      </c>
      <c r="U13" s="40">
        <f t="shared" si="19"/>
        <v>0</v>
      </c>
      <c r="V13" s="43">
        <f t="shared" si="3"/>
        <v>0</v>
      </c>
      <c r="W13" s="44">
        <f t="shared" si="20"/>
        <v>0</v>
      </c>
      <c r="X13" s="42">
        <f>-SUMIFS('Отчет 01.03'!P:P,'Отчет 01.03'!C:C,"Вознаграждение Ozon",'Отчет 01.03'!E:E,B13)</f>
        <v>0</v>
      </c>
      <c r="Y13" s="45">
        <f t="shared" si="5"/>
        <v>0</v>
      </c>
      <c r="Z13" s="42">
        <f>-SUMIFS('Отчет 01.03'!P:P,'Отчет 01.03'!C:C,"Услуги доставки",'Отчет 01.03'!E:E,B13)</f>
        <v>241.6</v>
      </c>
      <c r="AA13" s="32">
        <v>1010.923729</v>
      </c>
      <c r="AB13" s="55"/>
      <c r="AC13" s="42"/>
      <c r="AD13" s="46">
        <f t="shared" si="17"/>
        <v>0</v>
      </c>
      <c r="AE13" s="47">
        <f t="shared" si="21"/>
        <v>-1252.523729</v>
      </c>
      <c r="AF13" s="46"/>
      <c r="AG13" s="48">
        <f t="shared" si="22"/>
        <v>0</v>
      </c>
      <c r="AH13" s="49">
        <f t="shared" si="23"/>
        <v>123</v>
      </c>
      <c r="AI13" s="49">
        <f t="shared" si="24"/>
        <v>0</v>
      </c>
      <c r="AJ13" s="49">
        <f t="shared" si="25"/>
        <v>241.6</v>
      </c>
      <c r="AK13" s="49">
        <f t="shared" si="26"/>
        <v>1010.923729</v>
      </c>
      <c r="AL13" s="49">
        <f t="array" ref="AL13">_xlfn.IFS(R13=0,AE13,R13&lt;0,AE13/-R13,R13&gt;0,AE13/R13)</f>
        <v>-1252.523729</v>
      </c>
      <c r="AM13" s="50">
        <f t="shared" si="27"/>
        <v>0</v>
      </c>
      <c r="AN13" s="51">
        <f t="shared" si="28"/>
        <v>-10.18311974796748</v>
      </c>
      <c r="AP13" s="53">
        <f t="shared" si="29"/>
        <v>-433373.210234</v>
      </c>
    </row>
    <row r="14" spans="1:42">
      <c r="A14" s="30">
        <v>3405092868</v>
      </c>
      <c r="B14" s="31" t="s">
        <v>59</v>
      </c>
      <c r="C14" s="32">
        <v>334</v>
      </c>
      <c r="H14" s="35">
        <v>123</v>
      </c>
      <c r="I14" s="54">
        <f t="shared" si="0"/>
        <v>41082</v>
      </c>
      <c r="K14" s="32">
        <v>0</v>
      </c>
      <c r="N14" s="37">
        <f t="shared" si="15"/>
        <v>0</v>
      </c>
      <c r="O14" s="38">
        <f t="shared" si="16"/>
        <v>1</v>
      </c>
      <c r="P14" s="39">
        <f>SUMIFS('Отчет 01.03'!H:H,'Отчет 01.03'!D:D,"Выручка",'Отчет 01.03'!E:E,B14)</f>
        <v>1</v>
      </c>
      <c r="Q14" s="39">
        <f>SUMIFS('Отчет 01.03'!H:H,'Отчет 01.03'!D:D,"Возврат выручки",'Отчет 01.03'!E:E,B14)</f>
        <v>0</v>
      </c>
      <c r="R14" s="40">
        <f t="shared" si="18"/>
        <v>1</v>
      </c>
      <c r="S14" s="41">
        <f>SUMIFS('Отчет 01.03'!P:P,'Отчет 01.03'!C:C,"Продажи",'Отчет 01.03'!E:E,B14)</f>
        <v>2400</v>
      </c>
      <c r="T14" s="42">
        <f>SUMIFS('Отчет 01.03'!P:P,'Отчет 01.03'!C:C,"Возвраты",'Отчет 01.03'!E:E,B14)</f>
        <v>0</v>
      </c>
      <c r="U14" s="40">
        <f t="shared" si="19"/>
        <v>2400</v>
      </c>
      <c r="V14" s="43">
        <f t="shared" si="3"/>
        <v>7.9575596816976124E-2</v>
      </c>
      <c r="W14" s="44">
        <f t="shared" si="20"/>
        <v>123</v>
      </c>
      <c r="X14" s="42">
        <f>-SUMIFS('Отчет 01.03'!P:P,'Отчет 01.03'!C:C,"Вознаграждение Ozon",'Отчет 01.03'!E:E,B14)</f>
        <v>1032</v>
      </c>
      <c r="Y14" s="45">
        <f t="shared" si="5"/>
        <v>0.43</v>
      </c>
      <c r="Z14" s="42">
        <f>-SUMIFS('Отчет 01.03'!P:P,'Отчет 01.03'!C:C,"Услуги доставки",'Отчет 01.03'!E:E,B14)</f>
        <v>127.72</v>
      </c>
      <c r="AA14" s="32">
        <v>0</v>
      </c>
      <c r="AB14" s="55"/>
      <c r="AC14" s="42"/>
      <c r="AD14" s="46">
        <f t="shared" si="17"/>
        <v>10.058355437665783</v>
      </c>
      <c r="AE14" s="47">
        <f t="shared" si="21"/>
        <v>1107.2216445623342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127.72</v>
      </c>
      <c r="AK14" s="49">
        <f t="shared" si="26"/>
        <v>0</v>
      </c>
      <c r="AL14" s="49">
        <f t="array" ref="AL14">_xlfn.IFS(R14=0,AE14,R14&lt;0,AE14/-R14,R14&gt;0,AE14/R14)</f>
        <v>1107.2216445623342</v>
      </c>
      <c r="AM14" s="50">
        <f t="shared" si="27"/>
        <v>0.46134235190097256</v>
      </c>
      <c r="AN14" s="51">
        <f t="shared" si="28"/>
        <v>9.0018019883116605</v>
      </c>
      <c r="AP14" s="53">
        <f t="shared" si="29"/>
        <v>369812.0292838196</v>
      </c>
    </row>
    <row r="15" spans="1:42">
      <c r="A15" s="30">
        <v>3064346642</v>
      </c>
      <c r="B15" s="31" t="s">
        <v>53</v>
      </c>
      <c r="C15" s="32"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v>9</v>
      </c>
      <c r="L15" s="36"/>
      <c r="M15" s="36"/>
      <c r="N15" s="37">
        <f t="shared" si="15"/>
        <v>9</v>
      </c>
      <c r="O15" s="38">
        <f t="shared" si="16"/>
        <v>0</v>
      </c>
      <c r="P15" s="39">
        <f>SUMIFS('Отчет 01.03'!H:H,'Отчет 01.03'!D:D,"Выручка",'Отчет 01.03'!E:E,B15)</f>
        <v>0</v>
      </c>
      <c r="Q15" s="39">
        <f>SUMIFS('Отчет 01.03'!H:H,'Отчет 01.03'!D:D,"Возврат выручки",'Отчет 01.03'!E:E,B15)</f>
        <v>0</v>
      </c>
      <c r="R15" s="40">
        <f t="shared" si="18"/>
        <v>0</v>
      </c>
      <c r="S15" s="41">
        <f>SUMIFS('Отчет 01.03'!P:P,'Отчет 01.03'!C:C,"Продажи",'Отчет 01.03'!E:E,B15)</f>
        <v>0</v>
      </c>
      <c r="T15" s="42">
        <f>SUMIFS('Отчет 01.03'!P:P,'Отчет 01.03'!C:C,"Возвраты",'Отчет 01.03'!E:E,B15)</f>
        <v>0</v>
      </c>
      <c r="U15" s="40">
        <f t="shared" si="19"/>
        <v>0</v>
      </c>
      <c r="V15" s="43">
        <f>U15/$U$24</f>
        <v>0</v>
      </c>
      <c r="W15" s="44">
        <f t="shared" si="20"/>
        <v>0</v>
      </c>
      <c r="X15" s="42">
        <f>-SUMIFS('Отчет 01.03'!P:P,'Отчет 01.03'!C:C,"Вознаграждение Ozon",'Отчет 01.03'!E:E,B15)</f>
        <v>0</v>
      </c>
      <c r="Y15" s="45">
        <f t="shared" si="5"/>
        <v>0</v>
      </c>
      <c r="Z15" s="42">
        <f>-SUMIFS('Отчет 01.03'!P:P,'Отчет 01.03'!C:C,"Услуги доставки",'Отчет 01.03'!E:E,B15)</f>
        <v>227.76</v>
      </c>
      <c r="AA15" s="32">
        <v>1212.4027169999999</v>
      </c>
      <c r="AB15" s="55"/>
      <c r="AC15" s="42"/>
      <c r="AD15" s="46">
        <f t="shared" si="17"/>
        <v>0</v>
      </c>
      <c r="AE15" s="47">
        <f t="shared" si="21"/>
        <v>-1440.1627169999999</v>
      </c>
      <c r="AF15" s="46"/>
      <c r="AG15" s="48">
        <f t="shared" si="22"/>
        <v>0</v>
      </c>
      <c r="AH15" s="49">
        <f t="shared" si="23"/>
        <v>123</v>
      </c>
      <c r="AI15" s="49">
        <f t="shared" si="24"/>
        <v>0</v>
      </c>
      <c r="AJ15" s="49">
        <f t="shared" si="25"/>
        <v>227.76</v>
      </c>
      <c r="AK15" s="49">
        <f t="shared" si="26"/>
        <v>0</v>
      </c>
      <c r="AL15" s="49">
        <f t="array" ref="AL15">_xlfn.IFS(R15=0,AE15,R15&lt;0,AE15/-R15,R15&gt;0,AE15/R15)</f>
        <v>-1440.1627169999999</v>
      </c>
      <c r="AM15" s="50">
        <f t="shared" si="27"/>
        <v>0</v>
      </c>
      <c r="AN15" s="51">
        <f t="shared" si="28"/>
        <v>-11.708639975609756</v>
      </c>
      <c r="AP15" s="53">
        <f t="shared" si="29"/>
        <v>-793529.65706699993</v>
      </c>
    </row>
    <row r="16" spans="1:42">
      <c r="A16" s="30">
        <v>3405092287</v>
      </c>
      <c r="B16" s="31" t="s">
        <v>60</v>
      </c>
      <c r="C16" s="32">
        <v>355</v>
      </c>
      <c r="H16" s="35">
        <v>117</v>
      </c>
      <c r="I16" s="54">
        <f t="shared" si="0"/>
        <v>41535</v>
      </c>
      <c r="K16" s="32">
        <v>1</v>
      </c>
      <c r="N16" s="37">
        <f t="shared" si="15"/>
        <v>1</v>
      </c>
      <c r="O16" s="38">
        <f t="shared" si="16"/>
        <v>1</v>
      </c>
      <c r="P16" s="39">
        <f>SUMIFS('Отчет 01.03'!H:H,'Отчет 01.03'!D:D,"Выручка",'Отчет 01.03'!E:E,B16)</f>
        <v>1</v>
      </c>
      <c r="Q16" s="39">
        <f>SUMIFS('Отчет 01.03'!H:H,'Отчет 01.03'!D:D,"Возврат выручки",'Отчет 01.03'!E:E,B16)</f>
        <v>0</v>
      </c>
      <c r="R16" s="40">
        <f t="shared" si="18"/>
        <v>1</v>
      </c>
      <c r="S16" s="41">
        <f>SUMIFS('Отчет 01.03'!P:P,'Отчет 01.03'!C:C,"Продажи",'Отчет 01.03'!E:E,B16)</f>
        <v>2500</v>
      </c>
      <c r="T16" s="42">
        <f>SUMIFS('Отчет 01.03'!P:P,'Отчет 01.03'!C:C,"Возвраты",'Отчет 01.03'!E:E,B16)</f>
        <v>0</v>
      </c>
      <c r="U16" s="40">
        <f t="shared" si="19"/>
        <v>2500</v>
      </c>
      <c r="V16" s="43">
        <f>U16/$U$24</f>
        <v>8.2891246684350134E-2</v>
      </c>
      <c r="W16" s="44">
        <f t="shared" si="20"/>
        <v>117</v>
      </c>
      <c r="X16" s="42">
        <f>-SUMIFS('Отчет 01.03'!P:P,'Отчет 01.03'!C:C,"Вознаграждение Ozon",'Отчет 01.03'!E:E,B16)</f>
        <v>1075</v>
      </c>
      <c r="Y16" s="45">
        <f t="shared" si="5"/>
        <v>0.43</v>
      </c>
      <c r="Z16" s="42">
        <f>-SUMIFS('Отчет 01.03'!P:P,'Отчет 01.03'!C:C,"Услуги доставки",'Отчет 01.03'!E:E,B16)</f>
        <v>357.48</v>
      </c>
      <c r="AA16" s="32">
        <v>1313.5545480000001</v>
      </c>
      <c r="AB16" s="55"/>
      <c r="AC16" s="42"/>
      <c r="AD16" s="46">
        <f t="shared" si="17"/>
        <v>10.477453580901857</v>
      </c>
      <c r="AE16" s="47">
        <f t="shared" si="21"/>
        <v>-373.51200158090194</v>
      </c>
      <c r="AF16" s="46"/>
      <c r="AG16" s="48">
        <f t="shared" si="22"/>
        <v>2500</v>
      </c>
      <c r="AH16" s="49">
        <f t="shared" si="23"/>
        <v>117</v>
      </c>
      <c r="AI16" s="49">
        <f t="shared" si="24"/>
        <v>1075</v>
      </c>
      <c r="AJ16" s="49">
        <f t="shared" si="25"/>
        <v>357.48</v>
      </c>
      <c r="AK16" s="49">
        <f t="shared" si="26"/>
        <v>1313.5545480000001</v>
      </c>
      <c r="AL16" s="49">
        <f t="array" ref="AL16">_xlfn.IFS(R16=0,AE16,R16&lt;0,AE16/-R16,R16&gt;0,AE16/R16)</f>
        <v>-373.51200158090194</v>
      </c>
      <c r="AM16" s="50">
        <f t="shared" si="27"/>
        <v>-0.14940480063236078</v>
      </c>
      <c r="AN16" s="51">
        <f t="shared" si="28"/>
        <v>-3.192410269922239</v>
      </c>
      <c r="AP16" s="53">
        <f t="shared" si="29"/>
        <v>-132596.7605612202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2496.9047619047624</v>
      </c>
      <c r="AH17" s="58">
        <f t="shared" si="30"/>
        <v>127.26</v>
      </c>
      <c r="AI17" s="58">
        <f t="shared" si="30"/>
        <v>1073.6690476190474</v>
      </c>
      <c r="AJ17" s="58">
        <f t="shared" si="30"/>
        <v>167.18222222222221</v>
      </c>
      <c r="AK17" s="58">
        <f t="shared" si="30"/>
        <v>588.9455058333333</v>
      </c>
      <c r="AL17" s="58">
        <f t="shared" si="30"/>
        <v>87.485255053696534</v>
      </c>
      <c r="AM17" s="59">
        <f t="shared" si="30"/>
        <v>0.33856881304536907</v>
      </c>
      <c r="AN17" s="59">
        <f t="shared" si="30"/>
        <v>0.82692364413324715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1">SUM(P3:P16)</f>
        <v>13</v>
      </c>
      <c r="Q18" s="64">
        <f t="shared" si="31"/>
        <v>1</v>
      </c>
      <c r="R18" s="64">
        <f t="shared" si="31"/>
        <v>12</v>
      </c>
      <c r="S18" s="70">
        <f t="shared" si="31"/>
        <v>32560</v>
      </c>
      <c r="T18" s="64">
        <f t="shared" si="31"/>
        <v>-2400</v>
      </c>
      <c r="U18" s="64">
        <f t="shared" si="31"/>
        <v>30160</v>
      </c>
      <c r="V18" s="71">
        <f t="shared" si="31"/>
        <v>1</v>
      </c>
      <c r="W18" s="64">
        <f t="shared" si="31"/>
        <v>1478.73</v>
      </c>
      <c r="X18" s="64">
        <f t="shared" si="31"/>
        <v>12968.800000000001</v>
      </c>
      <c r="Y18" s="72">
        <f>IF(U18=0,0,X18/U18)</f>
        <v>0.43000000000000005</v>
      </c>
      <c r="Z18" s="64">
        <f>SUM(Z3:Z16)</f>
        <v>3251.78</v>
      </c>
      <c r="AA18" s="64">
        <f>IFERROR(P18*AA24/P24,0)</f>
        <v>10359.469999999999</v>
      </c>
      <c r="AB18" s="64">
        <f>SUM(AB3:AB16)</f>
        <v>0</v>
      </c>
      <c r="AC18" s="64">
        <f>SUM(AC3:AC16)</f>
        <v>0</v>
      </c>
      <c r="AD18" s="73">
        <f>SUM(AD3:AD16)</f>
        <v>126.39999999999999</v>
      </c>
      <c r="AE18" s="74">
        <f>SUM(AE3:AE16)</f>
        <v>3588.8050739999994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678917.10383028269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13</v>
      </c>
      <c r="Q24" s="118">
        <f>Q18+Q22</f>
        <v>1</v>
      </c>
      <c r="R24" s="121">
        <f>R18-R22</f>
        <v>12</v>
      </c>
      <c r="S24" s="118">
        <f t="shared" ref="S24:X24" si="34">S18+S22</f>
        <v>32560</v>
      </c>
      <c r="T24" s="118">
        <f t="shared" si="34"/>
        <v>-2400</v>
      </c>
      <c r="U24" s="121">
        <f t="shared" si="34"/>
        <v>30160</v>
      </c>
      <c r="V24" s="122">
        <f t="shared" si="34"/>
        <v>1</v>
      </c>
      <c r="W24" s="118">
        <f t="shared" si="34"/>
        <v>1478.73</v>
      </c>
      <c r="X24" s="118">
        <f t="shared" si="34"/>
        <v>12968.800000000001</v>
      </c>
      <c r="Y24" s="123">
        <f>X24/U24</f>
        <v>0.43000000000000005</v>
      </c>
      <c r="Z24" s="118">
        <f>Z18+Z22</f>
        <v>3251.78</v>
      </c>
      <c r="AA24" s="124">
        <v>10359.469999999999</v>
      </c>
      <c r="AB24" s="125"/>
      <c r="AC24" s="125">
        <f>SUM(AC3:AC20)</f>
        <v>0</v>
      </c>
      <c r="AD24" s="118">
        <f>AD18+AD22</f>
        <v>126.39999999999999</v>
      </c>
      <c r="AE24" s="126">
        <f>AE18+AE22</f>
        <v>3588.8050739999994</v>
      </c>
      <c r="AF24" s="127"/>
      <c r="AG24" s="128"/>
      <c r="AH24" s="129"/>
      <c r="AI24" s="129"/>
      <c r="AJ24" s="129"/>
      <c r="AK24" s="129">
        <f>AA25/P24</f>
        <v>672.7296096923078</v>
      </c>
      <c r="AL24" s="129"/>
      <c r="AM24" s="129"/>
      <c r="AN24" s="130"/>
      <c r="AP24" s="126">
        <f>SUM(AP3:AP20)</f>
        <v>1357834.2076605654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8745.484926000001</v>
      </c>
      <c r="AB25" s="141"/>
      <c r="AC25" s="142"/>
    </row>
    <row r="26" spans="1:52" s="132" customFormat="1">
      <c r="B26" s="133"/>
      <c r="C26" s="134"/>
      <c r="J26" s="143"/>
      <c r="K26" s="135"/>
      <c r="L26" s="135"/>
      <c r="M26" s="135"/>
      <c r="P26" s="144"/>
      <c r="Q26" s="135"/>
      <c r="X26" s="144"/>
      <c r="Y26" s="135"/>
      <c r="Z26" s="147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K27" s="135"/>
      <c r="L27" s="135"/>
      <c r="M27" s="135"/>
      <c r="P27" s="144"/>
      <c r="Q27" s="135"/>
      <c r="X27" s="144"/>
      <c r="Y27" s="135"/>
      <c r="Z27" s="145"/>
      <c r="AA27" s="287">
        <v>1464</v>
      </c>
      <c r="AB27" s="141"/>
      <c r="AC27" s="6"/>
      <c r="AD27" s="286" t="s">
        <v>2499</v>
      </c>
    </row>
    <row r="28" spans="1:52" ht="15.5">
      <c r="B28" s="148"/>
    </row>
    <row r="29" spans="1:52" ht="15.5">
      <c r="B29" s="148"/>
    </row>
  </sheetData>
  <conditionalFormatting sqref="J23:L23 J15 J3:J13 J17:J22">
    <cfRule type="cellIs" dxfId="194" priority="19" operator="greaterThan">
      <formula>120</formula>
    </cfRule>
  </conditionalFormatting>
  <conditionalFormatting sqref="N23">
    <cfRule type="cellIs" dxfId="193" priority="18" operator="between">
      <formula>0.000001</formula>
      <formula>25</formula>
    </cfRule>
  </conditionalFormatting>
  <conditionalFormatting sqref="V1 V25:V1048576">
    <cfRule type="cellIs" dxfId="192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{04137287-4EC3-4509-A506-3BC42F817D2E}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{63B5359F-C70D-4E6D-9133-899FA6AAE82D}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{D7E6D8E1-E8D9-4DAA-911C-9A359CD48671}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{2FC1098D-D685-491D-8F1C-8A9B30DF7C3B}</x14:id>
        </ext>
      </extLst>
    </cfRule>
  </conditionalFormatting>
  <conditionalFormatting sqref="P23">
    <cfRule type="cellIs" dxfId="191" priority="14" operator="greaterThan">
      <formula>120</formula>
    </cfRule>
  </conditionalFormatting>
  <conditionalFormatting sqref="Q23">
    <cfRule type="cellIs" dxfId="190" priority="13" operator="greaterThan">
      <formula>120</formula>
    </cfRule>
  </conditionalFormatting>
  <conditionalFormatting sqref="R23">
    <cfRule type="cellIs" dxfId="189" priority="12" operator="greaterThan">
      <formula>120</formula>
    </cfRule>
  </conditionalFormatting>
  <conditionalFormatting sqref="S23">
    <cfRule type="cellIs" dxfId="188" priority="11" operator="greaterThan">
      <formula>120</formula>
    </cfRule>
  </conditionalFormatting>
  <conditionalFormatting sqref="T23">
    <cfRule type="cellIs" dxfId="187" priority="10" operator="greaterThan">
      <formula>120</formula>
    </cfRule>
  </conditionalFormatting>
  <conditionalFormatting sqref="U23">
    <cfRule type="cellIs" dxfId="186" priority="9" operator="greaterThan">
      <formula>120</formula>
    </cfRule>
  </conditionalFormatting>
  <conditionalFormatting sqref="V23">
    <cfRule type="cellIs" dxfId="185" priority="8" operator="greaterThan">
      <formula>120</formula>
    </cfRule>
  </conditionalFormatting>
  <conditionalFormatting sqref="W23">
    <cfRule type="cellIs" dxfId="184" priority="7" operator="greaterThan">
      <formula>120</formula>
    </cfRule>
  </conditionalFormatting>
  <conditionalFormatting sqref="X23">
    <cfRule type="cellIs" dxfId="183" priority="6" operator="greaterThan">
      <formula>120</formula>
    </cfRule>
  </conditionalFormatting>
  <conditionalFormatting sqref="Z23">
    <cfRule type="cellIs" dxfId="18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{C582DE6A-2F41-4F3A-9C5B-7FE45F62CA77}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{B509FDF7-EE88-443B-ADFA-12C3D958C63A}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{C0EA4E98-07D1-44EF-80E4-508349ECBC04}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{A962F930-271C-4C84-9567-53C00D15236D}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{2054EECE-15A3-423B-B543-FB495A8E0546}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{68F09B0A-F983-4972-A652-56FE570B690F}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{AE2A2732-5C3A-4AED-854E-B9412CFEFD84}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{46C147B3-8CA6-44FB-AE05-A48B1B2FAE7B}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{33EDC6F8-E36D-4E6E-9ECB-63428301BF6F}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{2395F61F-713E-4A96-98C3-F0388CB8EEDB}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{160047A6-921C-4563-8016-E44272275CEB}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{197C2CC8-5707-4122-ACFE-B9A77067E5B2}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{1D4BCECE-6A54-4A62-A33E-3A1438F90855}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{BBA415F9-83E0-4DAC-A236-AD2FB089A3B7}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{C8BEF16E-F5A6-431F-BC8C-DF7C8738D05C}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{B85556B3-86B7-4E6C-9933-EE1AC9BAB7E9}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37287-4EC3-4509-A506-3BC42F817D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63B5359F-C70D-4E6D-9133-899FA6AA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7E6D8E1-E8D9-4DAA-911C-9A359CD48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FC1098D-D685-491D-8F1C-8A9B30DF7C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582DE6A-2F41-4F3A-9C5B-7FE45F62CA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B509FDF7-EE88-443B-ADFA-12C3D958C6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C0EA4E98-07D1-44EF-80E4-508349ECB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962F930-271C-4C84-9567-53C00D15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2054EECE-15A3-423B-B543-FB495A8E0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68F09B0A-F983-4972-A652-56FE570B6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AE2A2732-5C3A-4AED-854E-B9412CFEFD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6C147B3-8CA6-44FB-AE05-A48B1B2FAE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3EDC6F8-E36D-4E6E-9ECB-63428301BF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2395F61F-713E-4A96-98C3-F0388CB8EE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60047A6-921C-4563-8016-E44272275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97C2CC8-5707-4122-ACFE-B9A77067E5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D4BCECE-6A54-4A62-A33E-3A1438F90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BA415F9-83E0-4DAC-A236-AD2FB089A3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8BEF16E-F5A6-431F-BC8C-DF7C8738D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B85556B3-86B7-4E6C-9933-EE1AC9BA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4439-1BE1-4592-9078-D44284893536}">
  <dimension ref="A1:AZ30"/>
  <sheetViews>
    <sheetView zoomScale="70" zoomScaleNormal="70" workbookViewId="0">
      <pane xSplit="2" ySplit="2" topLeftCell="W12" activePane="bottomRight" state="frozen"/>
      <selection pane="topRight" activeCell="C1" sqref="C1"/>
      <selection pane="bottomLeft" activeCell="A3" sqref="A3"/>
      <selection pane="bottomRight" activeCell="Z27" sqref="Z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2370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274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270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72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1.8571428571428572</v>
      </c>
      <c r="P3" s="271">
        <f>'Юнит 01.02'!P3+'Юнит 02-08.02'!P3+'Юнит 09-15.02'!P3+'Юнит 16-22.02'!P3+'Юнит 23-28.02'!P3</f>
        <v>15</v>
      </c>
      <c r="Q3" s="55">
        <f>'Юнит 01.02'!Q3+'Юнит 02-08.02'!Q3+'Юнит 09-15.02'!Q3+'Юнит 16-22.02'!Q3+'Юнит 23-28.02'!Q3</f>
        <v>2</v>
      </c>
      <c r="R3" s="269">
        <f t="shared" ref="R3:R7" si="3">P3-Q3</f>
        <v>13</v>
      </c>
      <c r="S3" s="271">
        <f>'Юнит 01.02'!S3+'Юнит 02-08.02'!S3+'Юнит 09-15.02'!S3+'Юнит 16-22.02'!S3+'Юнит 23-28.02'!S3</f>
        <v>35150</v>
      </c>
      <c r="T3" s="55">
        <f>'Юнит 01.02'!T3+'Юнит 02-08.02'!T3+'Юнит 09-15.02'!T3+'Юнит 16-22.02'!T3+'Юнит 23-28.02'!T3</f>
        <v>-4800</v>
      </c>
      <c r="U3" s="276">
        <f t="shared" ref="U3:U7" si="4">S3+T3</f>
        <v>30350</v>
      </c>
      <c r="V3" s="43">
        <f t="shared" ref="V3:V14" si="5">U3/$U$24</f>
        <v>2.5096914609298509E-2</v>
      </c>
      <c r="W3" s="44">
        <f t="shared" ref="W3:W7" si="6">R3*H3</f>
        <v>1858.7399999999998</v>
      </c>
      <c r="X3" s="273">
        <f>'Юнит 01.02'!X3+'Юнит 02-08.02'!X3+'Юнит 09-15.02'!X3+'Юнит 16-22.02'!X3+'Юнит 23-28.02'!X3</f>
        <v>13050.5</v>
      </c>
      <c r="Y3" s="45">
        <f t="shared" ref="Y3:Y16" si="7">IF(U3=0,0,X3/U3)</f>
        <v>0.43</v>
      </c>
      <c r="Z3" s="273">
        <f>'Юнит 01.02'!Z3+'Юнит 02-08.02'!Z3+'Юнит 09-15.02'!Z3+'Юнит 16-22.02'!Z3+'Юнит 23-28.02'!Z3</f>
        <v>3642.16</v>
      </c>
      <c r="AA3" s="273">
        <f>'Юнит 01.02'!AA3+'Юнит 02-08.02'!AA3+'Юнит 09-15.02'!AA3+'Юнит 16-22.02'!AA3+'Юнит 23-28.02'!AA3</f>
        <v>7624.5466740000002</v>
      </c>
      <c r="AB3" s="273">
        <f>'Юнит 01.02'!AB3+'Юнит 02-08.02'!AB3+'Юнит 09-15.02'!AB3+'Юнит 16-22.02'!AB3+'Юнит 23-28.02'!AB3</f>
        <v>0</v>
      </c>
      <c r="AC3" s="273">
        <f>'Юнит 01.02'!AC3+'Юнит 02-08.02'!AC3+'Юнит 09-15.02'!AC3+'Юнит 16-22.02'!AC3+'Юнит 23-28.02'!AC3</f>
        <v>0</v>
      </c>
      <c r="AD3" s="298">
        <f>5201.48*U3/$U$24</f>
        <v>130.54109940197401</v>
      </c>
      <c r="AE3" s="47">
        <f t="shared" ref="AE3:AE7" si="8">U3-W3-X3-Z3-AA3-AB3-AC3-AD3</f>
        <v>4043.5122265980281</v>
      </c>
      <c r="AF3" s="46"/>
      <c r="AG3" s="48">
        <f t="shared" ref="AG3:AG7" si="9">IF(R3=0,0,U3/R3)</f>
        <v>2334.6153846153848</v>
      </c>
      <c r="AH3" s="49">
        <f t="shared" ref="AH3:AH7" si="10">H3</f>
        <v>142.97999999999999</v>
      </c>
      <c r="AI3" s="49">
        <f t="shared" ref="AI3:AI7" si="11">IF(R3=0,0,X3/R3)</f>
        <v>1003.8846153846154</v>
      </c>
      <c r="AJ3" s="49">
        <f t="shared" ref="AJ3:AJ7" si="12">IF(P3=0,Z3/1,Z3/P3)</f>
        <v>242.81066666666666</v>
      </c>
      <c r="AK3" s="49">
        <f t="shared" ref="AK3:AK7" si="13">IF(P3=0,0,AA3/P3)</f>
        <v>508.30311160000002</v>
      </c>
      <c r="AL3" s="49">
        <f>_xlfn.IFS(R3=0,AE3,R3&lt;0,AE3/-R3,R3&gt;0,AE3/R3)</f>
        <v>311.03940204600218</v>
      </c>
      <c r="AM3" s="50">
        <f t="shared" ref="AM3:AM7" si="14">IF(AG3=0,0,AL3/AG3)</f>
        <v>0.13322939791097291</v>
      </c>
      <c r="AN3" s="51">
        <f t="shared" ref="AN3:AN7" si="15">IF(AH3=0,0,AL3/AH3)</f>
        <v>2.1754049660512114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2.2857142857142856</v>
      </c>
      <c r="P4" s="41">
        <f>'Юнит 01.02'!P4+'Юнит 02-08.02'!P4+'Юнит 09-15.02'!P4+'Юнит 16-22.02'!P4+'Юнит 23-28.02'!P4</f>
        <v>17</v>
      </c>
      <c r="Q4" s="55">
        <f>'Юнит 01.02'!Q4+'Юнит 02-08.02'!Q4+'Юнит 09-15.02'!Q4+'Юнит 16-22.02'!Q4+'Юнит 23-28.02'!Q4</f>
        <v>1</v>
      </c>
      <c r="R4" s="269">
        <f t="shared" si="3"/>
        <v>16</v>
      </c>
      <c r="S4" s="41">
        <f>'Юнит 01.02'!S4+'Юнит 02-08.02'!S4+'Юнит 09-15.02'!S4+'Юнит 16-22.02'!S4+'Юнит 23-28.02'!S4</f>
        <v>37606</v>
      </c>
      <c r="T4" s="55">
        <f>'Юнит 01.02'!T4+'Юнит 02-08.02'!T4+'Юнит 09-15.02'!T4+'Юнит 16-22.02'!T4+'Юнит 23-28.02'!T4</f>
        <v>-2350</v>
      </c>
      <c r="U4" s="276">
        <f t="shared" si="4"/>
        <v>35256</v>
      </c>
      <c r="V4" s="43">
        <f t="shared" si="5"/>
        <v>2.9153766769865842E-2</v>
      </c>
      <c r="W4" s="44">
        <f t="shared" si="6"/>
        <v>1969.44</v>
      </c>
      <c r="X4" s="55">
        <f>'Юнит 01.02'!X4+'Юнит 02-08.02'!X4+'Юнит 09-15.02'!X4+'Юнит 16-22.02'!X4+'Юнит 23-28.02'!X4</f>
        <v>15160.08</v>
      </c>
      <c r="Y4" s="45">
        <f t="shared" si="7"/>
        <v>0.43</v>
      </c>
      <c r="Z4" s="55">
        <f>'Юнит 01.02'!Z4+'Юнит 02-08.02'!Z4+'Юнит 09-15.02'!Z4+'Юнит 16-22.02'!Z4+'Юнит 23-28.02'!Z4</f>
        <v>2950.66</v>
      </c>
      <c r="AA4" s="55">
        <f>'Юнит 01.02'!AA4+'Юнит 02-08.02'!AA4+'Юнит 09-15.02'!AA4+'Юнит 16-22.02'!AA4+'Юнит 23-28.02'!AA4</f>
        <v>7055.9787660000002</v>
      </c>
      <c r="AB4" s="55">
        <f>'Юнит 01.02'!AB4+'Юнит 02-08.02'!AB4+'Юнит 09-15.02'!AB4+'Юнит 16-22.02'!AB4+'Юнит 23-28.02'!AB4</f>
        <v>0</v>
      </c>
      <c r="AC4" s="55">
        <f>'Юнит 01.02'!AC4+'Юнит 02-08.02'!AC4+'Юнит 09-15.02'!AC4+'Юнит 16-22.02'!AC4+'Юнит 23-28.02'!AC4</f>
        <v>0</v>
      </c>
      <c r="AD4" s="299">
        <f t="shared" ref="AD4:AD16" si="17">5201.48*U4/$U$24</f>
        <v>151.64273477812176</v>
      </c>
      <c r="AE4" s="47">
        <f t="shared" si="8"/>
        <v>7968.198499221874</v>
      </c>
      <c r="AF4" s="46"/>
      <c r="AG4" s="48">
        <f t="shared" si="9"/>
        <v>2203.5</v>
      </c>
      <c r="AH4" s="49">
        <f t="shared" si="10"/>
        <v>123.09</v>
      </c>
      <c r="AI4" s="49">
        <f t="shared" si="11"/>
        <v>947.505</v>
      </c>
      <c r="AJ4" s="49">
        <f t="shared" si="12"/>
        <v>173.56823529411764</v>
      </c>
      <c r="AK4" s="49">
        <f t="shared" si="13"/>
        <v>415.05757447058824</v>
      </c>
      <c r="AL4" s="49">
        <f t="array" ref="AL4">_xlfn.IFS(R4=0,AE4,R4&lt;0,AE4/-R4,R4&gt;0,AE4/R4)</f>
        <v>498.01240620136713</v>
      </c>
      <c r="AM4" s="50">
        <f t="shared" si="14"/>
        <v>0.22600971463642711</v>
      </c>
      <c r="AN4" s="51">
        <f t="shared" si="15"/>
        <v>4.0459209212882206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1.7142857142857142</v>
      </c>
      <c r="P5" s="41">
        <f>'Юнит 01.02'!P5+'Юнит 02-08.02'!P5+'Юнит 09-15.02'!P5+'Юнит 16-22.02'!P5+'Юнит 23-28.02'!P5</f>
        <v>13</v>
      </c>
      <c r="Q5" s="55">
        <f>'Юнит 01.02'!Q5+'Юнит 02-08.02'!Q5+'Юнит 09-15.02'!Q5+'Юнит 16-22.02'!Q5+'Юнит 23-28.02'!Q5</f>
        <v>1</v>
      </c>
      <c r="R5" s="269">
        <f t="shared" si="3"/>
        <v>12</v>
      </c>
      <c r="S5" s="41">
        <f>'Юнит 01.02'!S5+'Юнит 02-08.02'!S5+'Юнит 09-15.02'!S5+'Юнит 16-22.02'!S5+'Юнит 23-28.02'!S5</f>
        <v>28900</v>
      </c>
      <c r="T5" s="55">
        <f>'Юнит 01.02'!T5+'Юнит 02-08.02'!T5+'Юнит 09-15.02'!T5+'Юнит 16-22.02'!T5+'Юнит 23-28.02'!T5</f>
        <v>-2150</v>
      </c>
      <c r="U5" s="276">
        <f t="shared" si="4"/>
        <v>26750</v>
      </c>
      <c r="V5" s="43">
        <f t="shared" si="5"/>
        <v>2.2120015347569529E-2</v>
      </c>
      <c r="W5" s="44">
        <f t="shared" si="6"/>
        <v>1477.08</v>
      </c>
      <c r="X5" s="55">
        <f>'Юнит 01.02'!X5+'Юнит 02-08.02'!X5+'Юнит 09-15.02'!X5+'Юнит 16-22.02'!X5+'Юнит 23-28.02'!X5</f>
        <v>11502.5</v>
      </c>
      <c r="Y5" s="45">
        <f t="shared" si="7"/>
        <v>0.43</v>
      </c>
      <c r="Z5" s="55">
        <f>'Юнит 01.02'!Z5+'Юнит 02-08.02'!Z5+'Юнит 09-15.02'!Z5+'Юнит 16-22.02'!Z5+'Юнит 23-28.02'!Z5</f>
        <v>2265.81</v>
      </c>
      <c r="AA5" s="55">
        <f>'Юнит 01.02'!AA5+'Юнит 02-08.02'!AA5+'Юнит 09-15.02'!AA5+'Юнит 16-22.02'!AA5+'Юнит 23-28.02'!AA5</f>
        <v>7852.222119</v>
      </c>
      <c r="AB5" s="55">
        <f>'Юнит 01.02'!AB5+'Юнит 02-08.02'!AB5+'Юнит 09-15.02'!AB5+'Юнит 16-22.02'!AB5+'Юнит 23-28.02'!AB5</f>
        <v>0</v>
      </c>
      <c r="AC5" s="55">
        <f>'Юнит 01.02'!AC5+'Юнит 02-08.02'!AC5+'Юнит 09-15.02'!AC5+'Юнит 16-22.02'!AC5+'Юнит 23-28.02'!AC5</f>
        <v>0</v>
      </c>
      <c r="AD5" s="299">
        <f t="shared" si="17"/>
        <v>115.05681743007594</v>
      </c>
      <c r="AE5" s="47">
        <f t="shared" si="8"/>
        <v>3537.3310635699227</v>
      </c>
      <c r="AF5" s="46"/>
      <c r="AG5" s="48">
        <f t="shared" si="9"/>
        <v>2229.1666666666665</v>
      </c>
      <c r="AH5" s="49">
        <f t="shared" si="10"/>
        <v>123.09</v>
      </c>
      <c r="AI5" s="49">
        <f t="shared" si="11"/>
        <v>958.54166666666663</v>
      </c>
      <c r="AJ5" s="49">
        <f t="shared" si="12"/>
        <v>174.29307692307691</v>
      </c>
      <c r="AK5" s="49">
        <f t="shared" si="13"/>
        <v>604.01708607692308</v>
      </c>
      <c r="AL5" s="49">
        <f t="array" ref="AL5">_xlfn.IFS(R5=0,AE5,R5&lt;0,AE5/-R5,R5&gt;0,AE5/R5)</f>
        <v>294.77758863082687</v>
      </c>
      <c r="AM5" s="50">
        <f t="shared" si="14"/>
        <v>0.13223667527364197</v>
      </c>
      <c r="AN5" s="51">
        <f t="shared" si="15"/>
        <v>2.3948134586954817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4.1428571428571432</v>
      </c>
      <c r="P6" s="41">
        <f>'Юнит 01.02'!P6+'Юнит 02-08.02'!P6+'Юнит 09-15.02'!P6+'Юнит 16-22.02'!P6+'Юнит 23-28.02'!P6</f>
        <v>31</v>
      </c>
      <c r="Q6" s="55">
        <f>'Юнит 01.02'!Q6+'Юнит 02-08.02'!Q6+'Юнит 09-15.02'!Q6+'Юнит 16-22.02'!Q6+'Юнит 23-28.02'!Q6</f>
        <v>2</v>
      </c>
      <c r="R6" s="269">
        <f t="shared" si="3"/>
        <v>29</v>
      </c>
      <c r="S6" s="41">
        <f>'Юнит 01.02'!S6+'Юнит 02-08.02'!S6+'Юнит 09-15.02'!S6+'Юнит 16-22.02'!S6+'Юнит 23-28.02'!S6</f>
        <v>68150</v>
      </c>
      <c r="T6" s="55">
        <f>'Юнит 01.02'!T6+'Юнит 02-08.02'!T6+'Юнит 09-15.02'!T6+'Юнит 16-22.02'!T6+'Юнит 23-28.02'!T6</f>
        <v>-4500</v>
      </c>
      <c r="U6" s="276">
        <f t="shared" si="4"/>
        <v>63650</v>
      </c>
      <c r="V6" s="43">
        <f t="shared" si="5"/>
        <v>5.2633232780291604E-2</v>
      </c>
      <c r="W6" s="44">
        <f t="shared" si="6"/>
        <v>3569.61</v>
      </c>
      <c r="X6" s="55">
        <f>'Юнит 01.02'!X6+'Юнит 02-08.02'!X6+'Юнит 09-15.02'!X6+'Юнит 16-22.02'!X6+'Юнит 23-28.02'!X6</f>
        <v>27369.5</v>
      </c>
      <c r="Y6" s="45">
        <f t="shared" si="7"/>
        <v>0.43</v>
      </c>
      <c r="Z6" s="55">
        <f>'Юнит 01.02'!Z6+'Юнит 02-08.02'!Z6+'Юнит 09-15.02'!Z6+'Юнит 16-22.02'!Z6+'Юнит 23-28.02'!Z6</f>
        <v>5027.5199999999995</v>
      </c>
      <c r="AA6" s="55">
        <f>'Юнит 01.02'!AA6+'Юнит 02-08.02'!AA6+'Юнит 09-15.02'!AA6+'Юнит 16-22.02'!AA6+'Юнит 23-28.02'!AA6</f>
        <v>11912.701794999999</v>
      </c>
      <c r="AB6" s="55">
        <f>'Юнит 01.02'!AB6+'Юнит 02-08.02'!AB6+'Юнит 09-15.02'!AB6+'Юнит 16-22.02'!AB6+'Юнит 23-28.02'!AB6</f>
        <v>0</v>
      </c>
      <c r="AC6" s="55">
        <f>'Юнит 01.02'!AC6+'Юнит 02-08.02'!AC6+'Юнит 09-15.02'!AC6+'Юнит 16-22.02'!AC6+'Юнит 23-28.02'!AC6</f>
        <v>0</v>
      </c>
      <c r="AD6" s="299">
        <f t="shared" si="17"/>
        <v>273.7707076420312</v>
      </c>
      <c r="AE6" s="47">
        <f t="shared" si="8"/>
        <v>15496.897497357968</v>
      </c>
      <c r="AF6" s="46"/>
      <c r="AG6" s="48">
        <f t="shared" si="9"/>
        <v>2194.8275862068967</v>
      </c>
      <c r="AH6" s="49">
        <f t="shared" si="10"/>
        <v>123.09</v>
      </c>
      <c r="AI6" s="49">
        <f t="shared" si="11"/>
        <v>943.77586206896547</v>
      </c>
      <c r="AJ6" s="49">
        <f t="shared" si="12"/>
        <v>162.17806451612901</v>
      </c>
      <c r="AK6" s="49">
        <f t="shared" si="13"/>
        <v>384.2807030645161</v>
      </c>
      <c r="AL6" s="49">
        <f t="array" ref="AL6">_xlfn.IFS(R6=0,AE6,R6&lt;0,AE6/-R6,R6&gt;0,AE6/R6)</f>
        <v>534.37577577096442</v>
      </c>
      <c r="AM6" s="50">
        <f t="shared" si="14"/>
        <v>0.24347050270790208</v>
      </c>
      <c r="AN6" s="51">
        <f t="shared" si="15"/>
        <v>4.3413419105610886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9.1428571428571423</v>
      </c>
      <c r="P7" s="41">
        <f>'Юнит 01.02'!P7+'Юнит 02-08.02'!P7+'Юнит 09-15.02'!P7+'Юнит 16-22.02'!P7+'Юнит 23-28.02'!P7</f>
        <v>67</v>
      </c>
      <c r="Q7" s="55">
        <f>'Юнит 01.02'!Q7+'Юнит 02-08.02'!Q7+'Юнит 09-15.02'!Q7+'Юнит 16-22.02'!Q7+'Юнит 23-28.02'!Q7</f>
        <v>3</v>
      </c>
      <c r="R7" s="269">
        <f t="shared" si="3"/>
        <v>64</v>
      </c>
      <c r="S7" s="41">
        <f>'Юнит 01.02'!S7+'Юнит 02-08.02'!S7+'Юнит 09-15.02'!S7+'Юнит 16-22.02'!S7+'Юнит 23-28.02'!S7</f>
        <v>148954</v>
      </c>
      <c r="T7" s="55">
        <f>'Юнит 01.02'!T7+'Юнит 02-08.02'!T7+'Юнит 09-15.02'!T7+'Юнит 16-22.02'!T7+'Юнит 23-28.02'!T7</f>
        <v>-6250</v>
      </c>
      <c r="U7" s="276">
        <f t="shared" si="4"/>
        <v>142704</v>
      </c>
      <c r="V7" s="43">
        <f t="shared" si="5"/>
        <v>0.11800428673493689</v>
      </c>
      <c r="W7" s="44">
        <f t="shared" si="6"/>
        <v>7503.36</v>
      </c>
      <c r="X7" s="55">
        <f>'Юнит 01.02'!X7+'Юнит 02-08.02'!X7+'Юнит 09-15.02'!X7+'Юнит 16-22.02'!X7+'Юнит 23-28.02'!X7</f>
        <v>61362.720000000001</v>
      </c>
      <c r="Y7" s="45">
        <f t="shared" si="7"/>
        <v>0.43</v>
      </c>
      <c r="Z7" s="55">
        <f>'Юнит 01.02'!Z7+'Юнит 02-08.02'!Z7+'Юнит 09-15.02'!Z7+'Юнит 16-22.02'!Z7+'Юнит 23-28.02'!Z7</f>
        <v>12409.899999999998</v>
      </c>
      <c r="AA7" s="55">
        <f>'Юнит 01.02'!AA7+'Юнит 02-08.02'!AA7+'Юнит 09-15.02'!AA7+'Юнит 16-22.02'!AA7+'Юнит 23-28.02'!AA7</f>
        <v>43225.962980999997</v>
      </c>
      <c r="AB7" s="55">
        <f>'Юнит 01.02'!AB7+'Юнит 02-08.02'!AB7+'Юнит 09-15.02'!AB7+'Юнит 16-22.02'!AB7+'Юнит 23-28.02'!AB7</f>
        <v>0</v>
      </c>
      <c r="AC7" s="55">
        <f>'Юнит 01.02'!AC7+'Юнит 02-08.02'!AC7+'Юнит 09-15.02'!AC7+'Юнит 16-22.02'!AC7+'Юнит 23-28.02'!AC7</f>
        <v>0</v>
      </c>
      <c r="AD7" s="299">
        <f t="shared" si="17"/>
        <v>613.79693736603951</v>
      </c>
      <c r="AE7" s="47">
        <f t="shared" si="8"/>
        <v>17588.260081633984</v>
      </c>
      <c r="AF7" s="46"/>
      <c r="AG7" s="48">
        <f t="shared" si="9"/>
        <v>2229.75</v>
      </c>
      <c r="AH7" s="49">
        <f t="shared" si="10"/>
        <v>117.24</v>
      </c>
      <c r="AI7" s="49">
        <f t="shared" si="11"/>
        <v>958.79250000000002</v>
      </c>
      <c r="AJ7" s="49">
        <f t="shared" si="12"/>
        <v>185.22238805970147</v>
      </c>
      <c r="AK7" s="49">
        <f t="shared" si="13"/>
        <v>645.16362658208948</v>
      </c>
      <c r="AL7" s="49">
        <f t="array" ref="AL7">_xlfn.IFS(R7=0,AE7,R7&lt;0,AE7/-R7,R7&gt;0,AE7/R7)</f>
        <v>274.81656377553099</v>
      </c>
      <c r="AM7" s="50">
        <f t="shared" si="14"/>
        <v>0.1232499445119547</v>
      </c>
      <c r="AN7" s="51">
        <f t="shared" si="15"/>
        <v>2.3440512092761088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8.2857142857142865</v>
      </c>
      <c r="P8" s="41">
        <f>'Юнит 01.02'!P8+'Юнит 02-08.02'!P8+'Юнит 09-15.02'!P8+'Юнит 16-22.02'!P8+'Юнит 23-28.02'!P8</f>
        <v>61</v>
      </c>
      <c r="Q8" s="55">
        <f>'Юнит 01.02'!Q8+'Юнит 02-08.02'!Q8+'Юнит 09-15.02'!Q8+'Юнит 16-22.02'!Q8+'Юнит 23-28.02'!Q8</f>
        <v>3</v>
      </c>
      <c r="R8" s="269">
        <f>P8-Q8</f>
        <v>58</v>
      </c>
      <c r="S8" s="41">
        <f>'Юнит 01.02'!S8+'Юнит 02-08.02'!S8+'Юнит 09-15.02'!S8+'Юнит 16-22.02'!S8+'Юнит 23-28.02'!S8</f>
        <v>136400.00000000003</v>
      </c>
      <c r="T8" s="55">
        <f>'Юнит 01.02'!T8+'Юнит 02-08.02'!T8+'Юнит 09-15.02'!T8+'Юнит 16-22.02'!T8+'Юнит 23-28.02'!T8</f>
        <v>-7000</v>
      </c>
      <c r="U8" s="276">
        <f>S8+T8</f>
        <v>129400.00000000003</v>
      </c>
      <c r="V8" s="43">
        <f t="shared" si="5"/>
        <v>0.10700299012992513</v>
      </c>
      <c r="W8" s="44">
        <f>R8*H8</f>
        <v>9853.619999999999</v>
      </c>
      <c r="X8" s="55">
        <f>'Юнит 01.02'!X8+'Юнит 02-08.02'!X8+'Юнит 09-15.02'!X8+'Юнит 16-22.02'!X8+'Юнит 23-28.02'!X8</f>
        <v>55642</v>
      </c>
      <c r="Y8" s="45">
        <f t="shared" si="7"/>
        <v>0.42999999999999988</v>
      </c>
      <c r="Z8" s="55">
        <f>'Юнит 01.02'!Z8+'Юнит 02-08.02'!Z8+'Юнит 09-15.02'!Z8+'Юнит 16-22.02'!Z8+'Юнит 23-28.02'!Z8</f>
        <v>10936.039999999999</v>
      </c>
      <c r="AA8" s="55">
        <f>'Юнит 01.02'!AA8+'Юнит 02-08.02'!AA8+'Юнит 09-15.02'!AA8+'Юнит 16-22.02'!AA8+'Юнит 23-28.02'!AA8</f>
        <v>24912.853620000002</v>
      </c>
      <c r="AB8" s="55">
        <f>'Юнит 01.02'!AB8+'Юнит 02-08.02'!AB8+'Юнит 09-15.02'!AB8+'Юнит 16-22.02'!AB8+'Юнит 23-28.02'!AB8</f>
        <v>0</v>
      </c>
      <c r="AC8" s="55">
        <f>'Юнит 01.02'!AC8+'Юнит 02-08.02'!AC8+'Юнит 09-15.02'!AC8+'Юнит 16-22.02'!AC8+'Юнит 23-28.02'!AC8</f>
        <v>0</v>
      </c>
      <c r="AD8" s="299">
        <f t="shared" si="17"/>
        <v>556.57391310100297</v>
      </c>
      <c r="AE8" s="47">
        <f>U8-W8-X8-Z8-AA8-AB8-AC8-AD8</f>
        <v>27498.91246689903</v>
      </c>
      <c r="AF8" s="46"/>
      <c r="AG8" s="48">
        <f>IF(R8=0,0,U8/R8)</f>
        <v>2231.0344827586214</v>
      </c>
      <c r="AH8" s="49">
        <f>H8</f>
        <v>169.89</v>
      </c>
      <c r="AI8" s="49">
        <f>IF(R8=0,0,X8/R8)</f>
        <v>959.34482758620686</v>
      </c>
      <c r="AJ8" s="49">
        <f>IF(P8=0,Z8/1,Z8/P8)</f>
        <v>179.27934426229507</v>
      </c>
      <c r="AK8" s="49">
        <f>IF(P8=0,0,AA8/P8)</f>
        <v>408.40743639344265</v>
      </c>
      <c r="AL8" s="49">
        <f t="array" ref="AL8">_xlfn.IFS(R8=0,AE8,R8&lt;0,AE8/-R8,R8&gt;0,AE8/R8)</f>
        <v>474.11918046377639</v>
      </c>
      <c r="AM8" s="50">
        <f>IF(AG8=0,0,AL8/AG8)</f>
        <v>0.21251091550926601</v>
      </c>
      <c r="AN8" s="51">
        <f>IF(AH8=0,0,AL8/AH8)</f>
        <v>2.7907421299886774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2.1428571428571428</v>
      </c>
      <c r="P9" s="41">
        <f>'Юнит 01.02'!P9+'Юнит 02-08.02'!P9+'Юнит 09-15.02'!P9+'Юнит 16-22.02'!P9+'Юнит 23-28.02'!P9</f>
        <v>18</v>
      </c>
      <c r="Q9" s="55">
        <f>'Юнит 01.02'!Q9+'Юнит 02-08.02'!Q9+'Юнит 09-15.02'!Q9+'Юнит 16-22.02'!Q9+'Юнит 23-28.02'!Q9</f>
        <v>3</v>
      </c>
      <c r="R9" s="269">
        <f t="shared" ref="R9:R16" si="20">P9-Q9</f>
        <v>15</v>
      </c>
      <c r="S9" s="41">
        <f>'Юнит 01.02'!S9+'Юнит 02-08.02'!S9+'Юнит 09-15.02'!S9+'Юнит 16-22.02'!S9+'Юнит 23-28.02'!S9</f>
        <v>40424</v>
      </c>
      <c r="T9" s="55">
        <f>'Юнит 01.02'!T9+'Юнит 02-08.02'!T9+'Юнит 09-15.02'!T9+'Юнит 16-22.02'!T9+'Юнит 23-28.02'!T9</f>
        <v>-6800</v>
      </c>
      <c r="U9" s="276">
        <f t="shared" ref="U9:U16" si="21">S9+T9</f>
        <v>33624</v>
      </c>
      <c r="V9" s="43">
        <f t="shared" si="5"/>
        <v>2.7804239104548701E-2</v>
      </c>
      <c r="W9" s="44">
        <f t="shared" ref="W9:W16" si="22">R9*H9</f>
        <v>1845</v>
      </c>
      <c r="X9" s="55">
        <f>'Юнит 01.02'!X9+'Юнит 02-08.02'!X9+'Юнит 09-15.02'!X9+'Юнит 16-22.02'!X9+'Юнит 23-28.02'!X9</f>
        <v>14458.32</v>
      </c>
      <c r="Y9" s="45">
        <f t="shared" si="7"/>
        <v>0.43</v>
      </c>
      <c r="Z9" s="55">
        <f>'Юнит 01.02'!Z9+'Юнит 02-08.02'!Z9+'Юнит 09-15.02'!Z9+'Юнит 16-22.02'!Z9+'Юнит 23-28.02'!Z9</f>
        <v>5177.920000000001</v>
      </c>
      <c r="AA9" s="55">
        <f>'Юнит 01.02'!AA9+'Юнит 02-08.02'!AA9+'Юнит 09-15.02'!AA9+'Юнит 16-22.02'!AA9+'Юнит 23-28.02'!AA9</f>
        <v>7906.0872199999994</v>
      </c>
      <c r="AB9" s="55">
        <f>'Юнит 01.02'!AB9+'Юнит 02-08.02'!AB9+'Юнит 09-15.02'!AB9+'Юнит 16-22.02'!AB9+'Юнит 23-28.02'!AB9</f>
        <v>0</v>
      </c>
      <c r="AC9" s="55">
        <f>'Юнит 01.02'!AC9+'Юнит 02-08.02'!AC9+'Юнит 09-15.02'!AC9+'Юнит 16-22.02'!AC9+'Юнит 23-28.02'!AC9</f>
        <v>0</v>
      </c>
      <c r="AD9" s="299">
        <f t="shared" si="17"/>
        <v>144.62319361752796</v>
      </c>
      <c r="AE9" s="47">
        <f t="shared" ref="AE9:AE16" si="23">U9-W9-X9-Z9-AA9-AB9-AC9-AD9</f>
        <v>4092.0495863824708</v>
      </c>
      <c r="AF9" s="46"/>
      <c r="AG9" s="48">
        <f t="shared" ref="AG9:AG16" si="24">IF(R9=0,0,U9/R9)</f>
        <v>2241.6</v>
      </c>
      <c r="AH9" s="49">
        <f t="shared" ref="AH9:AH16" si="25">H9</f>
        <v>123</v>
      </c>
      <c r="AI9" s="49">
        <f t="shared" ref="AI9:AI16" si="26">IF(R9=0,0,X9/R9)</f>
        <v>963.88800000000003</v>
      </c>
      <c r="AJ9" s="49">
        <f t="shared" ref="AJ9:AJ16" si="27">IF(P9=0,Z9/1,Z9/P9)</f>
        <v>287.66222222222228</v>
      </c>
      <c r="AK9" s="49">
        <f t="shared" ref="AK9:AK16" si="28">IF(P9=0,0,AA9/P9)</f>
        <v>439.22706777777773</v>
      </c>
      <c r="AL9" s="49">
        <f t="array" ref="AL9">_xlfn.IFS(R9=0,AE9,R9&lt;0,AE9/-R9,R9&gt;0,AE9/R9)</f>
        <v>272.80330575883141</v>
      </c>
      <c r="AM9" s="50">
        <f t="shared" ref="AM9:AM16" si="29">IF(AG9=0,0,AL9/AG9)</f>
        <v>0.1217002613128263</v>
      </c>
      <c r="AN9" s="51">
        <f t="shared" ref="AN9:AN16" si="30">IF(AH9=0,0,AL9/AH9)</f>
        <v>2.2179130549498489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4</v>
      </c>
      <c r="P10" s="41">
        <f>'Юнит 01.02'!P10+'Юнит 02-08.02'!P10+'Юнит 09-15.02'!P10+'Юнит 16-22.02'!P10+'Юнит 23-28.02'!P10</f>
        <v>28</v>
      </c>
      <c r="Q10" s="55">
        <f>'Юнит 01.02'!Q10+'Юнит 02-08.02'!Q10+'Юнит 09-15.02'!Q10+'Юнит 16-22.02'!Q10+'Юнит 23-28.02'!Q10</f>
        <v>0</v>
      </c>
      <c r="R10" s="269">
        <f t="shared" si="20"/>
        <v>28</v>
      </c>
      <c r="S10" s="41">
        <f>'Юнит 01.02'!S10+'Юнит 02-08.02'!S10+'Юнит 09-15.02'!S10+'Юнит 16-22.02'!S10+'Юнит 23-28.02'!S10</f>
        <v>60184</v>
      </c>
      <c r="T10" s="55">
        <f>'Юнит 01.02'!T10+'Юнит 02-08.02'!T10+'Юнит 09-15.02'!T10+'Юнит 16-22.02'!T10+'Юнит 23-28.02'!T10</f>
        <v>0</v>
      </c>
      <c r="U10" s="276">
        <f t="shared" si="21"/>
        <v>60184</v>
      </c>
      <c r="V10" s="43">
        <f t="shared" si="5"/>
        <v>4.9767140324415864E-2</v>
      </c>
      <c r="W10" s="44">
        <f t="shared" si="22"/>
        <v>3444</v>
      </c>
      <c r="X10" s="55">
        <f>'Юнит 01.02'!X10+'Юнит 02-08.02'!X10+'Юнит 09-15.02'!X10+'Юнит 16-22.02'!X10+'Юнит 23-28.02'!X10</f>
        <v>25879.119999999999</v>
      </c>
      <c r="Y10" s="45">
        <f t="shared" si="7"/>
        <v>0.43</v>
      </c>
      <c r="Z10" s="55">
        <f>'Юнит 01.02'!Z10+'Юнит 02-08.02'!Z10+'Юнит 09-15.02'!Z10+'Юнит 16-22.02'!Z10+'Юнит 23-28.02'!Z10</f>
        <v>5669.7900000000009</v>
      </c>
      <c r="AA10" s="55">
        <f>'Юнит 01.02'!AA10+'Юнит 02-08.02'!AA10+'Юнит 09-15.02'!AA10+'Юнит 16-22.02'!AA10+'Юнит 23-28.02'!AA10</f>
        <v>10575.918062999999</v>
      </c>
      <c r="AB10" s="55">
        <f>'Юнит 01.02'!AB10+'Юнит 02-08.02'!AB10+'Юнит 09-15.02'!AB10+'Юнит 16-22.02'!AB10+'Юнит 23-28.02'!AB10</f>
        <v>0</v>
      </c>
      <c r="AC10" s="55">
        <f>'Юнит 01.02'!AC10+'Юнит 02-08.02'!AC10+'Юнит 09-15.02'!AC10+'Юнит 16-22.02'!AC10+'Юнит 23-28.02'!AC10</f>
        <v>0</v>
      </c>
      <c r="AD10" s="299">
        <f t="shared" si="17"/>
        <v>258.86278505464264</v>
      </c>
      <c r="AE10" s="47">
        <f t="shared" si="23"/>
        <v>14356.309151945359</v>
      </c>
      <c r="AF10" s="46"/>
      <c r="AG10" s="48">
        <f t="shared" si="24"/>
        <v>2149.4285714285716</v>
      </c>
      <c r="AH10" s="49">
        <f t="shared" si="25"/>
        <v>123</v>
      </c>
      <c r="AI10" s="49">
        <f t="shared" si="26"/>
        <v>924.25428571428563</v>
      </c>
      <c r="AJ10" s="49">
        <f t="shared" si="27"/>
        <v>202.49250000000004</v>
      </c>
      <c r="AK10" s="49">
        <f t="shared" si="28"/>
        <v>377.7113593928571</v>
      </c>
      <c r="AL10" s="49">
        <f t="array" ref="AL10">_xlfn.IFS(R10=0,AE10,R10&lt;0,AE10/-R10,R10&gt;0,AE10/R10)</f>
        <v>512.72532685519138</v>
      </c>
      <c r="AM10" s="50">
        <f t="shared" si="29"/>
        <v>0.23854029562583673</v>
      </c>
      <c r="AN10" s="51">
        <f t="shared" si="30"/>
        <v>4.1684985923186293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15</v>
      </c>
      <c r="P11" s="41">
        <f>'Юнит 01.02'!P11+'Юнит 02-08.02'!P11+'Юнит 09-15.02'!P11+'Юнит 16-22.02'!P11+'Юнит 23-28.02'!P11</f>
        <v>109</v>
      </c>
      <c r="Q11" s="55">
        <f>'Юнит 01.02'!Q11+'Юнит 02-08.02'!Q11+'Юнит 09-15.02'!Q11+'Юнит 16-22.02'!Q11+'Юнит 23-28.02'!Q11</f>
        <v>4</v>
      </c>
      <c r="R11" s="269">
        <f t="shared" si="20"/>
        <v>105</v>
      </c>
      <c r="S11" s="41">
        <f>'Юнит 01.02'!S11+'Юнит 02-08.02'!S11+'Юнит 09-15.02'!S11+'Юнит 16-22.02'!S11+'Юнит 23-28.02'!S11</f>
        <v>232120.00000000003</v>
      </c>
      <c r="T11" s="55">
        <f>'Юнит 01.02'!T11+'Юнит 02-08.02'!T11+'Юнит 09-15.02'!T11+'Юнит 16-22.02'!T11+'Юнит 23-28.02'!T11</f>
        <v>-8650</v>
      </c>
      <c r="U11" s="276">
        <f t="shared" si="21"/>
        <v>223470.00000000003</v>
      </c>
      <c r="V11" s="43">
        <f t="shared" si="5"/>
        <v>0.18479102167182665</v>
      </c>
      <c r="W11" s="44">
        <f t="shared" si="22"/>
        <v>12915</v>
      </c>
      <c r="X11" s="55">
        <f>'Юнит 01.02'!X11+'Юнит 02-08.02'!X11+'Юнит 09-15.02'!X11+'Юнит 16-22.02'!X11+'Юнит 23-28.02'!X11</f>
        <v>96092.099999999991</v>
      </c>
      <c r="Y11" s="45">
        <f t="shared" si="7"/>
        <v>0.42999999999999988</v>
      </c>
      <c r="Z11" s="55">
        <f>'Юнит 01.02'!Z11+'Юнит 02-08.02'!Z11+'Юнит 09-15.02'!Z11+'Юнит 16-22.02'!Z11+'Юнит 23-28.02'!Z11</f>
        <v>21306.629999999994</v>
      </c>
      <c r="AA11" s="55">
        <f>'Юнит 01.02'!AA11+'Юнит 02-08.02'!AA11+'Юнит 09-15.02'!AA11+'Юнит 16-22.02'!AA11+'Юнит 23-28.02'!AA11</f>
        <v>45590.448317000002</v>
      </c>
      <c r="AB11" s="55">
        <f>'Юнит 01.02'!AB11+'Юнит 02-08.02'!AB11+'Юнит 09-15.02'!AB11+'Юнит 16-22.02'!AB11+'Юнит 23-28.02'!AB11</f>
        <v>0</v>
      </c>
      <c r="AC11" s="55">
        <f>'Юнит 01.02'!AC11+'Юнит 02-08.02'!AC11+'Юнит 09-15.02'!AC11+'Юнит 16-22.02'!AC11+'Юнит 23-28.02'!AC11</f>
        <v>0</v>
      </c>
      <c r="AD11" s="299">
        <f t="shared" si="17"/>
        <v>961.18680340557285</v>
      </c>
      <c r="AE11" s="47">
        <f t="shared" si="23"/>
        <v>46604.634879594472</v>
      </c>
      <c r="AF11" s="46"/>
      <c r="AG11" s="48">
        <f t="shared" si="24"/>
        <v>2128.2857142857147</v>
      </c>
      <c r="AH11" s="49">
        <f t="shared" si="25"/>
        <v>123</v>
      </c>
      <c r="AI11" s="49">
        <f t="shared" si="26"/>
        <v>915.16285714285709</v>
      </c>
      <c r="AJ11" s="49">
        <f t="shared" si="27"/>
        <v>195.47366972477059</v>
      </c>
      <c r="AK11" s="49">
        <f t="shared" si="28"/>
        <v>418.26099373394499</v>
      </c>
      <c r="AL11" s="49">
        <f t="array" ref="AL11">_xlfn.IFS(R11=0,AE11,R11&lt;0,AE11/-R11,R11&gt;0,AE11/R11)</f>
        <v>443.85366551994736</v>
      </c>
      <c r="AM11" s="50">
        <f t="shared" si="29"/>
        <v>0.20854984955293535</v>
      </c>
      <c r="AN11" s="51">
        <f t="shared" si="30"/>
        <v>3.6085663863410353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3.4285714285714284</v>
      </c>
      <c r="P12" s="41">
        <f>'Юнит 01.02'!P12+'Юнит 02-08.02'!P12+'Юнит 09-15.02'!P12+'Юнит 16-22.02'!P12+'Юнит 23-28.02'!P12</f>
        <v>24</v>
      </c>
      <c r="Q12" s="55">
        <f>'Юнит 01.02'!Q12+'Юнит 02-08.02'!Q12+'Юнит 09-15.02'!Q12+'Юнит 16-22.02'!Q12+'Юнит 23-28.02'!Q12</f>
        <v>0</v>
      </c>
      <c r="R12" s="269">
        <f t="shared" si="20"/>
        <v>24</v>
      </c>
      <c r="S12" s="41">
        <f>'Юнит 01.02'!S12+'Юнит 02-08.02'!S12+'Юнит 09-15.02'!S12+'Юнит 16-22.02'!S12+'Юнит 23-28.02'!S12</f>
        <v>54824</v>
      </c>
      <c r="T12" s="55">
        <f>'Юнит 01.02'!T12+'Юнит 02-08.02'!T12+'Юнит 09-15.02'!T12+'Юнит 16-22.02'!T12+'Юнит 23-28.02'!T12</f>
        <v>0</v>
      </c>
      <c r="U12" s="276">
        <f t="shared" si="21"/>
        <v>54824</v>
      </c>
      <c r="V12" s="43">
        <f t="shared" si="5"/>
        <v>4.533486809028605E-2</v>
      </c>
      <c r="W12" s="44">
        <f t="shared" si="22"/>
        <v>2808</v>
      </c>
      <c r="X12" s="55">
        <f>'Юнит 01.02'!X12+'Юнит 02-08.02'!X12+'Юнит 09-15.02'!X12+'Юнит 16-22.02'!X12+'Юнит 23-28.02'!X12</f>
        <v>23574.32</v>
      </c>
      <c r="Y12" s="45">
        <f t="shared" si="7"/>
        <v>0.43</v>
      </c>
      <c r="Z12" s="55">
        <f>'Юнит 01.02'!Z12+'Юнит 02-08.02'!Z12+'Юнит 09-15.02'!Z12+'Юнит 16-22.02'!Z12+'Юнит 23-28.02'!Z12</f>
        <v>5507.2800000000007</v>
      </c>
      <c r="AA12" s="55">
        <f>'Юнит 01.02'!AA12+'Юнит 02-08.02'!AA12+'Юнит 09-15.02'!AA12+'Юнит 16-22.02'!AA12+'Юнит 23-28.02'!AA12</f>
        <v>18635.688775999999</v>
      </c>
      <c r="AB12" s="55">
        <f>'Юнит 01.02'!AB12+'Юнит 02-08.02'!AB12+'Юнит 09-15.02'!AB12+'Юнит 16-22.02'!AB12+'Юнит 23-28.02'!AB12</f>
        <v>0</v>
      </c>
      <c r="AC12" s="55">
        <f>'Юнит 01.02'!AC12+'Юнит 02-08.02'!AC12+'Юнит 09-15.02'!AC12+'Юнит 16-22.02'!AC12+'Юнит 23-28.02'!AC12</f>
        <v>0</v>
      </c>
      <c r="AD12" s="299">
        <f t="shared" si="17"/>
        <v>235.80840967426104</v>
      </c>
      <c r="AE12" s="47">
        <f t="shared" si="23"/>
        <v>4062.9028143257415</v>
      </c>
      <c r="AF12" s="46"/>
      <c r="AG12" s="48">
        <f t="shared" si="24"/>
        <v>2284.3333333333335</v>
      </c>
      <c r="AH12" s="49">
        <f t="shared" si="25"/>
        <v>117</v>
      </c>
      <c r="AI12" s="49">
        <f t="shared" si="26"/>
        <v>982.26333333333332</v>
      </c>
      <c r="AJ12" s="49">
        <f t="shared" si="27"/>
        <v>229.47000000000003</v>
      </c>
      <c r="AK12" s="49">
        <f t="shared" si="28"/>
        <v>776.48703233333333</v>
      </c>
      <c r="AL12" s="49">
        <f t="array" ref="AL12">_xlfn.IFS(R12=0,AE12,R12&lt;0,AE12/-R12,R12&gt;0,AE12/R12)</f>
        <v>169.28761726357257</v>
      </c>
      <c r="AM12" s="50">
        <f t="shared" si="29"/>
        <v>7.4108106200309012E-2</v>
      </c>
      <c r="AN12" s="51">
        <f t="shared" si="30"/>
        <v>1.4469027116544664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5.2857142857142856</v>
      </c>
      <c r="P13" s="41">
        <f>'Юнит 01.02'!P13+'Юнит 02-08.02'!P13+'Юнит 09-15.02'!P13+'Юнит 16-22.02'!P13+'Юнит 23-28.02'!P13</f>
        <v>39</v>
      </c>
      <c r="Q13" s="55">
        <f>'Юнит 01.02'!Q13+'Юнит 02-08.02'!Q13+'Юнит 09-15.02'!Q13+'Юнит 16-22.02'!Q13+'Юнит 23-28.02'!Q13</f>
        <v>2</v>
      </c>
      <c r="R13" s="269">
        <f t="shared" si="20"/>
        <v>37</v>
      </c>
      <c r="S13" s="41">
        <f>'Юнит 01.02'!S13+'Юнит 02-08.02'!S13+'Юнит 09-15.02'!S13+'Юнит 16-22.02'!S13+'Юнит 23-28.02'!S13</f>
        <v>89712.000000000015</v>
      </c>
      <c r="T13" s="55">
        <f>'Юнит 01.02'!T13+'Юнит 02-08.02'!T13+'Юнит 09-15.02'!T13+'Юнит 16-22.02'!T13+'Юнит 23-28.02'!T13</f>
        <v>-4800</v>
      </c>
      <c r="U13" s="276">
        <f t="shared" si="21"/>
        <v>84912.000000000015</v>
      </c>
      <c r="V13" s="43">
        <f t="shared" si="5"/>
        <v>7.021513058664762E-2</v>
      </c>
      <c r="W13" s="44">
        <f t="shared" si="22"/>
        <v>4551</v>
      </c>
      <c r="X13" s="55">
        <f>'Юнит 01.02'!X13+'Юнит 02-08.02'!X13+'Юнит 09-15.02'!X13+'Юнит 16-22.02'!X13+'Юнит 23-28.02'!X13</f>
        <v>36512.160000000003</v>
      </c>
      <c r="Y13" s="45">
        <f t="shared" si="7"/>
        <v>0.43</v>
      </c>
      <c r="Z13" s="55">
        <f>'Юнит 01.02'!Z13+'Юнит 02-08.02'!Z13+'Юнит 09-15.02'!Z13+'Юнит 16-22.02'!Z13+'Юнит 23-28.02'!Z13</f>
        <v>9929.8200000000015</v>
      </c>
      <c r="AA13" s="55">
        <f>'Юнит 01.02'!AA13+'Юнит 02-08.02'!AA13+'Юнит 09-15.02'!AA13+'Юнит 16-22.02'!AA13+'Юнит 23-28.02'!AA13</f>
        <v>20305.326024000002</v>
      </c>
      <c r="AB13" s="55">
        <f>'Юнит 01.02'!AB13+'Юнит 02-08.02'!AB13+'Юнит 09-15.02'!AB13+'Юнит 16-22.02'!AB13+'Юнит 23-28.02'!AB13</f>
        <v>0</v>
      </c>
      <c r="AC13" s="55">
        <f>'Юнит 01.02'!AC13+'Юнит 02-08.02'!AC13+'Юнит 09-15.02'!AC13+'Юнит 16-22.02'!AC13+'Юнит 23-28.02'!AC13</f>
        <v>0</v>
      </c>
      <c r="AD13" s="299">
        <f t="shared" si="17"/>
        <v>365.22259744383587</v>
      </c>
      <c r="AE13" s="47">
        <f t="shared" si="23"/>
        <v>13248.471378556174</v>
      </c>
      <c r="AF13" s="46"/>
      <c r="AG13" s="48">
        <f t="shared" si="24"/>
        <v>2294.9189189189192</v>
      </c>
      <c r="AH13" s="49">
        <f t="shared" si="25"/>
        <v>123</v>
      </c>
      <c r="AI13" s="49">
        <f t="shared" si="26"/>
        <v>986.81513513513528</v>
      </c>
      <c r="AJ13" s="49">
        <f t="shared" si="27"/>
        <v>254.61076923076928</v>
      </c>
      <c r="AK13" s="49">
        <f t="shared" si="28"/>
        <v>520.64938523076933</v>
      </c>
      <c r="AL13" s="49">
        <f t="array" ref="AL13">_xlfn.IFS(R13=0,AE13,R13&lt;0,AE13/-R13,R13&gt;0,AE13/R13)</f>
        <v>358.06679401503175</v>
      </c>
      <c r="AM13" s="50">
        <f t="shared" si="29"/>
        <v>0.15602590185787843</v>
      </c>
      <c r="AN13" s="51">
        <f t="shared" si="30"/>
        <v>2.9111121464636729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3.1428571428571428</v>
      </c>
      <c r="P14" s="41">
        <f>'Юнит 01.02'!P14+'Юнит 02-08.02'!P14+'Юнит 09-15.02'!P14+'Юнит 16-22.02'!P14+'Юнит 23-28.02'!P14</f>
        <v>23</v>
      </c>
      <c r="Q14" s="55">
        <f>'Юнит 01.02'!Q14+'Юнит 02-08.02'!Q14+'Юнит 09-15.02'!Q14+'Юнит 16-22.02'!Q14+'Юнит 23-28.02'!Q14</f>
        <v>1</v>
      </c>
      <c r="R14" s="269">
        <f t="shared" si="20"/>
        <v>22</v>
      </c>
      <c r="S14" s="41">
        <f>'Юнит 01.02'!S14+'Юнит 02-08.02'!S14+'Юнит 09-15.02'!S14+'Юнит 16-22.02'!S14+'Юнит 23-28.02'!S14</f>
        <v>49880</v>
      </c>
      <c r="T14" s="55">
        <f>'Юнит 01.02'!T14+'Юнит 02-08.02'!T14+'Юнит 09-15.02'!T14+'Юнит 16-22.02'!T14+'Юнит 23-28.02'!T14</f>
        <v>-2000</v>
      </c>
      <c r="U14" s="276">
        <f t="shared" si="21"/>
        <v>47880</v>
      </c>
      <c r="V14" s="43">
        <f t="shared" si="5"/>
        <v>3.9592760180995473E-2</v>
      </c>
      <c r="W14" s="44">
        <f t="shared" si="22"/>
        <v>2706</v>
      </c>
      <c r="X14" s="55">
        <f>'Юнит 01.02'!X14+'Юнит 02-08.02'!X14+'Юнит 09-15.02'!X14+'Юнит 16-22.02'!X14+'Юнит 23-28.02'!X14</f>
        <v>20588.400000000001</v>
      </c>
      <c r="Y14" s="45">
        <f t="shared" si="7"/>
        <v>0.43000000000000005</v>
      </c>
      <c r="Z14" s="55">
        <f>'Юнит 01.02'!Z14+'Юнит 02-08.02'!Z14+'Юнит 09-15.02'!Z14+'Юнит 16-22.02'!Z14+'Юнит 23-28.02'!Z14</f>
        <v>4060.76</v>
      </c>
      <c r="AA14" s="55">
        <f>'Юнит 01.02'!AA14+'Юнит 02-08.02'!AA14+'Юнит 09-15.02'!AA14+'Юнит 16-22.02'!AA14+'Юнит 23-28.02'!AA14</f>
        <v>11015.928877</v>
      </c>
      <c r="AB14" s="55">
        <f>'Юнит 01.02'!AB14+'Юнит 02-08.02'!AB14+'Юнит 09-15.02'!AB14+'Юнит 16-22.02'!AB14+'Юнит 23-28.02'!AB14</f>
        <v>0</v>
      </c>
      <c r="AC14" s="55">
        <f>'Юнит 01.02'!AC14+'Юнит 02-08.02'!AC14+'Юнит 09-15.02'!AC14+'Юнит 16-22.02'!AC14+'Юнит 23-28.02'!AC14</f>
        <v>0</v>
      </c>
      <c r="AD14" s="299">
        <f t="shared" si="17"/>
        <v>205.94095022624433</v>
      </c>
      <c r="AE14" s="47">
        <f t="shared" si="23"/>
        <v>9302.970172773752</v>
      </c>
      <c r="AG14" s="48">
        <f t="shared" si="24"/>
        <v>2176.3636363636365</v>
      </c>
      <c r="AH14" s="49">
        <f t="shared" si="25"/>
        <v>123</v>
      </c>
      <c r="AI14" s="49">
        <f t="shared" si="26"/>
        <v>935.83636363636367</v>
      </c>
      <c r="AJ14" s="49">
        <f t="shared" si="27"/>
        <v>176.55478260869566</v>
      </c>
      <c r="AK14" s="49">
        <f t="shared" si="28"/>
        <v>478.95342943478261</v>
      </c>
      <c r="AL14" s="49">
        <f t="array" ref="AL14">_xlfn.IFS(R14=0,AE14,R14&lt;0,AE14/-R14,R14&gt;0,AE14/R14)</f>
        <v>422.86228058062511</v>
      </c>
      <c r="AM14" s="50">
        <f t="shared" si="29"/>
        <v>0.1942976226560934</v>
      </c>
      <c r="AN14" s="51">
        <f t="shared" si="30"/>
        <v>3.4379047201676838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13</v>
      </c>
      <c r="P15" s="41">
        <f>'Юнит 01.02'!P15+'Юнит 02-08.02'!P15+'Юнит 09-15.02'!P15+'Юнит 16-22.02'!P15+'Юнит 23-28.02'!P15</f>
        <v>97</v>
      </c>
      <c r="Q15" s="55">
        <f>'Юнит 01.02'!Q15+'Юнит 02-08.02'!Q15+'Юнит 09-15.02'!Q15+'Юнит 16-22.02'!Q15+'Юнит 23-28.02'!Q15</f>
        <v>6</v>
      </c>
      <c r="R15" s="269">
        <f t="shared" si="20"/>
        <v>91</v>
      </c>
      <c r="S15" s="41">
        <f>'Юнит 01.02'!S15+'Юнит 02-08.02'!S15+'Юнит 09-15.02'!S15+'Юнит 16-22.02'!S15+'Юнит 23-28.02'!S15</f>
        <v>208108</v>
      </c>
      <c r="T15" s="55">
        <f>'Юнит 01.02'!T15+'Юнит 02-08.02'!T15+'Юнит 09-15.02'!T15+'Юнит 16-22.02'!T15+'Юнит 23-28.02'!T15</f>
        <v>-12424</v>
      </c>
      <c r="U15" s="276">
        <f t="shared" si="21"/>
        <v>195684</v>
      </c>
      <c r="V15" s="43">
        <f>U15/$U$24</f>
        <v>0.16181432087004843</v>
      </c>
      <c r="W15" s="44">
        <f t="shared" si="22"/>
        <v>11193</v>
      </c>
      <c r="X15" s="55">
        <f>'Юнит 01.02'!X15+'Юнит 02-08.02'!X15+'Юнит 09-15.02'!X15+'Юнит 16-22.02'!X15+'Юнит 23-28.02'!X15</f>
        <v>84144.12</v>
      </c>
      <c r="Y15" s="45">
        <f t="shared" si="7"/>
        <v>0.43</v>
      </c>
      <c r="Z15" s="55">
        <f>'Юнит 01.02'!Z15+'Юнит 02-08.02'!Z15+'Юнит 09-15.02'!Z15+'Юнит 16-22.02'!Z15+'Юнит 23-28.02'!Z15</f>
        <v>19056.439999999995</v>
      </c>
      <c r="AA15" s="55">
        <f>'Юнит 01.02'!AA15+'Юнит 02-08.02'!AA15+'Юнит 09-15.02'!AA15+'Юнит 16-22.02'!AA15+'Юнит 23-28.02'!AA15</f>
        <v>37653.128232999996</v>
      </c>
      <c r="AB15" s="55">
        <f>'Юнит 01.02'!AB15+'Юнит 02-08.02'!AB15+'Юнит 09-15.02'!AB15+'Юнит 16-22.02'!AB15+'Юнит 23-28.02'!AB15</f>
        <v>0</v>
      </c>
      <c r="AC15" s="55">
        <f>'Юнит 01.02'!AC15+'Юнит 02-08.02'!AC15+'Юнит 09-15.02'!AC15+'Юнит 16-22.02'!AC15+'Юнит 23-28.02'!AC15</f>
        <v>0</v>
      </c>
      <c r="AD15" s="299">
        <f t="shared" si="17"/>
        <v>841.67395371913938</v>
      </c>
      <c r="AE15" s="47">
        <f t="shared" si="23"/>
        <v>42795.637813280868</v>
      </c>
      <c r="AF15" s="46"/>
      <c r="AG15" s="48">
        <f t="shared" si="24"/>
        <v>2150.3736263736264</v>
      </c>
      <c r="AH15" s="49">
        <f t="shared" si="25"/>
        <v>123</v>
      </c>
      <c r="AI15" s="49">
        <f t="shared" si="26"/>
        <v>924.66065934065932</v>
      </c>
      <c r="AJ15" s="49">
        <f t="shared" si="27"/>
        <v>196.45814432989687</v>
      </c>
      <c r="AK15" s="49">
        <f t="shared" si="28"/>
        <v>388.17657972164943</v>
      </c>
      <c r="AL15" s="49">
        <f t="array" ref="AL15">_xlfn.IFS(R15=0,AE15,R15&lt;0,AE15/-R15,R15&gt;0,AE15/R15)</f>
        <v>470.28173421187768</v>
      </c>
      <c r="AM15" s="50">
        <f t="shared" si="29"/>
        <v>0.21869768511110191</v>
      </c>
      <c r="AN15" s="51">
        <f t="shared" si="30"/>
        <v>3.8234287334298998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5</v>
      </c>
      <c r="P16" s="41">
        <f>'Юнит 01.02'!P16+'Юнит 02-08.02'!P16+'Юнит 09-15.02'!P16+'Юнит 16-22.02'!P16+'Юнит 23-28.02'!P16</f>
        <v>37</v>
      </c>
      <c r="Q16" s="55">
        <f>'Юнит 01.02'!Q16+'Юнит 02-08.02'!Q16+'Юнит 09-15.02'!Q16+'Юнит 16-22.02'!Q16+'Юнит 23-28.02'!Q16</f>
        <v>2</v>
      </c>
      <c r="R16" s="269">
        <f t="shared" si="20"/>
        <v>35</v>
      </c>
      <c r="S16" s="41">
        <f>'Юнит 01.02'!S16+'Юнит 02-08.02'!S16+'Юнит 09-15.02'!S16+'Юнит 16-22.02'!S16+'Юнит 23-28.02'!S16</f>
        <v>85024</v>
      </c>
      <c r="T16" s="55">
        <f>'Юнит 01.02'!T16+'Юнит 02-08.02'!T16+'Юнит 09-15.02'!T16+'Юнит 16-22.02'!T16+'Юнит 23-28.02'!T16</f>
        <v>-4400</v>
      </c>
      <c r="U16" s="276">
        <f t="shared" si="21"/>
        <v>80624</v>
      </c>
      <c r="V16" s="43">
        <f>U16/$U$24</f>
        <v>6.6669312799343752E-2</v>
      </c>
      <c r="W16" s="44">
        <f t="shared" si="22"/>
        <v>4095</v>
      </c>
      <c r="X16" s="55">
        <f>'Юнит 01.02'!X16+'Юнит 02-08.02'!X16+'Юнит 09-15.02'!X16+'Юнит 16-22.02'!X16+'Юнит 23-28.02'!X16</f>
        <v>34668.32</v>
      </c>
      <c r="Y16" s="45">
        <f t="shared" si="7"/>
        <v>0.43</v>
      </c>
      <c r="Z16" s="55">
        <f>'Юнит 01.02'!Z16+'Юнит 02-08.02'!Z16+'Юнит 09-15.02'!Z16+'Юнит 16-22.02'!Z16+'Юнит 23-28.02'!Z16</f>
        <v>7678.2800000000007</v>
      </c>
      <c r="AA16" s="55">
        <f>'Юнит 01.02'!AA16+'Юнит 02-08.02'!AA16+'Юнит 09-15.02'!AA16+'Юнит 16-22.02'!AA16+'Юнит 23-28.02'!AA16</f>
        <v>19122.308784000001</v>
      </c>
      <c r="AB16" s="55">
        <f>'Юнит 01.02'!AB16+'Юнит 02-08.02'!AB16+'Юнит 09-15.02'!AB16+'Юнит 16-22.02'!AB16+'Юнит 23-28.02'!AB16</f>
        <v>0</v>
      </c>
      <c r="AC16" s="55">
        <f>'Юнит 01.02'!AC16+'Юнит 02-08.02'!AC16+'Юнит 09-15.02'!AC16+'Юнит 16-22.02'!AC16+'Юнит 23-28.02'!AC16</f>
        <v>0</v>
      </c>
      <c r="AD16" s="299">
        <f t="shared" si="17"/>
        <v>346.77909713953056</v>
      </c>
      <c r="AE16" s="47">
        <f t="shared" si="23"/>
        <v>14713.312118860471</v>
      </c>
      <c r="AF16" s="46"/>
      <c r="AG16" s="48">
        <f t="shared" si="24"/>
        <v>2303.542857142857</v>
      </c>
      <c r="AH16" s="49">
        <f t="shared" si="25"/>
        <v>117</v>
      </c>
      <c r="AI16" s="49">
        <f t="shared" si="26"/>
        <v>990.52342857142855</v>
      </c>
      <c r="AJ16" s="49">
        <f t="shared" si="27"/>
        <v>207.52108108108109</v>
      </c>
      <c r="AK16" s="49">
        <f t="shared" si="28"/>
        <v>516.81915632432435</v>
      </c>
      <c r="AL16" s="49">
        <f t="array" ref="AL16">_xlfn.IFS(R16=0,AE16,R16&lt;0,AE16/-R16,R16&gt;0,AE16/R16)</f>
        <v>420.38034625315629</v>
      </c>
      <c r="AM16" s="50">
        <f t="shared" si="29"/>
        <v>0.18249295642563593</v>
      </c>
      <c r="AN16" s="51">
        <f t="shared" si="30"/>
        <v>3.5929944124201394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2219.0921477654897</v>
      </c>
      <c r="AH17" s="58">
        <f t="shared" si="32"/>
        <v>127.26</v>
      </c>
      <c r="AI17" s="58">
        <f t="shared" si="32"/>
        <v>954.20962353916059</v>
      </c>
      <c r="AJ17" s="58">
        <f t="shared" si="32"/>
        <v>204.62106644910321</v>
      </c>
      <c r="AK17" s="58">
        <f t="shared" si="32"/>
        <v>489.59195275482114</v>
      </c>
      <c r="AL17" s="58">
        <f t="shared" si="32"/>
        <v>387.46320316104197</v>
      </c>
      <c r="AM17" s="59">
        <f t="shared" si="32"/>
        <v>0.17558668252824197</v>
      </c>
      <c r="AN17" s="59">
        <f t="shared" si="32"/>
        <v>3.0543539185527715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579</v>
      </c>
      <c r="Q18" s="64">
        <f t="shared" si="33"/>
        <v>30</v>
      </c>
      <c r="R18" s="64">
        <f t="shared" si="33"/>
        <v>549</v>
      </c>
      <c r="S18" s="70">
        <f t="shared" si="33"/>
        <v>1275436</v>
      </c>
      <c r="T18" s="64">
        <f t="shared" si="33"/>
        <v>-66124</v>
      </c>
      <c r="U18" s="277">
        <f t="shared" si="33"/>
        <v>1209312</v>
      </c>
      <c r="V18" s="71">
        <f t="shared" si="33"/>
        <v>1.0000000000000002</v>
      </c>
      <c r="W18" s="64">
        <f t="shared" si="33"/>
        <v>69788.850000000006</v>
      </c>
      <c r="X18" s="64">
        <f t="shared" si="33"/>
        <v>520004.16</v>
      </c>
      <c r="Y18" s="72">
        <f>IF(U18=0,0,X18/U18)</f>
        <v>0.43</v>
      </c>
      <c r="Z18" s="64">
        <f>SUM(Z3:Z16)</f>
        <v>115619.00999999998</v>
      </c>
      <c r="AA18" s="64">
        <f>IFERROR(P18*AA24/P24,0)</f>
        <v>279784.71999999997</v>
      </c>
      <c r="AB18" s="64">
        <f>SUM(AB3:AB16)</f>
        <v>0</v>
      </c>
      <c r="AC18" s="64">
        <f>SUM(AC3:AC16)</f>
        <v>0</v>
      </c>
      <c r="AD18" s="73">
        <f>SUM(AD3:AD16)</f>
        <v>5201.4800000000005</v>
      </c>
      <c r="AE18" s="74">
        <f>SUM(AE3:AE16)</f>
        <v>225309.39975100011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278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579</v>
      </c>
      <c r="Q24" s="118">
        <f>Q18+Q22</f>
        <v>30</v>
      </c>
      <c r="R24" s="121">
        <f>R18-R22</f>
        <v>549</v>
      </c>
      <c r="S24" s="118">
        <f t="shared" ref="S24:X24" si="36">S18+S22</f>
        <v>1275436</v>
      </c>
      <c r="T24" s="118">
        <f t="shared" si="36"/>
        <v>-66124</v>
      </c>
      <c r="U24" s="121">
        <f t="shared" si="36"/>
        <v>1209312</v>
      </c>
      <c r="V24" s="122">
        <f t="shared" si="36"/>
        <v>1.0000000000000002</v>
      </c>
      <c r="W24" s="118">
        <f t="shared" si="36"/>
        <v>69788.850000000006</v>
      </c>
      <c r="X24" s="118">
        <f t="shared" si="36"/>
        <v>520004.16</v>
      </c>
      <c r="Y24" s="123">
        <f>X24/U24</f>
        <v>0.43</v>
      </c>
      <c r="Z24" s="118">
        <f>Z18+Z22</f>
        <v>115619.00999999998</v>
      </c>
      <c r="AA24" s="118">
        <f>'Юнит 01.02'!AA24+'Юнит 02-08.02'!AA24+'Юнит 09-15.02'!AA24+'Юнит 16-22.02'!AA24+'Юнит 23-28.02'!AA24</f>
        <v>279784.71999999997</v>
      </c>
      <c r="AB24" s="125"/>
      <c r="AC24" s="125">
        <f>SUM(AC3:AC20)</f>
        <v>0</v>
      </c>
      <c r="AD24" s="118">
        <f>AD18+AD22</f>
        <v>5201.4800000000005</v>
      </c>
      <c r="AE24" s="126">
        <f>AE18+AE22</f>
        <v>225309.39975100011</v>
      </c>
      <c r="AF24" s="127"/>
      <c r="AG24" s="128"/>
      <c r="AH24" s="129"/>
      <c r="AI24" s="129"/>
      <c r="AJ24" s="129"/>
      <c r="AK24" s="129">
        <f>AA25/P24</f>
        <v>472.17461182901559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290">
        <f>'Юнит 01.02'!AA25+'Юнит 02-08.02'!AA25+'Юнит 09-15.02'!AA25+'Юнит 16-22.02'!AA25+'Юнит 23-28.02'!AA25</f>
        <v>273389.10024900001</v>
      </c>
      <c r="AB25" s="141"/>
      <c r="AC25" s="142"/>
      <c r="AE25" s="215">
        <f>Сводная!Z37+Сводная!R37+Сводная!S37+Сводная!T37+Сводная!V37-Сводная!U37-Сводная!W37+(AA24-AA25)</f>
        <v>225309.39975099987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91">
        <f>'Юнит 01.02'!AA26+'Юнит 02-08.02'!AA26+'Юнит 09-15.02'!AA26+'Юнит 16-22.02'!AA26+'Юнит 23-28.02'!AA26</f>
        <v>4200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91">
        <f>'Юнит 01.02'!AA27+'Юнит 02-08.02'!AA27+'Юнит 09-15.02'!AA27+'Юнит 16-22.02'!AA27+'Юнит 23-28.02'!AA27</f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81" priority="19" operator="greaterThan">
      <formula>120</formula>
    </cfRule>
  </conditionalFormatting>
  <conditionalFormatting sqref="N23">
    <cfRule type="cellIs" dxfId="180" priority="18" operator="between">
      <formula>0.000001</formula>
      <formula>25</formula>
    </cfRule>
  </conditionalFormatting>
  <conditionalFormatting sqref="V1 V25:V1048576">
    <cfRule type="cellIs" dxfId="179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{BC27B9B5-4DF5-49E0-8B0E-0CF6DC196C10}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{9EA0716C-AC9B-4418-8D0A-3573D23F467F}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{A384E248-2884-4005-881C-FBE5A80E3FCB}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{4BB9F892-7441-44CA-9D25-EC682758CB60}</x14:id>
        </ext>
      </extLst>
    </cfRule>
  </conditionalFormatting>
  <conditionalFormatting sqref="P23">
    <cfRule type="cellIs" dxfId="178" priority="14" operator="greaterThan">
      <formula>120</formula>
    </cfRule>
  </conditionalFormatting>
  <conditionalFormatting sqref="Q23">
    <cfRule type="cellIs" dxfId="177" priority="13" operator="greaterThan">
      <formula>120</formula>
    </cfRule>
  </conditionalFormatting>
  <conditionalFormatting sqref="R23">
    <cfRule type="cellIs" dxfId="176" priority="12" operator="greaterThan">
      <formula>120</formula>
    </cfRule>
  </conditionalFormatting>
  <conditionalFormatting sqref="S23">
    <cfRule type="cellIs" dxfId="175" priority="11" operator="greaterThan">
      <formula>120</formula>
    </cfRule>
  </conditionalFormatting>
  <conditionalFormatting sqref="T23">
    <cfRule type="cellIs" dxfId="174" priority="10" operator="greaterThan">
      <formula>120</formula>
    </cfRule>
  </conditionalFormatting>
  <conditionalFormatting sqref="U23">
    <cfRule type="cellIs" dxfId="173" priority="9" operator="greaterThan">
      <formula>120</formula>
    </cfRule>
  </conditionalFormatting>
  <conditionalFormatting sqref="V23">
    <cfRule type="cellIs" dxfId="172" priority="8" operator="greaterThan">
      <formula>120</formula>
    </cfRule>
  </conditionalFormatting>
  <conditionalFormatting sqref="W23">
    <cfRule type="cellIs" dxfId="171" priority="7" operator="greaterThan">
      <formula>120</formula>
    </cfRule>
  </conditionalFormatting>
  <conditionalFormatting sqref="X23">
    <cfRule type="cellIs" dxfId="170" priority="6" operator="greaterThan">
      <formula>120</formula>
    </cfRule>
  </conditionalFormatting>
  <conditionalFormatting sqref="Z23">
    <cfRule type="cellIs" dxfId="169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{E4B8B45E-DCEE-4C89-AAD2-DA13FAF1F855}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{A18E7A04-B751-4C8B-832D-D3568DE437C3}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{A0C345BA-19D3-4D73-8F6E-A84D90712031}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{E067C300-E91C-40ED-8699-35A7006C05E8}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{AA5CAF42-E114-40B3-94D9-874F4F7CEA96}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{F18A69E1-E064-473E-9225-3E57D20156D9}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{12790854-EE41-407C-85B4-C7F614E046A4}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{83CF5B11-97A1-4BB4-ADE9-83D1FEEA2E35}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{F8EC9103-F756-4EB6-863B-89E28BF14086}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{5E4DD6D4-4B8D-45EA-ABCD-4BDB13B671BD}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{650A4C91-F0D4-4951-B0D3-D59444E563B0}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{D9493480-01DC-4286-A72F-2F7385722367}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{85E02E2A-F9BC-4ACC-8584-3B5E65076679}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{7CF0891D-4FAF-4070-AE73-06EEE2015AA3}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{A2EE6559-A21F-46B1-8A50-C5896A55479F}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{AE25CC19-9202-43E1-98D1-A5DD6274713E}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7B9B5-4DF5-49E0-8B0E-0CF6DC196C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9EA0716C-AC9B-4418-8D0A-3573D23F4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384E248-2884-4005-881C-FBE5A80E3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4BB9F892-7441-44CA-9D25-EC682758CB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4B8B45E-DCEE-4C89-AAD2-DA13FAF1F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18E7A04-B751-4C8B-832D-D3568DE437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0C345BA-19D3-4D73-8F6E-A84D90712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E067C300-E91C-40ED-8699-35A7006C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AA5CAF42-E114-40B3-94D9-874F4F7CEA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18A69E1-E064-473E-9225-3E57D20156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2790854-EE41-407C-85B4-C7F614E046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83CF5B11-97A1-4BB4-ADE9-83D1FEEA2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F8EC9103-F756-4EB6-863B-89E28BF14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E4DD6D4-4B8D-45EA-ABCD-4BDB13B67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650A4C91-F0D4-4951-B0D3-D59444E56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9493480-01DC-4286-A72F-2F73857223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85E02E2A-F9BC-4ACC-8584-3B5E650766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7CF0891D-4FAF-4070-AE73-06EEE2015A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2EE6559-A21F-46B1-8A50-C5896A554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AE25CC19-9202-43E1-98D1-A5DD62747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4226-A47C-4B00-8327-5C89BF2A017F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" sqref="C5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282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2689</v>
      </c>
      <c r="C1" s="3"/>
      <c r="D1" s="4"/>
      <c r="E1" s="4"/>
      <c r="F1" s="4"/>
      <c r="G1" s="4"/>
      <c r="I1" s="283"/>
      <c r="J1" s="284"/>
      <c r="K1" s="285"/>
      <c r="N1" s="283" t="s">
        <v>2681</v>
      </c>
      <c r="O1" s="284">
        <v>7</v>
      </c>
      <c r="P1" s="285"/>
      <c r="Q1" s="5"/>
      <c r="R1" s="5"/>
      <c r="S1" s="5"/>
      <c r="T1" s="5"/>
      <c r="U1" s="274"/>
      <c r="V1" s="5"/>
      <c r="W1" s="5"/>
      <c r="X1" s="6"/>
      <c r="Y1" s="7"/>
      <c r="Z1" s="6"/>
      <c r="AA1" s="264" t="s">
        <v>2022</v>
      </c>
      <c r="AB1" s="8"/>
      <c r="AC1" s="8"/>
      <c r="AD1" s="265"/>
      <c r="AE1" s="266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2680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275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01.03'!C3</f>
        <v>348</v>
      </c>
      <c r="D3" s="33"/>
      <c r="E3" s="33"/>
      <c r="F3" s="33"/>
      <c r="G3" s="34"/>
      <c r="H3" s="35">
        <v>142.97999999999999</v>
      </c>
      <c r="I3" s="33">
        <f t="shared" ref="I3:I16" si="0">C3*H3</f>
        <v>49757.039999999994</v>
      </c>
      <c r="J3" s="36"/>
      <c r="K3" s="32">
        <f>'Юнит 23-28.02'!K3+'Юнит 01.03'!K3</f>
        <v>8</v>
      </c>
      <c r="L3" s="36"/>
      <c r="M3" s="36"/>
      <c r="N3" s="37">
        <f>K3/$O$1</f>
        <v>1.1428571428571428</v>
      </c>
      <c r="O3" s="38">
        <f>R3/$O$1</f>
        <v>1</v>
      </c>
      <c r="P3" s="32">
        <f>'Юнит 23-28.02'!P3+'Юнит 01.03'!P3</f>
        <v>8</v>
      </c>
      <c r="Q3" s="32">
        <f>'Юнит 23-28.02'!Q3+'Юнит 01.03'!Q3</f>
        <v>1</v>
      </c>
      <c r="R3" s="40">
        <f t="shared" ref="R3:R7" si="1">P3-Q3</f>
        <v>7</v>
      </c>
      <c r="S3" s="32">
        <f>'Юнит 23-28.02'!S3+'Юнит 01.03'!S3</f>
        <v>19400</v>
      </c>
      <c r="T3" s="32">
        <f>'Юнит 23-28.02'!T3+'Юнит 01.03'!T3</f>
        <v>-2450</v>
      </c>
      <c r="U3" s="276">
        <f t="shared" ref="U3:U7" si="2">S3+T3</f>
        <v>16950</v>
      </c>
      <c r="V3" s="43">
        <f t="shared" ref="V3:V14" si="3">U3/$U$24</f>
        <v>6.0876186097962172E-2</v>
      </c>
      <c r="W3" s="44">
        <f t="shared" ref="W3:W7" si="4">R3*H3</f>
        <v>1000.8599999999999</v>
      </c>
      <c r="X3" s="32">
        <f>'Юнит 23-28.02'!X3+'Юнит 01.03'!X3</f>
        <v>7288.5</v>
      </c>
      <c r="Y3" s="45">
        <f t="shared" ref="Y3:Y16" si="5">IF(U3=0,0,X3/U3)</f>
        <v>0.43</v>
      </c>
      <c r="Z3" s="32">
        <f>'Юнит 23-28.02'!Z3+'Юнит 01.03'!Z3</f>
        <v>1586.33</v>
      </c>
      <c r="AA3" s="32">
        <f>'Юнит 23-28.02'!AA3+'Юнит 01.03'!AA3</f>
        <v>4036.1054260000001</v>
      </c>
      <c r="AB3" s="42"/>
      <c r="AC3" s="42"/>
      <c r="AD3" s="32">
        <f>'Юнит 23-28.02'!AD3+'Юнит 01.03'!AD3</f>
        <v>70.231654237406786</v>
      </c>
      <c r="AE3" s="47">
        <f t="shared" ref="AE3:AE7" si="6">U3-W3-X3-Z3-AA3-AB3-AC3-AD3</f>
        <v>2967.9729197625925</v>
      </c>
      <c r="AF3" s="46"/>
      <c r="AG3" s="48">
        <f t="shared" ref="AG3:AG7" si="7">IF(R3=0,0,U3/R3)</f>
        <v>2421.4285714285716</v>
      </c>
      <c r="AH3" s="49">
        <f t="shared" ref="AH3:AH7" si="8">H3</f>
        <v>142.97999999999999</v>
      </c>
      <c r="AI3" s="49">
        <f t="shared" ref="AI3:AI7" si="9">IF(R3=0,0,X3/R3)</f>
        <v>1041.2142857142858</v>
      </c>
      <c r="AJ3" s="49">
        <f t="shared" ref="AJ3:AJ7" si="10">IF(P3=0,Z3/1,Z3/P3)</f>
        <v>198.29124999999999</v>
      </c>
      <c r="AK3" s="49">
        <f t="shared" ref="AK3:AK7" si="11">IF(P3=0,0,AA3/P3)</f>
        <v>504.51317825000001</v>
      </c>
      <c r="AL3" s="49">
        <f>_xlfn.IFS(R3=0,AE3,R3&lt;0,AE3/-R3,R3&gt;0,AE3/R3)</f>
        <v>423.99613139465606</v>
      </c>
      <c r="AM3" s="50">
        <f t="shared" ref="AM3:AM7" si="12">IF(AG3=0,0,AL3/AG3)</f>
        <v>0.17510164718363377</v>
      </c>
      <c r="AN3" s="51">
        <f t="shared" ref="AN3:AN7" si="13">IF(AH3=0,0,AL3/AH3)</f>
        <v>2.9654226562781933</v>
      </c>
      <c r="AP3" s="53">
        <f t="shared" ref="AP3:AP7" si="14">AL3*C3</f>
        <v>147550.65372534032</v>
      </c>
    </row>
    <row r="4" spans="1:42">
      <c r="A4" s="30">
        <v>2676784638</v>
      </c>
      <c r="B4" s="31" t="s">
        <v>39</v>
      </c>
      <c r="C4" s="32">
        <f>'Юнит 01.03'!C4</f>
        <v>348</v>
      </c>
      <c r="D4" s="33"/>
      <c r="E4" s="33"/>
      <c r="F4" s="33"/>
      <c r="G4" s="34"/>
      <c r="H4" s="35">
        <v>123.09</v>
      </c>
      <c r="I4" s="33">
        <f t="shared" si="0"/>
        <v>42835.32</v>
      </c>
      <c r="J4" s="36"/>
      <c r="K4" s="32">
        <f>'Юнит 23-28.02'!K4+'Юнит 01.03'!K4</f>
        <v>11</v>
      </c>
      <c r="L4" s="36"/>
      <c r="M4" s="36"/>
      <c r="N4" s="37">
        <f t="shared" ref="N4:N16" si="15">K4/$O$1</f>
        <v>1.5714285714285714</v>
      </c>
      <c r="O4" s="38">
        <f t="shared" ref="O4:O16" si="16">R4/$O$1</f>
        <v>0.7142857142857143</v>
      </c>
      <c r="P4" s="32">
        <f>'Юнит 23-28.02'!P4+'Юнит 01.03'!P4</f>
        <v>5</v>
      </c>
      <c r="Q4" s="32">
        <f>'Юнит 23-28.02'!Q4+'Юнит 01.03'!Q4</f>
        <v>0</v>
      </c>
      <c r="R4" s="40">
        <f t="shared" si="1"/>
        <v>5</v>
      </c>
      <c r="S4" s="32">
        <f>'Юнит 23-28.02'!S4+'Юнит 01.03'!S4</f>
        <v>12150</v>
      </c>
      <c r="T4" s="32">
        <f>'Юнит 23-28.02'!T4+'Юнит 01.03'!T4</f>
        <v>0</v>
      </c>
      <c r="U4" s="276">
        <f t="shared" si="2"/>
        <v>12150</v>
      </c>
      <c r="V4" s="43">
        <f t="shared" si="3"/>
        <v>4.3636912158716248E-2</v>
      </c>
      <c r="W4" s="44">
        <f t="shared" si="4"/>
        <v>615.45000000000005</v>
      </c>
      <c r="X4" s="32">
        <f>'Юнит 23-28.02'!X4+'Юнит 01.03'!X4</f>
        <v>5224.5</v>
      </c>
      <c r="Y4" s="45">
        <f t="shared" si="5"/>
        <v>0.43</v>
      </c>
      <c r="Z4" s="32">
        <f>'Юнит 23-28.02'!Z4+'Юнит 01.03'!Z4</f>
        <v>937.79</v>
      </c>
      <c r="AA4" s="32">
        <f>'Юнит 23-28.02'!AA4+'Юнит 01.03'!AA4</f>
        <v>3587.8355569999999</v>
      </c>
      <c r="AB4" s="42"/>
      <c r="AC4" s="42"/>
      <c r="AD4" s="32">
        <f>'Юнит 23-28.02'!AD4+'Юнит 01.03'!AD4</f>
        <v>50.245486841151312</v>
      </c>
      <c r="AE4" s="47">
        <f t="shared" si="6"/>
        <v>1734.1789561588482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187.55799999999999</v>
      </c>
      <c r="AK4" s="49">
        <f t="shared" si="11"/>
        <v>717.56711139999993</v>
      </c>
      <c r="AL4" s="49">
        <f t="array" ref="AL4">_xlfn.IFS(R4=0,AE4,R4&lt;0,AE4/-R4,R4&gt;0,AE4/R4)</f>
        <v>346.83579123176963</v>
      </c>
      <c r="AM4" s="50">
        <f t="shared" si="12"/>
        <v>0.14273077828467887</v>
      </c>
      <c r="AN4" s="51">
        <f t="shared" si="13"/>
        <v>2.8177414187323877</v>
      </c>
      <c r="AP4" s="53">
        <f t="shared" si="14"/>
        <v>120698.85534865584</v>
      </c>
    </row>
    <row r="5" spans="1:42">
      <c r="A5" s="30">
        <v>2676784504</v>
      </c>
      <c r="B5" s="31" t="s">
        <v>40</v>
      </c>
      <c r="C5" s="32">
        <f>'Юнит 01.03'!C5</f>
        <v>364</v>
      </c>
      <c r="D5" s="33"/>
      <c r="E5" s="33"/>
      <c r="F5" s="33"/>
      <c r="G5" s="34"/>
      <c r="H5" s="35">
        <v>123.09</v>
      </c>
      <c r="I5" s="54">
        <f t="shared" si="0"/>
        <v>44804.76</v>
      </c>
      <c r="J5" s="36"/>
      <c r="K5" s="32">
        <f>'Юнит 23-28.02'!K5+'Юнит 01.03'!K5</f>
        <v>6</v>
      </c>
      <c r="L5" s="36"/>
      <c r="M5" s="36"/>
      <c r="N5" s="37">
        <f t="shared" si="15"/>
        <v>0.8571428571428571</v>
      </c>
      <c r="O5" s="38">
        <f t="shared" si="16"/>
        <v>0.5714285714285714</v>
      </c>
      <c r="P5" s="32">
        <f>'Юнит 23-28.02'!P5+'Юнит 01.03'!P5</f>
        <v>4</v>
      </c>
      <c r="Q5" s="32">
        <f>'Юнит 23-28.02'!Q5+'Юнит 01.03'!Q5</f>
        <v>0</v>
      </c>
      <c r="R5" s="40">
        <f t="shared" si="1"/>
        <v>4</v>
      </c>
      <c r="S5" s="32">
        <f>'Юнит 23-28.02'!S5+'Юнит 01.03'!S5</f>
        <v>10000</v>
      </c>
      <c r="T5" s="32">
        <f>'Юнит 23-28.02'!T5+'Юнит 01.03'!T5</f>
        <v>0</v>
      </c>
      <c r="U5" s="276">
        <f t="shared" si="2"/>
        <v>10000</v>
      </c>
      <c r="V5" s="43">
        <f t="shared" si="3"/>
        <v>3.5915154040095675E-2</v>
      </c>
      <c r="W5" s="44">
        <f t="shared" si="4"/>
        <v>492.36</v>
      </c>
      <c r="X5" s="32">
        <f>'Юнит 23-28.02'!X5+'Юнит 01.03'!X5</f>
        <v>4300</v>
      </c>
      <c r="Y5" s="45">
        <f t="shared" si="5"/>
        <v>0.43</v>
      </c>
      <c r="Z5" s="32">
        <f>'Юнит 23-28.02'!Z5+'Юнит 01.03'!Z5</f>
        <v>782.43999999999994</v>
      </c>
      <c r="AA5" s="32">
        <f>'Юнит 23-28.02'!AA5+'Юнит 01.03'!AA5</f>
        <v>2976.3405229999998</v>
      </c>
      <c r="AB5" s="55"/>
      <c r="AC5" s="42"/>
      <c r="AD5" s="32">
        <f>'Юнит 23-28.02'!AD5+'Юнит 01.03'!AD5</f>
        <v>41.493186198896495</v>
      </c>
      <c r="AE5" s="47">
        <f t="shared" si="6"/>
        <v>1407.3662908011036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195.60999999999999</v>
      </c>
      <c r="AK5" s="49">
        <f t="shared" si="11"/>
        <v>744.08513074999996</v>
      </c>
      <c r="AL5" s="49">
        <f t="array" ref="AL5">_xlfn.IFS(R5=0,AE5,R5&lt;0,AE5/-R5,R5&gt;0,AE5/R5)</f>
        <v>351.84157270027589</v>
      </c>
      <c r="AM5" s="50">
        <f t="shared" si="12"/>
        <v>0.14073662908011036</v>
      </c>
      <c r="AN5" s="51">
        <f t="shared" si="13"/>
        <v>2.8584090722258177</v>
      </c>
      <c r="AP5" s="53">
        <f t="shared" si="14"/>
        <v>128070.33246290042</v>
      </c>
    </row>
    <row r="6" spans="1:42">
      <c r="A6" s="30">
        <v>2676784514</v>
      </c>
      <c r="B6" s="31" t="s">
        <v>41</v>
      </c>
      <c r="C6" s="32">
        <f>'Юнит 01.03'!C6</f>
        <v>650</v>
      </c>
      <c r="D6" s="33"/>
      <c r="E6" s="33"/>
      <c r="F6" s="33"/>
      <c r="G6" s="34"/>
      <c r="H6" s="35">
        <v>123.09</v>
      </c>
      <c r="I6" s="54">
        <f t="shared" si="0"/>
        <v>80008.5</v>
      </c>
      <c r="J6" s="36"/>
      <c r="K6" s="32">
        <f>'Юнит 23-28.02'!K6+'Юнит 01.03'!K6</f>
        <v>12</v>
      </c>
      <c r="L6" s="36"/>
      <c r="M6" s="36"/>
      <c r="N6" s="37">
        <f t="shared" si="15"/>
        <v>1.7142857142857142</v>
      </c>
      <c r="O6" s="38">
        <f t="shared" si="16"/>
        <v>1</v>
      </c>
      <c r="P6" s="32">
        <f>'Юнит 23-28.02'!P6+'Юнит 01.03'!P6</f>
        <v>7</v>
      </c>
      <c r="Q6" s="32">
        <f>'Юнит 23-28.02'!Q6+'Юнит 01.03'!Q6</f>
        <v>0</v>
      </c>
      <c r="R6" s="40">
        <f t="shared" si="1"/>
        <v>7</v>
      </c>
      <c r="S6" s="32">
        <f>'Юнит 23-28.02'!S6+'Юнит 01.03'!S6</f>
        <v>17650</v>
      </c>
      <c r="T6" s="32">
        <f>'Юнит 23-28.02'!T6+'Юнит 01.03'!T6</f>
        <v>0</v>
      </c>
      <c r="U6" s="276">
        <f t="shared" si="2"/>
        <v>17650</v>
      </c>
      <c r="V6" s="43">
        <f t="shared" si="3"/>
        <v>6.3390246880768872E-2</v>
      </c>
      <c r="W6" s="44">
        <f t="shared" si="4"/>
        <v>861.63</v>
      </c>
      <c r="X6" s="32">
        <f>'Юнит 23-28.02'!X6+'Юнит 01.03'!X6</f>
        <v>7589.5</v>
      </c>
      <c r="Y6" s="45">
        <f t="shared" si="5"/>
        <v>0.43</v>
      </c>
      <c r="Z6" s="32">
        <f>'Юнит 23-28.02'!Z6+'Юнит 01.03'!Z6</f>
        <v>1117.8399999999999</v>
      </c>
      <c r="AA6" s="32">
        <f>'Юнит 23-28.02'!AA6+'Юнит 01.03'!AA6</f>
        <v>4077.3155769999998</v>
      </c>
      <c r="AB6" s="55"/>
      <c r="AC6" s="42"/>
      <c r="AD6" s="32">
        <f>'Юнит 23-28.02'!AD6+'Юнит 01.03'!AD6</f>
        <v>73.279219594146966</v>
      </c>
      <c r="AE6" s="47">
        <f t="shared" si="6"/>
        <v>3930.435203405852</v>
      </c>
      <c r="AF6" s="46"/>
      <c r="AG6" s="48">
        <f t="shared" si="7"/>
        <v>2521.4285714285716</v>
      </c>
      <c r="AH6" s="49">
        <f t="shared" si="8"/>
        <v>123.09</v>
      </c>
      <c r="AI6" s="49">
        <f t="shared" si="9"/>
        <v>1084.2142857142858</v>
      </c>
      <c r="AJ6" s="49">
        <f t="shared" si="10"/>
        <v>159.69142857142856</v>
      </c>
      <c r="AK6" s="49">
        <f t="shared" si="11"/>
        <v>582.47365385714284</v>
      </c>
      <c r="AL6" s="49">
        <f t="array" ref="AL6">_xlfn.IFS(R6=0,AE6,R6&lt;0,AE6/-R6,R6&gt;0,AE6/R6)</f>
        <v>561.49074334369311</v>
      </c>
      <c r="AM6" s="50">
        <f t="shared" si="12"/>
        <v>0.22268754693517573</v>
      </c>
      <c r="AN6" s="51">
        <f t="shared" si="13"/>
        <v>4.5616276167332286</v>
      </c>
      <c r="AP6" s="53">
        <f t="shared" si="14"/>
        <v>364968.98317340051</v>
      </c>
    </row>
    <row r="7" spans="1:42">
      <c r="A7" s="30">
        <v>2676784181</v>
      </c>
      <c r="B7" s="31" t="s">
        <v>42</v>
      </c>
      <c r="C7" s="32">
        <f>'Юнит 01.03'!C7</f>
        <v>614</v>
      </c>
      <c r="D7" s="33"/>
      <c r="E7" s="33"/>
      <c r="F7" s="33"/>
      <c r="G7" s="34"/>
      <c r="H7" s="35">
        <v>117.24</v>
      </c>
      <c r="I7" s="54">
        <f t="shared" si="0"/>
        <v>71985.36</v>
      </c>
      <c r="J7" s="36"/>
      <c r="K7" s="32">
        <f>'Юнит 23-28.02'!K7+'Юнит 01.03'!K7</f>
        <v>27</v>
      </c>
      <c r="L7" s="36"/>
      <c r="M7" s="36"/>
      <c r="N7" s="37">
        <f t="shared" si="15"/>
        <v>3.8571428571428572</v>
      </c>
      <c r="O7" s="38">
        <f t="shared" si="16"/>
        <v>2.1428571428571428</v>
      </c>
      <c r="P7" s="32">
        <f>'Юнит 23-28.02'!P7+'Юнит 01.03'!P7</f>
        <v>15</v>
      </c>
      <c r="Q7" s="32">
        <f>'Юнит 23-28.02'!Q7+'Юнит 01.03'!Q7</f>
        <v>0</v>
      </c>
      <c r="R7" s="40">
        <f t="shared" si="1"/>
        <v>15</v>
      </c>
      <c r="S7" s="32">
        <f>'Юнит 23-28.02'!S7+'Юнит 01.03'!S7</f>
        <v>37370.000000000015</v>
      </c>
      <c r="T7" s="32">
        <f>'Юнит 23-28.02'!T7+'Юнит 01.03'!T7</f>
        <v>0</v>
      </c>
      <c r="U7" s="276">
        <f t="shared" si="2"/>
        <v>37370.000000000015</v>
      </c>
      <c r="V7" s="43">
        <f t="shared" si="3"/>
        <v>0.1342149306478376</v>
      </c>
      <c r="W7" s="44">
        <f t="shared" si="4"/>
        <v>1758.6</v>
      </c>
      <c r="X7" s="32">
        <f>'Юнит 23-28.02'!X7+'Юнит 01.03'!X7</f>
        <v>16069.1</v>
      </c>
      <c r="Y7" s="45">
        <f t="shared" si="5"/>
        <v>0.42999999999999983</v>
      </c>
      <c r="Z7" s="32">
        <f>'Юнит 23-28.02'!Z7+'Юнит 01.03'!Z7</f>
        <v>3332.7399999999989</v>
      </c>
      <c r="AA7" s="32">
        <f>'Юнит 23-28.02'!AA7+'Юнит 01.03'!AA7</f>
        <v>10073.819125000002</v>
      </c>
      <c r="AB7" s="55"/>
      <c r="AC7" s="42"/>
      <c r="AD7" s="32">
        <f>'Юнит 23-28.02'!AD7+'Юнит 01.03'!AD7</f>
        <v>154.82269767023257</v>
      </c>
      <c r="AE7" s="47">
        <f t="shared" si="6"/>
        <v>5980.9181773297851</v>
      </c>
      <c r="AF7" s="46"/>
      <c r="AG7" s="48">
        <f t="shared" si="7"/>
        <v>2491.3333333333344</v>
      </c>
      <c r="AH7" s="49">
        <f t="shared" si="8"/>
        <v>117.24</v>
      </c>
      <c r="AI7" s="49">
        <f t="shared" si="9"/>
        <v>1071.2733333333333</v>
      </c>
      <c r="AJ7" s="49">
        <f t="shared" si="10"/>
        <v>222.18266666666659</v>
      </c>
      <c r="AK7" s="49">
        <f t="shared" si="11"/>
        <v>671.58794166666678</v>
      </c>
      <c r="AL7" s="49">
        <f t="array" ref="AL7">_xlfn.IFS(R7=0,AE7,R7&lt;0,AE7/-R7,R7&gt;0,AE7/R7)</f>
        <v>398.72787848865232</v>
      </c>
      <c r="AM7" s="50">
        <f t="shared" si="12"/>
        <v>0.16004597745062302</v>
      </c>
      <c r="AN7" s="51">
        <f t="shared" si="13"/>
        <v>3.4009542689240222</v>
      </c>
      <c r="AP7" s="53">
        <f t="shared" si="14"/>
        <v>244818.91739203251</v>
      </c>
    </row>
    <row r="8" spans="1:42">
      <c r="A8" s="30">
        <v>2676783005</v>
      </c>
      <c r="B8" s="31" t="s">
        <v>43</v>
      </c>
      <c r="C8" s="32">
        <f>'Юнит 01.03'!C8</f>
        <v>276</v>
      </c>
      <c r="D8" s="33"/>
      <c r="E8" s="33"/>
      <c r="F8" s="33"/>
      <c r="G8" s="34"/>
      <c r="H8" s="35">
        <v>169.89</v>
      </c>
      <c r="I8" s="54">
        <f t="shared" si="0"/>
        <v>46889.64</v>
      </c>
      <c r="J8" s="36"/>
      <c r="K8" s="32">
        <f>'Юнит 23-28.02'!K8+'Юнит 01.03'!K8</f>
        <v>26</v>
      </c>
      <c r="L8" s="36"/>
      <c r="M8" s="36"/>
      <c r="N8" s="37">
        <f t="shared" si="15"/>
        <v>3.7142857142857144</v>
      </c>
      <c r="O8" s="38">
        <f t="shared" si="16"/>
        <v>2.4285714285714284</v>
      </c>
      <c r="P8" s="32">
        <f>'Юнит 23-28.02'!P8+'Юнит 01.03'!P8</f>
        <v>18</v>
      </c>
      <c r="Q8" s="32">
        <f>'Юнит 23-28.02'!Q8+'Юнит 01.03'!Q8</f>
        <v>1</v>
      </c>
      <c r="R8" s="40">
        <f>P8-Q8</f>
        <v>17</v>
      </c>
      <c r="S8" s="32">
        <f>'Юнит 23-28.02'!S8+'Юнит 01.03'!S8</f>
        <v>44400.000000000007</v>
      </c>
      <c r="T8" s="32">
        <f>'Юнит 23-28.02'!T8+'Юнит 01.03'!T8</f>
        <v>-2500</v>
      </c>
      <c r="U8" s="276">
        <f>S8+T8</f>
        <v>41900.000000000007</v>
      </c>
      <c r="V8" s="43">
        <f t="shared" si="3"/>
        <v>0.15048449542800091</v>
      </c>
      <c r="W8" s="44">
        <f>R8*H8</f>
        <v>2888.1299999999997</v>
      </c>
      <c r="X8" s="32">
        <f>'Юнит 23-28.02'!X8+'Юнит 01.03'!X8</f>
        <v>18017</v>
      </c>
      <c r="Y8" s="45">
        <f t="shared" si="5"/>
        <v>0.42999999999999994</v>
      </c>
      <c r="Z8" s="32">
        <f>'Юнит 23-28.02'!Z8+'Юнит 01.03'!Z8</f>
        <v>3215.9999999999995</v>
      </c>
      <c r="AA8" s="32">
        <f>'Юнит 23-28.02'!AA8+'Юнит 01.03'!AA8</f>
        <v>7178.9773449999993</v>
      </c>
      <c r="AB8" s="55"/>
      <c r="AC8" s="42"/>
      <c r="AD8" s="32">
        <f>'Юнит 23-28.02'!AD8+'Юнит 01.03'!AD8</f>
        <v>173.27455955919675</v>
      </c>
      <c r="AE8" s="47">
        <f>U8-W8-X8-Z8-AA8-AB8-AC8-AD8</f>
        <v>10426.618095440814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398.83207472222216</v>
      </c>
      <c r="AL8" s="49">
        <f t="array" ref="AL8">_xlfn.IFS(R8=0,AE8,R8&lt;0,AE8/-R8,R8&gt;0,AE8/R8)</f>
        <v>613.33047620240086</v>
      </c>
      <c r="AM8" s="50">
        <f>IF(AG8=0,0,AL8/AG8)</f>
        <v>0.24884530060717933</v>
      </c>
      <c r="AN8" s="51">
        <f>IF(AH8=0,0,AL8/AH8)</f>
        <v>3.6101623179845834</v>
      </c>
      <c r="AP8" s="53">
        <f>AL8*C8</f>
        <v>169279.21143186264</v>
      </c>
    </row>
    <row r="9" spans="1:42">
      <c r="A9" s="30">
        <v>3405092860</v>
      </c>
      <c r="B9" s="31" t="s">
        <v>55</v>
      </c>
      <c r="C9" s="32">
        <f>'Юнит 01.03'!C9</f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f>'Юнит 23-28.02'!K9+'Юнит 01.03'!K9</f>
        <v>5</v>
      </c>
      <c r="L9" s="36"/>
      <c r="M9" s="36"/>
      <c r="N9" s="37">
        <f t="shared" si="15"/>
        <v>0.7142857142857143</v>
      </c>
      <c r="O9" s="38">
        <f t="shared" si="16"/>
        <v>0.14285714285714285</v>
      </c>
      <c r="P9" s="32">
        <f>'Юнит 23-28.02'!P9+'Юнит 01.03'!P9</f>
        <v>3</v>
      </c>
      <c r="Q9" s="32">
        <f>'Юнит 23-28.02'!Q9+'Юнит 01.03'!Q9</f>
        <v>2</v>
      </c>
      <c r="R9" s="40">
        <f t="shared" ref="R9:R16" si="17">P9-Q9</f>
        <v>1</v>
      </c>
      <c r="S9" s="32">
        <f>'Юнит 23-28.02'!S9+'Юнит 01.03'!S9</f>
        <v>7200.0000000000009</v>
      </c>
      <c r="T9" s="32">
        <f>'Юнит 23-28.02'!T9+'Юнит 01.03'!T9</f>
        <v>-4800</v>
      </c>
      <c r="U9" s="276">
        <f t="shared" ref="U9:U16" si="18">S9+T9</f>
        <v>2400.0000000000009</v>
      </c>
      <c r="V9" s="43">
        <f t="shared" si="3"/>
        <v>8.6196369696229652E-3</v>
      </c>
      <c r="W9" s="44">
        <f t="shared" ref="W9:W16" si="19">R9*H9</f>
        <v>123</v>
      </c>
      <c r="X9" s="32">
        <f>'Юнит 23-28.02'!X9+'Юнит 01.03'!X9</f>
        <v>1032</v>
      </c>
      <c r="Y9" s="45">
        <f t="shared" si="5"/>
        <v>0.42999999999999983</v>
      </c>
      <c r="Z9" s="32">
        <f>'Юнит 23-28.02'!Z9+'Юнит 01.03'!Z9</f>
        <v>1457.8500000000004</v>
      </c>
      <c r="AA9" s="32">
        <f>'Юнит 23-28.02'!AA9+'Юнит 01.03'!AA9</f>
        <v>1229.4910150000001</v>
      </c>
      <c r="AB9" s="55"/>
      <c r="AC9" s="42"/>
      <c r="AD9" s="32">
        <f>'Юнит 23-28.02'!AD9+'Юнит 01.03'!AD9</f>
        <v>9.9250344377582884</v>
      </c>
      <c r="AE9" s="47">
        <f t="shared" ref="AE9:AE16" si="20">U9-W9-X9-Z9-AA9-AB9-AC9-AD9</f>
        <v>-1452.2660494377578</v>
      </c>
      <c r="AF9" s="46"/>
      <c r="AG9" s="48">
        <f t="shared" ref="AG9:AG16" si="21">IF(R9=0,0,U9/R9)</f>
        <v>2400.0000000000009</v>
      </c>
      <c r="AH9" s="49">
        <f t="shared" ref="AH9:AH16" si="22">H9</f>
        <v>123</v>
      </c>
      <c r="AI9" s="49">
        <f t="shared" ref="AI9:AI16" si="23">IF(R9=0,0,X9/R9)</f>
        <v>1032</v>
      </c>
      <c r="AJ9" s="49">
        <f t="shared" ref="AJ9:AJ16" si="24">IF(P9=0,Z9/1,Z9/P9)</f>
        <v>485.9500000000001</v>
      </c>
      <c r="AK9" s="49">
        <f t="shared" ref="AK9:AK16" si="25">IF(P9=0,0,AA9/P9)</f>
        <v>409.83033833333337</v>
      </c>
      <c r="AL9" s="49">
        <f t="array" ref="AL9">_xlfn.IFS(R9=0,AE9,R9&lt;0,AE9/-R9,R9&gt;0,AE9/R9)</f>
        <v>-1452.2660494377578</v>
      </c>
      <c r="AM9" s="50">
        <f t="shared" ref="AM9:AM16" si="26">IF(AG9=0,0,AL9/AG9)</f>
        <v>-0.60511085393239883</v>
      </c>
      <c r="AN9" s="51">
        <f t="shared" ref="AN9:AN16" si="27">IF(AH9=0,0,AL9/AH9)</f>
        <v>-11.807041052339494</v>
      </c>
      <c r="AP9" s="53">
        <f t="shared" ref="AP9:AP16" si="28">AL9*C9</f>
        <v>-547504.30063803471</v>
      </c>
    </row>
    <row r="10" spans="1:42">
      <c r="A10" s="30">
        <v>3405092836</v>
      </c>
      <c r="B10" s="31" t="s">
        <v>56</v>
      </c>
      <c r="C10" s="32">
        <f>'Юнит 01.03'!C10</f>
        <v>365</v>
      </c>
      <c r="D10" s="33"/>
      <c r="E10" s="33"/>
      <c r="F10" s="33"/>
      <c r="G10" s="34"/>
      <c r="H10" s="35">
        <v>123</v>
      </c>
      <c r="I10" s="54">
        <f t="shared" si="0"/>
        <v>44895</v>
      </c>
      <c r="J10" s="36"/>
      <c r="K10" s="32">
        <f>'Юнит 23-28.02'!K10+'Юнит 01.03'!K10</f>
        <v>8</v>
      </c>
      <c r="L10" s="36"/>
      <c r="M10" s="36"/>
      <c r="N10" s="37">
        <f t="shared" si="15"/>
        <v>1.1428571428571428</v>
      </c>
      <c r="O10" s="38">
        <f t="shared" si="16"/>
        <v>0.5714285714285714</v>
      </c>
      <c r="P10" s="32">
        <f>'Юнит 23-28.02'!P10+'Юнит 01.03'!P10</f>
        <v>4</v>
      </c>
      <c r="Q10" s="32">
        <f>'Юнит 23-28.02'!Q10+'Юнит 01.03'!Q10</f>
        <v>0</v>
      </c>
      <c r="R10" s="40">
        <f t="shared" si="17"/>
        <v>4</v>
      </c>
      <c r="S10" s="32">
        <f>'Юнит 23-28.02'!S10+'Юнит 01.03'!S10</f>
        <v>9670</v>
      </c>
      <c r="T10" s="32">
        <f>'Юнит 23-28.02'!T10+'Юнит 01.03'!T10</f>
        <v>0</v>
      </c>
      <c r="U10" s="276">
        <f t="shared" si="18"/>
        <v>9670</v>
      </c>
      <c r="V10" s="43">
        <f t="shared" si="3"/>
        <v>3.4729953956772523E-2</v>
      </c>
      <c r="W10" s="44">
        <f t="shared" si="19"/>
        <v>492</v>
      </c>
      <c r="X10" s="32">
        <f>'Юнит 23-28.02'!X10+'Юнит 01.03'!X10</f>
        <v>4158.1000000000004</v>
      </c>
      <c r="Y10" s="45">
        <f t="shared" si="5"/>
        <v>0.43000000000000005</v>
      </c>
      <c r="Z10" s="32">
        <f>'Юнит 23-28.02'!Z10+'Юнит 01.03'!Z10</f>
        <v>953.36000000000013</v>
      </c>
      <c r="AA10" s="32">
        <f>'Юнит 23-28.02'!AA10+'Юнит 01.03'!AA10</f>
        <v>1348.587419</v>
      </c>
      <c r="AB10" s="55"/>
      <c r="AC10" s="42"/>
      <c r="AD10" s="32">
        <f>'Юнит 23-28.02'!AD10+'Юнит 01.03'!AD10</f>
        <v>40.126827451205884</v>
      </c>
      <c r="AE10" s="47">
        <f t="shared" si="20"/>
        <v>2677.8257535487937</v>
      </c>
      <c r="AF10" s="46"/>
      <c r="AG10" s="48">
        <f t="shared" si="21"/>
        <v>2417.5</v>
      </c>
      <c r="AH10" s="49">
        <f t="shared" si="22"/>
        <v>123</v>
      </c>
      <c r="AI10" s="49">
        <f t="shared" si="23"/>
        <v>1039.5250000000001</v>
      </c>
      <c r="AJ10" s="49">
        <f t="shared" si="24"/>
        <v>238.34000000000003</v>
      </c>
      <c r="AK10" s="49">
        <f t="shared" si="25"/>
        <v>337.14685474999999</v>
      </c>
      <c r="AL10" s="49">
        <f t="array" ref="AL10">_xlfn.IFS(R10=0,AE10,R10&lt;0,AE10/-R10,R10&gt;0,AE10/R10)</f>
        <v>669.45643838719843</v>
      </c>
      <c r="AM10" s="50">
        <f t="shared" si="26"/>
        <v>0.2769209672749528</v>
      </c>
      <c r="AN10" s="51">
        <f t="shared" si="27"/>
        <v>5.4427352714406378</v>
      </c>
      <c r="AP10" s="53">
        <f t="shared" si="28"/>
        <v>244351.60001132742</v>
      </c>
    </row>
    <row r="11" spans="1:42">
      <c r="A11" s="30">
        <v>3064346962</v>
      </c>
      <c r="B11" s="31" t="s">
        <v>52</v>
      </c>
      <c r="C11" s="32">
        <f>'Юнит 01.03'!C11</f>
        <v>634</v>
      </c>
      <c r="D11" s="33"/>
      <c r="E11" s="33"/>
      <c r="F11" s="33"/>
      <c r="G11" s="34"/>
      <c r="H11" s="35">
        <v>123</v>
      </c>
      <c r="I11" s="54">
        <f t="shared" si="0"/>
        <v>77982</v>
      </c>
      <c r="J11" s="36"/>
      <c r="K11" s="32">
        <f>'Юнит 23-28.02'!K11+'Юнит 01.03'!K11</f>
        <v>20</v>
      </c>
      <c r="L11" s="36"/>
      <c r="M11" s="36"/>
      <c r="N11" s="37">
        <f t="shared" si="15"/>
        <v>2.8571428571428572</v>
      </c>
      <c r="O11" s="38">
        <f t="shared" si="16"/>
        <v>1</v>
      </c>
      <c r="P11" s="32">
        <f>'Юнит 23-28.02'!P11+'Юнит 01.03'!P11</f>
        <v>8</v>
      </c>
      <c r="Q11" s="32">
        <f>'Юнит 23-28.02'!Q11+'Юнит 01.03'!Q11</f>
        <v>1</v>
      </c>
      <c r="R11" s="40">
        <f t="shared" si="17"/>
        <v>7</v>
      </c>
      <c r="S11" s="32">
        <f>'Юнит 23-28.02'!S11+'Юнит 01.03'!S11</f>
        <v>19920</v>
      </c>
      <c r="T11" s="32">
        <f>'Юнит 23-28.02'!T11+'Юнит 01.03'!T11</f>
        <v>-2350</v>
      </c>
      <c r="U11" s="276">
        <f t="shared" si="18"/>
        <v>17570</v>
      </c>
      <c r="V11" s="43">
        <f t="shared" si="3"/>
        <v>6.3102925648448105E-2</v>
      </c>
      <c r="W11" s="44">
        <f t="shared" si="19"/>
        <v>861</v>
      </c>
      <c r="X11" s="32">
        <f>'Юнит 23-28.02'!X11+'Юнит 01.03'!X11</f>
        <v>7555.1</v>
      </c>
      <c r="Y11" s="45">
        <f t="shared" si="5"/>
        <v>0.43</v>
      </c>
      <c r="Z11" s="32">
        <f>'Юнит 23-28.02'!Z11+'Юнит 01.03'!Z11</f>
        <v>2928.670000000001</v>
      </c>
      <c r="AA11" s="32">
        <f>'Юнит 23-28.02'!AA11+'Юнит 01.03'!AA11</f>
        <v>7115.3529010000002</v>
      </c>
      <c r="AB11" s="55"/>
      <c r="AC11" s="42"/>
      <c r="AD11" s="32">
        <f>'Юнит 23-28.02'!AD11+'Юнит 01.03'!AD11</f>
        <v>73.080039600296999</v>
      </c>
      <c r="AE11" s="47">
        <f t="shared" si="20"/>
        <v>-963.20294060029858</v>
      </c>
      <c r="AF11" s="46"/>
      <c r="AG11" s="48">
        <f t="shared" si="21"/>
        <v>2510</v>
      </c>
      <c r="AH11" s="49">
        <f t="shared" si="22"/>
        <v>123</v>
      </c>
      <c r="AI11" s="49">
        <f t="shared" si="23"/>
        <v>1079.3</v>
      </c>
      <c r="AJ11" s="49">
        <f t="shared" si="24"/>
        <v>366.08375000000012</v>
      </c>
      <c r="AK11" s="49">
        <f t="shared" si="25"/>
        <v>889.41911262500003</v>
      </c>
      <c r="AL11" s="49">
        <f t="array" ref="AL11">_xlfn.IFS(R11=0,AE11,R11&lt;0,AE11/-R11,R11&gt;0,AE11/R11)</f>
        <v>-137.60042008575695</v>
      </c>
      <c r="AM11" s="50">
        <f t="shared" si="26"/>
        <v>-5.4820884496317508E-2</v>
      </c>
      <c r="AN11" s="51">
        <f t="shared" si="27"/>
        <v>-1.1187026023232272</v>
      </c>
      <c r="AP11" s="53">
        <f t="shared" si="28"/>
        <v>-87238.666334369904</v>
      </c>
    </row>
    <row r="12" spans="1:42">
      <c r="A12" s="30">
        <v>3405092873</v>
      </c>
      <c r="B12" s="171" t="s">
        <v>57</v>
      </c>
      <c r="C12" s="32">
        <f>'Юнит 01.03'!C12</f>
        <v>331</v>
      </c>
      <c r="D12" s="33"/>
      <c r="E12" s="33"/>
      <c r="F12" s="33"/>
      <c r="G12" s="34"/>
      <c r="H12" s="35">
        <v>117</v>
      </c>
      <c r="I12" s="54">
        <f t="shared" si="0"/>
        <v>38727</v>
      </c>
      <c r="J12" s="36"/>
      <c r="K12" s="32">
        <f>'Юнит 23-28.02'!K12+'Юнит 01.03'!K12</f>
        <v>8</v>
      </c>
      <c r="L12" s="36"/>
      <c r="M12" s="36"/>
      <c r="N12" s="37">
        <f t="shared" si="15"/>
        <v>1.1428571428571428</v>
      </c>
      <c r="O12" s="38">
        <f t="shared" si="16"/>
        <v>0.7142857142857143</v>
      </c>
      <c r="P12" s="32">
        <f>'Юнит 23-28.02'!P12+'Юнит 01.03'!P12</f>
        <v>5</v>
      </c>
      <c r="Q12" s="32">
        <f>'Юнит 23-28.02'!Q12+'Юнит 01.03'!Q12</f>
        <v>0</v>
      </c>
      <c r="R12" s="40">
        <f t="shared" si="17"/>
        <v>5</v>
      </c>
      <c r="S12" s="32">
        <f>'Юнит 23-28.02'!S12+'Юнит 01.03'!S12</f>
        <v>12000.000000000002</v>
      </c>
      <c r="T12" s="32">
        <f>'Юнит 23-28.02'!T12+'Юнит 01.03'!T12</f>
        <v>0</v>
      </c>
      <c r="U12" s="276">
        <f t="shared" si="18"/>
        <v>12000.000000000002</v>
      </c>
      <c r="V12" s="43">
        <f t="shared" si="3"/>
        <v>4.3098184848114819E-2</v>
      </c>
      <c r="W12" s="44">
        <f t="shared" si="19"/>
        <v>585</v>
      </c>
      <c r="X12" s="32">
        <f>'Юнит 23-28.02'!X12+'Юнит 01.03'!X12</f>
        <v>5160</v>
      </c>
      <c r="Y12" s="45">
        <f t="shared" si="5"/>
        <v>0.42999999999999994</v>
      </c>
      <c r="Z12" s="32">
        <f>'Юнит 23-28.02'!Z12+'Юнит 01.03'!Z12</f>
        <v>1471.1300000000006</v>
      </c>
      <c r="AA12" s="32">
        <f>'Юнит 23-28.02'!AA12+'Юнит 01.03'!AA12</f>
        <v>5890.5054600000003</v>
      </c>
      <c r="AB12" s="55"/>
      <c r="AC12" s="42"/>
      <c r="AD12" s="32">
        <f>'Юнит 23-28.02'!AD12+'Юнит 01.03'!AD12</f>
        <v>49.625172188791424</v>
      </c>
      <c r="AE12" s="47">
        <f t="shared" si="20"/>
        <v>-1156.2606321887909</v>
      </c>
      <c r="AF12" s="46"/>
      <c r="AG12" s="48">
        <f t="shared" si="21"/>
        <v>2400.0000000000005</v>
      </c>
      <c r="AH12" s="49">
        <f t="shared" si="22"/>
        <v>117</v>
      </c>
      <c r="AI12" s="49">
        <f t="shared" si="23"/>
        <v>1032</v>
      </c>
      <c r="AJ12" s="49">
        <f t="shared" si="24"/>
        <v>294.22600000000011</v>
      </c>
      <c r="AK12" s="49">
        <f t="shared" si="25"/>
        <v>1178.1010920000001</v>
      </c>
      <c r="AL12" s="49">
        <f t="array" ref="AL12">_xlfn.IFS(R12=0,AE12,R12&lt;0,AE12/-R12,R12&gt;0,AE12/R12)</f>
        <v>-231.25212643775816</v>
      </c>
      <c r="AM12" s="50">
        <f t="shared" si="26"/>
        <v>-9.6355052682399217E-2</v>
      </c>
      <c r="AN12" s="51">
        <f t="shared" si="27"/>
        <v>-1.9765139011774202</v>
      </c>
      <c r="AP12" s="53">
        <f t="shared" si="28"/>
        <v>-76544.453850897946</v>
      </c>
    </row>
    <row r="13" spans="1:42">
      <c r="A13" s="30">
        <v>3405092993</v>
      </c>
      <c r="B13" s="31" t="s">
        <v>58</v>
      </c>
      <c r="C13" s="32">
        <f>'Юнит 01.03'!C13</f>
        <v>346</v>
      </c>
      <c r="D13" s="33"/>
      <c r="E13" s="33"/>
      <c r="F13" s="33"/>
      <c r="G13" s="34"/>
      <c r="H13" s="35">
        <v>123</v>
      </c>
      <c r="I13" s="54">
        <f t="shared" si="0"/>
        <v>42558</v>
      </c>
      <c r="J13" s="36"/>
      <c r="K13" s="32">
        <f>'Юнит 23-28.02'!K13+'Юнит 01.03'!K13</f>
        <v>16</v>
      </c>
      <c r="L13" s="36"/>
      <c r="M13" s="36"/>
      <c r="N13" s="37">
        <f t="shared" si="15"/>
        <v>2.2857142857142856</v>
      </c>
      <c r="O13" s="38">
        <f t="shared" si="16"/>
        <v>1.7142857142857142</v>
      </c>
      <c r="P13" s="32">
        <f>'Юнит 23-28.02'!P13+'Юнит 01.03'!P13</f>
        <v>13</v>
      </c>
      <c r="Q13" s="32">
        <f>'Юнит 23-28.02'!Q13+'Юнит 01.03'!Q13</f>
        <v>1</v>
      </c>
      <c r="R13" s="40">
        <f t="shared" si="17"/>
        <v>12</v>
      </c>
      <c r="S13" s="32">
        <f>'Юнит 23-28.02'!S13+'Юнит 01.03'!S13</f>
        <v>30824.000000000004</v>
      </c>
      <c r="T13" s="32">
        <f>'Юнит 23-28.02'!T13+'Юнит 01.03'!T13</f>
        <v>-2400</v>
      </c>
      <c r="U13" s="276">
        <f t="shared" si="18"/>
        <v>28424.000000000004</v>
      </c>
      <c r="V13" s="43">
        <f t="shared" si="3"/>
        <v>0.10208523384356796</v>
      </c>
      <c r="W13" s="44">
        <f t="shared" si="19"/>
        <v>1476</v>
      </c>
      <c r="X13" s="32">
        <f>'Юнит 23-28.02'!X13+'Юнит 01.03'!X13</f>
        <v>12222.32</v>
      </c>
      <c r="Y13" s="45">
        <f t="shared" si="5"/>
        <v>0.42999999999999994</v>
      </c>
      <c r="Z13" s="32">
        <f>'Юнит 23-28.02'!Z13+'Юнит 01.03'!Z13</f>
        <v>3857.5</v>
      </c>
      <c r="AA13" s="32">
        <f>'Юнит 23-28.02'!AA13+'Юнит 01.03'!AA13</f>
        <v>5902.3805169999996</v>
      </c>
      <c r="AB13" s="55"/>
      <c r="AC13" s="42"/>
      <c r="AD13" s="32">
        <f>'Юнит 23-28.02'!AD13+'Юнит 01.03'!AD13</f>
        <v>117.54549119118397</v>
      </c>
      <c r="AE13" s="47">
        <f t="shared" si="20"/>
        <v>4848.2539918088205</v>
      </c>
      <c r="AF13" s="46"/>
      <c r="AG13" s="48">
        <f t="shared" si="21"/>
        <v>2368.666666666667</v>
      </c>
      <c r="AH13" s="49">
        <f t="shared" si="22"/>
        <v>123</v>
      </c>
      <c r="AI13" s="49">
        <f t="shared" si="23"/>
        <v>1018.5266666666666</v>
      </c>
      <c r="AJ13" s="49">
        <f t="shared" si="24"/>
        <v>296.73076923076923</v>
      </c>
      <c r="AK13" s="49">
        <f t="shared" si="25"/>
        <v>454.0292705384615</v>
      </c>
      <c r="AL13" s="49">
        <f t="array" ref="AL13">_xlfn.IFS(R13=0,AE13,R13&lt;0,AE13/-R13,R13&gt;0,AE13/R13)</f>
        <v>404.02116598406838</v>
      </c>
      <c r="AM13" s="50">
        <f t="shared" si="26"/>
        <v>0.17056902588688502</v>
      </c>
      <c r="AN13" s="51">
        <f t="shared" si="27"/>
        <v>3.2847249266997429</v>
      </c>
      <c r="AP13" s="53">
        <f t="shared" si="28"/>
        <v>139791.32343048765</v>
      </c>
    </row>
    <row r="14" spans="1:42">
      <c r="A14" s="30">
        <v>3405092868</v>
      </c>
      <c r="B14" s="31" t="s">
        <v>59</v>
      </c>
      <c r="C14" s="32">
        <f>'Юнит 01.03'!C14</f>
        <v>334</v>
      </c>
      <c r="H14" s="35">
        <v>123</v>
      </c>
      <c r="I14" s="54">
        <f t="shared" si="0"/>
        <v>41082</v>
      </c>
      <c r="K14" s="32">
        <f>'Юнит 23-28.02'!K14+'Юнит 01.03'!K14</f>
        <v>4</v>
      </c>
      <c r="N14" s="37">
        <f t="shared" si="15"/>
        <v>0.5714285714285714</v>
      </c>
      <c r="O14" s="38">
        <f t="shared" si="16"/>
        <v>0.42857142857142855</v>
      </c>
      <c r="P14" s="32">
        <f>'Юнит 23-28.02'!P14+'Юнит 01.03'!P14</f>
        <v>3</v>
      </c>
      <c r="Q14" s="32">
        <f>'Юнит 23-28.02'!Q14+'Юнит 01.03'!Q14</f>
        <v>0</v>
      </c>
      <c r="R14" s="40">
        <f t="shared" si="17"/>
        <v>3</v>
      </c>
      <c r="S14" s="32">
        <f>'Юнит 23-28.02'!S14+'Юнит 01.03'!S14</f>
        <v>7200</v>
      </c>
      <c r="T14" s="32">
        <f>'Юнит 23-28.02'!T14+'Юнит 01.03'!T14</f>
        <v>0</v>
      </c>
      <c r="U14" s="276">
        <f t="shared" si="18"/>
        <v>7200</v>
      </c>
      <c r="V14" s="43">
        <f t="shared" si="3"/>
        <v>2.5858910908868889E-2</v>
      </c>
      <c r="W14" s="44">
        <f t="shared" si="19"/>
        <v>369</v>
      </c>
      <c r="X14" s="32">
        <f>'Юнит 23-28.02'!X14+'Юнит 01.03'!X14</f>
        <v>3096</v>
      </c>
      <c r="Y14" s="45">
        <f t="shared" si="5"/>
        <v>0.43</v>
      </c>
      <c r="Z14" s="32">
        <f>'Юнит 23-28.02'!Z14+'Юнит 01.03'!Z14</f>
        <v>731.87</v>
      </c>
      <c r="AA14" s="32">
        <f>'Юнит 23-28.02'!AA14+'Юнит 01.03'!AA14</f>
        <v>823.69104199999992</v>
      </c>
      <c r="AB14" s="55"/>
      <c r="AC14" s="42"/>
      <c r="AD14" s="32">
        <f>'Юнит 23-28.02'!AD14+'Юнит 01.03'!AD14</f>
        <v>29.908424313182351</v>
      </c>
      <c r="AE14" s="47">
        <f t="shared" si="20"/>
        <v>2149.5305336868178</v>
      </c>
      <c r="AG14" s="48">
        <f t="shared" si="21"/>
        <v>2400</v>
      </c>
      <c r="AH14" s="49">
        <f t="shared" si="22"/>
        <v>123</v>
      </c>
      <c r="AI14" s="49">
        <f t="shared" si="23"/>
        <v>1032</v>
      </c>
      <c r="AJ14" s="49">
        <f t="shared" si="24"/>
        <v>243.95666666666668</v>
      </c>
      <c r="AK14" s="49">
        <f t="shared" si="25"/>
        <v>274.56368066666664</v>
      </c>
      <c r="AL14" s="49">
        <f t="array" ref="AL14">_xlfn.IFS(R14=0,AE14,R14&lt;0,AE14/-R14,R14&gt;0,AE14/R14)</f>
        <v>716.51017789560592</v>
      </c>
      <c r="AM14" s="50">
        <f t="shared" si="26"/>
        <v>0.29854590745650245</v>
      </c>
      <c r="AN14" s="51">
        <f t="shared" si="27"/>
        <v>5.8252859991512675</v>
      </c>
      <c r="AP14" s="53">
        <f t="shared" si="28"/>
        <v>239314.39941713237</v>
      </c>
    </row>
    <row r="15" spans="1:42">
      <c r="A15" s="30">
        <v>3064346642</v>
      </c>
      <c r="B15" s="31" t="s">
        <v>53</v>
      </c>
      <c r="C15" s="32">
        <f>'Юнит 01.03'!C15</f>
        <v>551</v>
      </c>
      <c r="D15" s="33"/>
      <c r="E15" s="33"/>
      <c r="F15" s="33"/>
      <c r="G15" s="34"/>
      <c r="H15" s="35">
        <v>123</v>
      </c>
      <c r="I15" s="54">
        <f t="shared" si="0"/>
        <v>67773</v>
      </c>
      <c r="J15" s="36"/>
      <c r="K15" s="32">
        <f>'Юнит 23-28.02'!K15+'Юнит 01.03'!K15</f>
        <v>31</v>
      </c>
      <c r="L15" s="36"/>
      <c r="M15" s="36"/>
      <c r="N15" s="37">
        <f t="shared" si="15"/>
        <v>4.4285714285714288</v>
      </c>
      <c r="O15" s="38">
        <f t="shared" si="16"/>
        <v>2.4285714285714284</v>
      </c>
      <c r="P15" s="32">
        <f>'Юнит 23-28.02'!P15+'Юнит 01.03'!P15</f>
        <v>17</v>
      </c>
      <c r="Q15" s="32">
        <f>'Юнит 23-28.02'!Q15+'Юнит 01.03'!Q15</f>
        <v>0</v>
      </c>
      <c r="R15" s="40">
        <f t="shared" si="17"/>
        <v>17</v>
      </c>
      <c r="S15" s="32">
        <f>'Юнит 23-28.02'!S15+'Юнит 01.03'!S15</f>
        <v>42149.999999999985</v>
      </c>
      <c r="T15" s="32">
        <f>'Юнит 23-28.02'!T15+'Юнит 01.03'!T15</f>
        <v>0</v>
      </c>
      <c r="U15" s="276">
        <f t="shared" si="18"/>
        <v>42149.999999999985</v>
      </c>
      <c r="V15" s="43">
        <f>U15/$U$24</f>
        <v>0.15138237427900322</v>
      </c>
      <c r="W15" s="44">
        <f t="shared" si="19"/>
        <v>2091</v>
      </c>
      <c r="X15" s="32">
        <f>'Юнит 23-28.02'!X15+'Юнит 01.03'!X15</f>
        <v>18124.5</v>
      </c>
      <c r="Y15" s="45">
        <f t="shared" si="5"/>
        <v>0.43000000000000016</v>
      </c>
      <c r="Z15" s="32">
        <f>'Юнит 23-28.02'!Z15+'Юнит 01.03'!Z15</f>
        <v>3364.71</v>
      </c>
      <c r="AA15" s="32">
        <f>'Юнит 23-28.02'!AA15+'Юнит 01.03'!AA15</f>
        <v>9451.0210200000001</v>
      </c>
      <c r="AB15" s="55"/>
      <c r="AC15" s="42"/>
      <c r="AD15" s="32">
        <f>'Юнит 23-28.02'!AD15+'Юнит 01.03'!AD15</f>
        <v>174.30841731312981</v>
      </c>
      <c r="AE15" s="47">
        <f t="shared" si="20"/>
        <v>8944.4605626868561</v>
      </c>
      <c r="AF15" s="46"/>
      <c r="AG15" s="48">
        <f t="shared" si="21"/>
        <v>2479.4117647058815</v>
      </c>
      <c r="AH15" s="49">
        <f t="shared" si="22"/>
        <v>123</v>
      </c>
      <c r="AI15" s="49">
        <f t="shared" si="23"/>
        <v>1066.1470588235295</v>
      </c>
      <c r="AJ15" s="49">
        <f t="shared" si="24"/>
        <v>197.92411764705884</v>
      </c>
      <c r="AK15" s="49">
        <f t="shared" si="25"/>
        <v>555.94241294117649</v>
      </c>
      <c r="AL15" s="49">
        <f t="array" ref="AL15">_xlfn.IFS(R15=0,AE15,R15&lt;0,AE15/-R15,R15&gt;0,AE15/R15)</f>
        <v>526.14473898157974</v>
      </c>
      <c r="AM15" s="50">
        <f t="shared" si="26"/>
        <v>0.21220547005188276</v>
      </c>
      <c r="AN15" s="51">
        <f t="shared" si="27"/>
        <v>4.2775995039152823</v>
      </c>
      <c r="AP15" s="53">
        <f t="shared" si="28"/>
        <v>289905.75117885042</v>
      </c>
    </row>
    <row r="16" spans="1:42">
      <c r="A16" s="30">
        <v>3405092287</v>
      </c>
      <c r="B16" s="31" t="s">
        <v>60</v>
      </c>
      <c r="C16" s="32">
        <f>'Юнит 01.03'!C16</f>
        <v>355</v>
      </c>
      <c r="H16" s="35">
        <v>117</v>
      </c>
      <c r="I16" s="54">
        <f t="shared" si="0"/>
        <v>41535</v>
      </c>
      <c r="K16" s="32">
        <f>'Юнит 23-28.02'!K16+'Юнит 01.03'!K16</f>
        <v>13</v>
      </c>
      <c r="N16" s="37">
        <f t="shared" si="15"/>
        <v>1.8571428571428572</v>
      </c>
      <c r="O16" s="38">
        <f t="shared" si="16"/>
        <v>1.2857142857142858</v>
      </c>
      <c r="P16" s="32">
        <f>'Юнит 23-28.02'!P16+'Юнит 01.03'!P16</f>
        <v>10</v>
      </c>
      <c r="Q16" s="32">
        <f>'Юнит 23-28.02'!Q16+'Юнит 01.03'!Q16</f>
        <v>1</v>
      </c>
      <c r="R16" s="40">
        <f t="shared" si="17"/>
        <v>9</v>
      </c>
      <c r="S16" s="32">
        <f>'Юнит 23-28.02'!S16+'Юнит 01.03'!S16</f>
        <v>25000</v>
      </c>
      <c r="T16" s="32">
        <f>'Юнит 23-28.02'!T16+'Юнит 01.03'!T16</f>
        <v>-2000</v>
      </c>
      <c r="U16" s="276">
        <f t="shared" si="18"/>
        <v>23000</v>
      </c>
      <c r="V16" s="43">
        <f>U16/$U$24</f>
        <v>8.2604854292220059E-2</v>
      </c>
      <c r="W16" s="44">
        <f t="shared" si="19"/>
        <v>1053</v>
      </c>
      <c r="X16" s="32">
        <f>'Юнит 23-28.02'!X16+'Юнит 01.03'!X16</f>
        <v>9890</v>
      </c>
      <c r="Y16" s="45">
        <f t="shared" si="5"/>
        <v>0.43</v>
      </c>
      <c r="Z16" s="32">
        <f>'Юнит 23-28.02'!Z16+'Юнит 01.03'!Z16</f>
        <v>2879.5000000000009</v>
      </c>
      <c r="AA16" s="32">
        <f>'Юнит 23-28.02'!AA16+'Юнит 01.03'!AA16</f>
        <v>6415.7632510000003</v>
      </c>
      <c r="AB16" s="55"/>
      <c r="AC16" s="42"/>
      <c r="AD16" s="32">
        <f>'Юнит 23-28.02'!AD16+'Юнит 01.03'!AD16</f>
        <v>95.253789403420527</v>
      </c>
      <c r="AE16" s="47">
        <f t="shared" si="20"/>
        <v>2666.4829595965793</v>
      </c>
      <c r="AF16" s="46"/>
      <c r="AG16" s="48">
        <f t="shared" si="21"/>
        <v>2555.5555555555557</v>
      </c>
      <c r="AH16" s="49">
        <f t="shared" si="22"/>
        <v>117</v>
      </c>
      <c r="AI16" s="49">
        <f t="shared" si="23"/>
        <v>1098.8888888888889</v>
      </c>
      <c r="AJ16" s="49">
        <f t="shared" si="24"/>
        <v>287.9500000000001</v>
      </c>
      <c r="AK16" s="49">
        <f t="shared" si="25"/>
        <v>641.57632510000008</v>
      </c>
      <c r="AL16" s="49">
        <f t="array" ref="AL16">_xlfn.IFS(R16=0,AE16,R16&lt;0,AE16/-R16,R16&gt;0,AE16/R16)</f>
        <v>296.27588439961994</v>
      </c>
      <c r="AM16" s="50">
        <f t="shared" si="26"/>
        <v>0.1159340417215904</v>
      </c>
      <c r="AN16" s="51">
        <f t="shared" si="27"/>
        <v>2.532272516236068</v>
      </c>
      <c r="AP16" s="53">
        <f t="shared" si="28"/>
        <v>105177.93896186507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276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29">AVERAGEIF(AG3:AG15,"&lt;&gt;0",AG3:AG15)</f>
        <v>2446.4980607627667</v>
      </c>
      <c r="AH17" s="58">
        <f t="shared" si="29"/>
        <v>127.26</v>
      </c>
      <c r="AI17" s="58">
        <f t="shared" si="29"/>
        <v>1051.9941661279897</v>
      </c>
      <c r="AJ17" s="58">
        <f t="shared" si="29"/>
        <v>251.17010118840432</v>
      </c>
      <c r="AK17" s="58">
        <f t="shared" si="29"/>
        <v>593.69937326928221</v>
      </c>
      <c r="AL17" s="58">
        <f t="shared" si="29"/>
        <v>245.47973220374064</v>
      </c>
      <c r="AM17" s="59">
        <f t="shared" si="29"/>
        <v>9.9392496853885279E-2</v>
      </c>
      <c r="AN17" s="59">
        <f t="shared" si="29"/>
        <v>1.8571081150957711</v>
      </c>
      <c r="AO17" s="60"/>
      <c r="AP17" s="61"/>
    </row>
    <row r="18" spans="1:52">
      <c r="A18" s="62" t="s">
        <v>44</v>
      </c>
      <c r="B18" s="63"/>
      <c r="C18" s="64">
        <f>SUM(C3:C16)</f>
        <v>5893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737203.62</v>
      </c>
      <c r="J18" s="67"/>
      <c r="K18" s="64">
        <f>SUM(K3:K16)</f>
        <v>195</v>
      </c>
      <c r="L18" s="67"/>
      <c r="M18" s="67"/>
      <c r="N18" s="68"/>
      <c r="O18" s="69"/>
      <c r="P18" s="64">
        <f t="shared" ref="P18:X18" si="30">SUM(P3:P16)</f>
        <v>120</v>
      </c>
      <c r="Q18" s="64">
        <f t="shared" si="30"/>
        <v>7</v>
      </c>
      <c r="R18" s="64">
        <f t="shared" si="30"/>
        <v>113</v>
      </c>
      <c r="S18" s="70">
        <f t="shared" si="30"/>
        <v>294934</v>
      </c>
      <c r="T18" s="64">
        <f t="shared" si="30"/>
        <v>-16500</v>
      </c>
      <c r="U18" s="277">
        <f t="shared" si="30"/>
        <v>278434</v>
      </c>
      <c r="V18" s="71">
        <f t="shared" si="30"/>
        <v>1</v>
      </c>
      <c r="W18" s="64">
        <f t="shared" si="30"/>
        <v>14667.029999999999</v>
      </c>
      <c r="X18" s="64">
        <f t="shared" si="30"/>
        <v>119726.62</v>
      </c>
      <c r="Y18" s="72">
        <f>IF(U18=0,0,X18/U18)</f>
        <v>0.43</v>
      </c>
      <c r="Z18" s="64">
        <f>SUM(Z3:Z16)</f>
        <v>28617.73</v>
      </c>
      <c r="AA18" s="64">
        <f>IFERROR(P18*AA24/P24,0)</f>
        <v>74817.19</v>
      </c>
      <c r="AB18" s="64">
        <f>SUM(AB3:AB16)</f>
        <v>0</v>
      </c>
      <c r="AC18" s="64">
        <f>SUM(AC3:AC16)</f>
        <v>0</v>
      </c>
      <c r="AD18" s="73">
        <f>SUM(AD3:AD16)</f>
        <v>1153.1200000000003</v>
      </c>
      <c r="AE18" s="74">
        <f>SUM(AE3:AE16)</f>
        <v>44162.313822000018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1482640.5457105527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276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276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276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1">AVERAGEIF(AG20:AG20,"&lt;&gt;0",AG20:AG20)</f>
        <v>#DIV/0!</v>
      </c>
      <c r="AH21" s="86" t="e">
        <f t="shared" si="31"/>
        <v>#DIV/0!</v>
      </c>
      <c r="AI21" s="86" t="e">
        <f t="shared" si="31"/>
        <v>#DIV/0!</v>
      </c>
      <c r="AJ21" s="86" t="e">
        <f t="shared" si="31"/>
        <v>#DIV/0!</v>
      </c>
      <c r="AK21" s="86" t="e">
        <f t="shared" si="31"/>
        <v>#DIV/0!</v>
      </c>
      <c r="AL21" s="86" t="e">
        <f t="shared" si="31"/>
        <v>#DIV/0!</v>
      </c>
      <c r="AM21" s="87" t="e">
        <f t="shared" si="31"/>
        <v>#DIV/0!</v>
      </c>
      <c r="AN21" s="87" t="e">
        <f t="shared" si="31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2">SUM(P20:P20)</f>
        <v>0</v>
      </c>
      <c r="Q22" s="90">
        <f t="shared" si="32"/>
        <v>0</v>
      </c>
      <c r="R22" s="96">
        <f t="shared" si="32"/>
        <v>0</v>
      </c>
      <c r="S22" s="90">
        <f t="shared" si="32"/>
        <v>0</v>
      </c>
      <c r="T22" s="90">
        <f t="shared" si="32"/>
        <v>0</v>
      </c>
      <c r="U22" s="278">
        <f t="shared" si="32"/>
        <v>0</v>
      </c>
      <c r="V22" s="97">
        <f t="shared" si="32"/>
        <v>0</v>
      </c>
      <c r="W22" s="90">
        <f t="shared" si="32"/>
        <v>0</v>
      </c>
      <c r="X22" s="90">
        <f t="shared" si="32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279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5893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737203.62</v>
      </c>
      <c r="J24" s="118">
        <f>J18+J22</f>
        <v>0</v>
      </c>
      <c r="K24" s="118">
        <f>K18+K22</f>
        <v>195</v>
      </c>
      <c r="L24" s="119"/>
      <c r="M24" s="119"/>
      <c r="N24" s="119"/>
      <c r="O24" s="119"/>
      <c r="P24" s="120">
        <f>P18+P22</f>
        <v>120</v>
      </c>
      <c r="Q24" s="118">
        <f>Q18+Q22</f>
        <v>7</v>
      </c>
      <c r="R24" s="121">
        <f>R18-R22</f>
        <v>113</v>
      </c>
      <c r="S24" s="118">
        <f t="shared" ref="S24:X24" si="33">S18+S22</f>
        <v>294934</v>
      </c>
      <c r="T24" s="118">
        <f t="shared" si="33"/>
        <v>-16500</v>
      </c>
      <c r="U24" s="121">
        <f t="shared" si="33"/>
        <v>278434</v>
      </c>
      <c r="V24" s="122">
        <f t="shared" si="33"/>
        <v>1</v>
      </c>
      <c r="W24" s="118">
        <f t="shared" si="33"/>
        <v>14667.029999999999</v>
      </c>
      <c r="X24" s="118">
        <f t="shared" si="33"/>
        <v>119726.62</v>
      </c>
      <c r="Y24" s="123">
        <f>X24/U24</f>
        <v>0.43</v>
      </c>
      <c r="Z24" s="118">
        <f>Z18+Z22</f>
        <v>28617.73</v>
      </c>
      <c r="AA24" s="214">
        <f>'Юнит 23-28.02'!AA24+'Юнит 01.03'!AA24</f>
        <v>74817.19</v>
      </c>
      <c r="AB24" s="125"/>
      <c r="AC24" s="125">
        <f>SUM(AC3:AC20)</f>
        <v>0</v>
      </c>
      <c r="AD24" s="118">
        <f>AD18+AD22</f>
        <v>1153.1200000000003</v>
      </c>
      <c r="AE24" s="126">
        <f>AE18+AE22</f>
        <v>44162.313822000018</v>
      </c>
      <c r="AF24" s="127"/>
      <c r="AG24" s="128"/>
      <c r="AH24" s="129"/>
      <c r="AI24" s="129"/>
      <c r="AJ24" s="129"/>
      <c r="AK24" s="129">
        <f>AA25/P24</f>
        <v>584.22655148333331</v>
      </c>
      <c r="AL24" s="129"/>
      <c r="AM24" s="129"/>
      <c r="AN24" s="130"/>
      <c r="AP24" s="126">
        <f>SUM(AP3:AP20)</f>
        <v>2965281.0914211054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280"/>
      <c r="X25" s="139"/>
      <c r="Z25" s="137"/>
      <c r="AA25" s="140">
        <f>SUM(AA3:AA16)</f>
        <v>70107.186178000004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U26" s="281"/>
      <c r="X26" s="144"/>
      <c r="Y26" s="135"/>
      <c r="Z26" s="145"/>
      <c r="AA26" s="287">
        <f>'Юнит 23-28.02'!AA26+'Юнит 01.03'!AA26</f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U27" s="281"/>
      <c r="X27" s="144"/>
      <c r="Y27" s="135"/>
      <c r="Z27" s="147"/>
      <c r="AA27" s="287">
        <f>'Юнит 23-28.02'!AA27+'Юнит 01.03'!AA27</f>
        <v>3660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U28" s="281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68" priority="19" operator="greaterThan">
      <formula>120</formula>
    </cfRule>
  </conditionalFormatting>
  <conditionalFormatting sqref="N23">
    <cfRule type="cellIs" dxfId="167" priority="18" operator="between">
      <formula>0.000001</formula>
      <formula>25</formula>
    </cfRule>
  </conditionalFormatting>
  <conditionalFormatting sqref="V1 V25:V1048576">
    <cfRule type="cellIs" dxfId="166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{14880353-1179-4FEC-8025-F6C4AF99D6AA}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{8924BC49-912A-4E30-9CF0-F735C4CA1542}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{EF91E795-5779-4CDE-BE09-9640975BC392}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{CE40946D-7ED2-4998-B532-9B326F9EDBF6}</x14:id>
        </ext>
      </extLst>
    </cfRule>
  </conditionalFormatting>
  <conditionalFormatting sqref="P23">
    <cfRule type="cellIs" dxfId="165" priority="14" operator="greaterThan">
      <formula>120</formula>
    </cfRule>
  </conditionalFormatting>
  <conditionalFormatting sqref="Q23">
    <cfRule type="cellIs" dxfId="164" priority="13" operator="greaterThan">
      <formula>120</formula>
    </cfRule>
  </conditionalFormatting>
  <conditionalFormatting sqref="R23">
    <cfRule type="cellIs" dxfId="163" priority="12" operator="greaterThan">
      <formula>120</formula>
    </cfRule>
  </conditionalFormatting>
  <conditionalFormatting sqref="S23">
    <cfRule type="cellIs" dxfId="162" priority="11" operator="greaterThan">
      <formula>120</formula>
    </cfRule>
  </conditionalFormatting>
  <conditionalFormatting sqref="T23">
    <cfRule type="cellIs" dxfId="161" priority="10" operator="greaterThan">
      <formula>120</formula>
    </cfRule>
  </conditionalFormatting>
  <conditionalFormatting sqref="U23">
    <cfRule type="cellIs" dxfId="160" priority="9" operator="greaterThan">
      <formula>120</formula>
    </cfRule>
  </conditionalFormatting>
  <conditionalFormatting sqref="V23">
    <cfRule type="cellIs" dxfId="159" priority="8" operator="greaterThan">
      <formula>120</formula>
    </cfRule>
  </conditionalFormatting>
  <conditionalFormatting sqref="W23">
    <cfRule type="cellIs" dxfId="158" priority="7" operator="greaterThan">
      <formula>120</formula>
    </cfRule>
  </conditionalFormatting>
  <conditionalFormatting sqref="X23">
    <cfRule type="cellIs" dxfId="157" priority="6" operator="greaterThan">
      <formula>120</formula>
    </cfRule>
  </conditionalFormatting>
  <conditionalFormatting sqref="Z23">
    <cfRule type="cellIs" dxfId="156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{B15FE28D-0A2F-4ADF-939F-7CB69E1F6D36}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{7C07244D-3014-4F1D-8406-020F729A94F5}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{48AF1331-495E-4043-9768-E3A9E7E0E2A3}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{5F904E06-83F9-4621-8B10-5AF4276DDC8B}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{6A5BF2B8-229A-4AF3-A9EA-37E70B7A9D7C}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{A8CB42B8-F7D8-4F42-8D91-3A2592EEB256}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{536B56B9-0427-4461-8116-9ECAC43041DC}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{38984D90-0BF1-4293-9D24-68148138352E}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{D9EE7EA0-E619-473F-9B1F-C58A3E4E70E6}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{315FAE4C-B87E-433E-A1EA-5894309E0A06}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{AC8C334A-521D-45F6-B9B0-9B20AFD016E0}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{75B6588C-5E6A-4634-BC7F-87795E13059B}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{B5B20764-F779-4AEF-A020-F45DC82B7357}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{60051221-C8CF-4EAF-AE5F-4673AC0329EF}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{45F68C5C-C0E0-4B79-A604-628F4335E3B0}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{1AE23F5F-223A-4EB0-9766-F6A59D327842}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880353-1179-4FEC-8025-F6C4AF99D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924BC49-912A-4E30-9CF0-F735C4CA1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EF91E795-5779-4CDE-BE09-9640975BC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E40946D-7ED2-4998-B532-9B326F9ED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15FE28D-0A2F-4ADF-939F-7CB69E1F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07244D-3014-4F1D-8406-020F729A94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8AF1331-495E-4043-9768-E3A9E7E0E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F904E06-83F9-4621-8B10-5AF4276DDC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A5BF2B8-229A-4AF3-A9EA-37E70B7A9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A8CB42B8-F7D8-4F42-8D91-3A2592EEB2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536B56B9-0427-4461-8116-9ECAC43041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8984D90-0BF1-4293-9D24-681481383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EE7EA0-E619-473F-9B1F-C58A3E4E7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315FAE4C-B87E-433E-A1EA-5894309E0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AC8C334A-521D-45F6-B9B0-9B20AFD01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75B6588C-5E6A-4634-BC7F-87795E1305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B5B20764-F779-4AEF-A020-F45DC82B73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0051221-C8CF-4EAF-AE5F-4673AC032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5F68C5C-C0E0-4B79-A604-628F4335E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AE23F5F-223A-4EB0-9766-F6A59D327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9EB4-0041-494A-BCBB-CE9EEF5CAC5B}">
  <dimension ref="A1:AZ30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D11" sqref="AD11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101799+873</f>
        <v>102672</v>
      </c>
      <c r="AE1" s="266">
        <f>U24/AD1</f>
        <v>2.4181276297335201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>K3/6</f>
        <v>1.1666666666666667</v>
      </c>
      <c r="O3" s="38">
        <f>R3/6</f>
        <v>1</v>
      </c>
      <c r="P3" s="39">
        <f>SUMIFS('Отчет 23-28.02'!H:H,'Отчет 23-28.02'!D:D,"Выручка",'Отчет 23-28.02'!E:E,B3)</f>
        <v>7</v>
      </c>
      <c r="Q3" s="39">
        <f>SUMIFS('Отчет 23-28.02'!H:H,'Отчет 23-28.02'!D:D,"Возврат выручки",'Отчет 23-28.02'!E:E,B3)</f>
        <v>1</v>
      </c>
      <c r="R3" s="40">
        <f t="shared" ref="R3:R7" si="1">P3-Q3</f>
        <v>6</v>
      </c>
      <c r="S3" s="41">
        <f>SUMIFS('Отчет 23-28.02'!P:P,'Отчет 23-28.02'!C:C,"Продажи",'Отчет 23-28.02'!E:E,B3)</f>
        <v>16950</v>
      </c>
      <c r="T3" s="42">
        <f>SUMIFS('Отчет 23-28.02'!P:P,'Отчет 23-28.02'!C:C,"Возвраты",'Отчет 23-28.02'!E:E,B3)</f>
        <v>-2450</v>
      </c>
      <c r="U3" s="40">
        <f t="shared" ref="U3:U7" si="2">S3+T3</f>
        <v>14500</v>
      </c>
      <c r="V3" s="43">
        <f t="shared" ref="V3:V14" si="3">U3/$U$24</f>
        <v>5.8403215801896294E-2</v>
      </c>
      <c r="W3" s="44">
        <f t="shared" ref="W3:W7" si="4">R3*H3</f>
        <v>857.87999999999988</v>
      </c>
      <c r="X3" s="42">
        <f>-SUMIFS('Отчет 23-28.02'!P:P,'Отчет 23-28.02'!C:C,"Вознаграждение Ozon",'Отчет 23-28.02'!E:E,B3)</f>
        <v>6235</v>
      </c>
      <c r="Y3" s="45">
        <f t="shared" ref="Y3:Y16" si="5">IF(U3=0,0,X3/U3)</f>
        <v>0.43</v>
      </c>
      <c r="Z3" s="42">
        <f>-SUMIFS('Отчет 23-28.02'!P:P,'Отчет 23-28.02'!C:C,"Услуги доставки",'Отчет 23-28.02'!E:E,B3)</f>
        <v>1478.62</v>
      </c>
      <c r="AA3" s="32">
        <v>3349.135655</v>
      </c>
      <c r="AB3" s="42"/>
      <c r="AC3" s="42"/>
      <c r="AD3" s="46">
        <f>U3*1%/$AE$1</f>
        <v>59.963749728122963</v>
      </c>
      <c r="AE3" s="47">
        <f t="shared" ref="AE3:AE7" si="6">U3-W3-X3-Z3-AA3-AB3-AC3-AD3</f>
        <v>2519.400595271878</v>
      </c>
      <c r="AF3" s="46"/>
      <c r="AG3" s="48">
        <f t="shared" ref="AG3:AG7" si="7">IF(R3=0,0,U3/R3)</f>
        <v>2416.6666666666665</v>
      </c>
      <c r="AH3" s="49">
        <f t="shared" ref="AH3:AH7" si="8">H3</f>
        <v>142.97999999999999</v>
      </c>
      <c r="AI3" s="49">
        <f t="shared" ref="AI3:AI7" si="9">IF(R3=0,0,X3/R3)</f>
        <v>1039.1666666666667</v>
      </c>
      <c r="AJ3" s="49">
        <f t="shared" ref="AJ3:AJ7" si="10">IF(P3=0,Z3/1,Z3/P3)</f>
        <v>211.23142857142855</v>
      </c>
      <c r="AK3" s="49">
        <f t="shared" ref="AK3:AK7" si="11">IF(P3=0,0,AA3/P3)</f>
        <v>478.4479507142857</v>
      </c>
      <c r="AL3" s="49">
        <f>_xlfn.IFS(R3=0,AE3,R3&lt;0,AE3/-R3,R3&gt;0,AE3/R3)</f>
        <v>419.90009921197969</v>
      </c>
      <c r="AM3" s="50">
        <f t="shared" ref="AM3:AM7" si="12">IF(AG3=0,0,AL3/AG3)</f>
        <v>0.17375176519116403</v>
      </c>
      <c r="AN3" s="51">
        <f t="shared" ref="AN3:AN7" si="13">IF(AH3=0,0,AL3/AH3)</f>
        <v>2.9367750679254421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8</v>
      </c>
      <c r="L4" s="36"/>
      <c r="M4" s="36"/>
      <c r="N4" s="37">
        <f t="shared" ref="N4:N16" si="15">K4/6</f>
        <v>1.3333333333333333</v>
      </c>
      <c r="O4" s="38">
        <f t="shared" ref="O4:O16" si="16">R4/6</f>
        <v>0.83333333333333337</v>
      </c>
      <c r="P4" s="39">
        <f>SUMIFS('Отчет 23-28.02'!H:H,'Отчет 23-28.02'!D:D,"Выручка",'Отчет 23-28.02'!E:E,B4)</f>
        <v>5</v>
      </c>
      <c r="Q4" s="39">
        <f>SUMIFS('Отчет 23-28.02'!H:H,'Отчет 23-28.02'!D:D,"Возврат выручки",'Отчет 23-28.02'!E:E,B4)</f>
        <v>0</v>
      </c>
      <c r="R4" s="40">
        <f t="shared" si="1"/>
        <v>5</v>
      </c>
      <c r="S4" s="41">
        <f>SUMIFS('Отчет 23-28.02'!P:P,'Отчет 23-28.02'!C:C,"Продажи",'Отчет 23-28.02'!E:E,B4)</f>
        <v>12150</v>
      </c>
      <c r="T4" s="42">
        <f>SUMIFS('Отчет 23-28.02'!P:P,'Отчет 23-28.02'!C:C,"Возвраты",'Отчет 23-28.02'!E:E,B4)</f>
        <v>0</v>
      </c>
      <c r="U4" s="40">
        <f t="shared" si="2"/>
        <v>12150</v>
      </c>
      <c r="V4" s="43">
        <f t="shared" si="3"/>
        <v>4.8937867034002755E-2</v>
      </c>
      <c r="W4" s="44">
        <f t="shared" si="4"/>
        <v>615.45000000000005</v>
      </c>
      <c r="X4" s="42">
        <f>-SUMIFS('Отчет 23-28.02'!P:P,'Отчет 23-28.02'!C:C,"Вознаграждение Ozon",'Отчет 23-28.02'!E:E,B4)</f>
        <v>5224.5</v>
      </c>
      <c r="Y4" s="45">
        <f t="shared" si="5"/>
        <v>0.43</v>
      </c>
      <c r="Z4" s="42">
        <f>-SUMIFS('Отчет 23-28.02'!P:P,'Отчет 23-28.02'!C:C,"Услуги доставки",'Отчет 23-28.02'!E:E,B4)</f>
        <v>844.25</v>
      </c>
      <c r="AA4" s="32">
        <v>3227.323903</v>
      </c>
      <c r="AB4" s="42"/>
      <c r="AC4" s="42"/>
      <c r="AD4" s="46">
        <f t="shared" ref="AD4:AD15" si="17">U4*1%/$AE$1</f>
        <v>50.245486841151312</v>
      </c>
      <c r="AE4" s="47">
        <f t="shared" si="6"/>
        <v>2188.2306101588479</v>
      </c>
      <c r="AF4" s="46"/>
      <c r="AG4" s="48">
        <f t="shared" si="7"/>
        <v>2430</v>
      </c>
      <c r="AH4" s="49">
        <f t="shared" si="8"/>
        <v>123.09</v>
      </c>
      <c r="AI4" s="49">
        <f t="shared" si="9"/>
        <v>1044.9000000000001</v>
      </c>
      <c r="AJ4" s="49">
        <f t="shared" si="10"/>
        <v>168.85</v>
      </c>
      <c r="AK4" s="49">
        <f t="shared" si="11"/>
        <v>645.46478060000004</v>
      </c>
      <c r="AL4" s="49">
        <f t="array" ref="AL4">_xlfn.IFS(R4=0,AE4,R4&lt;0,AE4/-R4,R4&gt;0,AE4/R4)</f>
        <v>437.64612203176955</v>
      </c>
      <c r="AM4" s="50">
        <f t="shared" si="12"/>
        <v>0.18010128478673645</v>
      </c>
      <c r="AN4" s="51">
        <f t="shared" si="13"/>
        <v>3.5554969699550698</v>
      </c>
      <c r="AP4" s="53">
        <f t="shared" si="14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5</v>
      </c>
      <c r="L5" s="36"/>
      <c r="M5" s="36"/>
      <c r="N5" s="37">
        <f t="shared" si="15"/>
        <v>0.83333333333333337</v>
      </c>
      <c r="O5" s="38">
        <f t="shared" si="16"/>
        <v>0.5</v>
      </c>
      <c r="P5" s="39">
        <f>SUMIFS('Отчет 23-28.02'!H:H,'Отчет 23-28.02'!D:D,"Выручка",'Отчет 23-28.02'!E:E,B5)</f>
        <v>3</v>
      </c>
      <c r="Q5" s="39">
        <f>SUMIFS('Отчет 23-28.02'!H:H,'Отчет 23-28.02'!D:D,"Возврат выручки",'Отчет 23-28.02'!E:E,B5)</f>
        <v>0</v>
      </c>
      <c r="R5" s="40">
        <f t="shared" si="1"/>
        <v>3</v>
      </c>
      <c r="S5" s="41">
        <f>SUMIFS('Отчет 23-28.02'!P:P,'Отчет 23-28.02'!C:C,"Продажи",'Отчет 23-28.02'!E:E,B5)</f>
        <v>7500</v>
      </c>
      <c r="T5" s="42">
        <f>SUMIFS('Отчет 23-28.02'!P:P,'Отчет 23-28.02'!C:C,"Возвраты",'Отчет 23-28.02'!E:E,B5)</f>
        <v>0</v>
      </c>
      <c r="U5" s="40">
        <f t="shared" si="2"/>
        <v>7500</v>
      </c>
      <c r="V5" s="43">
        <f t="shared" si="3"/>
        <v>3.0208559897532565E-2</v>
      </c>
      <c r="W5" s="44">
        <f t="shared" si="4"/>
        <v>369.27</v>
      </c>
      <c r="X5" s="42">
        <f>-SUMIFS('Отчет 23-28.02'!P:P,'Отчет 23-28.02'!C:C,"Вознаграждение Ozon",'Отчет 23-28.02'!E:E,B5)</f>
        <v>3225</v>
      </c>
      <c r="Y5" s="45">
        <f t="shared" si="5"/>
        <v>0.43</v>
      </c>
      <c r="Z5" s="42">
        <f>-SUMIFS('Отчет 23-28.02'!P:P,'Отчет 23-28.02'!C:C,"Услуги доставки",'Отчет 23-28.02'!E:E,B5)</f>
        <v>580.29</v>
      </c>
      <c r="AA5" s="32">
        <v>2976.3405229999998</v>
      </c>
      <c r="AB5" s="55"/>
      <c r="AC5" s="42"/>
      <c r="AD5" s="46">
        <f t="shared" si="17"/>
        <v>31.015732617994637</v>
      </c>
      <c r="AE5" s="47">
        <f t="shared" si="6"/>
        <v>318.08374438200514</v>
      </c>
      <c r="AF5" s="46"/>
      <c r="AG5" s="48">
        <f t="shared" si="7"/>
        <v>2500</v>
      </c>
      <c r="AH5" s="49">
        <f t="shared" si="8"/>
        <v>123.09</v>
      </c>
      <c r="AI5" s="49">
        <f t="shared" si="9"/>
        <v>1075</v>
      </c>
      <c r="AJ5" s="49">
        <f t="shared" si="10"/>
        <v>193.42999999999998</v>
      </c>
      <c r="AK5" s="49">
        <f t="shared" si="11"/>
        <v>992.11350766666658</v>
      </c>
      <c r="AL5" s="49">
        <f t="array" ref="AL5">_xlfn.IFS(R5=0,AE5,R5&lt;0,AE5/-R5,R5&gt;0,AE5/R5)</f>
        <v>106.02791479400172</v>
      </c>
      <c r="AM5" s="50">
        <f t="shared" si="12"/>
        <v>4.2411165917600684E-2</v>
      </c>
      <c r="AN5" s="51">
        <f t="shared" si="13"/>
        <v>0.86138528551467797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10</v>
      </c>
      <c r="L6" s="36"/>
      <c r="M6" s="36"/>
      <c r="N6" s="37">
        <f t="shared" si="15"/>
        <v>1.6666666666666667</v>
      </c>
      <c r="O6" s="38">
        <f t="shared" si="16"/>
        <v>0.83333333333333337</v>
      </c>
      <c r="P6" s="39">
        <f>SUMIFS('Отчет 23-28.02'!H:H,'Отчет 23-28.02'!D:D,"Выручка",'Отчет 23-28.02'!E:E,B6)</f>
        <v>5</v>
      </c>
      <c r="Q6" s="39">
        <f>SUMIFS('Отчет 23-28.02'!H:H,'Отчет 23-28.02'!D:D,"Возврат выручки",'Отчет 23-28.02'!E:E,B6)</f>
        <v>0</v>
      </c>
      <c r="R6" s="40">
        <f t="shared" si="1"/>
        <v>5</v>
      </c>
      <c r="S6" s="41">
        <f>SUMIFS('Отчет 23-28.02'!P:P,'Отчет 23-28.02'!C:C,"Продажи",'Отчет 23-28.02'!E:E,B6)</f>
        <v>12450</v>
      </c>
      <c r="T6" s="42">
        <f>SUMIFS('Отчет 23-28.02'!P:P,'Отчет 23-28.02'!C:C,"Возвраты",'Отчет 23-28.02'!E:E,B6)</f>
        <v>0</v>
      </c>
      <c r="U6" s="40">
        <f t="shared" si="2"/>
        <v>12450</v>
      </c>
      <c r="V6" s="43">
        <f t="shared" si="3"/>
        <v>5.0146209429904061E-2</v>
      </c>
      <c r="W6" s="44">
        <f t="shared" si="4"/>
        <v>615.45000000000005</v>
      </c>
      <c r="X6" s="42">
        <f>-SUMIFS('Отчет 23-28.02'!P:P,'Отчет 23-28.02'!C:C,"Вознаграждение Ozon",'Отчет 23-28.02'!E:E,B6)</f>
        <v>5353.5</v>
      </c>
      <c r="Y6" s="45">
        <f t="shared" si="5"/>
        <v>0.43</v>
      </c>
      <c r="Z6" s="42">
        <f>-SUMIFS('Отчет 23-28.02'!P:P,'Отчет 23-28.02'!C:C,"Услуги доставки",'Отчет 23-28.02'!E:E,B6)</f>
        <v>897.01999999999987</v>
      </c>
      <c r="AA6" s="32">
        <v>3715.8842479999998</v>
      </c>
      <c r="AB6" s="55"/>
      <c r="AC6" s="42"/>
      <c r="AD6" s="46">
        <f t="shared" si="17"/>
        <v>51.486116145871101</v>
      </c>
      <c r="AE6" s="47">
        <f t="shared" si="6"/>
        <v>1816.6596358541287</v>
      </c>
      <c r="AF6" s="46"/>
      <c r="AG6" s="48">
        <f t="shared" si="7"/>
        <v>2490</v>
      </c>
      <c r="AH6" s="49">
        <f t="shared" si="8"/>
        <v>123.09</v>
      </c>
      <c r="AI6" s="49">
        <f t="shared" si="9"/>
        <v>1070.7</v>
      </c>
      <c r="AJ6" s="49">
        <f t="shared" si="10"/>
        <v>179.40399999999997</v>
      </c>
      <c r="AK6" s="49">
        <f t="shared" si="11"/>
        <v>743.17684959999997</v>
      </c>
      <c r="AL6" s="49">
        <f t="array" ref="AL6">_xlfn.IFS(R6=0,AE6,R6&lt;0,AE6/-R6,R6&gt;0,AE6/R6)</f>
        <v>363.33192717082574</v>
      </c>
      <c r="AM6" s="50">
        <f t="shared" si="12"/>
        <v>0.14591643661478945</v>
      </c>
      <c r="AN6" s="51">
        <f t="shared" si="13"/>
        <v>2.9517582839452898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23</v>
      </c>
      <c r="L7" s="36"/>
      <c r="M7" s="36"/>
      <c r="N7" s="37">
        <f t="shared" si="15"/>
        <v>3.8333333333333335</v>
      </c>
      <c r="O7" s="38">
        <f t="shared" si="16"/>
        <v>2.1666666666666665</v>
      </c>
      <c r="P7" s="39">
        <f>SUMIFS('Отчет 23-28.02'!H:H,'Отчет 23-28.02'!D:D,"Выручка",'Отчет 23-28.02'!E:E,B7)</f>
        <v>13</v>
      </c>
      <c r="Q7" s="39">
        <f>SUMIFS('Отчет 23-28.02'!H:H,'Отчет 23-28.02'!D:D,"Возврат выручки",'Отчет 23-28.02'!E:E,B7)</f>
        <v>0</v>
      </c>
      <c r="R7" s="40">
        <f t="shared" si="1"/>
        <v>13</v>
      </c>
      <c r="S7" s="41">
        <f>SUMIFS('Отчет 23-28.02'!P:P,'Отчет 23-28.02'!C:C,"Продажи",'Отчет 23-28.02'!E:E,B7)</f>
        <v>32300.000000000011</v>
      </c>
      <c r="T7" s="42">
        <f>SUMIFS('Отчет 23-28.02'!P:P,'Отчет 23-28.02'!C:C,"Возвраты",'Отчет 23-28.02'!E:E,B7)</f>
        <v>0</v>
      </c>
      <c r="U7" s="40">
        <f t="shared" si="2"/>
        <v>32300.000000000011</v>
      </c>
      <c r="V7" s="43">
        <f t="shared" si="3"/>
        <v>0.13009819795870695</v>
      </c>
      <c r="W7" s="44">
        <f t="shared" si="4"/>
        <v>1524.12</v>
      </c>
      <c r="X7" s="42">
        <f>-SUMIFS('Отчет 23-28.02'!P:P,'Отчет 23-28.02'!C:C,"Вознаграждение Ozon",'Отчет 23-28.02'!E:E,B7)</f>
        <v>13889</v>
      </c>
      <c r="Y7" s="45">
        <f t="shared" si="5"/>
        <v>0.42999999999999988</v>
      </c>
      <c r="Z7" s="42">
        <f>-SUMIFS('Отчет 23-28.02'!P:P,'Отчет 23-28.02'!C:C,"Услуги доставки",'Отчет 23-28.02'!E:E,B7)</f>
        <v>2847.5199999999991</v>
      </c>
      <c r="AA7" s="32">
        <v>8570.7677990000011</v>
      </c>
      <c r="AB7" s="55"/>
      <c r="AC7" s="42"/>
      <c r="AD7" s="46">
        <f t="shared" si="17"/>
        <v>133.57442180816361</v>
      </c>
      <c r="AE7" s="47">
        <f t="shared" si="6"/>
        <v>5335.0177791918486</v>
      </c>
      <c r="AF7" s="46"/>
      <c r="AG7" s="48">
        <f t="shared" si="7"/>
        <v>2484.6153846153857</v>
      </c>
      <c r="AH7" s="49">
        <f t="shared" si="8"/>
        <v>117.24</v>
      </c>
      <c r="AI7" s="49">
        <f t="shared" si="9"/>
        <v>1068.3846153846155</v>
      </c>
      <c r="AJ7" s="49">
        <f t="shared" si="10"/>
        <v>219.03999999999994</v>
      </c>
      <c r="AK7" s="49">
        <f t="shared" si="11"/>
        <v>659.28983069230776</v>
      </c>
      <c r="AL7" s="49">
        <f t="array" ref="AL7">_xlfn.IFS(R7=0,AE7,R7&lt;0,AE7/-R7,R7&gt;0,AE7/R7)</f>
        <v>410.38598301475758</v>
      </c>
      <c r="AM7" s="50">
        <f t="shared" si="12"/>
        <v>0.16517082907714695</v>
      </c>
      <c r="AN7" s="51">
        <f t="shared" si="13"/>
        <v>3.5003922126813172</v>
      </c>
      <c r="AP7" s="53">
        <f t="shared" si="14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23</v>
      </c>
      <c r="L8" s="36"/>
      <c r="M8" s="36"/>
      <c r="N8" s="37">
        <f t="shared" si="15"/>
        <v>3.8333333333333335</v>
      </c>
      <c r="O8" s="38">
        <f t="shared" si="16"/>
        <v>2.8333333333333335</v>
      </c>
      <c r="P8" s="39">
        <f>SUMIFS('Отчет 23-28.02'!H:H,'Отчет 23-28.02'!D:D,"Выручка",'Отчет 23-28.02'!E:E,B8)</f>
        <v>18</v>
      </c>
      <c r="Q8" s="39">
        <f>SUMIFS('Отчет 23-28.02'!H:H,'Отчет 23-28.02'!D:D,"Возврат выручки",'Отчет 23-28.02'!E:E,B8)</f>
        <v>1</v>
      </c>
      <c r="R8" s="40">
        <f>P8-Q8</f>
        <v>17</v>
      </c>
      <c r="S8" s="41">
        <f>SUMIFS('Отчет 23-28.02'!P:P,'Отчет 23-28.02'!C:C,"Продажи",'Отчет 23-28.02'!E:E,B8)</f>
        <v>44400.000000000007</v>
      </c>
      <c r="T8" s="42">
        <f>SUMIFS('Отчет 23-28.02'!P:P,'Отчет 23-28.02'!C:C,"Возвраты",'Отчет 23-28.02'!E:E,B8)</f>
        <v>-2500</v>
      </c>
      <c r="U8" s="40">
        <f>S8+T8</f>
        <v>41900.000000000007</v>
      </c>
      <c r="V8" s="43">
        <f t="shared" si="3"/>
        <v>0.16876515462754862</v>
      </c>
      <c r="W8" s="44">
        <f>R8*H8</f>
        <v>2888.1299999999997</v>
      </c>
      <c r="X8" s="42">
        <f>-SUMIFS('Отчет 23-28.02'!P:P,'Отчет 23-28.02'!C:C,"Вознаграждение Ozon",'Отчет 23-28.02'!E:E,B8)</f>
        <v>18017</v>
      </c>
      <c r="Y8" s="45">
        <f t="shared" si="5"/>
        <v>0.42999999999999994</v>
      </c>
      <c r="Z8" s="42">
        <f>-SUMIFS('Отчет 23-28.02'!P:P,'Отчет 23-28.02'!C:C,"Услуги доставки",'Отчет 23-28.02'!E:E,B8)</f>
        <v>3215.9999999999995</v>
      </c>
      <c r="AA8" s="32">
        <v>6237.2445859999998</v>
      </c>
      <c r="AB8" s="55"/>
      <c r="AC8" s="42"/>
      <c r="AD8" s="46">
        <f t="shared" si="17"/>
        <v>173.27455955919675</v>
      </c>
      <c r="AE8" s="47">
        <f>U8-W8-X8-Z8-AA8-AB8-AC8-AD8</f>
        <v>11368.350854440812</v>
      </c>
      <c r="AF8" s="46"/>
      <c r="AG8" s="48">
        <f>IF(R8=0,0,U8/R8)</f>
        <v>2464.7058823529414</v>
      </c>
      <c r="AH8" s="49">
        <f>H8</f>
        <v>169.89</v>
      </c>
      <c r="AI8" s="49">
        <f>IF(R8=0,0,X8/R8)</f>
        <v>1059.8235294117646</v>
      </c>
      <c r="AJ8" s="49">
        <f>IF(P8=0,Z8/1,Z8/P8)</f>
        <v>178.66666666666663</v>
      </c>
      <c r="AK8" s="49">
        <f>IF(P8=0,0,AA8/P8)</f>
        <v>346.51358811111112</v>
      </c>
      <c r="AL8" s="49">
        <f t="array" ref="AL8">_xlfn.IFS(R8=0,AE8,R8&lt;0,AE8/-R8,R8&gt;0,AE8/R8)</f>
        <v>668.72652084945958</v>
      </c>
      <c r="AM8" s="50">
        <f>IF(AG8=0,0,AL8/AG8)</f>
        <v>0.27132102277901698</v>
      </c>
      <c r="AN8" s="51">
        <f>IF(AH8=0,0,AL8/AH8)</f>
        <v>3.9362323906613668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3</v>
      </c>
      <c r="L9" s="36"/>
      <c r="M9" s="36"/>
      <c r="N9" s="37">
        <f t="shared" si="15"/>
        <v>0.5</v>
      </c>
      <c r="O9" s="38">
        <f t="shared" si="16"/>
        <v>0.16666666666666666</v>
      </c>
      <c r="P9" s="39">
        <f>SUMIFS('Отчет 23-28.02'!H:H,'Отчет 23-28.02'!D:D,"Выручка",'Отчет 23-28.02'!E:E,B9)</f>
        <v>3</v>
      </c>
      <c r="Q9" s="39">
        <f>SUMIFS('Отчет 23-28.02'!H:H,'Отчет 23-28.02'!D:D,"Возврат выручки",'Отчет 23-28.02'!E:E,B9)</f>
        <v>2</v>
      </c>
      <c r="R9" s="40">
        <f t="shared" ref="R9:R16" si="18">P9-Q9</f>
        <v>1</v>
      </c>
      <c r="S9" s="41">
        <f>SUMIFS('Отчет 23-28.02'!P:P,'Отчет 23-28.02'!C:C,"Продажи",'Отчет 23-28.02'!E:E,B9)</f>
        <v>7200.0000000000009</v>
      </c>
      <c r="T9" s="42">
        <f>SUMIFS('Отчет 23-28.02'!P:P,'Отчет 23-28.02'!C:C,"Возвраты",'Отчет 23-28.02'!E:E,B9)</f>
        <v>-4800</v>
      </c>
      <c r="U9" s="40">
        <f t="shared" ref="U9:U16" si="19">S9+T9</f>
        <v>2400.0000000000009</v>
      </c>
      <c r="V9" s="43">
        <f t="shared" si="3"/>
        <v>9.6667391672104249E-3</v>
      </c>
      <c r="W9" s="44">
        <f t="shared" ref="W9:W16" si="20">R9*H9</f>
        <v>123</v>
      </c>
      <c r="X9" s="42">
        <f>-SUMIFS('Отчет 23-28.02'!P:P,'Отчет 23-28.02'!C:C,"Вознаграждение Ozon",'Отчет 23-28.02'!E:E,B9)</f>
        <v>1032</v>
      </c>
      <c r="Y9" s="45">
        <f t="shared" si="5"/>
        <v>0.42999999999999983</v>
      </c>
      <c r="Z9" s="42">
        <f>-SUMIFS('Отчет 23-28.02'!P:P,'Отчет 23-28.02'!C:C,"Услуги доставки",'Отчет 23-28.02'!E:E,B9)</f>
        <v>1301.2700000000004</v>
      </c>
      <c r="AA9" s="32">
        <v>1229.4910150000001</v>
      </c>
      <c r="AB9" s="55"/>
      <c r="AC9" s="42"/>
      <c r="AD9" s="46">
        <f t="shared" si="17"/>
        <v>9.9250344377582884</v>
      </c>
      <c r="AE9" s="47">
        <f t="shared" ref="AE9:AE16" si="21">U9-W9-X9-Z9-AA9-AB9-AC9-AD9</f>
        <v>-1295.6860494377579</v>
      </c>
      <c r="AF9" s="46"/>
      <c r="AG9" s="48">
        <f t="shared" ref="AG9:AG16" si="22">IF(R9=0,0,U9/R9)</f>
        <v>2400.0000000000009</v>
      </c>
      <c r="AH9" s="49">
        <f t="shared" ref="AH9:AH16" si="23">H9</f>
        <v>123</v>
      </c>
      <c r="AI9" s="49">
        <f t="shared" ref="AI9:AI16" si="24">IF(R9=0,0,X9/R9)</f>
        <v>1032</v>
      </c>
      <c r="AJ9" s="49">
        <f t="shared" ref="AJ9:AJ16" si="25">IF(P9=0,Z9/1,Z9/P9)</f>
        <v>433.75666666666683</v>
      </c>
      <c r="AK9" s="49">
        <f t="shared" ref="AK9:AK16" si="26">IF(P9=0,0,AA9/P9)</f>
        <v>409.83033833333337</v>
      </c>
      <c r="AL9" s="49">
        <f t="array" ref="AL9">_xlfn.IFS(R9=0,AE9,R9&lt;0,AE9/-R9,R9&gt;0,AE9/R9)</f>
        <v>-1295.6860494377579</v>
      </c>
      <c r="AM9" s="50">
        <f t="shared" ref="AM9:AM16" si="27">IF(AG9=0,0,AL9/AG9)</f>
        <v>-0.5398691872657323</v>
      </c>
      <c r="AN9" s="51">
        <f t="shared" ref="AN9:AN16" si="28">IF(AH9=0,0,AL9/AH9)</f>
        <v>-10.534032922258195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5"/>
        <v>1</v>
      </c>
      <c r="O10" s="38">
        <f t="shared" si="16"/>
        <v>0.5</v>
      </c>
      <c r="P10" s="39">
        <f>SUMIFS('Отчет 23-28.02'!H:H,'Отчет 23-28.02'!D:D,"Выручка",'Отчет 23-28.02'!E:E,B10)</f>
        <v>3</v>
      </c>
      <c r="Q10" s="39">
        <f>SUMIFS('Отчет 23-28.02'!H:H,'Отчет 23-28.02'!D:D,"Возврат выручки",'Отчет 23-28.02'!E:E,B10)</f>
        <v>0</v>
      </c>
      <c r="R10" s="40">
        <f t="shared" si="18"/>
        <v>3</v>
      </c>
      <c r="S10" s="41">
        <f>SUMIFS('Отчет 23-28.02'!P:P,'Отчет 23-28.02'!C:C,"Продажи",'Отчет 23-28.02'!E:E,B10)</f>
        <v>7200</v>
      </c>
      <c r="T10" s="42">
        <f>SUMIFS('Отчет 23-28.02'!P:P,'Отчет 23-28.02'!C:C,"Возвраты",'Отчет 23-28.02'!E:E,B10)</f>
        <v>0</v>
      </c>
      <c r="U10" s="40">
        <f t="shared" si="19"/>
        <v>7200</v>
      </c>
      <c r="V10" s="43">
        <f t="shared" si="3"/>
        <v>2.9000217501631263E-2</v>
      </c>
      <c r="W10" s="44">
        <f t="shared" si="20"/>
        <v>369</v>
      </c>
      <c r="X10" s="42">
        <f>-SUMIFS('Отчет 23-28.02'!P:P,'Отчет 23-28.02'!C:C,"Вознаграждение Ozon",'Отчет 23-28.02'!E:E,B10)</f>
        <v>3096</v>
      </c>
      <c r="Y10" s="45">
        <f t="shared" si="5"/>
        <v>0.43</v>
      </c>
      <c r="Z10" s="42">
        <f>-SUMIFS('Отчет 23-28.02'!P:P,'Отчет 23-28.02'!C:C,"Услуги доставки",'Отчет 23-28.02'!E:E,B10)</f>
        <v>838.68000000000006</v>
      </c>
      <c r="AA10" s="32">
        <v>1348.587419</v>
      </c>
      <c r="AB10" s="55"/>
      <c r="AC10" s="42"/>
      <c r="AD10" s="46">
        <f t="shared" si="17"/>
        <v>29.775103313274851</v>
      </c>
      <c r="AE10" s="47">
        <f t="shared" si="21"/>
        <v>1517.9574776867248</v>
      </c>
      <c r="AF10" s="46"/>
      <c r="AG10" s="48">
        <f t="shared" si="22"/>
        <v>2400</v>
      </c>
      <c r="AH10" s="49">
        <f t="shared" si="23"/>
        <v>123</v>
      </c>
      <c r="AI10" s="49">
        <f t="shared" si="24"/>
        <v>1032</v>
      </c>
      <c r="AJ10" s="49">
        <f t="shared" si="25"/>
        <v>279.56</v>
      </c>
      <c r="AK10" s="49">
        <f t="shared" si="26"/>
        <v>449.52913966666665</v>
      </c>
      <c r="AL10" s="49">
        <f t="array" ref="AL10">_xlfn.IFS(R10=0,AE10,R10&lt;0,AE10/-R10,R10&gt;0,AE10/R10)</f>
        <v>505.98582589557492</v>
      </c>
      <c r="AM10" s="50">
        <f t="shared" si="27"/>
        <v>0.21082742745648955</v>
      </c>
      <c r="AN10" s="51">
        <f t="shared" si="28"/>
        <v>4.1137059015900403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17</v>
      </c>
      <c r="L11" s="36"/>
      <c r="M11" s="36"/>
      <c r="N11" s="37">
        <f t="shared" si="15"/>
        <v>2.8333333333333335</v>
      </c>
      <c r="O11" s="38">
        <f t="shared" si="16"/>
        <v>0.66666666666666663</v>
      </c>
      <c r="P11" s="39">
        <f>SUMIFS('Отчет 23-28.02'!H:H,'Отчет 23-28.02'!D:D,"Выручка",'Отчет 23-28.02'!E:E,B11)</f>
        <v>5</v>
      </c>
      <c r="Q11" s="39">
        <f>SUMIFS('Отчет 23-28.02'!H:H,'Отчет 23-28.02'!D:D,"Возврат выручки",'Отчет 23-28.02'!E:E,B11)</f>
        <v>1</v>
      </c>
      <c r="R11" s="40">
        <f t="shared" si="18"/>
        <v>4</v>
      </c>
      <c r="S11" s="41">
        <f>SUMIFS('Отчет 23-28.02'!P:P,'Отчет 23-28.02'!C:C,"Продажи",'Отчет 23-28.02'!E:E,B11)</f>
        <v>12350</v>
      </c>
      <c r="T11" s="42">
        <f>SUMIFS('Отчет 23-28.02'!P:P,'Отчет 23-28.02'!C:C,"Возвраты",'Отчет 23-28.02'!E:E,B11)</f>
        <v>-2350</v>
      </c>
      <c r="U11" s="40">
        <f t="shared" si="19"/>
        <v>10000</v>
      </c>
      <c r="V11" s="43">
        <f t="shared" si="3"/>
        <v>4.0278079863376753E-2</v>
      </c>
      <c r="W11" s="44">
        <f t="shared" si="20"/>
        <v>492</v>
      </c>
      <c r="X11" s="42">
        <f>-SUMIFS('Отчет 23-28.02'!P:P,'Отчет 23-28.02'!C:C,"Вознаграждение Ozon",'Отчет 23-28.02'!E:E,B11)</f>
        <v>4300</v>
      </c>
      <c r="Y11" s="45">
        <f t="shared" si="5"/>
        <v>0.43</v>
      </c>
      <c r="Z11" s="42">
        <f>-SUMIFS('Отчет 23-28.02'!P:P,'Отчет 23-28.02'!C:C,"Услуги доставки",'Отчет 23-28.02'!E:E,B11)</f>
        <v>2126.0300000000011</v>
      </c>
      <c r="AA11" s="32">
        <v>6171.5747959999999</v>
      </c>
      <c r="AB11" s="55"/>
      <c r="AC11" s="42"/>
      <c r="AD11" s="46">
        <f t="shared" si="17"/>
        <v>41.354310157326182</v>
      </c>
      <c r="AE11" s="47">
        <f t="shared" si="21"/>
        <v>-3130.9591061573274</v>
      </c>
      <c r="AF11" s="46"/>
      <c r="AG11" s="48">
        <f t="shared" si="22"/>
        <v>2500</v>
      </c>
      <c r="AH11" s="49">
        <f t="shared" si="23"/>
        <v>123</v>
      </c>
      <c r="AI11" s="49">
        <f t="shared" si="24"/>
        <v>1075</v>
      </c>
      <c r="AJ11" s="49">
        <f t="shared" si="25"/>
        <v>425.20600000000024</v>
      </c>
      <c r="AK11" s="49">
        <f t="shared" si="26"/>
        <v>1234.3149592</v>
      </c>
      <c r="AL11" s="49">
        <f t="array" ref="AL11">_xlfn.IFS(R11=0,AE11,R11&lt;0,AE11/-R11,R11&gt;0,AE11/R11)</f>
        <v>-782.73977653933184</v>
      </c>
      <c r="AM11" s="50">
        <f t="shared" si="27"/>
        <v>-0.31309591061573272</v>
      </c>
      <c r="AN11" s="51">
        <f t="shared" si="28"/>
        <v>-6.3637380206449743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7</v>
      </c>
      <c r="L12" s="36"/>
      <c r="M12" s="36"/>
      <c r="N12" s="37">
        <f t="shared" si="15"/>
        <v>1.1666666666666667</v>
      </c>
      <c r="O12" s="38">
        <f t="shared" si="16"/>
        <v>0.83333333333333337</v>
      </c>
      <c r="P12" s="39">
        <f>SUMIFS('Отчет 23-28.02'!H:H,'Отчет 23-28.02'!D:D,"Выручка",'Отчет 23-28.02'!E:E,B12)</f>
        <v>5</v>
      </c>
      <c r="Q12" s="39">
        <f>SUMIFS('Отчет 23-28.02'!H:H,'Отчет 23-28.02'!D:D,"Возврат выручки",'Отчет 23-28.02'!E:E,B12)</f>
        <v>0</v>
      </c>
      <c r="R12" s="40">
        <f t="shared" si="18"/>
        <v>5</v>
      </c>
      <c r="S12" s="41">
        <f>SUMIFS('Отчет 23-28.02'!P:P,'Отчет 23-28.02'!C:C,"Продажи",'Отчет 23-28.02'!E:E,B12)</f>
        <v>12000.000000000002</v>
      </c>
      <c r="T12" s="42">
        <f>SUMIFS('Отчет 23-28.02'!P:P,'Отчет 23-28.02'!C:C,"Возвраты",'Отчет 23-28.02'!E:E,B12)</f>
        <v>0</v>
      </c>
      <c r="U12" s="40">
        <f t="shared" si="19"/>
        <v>12000.000000000002</v>
      </c>
      <c r="V12" s="43">
        <f t="shared" si="3"/>
        <v>4.8333695836052112E-2</v>
      </c>
      <c r="W12" s="44">
        <f t="shared" si="20"/>
        <v>585</v>
      </c>
      <c r="X12" s="42">
        <f>-SUMIFS('Отчет 23-28.02'!P:P,'Отчет 23-28.02'!C:C,"Вознаграждение Ozon",'Отчет 23-28.02'!E:E,B12)</f>
        <v>5160</v>
      </c>
      <c r="Y12" s="45">
        <f t="shared" si="5"/>
        <v>0.42999999999999994</v>
      </c>
      <c r="Z12" s="42">
        <f>-SUMIFS('Отчет 23-28.02'!P:P,'Отчет 23-28.02'!C:C,"Услуги доставки",'Отчет 23-28.02'!E:E,B12)</f>
        <v>1357.2500000000005</v>
      </c>
      <c r="AA12" s="32">
        <v>5479.3764719999999</v>
      </c>
      <c r="AB12" s="55"/>
      <c r="AC12" s="42"/>
      <c r="AD12" s="46">
        <f t="shared" si="17"/>
        <v>49.625172188791424</v>
      </c>
      <c r="AE12" s="47">
        <f t="shared" si="21"/>
        <v>-631.25164418878956</v>
      </c>
      <c r="AF12" s="46"/>
      <c r="AG12" s="48">
        <f t="shared" si="22"/>
        <v>2400.0000000000005</v>
      </c>
      <c r="AH12" s="49">
        <f t="shared" si="23"/>
        <v>117</v>
      </c>
      <c r="AI12" s="49">
        <f t="shared" si="24"/>
        <v>1032</v>
      </c>
      <c r="AJ12" s="49">
        <f t="shared" si="25"/>
        <v>271.4500000000001</v>
      </c>
      <c r="AK12" s="49">
        <f t="shared" si="26"/>
        <v>1095.8752944</v>
      </c>
      <c r="AL12" s="49">
        <f t="array" ref="AL12">_xlfn.IFS(R12=0,AE12,R12&lt;0,AE12/-R12,R12&gt;0,AE12/R12)</f>
        <v>-126.25032883775791</v>
      </c>
      <c r="AM12" s="50">
        <f t="shared" si="27"/>
        <v>-5.2604303682399114E-2</v>
      </c>
      <c r="AN12" s="51">
        <f t="shared" si="28"/>
        <v>-1.0790626396389564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12</v>
      </c>
      <c r="L13" s="36"/>
      <c r="M13" s="36"/>
      <c r="N13" s="37">
        <f t="shared" si="15"/>
        <v>2</v>
      </c>
      <c r="O13" s="38">
        <f t="shared" si="16"/>
        <v>2</v>
      </c>
      <c r="P13" s="39">
        <f>SUMIFS('Отчет 23-28.02'!H:H,'Отчет 23-28.02'!D:D,"Выручка",'Отчет 23-28.02'!E:E,B13)</f>
        <v>12</v>
      </c>
      <c r="Q13" s="39">
        <f>SUMIFS('Отчет 23-28.02'!H:H,'Отчет 23-28.02'!D:D,"Возврат выручки",'Отчет 23-28.02'!E:E,B13)</f>
        <v>0</v>
      </c>
      <c r="R13" s="40">
        <f t="shared" si="18"/>
        <v>12</v>
      </c>
      <c r="S13" s="41">
        <f>SUMIFS('Отчет 23-28.02'!P:P,'Отчет 23-28.02'!C:C,"Продажи",'Отчет 23-28.02'!E:E,B13)</f>
        <v>28424.000000000004</v>
      </c>
      <c r="T13" s="42">
        <f>SUMIFS('Отчет 23-28.02'!P:P,'Отчет 23-28.02'!C:C,"Возвраты",'Отчет 23-28.02'!E:E,B13)</f>
        <v>0</v>
      </c>
      <c r="U13" s="40">
        <f t="shared" si="19"/>
        <v>28424.000000000004</v>
      </c>
      <c r="V13" s="43">
        <f t="shared" si="3"/>
        <v>0.1144864142036621</v>
      </c>
      <c r="W13" s="44">
        <f t="shared" si="20"/>
        <v>1476</v>
      </c>
      <c r="X13" s="42">
        <f>-SUMIFS('Отчет 23-28.02'!P:P,'Отчет 23-28.02'!C:C,"Вознаграждение Ozon",'Отчет 23-28.02'!E:E,B13)</f>
        <v>12222.32</v>
      </c>
      <c r="Y13" s="45">
        <f t="shared" si="5"/>
        <v>0.42999999999999994</v>
      </c>
      <c r="Z13" s="42">
        <f>-SUMIFS('Отчет 23-28.02'!P:P,'Отчет 23-28.02'!C:C,"Услуги доставки",'Отчет 23-28.02'!E:E,B13)</f>
        <v>3615.9</v>
      </c>
      <c r="AA13" s="32">
        <v>4891.4567879999995</v>
      </c>
      <c r="AB13" s="55"/>
      <c r="AC13" s="42"/>
      <c r="AD13" s="46">
        <f t="shared" si="17"/>
        <v>117.54549119118397</v>
      </c>
      <c r="AE13" s="47">
        <f t="shared" si="21"/>
        <v>6100.777720808821</v>
      </c>
      <c r="AF13" s="46"/>
      <c r="AG13" s="48">
        <f t="shared" si="22"/>
        <v>2368.666666666667</v>
      </c>
      <c r="AH13" s="49">
        <f t="shared" si="23"/>
        <v>123</v>
      </c>
      <c r="AI13" s="49">
        <f t="shared" si="24"/>
        <v>1018.5266666666666</v>
      </c>
      <c r="AJ13" s="49">
        <f t="shared" si="25"/>
        <v>301.32499999999999</v>
      </c>
      <c r="AK13" s="49">
        <f t="shared" si="26"/>
        <v>407.62139899999994</v>
      </c>
      <c r="AL13" s="49">
        <f t="array" ref="AL13">_xlfn.IFS(R13=0,AE13,R13&lt;0,AE13/-R13,R13&gt;0,AE13/R13)</f>
        <v>508.39814340073508</v>
      </c>
      <c r="AM13" s="50">
        <f t="shared" si="27"/>
        <v>0.21463473546329934</v>
      </c>
      <c r="AN13" s="51">
        <f t="shared" si="28"/>
        <v>4.1333182390303662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4</v>
      </c>
      <c r="N14" s="37">
        <f t="shared" si="15"/>
        <v>0.66666666666666663</v>
      </c>
      <c r="O14" s="38">
        <f t="shared" si="16"/>
        <v>0.33333333333333331</v>
      </c>
      <c r="P14" s="39">
        <f>SUMIFS('Отчет 23-28.02'!H:H,'Отчет 23-28.02'!D:D,"Выручка",'Отчет 23-28.02'!E:E,B14)</f>
        <v>2</v>
      </c>
      <c r="Q14" s="39">
        <f>SUMIFS('Отчет 23-28.02'!H:H,'Отчет 23-28.02'!D:D,"Возврат выручки",'Отчет 23-28.02'!E:E,B14)</f>
        <v>0</v>
      </c>
      <c r="R14" s="40">
        <f t="shared" si="18"/>
        <v>2</v>
      </c>
      <c r="S14" s="41">
        <f>SUMIFS('Отчет 23-28.02'!P:P,'Отчет 23-28.02'!C:C,"Продажи",'Отчет 23-28.02'!E:E,B14)</f>
        <v>4800</v>
      </c>
      <c r="T14" s="42">
        <f>SUMIFS('Отчет 23-28.02'!P:P,'Отчет 23-28.02'!C:C,"Возвраты",'Отчет 23-28.02'!E:E,B14)</f>
        <v>0</v>
      </c>
      <c r="U14" s="40">
        <f t="shared" si="19"/>
        <v>4800</v>
      </c>
      <c r="V14" s="43">
        <f t="shared" si="3"/>
        <v>1.9333478334420843E-2</v>
      </c>
      <c r="W14" s="44">
        <f t="shared" si="20"/>
        <v>246</v>
      </c>
      <c r="X14" s="42">
        <f>-SUMIFS('Отчет 23-28.02'!P:P,'Отчет 23-28.02'!C:C,"Вознаграждение Ozon",'Отчет 23-28.02'!E:E,B14)</f>
        <v>2064</v>
      </c>
      <c r="Y14" s="45">
        <f t="shared" si="5"/>
        <v>0.43</v>
      </c>
      <c r="Z14" s="42">
        <f>-SUMIFS('Отчет 23-28.02'!P:P,'Отчет 23-28.02'!C:C,"Услуги доставки",'Отчет 23-28.02'!E:E,B14)</f>
        <v>604.15</v>
      </c>
      <c r="AA14" s="32">
        <v>823.69104199999992</v>
      </c>
      <c r="AB14" s="55"/>
      <c r="AC14" s="42"/>
      <c r="AD14" s="46">
        <f t="shared" si="17"/>
        <v>19.85006887551657</v>
      </c>
      <c r="AE14" s="47">
        <f t="shared" si="21"/>
        <v>1042.3088891244834</v>
      </c>
      <c r="AG14" s="48">
        <f t="shared" si="22"/>
        <v>2400</v>
      </c>
      <c r="AH14" s="49">
        <f t="shared" si="23"/>
        <v>123</v>
      </c>
      <c r="AI14" s="49">
        <f t="shared" si="24"/>
        <v>1032</v>
      </c>
      <c r="AJ14" s="49">
        <f t="shared" si="25"/>
        <v>302.07499999999999</v>
      </c>
      <c r="AK14" s="49">
        <f t="shared" si="26"/>
        <v>411.84552099999996</v>
      </c>
      <c r="AL14" s="49">
        <f t="array" ref="AL14">_xlfn.IFS(R14=0,AE14,R14&lt;0,AE14/-R14,R14&gt;0,AE14/R14)</f>
        <v>521.15444456224168</v>
      </c>
      <c r="AM14" s="50">
        <f t="shared" si="27"/>
        <v>0.21714768523426736</v>
      </c>
      <c r="AN14" s="51">
        <f t="shared" si="28"/>
        <v>4.2370280045710702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22</v>
      </c>
      <c r="L15" s="36"/>
      <c r="M15" s="36"/>
      <c r="N15" s="37">
        <f t="shared" si="15"/>
        <v>3.6666666666666665</v>
      </c>
      <c r="O15" s="38">
        <f t="shared" si="16"/>
        <v>2.8333333333333335</v>
      </c>
      <c r="P15" s="39">
        <f>SUMIFS('Отчет 23-28.02'!H:H,'Отчет 23-28.02'!D:D,"Выручка",'Отчет 23-28.02'!E:E,B15)</f>
        <v>17</v>
      </c>
      <c r="Q15" s="39">
        <f>SUMIFS('Отчет 23-28.02'!H:H,'Отчет 23-28.02'!D:D,"Возврат выручки",'Отчет 23-28.02'!E:E,B15)</f>
        <v>0</v>
      </c>
      <c r="R15" s="40">
        <f t="shared" si="18"/>
        <v>17</v>
      </c>
      <c r="S15" s="41">
        <f>SUMIFS('Отчет 23-28.02'!P:P,'Отчет 23-28.02'!C:C,"Продажи",'Отчет 23-28.02'!E:E,B15)</f>
        <v>42149.999999999985</v>
      </c>
      <c r="T15" s="42">
        <f>SUMIFS('Отчет 23-28.02'!P:P,'Отчет 23-28.02'!C:C,"Возвраты",'Отчет 23-28.02'!E:E,B15)</f>
        <v>0</v>
      </c>
      <c r="U15" s="40">
        <f t="shared" si="19"/>
        <v>42149.999999999985</v>
      </c>
      <c r="V15" s="43">
        <f>U15/$U$24</f>
        <v>0.16977210662413295</v>
      </c>
      <c r="W15" s="44">
        <f t="shared" si="20"/>
        <v>2091</v>
      </c>
      <c r="X15" s="42">
        <f>-SUMIFS('Отчет 23-28.02'!P:P,'Отчет 23-28.02'!C:C,"Вознаграждение Ozon",'Отчет 23-28.02'!E:E,B15)</f>
        <v>18124.5</v>
      </c>
      <c r="Y15" s="45">
        <f t="shared" si="5"/>
        <v>0.43000000000000016</v>
      </c>
      <c r="Z15" s="42">
        <f>-SUMIFS('Отчет 23-28.02'!P:P,'Отчет 23-28.02'!C:C,"Услуги доставки",'Отчет 23-28.02'!E:E,B15)</f>
        <v>3136.95</v>
      </c>
      <c r="AA15" s="32">
        <v>8238.6183029999993</v>
      </c>
      <c r="AB15" s="55"/>
      <c r="AC15" s="42"/>
      <c r="AD15" s="46">
        <f t="shared" si="17"/>
        <v>174.30841731312981</v>
      </c>
      <c r="AE15" s="47">
        <f t="shared" si="21"/>
        <v>10384.623279686855</v>
      </c>
      <c r="AF15" s="46"/>
      <c r="AG15" s="48">
        <f t="shared" si="22"/>
        <v>2479.4117647058815</v>
      </c>
      <c r="AH15" s="49">
        <f t="shared" si="23"/>
        <v>123</v>
      </c>
      <c r="AI15" s="49">
        <f t="shared" si="24"/>
        <v>1066.1470588235295</v>
      </c>
      <c r="AJ15" s="49">
        <f t="shared" si="25"/>
        <v>184.52647058823527</v>
      </c>
      <c r="AK15" s="49">
        <f t="shared" si="26"/>
        <v>484.62460605882347</v>
      </c>
      <c r="AL15" s="49">
        <f t="array" ref="AL15">_xlfn.IFS(R15=0,AE15,R15&lt;0,AE15/-R15,R15&gt;0,AE15/R15)</f>
        <v>610.86019292275614</v>
      </c>
      <c r="AM15" s="50">
        <f t="shared" si="27"/>
        <v>0.24637303154654466</v>
      </c>
      <c r="AN15" s="51">
        <f t="shared" si="28"/>
        <v>4.9663430318923263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12</v>
      </c>
      <c r="N16" s="37">
        <f t="shared" si="15"/>
        <v>2</v>
      </c>
      <c r="O16" s="38">
        <f t="shared" si="16"/>
        <v>1.3333333333333333</v>
      </c>
      <c r="P16" s="39">
        <f>SUMIFS('Отчет 23-28.02'!H:H,'Отчет 23-28.02'!D:D,"Выручка",'Отчет 23-28.02'!E:E,B16)</f>
        <v>9</v>
      </c>
      <c r="Q16" s="39">
        <f>SUMIFS('Отчет 23-28.02'!H:H,'Отчет 23-28.02'!D:D,"Возврат выручки",'Отчет 23-28.02'!E:E,B16)</f>
        <v>1</v>
      </c>
      <c r="R16" s="40">
        <f t="shared" si="18"/>
        <v>8</v>
      </c>
      <c r="S16" s="41">
        <f>SUMIFS('Отчет 23-28.02'!P:P,'Отчет 23-28.02'!C:C,"Продажи",'Отчет 23-28.02'!E:E,B16)</f>
        <v>22500</v>
      </c>
      <c r="T16" s="42">
        <f>SUMIFS('Отчет 23-28.02'!P:P,'Отчет 23-28.02'!C:C,"Возвраты",'Отчет 23-28.02'!E:E,B16)</f>
        <v>-2000</v>
      </c>
      <c r="U16" s="40">
        <f t="shared" si="19"/>
        <v>20500</v>
      </c>
      <c r="V16" s="43">
        <f>U16/$U$24</f>
        <v>8.2570063719922343E-2</v>
      </c>
      <c r="W16" s="44">
        <f t="shared" si="20"/>
        <v>936</v>
      </c>
      <c r="X16" s="42">
        <f>-SUMIFS('Отчет 23-28.02'!P:P,'Отчет 23-28.02'!C:C,"Вознаграждение Ozon",'Отчет 23-28.02'!E:E,B16)</f>
        <v>8815</v>
      </c>
      <c r="Y16" s="45">
        <f t="shared" si="5"/>
        <v>0.43</v>
      </c>
      <c r="Z16" s="42">
        <f>-SUMIFS('Отчет 23-28.02'!P:P,'Отчет 23-28.02'!C:C,"Услуги доставки",'Отчет 23-28.02'!E:E,B16)</f>
        <v>2522.0200000000009</v>
      </c>
      <c r="AA16" s="32">
        <v>5102.2087030000002</v>
      </c>
      <c r="AB16" s="55"/>
      <c r="AC16" s="42"/>
      <c r="AD16" s="46">
        <f>U16*1%/$AE$1</f>
        <v>84.776335822518675</v>
      </c>
      <c r="AE16" s="47">
        <f t="shared" si="21"/>
        <v>3039.9949611774805</v>
      </c>
      <c r="AF16" s="46"/>
      <c r="AG16" s="48">
        <f t="shared" si="22"/>
        <v>2562.5</v>
      </c>
      <c r="AH16" s="49">
        <f t="shared" si="23"/>
        <v>117</v>
      </c>
      <c r="AI16" s="49">
        <f t="shared" si="24"/>
        <v>1101.875</v>
      </c>
      <c r="AJ16" s="49">
        <f t="shared" si="25"/>
        <v>280.22444444444454</v>
      </c>
      <c r="AK16" s="49">
        <f t="shared" si="26"/>
        <v>566.9120781111111</v>
      </c>
      <c r="AL16" s="49">
        <f t="array" ref="AL16">_xlfn.IFS(R16=0,AE16,R16&lt;0,AE16/-R16,R16&gt;0,AE16/R16)</f>
        <v>379.99937014718506</v>
      </c>
      <c r="AM16" s="50">
        <f t="shared" si="27"/>
        <v>0.1482924371306088</v>
      </c>
      <c r="AN16" s="51">
        <f t="shared" si="28"/>
        <v>3.2478578645058551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2441.0820280775033</v>
      </c>
      <c r="AH17" s="58">
        <f t="shared" si="30"/>
        <v>127.26</v>
      </c>
      <c r="AI17" s="58">
        <f t="shared" si="30"/>
        <v>1049.6652720733264</v>
      </c>
      <c r="AJ17" s="58">
        <f t="shared" si="30"/>
        <v>257.57855634561514</v>
      </c>
      <c r="AK17" s="58">
        <f t="shared" si="30"/>
        <v>642.97290500332258</v>
      </c>
      <c r="AL17" s="58">
        <f t="shared" si="30"/>
        <v>180.59546300301952</v>
      </c>
      <c r="AM17" s="59">
        <f t="shared" si="30"/>
        <v>7.4006614038707022E-2</v>
      </c>
      <c r="AN17" s="59">
        <f t="shared" si="30"/>
        <v>1.3242770619403725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159</v>
      </c>
      <c r="L18" s="67"/>
      <c r="M18" s="67"/>
      <c r="N18" s="68"/>
      <c r="O18" s="69"/>
      <c r="P18" s="64">
        <f t="shared" ref="P18:X18" si="31">SUM(P3:P16)</f>
        <v>107</v>
      </c>
      <c r="Q18" s="64">
        <f t="shared" si="31"/>
        <v>6</v>
      </c>
      <c r="R18" s="64">
        <f t="shared" si="31"/>
        <v>101</v>
      </c>
      <c r="S18" s="70">
        <f t="shared" si="31"/>
        <v>262374</v>
      </c>
      <c r="T18" s="64">
        <f t="shared" si="31"/>
        <v>-14100</v>
      </c>
      <c r="U18" s="64">
        <f t="shared" si="31"/>
        <v>248274</v>
      </c>
      <c r="V18" s="71">
        <f t="shared" si="31"/>
        <v>1</v>
      </c>
      <c r="W18" s="64">
        <f t="shared" si="31"/>
        <v>13188.3</v>
      </c>
      <c r="X18" s="64">
        <f t="shared" si="31"/>
        <v>106757.82</v>
      </c>
      <c r="Y18" s="72">
        <f>IF(U18=0,0,X18/U18)</f>
        <v>0.43000000000000005</v>
      </c>
      <c r="Z18" s="64">
        <f>SUM(Z3:Z16)</f>
        <v>25365.950000000004</v>
      </c>
      <c r="AA18" s="64">
        <f>AA24</f>
        <v>64457.72</v>
      </c>
      <c r="AB18" s="64">
        <f>SUM(AB3:AB16)</f>
        <v>0</v>
      </c>
      <c r="AC18" s="64">
        <f>SUM(AC3:AC16)</f>
        <v>0</v>
      </c>
      <c r="AD18" s="73">
        <f>SUM(AD3:AD16)</f>
        <v>1026.7200000000003</v>
      </c>
      <c r="AE18" s="74">
        <f>SUM(AE3:AE16)</f>
        <v>40573.508748000015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159</v>
      </c>
      <c r="L24" s="119"/>
      <c r="M24" s="119"/>
      <c r="N24" s="119"/>
      <c r="O24" s="119"/>
      <c r="P24" s="120">
        <f>P18+P22</f>
        <v>107</v>
      </c>
      <c r="Q24" s="118">
        <f>Q18+Q22</f>
        <v>6</v>
      </c>
      <c r="R24" s="121">
        <f>R18-R22</f>
        <v>101</v>
      </c>
      <c r="S24" s="118">
        <f t="shared" ref="S24:X24" si="34">S18+S22</f>
        <v>262374</v>
      </c>
      <c r="T24" s="118">
        <f t="shared" si="34"/>
        <v>-14100</v>
      </c>
      <c r="U24" s="121">
        <f t="shared" si="34"/>
        <v>248274</v>
      </c>
      <c r="V24" s="122">
        <f t="shared" si="34"/>
        <v>1</v>
      </c>
      <c r="W24" s="118">
        <f t="shared" si="34"/>
        <v>13188.3</v>
      </c>
      <c r="X24" s="118">
        <f t="shared" si="34"/>
        <v>106757.82</v>
      </c>
      <c r="Y24" s="123">
        <f>X24/U24</f>
        <v>0.43000000000000005</v>
      </c>
      <c r="Z24" s="118">
        <f>Z18+Z22</f>
        <v>25365.950000000004</v>
      </c>
      <c r="AA24" s="124">
        <v>64457.72</v>
      </c>
      <c r="AB24" s="125"/>
      <c r="AC24" s="125">
        <f>SUM(AC3:AC20)</f>
        <v>0</v>
      </c>
      <c r="AD24" s="118">
        <f>AD18+AD22</f>
        <v>1026.7200000000003</v>
      </c>
      <c r="AE24" s="126">
        <f>AE18+AE22</f>
        <v>40573.508748000015</v>
      </c>
      <c r="AF24" s="127"/>
      <c r="AG24" s="128"/>
      <c r="AH24" s="129"/>
      <c r="AI24" s="129"/>
      <c r="AJ24" s="129"/>
      <c r="AK24" s="129">
        <f>AA25/P24</f>
        <v>573.47384347663547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61361.701251999999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f>150*6</f>
        <v>900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>
        <v>2196</v>
      </c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155" priority="19" operator="greaterThan">
      <formula>120</formula>
    </cfRule>
  </conditionalFormatting>
  <conditionalFormatting sqref="N23">
    <cfRule type="cellIs" dxfId="154" priority="18" operator="between">
      <formula>0.000001</formula>
      <formula>25</formula>
    </cfRule>
  </conditionalFormatting>
  <conditionalFormatting sqref="V1 V25:V1048576">
    <cfRule type="cellIs" dxfId="153" priority="20" operator="greaterThan">
      <formula>0.23</formula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{2C1AF756-A3C6-4748-B0CC-EA24FE499474}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{5AEF76B8-206D-40B2-97F0-629E88E34E76}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{AAC94107-BBC9-4B5C-903A-35B62B97AC82}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{02C5844B-F3FA-44D0-805A-8A315B02F7A7}</x14:id>
        </ext>
      </extLst>
    </cfRule>
  </conditionalFormatting>
  <conditionalFormatting sqref="P23">
    <cfRule type="cellIs" dxfId="152" priority="14" operator="greaterThan">
      <formula>120</formula>
    </cfRule>
  </conditionalFormatting>
  <conditionalFormatting sqref="Q23">
    <cfRule type="cellIs" dxfId="151" priority="13" operator="greaterThan">
      <formula>120</formula>
    </cfRule>
  </conditionalFormatting>
  <conditionalFormatting sqref="R23">
    <cfRule type="cellIs" dxfId="150" priority="12" operator="greaterThan">
      <formula>120</formula>
    </cfRule>
  </conditionalFormatting>
  <conditionalFormatting sqref="S23">
    <cfRule type="cellIs" dxfId="149" priority="11" operator="greaterThan">
      <formula>120</formula>
    </cfRule>
  </conditionalFormatting>
  <conditionalFormatting sqref="T23">
    <cfRule type="cellIs" dxfId="148" priority="10" operator="greaterThan">
      <formula>120</formula>
    </cfRule>
  </conditionalFormatting>
  <conditionalFormatting sqref="U23">
    <cfRule type="cellIs" dxfId="147" priority="9" operator="greaterThan">
      <formula>120</formula>
    </cfRule>
  </conditionalFormatting>
  <conditionalFormatting sqref="V23">
    <cfRule type="cellIs" dxfId="146" priority="8" operator="greaterThan">
      <formula>120</formula>
    </cfRule>
  </conditionalFormatting>
  <conditionalFormatting sqref="W23">
    <cfRule type="cellIs" dxfId="145" priority="7" operator="greaterThan">
      <formula>120</formula>
    </cfRule>
  </conditionalFormatting>
  <conditionalFormatting sqref="X23">
    <cfRule type="cellIs" dxfId="144" priority="6" operator="greaterThan">
      <formula>120</formula>
    </cfRule>
  </conditionalFormatting>
  <conditionalFormatting sqref="Z23">
    <cfRule type="cellIs" dxfId="14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{967BA898-9932-4630-B6E1-E91503464199}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{59052A77-1C5A-43A9-8DEA-C483F534CDA0}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{8FB69974-6732-41BF-8920-A2521E7F16B3}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{5A9A5EE7-4796-40FE-8E31-3D44624AA8CE}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{432ECB5A-77CE-41E6-8CF0-FE7EBAD7996B}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{09291AB2-8DAC-44C8-A401-B5876C29050B}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{9D16E7AE-24A3-4A6F-9858-58B7E045220C}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{31800304-EEC1-4360-A4DF-3B2E7B1C0891}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{B475C4DE-4F4C-4505-BD10-036A21128D0B}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{EACF13B7-625C-4259-B2FE-82EE01C42562}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{D266D286-4A12-4EE8-8FDE-1D8C43B436C7}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{95E8F1C6-1D74-4907-A42D-011E114E25F8}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{D62B4B39-44CB-4EC8-A492-8FAC5CD4C8B9}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{8559E45D-614B-42D9-B9C1-C0D62D19D61B}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{131854C6-9D4C-45D6-BC59-72BA692F2BB4}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{27F8BFCF-B34B-4F23-8994-FC75E6F4F376}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1AF756-A3C6-4748-B0CC-EA24FE499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AEF76B8-206D-40B2-97F0-629E88E34E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AC94107-BBC9-4B5C-903A-35B62B97AC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02C5844B-F3FA-44D0-805A-8A315B02F7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67BA898-9932-4630-B6E1-E915034641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9052A77-1C5A-43A9-8DEA-C483F534C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8FB69974-6732-41BF-8920-A2521E7F1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A9A5EE7-4796-40FE-8E31-3D44624A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32ECB5A-77CE-41E6-8CF0-FE7EBAD79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9291AB2-8DAC-44C8-A401-B5876C2905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D16E7AE-24A3-4A6F-9858-58B7E04522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1800304-EEC1-4360-A4DF-3B2E7B1C0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475C4DE-4F4C-4505-BD10-036A21128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EACF13B7-625C-4259-B2FE-82EE01C425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266D286-4A12-4EE8-8FDE-1D8C43B43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5E8F1C6-1D74-4907-A42D-011E114E25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D62B4B39-44CB-4EC8-A492-8FAC5CD4C8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559E45D-614B-42D9-B9C1-C0D62D19D6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31854C6-9D4C-45D6-BC59-72BA692F2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27F8BFCF-B34B-4F23-8994-FC75E6F4F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D129-7AEA-41A3-844A-0FF2B56C4E7B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158948+1244</f>
        <v>160192</v>
      </c>
      <c r="AE1" s="266">
        <f>U24/AD1</f>
        <v>2.2138558729524571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350</v>
      </c>
      <c r="D3" s="33"/>
      <c r="E3" s="33"/>
      <c r="F3" s="33"/>
      <c r="G3" s="34"/>
      <c r="H3" s="35">
        <v>142.97999999999999</v>
      </c>
      <c r="I3" s="33">
        <f t="shared" ref="I3:I16" si="0">C3*H3</f>
        <v>50043</v>
      </c>
      <c r="J3" s="36"/>
      <c r="K3" s="32">
        <v>16</v>
      </c>
      <c r="L3" s="36"/>
      <c r="M3" s="36"/>
      <c r="N3" s="37">
        <f t="shared" ref="N3:N7" si="1">K3/7</f>
        <v>2.2857142857142856</v>
      </c>
      <c r="O3" s="38">
        <f t="shared" ref="O3:O7" si="2">R3/7</f>
        <v>0.42857142857142855</v>
      </c>
      <c r="P3" s="39">
        <f>SUMIFS('Отчет 16-22.02'!H:H,'Отчет 16-22.02'!D:D,"Выручка",'Отчет 16-22.02'!E:E,B3)</f>
        <v>4</v>
      </c>
      <c r="Q3" s="39">
        <f>SUMIFS('Отчет 16-22.02'!H:H,'Отчет 16-22.02'!D:D,"Возврат выручки",'Отчет 16-22.02'!E:E,B3)</f>
        <v>1</v>
      </c>
      <c r="R3" s="40">
        <f t="shared" ref="R3:R7" si="3">P3-Q3</f>
        <v>3</v>
      </c>
      <c r="S3" s="41">
        <f>SUMIFS('Отчет 16-22.02'!P:P,'Отчет 16-22.02'!C:C,"Продажи",'Отчет 16-22.02'!E:E,B3)</f>
        <v>9500</v>
      </c>
      <c r="T3" s="42">
        <f>SUMIFS('Отчет 16-22.02'!P:P,'Отчет 16-22.02'!C:C,"Возвраты",'Отчет 16-22.02'!E:E,B3)</f>
        <v>-2350</v>
      </c>
      <c r="U3" s="40">
        <f t="shared" ref="U3:U7" si="4">S3+T3</f>
        <v>7150</v>
      </c>
      <c r="V3" s="43">
        <f t="shared" ref="V3:V14" si="5">U3/$U$24</f>
        <v>2.01611766231862E-2</v>
      </c>
      <c r="W3" s="44">
        <f t="shared" ref="W3:W7" si="6">R3*H3</f>
        <v>428.93999999999994</v>
      </c>
      <c r="X3" s="42">
        <f>-SUMIFS('Отчет 16-22.02'!P:P,'Отчет 16-22.02'!C:C,"Вознаграждение Ozon",'Отчет 16-22.02'!E:E,B3)</f>
        <v>3074.5</v>
      </c>
      <c r="Y3" s="45">
        <f t="shared" ref="Y3:Y16" si="7">IF(U3=0,0,X3/U3)</f>
        <v>0.43</v>
      </c>
      <c r="Z3" s="42">
        <f>-SUMIFS('Отчет 16-22.02'!P:P,'Отчет 16-22.02'!C:C,"Услуги доставки",'Отчет 16-22.02'!E:E,B3)</f>
        <v>859.90999999999985</v>
      </c>
      <c r="AA3" s="32">
        <v>2653.9110190000001</v>
      </c>
      <c r="AB3" s="42"/>
      <c r="AC3" s="42"/>
      <c r="AD3" s="46">
        <f>U3*1%/$AE$1</f>
        <v>32.296592056214436</v>
      </c>
      <c r="AE3" s="47">
        <f>U3-W3-X3-Z3-AA3-AB3-AC3-AD3</f>
        <v>100.44238894378599</v>
      </c>
      <c r="AF3" s="46"/>
      <c r="AG3" s="48">
        <f t="shared" ref="AG3:AG7" si="8">IF(R3=0,0,U3/R3)</f>
        <v>2383.3333333333335</v>
      </c>
      <c r="AH3" s="49">
        <f t="shared" ref="AH3:AH7" si="9">H3</f>
        <v>142.97999999999999</v>
      </c>
      <c r="AI3" s="49">
        <f t="shared" ref="AI3:AI7" si="10">IF(R3=0,0,X3/R3)</f>
        <v>1024.8333333333333</v>
      </c>
      <c r="AJ3" s="49">
        <f t="shared" ref="AJ3:AJ7" si="11">IF(P3=0,Z3/1,Z3/P3)</f>
        <v>214.97749999999996</v>
      </c>
      <c r="AK3" s="49">
        <f t="shared" ref="AK3:AK7" si="12">IF(P3=0,0,AA3/P3)</f>
        <v>663.47775475000003</v>
      </c>
      <c r="AL3" s="49">
        <f>_xlfn.IFS(R3=0,AE3,R3&lt;0,AE3/-R3,R3&gt;0,AE3/R3)</f>
        <v>33.480796314595331</v>
      </c>
      <c r="AM3" s="50">
        <f t="shared" ref="AM3:AM7" si="13">IF(AG3=0,0,AL3/AG3)</f>
        <v>1.4047886565564474E-2</v>
      </c>
      <c r="AN3" s="51">
        <f t="shared" ref="AN3:AN7" si="14">IF(AH3=0,0,AL3/AH3)</f>
        <v>0.2341641929961906</v>
      </c>
      <c r="AP3" s="53">
        <f t="shared" ref="AP3:AP7" si="15">AL3*C3</f>
        <v>11718.278710108365</v>
      </c>
    </row>
    <row r="4" spans="1:42">
      <c r="A4" s="30">
        <v>2676784638</v>
      </c>
      <c r="B4" s="31" t="s">
        <v>39</v>
      </c>
      <c r="C4" s="32">
        <v>353</v>
      </c>
      <c r="D4" s="33"/>
      <c r="E4" s="33"/>
      <c r="F4" s="33"/>
      <c r="G4" s="34"/>
      <c r="H4" s="35">
        <v>123.09</v>
      </c>
      <c r="I4" s="33">
        <f t="shared" si="0"/>
        <v>43450.770000000004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0.7142857142857143</v>
      </c>
      <c r="P4" s="39">
        <f>SUMIFS('Отчет 16-22.02'!H:H,'Отчет 16-22.02'!D:D,"Выручка",'Отчет 16-22.02'!E:E,B4)</f>
        <v>6</v>
      </c>
      <c r="Q4" s="39">
        <f>SUMIFS('Отчет 16-22.02'!H:H,'Отчет 16-22.02'!D:D,"Возврат выручки",'Отчет 16-22.02'!E:E,B4)</f>
        <v>1</v>
      </c>
      <c r="R4" s="40">
        <f t="shared" si="3"/>
        <v>5</v>
      </c>
      <c r="S4" s="41">
        <f>SUMIFS('Отчет 16-22.02'!P:P,'Отчет 16-22.02'!C:C,"Продажи",'Отчет 16-22.02'!E:E,B4)</f>
        <v>14199.999999999998</v>
      </c>
      <c r="T4" s="42">
        <f>SUMIFS('Отчет 16-22.02'!P:P,'Отчет 16-22.02'!C:C,"Возвраты",'Отчет 16-22.02'!E:E,B4)</f>
        <v>-2350</v>
      </c>
      <c r="U4" s="40">
        <f t="shared" si="4"/>
        <v>11849.999999999998</v>
      </c>
      <c r="V4" s="43">
        <f t="shared" si="5"/>
        <v>3.341397803982607E-2</v>
      </c>
      <c r="W4" s="44">
        <f t="shared" si="6"/>
        <v>615.45000000000005</v>
      </c>
      <c r="X4" s="42">
        <f>-SUMIFS('Отчет 16-22.02'!P:P,'Отчет 16-22.02'!C:C,"Вознаграждение Ozon",'Отчет 16-22.02'!E:E,B4)</f>
        <v>5095.5</v>
      </c>
      <c r="Y4" s="45">
        <f t="shared" si="7"/>
        <v>0.43000000000000005</v>
      </c>
      <c r="Z4" s="42">
        <f>-SUMIFS('Отчет 16-22.02'!P:P,'Отчет 16-22.02'!C:C,"Услуги доставки",'Отчет 16-22.02'!E:E,B4)</f>
        <v>1017.6099999999999</v>
      </c>
      <c r="AA4" s="32">
        <v>3288.1548629999998</v>
      </c>
      <c r="AB4" s="42"/>
      <c r="AC4" s="42"/>
      <c r="AD4" s="46">
        <f t="shared" ref="AD4:AD16" si="16">U4*1%/$AE$1</f>
        <v>53.526519701558186</v>
      </c>
      <c r="AE4" s="47">
        <f t="shared" ref="AE4:AE7" si="17">U4-W4-X4-Z4-AA4-AB4-AC4-AD4</f>
        <v>1779.7586172984397</v>
      </c>
      <c r="AF4" s="46"/>
      <c r="AG4" s="48">
        <f t="shared" si="8"/>
        <v>2369.9999999999995</v>
      </c>
      <c r="AH4" s="49">
        <f t="shared" si="9"/>
        <v>123.09</v>
      </c>
      <c r="AI4" s="49">
        <f t="shared" si="10"/>
        <v>1019.1</v>
      </c>
      <c r="AJ4" s="49">
        <f t="shared" si="11"/>
        <v>169.60166666666666</v>
      </c>
      <c r="AK4" s="49">
        <f t="shared" si="12"/>
        <v>548.02581049999992</v>
      </c>
      <c r="AL4" s="49">
        <f t="array" ref="AL4">_xlfn.IFS(R4=0,AE4,R4&lt;0,AE4/-R4,R4&gt;0,AE4/R4)</f>
        <v>355.95172345968797</v>
      </c>
      <c r="AM4" s="50">
        <f t="shared" si="13"/>
        <v>0.15019060061590211</v>
      </c>
      <c r="AN4" s="51">
        <f t="shared" si="14"/>
        <v>2.8918004993069135</v>
      </c>
      <c r="AP4" s="53">
        <f t="shared" si="15"/>
        <v>125650.95838126985</v>
      </c>
    </row>
    <row r="5" spans="1:42">
      <c r="A5" s="30">
        <v>2676784504</v>
      </c>
      <c r="B5" s="31" t="s">
        <v>40</v>
      </c>
      <c r="C5" s="32">
        <v>366</v>
      </c>
      <c r="D5" s="33"/>
      <c r="E5" s="33"/>
      <c r="F5" s="33"/>
      <c r="G5" s="34"/>
      <c r="H5" s="35">
        <v>123.09</v>
      </c>
      <c r="I5" s="54">
        <f t="shared" si="0"/>
        <v>45050.94</v>
      </c>
      <c r="J5" s="36"/>
      <c r="K5" s="32">
        <v>5</v>
      </c>
      <c r="L5" s="36"/>
      <c r="M5" s="36"/>
      <c r="N5" s="37">
        <f t="shared" si="1"/>
        <v>0.7142857142857143</v>
      </c>
      <c r="O5" s="38">
        <f t="shared" si="2"/>
        <v>0.42857142857142855</v>
      </c>
      <c r="P5" s="39">
        <f>SUMIFS('Отчет 16-22.02'!H:H,'Отчет 16-22.02'!D:D,"Выручка",'Отчет 16-22.02'!E:E,B5)</f>
        <v>4</v>
      </c>
      <c r="Q5" s="39">
        <f>SUMIFS('Отчет 16-22.02'!H:H,'Отчет 16-22.02'!D:D,"Возврат выручки",'Отчет 16-22.02'!E:E,B5)</f>
        <v>1</v>
      </c>
      <c r="R5" s="40">
        <f t="shared" si="3"/>
        <v>3</v>
      </c>
      <c r="S5" s="41">
        <f>SUMIFS('Отчет 16-22.02'!P:P,'Отчет 16-22.02'!C:C,"Продажи",'Отчет 16-22.02'!E:E,B5)</f>
        <v>9299.9999999999982</v>
      </c>
      <c r="T5" s="42">
        <f>SUMIFS('Отчет 16-22.02'!P:P,'Отчет 16-22.02'!C:C,"Возвраты",'Отчет 16-22.02'!E:E,B5)</f>
        <v>-2150</v>
      </c>
      <c r="U5" s="40">
        <f t="shared" si="4"/>
        <v>7149.9999999999982</v>
      </c>
      <c r="V5" s="43">
        <f t="shared" si="5"/>
        <v>2.0161176623186193E-2</v>
      </c>
      <c r="W5" s="44">
        <f t="shared" si="6"/>
        <v>369.27</v>
      </c>
      <c r="X5" s="42">
        <f>-SUMIFS('Отчет 16-22.02'!P:P,'Отчет 16-22.02'!C:C,"Вознаграждение Ozon",'Отчет 16-22.02'!E:E,B5)</f>
        <v>3074.5</v>
      </c>
      <c r="Y5" s="45">
        <f t="shared" si="7"/>
        <v>0.4300000000000001</v>
      </c>
      <c r="Z5" s="42">
        <f>-SUMIFS('Отчет 16-22.02'!P:P,'Отчет 16-22.02'!C:C,"Услуги доставки",'Отчет 16-22.02'!E:E,B5)</f>
        <v>670.97</v>
      </c>
      <c r="AA5" s="32">
        <v>2449.3815960000002</v>
      </c>
      <c r="AB5" s="55"/>
      <c r="AC5" s="42"/>
      <c r="AD5" s="46">
        <f t="shared" si="16"/>
        <v>32.296592056214429</v>
      </c>
      <c r="AE5" s="47">
        <f t="shared" si="17"/>
        <v>553.5818119437829</v>
      </c>
      <c r="AF5" s="46"/>
      <c r="AG5" s="48">
        <f t="shared" si="8"/>
        <v>2383.3333333333326</v>
      </c>
      <c r="AH5" s="49">
        <f t="shared" si="9"/>
        <v>123.09</v>
      </c>
      <c r="AI5" s="49">
        <f t="shared" si="10"/>
        <v>1024.8333333333333</v>
      </c>
      <c r="AJ5" s="49">
        <f t="shared" si="11"/>
        <v>167.74250000000001</v>
      </c>
      <c r="AK5" s="49">
        <f t="shared" si="12"/>
        <v>612.34539900000004</v>
      </c>
      <c r="AL5" s="49">
        <f t="array" ref="AL5">_xlfn.IFS(R5=0,AE5,R5&lt;0,AE5/-R5,R5&gt;0,AE5/R5)</f>
        <v>184.52727064792762</v>
      </c>
      <c r="AM5" s="50">
        <f t="shared" si="13"/>
        <v>7.7424029642487138E-2</v>
      </c>
      <c r="AN5" s="51">
        <f t="shared" si="14"/>
        <v>1.4991247920052613</v>
      </c>
      <c r="AP5" s="53">
        <f t="shared" si="15"/>
        <v>67536.981057141515</v>
      </c>
    </row>
    <row r="6" spans="1:42">
      <c r="A6" s="30">
        <v>2676784514</v>
      </c>
      <c r="B6" s="31" t="s">
        <v>41</v>
      </c>
      <c r="C6" s="32">
        <v>660</v>
      </c>
      <c r="D6" s="33"/>
      <c r="E6" s="33"/>
      <c r="F6" s="33"/>
      <c r="G6" s="34"/>
      <c r="H6" s="35">
        <v>123.09</v>
      </c>
      <c r="I6" s="54">
        <f t="shared" si="0"/>
        <v>81239.400000000009</v>
      </c>
      <c r="J6" s="36"/>
      <c r="K6" s="32">
        <v>11</v>
      </c>
      <c r="L6" s="36"/>
      <c r="M6" s="36"/>
      <c r="N6" s="37">
        <f t="shared" si="1"/>
        <v>1.5714285714285714</v>
      </c>
      <c r="O6" s="38">
        <f t="shared" si="2"/>
        <v>1.1428571428571428</v>
      </c>
      <c r="P6" s="39">
        <f>SUMIFS('Отчет 16-22.02'!H:H,'Отчет 16-22.02'!D:D,"Выручка",'Отчет 16-22.02'!E:E,B6)</f>
        <v>9</v>
      </c>
      <c r="Q6" s="39">
        <f>SUMIFS('Отчет 16-22.02'!H:H,'Отчет 16-22.02'!D:D,"Возврат выручки",'Отчет 16-22.02'!E:E,B6)</f>
        <v>1</v>
      </c>
      <c r="R6" s="40">
        <f t="shared" si="3"/>
        <v>8</v>
      </c>
      <c r="S6" s="41">
        <f>SUMIFS('Отчет 16-22.02'!P:P,'Отчет 16-22.02'!C:C,"Продажи",'Отчет 16-22.02'!E:E,B6)</f>
        <v>20949.999999999996</v>
      </c>
      <c r="T6" s="42">
        <f>SUMIFS('Отчет 16-22.02'!P:P,'Отчет 16-22.02'!C:C,"Возвраты",'Отчет 16-22.02'!E:E,B6)</f>
        <v>-2350</v>
      </c>
      <c r="U6" s="40">
        <f t="shared" si="4"/>
        <v>18599.999999999996</v>
      </c>
      <c r="V6" s="43">
        <f t="shared" si="5"/>
        <v>5.2447256670106746E-2</v>
      </c>
      <c r="W6" s="44">
        <f t="shared" si="6"/>
        <v>984.72</v>
      </c>
      <c r="X6" s="42">
        <f>-SUMIFS('Отчет 16-22.02'!P:P,'Отчет 16-22.02'!C:C,"Вознаграждение Ozon",'Отчет 16-22.02'!E:E,B6)</f>
        <v>7998</v>
      </c>
      <c r="Y6" s="45">
        <f t="shared" si="7"/>
        <v>0.4300000000000001</v>
      </c>
      <c r="Z6" s="42">
        <f>-SUMIFS('Отчет 16-22.02'!P:P,'Отчет 16-22.02'!C:C,"Услуги доставки",'Отчет 16-22.02'!E:E,B6)</f>
        <v>1394.98</v>
      </c>
      <c r="AA6" s="32">
        <v>5137.8175469999996</v>
      </c>
      <c r="AB6" s="55"/>
      <c r="AC6" s="42"/>
      <c r="AD6" s="46">
        <f t="shared" si="16"/>
        <v>84.016309404977392</v>
      </c>
      <c r="AE6" s="47">
        <f t="shared" si="17"/>
        <v>3000.4661435950184</v>
      </c>
      <c r="AF6" s="46"/>
      <c r="AG6" s="48">
        <f t="shared" si="8"/>
        <v>2324.9999999999995</v>
      </c>
      <c r="AH6" s="49">
        <f t="shared" si="9"/>
        <v>123.09</v>
      </c>
      <c r="AI6" s="49">
        <f t="shared" si="10"/>
        <v>999.75</v>
      </c>
      <c r="AJ6" s="49">
        <f t="shared" si="11"/>
        <v>154.99777777777777</v>
      </c>
      <c r="AK6" s="49">
        <f t="shared" si="12"/>
        <v>570.86861633333331</v>
      </c>
      <c r="AL6" s="49">
        <f t="array" ref="AL6">_xlfn.IFS(R6=0,AE6,R6&lt;0,AE6/-R6,R6&gt;0,AE6/R6)</f>
        <v>375.0582679493773</v>
      </c>
      <c r="AM6" s="50">
        <f t="shared" si="13"/>
        <v>0.16131538406424833</v>
      </c>
      <c r="AN6" s="51">
        <f t="shared" si="14"/>
        <v>3.0470246807163641</v>
      </c>
      <c r="AP6" s="53">
        <f t="shared" si="15"/>
        <v>247538.45684658902</v>
      </c>
    </row>
    <row r="7" spans="1:42">
      <c r="A7" s="30">
        <v>2676784181</v>
      </c>
      <c r="B7" s="31" t="s">
        <v>42</v>
      </c>
      <c r="C7" s="32">
        <v>615</v>
      </c>
      <c r="D7" s="33"/>
      <c r="E7" s="33"/>
      <c r="F7" s="33"/>
      <c r="G7" s="34"/>
      <c r="H7" s="35">
        <v>117.24</v>
      </c>
      <c r="I7" s="54">
        <f t="shared" si="0"/>
        <v>72102.599999999991</v>
      </c>
      <c r="J7" s="36"/>
      <c r="K7" s="32">
        <v>38</v>
      </c>
      <c r="L7" s="36"/>
      <c r="M7" s="36"/>
      <c r="N7" s="37">
        <f t="shared" si="1"/>
        <v>5.4285714285714288</v>
      </c>
      <c r="O7" s="38">
        <f t="shared" si="2"/>
        <v>3.5714285714285716</v>
      </c>
      <c r="P7" s="39">
        <f>SUMIFS('Отчет 16-22.02'!H:H,'Отчет 16-22.02'!D:D,"Выручка",'Отчет 16-22.02'!E:E,B7)</f>
        <v>25</v>
      </c>
      <c r="Q7" s="39">
        <f>SUMIFS('Отчет 16-22.02'!H:H,'Отчет 16-22.02'!D:D,"Возврат выручки",'Отчет 16-22.02'!E:E,B7)</f>
        <v>0</v>
      </c>
      <c r="R7" s="40">
        <f t="shared" si="3"/>
        <v>25</v>
      </c>
      <c r="S7" s="41">
        <f>SUMIFS('Отчет 16-22.02'!P:P,'Отчет 16-22.02'!C:C,"Продажи",'Отчет 16-22.02'!E:E,B7)</f>
        <v>58299.999999999985</v>
      </c>
      <c r="T7" s="42">
        <f>SUMIFS('Отчет 16-22.02'!P:P,'Отчет 16-22.02'!C:C,"Возвраты",'Отчет 16-22.02'!E:E,B7)</f>
        <v>0</v>
      </c>
      <c r="U7" s="40">
        <f t="shared" si="4"/>
        <v>58299.999999999985</v>
      </c>
      <c r="V7" s="43">
        <f t="shared" si="5"/>
        <v>0.16439113246597972</v>
      </c>
      <c r="W7" s="44">
        <f t="shared" si="6"/>
        <v>2931</v>
      </c>
      <c r="X7" s="42">
        <f>-SUMIFS('Отчет 16-22.02'!P:P,'Отчет 16-22.02'!C:C,"Вознаграждение Ozon",'Отчет 16-22.02'!E:E,B7)</f>
        <v>25069</v>
      </c>
      <c r="Y7" s="45">
        <f t="shared" si="7"/>
        <v>0.4300000000000001</v>
      </c>
      <c r="Z7" s="42">
        <f>-SUMIFS('Отчет 16-22.02'!P:P,'Отчет 16-22.02'!C:C,"Услуги доставки",'Отчет 16-22.02'!E:E,B7)</f>
        <v>3989.5199999999995</v>
      </c>
      <c r="AA7" s="32">
        <v>12783.514519</v>
      </c>
      <c r="AB7" s="55"/>
      <c r="AC7" s="42"/>
      <c r="AD7" s="46">
        <f t="shared" si="16"/>
        <v>263.34144291990225</v>
      </c>
      <c r="AE7" s="47">
        <f t="shared" si="17"/>
        <v>13263.624038080083</v>
      </c>
      <c r="AF7" s="46"/>
      <c r="AG7" s="48">
        <f t="shared" si="8"/>
        <v>2331.9999999999995</v>
      </c>
      <c r="AH7" s="49">
        <f t="shared" si="9"/>
        <v>117.24</v>
      </c>
      <c r="AI7" s="49">
        <f t="shared" si="10"/>
        <v>1002.76</v>
      </c>
      <c r="AJ7" s="49">
        <f t="shared" si="11"/>
        <v>159.58079999999998</v>
      </c>
      <c r="AK7" s="49">
        <f t="shared" si="12"/>
        <v>511.34058076000002</v>
      </c>
      <c r="AL7" s="49">
        <f t="array" ref="AL7">_xlfn.IFS(R7=0,AE7,R7&lt;0,AE7/-R7,R7&gt;0,AE7/R7)</f>
        <v>530.54496152320326</v>
      </c>
      <c r="AM7" s="50">
        <f t="shared" si="13"/>
        <v>0.22750641574751432</v>
      </c>
      <c r="AN7" s="51">
        <f t="shared" si="14"/>
        <v>4.525289675223501</v>
      </c>
      <c r="AP7" s="53">
        <f t="shared" si="15"/>
        <v>326285.15133676998</v>
      </c>
    </row>
    <row r="8" spans="1:42">
      <c r="A8" s="30">
        <v>2676783005</v>
      </c>
      <c r="B8" s="31" t="s">
        <v>43</v>
      </c>
      <c r="C8" s="32">
        <v>291</v>
      </c>
      <c r="D8" s="33"/>
      <c r="E8" s="33"/>
      <c r="F8" s="33"/>
      <c r="G8" s="34"/>
      <c r="H8" s="35">
        <v>169.89</v>
      </c>
      <c r="I8" s="54">
        <f t="shared" si="0"/>
        <v>49437.99</v>
      </c>
      <c r="J8" s="36"/>
      <c r="K8" s="32">
        <v>30</v>
      </c>
      <c r="L8" s="36"/>
      <c r="M8" s="36"/>
      <c r="N8" s="37">
        <f>K8/7</f>
        <v>4.2857142857142856</v>
      </c>
      <c r="O8" s="38">
        <f>R8/7</f>
        <v>1.7142857142857142</v>
      </c>
      <c r="P8" s="39">
        <f>SUMIFS('Отчет 16-22.02'!H:H,'Отчет 16-22.02'!D:D,"Выручка",'Отчет 16-22.02'!E:E,B8)</f>
        <v>12</v>
      </c>
      <c r="Q8" s="39">
        <f>SUMIFS('Отчет 16-22.02'!H:H,'Отчет 16-22.02'!D:D,"Возврат выручки",'Отчет 16-22.02'!E:E,B8)</f>
        <v>0</v>
      </c>
      <c r="R8" s="40">
        <f>P8-Q8</f>
        <v>12</v>
      </c>
      <c r="S8" s="41">
        <f>SUMIFS('Отчет 16-22.02'!P:P,'Отчет 16-22.02'!C:C,"Продажи",'Отчет 16-22.02'!E:E,B8)</f>
        <v>28350</v>
      </c>
      <c r="T8" s="42">
        <f>SUMIFS('Отчет 16-22.02'!P:P,'Отчет 16-22.02'!C:C,"Возвраты",'Отчет 16-22.02'!E:E,B8)</f>
        <v>0</v>
      </c>
      <c r="U8" s="40">
        <f>S8+T8</f>
        <v>28350</v>
      </c>
      <c r="V8" s="43">
        <f t="shared" si="5"/>
        <v>7.993977024717884E-2</v>
      </c>
      <c r="W8" s="44">
        <f>R8*H8</f>
        <v>2038.6799999999998</v>
      </c>
      <c r="X8" s="42">
        <f>-SUMIFS('Отчет 16-22.02'!P:P,'Отчет 16-22.02'!C:C,"Вознаграждение Ozon",'Отчет 16-22.02'!E:E,B8)</f>
        <v>12190.5</v>
      </c>
      <c r="Y8" s="45">
        <f t="shared" si="7"/>
        <v>0.43</v>
      </c>
      <c r="Z8" s="42">
        <f>-SUMIFS('Отчет 16-22.02'!P:P,'Отчет 16-22.02'!C:C,"Услуги доставки",'Отчет 16-22.02'!E:E,B8)</f>
        <v>2549.37</v>
      </c>
      <c r="AA8" s="32">
        <v>5141.2175430000007</v>
      </c>
      <c r="AB8" s="55"/>
      <c r="AC8" s="42"/>
      <c r="AD8" s="46">
        <f t="shared" si="16"/>
        <v>128.05711675436072</v>
      </c>
      <c r="AE8" s="47">
        <f>U8-W8-X8-Z8-AA8-AB8-AC8-AD8</f>
        <v>6302.1753402456397</v>
      </c>
      <c r="AF8" s="46"/>
      <c r="AG8" s="48">
        <f>IF(R8=0,0,U8/R8)</f>
        <v>2362.5</v>
      </c>
      <c r="AH8" s="49">
        <f>H8</f>
        <v>169.89</v>
      </c>
      <c r="AI8" s="49">
        <f>IF(R8=0,0,X8/R8)</f>
        <v>1015.875</v>
      </c>
      <c r="AJ8" s="49">
        <f>IF(P8=0,Z8/1,Z8/P8)</f>
        <v>212.44749999999999</v>
      </c>
      <c r="AK8" s="49">
        <f>IF(P8=0,0,AA8/P8)</f>
        <v>428.43479525000004</v>
      </c>
      <c r="AL8" s="49">
        <f t="array" ref="AL8">_xlfn.IFS(R8=0,AE8,R8&lt;0,AE8/-R8,R8&gt;0,AE8/R8)</f>
        <v>525.18127835380335</v>
      </c>
      <c r="AM8" s="50">
        <f>IF(AG8=0,0,AL8/AG8)</f>
        <v>0.22229895380055167</v>
      </c>
      <c r="AN8" s="51">
        <f>IF(AH8=0,0,AL8/AH8)</f>
        <v>3.0913018915404287</v>
      </c>
      <c r="AP8" s="53">
        <f>AL8*C8</f>
        <v>152827.75200095677</v>
      </c>
    </row>
    <row r="9" spans="1:42">
      <c r="A9" s="30">
        <v>3405092860</v>
      </c>
      <c r="B9" s="31" t="s">
        <v>55</v>
      </c>
      <c r="C9" s="32">
        <v>377</v>
      </c>
      <c r="D9" s="33"/>
      <c r="E9" s="33"/>
      <c r="F9" s="33"/>
      <c r="G9" s="34"/>
      <c r="H9" s="35">
        <v>123</v>
      </c>
      <c r="I9" s="54">
        <f t="shared" si="0"/>
        <v>46371</v>
      </c>
      <c r="J9" s="36"/>
      <c r="K9" s="32">
        <v>13</v>
      </c>
      <c r="L9" s="36"/>
      <c r="M9" s="36"/>
      <c r="N9" s="37">
        <f t="shared" ref="N9:N16" si="18">K9/7</f>
        <v>1.8571428571428572</v>
      </c>
      <c r="O9" s="38">
        <f t="shared" ref="O9:O16" si="19">R9/7</f>
        <v>0.8571428571428571</v>
      </c>
      <c r="P9" s="39">
        <f>SUMIFS('Отчет 16-22.02'!H:H,'Отчет 16-22.02'!D:D,"Выручка",'Отчет 16-22.02'!E:E,B9)</f>
        <v>6</v>
      </c>
      <c r="Q9" s="39">
        <f>SUMIFS('Отчет 16-22.02'!H:H,'Отчет 16-22.02'!D:D,"Возврат выручки",'Отчет 16-22.02'!E:E,B9)</f>
        <v>0</v>
      </c>
      <c r="R9" s="40">
        <f t="shared" ref="R9:R16" si="20">P9-Q9</f>
        <v>6</v>
      </c>
      <c r="S9" s="41">
        <f>SUMIFS('Отчет 16-22.02'!P:P,'Отчет 16-22.02'!C:C,"Продажи",'Отчет 16-22.02'!E:E,B9)</f>
        <v>14024</v>
      </c>
      <c r="T9" s="42">
        <f>SUMIFS('Отчет 16-22.02'!P:P,'Отчет 16-22.02'!C:C,"Возвраты",'Отчет 16-22.02'!E:E,B9)</f>
        <v>0</v>
      </c>
      <c r="U9" s="40">
        <f t="shared" ref="U9:U16" si="21">S9+T9</f>
        <v>14024</v>
      </c>
      <c r="V9" s="43">
        <f t="shared" si="5"/>
        <v>3.9544103631267591E-2</v>
      </c>
      <c r="W9" s="44">
        <f t="shared" ref="W9:W16" si="22">R9*H9</f>
        <v>738</v>
      </c>
      <c r="X9" s="42">
        <f>-SUMIFS('Отчет 16-22.02'!P:P,'Отчет 16-22.02'!C:C,"Вознаграждение Ozon",'Отчет 16-22.02'!E:E,B9)</f>
        <v>6030.32</v>
      </c>
      <c r="Y9" s="45">
        <f t="shared" si="7"/>
        <v>0.43</v>
      </c>
      <c r="Z9" s="42">
        <f>-SUMIFS('Отчет 16-22.02'!P:P,'Отчет 16-22.02'!C:C,"Услуги доставки",'Отчет 16-22.02'!E:E,B9)</f>
        <v>1333.7600000000002</v>
      </c>
      <c r="AA9" s="32">
        <v>3192.0962049999998</v>
      </c>
      <c r="AB9" s="55"/>
      <c r="AC9" s="42"/>
      <c r="AD9" s="46">
        <f t="shared" si="16"/>
        <v>63.346490489000175</v>
      </c>
      <c r="AE9" s="47">
        <f t="shared" ref="AE9:AE16" si="23">U9-W9-X9-Z9-AA9-AB9-AC9-AD9</f>
        <v>2666.4773045110001</v>
      </c>
      <c r="AF9" s="46"/>
      <c r="AG9" s="48">
        <f t="shared" ref="AG9:AG16" si="24">IF(R9=0,0,U9/R9)</f>
        <v>2337.3333333333335</v>
      </c>
      <c r="AH9" s="49">
        <f t="shared" ref="AH9:AH16" si="25">H9</f>
        <v>123</v>
      </c>
      <c r="AI9" s="49">
        <f t="shared" ref="AI9:AI16" si="26">IF(R9=0,0,X9/R9)</f>
        <v>1005.0533333333333</v>
      </c>
      <c r="AJ9" s="49">
        <f t="shared" ref="AJ9:AJ16" si="27">IF(P9=0,Z9/1,Z9/P9)</f>
        <v>222.29333333333338</v>
      </c>
      <c r="AK9" s="49">
        <f t="shared" ref="AK9:AK16" si="28">IF(P9=0,0,AA9/P9)</f>
        <v>532.0160341666666</v>
      </c>
      <c r="AL9" s="49">
        <f t="array" ref="AL9">_xlfn.IFS(R9=0,AE9,R9&lt;0,AE9/-R9,R9&gt;0,AE9/R9)</f>
        <v>444.4128840851667</v>
      </c>
      <c r="AM9" s="50">
        <f t="shared" ref="AM9:AM16" si="29">IF(AG9=0,0,AL9/AG9)</f>
        <v>0.19013671595201084</v>
      </c>
      <c r="AN9" s="51">
        <f t="shared" ref="AN9:AN16" si="30">IF(AH9=0,0,AL9/AH9)</f>
        <v>3.6131128787411928</v>
      </c>
      <c r="AP9" s="53">
        <f t="shared" ref="AP9:AP16" si="31">AL9*C9</f>
        <v>167543.65730010785</v>
      </c>
    </row>
    <row r="10" spans="1:42">
      <c r="A10" s="30">
        <v>3405092836</v>
      </c>
      <c r="B10" s="31" t="s">
        <v>56</v>
      </c>
      <c r="C10" s="32">
        <v>369</v>
      </c>
      <c r="D10" s="33"/>
      <c r="E10" s="33"/>
      <c r="F10" s="33"/>
      <c r="G10" s="34"/>
      <c r="H10" s="35">
        <v>123</v>
      </c>
      <c r="I10" s="54">
        <f t="shared" si="0"/>
        <v>45387</v>
      </c>
      <c r="J10" s="36"/>
      <c r="K10" s="32">
        <v>13</v>
      </c>
      <c r="L10" s="36"/>
      <c r="M10" s="36"/>
      <c r="N10" s="37">
        <f t="shared" si="18"/>
        <v>1.8571428571428572</v>
      </c>
      <c r="O10" s="38">
        <f t="shared" si="19"/>
        <v>1.4285714285714286</v>
      </c>
      <c r="P10" s="39">
        <f>SUMIFS('Отчет 16-22.02'!H:H,'Отчет 16-22.02'!D:D,"Выручка",'Отчет 16-22.02'!E:E,B10)</f>
        <v>10</v>
      </c>
      <c r="Q10" s="39">
        <f>SUMIFS('Отчет 16-22.02'!H:H,'Отчет 16-22.02'!D:D,"Возврат выручки",'Отчет 16-22.02'!E:E,B10)</f>
        <v>0</v>
      </c>
      <c r="R10" s="40">
        <f t="shared" si="20"/>
        <v>10</v>
      </c>
      <c r="S10" s="41">
        <f>SUMIFS('Отчет 16-22.02'!P:P,'Отчет 16-22.02'!C:C,"Продажи",'Отчет 16-22.02'!E:E,B10)</f>
        <v>21383.999999999996</v>
      </c>
      <c r="T10" s="42">
        <f>SUMIFS('Отчет 16-22.02'!P:P,'Отчет 16-22.02'!C:C,"Возвраты",'Отчет 16-22.02'!E:E,B10)</f>
        <v>0</v>
      </c>
      <c r="U10" s="40">
        <f t="shared" si="21"/>
        <v>21383.999999999996</v>
      </c>
      <c r="V10" s="43">
        <f t="shared" si="5"/>
        <v>6.0297426700729177E-2</v>
      </c>
      <c r="W10" s="44">
        <f t="shared" si="22"/>
        <v>1230</v>
      </c>
      <c r="X10" s="42">
        <f>-SUMIFS('Отчет 16-22.02'!P:P,'Отчет 16-22.02'!C:C,"Вознаграждение Ozon",'Отчет 16-22.02'!E:E,B10)</f>
        <v>9195.119999999999</v>
      </c>
      <c r="Y10" s="45">
        <f t="shared" si="7"/>
        <v>0.43000000000000005</v>
      </c>
      <c r="Z10" s="42">
        <f>-SUMIFS('Отчет 16-22.02'!P:P,'Отчет 16-22.02'!C:C,"Услуги доставки",'Отчет 16-22.02'!E:E,B10)</f>
        <v>2200.2000000000003</v>
      </c>
      <c r="AA10" s="32">
        <v>3082.9332219999997</v>
      </c>
      <c r="AB10" s="55"/>
      <c r="AC10" s="42"/>
      <c r="AD10" s="46">
        <f t="shared" si="16"/>
        <v>96.591653780432082</v>
      </c>
      <c r="AE10" s="47">
        <f t="shared" si="23"/>
        <v>5579.1551242195646</v>
      </c>
      <c r="AF10" s="46"/>
      <c r="AG10" s="48">
        <f t="shared" si="24"/>
        <v>2138.3999999999996</v>
      </c>
      <c r="AH10" s="49">
        <f t="shared" si="25"/>
        <v>123</v>
      </c>
      <c r="AI10" s="49">
        <f t="shared" si="26"/>
        <v>919.51199999999994</v>
      </c>
      <c r="AJ10" s="49">
        <f t="shared" si="27"/>
        <v>220.02000000000004</v>
      </c>
      <c r="AK10" s="49">
        <f t="shared" si="28"/>
        <v>308.29332219999998</v>
      </c>
      <c r="AL10" s="49">
        <f t="array" ref="AL10">_xlfn.IFS(R10=0,AE10,R10&lt;0,AE10/-R10,R10&gt;0,AE10/R10)</f>
        <v>557.91551242195646</v>
      </c>
      <c r="AM10" s="50">
        <f t="shared" si="29"/>
        <v>0.26090325122613006</v>
      </c>
      <c r="AN10" s="51">
        <f t="shared" si="30"/>
        <v>4.535898474975256</v>
      </c>
      <c r="AP10" s="53">
        <f t="shared" si="31"/>
        <v>205870.82408370194</v>
      </c>
    </row>
    <row r="11" spans="1:42">
      <c r="A11" s="30">
        <v>3064346962</v>
      </c>
      <c r="B11" s="31" t="s">
        <v>52</v>
      </c>
      <c r="C11" s="32">
        <v>642</v>
      </c>
      <c r="D11" s="33"/>
      <c r="E11" s="33"/>
      <c r="F11" s="33"/>
      <c r="G11" s="34"/>
      <c r="H11" s="35">
        <v>123</v>
      </c>
      <c r="I11" s="54">
        <f t="shared" si="0"/>
        <v>78966</v>
      </c>
      <c r="J11" s="36"/>
      <c r="K11" s="32">
        <v>35</v>
      </c>
      <c r="L11" s="36"/>
      <c r="M11" s="36"/>
      <c r="N11" s="37">
        <f t="shared" si="18"/>
        <v>5</v>
      </c>
      <c r="O11" s="38">
        <f t="shared" si="19"/>
        <v>3.7142857142857144</v>
      </c>
      <c r="P11" s="39">
        <f>SUMIFS('Отчет 16-22.02'!H:H,'Отчет 16-22.02'!D:D,"Выручка",'Отчет 16-22.02'!E:E,B11)</f>
        <v>26</v>
      </c>
      <c r="Q11" s="39">
        <f>SUMIFS('Отчет 16-22.02'!H:H,'Отчет 16-22.02'!D:D,"Возврат выручки",'Отчет 16-22.02'!E:E,B11)</f>
        <v>0</v>
      </c>
      <c r="R11" s="40">
        <f t="shared" si="20"/>
        <v>26</v>
      </c>
      <c r="S11" s="41">
        <f>SUMIFS('Отчет 16-22.02'!P:P,'Отчет 16-22.02'!C:C,"Продажи",'Отчет 16-22.02'!E:E,B11)</f>
        <v>61121.000000000007</v>
      </c>
      <c r="T11" s="42">
        <f>SUMIFS('Отчет 16-22.02'!P:P,'Отчет 16-22.02'!C:C,"Возвраты",'Отчет 16-22.02'!E:E,B11)</f>
        <v>0</v>
      </c>
      <c r="U11" s="40">
        <f t="shared" si="21"/>
        <v>61121.000000000007</v>
      </c>
      <c r="V11" s="43">
        <f t="shared" si="5"/>
        <v>0.172345633060946</v>
      </c>
      <c r="W11" s="44">
        <f t="shared" si="22"/>
        <v>3198</v>
      </c>
      <c r="X11" s="42">
        <f>-SUMIFS('Отчет 16-22.02'!P:P,'Отчет 16-22.02'!C:C,"Вознаграждение Ozon",'Отчет 16-22.02'!E:E,B11)</f>
        <v>26282.03</v>
      </c>
      <c r="Y11" s="45">
        <f t="shared" si="7"/>
        <v>0.42999999999999994</v>
      </c>
      <c r="Z11" s="42">
        <f>-SUMIFS('Отчет 16-22.02'!P:P,'Отчет 16-22.02'!C:C,"Услуги доставки",'Отчет 16-22.02'!E:E,B11)</f>
        <v>4832.659999999998</v>
      </c>
      <c r="AA11" s="32">
        <v>10943.694524999999</v>
      </c>
      <c r="AB11" s="55"/>
      <c r="AC11" s="42"/>
      <c r="AD11" s="46">
        <f t="shared" si="16"/>
        <v>276.08391651299058</v>
      </c>
      <c r="AE11" s="47">
        <f t="shared" si="23"/>
        <v>15588.531558487022</v>
      </c>
      <c r="AF11" s="46"/>
      <c r="AG11" s="48">
        <f t="shared" si="24"/>
        <v>2350.8076923076924</v>
      </c>
      <c r="AH11" s="49">
        <f t="shared" si="25"/>
        <v>123</v>
      </c>
      <c r="AI11" s="49">
        <f t="shared" si="26"/>
        <v>1010.8473076923076</v>
      </c>
      <c r="AJ11" s="49">
        <f t="shared" si="27"/>
        <v>185.87153846153839</v>
      </c>
      <c r="AK11" s="49">
        <f t="shared" si="28"/>
        <v>420.91132788461533</v>
      </c>
      <c r="AL11" s="49">
        <f t="array" ref="AL11">_xlfn.IFS(R11=0,AE11,R11&lt;0,AE11/-R11,R11&gt;0,AE11/R11)</f>
        <v>599.55890609565472</v>
      </c>
      <c r="AM11" s="50">
        <f t="shared" si="29"/>
        <v>0.25504379114358439</v>
      </c>
      <c r="AN11" s="51">
        <f t="shared" si="30"/>
        <v>4.8744626511841851</v>
      </c>
      <c r="AP11" s="53">
        <f t="shared" si="31"/>
        <v>384916.8177134103</v>
      </c>
    </row>
    <row r="12" spans="1:42">
      <c r="A12" s="30">
        <v>3405092873</v>
      </c>
      <c r="B12" s="171" t="s">
        <v>57</v>
      </c>
      <c r="C12" s="32">
        <v>334</v>
      </c>
      <c r="D12" s="33"/>
      <c r="E12" s="33"/>
      <c r="F12" s="33"/>
      <c r="G12" s="34"/>
      <c r="H12" s="35">
        <v>117</v>
      </c>
      <c r="I12" s="54">
        <f t="shared" si="0"/>
        <v>39078</v>
      </c>
      <c r="J12" s="36"/>
      <c r="K12" s="32">
        <v>14</v>
      </c>
      <c r="L12" s="36"/>
      <c r="M12" s="36"/>
      <c r="N12" s="37">
        <f t="shared" si="18"/>
        <v>2</v>
      </c>
      <c r="O12" s="38">
        <f t="shared" si="19"/>
        <v>1</v>
      </c>
      <c r="P12" s="39">
        <f>SUMIFS('Отчет 16-22.02'!H:H,'Отчет 16-22.02'!D:D,"Выручка",'Отчет 16-22.02'!E:E,B12)</f>
        <v>7</v>
      </c>
      <c r="Q12" s="39">
        <f>SUMIFS('Отчет 16-22.02'!H:H,'Отчет 16-22.02'!D:D,"Возврат выручки",'Отчет 16-22.02'!E:E,B12)</f>
        <v>0</v>
      </c>
      <c r="R12" s="40">
        <f t="shared" si="20"/>
        <v>7</v>
      </c>
      <c r="S12" s="41">
        <f>SUMIFS('Отчет 16-22.02'!P:P,'Отчет 16-22.02'!C:C,"Продажи",'Отчет 16-22.02'!E:E,B12)</f>
        <v>16424</v>
      </c>
      <c r="T12" s="42">
        <f>SUMIFS('Отчет 16-22.02'!P:P,'Отчет 16-22.02'!C:C,"Возвраты",'Отчет 16-22.02'!E:E,B12)</f>
        <v>0</v>
      </c>
      <c r="U12" s="40">
        <f t="shared" si="21"/>
        <v>16424</v>
      </c>
      <c r="V12" s="43">
        <f t="shared" si="5"/>
        <v>4.6311491588700716E-2</v>
      </c>
      <c r="W12" s="44">
        <f t="shared" si="22"/>
        <v>819</v>
      </c>
      <c r="X12" s="42">
        <f>-SUMIFS('Отчет 16-22.02'!P:P,'Отчет 16-22.02'!C:C,"Вознаграждение Ozon",'Отчет 16-22.02'!E:E,B12)</f>
        <v>7062.32</v>
      </c>
      <c r="Y12" s="45">
        <f t="shared" si="7"/>
        <v>0.43</v>
      </c>
      <c r="Z12" s="42">
        <f>-SUMIFS('Отчет 16-22.02'!P:P,'Отчет 16-22.02'!C:C,"Услуги доставки",'Отчет 16-22.02'!E:E,B12)</f>
        <v>1482.7100000000003</v>
      </c>
      <c r="AA12" s="32">
        <v>5510.6523040000002</v>
      </c>
      <c r="AB12" s="55"/>
      <c r="AC12" s="42"/>
      <c r="AD12" s="46">
        <f t="shared" si="16"/>
        <v>74.187304605771459</v>
      </c>
      <c r="AE12" s="47">
        <f t="shared" si="23"/>
        <v>1475.1303913942286</v>
      </c>
      <c r="AF12" s="46"/>
      <c r="AG12" s="48">
        <f t="shared" si="24"/>
        <v>2346.2857142857142</v>
      </c>
      <c r="AH12" s="49">
        <f t="shared" si="25"/>
        <v>117</v>
      </c>
      <c r="AI12" s="49">
        <f t="shared" si="26"/>
        <v>1008.9028571428571</v>
      </c>
      <c r="AJ12" s="49">
        <f t="shared" si="27"/>
        <v>211.81571428571434</v>
      </c>
      <c r="AK12" s="49">
        <f t="shared" si="28"/>
        <v>787.23604342857141</v>
      </c>
      <c r="AL12" s="49">
        <f t="array" ref="AL12">_xlfn.IFS(R12=0,AE12,R12&lt;0,AE12/-R12,R12&gt;0,AE12/R12)</f>
        <v>210.73291305631838</v>
      </c>
      <c r="AM12" s="50">
        <f t="shared" si="29"/>
        <v>8.9815537712751387E-2</v>
      </c>
      <c r="AN12" s="51">
        <f t="shared" si="30"/>
        <v>1.8011360090283621</v>
      </c>
      <c r="AP12" s="53">
        <f t="shared" si="31"/>
        <v>70384.792960810344</v>
      </c>
    </row>
    <row r="13" spans="1:42">
      <c r="A13" s="30">
        <v>3405092993</v>
      </c>
      <c r="B13" s="31" t="s">
        <v>58</v>
      </c>
      <c r="C13" s="32">
        <v>348</v>
      </c>
      <c r="D13" s="33"/>
      <c r="E13" s="33"/>
      <c r="F13" s="33"/>
      <c r="G13" s="34"/>
      <c r="H13" s="35">
        <v>123</v>
      </c>
      <c r="I13" s="54">
        <f t="shared" si="0"/>
        <v>42804</v>
      </c>
      <c r="J13" s="36"/>
      <c r="K13" s="32">
        <v>45</v>
      </c>
      <c r="L13" s="36"/>
      <c r="M13" s="36"/>
      <c r="N13" s="37">
        <f t="shared" si="18"/>
        <v>6.4285714285714288</v>
      </c>
      <c r="O13" s="38">
        <f t="shared" si="19"/>
        <v>2</v>
      </c>
      <c r="P13" s="39">
        <f>SUMIFS('Отчет 16-22.02'!H:H,'Отчет 16-22.02'!D:D,"Выручка",'Отчет 16-22.02'!E:E,B13)</f>
        <v>16</v>
      </c>
      <c r="Q13" s="39">
        <f>SUMIFS('Отчет 16-22.02'!H:H,'Отчет 16-22.02'!D:D,"Возврат выручки",'Отчет 16-22.02'!E:E,B13)</f>
        <v>2</v>
      </c>
      <c r="R13" s="40">
        <f t="shared" si="20"/>
        <v>14</v>
      </c>
      <c r="S13" s="41">
        <f>SUMIFS('Отчет 16-22.02'!P:P,'Отчет 16-22.02'!C:C,"Продажи",'Отчет 16-22.02'!E:E,B13)</f>
        <v>36488.000000000007</v>
      </c>
      <c r="T13" s="42">
        <f>SUMIFS('Отчет 16-22.02'!P:P,'Отчет 16-22.02'!C:C,"Возвраты",'Отчет 16-22.02'!E:E,B13)</f>
        <v>-4800</v>
      </c>
      <c r="U13" s="40">
        <f t="shared" si="21"/>
        <v>31688.000000000007</v>
      </c>
      <c r="V13" s="43">
        <f t="shared" si="5"/>
        <v>8.935207899797544E-2</v>
      </c>
      <c r="W13" s="44">
        <f t="shared" si="22"/>
        <v>1722</v>
      </c>
      <c r="X13" s="42">
        <f>-SUMIFS('Отчет 16-22.02'!P:P,'Отчет 16-22.02'!C:C,"Вознаграждение Ozon",'Отчет 16-22.02'!E:E,B13)</f>
        <v>13625.84</v>
      </c>
      <c r="Y13" s="45">
        <f t="shared" si="7"/>
        <v>0.42999999999999988</v>
      </c>
      <c r="Z13" s="42">
        <f>-SUMIFS('Отчет 16-22.02'!P:P,'Отчет 16-22.02'!C:C,"Услуги доставки",'Отчет 16-22.02'!E:E,B13)</f>
        <v>3909.1400000000008</v>
      </c>
      <c r="AA13" s="32">
        <v>9145.1092360000002</v>
      </c>
      <c r="AB13" s="55"/>
      <c r="AC13" s="42"/>
      <c r="AD13" s="46">
        <f t="shared" si="16"/>
        <v>143.13488238843681</v>
      </c>
      <c r="AE13" s="47">
        <f t="shared" si="23"/>
        <v>3142.7758816115688</v>
      </c>
      <c r="AF13" s="46"/>
      <c r="AG13" s="48">
        <f t="shared" si="24"/>
        <v>2263.428571428572</v>
      </c>
      <c r="AH13" s="49">
        <f t="shared" si="25"/>
        <v>123</v>
      </c>
      <c r="AI13" s="49">
        <f t="shared" si="26"/>
        <v>973.27428571428572</v>
      </c>
      <c r="AJ13" s="49">
        <f t="shared" si="27"/>
        <v>244.32125000000005</v>
      </c>
      <c r="AK13" s="49">
        <f t="shared" si="28"/>
        <v>571.56932725000001</v>
      </c>
      <c r="AL13" s="49">
        <f t="array" ref="AL13">_xlfn.IFS(R13=0,AE13,R13&lt;0,AE13/-R13,R13&gt;0,AE13/R13)</f>
        <v>224.48399154368349</v>
      </c>
      <c r="AM13" s="50">
        <f t="shared" si="29"/>
        <v>9.9178739005666747E-2</v>
      </c>
      <c r="AN13" s="51">
        <f t="shared" si="30"/>
        <v>1.8250731019811666</v>
      </c>
      <c r="AP13" s="53">
        <f t="shared" si="31"/>
        <v>78120.429057201851</v>
      </c>
    </row>
    <row r="14" spans="1:42">
      <c r="A14" s="30">
        <v>3405092868</v>
      </c>
      <c r="B14" s="31" t="s">
        <v>59</v>
      </c>
      <c r="C14" s="32">
        <v>332</v>
      </c>
      <c r="H14" s="35">
        <v>123</v>
      </c>
      <c r="I14" s="54">
        <f t="shared" si="0"/>
        <v>40836</v>
      </c>
      <c r="K14" s="32">
        <v>13</v>
      </c>
      <c r="N14" s="37">
        <f t="shared" si="18"/>
        <v>1.8571428571428572</v>
      </c>
      <c r="O14" s="38">
        <f t="shared" si="19"/>
        <v>1</v>
      </c>
      <c r="P14" s="39">
        <f>SUMIFS('Отчет 16-22.02'!H:H,'Отчет 16-22.02'!D:D,"Выручка",'Отчет 16-22.02'!E:E,B14)</f>
        <v>7</v>
      </c>
      <c r="Q14" s="39">
        <f>SUMIFS('Отчет 16-22.02'!H:H,'Отчет 16-22.02'!D:D,"Возврат выручки",'Отчет 16-22.02'!E:E,B14)</f>
        <v>0</v>
      </c>
      <c r="R14" s="40">
        <f t="shared" si="20"/>
        <v>7</v>
      </c>
      <c r="S14" s="41">
        <f>SUMIFS('Отчет 16-22.02'!P:P,'Отчет 16-22.02'!C:C,"Продажи",'Отчет 16-22.02'!E:E,B14)</f>
        <v>15080</v>
      </c>
      <c r="T14" s="42">
        <f>SUMIFS('Отчет 16-22.02'!P:P,'Отчет 16-22.02'!C:C,"Возвраты",'Отчет 16-22.02'!E:E,B14)</f>
        <v>0</v>
      </c>
      <c r="U14" s="40">
        <f t="shared" si="21"/>
        <v>15080</v>
      </c>
      <c r="V14" s="43">
        <f t="shared" si="5"/>
        <v>4.2521754332538166E-2</v>
      </c>
      <c r="W14" s="44">
        <f t="shared" si="22"/>
        <v>861</v>
      </c>
      <c r="X14" s="42">
        <f>-SUMIFS('Отчет 16-22.02'!P:P,'Отчет 16-22.02'!C:C,"Вознаграждение Ozon",'Отчет 16-22.02'!E:E,B14)</f>
        <v>6484.4</v>
      </c>
      <c r="Y14" s="45">
        <f t="shared" si="7"/>
        <v>0.43</v>
      </c>
      <c r="Z14" s="42">
        <f>-SUMIFS('Отчет 16-22.02'!P:P,'Отчет 16-22.02'!C:C,"Услуги доставки",'Отчет 16-22.02'!E:E,B14)</f>
        <v>1457.5100000000002</v>
      </c>
      <c r="AA14" s="32">
        <v>2275.7378349999999</v>
      </c>
      <c r="AB14" s="55"/>
      <c r="AC14" s="42"/>
      <c r="AD14" s="46">
        <f t="shared" si="16"/>
        <v>68.116448700379536</v>
      </c>
      <c r="AE14" s="47">
        <f t="shared" si="23"/>
        <v>3933.2357162996209</v>
      </c>
      <c r="AG14" s="48">
        <f t="shared" si="24"/>
        <v>2154.2857142857142</v>
      </c>
      <c r="AH14" s="49">
        <f t="shared" si="25"/>
        <v>123</v>
      </c>
      <c r="AI14" s="49">
        <f t="shared" si="26"/>
        <v>926.34285714285704</v>
      </c>
      <c r="AJ14" s="49">
        <f t="shared" si="27"/>
        <v>208.21571428571431</v>
      </c>
      <c r="AK14" s="49">
        <f t="shared" si="28"/>
        <v>325.10540499999996</v>
      </c>
      <c r="AL14" s="49">
        <f t="array" ref="AL14">_xlfn.IFS(R14=0,AE14,R14&lt;0,AE14/-R14,R14&gt;0,AE14/R14)</f>
        <v>561.89081661423154</v>
      </c>
      <c r="AM14" s="50">
        <f t="shared" si="29"/>
        <v>0.26082464962199076</v>
      </c>
      <c r="AN14" s="51">
        <f t="shared" si="30"/>
        <v>4.568218021253915</v>
      </c>
      <c r="AP14" s="53">
        <f t="shared" si="31"/>
        <v>186547.75111592488</v>
      </c>
    </row>
    <row r="15" spans="1:42">
      <c r="A15" s="30">
        <v>3064346642</v>
      </c>
      <c r="B15" s="31" t="s">
        <v>53</v>
      </c>
      <c r="C15" s="32">
        <v>572</v>
      </c>
      <c r="D15" s="33"/>
      <c r="E15" s="33"/>
      <c r="F15" s="33"/>
      <c r="G15" s="34"/>
      <c r="H15" s="35">
        <v>123</v>
      </c>
      <c r="I15" s="54">
        <f t="shared" si="0"/>
        <v>70356</v>
      </c>
      <c r="J15" s="36"/>
      <c r="K15" s="32">
        <v>31</v>
      </c>
      <c r="L15" s="36"/>
      <c r="M15" s="36"/>
      <c r="N15" s="37">
        <f t="shared" si="18"/>
        <v>4.4285714285714288</v>
      </c>
      <c r="O15" s="38">
        <f t="shared" si="19"/>
        <v>2.4285714285714284</v>
      </c>
      <c r="P15" s="39">
        <f>SUMIFS('Отчет 16-22.02'!H:H,'Отчет 16-22.02'!D:D,"Выручка",'Отчет 16-22.02'!E:E,B15)</f>
        <v>18</v>
      </c>
      <c r="Q15" s="39">
        <f>SUMIFS('Отчет 16-22.02'!H:H,'Отчет 16-22.02'!D:D,"Возврат выручки",'Отчет 16-22.02'!E:E,B15)</f>
        <v>1</v>
      </c>
      <c r="R15" s="40">
        <f t="shared" si="20"/>
        <v>17</v>
      </c>
      <c r="S15" s="41">
        <f>SUMIFS('Отчет 16-22.02'!P:P,'Отчет 16-22.02'!C:C,"Продажи",'Отчет 16-22.02'!E:E,B15)</f>
        <v>42146.999999999993</v>
      </c>
      <c r="T15" s="42">
        <f>SUMIFS('Отчет 16-22.02'!P:P,'Отчет 16-22.02'!C:C,"Возвраты",'Отчет 16-22.02'!E:E,B15)</f>
        <v>-2350</v>
      </c>
      <c r="U15" s="40">
        <f t="shared" si="21"/>
        <v>39796.999999999993</v>
      </c>
      <c r="V15" s="43">
        <f>U15/$U$24</f>
        <v>0.11221739105915259</v>
      </c>
      <c r="W15" s="44">
        <f t="shared" si="22"/>
        <v>2091</v>
      </c>
      <c r="X15" s="42">
        <f>-SUMIFS('Отчет 16-22.02'!P:P,'Отчет 16-22.02'!C:C,"Вознаграждение Ozon",'Отчет 16-22.02'!E:E,B15)</f>
        <v>17112.71</v>
      </c>
      <c r="Y15" s="45">
        <f t="shared" si="7"/>
        <v>0.43000000000000005</v>
      </c>
      <c r="Z15" s="42">
        <f>-SUMIFS('Отчет 16-22.02'!P:P,'Отчет 16-22.02'!C:C,"Услуги доставки",'Отчет 16-22.02'!E:E,B15)</f>
        <v>3764.4400000000005</v>
      </c>
      <c r="AA15" s="32">
        <v>7940.4233089999998</v>
      </c>
      <c r="AB15" s="55"/>
      <c r="AC15" s="42"/>
      <c r="AD15" s="46">
        <f t="shared" si="16"/>
        <v>179.7632830854777</v>
      </c>
      <c r="AE15" s="47">
        <f t="shared" si="23"/>
        <v>8708.6634079145133</v>
      </c>
      <c r="AF15" s="46"/>
      <c r="AG15" s="48">
        <f t="shared" si="24"/>
        <v>2340.9999999999995</v>
      </c>
      <c r="AH15" s="49">
        <f t="shared" si="25"/>
        <v>123</v>
      </c>
      <c r="AI15" s="49">
        <f t="shared" si="26"/>
        <v>1006.63</v>
      </c>
      <c r="AJ15" s="49">
        <f t="shared" si="27"/>
        <v>209.13555555555558</v>
      </c>
      <c r="AK15" s="49">
        <f t="shared" si="28"/>
        <v>441.13462827777778</v>
      </c>
      <c r="AL15" s="49">
        <f t="array" ref="AL15">_xlfn.IFS(R15=0,AE15,R15&lt;0,AE15/-R15,R15&gt;0,AE15/R15)</f>
        <v>512.2743181126184</v>
      </c>
      <c r="AM15" s="50">
        <f t="shared" si="29"/>
        <v>0.21882713289731676</v>
      </c>
      <c r="AN15" s="51">
        <f t="shared" si="30"/>
        <v>4.1648318545741336</v>
      </c>
      <c r="AP15" s="53">
        <f t="shared" si="31"/>
        <v>293020.90996041772</v>
      </c>
    </row>
    <row r="16" spans="1:42">
      <c r="A16" s="30">
        <v>3405092287</v>
      </c>
      <c r="B16" s="31" t="s">
        <v>60</v>
      </c>
      <c r="C16" s="32">
        <v>357</v>
      </c>
      <c r="H16" s="35">
        <v>117</v>
      </c>
      <c r="I16" s="54">
        <f t="shared" si="0"/>
        <v>41769</v>
      </c>
      <c r="K16" s="32">
        <v>24</v>
      </c>
      <c r="N16" s="37">
        <f t="shared" si="18"/>
        <v>3.4285714285714284</v>
      </c>
      <c r="O16" s="38">
        <f t="shared" si="19"/>
        <v>1.4285714285714286</v>
      </c>
      <c r="P16" s="39">
        <f>SUMIFS('Отчет 16-22.02'!H:H,'Отчет 16-22.02'!D:D,"Выручка",'Отчет 16-22.02'!E:E,B16)</f>
        <v>11</v>
      </c>
      <c r="Q16" s="39">
        <f>SUMIFS('Отчет 16-22.02'!H:H,'Отчет 16-22.02'!D:D,"Возврат выручки",'Отчет 16-22.02'!E:E,B16)</f>
        <v>1</v>
      </c>
      <c r="R16" s="40">
        <f t="shared" si="20"/>
        <v>10</v>
      </c>
      <c r="S16" s="41">
        <f>SUMIFS('Отчет 16-22.02'!P:P,'Отчет 16-22.02'!C:C,"Продажи",'Отчет 16-22.02'!E:E,B16)</f>
        <v>26124</v>
      </c>
      <c r="T16" s="42">
        <f>SUMIFS('Отчет 16-22.02'!P:P,'Отчет 16-22.02'!C:C,"Возвраты",'Отчет 16-22.02'!E:E,B16)</f>
        <v>-2400</v>
      </c>
      <c r="U16" s="40">
        <f t="shared" si="21"/>
        <v>23724</v>
      </c>
      <c r="V16" s="43">
        <f>U16/$U$24</f>
        <v>6.6895629959226488E-2</v>
      </c>
      <c r="W16" s="44">
        <f t="shared" si="22"/>
        <v>1170</v>
      </c>
      <c r="X16" s="42">
        <f>-SUMIFS('Отчет 16-22.02'!P:P,'Отчет 16-22.02'!C:C,"Вознаграждение Ozon",'Отчет 16-22.02'!E:E,B16)</f>
        <v>10201.32</v>
      </c>
      <c r="Y16" s="45">
        <f t="shared" si="7"/>
        <v>0.43</v>
      </c>
      <c r="Z16" s="42">
        <f>-SUMIFS('Отчет 16-22.02'!P:P,'Отчет 16-22.02'!C:C,"Услуги доставки",'Отчет 16-22.02'!E:E,B16)</f>
        <v>2294.9600000000005</v>
      </c>
      <c r="AA16" s="32">
        <v>5368.4967820000002</v>
      </c>
      <c r="AB16" s="55"/>
      <c r="AC16" s="42"/>
      <c r="AD16" s="46">
        <f t="shared" si="16"/>
        <v>107.1614475442841</v>
      </c>
      <c r="AE16" s="47">
        <f t="shared" si="23"/>
        <v>4582.0617704557153</v>
      </c>
      <c r="AF16" s="46"/>
      <c r="AG16" s="48">
        <f t="shared" si="24"/>
        <v>2372.4</v>
      </c>
      <c r="AH16" s="49">
        <f t="shared" si="25"/>
        <v>117</v>
      </c>
      <c r="AI16" s="49">
        <f t="shared" si="26"/>
        <v>1020.1319999999999</v>
      </c>
      <c r="AJ16" s="49">
        <f t="shared" si="27"/>
        <v>208.63272727272732</v>
      </c>
      <c r="AK16" s="49">
        <f t="shared" si="28"/>
        <v>488.045162</v>
      </c>
      <c r="AL16" s="49">
        <f t="array" ref="AL16">_xlfn.IFS(R16=0,AE16,R16&lt;0,AE16/-R16,R16&gt;0,AE16/R16)</f>
        <v>458.20617704557151</v>
      </c>
      <c r="AM16" s="50">
        <f t="shared" si="29"/>
        <v>0.1931403545125491</v>
      </c>
      <c r="AN16" s="51">
        <f t="shared" si="30"/>
        <v>3.9162921115006113</v>
      </c>
      <c r="AP16" s="53">
        <f t="shared" si="31"/>
        <v>163579.60520526904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2314.439053254438</v>
      </c>
      <c r="AH17" s="58">
        <f t="shared" si="32"/>
        <v>127.26</v>
      </c>
      <c r="AI17" s="58">
        <f t="shared" si="32"/>
        <v>995.20879289940831</v>
      </c>
      <c r="AJ17" s="58">
        <f t="shared" si="32"/>
        <v>198.54006541279236</v>
      </c>
      <c r="AK17" s="58">
        <f t="shared" si="32"/>
        <v>516.98146498468964</v>
      </c>
      <c r="AL17" s="58">
        <f t="shared" si="32"/>
        <v>393.53951078294045</v>
      </c>
      <c r="AM17" s="59">
        <f t="shared" si="32"/>
        <v>0.17134716061505528</v>
      </c>
      <c r="AN17" s="59">
        <f t="shared" si="32"/>
        <v>3.1285722095020669</v>
      </c>
      <c r="AO17" s="60"/>
      <c r="AP17" s="61"/>
    </row>
    <row r="18" spans="1:52">
      <c r="A18" s="62" t="s">
        <v>44</v>
      </c>
      <c r="B18" s="63"/>
      <c r="C18" s="64">
        <f>SUM(C3:C16)</f>
        <v>5966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746891.7</v>
      </c>
      <c r="J18" s="67"/>
      <c r="K18" s="64">
        <f>SUM(K3:K16)</f>
        <v>298</v>
      </c>
      <c r="L18" s="67"/>
      <c r="M18" s="67"/>
      <c r="N18" s="68"/>
      <c r="O18" s="69"/>
      <c r="P18" s="64">
        <f t="shared" ref="P18:X18" si="33">SUM(P3:P16)</f>
        <v>161</v>
      </c>
      <c r="Q18" s="64">
        <f t="shared" si="33"/>
        <v>8</v>
      </c>
      <c r="R18" s="64">
        <f t="shared" si="33"/>
        <v>153</v>
      </c>
      <c r="S18" s="70">
        <f t="shared" si="33"/>
        <v>373392</v>
      </c>
      <c r="T18" s="64">
        <f t="shared" si="33"/>
        <v>-18750</v>
      </c>
      <c r="U18" s="64">
        <f t="shared" si="33"/>
        <v>354642</v>
      </c>
      <c r="V18" s="71">
        <f t="shared" si="33"/>
        <v>1</v>
      </c>
      <c r="W18" s="64">
        <f t="shared" si="33"/>
        <v>19197.059999999998</v>
      </c>
      <c r="X18" s="64">
        <f t="shared" si="33"/>
        <v>152496.06</v>
      </c>
      <c r="Y18" s="72">
        <f>IF(U18=0,0,X18/U18)</f>
        <v>0.43</v>
      </c>
      <c r="Z18" s="64">
        <f>SUM(Z3:Z16)</f>
        <v>31757.739999999998</v>
      </c>
      <c r="AA18" s="64">
        <f>AA24</f>
        <v>79962.77</v>
      </c>
      <c r="AB18" s="64">
        <f>SUM(AB3:AB16)</f>
        <v>0</v>
      </c>
      <c r="AC18" s="64">
        <f>SUM(AC3:AC16)</f>
        <v>0</v>
      </c>
      <c r="AD18" s="73">
        <f>SUM(AD3:AD16)</f>
        <v>1601.92</v>
      </c>
      <c r="AE18" s="74">
        <f>SUM(AE3:AE16)</f>
        <v>70676.079494999984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2481542.3657296794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5966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746891.7</v>
      </c>
      <c r="J24" s="118">
        <f>J18+J22</f>
        <v>0</v>
      </c>
      <c r="K24" s="118">
        <f>K18+K22</f>
        <v>298</v>
      </c>
      <c r="L24" s="119"/>
      <c r="M24" s="119"/>
      <c r="N24" s="119"/>
      <c r="O24" s="119"/>
      <c r="P24" s="120">
        <f>P18+P22</f>
        <v>161</v>
      </c>
      <c r="Q24" s="118">
        <f>Q18+Q22</f>
        <v>8</v>
      </c>
      <c r="R24" s="121">
        <f>R18-R22</f>
        <v>153</v>
      </c>
      <c r="S24" s="118">
        <f t="shared" ref="S24:X24" si="36">S18+S22</f>
        <v>373392</v>
      </c>
      <c r="T24" s="118">
        <f t="shared" si="36"/>
        <v>-18750</v>
      </c>
      <c r="U24" s="121">
        <f t="shared" si="36"/>
        <v>354642</v>
      </c>
      <c r="V24" s="122">
        <f t="shared" si="36"/>
        <v>1</v>
      </c>
      <c r="W24" s="118">
        <f t="shared" si="36"/>
        <v>19197.059999999998</v>
      </c>
      <c r="X24" s="118">
        <f t="shared" si="36"/>
        <v>152496.06</v>
      </c>
      <c r="Y24" s="123">
        <f>X24/U24</f>
        <v>0.43</v>
      </c>
      <c r="Z24" s="118">
        <f>Z18+Z22</f>
        <v>31757.739999999998</v>
      </c>
      <c r="AA24" s="124">
        <v>79962.77</v>
      </c>
      <c r="AB24" s="125"/>
      <c r="AC24" s="125">
        <f>SUM(AC3:AC20)</f>
        <v>0</v>
      </c>
      <c r="AD24" s="118">
        <f>AD18+AD22</f>
        <v>1601.92</v>
      </c>
      <c r="AE24" s="126">
        <f>AE18+AE22</f>
        <v>70676.079494999984</v>
      </c>
      <c r="AF24" s="127"/>
      <c r="AG24" s="128"/>
      <c r="AH24" s="129"/>
      <c r="AI24" s="129"/>
      <c r="AJ24" s="129"/>
      <c r="AK24" s="129">
        <f>AA25/P24</f>
        <v>490.14372984472061</v>
      </c>
      <c r="AL24" s="129"/>
      <c r="AM24" s="129"/>
      <c r="AN24" s="130"/>
      <c r="AP24" s="126">
        <f>SUM(AP3:AP20)</f>
        <v>4963084.7314593587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78913.140505000018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9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746891.7</v>
      </c>
      <c r="J32" s="164">
        <f>I32/I24</f>
        <v>1</v>
      </c>
      <c r="K32" s="160">
        <f>AP24-K31-K33</f>
        <v>4963084.7314593587</v>
      </c>
      <c r="L32" s="161">
        <f>K32/I32</f>
        <v>6.6449857877110681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42" priority="19" operator="greaterThan">
      <formula>120</formula>
    </cfRule>
  </conditionalFormatting>
  <conditionalFormatting sqref="N23">
    <cfRule type="cellIs" dxfId="141" priority="18" operator="between">
      <formula>0.000001</formula>
      <formula>25</formula>
    </cfRule>
  </conditionalFormatting>
  <conditionalFormatting sqref="V1 V25:V28 V30:V1048576">
    <cfRule type="cellIs" dxfId="14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{DCABE21C-DF60-400C-9EE4-D6A423F394DE}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{B11EC51F-7C2A-4A5E-8790-2831157D0566}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{B92FE532-C8C4-4C17-B547-537446E3085E}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{19928FF7-01DD-411E-81F3-E5FBB6D4486C}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{1259878F-57A4-4C4A-B17F-36380760D505}</x14:id>
        </ext>
      </extLst>
    </cfRule>
  </conditionalFormatting>
  <conditionalFormatting sqref="P23">
    <cfRule type="cellIs" dxfId="139" priority="14" operator="greaterThan">
      <formula>120</formula>
    </cfRule>
  </conditionalFormatting>
  <conditionalFormatting sqref="Q23">
    <cfRule type="cellIs" dxfId="138" priority="13" operator="greaterThan">
      <formula>120</formula>
    </cfRule>
  </conditionalFormatting>
  <conditionalFormatting sqref="R23">
    <cfRule type="cellIs" dxfId="137" priority="12" operator="greaterThan">
      <formula>120</formula>
    </cfRule>
  </conditionalFormatting>
  <conditionalFormatting sqref="S23">
    <cfRule type="cellIs" dxfId="136" priority="11" operator="greaterThan">
      <formula>120</formula>
    </cfRule>
  </conditionalFormatting>
  <conditionalFormatting sqref="T23">
    <cfRule type="cellIs" dxfId="135" priority="10" operator="greaterThan">
      <formula>120</formula>
    </cfRule>
  </conditionalFormatting>
  <conditionalFormatting sqref="U23">
    <cfRule type="cellIs" dxfId="134" priority="9" operator="greaterThan">
      <formula>120</formula>
    </cfRule>
  </conditionalFormatting>
  <conditionalFormatting sqref="V23">
    <cfRule type="cellIs" dxfId="133" priority="8" operator="greaterThan">
      <formula>120</formula>
    </cfRule>
  </conditionalFormatting>
  <conditionalFormatting sqref="W23">
    <cfRule type="cellIs" dxfId="132" priority="7" operator="greaterThan">
      <formula>120</formula>
    </cfRule>
  </conditionalFormatting>
  <conditionalFormatting sqref="X23">
    <cfRule type="cellIs" dxfId="131" priority="6" operator="greaterThan">
      <formula>120</formula>
    </cfRule>
  </conditionalFormatting>
  <conditionalFormatting sqref="Z23">
    <cfRule type="cellIs" dxfId="13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{8F333144-F4BC-4110-B58E-BA07413D1779}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{561C2FF9-E279-4AB0-87D1-EC4FBD68C42F}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{79807764-6A72-455E-B059-A5290D867A7A}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{65586522-8A18-427B-98D6-3FB7E19F424B}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{5C0F8FF5-E05D-4BEF-8EAB-55091E8F7818}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{9173FECE-8C34-41C1-BADC-B4F13166F268}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{849226CB-453C-47AC-AB6B-BCB1335676D8}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{3590B7A4-46BD-45E2-985F-0C9D37A8B96B}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{C8695DB4-9BAB-46EC-8CAF-1B155AE162CE}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{FC577B23-FE2F-44FD-BAC6-BBCC47EC5436}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{8CF074CF-B349-4CC4-99F3-08C1A9DD83CD}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{613847CF-1E98-496E-9ADE-5D0391CFB76B}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{3FDCEA11-C1FA-48FF-9B05-98D023F58D9B}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{51C14FDD-0629-4256-A1F9-9B8871D24BA1}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{5C468DD2-1A94-457D-8B3B-6D2658BCBB09}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{46CC4960-0668-4265-BD21-2885E7F2BF3E}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ABE21C-DF60-400C-9EE4-D6A423F39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11EC51F-7C2A-4A5E-8790-2831157D05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92FE532-C8C4-4C17-B547-537446E3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9928FF7-01DD-411E-81F3-E5FBB6D448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259878F-57A4-4C4A-B17F-36380760D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F333144-F4BC-4110-B58E-BA07413D1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1C2FF9-E279-4AB0-87D1-EC4FBD68C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9807764-6A72-455E-B059-A5290D867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5586522-8A18-427B-98D6-3FB7E19F4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5C0F8FF5-E05D-4BEF-8EAB-55091E8F78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173FECE-8C34-41C1-BADC-B4F13166F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849226CB-453C-47AC-AB6B-BCB133567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590B7A4-46BD-45E2-985F-0C9D37A8B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C8695DB4-9BAB-46EC-8CAF-1B155AE162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FC577B23-FE2F-44FD-BAC6-BBCC47EC5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8CF074CF-B349-4CC4-99F3-08C1A9DD8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613847CF-1E98-496E-9ADE-5D0391CFB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3FDCEA11-C1FA-48FF-9B05-98D023F58D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51C14FDD-0629-4256-A1F9-9B8871D24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C468DD2-1A94-457D-8B3B-6D2658BCB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46CC4960-0668-4265-BD21-2885E7F2B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3707-97D8-40A0-9E73-2918B2B14AFA}">
  <dimension ref="A1:AZ37"/>
  <sheetViews>
    <sheetView zoomScale="70" zoomScaleNormal="7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AD3" sqref="AD3:AD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1389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116986+971</f>
        <v>117957</v>
      </c>
      <c r="AE1" s="266">
        <f>U24/AD1</f>
        <v>2.3157930432276168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1738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360</v>
      </c>
      <c r="D3" s="33"/>
      <c r="E3" s="33"/>
      <c r="F3" s="33"/>
      <c r="G3" s="34"/>
      <c r="H3" s="35">
        <v>142.97999999999999</v>
      </c>
      <c r="I3" s="33">
        <f t="shared" ref="I3:I16" si="0">C3*H3</f>
        <v>51472.799999999996</v>
      </c>
      <c r="J3" s="36"/>
      <c r="K3" s="32">
        <v>8</v>
      </c>
      <c r="L3" s="36"/>
      <c r="M3" s="36"/>
      <c r="N3" s="37">
        <f t="shared" ref="N3:N7" si="1">K3/7</f>
        <v>1.1428571428571428</v>
      </c>
      <c r="O3" s="38">
        <f t="shared" ref="O3:O7" si="2">R3/7</f>
        <v>0.42857142857142855</v>
      </c>
      <c r="P3" s="39">
        <f>SUMIFS('Отчет 09-15.02'!H:H,'Отчет 09-15.02'!D:D,"Выручка",'Отчет 09-15.02'!E:E,B3)</f>
        <v>3</v>
      </c>
      <c r="Q3" s="39">
        <f>SUMIFS('Отчет 09-15.02'!H:H,'Отчет 09-15.02'!D:D,"Возврат выручки",'Отчет 09-15.02'!E:E,B3)</f>
        <v>0</v>
      </c>
      <c r="R3" s="40">
        <f t="shared" ref="R3:R7" si="3">P3-Q3</f>
        <v>3</v>
      </c>
      <c r="S3" s="41">
        <f>SUMIFS('Отчет 09-15.02'!P:P,'Отчет 09-15.02'!C:C,"Продажи",'Отчет 09-15.02'!E:E,B3)</f>
        <v>7050</v>
      </c>
      <c r="T3" s="42">
        <f>SUMIFS('Отчет 09-15.02'!P:P,'Отчет 09-15.02'!C:C,"Возвраты",'Отчет 09-15.02'!E:E,B3)</f>
        <v>0</v>
      </c>
      <c r="U3" s="40">
        <f t="shared" ref="U3:U7" si="4">S3+T3</f>
        <v>7050</v>
      </c>
      <c r="V3" s="43">
        <f t="shared" ref="V3:V14" si="5">U3/$U$24</f>
        <v>2.5808671713695802E-2</v>
      </c>
      <c r="W3" s="44">
        <f t="shared" ref="W3:W7" si="6">R3*H3</f>
        <v>428.93999999999994</v>
      </c>
      <c r="X3" s="42">
        <f>-SUMIFS('Отчет 09-15.02'!P:P,'Отчет 09-15.02'!C:C,"Вознаграждение Ozon",'Отчет 09-15.02'!E:E,B3)</f>
        <v>3031.5</v>
      </c>
      <c r="Y3" s="45">
        <f t="shared" ref="Y3:Y16" si="7">IF(U3=0,0,X3/U3)</f>
        <v>0.43</v>
      </c>
      <c r="Z3" s="42">
        <f>-SUMIFS('Отчет 09-15.02'!P:P,'Отчет 09-15.02'!C:C,"Услуги доставки",'Отчет 09-15.02'!E:E,B3)</f>
        <v>805.13999999999987</v>
      </c>
      <c r="AA3" s="32">
        <v>1621.5</v>
      </c>
      <c r="AB3" s="42"/>
      <c r="AC3" s="42"/>
      <c r="AD3" s="46">
        <f>U3*1%/$AE$1</f>
        <v>30.443134893324157</v>
      </c>
      <c r="AE3" s="47">
        <f t="shared" ref="AE3:AE7" si="8">U3-W3-X3-Z3-AA3-AB3-AC3-AD3</f>
        <v>1132.4768651066763</v>
      </c>
      <c r="AF3" s="46"/>
      <c r="AG3" s="48">
        <f t="shared" ref="AG3:AG7" si="9">IF(R3=0,0,U3/R3)</f>
        <v>2350</v>
      </c>
      <c r="AH3" s="49">
        <f t="shared" ref="AH3:AH7" si="10">H3</f>
        <v>142.97999999999999</v>
      </c>
      <c r="AI3" s="49">
        <f t="shared" ref="AI3:AI7" si="11">IF(R3=0,0,X3/R3)</f>
        <v>1010.5</v>
      </c>
      <c r="AJ3" s="49">
        <f t="shared" ref="AJ3:AJ7" si="12">IF(P3=0,Z3/1,Z3/P3)</f>
        <v>268.37999999999994</v>
      </c>
      <c r="AK3" s="49">
        <f t="shared" ref="AK3:AK7" si="13">IF(P3=0,0,AA3/P3)</f>
        <v>540.5</v>
      </c>
      <c r="AL3" s="49">
        <f>_xlfn.IFS(R3=0,AE3,R3&lt;0,AE3/-R3,R3&gt;0,AE3/R3)</f>
        <v>377.4922883688921</v>
      </c>
      <c r="AM3" s="50">
        <f t="shared" ref="AM3:AM7" si="14">IF(AG3=0,0,AL3/AG3)</f>
        <v>0.16063501632718813</v>
      </c>
      <c r="AN3" s="51">
        <f t="shared" ref="AN3:AN7" si="15">IF(AH3=0,0,AL3/AH3)</f>
        <v>2.6401754676800402</v>
      </c>
      <c r="AP3" s="53">
        <f t="shared" ref="AP3:AP7" si="16">AL3*C3</f>
        <v>135897.22381280115</v>
      </c>
    </row>
    <row r="4" spans="1:42">
      <c r="A4" s="30">
        <v>2676784638</v>
      </c>
      <c r="B4" s="31" t="s">
        <v>39</v>
      </c>
      <c r="C4" s="32">
        <v>360</v>
      </c>
      <c r="D4" s="33"/>
      <c r="E4" s="33"/>
      <c r="F4" s="33"/>
      <c r="G4" s="34"/>
      <c r="H4" s="35">
        <v>123.09</v>
      </c>
      <c r="I4" s="33">
        <f t="shared" si="0"/>
        <v>44312.4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0.2857142857142857</v>
      </c>
      <c r="P4" s="39">
        <f>SUMIFS('Отчет 09-15.02'!H:H,'Отчет 09-15.02'!D:D,"Выручка",'Отчет 09-15.02'!E:E,B4)</f>
        <v>2</v>
      </c>
      <c r="Q4" s="39">
        <f>SUMIFS('Отчет 09-15.02'!H:H,'Отчет 09-15.02'!D:D,"Возврат выручки",'Отчет 09-15.02'!E:E,B4)</f>
        <v>0</v>
      </c>
      <c r="R4" s="40">
        <f t="shared" si="3"/>
        <v>2</v>
      </c>
      <c r="S4" s="41">
        <f>SUMIFS('Отчет 09-15.02'!P:P,'Отчет 09-15.02'!C:C,"Продажи",'Отчет 09-15.02'!E:E,B4)</f>
        <v>3952</v>
      </c>
      <c r="T4" s="42">
        <f>SUMIFS('Отчет 09-15.02'!P:P,'Отчет 09-15.02'!C:C,"Возвраты",'Отчет 09-15.02'!E:E,B4)</f>
        <v>0</v>
      </c>
      <c r="U4" s="40">
        <f t="shared" si="4"/>
        <v>3952</v>
      </c>
      <c r="V4" s="43">
        <f t="shared" si="5"/>
        <v>1.4467499377663236E-2</v>
      </c>
      <c r="W4" s="44">
        <f t="shared" si="6"/>
        <v>246.18</v>
      </c>
      <c r="X4" s="42">
        <f>-SUMIFS('Отчет 09-15.02'!P:P,'Отчет 09-15.02'!C:C,"Вознаграждение Ozon",'Отчет 09-15.02'!E:E,B4)</f>
        <v>1699.3600000000001</v>
      </c>
      <c r="Y4" s="45">
        <f t="shared" si="7"/>
        <v>0.43000000000000005</v>
      </c>
      <c r="Z4" s="42">
        <f>-SUMIFS('Отчет 09-15.02'!P:P,'Отчет 09-15.02'!C:C,"Услуги доставки",'Отчет 09-15.02'!E:E,B4)</f>
        <v>414.84</v>
      </c>
      <c r="AA4" s="32">
        <v>0</v>
      </c>
      <c r="AB4" s="42"/>
      <c r="AC4" s="42"/>
      <c r="AD4" s="46">
        <f t="shared" ref="AD4:AD16" si="17">U4*1%/$AE$1</f>
        <v>17.065428240910222</v>
      </c>
      <c r="AE4" s="47">
        <f t="shared" si="8"/>
        <v>1574.5545717590899</v>
      </c>
      <c r="AF4" s="46"/>
      <c r="AG4" s="48">
        <f t="shared" si="9"/>
        <v>1976</v>
      </c>
      <c r="AH4" s="49">
        <f t="shared" si="10"/>
        <v>123.09</v>
      </c>
      <c r="AI4" s="49">
        <f t="shared" si="11"/>
        <v>849.68000000000006</v>
      </c>
      <c r="AJ4" s="49">
        <f t="shared" si="12"/>
        <v>207.42</v>
      </c>
      <c r="AK4" s="49">
        <f t="shared" si="13"/>
        <v>0</v>
      </c>
      <c r="AL4" s="49">
        <f t="array" ref="AL4">_xlfn.IFS(R4=0,AE4,R4&lt;0,AE4/-R4,R4&gt;0,AE4/R4)</f>
        <v>787.27728587954493</v>
      </c>
      <c r="AM4" s="50">
        <f t="shared" si="14"/>
        <v>0.39841967908883852</v>
      </c>
      <c r="AN4" s="51">
        <f t="shared" si="15"/>
        <v>6.3959483782561124</v>
      </c>
      <c r="AP4" s="53">
        <f t="shared" si="16"/>
        <v>283419.82291663619</v>
      </c>
    </row>
    <row r="5" spans="1:42">
      <c r="A5" s="30">
        <v>2676784504</v>
      </c>
      <c r="B5" s="31" t="s">
        <v>40</v>
      </c>
      <c r="C5" s="32">
        <v>370</v>
      </c>
      <c r="D5" s="33"/>
      <c r="E5" s="33"/>
      <c r="F5" s="33"/>
      <c r="G5" s="34"/>
      <c r="H5" s="35">
        <v>123.09</v>
      </c>
      <c r="I5" s="54">
        <f t="shared" si="0"/>
        <v>45543.3</v>
      </c>
      <c r="J5" s="36"/>
      <c r="K5" s="32">
        <v>8</v>
      </c>
      <c r="L5" s="36"/>
      <c r="M5" s="36"/>
      <c r="N5" s="37">
        <f t="shared" si="1"/>
        <v>1.1428571428571428</v>
      </c>
      <c r="O5" s="38">
        <f t="shared" si="2"/>
        <v>0.5714285714285714</v>
      </c>
      <c r="P5" s="39">
        <f>SUMIFS('Отчет 09-15.02'!H:H,'Отчет 09-15.02'!D:D,"Выручка",'Отчет 09-15.02'!E:E,B5)</f>
        <v>4</v>
      </c>
      <c r="Q5" s="39">
        <f>SUMIFS('Отчет 09-15.02'!H:H,'Отчет 09-15.02'!D:D,"Возврат выручки",'Отчет 09-15.02'!E:E,B5)</f>
        <v>0</v>
      </c>
      <c r="R5" s="40">
        <f t="shared" si="3"/>
        <v>4</v>
      </c>
      <c r="S5" s="41">
        <f>SUMIFS('Отчет 09-15.02'!P:P,'Отчет 09-15.02'!C:C,"Продажи",'Отчет 09-15.02'!E:E,B5)</f>
        <v>8600</v>
      </c>
      <c r="T5" s="42">
        <f>SUMIFS('Отчет 09-15.02'!P:P,'Отчет 09-15.02'!C:C,"Возвраты",'Отчет 09-15.02'!E:E,B5)</f>
        <v>0</v>
      </c>
      <c r="U5" s="40">
        <f t="shared" si="4"/>
        <v>8600</v>
      </c>
      <c r="V5" s="43">
        <f t="shared" si="5"/>
        <v>3.1482918686210483E-2</v>
      </c>
      <c r="W5" s="44">
        <f t="shared" si="6"/>
        <v>492.36</v>
      </c>
      <c r="X5" s="42">
        <f>-SUMIFS('Отчет 09-15.02'!P:P,'Отчет 09-15.02'!C:C,"Вознаграждение Ozon",'Отчет 09-15.02'!E:E,B5)</f>
        <v>3698</v>
      </c>
      <c r="Y5" s="45">
        <f t="shared" si="7"/>
        <v>0.43</v>
      </c>
      <c r="Z5" s="42">
        <f>-SUMIFS('Отчет 09-15.02'!P:P,'Отчет 09-15.02'!C:C,"Услуги доставки",'Отчет 09-15.02'!E:E,B5)</f>
        <v>670.3599999999999</v>
      </c>
      <c r="AA5" s="32">
        <v>1529.5</v>
      </c>
      <c r="AB5" s="55"/>
      <c r="AC5" s="42"/>
      <c r="AD5" s="46">
        <f t="shared" si="17"/>
        <v>37.1363063946933</v>
      </c>
      <c r="AE5" s="47">
        <f t="shared" si="8"/>
        <v>2172.6436936053074</v>
      </c>
      <c r="AF5" s="46"/>
      <c r="AG5" s="48">
        <f t="shared" si="9"/>
        <v>2150</v>
      </c>
      <c r="AH5" s="49">
        <f t="shared" si="10"/>
        <v>123.09</v>
      </c>
      <c r="AI5" s="49">
        <f t="shared" si="11"/>
        <v>924.5</v>
      </c>
      <c r="AJ5" s="49">
        <f t="shared" si="12"/>
        <v>167.58999999999997</v>
      </c>
      <c r="AK5" s="49">
        <f t="shared" si="13"/>
        <v>382.375</v>
      </c>
      <c r="AL5" s="49">
        <f t="array" ref="AL5">_xlfn.IFS(R5=0,AE5,R5&lt;0,AE5/-R5,R5&gt;0,AE5/R5)</f>
        <v>543.16092340132684</v>
      </c>
      <c r="AM5" s="50">
        <f t="shared" si="14"/>
        <v>0.2526329876285241</v>
      </c>
      <c r="AN5" s="51">
        <f t="shared" si="15"/>
        <v>4.4127136518102752</v>
      </c>
      <c r="AP5" s="53">
        <f t="shared" si="16"/>
        <v>200969.54165849093</v>
      </c>
    </row>
    <row r="6" spans="1:42">
      <c r="A6" s="30">
        <v>2676784514</v>
      </c>
      <c r="B6" s="31" t="s">
        <v>41</v>
      </c>
      <c r="C6" s="32">
        <v>668</v>
      </c>
      <c r="D6" s="33"/>
      <c r="E6" s="33"/>
      <c r="F6" s="33"/>
      <c r="G6" s="34"/>
      <c r="H6" s="35">
        <v>123.09</v>
      </c>
      <c r="I6" s="54">
        <f t="shared" si="0"/>
        <v>82224.12</v>
      </c>
      <c r="J6" s="36"/>
      <c r="K6" s="32">
        <v>13</v>
      </c>
      <c r="L6" s="36"/>
      <c r="M6" s="36"/>
      <c r="N6" s="37">
        <f t="shared" si="1"/>
        <v>1.8571428571428572</v>
      </c>
      <c r="O6" s="38">
        <f t="shared" si="2"/>
        <v>1</v>
      </c>
      <c r="P6" s="39">
        <f>SUMIFS('Отчет 09-15.02'!H:H,'Отчет 09-15.02'!D:D,"Выручка",'Отчет 09-15.02'!E:E,B6)</f>
        <v>7</v>
      </c>
      <c r="Q6" s="39">
        <f>SUMIFS('Отчет 09-15.02'!H:H,'Отчет 09-15.02'!D:D,"Возврат выручки",'Отчет 09-15.02'!E:E,B6)</f>
        <v>0</v>
      </c>
      <c r="R6" s="40">
        <f t="shared" si="3"/>
        <v>7</v>
      </c>
      <c r="S6" s="41">
        <f>SUMIFS('Отчет 09-15.02'!P:P,'Отчет 09-15.02'!C:C,"Продажи",'Отчет 09-15.02'!E:E,B6)</f>
        <v>16449.999999999996</v>
      </c>
      <c r="T6" s="42">
        <f>SUMIFS('Отчет 09-15.02'!P:P,'Отчет 09-15.02'!C:C,"Возвраты",'Отчет 09-15.02'!E:E,B6)</f>
        <v>0</v>
      </c>
      <c r="U6" s="40">
        <f t="shared" si="4"/>
        <v>16449.999999999996</v>
      </c>
      <c r="V6" s="43">
        <f t="shared" si="5"/>
        <v>6.0220233998623522E-2</v>
      </c>
      <c r="W6" s="44">
        <f t="shared" si="6"/>
        <v>861.63</v>
      </c>
      <c r="X6" s="42">
        <f>-SUMIFS('Отчет 09-15.02'!P:P,'Отчет 09-15.02'!C:C,"Вознаграждение Ozon",'Отчет 09-15.02'!E:E,B6)</f>
        <v>7073.5</v>
      </c>
      <c r="Y6" s="45">
        <f t="shared" si="7"/>
        <v>0.4300000000000001</v>
      </c>
      <c r="Z6" s="42">
        <f>-SUMIFS('Отчет 09-15.02'!P:P,'Отчет 09-15.02'!C:C,"Услуги доставки",'Отчет 09-15.02'!E:E,B6)</f>
        <v>1001.4999999999999</v>
      </c>
      <c r="AA6" s="32">
        <v>1621.5</v>
      </c>
      <c r="AB6" s="55"/>
      <c r="AC6" s="42"/>
      <c r="AD6" s="46">
        <f t="shared" si="17"/>
        <v>71.033981417756351</v>
      </c>
      <c r="AE6" s="47">
        <f t="shared" si="8"/>
        <v>5820.8360185822412</v>
      </c>
      <c r="AF6" s="46"/>
      <c r="AG6" s="48">
        <f t="shared" si="9"/>
        <v>2349.9999999999995</v>
      </c>
      <c r="AH6" s="49">
        <f t="shared" si="10"/>
        <v>123.09</v>
      </c>
      <c r="AI6" s="49">
        <f t="shared" si="11"/>
        <v>1010.5</v>
      </c>
      <c r="AJ6" s="49">
        <f t="shared" si="12"/>
        <v>143.07142857142856</v>
      </c>
      <c r="AK6" s="49">
        <f t="shared" si="13"/>
        <v>231.64285714285714</v>
      </c>
      <c r="AL6" s="49">
        <f t="array" ref="AL6">_xlfn.IFS(R6=0,AE6,R6&lt;0,AE6/-R6,R6&gt;0,AE6/R6)</f>
        <v>831.54800265460585</v>
      </c>
      <c r="AM6" s="50">
        <f t="shared" si="14"/>
        <v>0.35385021389557703</v>
      </c>
      <c r="AN6" s="51">
        <f t="shared" si="15"/>
        <v>6.7556097380340061</v>
      </c>
      <c r="AP6" s="53">
        <f t="shared" si="16"/>
        <v>555474.06577327673</v>
      </c>
    </row>
    <row r="7" spans="1:42">
      <c r="A7" s="30">
        <v>2676784181</v>
      </c>
      <c r="B7" s="31" t="s">
        <v>42</v>
      </c>
      <c r="C7" s="32">
        <v>648</v>
      </c>
      <c r="D7" s="33"/>
      <c r="E7" s="33"/>
      <c r="F7" s="33"/>
      <c r="G7" s="34"/>
      <c r="H7" s="35">
        <v>117.24</v>
      </c>
      <c r="I7" s="54">
        <f t="shared" si="0"/>
        <v>75971.51999999999</v>
      </c>
      <c r="J7" s="36"/>
      <c r="K7" s="32">
        <v>32</v>
      </c>
      <c r="L7" s="36"/>
      <c r="M7" s="36"/>
      <c r="N7" s="37">
        <f t="shared" si="1"/>
        <v>4.5714285714285712</v>
      </c>
      <c r="O7" s="38">
        <f t="shared" si="2"/>
        <v>2</v>
      </c>
      <c r="P7" s="39">
        <f>SUMIFS('Отчет 09-15.02'!H:H,'Отчет 09-15.02'!D:D,"Выручка",'Отчет 09-15.02'!E:E,B7)</f>
        <v>14</v>
      </c>
      <c r="Q7" s="39">
        <f>SUMIFS('Отчет 09-15.02'!H:H,'Отчет 09-15.02'!D:D,"Возврат выручки",'Отчет 09-15.02'!E:E,B7)</f>
        <v>0</v>
      </c>
      <c r="R7" s="40">
        <f t="shared" si="3"/>
        <v>14</v>
      </c>
      <c r="S7" s="41">
        <f>SUMIFS('Отчет 09-15.02'!P:P,'Отчет 09-15.02'!C:C,"Продажи",'Отчет 09-15.02'!E:E,B7)</f>
        <v>30100.000000000004</v>
      </c>
      <c r="T7" s="42">
        <f>SUMIFS('Отчет 09-15.02'!P:P,'Отчет 09-15.02'!C:C,"Возвраты",'Отчет 09-15.02'!E:E,B7)</f>
        <v>0</v>
      </c>
      <c r="U7" s="40">
        <f t="shared" si="4"/>
        <v>30100.000000000004</v>
      </c>
      <c r="V7" s="43">
        <f t="shared" si="5"/>
        <v>0.11019021540173669</v>
      </c>
      <c r="W7" s="44">
        <f t="shared" si="6"/>
        <v>1641.36</v>
      </c>
      <c r="X7" s="42">
        <f>-SUMIFS('Отчет 09-15.02'!P:P,'Отчет 09-15.02'!C:C,"Вознаграждение Ozon",'Отчет 09-15.02'!E:E,B7)</f>
        <v>12943</v>
      </c>
      <c r="Y7" s="45">
        <f t="shared" si="7"/>
        <v>0.42999999999999994</v>
      </c>
      <c r="Z7" s="42">
        <f>-SUMIFS('Отчет 09-15.02'!P:P,'Отчет 09-15.02'!C:C,"Услуги доставки",'Отчет 09-15.02'!E:E,B7)</f>
        <v>2580.5199999999995</v>
      </c>
      <c r="AA7" s="32">
        <v>9516.3054339999999</v>
      </c>
      <c r="AB7" s="55"/>
      <c r="AC7" s="42"/>
      <c r="AD7" s="46">
        <f t="shared" si="17"/>
        <v>129.97707238142658</v>
      </c>
      <c r="AE7" s="47">
        <f t="shared" si="8"/>
        <v>3288.837493618576</v>
      </c>
      <c r="AF7" s="46"/>
      <c r="AG7" s="48">
        <f t="shared" si="9"/>
        <v>2150.0000000000005</v>
      </c>
      <c r="AH7" s="49">
        <f t="shared" si="10"/>
        <v>117.24</v>
      </c>
      <c r="AI7" s="49">
        <f t="shared" si="11"/>
        <v>924.5</v>
      </c>
      <c r="AJ7" s="49">
        <f t="shared" si="12"/>
        <v>184.32285714285712</v>
      </c>
      <c r="AK7" s="49">
        <f t="shared" si="13"/>
        <v>679.73610242857137</v>
      </c>
      <c r="AL7" s="49">
        <f t="array" ref="AL7">_xlfn.IFS(R7=0,AE7,R7&lt;0,AE7/-R7,R7&gt;0,AE7/R7)</f>
        <v>234.91696382989829</v>
      </c>
      <c r="AM7" s="50">
        <f t="shared" si="14"/>
        <v>0.10926370410692941</v>
      </c>
      <c r="AN7" s="51">
        <f t="shared" si="15"/>
        <v>2.0037270882795828</v>
      </c>
      <c r="AP7" s="53">
        <f t="shared" si="16"/>
        <v>152226.19256177411</v>
      </c>
    </row>
    <row r="8" spans="1:42">
      <c r="A8" s="30">
        <v>2676783005</v>
      </c>
      <c r="B8" s="31" t="s">
        <v>43</v>
      </c>
      <c r="C8" s="32">
        <v>306</v>
      </c>
      <c r="D8" s="33"/>
      <c r="E8" s="33"/>
      <c r="F8" s="33"/>
      <c r="G8" s="34"/>
      <c r="H8" s="35">
        <v>169.89</v>
      </c>
      <c r="I8" s="54">
        <f t="shared" si="0"/>
        <v>51986.34</v>
      </c>
      <c r="J8" s="36"/>
      <c r="K8" s="32">
        <v>23</v>
      </c>
      <c r="L8" s="36"/>
      <c r="M8" s="36"/>
      <c r="N8" s="37">
        <f>K8/7</f>
        <v>3.2857142857142856</v>
      </c>
      <c r="O8" s="38">
        <f>R8/7</f>
        <v>1.7142857142857142</v>
      </c>
      <c r="P8" s="39">
        <f>SUMIFS('Отчет 09-15.02'!H:H,'Отчет 09-15.02'!D:D,"Выручка",'Отчет 09-15.02'!E:E,B8)</f>
        <v>14</v>
      </c>
      <c r="Q8" s="39">
        <f>SUMIFS('Отчет 09-15.02'!H:H,'Отчет 09-15.02'!D:D,"Возврат выручки",'Отчет 09-15.02'!E:E,B8)</f>
        <v>2</v>
      </c>
      <c r="R8" s="40">
        <f>P8-Q8</f>
        <v>12</v>
      </c>
      <c r="S8" s="41">
        <f>SUMIFS('Отчет 09-15.02'!P:P,'Отчет 09-15.02'!C:C,"Продажи",'Отчет 09-15.02'!E:E,B8)</f>
        <v>31500.000000000011</v>
      </c>
      <c r="T8" s="42">
        <f>SUMIFS('Отчет 09-15.02'!P:P,'Отчет 09-15.02'!C:C,"Возвраты",'Отчет 09-15.02'!E:E,B8)</f>
        <v>-4500</v>
      </c>
      <c r="U8" s="40">
        <f>S8+T8</f>
        <v>27000.000000000011</v>
      </c>
      <c r="V8" s="43">
        <f t="shared" si="5"/>
        <v>9.884172145670736E-2</v>
      </c>
      <c r="W8" s="44">
        <f>R8*H8</f>
        <v>2038.6799999999998</v>
      </c>
      <c r="X8" s="42">
        <f>-SUMIFS('Отчет 09-15.02'!P:P,'Отчет 09-15.02'!C:C,"Вознаграждение Ozon",'Отчет 09-15.02'!E:E,B8)</f>
        <v>11610</v>
      </c>
      <c r="Y8" s="45">
        <f t="shared" si="7"/>
        <v>0.42999999999999983</v>
      </c>
      <c r="Z8" s="42">
        <f>-SUMIFS('Отчет 09-15.02'!P:P,'Отчет 09-15.02'!C:C,"Услуги доставки",'Отчет 09-15.02'!E:E,B8)</f>
        <v>2496.9099999999994</v>
      </c>
      <c r="AA8" s="32">
        <v>6758.4940370000004</v>
      </c>
      <c r="AB8" s="55"/>
      <c r="AC8" s="42"/>
      <c r="AD8" s="46">
        <f t="shared" si="17"/>
        <v>116.59072937868831</v>
      </c>
      <c r="AE8" s="47">
        <f>U8-W8-X8-Z8-AA8-AB8-AC8-AD8</f>
        <v>3979.3252336213222</v>
      </c>
      <c r="AF8" s="46"/>
      <c r="AG8" s="48">
        <f>IF(R8=0,0,U8/R8)</f>
        <v>2250.0000000000009</v>
      </c>
      <c r="AH8" s="49">
        <f>H8</f>
        <v>169.89</v>
      </c>
      <c r="AI8" s="49">
        <f>IF(R8=0,0,X8/R8)</f>
        <v>967.5</v>
      </c>
      <c r="AJ8" s="49">
        <f>IF(P8=0,Z8/1,Z8/P8)</f>
        <v>178.35071428571425</v>
      </c>
      <c r="AK8" s="49">
        <f>IF(P8=0,0,AA8/P8)</f>
        <v>482.74957407142858</v>
      </c>
      <c r="AL8" s="49">
        <f t="array" ref="AL8">_xlfn.IFS(R8=0,AE8,R8&lt;0,AE8/-R8,R8&gt;0,AE8/R8)</f>
        <v>331.61043613511021</v>
      </c>
      <c r="AM8" s="50">
        <f>IF(AG8=0,0,AL8/AG8)</f>
        <v>0.14738241606004893</v>
      </c>
      <c r="AN8" s="51">
        <f>IF(AH8=0,0,AL8/AH8)</f>
        <v>1.9519126266119855</v>
      </c>
      <c r="AP8" s="53">
        <f>AL8*C8</f>
        <v>101472.79345734372</v>
      </c>
    </row>
    <row r="9" spans="1:42">
      <c r="A9" s="30">
        <v>3405092860</v>
      </c>
      <c r="B9" s="31" t="s">
        <v>55</v>
      </c>
      <c r="C9" s="32">
        <v>382</v>
      </c>
      <c r="D9" s="33"/>
      <c r="E9" s="33"/>
      <c r="F9" s="33"/>
      <c r="G9" s="34"/>
      <c r="H9" s="35">
        <v>123</v>
      </c>
      <c r="I9" s="54">
        <f t="shared" si="0"/>
        <v>46986</v>
      </c>
      <c r="J9" s="36"/>
      <c r="K9" s="32">
        <v>12</v>
      </c>
      <c r="L9" s="36"/>
      <c r="M9" s="36"/>
      <c r="N9" s="37">
        <f t="shared" ref="N9:N16" si="18">K9/7</f>
        <v>1.7142857142857142</v>
      </c>
      <c r="O9" s="38">
        <f t="shared" ref="O9:O16" si="19">R9/7</f>
        <v>0.5714285714285714</v>
      </c>
      <c r="P9" s="39">
        <f>SUMIFS('Отчет 09-15.02'!H:H,'Отчет 09-15.02'!D:D,"Выручка",'Отчет 09-15.02'!E:E,B9)</f>
        <v>4</v>
      </c>
      <c r="Q9" s="39">
        <f>SUMIFS('Отчет 09-15.02'!H:H,'Отчет 09-15.02'!D:D,"Возврат выручки",'Отчет 09-15.02'!E:E,B9)</f>
        <v>0</v>
      </c>
      <c r="R9" s="40">
        <f t="shared" ref="R9:R16" si="20">P9-Q9</f>
        <v>4</v>
      </c>
      <c r="S9" s="41">
        <f>SUMIFS('Отчет 09-15.02'!P:P,'Отчет 09-15.02'!C:C,"Продажи",'Отчет 09-15.02'!E:E,B9)</f>
        <v>9200</v>
      </c>
      <c r="T9" s="42">
        <f>SUMIFS('Отчет 09-15.02'!P:P,'Отчет 09-15.02'!C:C,"Возвраты",'Отчет 09-15.02'!E:E,B9)</f>
        <v>0</v>
      </c>
      <c r="U9" s="40">
        <f t="shared" ref="U9:U16" si="21">S9+T9</f>
        <v>9200</v>
      </c>
      <c r="V9" s="43">
        <f t="shared" si="5"/>
        <v>3.3679401385248421E-2</v>
      </c>
      <c r="W9" s="44">
        <f t="shared" ref="W9:W16" si="22">R9*H9</f>
        <v>492</v>
      </c>
      <c r="X9" s="42">
        <f>-SUMIFS('Отчет 09-15.02'!P:P,'Отчет 09-15.02'!C:C,"Вознаграждение Ozon",'Отчет 09-15.02'!E:E,B9)</f>
        <v>3956</v>
      </c>
      <c r="Y9" s="45">
        <f t="shared" si="7"/>
        <v>0.43</v>
      </c>
      <c r="Z9" s="42">
        <f>-SUMIFS('Отчет 09-15.02'!P:P,'Отчет 09-15.02'!C:C,"Услуги доставки",'Отчет 09-15.02'!E:E,B9)</f>
        <v>1369.5200000000004</v>
      </c>
      <c r="AA9" s="32">
        <v>2104.5</v>
      </c>
      <c r="AB9" s="55"/>
      <c r="AC9" s="42"/>
      <c r="AD9" s="46">
        <f t="shared" si="17"/>
        <v>39.72721149199748</v>
      </c>
      <c r="AE9" s="47">
        <f t="shared" ref="AE9:AE16" si="23">U9-W9-X9-Z9-AA9-AB9-AC9-AD9</f>
        <v>1238.2527885080021</v>
      </c>
      <c r="AF9" s="46"/>
      <c r="AG9" s="48">
        <f t="shared" ref="AG9:AG16" si="24">IF(R9=0,0,U9/R9)</f>
        <v>2300</v>
      </c>
      <c r="AH9" s="49">
        <f t="shared" ref="AH9:AH16" si="25">H9</f>
        <v>123</v>
      </c>
      <c r="AI9" s="49">
        <f t="shared" ref="AI9:AI16" si="26">IF(R9=0,0,X9/R9)</f>
        <v>989</v>
      </c>
      <c r="AJ9" s="49">
        <f t="shared" ref="AJ9:AJ16" si="27">IF(P9=0,Z9/1,Z9/P9)</f>
        <v>342.38000000000011</v>
      </c>
      <c r="AK9" s="49">
        <f t="shared" ref="AK9:AK16" si="28">IF(P9=0,0,AA9/P9)</f>
        <v>526.125</v>
      </c>
      <c r="AL9" s="49">
        <f t="array" ref="AL9">_xlfn.IFS(R9=0,AE9,R9&lt;0,AE9/-R9,R9&gt;0,AE9/R9)</f>
        <v>309.56319712700054</v>
      </c>
      <c r="AM9" s="50">
        <f t="shared" ref="AM9:AM16" si="29">IF(AG9=0,0,AL9/AG9)</f>
        <v>0.13459269440304372</v>
      </c>
      <c r="AN9" s="51">
        <f t="shared" ref="AN9:AN16" si="30">IF(AH9=0,0,AL9/AH9)</f>
        <v>2.516773960382118</v>
      </c>
      <c r="AP9" s="53">
        <f t="shared" ref="AP9:AP16" si="31">AL9*C9</f>
        <v>118253.14130251421</v>
      </c>
    </row>
    <row r="10" spans="1:42">
      <c r="A10" s="30">
        <v>3405092836</v>
      </c>
      <c r="B10" s="31" t="s">
        <v>56</v>
      </c>
      <c r="C10" s="32">
        <v>376</v>
      </c>
      <c r="D10" s="33"/>
      <c r="E10" s="33"/>
      <c r="F10" s="33"/>
      <c r="G10" s="34"/>
      <c r="H10" s="35">
        <v>123</v>
      </c>
      <c r="I10" s="54">
        <f t="shared" si="0"/>
        <v>46248</v>
      </c>
      <c r="J10" s="36"/>
      <c r="K10" s="32">
        <v>15</v>
      </c>
      <c r="L10" s="36"/>
      <c r="M10" s="36"/>
      <c r="N10" s="37">
        <f t="shared" si="18"/>
        <v>2.1428571428571428</v>
      </c>
      <c r="O10" s="38">
        <f t="shared" si="19"/>
        <v>0.7142857142857143</v>
      </c>
      <c r="P10" s="39">
        <f>SUMIFS('Отчет 09-15.02'!H:H,'Отчет 09-15.02'!D:D,"Выручка",'Отчет 09-15.02'!E:E,B10)</f>
        <v>5</v>
      </c>
      <c r="Q10" s="39">
        <f>SUMIFS('Отчет 09-15.02'!H:H,'Отчет 09-15.02'!D:D,"Возврат выручки",'Отчет 09-15.02'!E:E,B10)</f>
        <v>0</v>
      </c>
      <c r="R10" s="40">
        <f t="shared" si="20"/>
        <v>5</v>
      </c>
      <c r="S10" s="41">
        <f>SUMIFS('Отчет 09-15.02'!P:P,'Отчет 09-15.02'!C:C,"Продажи",'Отчет 09-15.02'!E:E,B10)</f>
        <v>11600.000000000002</v>
      </c>
      <c r="T10" s="42">
        <f>SUMIFS('Отчет 09-15.02'!P:P,'Отчет 09-15.02'!C:C,"Возвраты",'Отчет 09-15.02'!E:E,B10)</f>
        <v>0</v>
      </c>
      <c r="U10" s="40">
        <f t="shared" si="21"/>
        <v>11600.000000000002</v>
      </c>
      <c r="V10" s="43">
        <f t="shared" si="5"/>
        <v>4.2465332181400188E-2</v>
      </c>
      <c r="W10" s="44">
        <f t="shared" si="22"/>
        <v>615</v>
      </c>
      <c r="X10" s="42">
        <f>-SUMIFS('Отчет 09-15.02'!P:P,'Отчет 09-15.02'!C:C,"Вознаграждение Ozon",'Отчет 09-15.02'!E:E,B10)</f>
        <v>4988</v>
      </c>
      <c r="Y10" s="45">
        <f t="shared" si="7"/>
        <v>0.42999999999999994</v>
      </c>
      <c r="Z10" s="42">
        <f>-SUMIFS('Отчет 09-15.02'!P:P,'Отчет 09-15.02'!C:C,"Услуги доставки",'Отчет 09-15.02'!E:E,B10)</f>
        <v>778.25</v>
      </c>
      <c r="AA10" s="32">
        <v>1326.475183</v>
      </c>
      <c r="AB10" s="55"/>
      <c r="AC10" s="42"/>
      <c r="AD10" s="46">
        <f t="shared" si="17"/>
        <v>50.090831881214221</v>
      </c>
      <c r="AE10" s="47">
        <f t="shared" si="23"/>
        <v>3842.1839851187874</v>
      </c>
      <c r="AF10" s="46"/>
      <c r="AG10" s="48">
        <f t="shared" si="24"/>
        <v>2320.0000000000005</v>
      </c>
      <c r="AH10" s="49">
        <f t="shared" si="25"/>
        <v>123</v>
      </c>
      <c r="AI10" s="49">
        <f t="shared" si="26"/>
        <v>997.6</v>
      </c>
      <c r="AJ10" s="49">
        <f t="shared" si="27"/>
        <v>155.65</v>
      </c>
      <c r="AK10" s="49">
        <f t="shared" si="28"/>
        <v>265.2950366</v>
      </c>
      <c r="AL10" s="49">
        <f t="array" ref="AL10">_xlfn.IFS(R10=0,AE10,R10&lt;0,AE10/-R10,R10&gt;0,AE10/R10)</f>
        <v>768.43679702375744</v>
      </c>
      <c r="AM10" s="50">
        <f t="shared" si="29"/>
        <v>0.33122275733782641</v>
      </c>
      <c r="AN10" s="51">
        <f t="shared" si="30"/>
        <v>6.2474536343394913</v>
      </c>
      <c r="AP10" s="53">
        <f t="shared" si="31"/>
        <v>288932.23568093282</v>
      </c>
    </row>
    <row r="11" spans="1:42">
      <c r="A11" s="30">
        <v>3064346962</v>
      </c>
      <c r="B11" s="31" t="s">
        <v>52</v>
      </c>
      <c r="C11" s="32">
        <v>660</v>
      </c>
      <c r="D11" s="33"/>
      <c r="E11" s="33"/>
      <c r="F11" s="33"/>
      <c r="G11" s="34"/>
      <c r="H11" s="35">
        <v>123</v>
      </c>
      <c r="I11" s="54">
        <f t="shared" si="0"/>
        <v>81180</v>
      </c>
      <c r="J11" s="36"/>
      <c r="K11" s="32">
        <v>34</v>
      </c>
      <c r="L11" s="36"/>
      <c r="M11" s="36"/>
      <c r="N11" s="37">
        <f t="shared" si="18"/>
        <v>4.8571428571428568</v>
      </c>
      <c r="O11" s="38">
        <f t="shared" si="19"/>
        <v>3.5714285714285716</v>
      </c>
      <c r="P11" s="39">
        <f>SUMIFS('Отчет 09-15.02'!H:H,'Отчет 09-15.02'!D:D,"Выручка",'Отчет 09-15.02'!E:E,B11)</f>
        <v>27</v>
      </c>
      <c r="Q11" s="39">
        <f>SUMIFS('Отчет 09-15.02'!H:H,'Отчет 09-15.02'!D:D,"Возврат выручки",'Отчет 09-15.02'!E:E,B11)</f>
        <v>2</v>
      </c>
      <c r="R11" s="40">
        <f t="shared" si="20"/>
        <v>25</v>
      </c>
      <c r="S11" s="41">
        <f>SUMIFS('Отчет 09-15.02'!P:P,'Отчет 09-15.02'!C:C,"Продажи",'Отчет 09-15.02'!E:E,B11)</f>
        <v>61100.000000000015</v>
      </c>
      <c r="T11" s="42">
        <f>SUMIFS('Отчет 09-15.02'!P:P,'Отчет 09-15.02'!C:C,"Возвраты",'Отчет 09-15.02'!E:E,B11)</f>
        <v>-4500</v>
      </c>
      <c r="U11" s="40">
        <f t="shared" si="21"/>
        <v>56600.000000000015</v>
      </c>
      <c r="V11" s="43">
        <f t="shared" si="5"/>
        <v>0.20720153460924579</v>
      </c>
      <c r="W11" s="44">
        <f t="shared" si="22"/>
        <v>3075</v>
      </c>
      <c r="X11" s="42">
        <f>-SUMIFS('Отчет 09-15.02'!P:P,'Отчет 09-15.02'!C:C,"Вознаграждение Ozon",'Отчет 09-15.02'!E:E,B11)</f>
        <v>24338</v>
      </c>
      <c r="Y11" s="45">
        <f t="shared" si="7"/>
        <v>0.42999999999999988</v>
      </c>
      <c r="Z11" s="42">
        <f>-SUMIFS('Отчет 09-15.02'!P:P,'Отчет 09-15.02'!C:C,"Услуги доставки",'Отчет 09-15.02'!E:E,B11)</f>
        <v>5037.3899999999985</v>
      </c>
      <c r="AA11" s="32">
        <v>11194.383590000001</v>
      </c>
      <c r="AB11" s="55"/>
      <c r="AC11" s="42"/>
      <c r="AD11" s="46">
        <f t="shared" si="17"/>
        <v>244.40871417902804</v>
      </c>
      <c r="AE11" s="47">
        <f t="shared" si="23"/>
        <v>12710.817695820986</v>
      </c>
      <c r="AF11" s="46"/>
      <c r="AG11" s="48">
        <f t="shared" si="24"/>
        <v>2264.0000000000005</v>
      </c>
      <c r="AH11" s="49">
        <f t="shared" si="25"/>
        <v>123</v>
      </c>
      <c r="AI11" s="49">
        <f t="shared" si="26"/>
        <v>973.52</v>
      </c>
      <c r="AJ11" s="49">
        <f t="shared" si="27"/>
        <v>186.56999999999994</v>
      </c>
      <c r="AK11" s="49">
        <f t="shared" si="28"/>
        <v>414.60679962962968</v>
      </c>
      <c r="AL11" s="49">
        <f t="array" ref="AL11">_xlfn.IFS(R11=0,AE11,R11&lt;0,AE11/-R11,R11&gt;0,AE11/R11)</f>
        <v>508.43270783283947</v>
      </c>
      <c r="AM11" s="50">
        <f t="shared" si="29"/>
        <v>0.22457275080955802</v>
      </c>
      <c r="AN11" s="51">
        <f t="shared" si="30"/>
        <v>4.133599250673492</v>
      </c>
      <c r="AP11" s="53">
        <f t="shared" si="31"/>
        <v>335565.58716967405</v>
      </c>
    </row>
    <row r="12" spans="1:42">
      <c r="A12" s="30">
        <v>3405092873</v>
      </c>
      <c r="B12" s="171" t="s">
        <v>57</v>
      </c>
      <c r="C12" s="32">
        <v>341</v>
      </c>
      <c r="D12" s="33"/>
      <c r="E12" s="33"/>
      <c r="F12" s="33"/>
      <c r="G12" s="34"/>
      <c r="H12" s="35">
        <v>117</v>
      </c>
      <c r="I12" s="54">
        <f t="shared" si="0"/>
        <v>39897</v>
      </c>
      <c r="J12" s="36"/>
      <c r="K12" s="32">
        <v>11</v>
      </c>
      <c r="L12" s="36"/>
      <c r="M12" s="36"/>
      <c r="N12" s="37">
        <f t="shared" si="18"/>
        <v>1.5714285714285714</v>
      </c>
      <c r="O12" s="38">
        <f t="shared" si="19"/>
        <v>1</v>
      </c>
      <c r="P12" s="39">
        <f>SUMIFS('Отчет 09-15.02'!H:H,'Отчет 09-15.02'!D:D,"Выручка",'Отчет 09-15.02'!E:E,B12)</f>
        <v>7</v>
      </c>
      <c r="Q12" s="39">
        <f>SUMIFS('Отчет 09-15.02'!H:H,'Отчет 09-15.02'!D:D,"Возврат выручки",'Отчет 09-15.02'!E:E,B12)</f>
        <v>0</v>
      </c>
      <c r="R12" s="40">
        <f t="shared" si="20"/>
        <v>7</v>
      </c>
      <c r="S12" s="41">
        <f>SUMIFS('Отчет 09-15.02'!P:P,'Отчет 09-15.02'!C:C,"Продажи",'Отчет 09-15.02'!E:E,B12)</f>
        <v>16400</v>
      </c>
      <c r="T12" s="42">
        <f>SUMIFS('Отчет 09-15.02'!P:P,'Отчет 09-15.02'!C:C,"Возвраты",'Отчет 09-15.02'!E:E,B12)</f>
        <v>0</v>
      </c>
      <c r="U12" s="40">
        <f t="shared" si="21"/>
        <v>16400</v>
      </c>
      <c r="V12" s="43">
        <f t="shared" si="5"/>
        <v>6.0037193773703708E-2</v>
      </c>
      <c r="W12" s="44">
        <f t="shared" si="22"/>
        <v>819</v>
      </c>
      <c r="X12" s="42">
        <f>-SUMIFS('Отчет 09-15.02'!P:P,'Отчет 09-15.02'!C:C,"Вознаграждение Ozon",'Отчет 09-15.02'!E:E,B12)</f>
        <v>7052</v>
      </c>
      <c r="Y12" s="45">
        <f t="shared" si="7"/>
        <v>0.43</v>
      </c>
      <c r="Z12" s="42">
        <f>-SUMIFS('Отчет 09-15.02'!P:P,'Отчет 09-15.02'!C:C,"Услуги доставки",'Отчет 09-15.02'!E:E,B12)</f>
        <v>1508.0700000000002</v>
      </c>
      <c r="AA12" s="32">
        <v>3864</v>
      </c>
      <c r="AB12" s="55"/>
      <c r="AC12" s="42"/>
      <c r="AD12" s="46">
        <f t="shared" si="17"/>
        <v>70.818072659647683</v>
      </c>
      <c r="AE12" s="47">
        <f t="shared" si="23"/>
        <v>3086.1119273403524</v>
      </c>
      <c r="AF12" s="46"/>
      <c r="AG12" s="48">
        <f t="shared" si="24"/>
        <v>2342.8571428571427</v>
      </c>
      <c r="AH12" s="49">
        <f t="shared" si="25"/>
        <v>117</v>
      </c>
      <c r="AI12" s="49">
        <f t="shared" si="26"/>
        <v>1007.4285714285714</v>
      </c>
      <c r="AJ12" s="49">
        <f t="shared" si="27"/>
        <v>215.43857142857146</v>
      </c>
      <c r="AK12" s="49">
        <f t="shared" si="28"/>
        <v>552</v>
      </c>
      <c r="AL12" s="49">
        <f t="array" ref="AL12">_xlfn.IFS(R12=0,AE12,R12&lt;0,AE12/-R12,R12&gt;0,AE12/R12)</f>
        <v>440.87313247719322</v>
      </c>
      <c r="AM12" s="50">
        <f t="shared" si="29"/>
        <v>0.18817755654514345</v>
      </c>
      <c r="AN12" s="51">
        <f t="shared" si="30"/>
        <v>3.7681464314290021</v>
      </c>
      <c r="AP12" s="53">
        <f t="shared" si="31"/>
        <v>150337.73817472288</v>
      </c>
    </row>
    <row r="13" spans="1:42">
      <c r="A13" s="30">
        <v>3405092993</v>
      </c>
      <c r="B13" s="31" t="s">
        <v>58</v>
      </c>
      <c r="C13" s="32">
        <v>372</v>
      </c>
      <c r="D13" s="33"/>
      <c r="E13" s="33"/>
      <c r="F13" s="33"/>
      <c r="G13" s="34"/>
      <c r="H13" s="35">
        <v>123</v>
      </c>
      <c r="I13" s="54">
        <f t="shared" si="0"/>
        <v>45756</v>
      </c>
      <c r="J13" s="36"/>
      <c r="K13" s="32">
        <v>26</v>
      </c>
      <c r="L13" s="36"/>
      <c r="M13" s="36"/>
      <c r="N13" s="37">
        <f t="shared" si="18"/>
        <v>3.7142857142857144</v>
      </c>
      <c r="O13" s="38">
        <f t="shared" si="19"/>
        <v>1</v>
      </c>
      <c r="P13" s="39">
        <f>SUMIFS('Отчет 09-15.02'!H:H,'Отчет 09-15.02'!D:D,"Выручка",'Отчет 09-15.02'!E:E,B13)</f>
        <v>7</v>
      </c>
      <c r="Q13" s="39">
        <f>SUMIFS('Отчет 09-15.02'!H:H,'Отчет 09-15.02'!D:D,"Возврат выручки",'Отчет 09-15.02'!E:E,B13)</f>
        <v>0</v>
      </c>
      <c r="R13" s="40">
        <f t="shared" si="20"/>
        <v>7</v>
      </c>
      <c r="S13" s="41">
        <f>SUMIFS('Отчет 09-15.02'!P:P,'Отчет 09-15.02'!C:C,"Продажи",'Отчет 09-15.02'!E:E,B13)</f>
        <v>16800</v>
      </c>
      <c r="T13" s="42">
        <f>SUMIFS('Отчет 09-15.02'!P:P,'Отчет 09-15.02'!C:C,"Возвраты",'Отчет 09-15.02'!E:E,B13)</f>
        <v>0</v>
      </c>
      <c r="U13" s="40">
        <f t="shared" si="21"/>
        <v>16800</v>
      </c>
      <c r="V13" s="43">
        <f t="shared" si="5"/>
        <v>6.1501515573062333E-2</v>
      </c>
      <c r="W13" s="44">
        <f t="shared" si="22"/>
        <v>861</v>
      </c>
      <c r="X13" s="42">
        <f>-SUMIFS('Отчет 09-15.02'!P:P,'Отчет 09-15.02'!C:C,"Вознаграждение Ozon",'Отчет 09-15.02'!E:E,B13)</f>
        <v>7224</v>
      </c>
      <c r="Y13" s="45">
        <f t="shared" si="7"/>
        <v>0.43</v>
      </c>
      <c r="Z13" s="42">
        <f>-SUMIFS('Отчет 09-15.02'!P:P,'Отчет 09-15.02'!C:C,"Услуги доставки",'Отчет 09-15.02'!E:E,B13)</f>
        <v>1505.8000000000004</v>
      </c>
      <c r="AA13" s="32">
        <v>3552</v>
      </c>
      <c r="AB13" s="55"/>
      <c r="AC13" s="42"/>
      <c r="AD13" s="46">
        <f t="shared" si="17"/>
        <v>72.545342724517141</v>
      </c>
      <c r="AE13" s="47">
        <f t="shared" si="23"/>
        <v>3584.6546572754828</v>
      </c>
      <c r="AF13" s="46"/>
      <c r="AG13" s="48">
        <f t="shared" si="24"/>
        <v>2400</v>
      </c>
      <c r="AH13" s="49">
        <f t="shared" si="25"/>
        <v>123</v>
      </c>
      <c r="AI13" s="49">
        <f t="shared" si="26"/>
        <v>1032</v>
      </c>
      <c r="AJ13" s="49">
        <f t="shared" si="27"/>
        <v>215.11428571428578</v>
      </c>
      <c r="AK13" s="49">
        <f t="shared" si="28"/>
        <v>507.42857142857144</v>
      </c>
      <c r="AL13" s="49">
        <f t="array" ref="AL13">_xlfn.IFS(R13=0,AE13,R13&lt;0,AE13/-R13,R13&gt;0,AE13/R13)</f>
        <v>512.09352246792616</v>
      </c>
      <c r="AM13" s="50">
        <f t="shared" si="29"/>
        <v>0.21337230102830257</v>
      </c>
      <c r="AN13" s="51">
        <f t="shared" si="30"/>
        <v>4.1633619712839529</v>
      </c>
      <c r="AP13" s="53">
        <f t="shared" si="31"/>
        <v>190498.79035806854</v>
      </c>
    </row>
    <row r="14" spans="1:42">
      <c r="A14" s="30">
        <v>3405092868</v>
      </c>
      <c r="B14" s="31" t="s">
        <v>59</v>
      </c>
      <c r="C14" s="32">
        <v>342</v>
      </c>
      <c r="H14" s="35">
        <v>123</v>
      </c>
      <c r="I14" s="54">
        <f t="shared" si="0"/>
        <v>42066</v>
      </c>
      <c r="K14" s="32">
        <v>7</v>
      </c>
      <c r="N14" s="37">
        <f t="shared" si="18"/>
        <v>1</v>
      </c>
      <c r="O14" s="38">
        <f t="shared" si="19"/>
        <v>0.7142857142857143</v>
      </c>
      <c r="P14" s="39">
        <f>SUMIFS('Отчет 09-15.02'!H:H,'Отчет 09-15.02'!D:D,"Выручка",'Отчет 09-15.02'!E:E,B14)</f>
        <v>5</v>
      </c>
      <c r="Q14" s="39">
        <f>SUMIFS('Отчет 09-15.02'!H:H,'Отчет 09-15.02'!D:D,"Возврат выручки",'Отчет 09-15.02'!E:E,B14)</f>
        <v>0</v>
      </c>
      <c r="R14" s="40">
        <f t="shared" si="20"/>
        <v>5</v>
      </c>
      <c r="S14" s="41">
        <f>SUMIFS('Отчет 09-15.02'!P:P,'Отчет 09-15.02'!C:C,"Продажи",'Отчет 09-15.02'!E:E,B14)</f>
        <v>11999.999999999998</v>
      </c>
      <c r="T14" s="42">
        <f>SUMIFS('Отчет 09-15.02'!P:P,'Отчет 09-15.02'!C:C,"Возвраты",'Отчет 09-15.02'!E:E,B14)</f>
        <v>0</v>
      </c>
      <c r="U14" s="40">
        <f t="shared" si="21"/>
        <v>11999.999999999998</v>
      </c>
      <c r="V14" s="43">
        <f t="shared" si="5"/>
        <v>4.3929653980758807E-2</v>
      </c>
      <c r="W14" s="44">
        <f t="shared" si="22"/>
        <v>615</v>
      </c>
      <c r="X14" s="42">
        <f>-SUMIFS('Отчет 09-15.02'!P:P,'Отчет 09-15.02'!C:C,"Вознаграждение Ozon",'Отчет 09-15.02'!E:E,B14)</f>
        <v>5160</v>
      </c>
      <c r="Y14" s="45">
        <f t="shared" si="7"/>
        <v>0.43000000000000005</v>
      </c>
      <c r="Z14" s="42">
        <f>-SUMIFS('Отчет 09-15.02'!P:P,'Отчет 09-15.02'!C:C,"Услуги доставки",'Отчет 09-15.02'!E:E,B14)</f>
        <v>709.35</v>
      </c>
      <c r="AA14" s="32">
        <v>3852.5</v>
      </c>
      <c r="AB14" s="55"/>
      <c r="AC14" s="42"/>
      <c r="AD14" s="46">
        <f t="shared" si="17"/>
        <v>51.818101946083665</v>
      </c>
      <c r="AE14" s="47">
        <f t="shared" si="23"/>
        <v>1611.3318980539141</v>
      </c>
      <c r="AG14" s="48">
        <f t="shared" si="24"/>
        <v>2399.9999999999995</v>
      </c>
      <c r="AH14" s="49">
        <f t="shared" si="25"/>
        <v>123</v>
      </c>
      <c r="AI14" s="49">
        <f t="shared" si="26"/>
        <v>1032</v>
      </c>
      <c r="AJ14" s="49">
        <f t="shared" si="27"/>
        <v>141.87</v>
      </c>
      <c r="AK14" s="49">
        <f t="shared" si="28"/>
        <v>770.5</v>
      </c>
      <c r="AL14" s="49">
        <f t="array" ref="AL14">_xlfn.IFS(R14=0,AE14,R14&lt;0,AE14/-R14,R14&gt;0,AE14/R14)</f>
        <v>322.26637961078279</v>
      </c>
      <c r="AM14" s="50">
        <f t="shared" si="29"/>
        <v>0.13427765817115953</v>
      </c>
      <c r="AN14" s="51">
        <f t="shared" si="30"/>
        <v>2.6200518667543315</v>
      </c>
      <c r="AP14" s="53">
        <f t="shared" si="31"/>
        <v>110215.10182688771</v>
      </c>
    </row>
    <row r="15" spans="1:42">
      <c r="A15" s="30">
        <v>3064346642</v>
      </c>
      <c r="B15" s="31" t="s">
        <v>53</v>
      </c>
      <c r="C15" s="32">
        <v>585</v>
      </c>
      <c r="D15" s="33"/>
      <c r="E15" s="33"/>
      <c r="F15" s="33"/>
      <c r="G15" s="34"/>
      <c r="H15" s="35">
        <v>123</v>
      </c>
      <c r="I15" s="54">
        <f t="shared" si="0"/>
        <v>71955</v>
      </c>
      <c r="J15" s="36"/>
      <c r="K15" s="32">
        <v>24</v>
      </c>
      <c r="L15" s="36"/>
      <c r="M15" s="36"/>
      <c r="N15" s="37">
        <f t="shared" si="18"/>
        <v>3.4285714285714284</v>
      </c>
      <c r="O15" s="38">
        <f t="shared" si="19"/>
        <v>1.8571428571428572</v>
      </c>
      <c r="P15" s="39">
        <f>SUMIFS('Отчет 09-15.02'!H:H,'Отчет 09-15.02'!D:D,"Выручка",'Отчет 09-15.02'!E:E,B15)</f>
        <v>13</v>
      </c>
      <c r="Q15" s="39">
        <f>SUMIFS('Отчет 09-15.02'!H:H,'Отчет 09-15.02'!D:D,"Возврат выручки",'Отчет 09-15.02'!E:E,B15)</f>
        <v>0</v>
      </c>
      <c r="R15" s="40">
        <f t="shared" si="20"/>
        <v>13</v>
      </c>
      <c r="S15" s="41">
        <f>SUMIFS('Отчет 09-15.02'!P:P,'Отчет 09-15.02'!C:C,"Продажи",'Отчет 09-15.02'!E:E,B15)</f>
        <v>29012.000000000004</v>
      </c>
      <c r="T15" s="42">
        <f>SUMIFS('Отчет 09-15.02'!P:P,'Отчет 09-15.02'!C:C,"Возвраты",'Отчет 09-15.02'!E:E,B15)</f>
        <v>0</v>
      </c>
      <c r="U15" s="40">
        <f t="shared" si="21"/>
        <v>29012.000000000004</v>
      </c>
      <c r="V15" s="43">
        <f>U15/$U$24</f>
        <v>0.10620726010748123</v>
      </c>
      <c r="W15" s="44">
        <f t="shared" si="22"/>
        <v>1599</v>
      </c>
      <c r="X15" s="42">
        <f>-SUMIFS('Отчет 09-15.02'!P:P,'Отчет 09-15.02'!C:C,"Вознаграждение Ozon",'Отчет 09-15.02'!E:E,B15)</f>
        <v>12475.16</v>
      </c>
      <c r="Y15" s="45">
        <f t="shared" si="7"/>
        <v>0.42999999999999994</v>
      </c>
      <c r="Z15" s="42">
        <f>-SUMIFS('Отчет 09-15.02'!P:P,'Отчет 09-15.02'!C:C,"Услуги доставки",'Отчет 09-15.02'!E:E,B15)</f>
        <v>3143.3700000000008</v>
      </c>
      <c r="AA15" s="32">
        <v>7672.9219210000001</v>
      </c>
      <c r="AB15" s="55"/>
      <c r="AC15" s="42"/>
      <c r="AD15" s="46">
        <f t="shared" si="17"/>
        <v>125.27889780498165</v>
      </c>
      <c r="AE15" s="47">
        <f t="shared" si="23"/>
        <v>3996.2691811950212</v>
      </c>
      <c r="AF15" s="46"/>
      <c r="AG15" s="48">
        <f t="shared" si="24"/>
        <v>2231.6923076923081</v>
      </c>
      <c r="AH15" s="49">
        <f t="shared" si="25"/>
        <v>123</v>
      </c>
      <c r="AI15" s="49">
        <f t="shared" si="26"/>
        <v>959.62769230769231</v>
      </c>
      <c r="AJ15" s="49">
        <f t="shared" si="27"/>
        <v>241.79769230769236</v>
      </c>
      <c r="AK15" s="49">
        <f t="shared" si="28"/>
        <v>590.2247631538462</v>
      </c>
      <c r="AL15" s="49">
        <f t="array" ref="AL15">_xlfn.IFS(R15=0,AE15,R15&lt;0,AE15/-R15,R15&gt;0,AE15/R15)</f>
        <v>307.40532163038625</v>
      </c>
      <c r="AM15" s="50">
        <f t="shared" si="29"/>
        <v>0.13774538746708329</v>
      </c>
      <c r="AN15" s="51">
        <f t="shared" si="30"/>
        <v>2.4992302571576119</v>
      </c>
      <c r="AP15" s="53">
        <f t="shared" si="31"/>
        <v>179832.11315377595</v>
      </c>
    </row>
    <row r="16" spans="1:42">
      <c r="A16" s="30">
        <v>3405092287</v>
      </c>
      <c r="B16" s="31" t="s">
        <v>60</v>
      </c>
      <c r="C16" s="32">
        <v>370</v>
      </c>
      <c r="H16" s="35">
        <v>117</v>
      </c>
      <c r="I16" s="54">
        <f t="shared" si="0"/>
        <v>43290</v>
      </c>
      <c r="K16" s="32">
        <v>20</v>
      </c>
      <c r="N16" s="37">
        <f t="shared" si="18"/>
        <v>2.8571428571428572</v>
      </c>
      <c r="O16" s="38">
        <f t="shared" si="19"/>
        <v>1.8571428571428572</v>
      </c>
      <c r="P16" s="39">
        <f>SUMIFS('Отчет 09-15.02'!H:H,'Отчет 09-15.02'!D:D,"Выручка",'Отчет 09-15.02'!E:E,B16)</f>
        <v>13</v>
      </c>
      <c r="Q16" s="39">
        <f>SUMIFS('Отчет 09-15.02'!H:H,'Отчет 09-15.02'!D:D,"Возврат выручки",'Отчет 09-15.02'!E:E,B16)</f>
        <v>0</v>
      </c>
      <c r="R16" s="40">
        <f t="shared" si="20"/>
        <v>13</v>
      </c>
      <c r="S16" s="41">
        <f>SUMIFS('Отчет 09-15.02'!P:P,'Отчет 09-15.02'!C:C,"Продажи",'Отчет 09-15.02'!E:E,B16)</f>
        <v>28399.999999999996</v>
      </c>
      <c r="T16" s="42">
        <f>SUMIFS('Отчет 09-15.02'!P:P,'Отчет 09-15.02'!C:C,"Возвраты",'Отчет 09-15.02'!E:E,B16)</f>
        <v>0</v>
      </c>
      <c r="U16" s="40">
        <f t="shared" si="21"/>
        <v>28399.999999999996</v>
      </c>
      <c r="V16" s="43">
        <f>U16/$U$24</f>
        <v>0.10396684775446251</v>
      </c>
      <c r="W16" s="44">
        <f t="shared" si="22"/>
        <v>1521</v>
      </c>
      <c r="X16" s="42">
        <f>-SUMIFS('Отчет 09-15.02'!P:P,'Отчет 09-15.02'!C:C,"Вознаграждение Ozon",'Отчет 09-15.02'!E:E,B16)</f>
        <v>12212</v>
      </c>
      <c r="Y16" s="45">
        <f t="shared" si="7"/>
        <v>0.43000000000000005</v>
      </c>
      <c r="Z16" s="42">
        <f>-SUMIFS('Отчет 09-15.02'!P:P,'Отчет 09-15.02'!C:C,"Услуги доставки",'Отчет 09-15.02'!E:E,B16)</f>
        <v>2171.2500000000005</v>
      </c>
      <c r="AA16" s="32">
        <v>5406.0242849999995</v>
      </c>
      <c r="AB16" s="55"/>
      <c r="AC16" s="42"/>
      <c r="AD16" s="46">
        <f t="shared" si="17"/>
        <v>122.63617460573133</v>
      </c>
      <c r="AE16" s="47">
        <f t="shared" si="23"/>
        <v>6967.0895403942659</v>
      </c>
      <c r="AF16" s="46"/>
      <c r="AG16" s="48">
        <f t="shared" si="24"/>
        <v>2184.6153846153843</v>
      </c>
      <c r="AH16" s="49">
        <f t="shared" si="25"/>
        <v>117</v>
      </c>
      <c r="AI16" s="49">
        <f t="shared" si="26"/>
        <v>939.38461538461536</v>
      </c>
      <c r="AJ16" s="49">
        <f t="shared" si="27"/>
        <v>167.0192307692308</v>
      </c>
      <c r="AK16" s="49">
        <f t="shared" si="28"/>
        <v>415.84802192307689</v>
      </c>
      <c r="AL16" s="49">
        <f t="array" ref="AL16">_xlfn.IFS(R16=0,AE16,R16&lt;0,AE16/-R16,R16&gt;0,AE16/R16)</f>
        <v>535.92996464571274</v>
      </c>
      <c r="AM16" s="50">
        <f t="shared" si="29"/>
        <v>0.24532005423923475</v>
      </c>
      <c r="AN16" s="51">
        <f t="shared" si="30"/>
        <v>4.5805979884248949</v>
      </c>
      <c r="AP16" s="53">
        <f t="shared" si="31"/>
        <v>198294.0869189137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2268.0422654268809</v>
      </c>
      <c r="AH17" s="58">
        <f t="shared" si="32"/>
        <v>127.26</v>
      </c>
      <c r="AI17" s="58">
        <f t="shared" si="32"/>
        <v>975.25817413355878</v>
      </c>
      <c r="AJ17" s="58">
        <f t="shared" si="32"/>
        <v>203.68888841927304</v>
      </c>
      <c r="AK17" s="58">
        <f t="shared" si="32"/>
        <v>495.26530870457538</v>
      </c>
      <c r="AL17" s="58">
        <f t="shared" si="32"/>
        <v>482.69822757225114</v>
      </c>
      <c r="AM17" s="59">
        <f t="shared" si="32"/>
        <v>0.21431885560532479</v>
      </c>
      <c r="AN17" s="59">
        <f t="shared" si="32"/>
        <v>3.8545157171301545</v>
      </c>
      <c r="AO17" s="60"/>
      <c r="AP17" s="61"/>
    </row>
    <row r="18" spans="1:52">
      <c r="A18" s="62" t="s">
        <v>44</v>
      </c>
      <c r="B18" s="63"/>
      <c r="C18" s="64">
        <f>SUM(C3:C16)</f>
        <v>6140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768888.48</v>
      </c>
      <c r="J18" s="67"/>
      <c r="K18" s="64">
        <f>SUM(K3:K16)</f>
        <v>240</v>
      </c>
      <c r="L18" s="67"/>
      <c r="M18" s="67"/>
      <c r="N18" s="68"/>
      <c r="O18" s="69"/>
      <c r="P18" s="64">
        <f t="shared" ref="P18:X18" si="33">SUM(P3:P16)</f>
        <v>125</v>
      </c>
      <c r="Q18" s="64">
        <f t="shared" si="33"/>
        <v>4</v>
      </c>
      <c r="R18" s="64">
        <f t="shared" si="33"/>
        <v>121</v>
      </c>
      <c r="S18" s="70">
        <f t="shared" si="33"/>
        <v>282164</v>
      </c>
      <c r="T18" s="64">
        <f t="shared" si="33"/>
        <v>-9000</v>
      </c>
      <c r="U18" s="64">
        <f t="shared" si="33"/>
        <v>273164</v>
      </c>
      <c r="V18" s="71">
        <f t="shared" si="33"/>
        <v>1</v>
      </c>
      <c r="W18" s="64">
        <f t="shared" si="33"/>
        <v>15306.15</v>
      </c>
      <c r="X18" s="64">
        <f t="shared" si="33"/>
        <v>117460.52</v>
      </c>
      <c r="Y18" s="72">
        <f>IF(U18=0,0,X18/U18)</f>
        <v>0.43</v>
      </c>
      <c r="Z18" s="64">
        <f>SUM(Z3:Z16)</f>
        <v>24192.269999999997</v>
      </c>
      <c r="AA18" s="64">
        <f>IFERROR(P18*AA24/P24,0)</f>
        <v>61070.11</v>
      </c>
      <c r="AB18" s="64">
        <f>SUM(AB3:AB16)</f>
        <v>0</v>
      </c>
      <c r="AC18" s="64">
        <f>SUM(AC3:AC16)</f>
        <v>0</v>
      </c>
      <c r="AD18" s="73">
        <f>SUM(AD3:AD16)</f>
        <v>1179.5700000000002</v>
      </c>
      <c r="AE18" s="74">
        <f>SUM(AE3:AE16)</f>
        <v>55005.385550000021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3001388.4347658129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6140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768888.48</v>
      </c>
      <c r="J24" s="118">
        <f>J18+J22</f>
        <v>0</v>
      </c>
      <c r="K24" s="118">
        <f>K18+K22</f>
        <v>240</v>
      </c>
      <c r="L24" s="119"/>
      <c r="M24" s="119"/>
      <c r="N24" s="119"/>
      <c r="O24" s="119"/>
      <c r="P24" s="120">
        <f>P18+P22</f>
        <v>125</v>
      </c>
      <c r="Q24" s="118">
        <f>Q18+Q22</f>
        <v>4</v>
      </c>
      <c r="R24" s="121">
        <f>R18-R22</f>
        <v>121</v>
      </c>
      <c r="S24" s="118">
        <f t="shared" ref="S24:X24" si="36">S18+S22</f>
        <v>282164</v>
      </c>
      <c r="T24" s="118">
        <f t="shared" si="36"/>
        <v>-9000</v>
      </c>
      <c r="U24" s="121">
        <f t="shared" si="36"/>
        <v>273164</v>
      </c>
      <c r="V24" s="122">
        <f t="shared" si="36"/>
        <v>1</v>
      </c>
      <c r="W24" s="118">
        <f t="shared" si="36"/>
        <v>15306.15</v>
      </c>
      <c r="X24" s="118">
        <f t="shared" si="36"/>
        <v>117460.52</v>
      </c>
      <c r="Y24" s="123">
        <f>X24/U24</f>
        <v>0.43</v>
      </c>
      <c r="Z24" s="118">
        <f>Z18+Z22</f>
        <v>24192.269999999997</v>
      </c>
      <c r="AA24" s="124">
        <v>61070.11</v>
      </c>
      <c r="AB24" s="125"/>
      <c r="AC24" s="125">
        <f>SUM(AC3:AC20)</f>
        <v>0</v>
      </c>
      <c r="AD24" s="118">
        <f>AD18+AD22</f>
        <v>1179.5700000000002</v>
      </c>
      <c r="AE24" s="126">
        <f>AE18+AE22</f>
        <v>55005.385550000021</v>
      </c>
      <c r="AF24" s="127"/>
      <c r="AG24" s="128"/>
      <c r="AH24" s="129"/>
      <c r="AI24" s="129"/>
      <c r="AJ24" s="129"/>
      <c r="AK24" s="129">
        <f>AA25/P24</f>
        <v>480.16083559999998</v>
      </c>
      <c r="AL24" s="129"/>
      <c r="AM24" s="129"/>
      <c r="AN24" s="130"/>
      <c r="AP24" s="126">
        <f>SUM(AP3:AP20)</f>
        <v>6002776.8695316259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60020.104449999999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768888.48</v>
      </c>
      <c r="J32" s="164">
        <f>I32/I24</f>
        <v>1</v>
      </c>
      <c r="K32" s="160">
        <f>AP24-K31-K33</f>
        <v>6002776.8695316259</v>
      </c>
      <c r="L32" s="161">
        <f>K32/I32</f>
        <v>7.8070838953545332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9" priority="19" operator="greaterThan">
      <formula>120</formula>
    </cfRule>
  </conditionalFormatting>
  <conditionalFormatting sqref="N23">
    <cfRule type="cellIs" dxfId="128" priority="18" operator="between">
      <formula>0.000001</formula>
      <formula>25</formula>
    </cfRule>
  </conditionalFormatting>
  <conditionalFormatting sqref="V1 V25:V28 V30:V1048576">
    <cfRule type="cellIs" dxfId="127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{28752FA7-5EDB-4F3C-809B-224D41F3EFE4}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{D7B5B58B-12F3-4D3C-B1F5-BF7904A48BFB}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{D6346069-5F63-4202-A95E-0A7712FBEA95}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{569D2C8E-3BBE-4CB7-B039-0084265CC9B3}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{A67F1FEC-7AD2-4700-8E0A-061A7ADBAE65}</x14:id>
        </ext>
      </extLst>
    </cfRule>
  </conditionalFormatting>
  <conditionalFormatting sqref="P23">
    <cfRule type="cellIs" dxfId="126" priority="14" operator="greaterThan">
      <formula>120</formula>
    </cfRule>
  </conditionalFormatting>
  <conditionalFormatting sqref="Q23">
    <cfRule type="cellIs" dxfId="125" priority="13" operator="greaterThan">
      <formula>120</formula>
    </cfRule>
  </conditionalFormatting>
  <conditionalFormatting sqref="R23">
    <cfRule type="cellIs" dxfId="124" priority="12" operator="greaterThan">
      <formula>120</formula>
    </cfRule>
  </conditionalFormatting>
  <conditionalFormatting sqref="S23">
    <cfRule type="cellIs" dxfId="123" priority="11" operator="greaterThan">
      <formula>120</formula>
    </cfRule>
  </conditionalFormatting>
  <conditionalFormatting sqref="T23">
    <cfRule type="cellIs" dxfId="122" priority="10" operator="greaterThan">
      <formula>120</formula>
    </cfRule>
  </conditionalFormatting>
  <conditionalFormatting sqref="U23">
    <cfRule type="cellIs" dxfId="121" priority="9" operator="greaterThan">
      <formula>120</formula>
    </cfRule>
  </conditionalFormatting>
  <conditionalFormatting sqref="V23">
    <cfRule type="cellIs" dxfId="120" priority="8" operator="greaterThan">
      <formula>120</formula>
    </cfRule>
  </conditionalFormatting>
  <conditionalFormatting sqref="W23">
    <cfRule type="cellIs" dxfId="119" priority="7" operator="greaterThan">
      <formula>120</formula>
    </cfRule>
  </conditionalFormatting>
  <conditionalFormatting sqref="X23">
    <cfRule type="cellIs" dxfId="118" priority="6" operator="greaterThan">
      <formula>120</formula>
    </cfRule>
  </conditionalFormatting>
  <conditionalFormatting sqref="Z23">
    <cfRule type="cellIs" dxfId="117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{1A345B4F-C2C7-481D-ADFD-7D0001DE8CC7}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{47CDE8DE-DA22-48B5-B2C1-41B0721E5C84}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{56D703D6-9E7D-4A3C-8C50-88D85E0DC5C3}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{86365CE4-18B2-45A1-AD9D-E4BB360B9320}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{C12B9CB5-093E-4C76-81F2-355B7FA213CD}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{F9A3CEEA-BB25-4330-933C-E369BB9E00AC}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{464FA3BB-224A-49A1-ABBE-524CE9A31156}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{3EC38AC8-686E-4A3D-BF4B-7527949D910E}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{D9568157-CCDE-41C5-95FF-D79C3203A147}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{48BD784C-660F-400C-959B-E248373C7F97}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{EC16916F-4A57-4382-8906-C310F50FD883}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{DBA7A142-86C3-4A0C-9A34-AA4477C47CF4}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{118070EE-4C65-4AA2-ABF1-8566FBFFDA29}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{ABBBAEC2-BB0F-4B05-BE7A-CBA603A79F76}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{CE7CA6FC-E1C3-4C01-96EC-4E23BC235138}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{EBCB66C9-8962-4BE6-B06C-893CCB2ED31B}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752FA7-5EDB-4F3C-809B-224D41F3EF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7B5B58B-12F3-4D3C-B1F5-BF7904A48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D6346069-5F63-4202-A95E-0A7712FBEA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569D2C8E-3BBE-4CB7-B039-0084265CC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7F1FEC-7AD2-4700-8E0A-061A7ADBA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A345B4F-C2C7-481D-ADFD-7D0001DE8C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7CDE8DE-DA22-48B5-B2C1-41B0721E5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6D703D6-9E7D-4A3C-8C50-88D85E0DC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6365CE4-18B2-45A1-AD9D-E4BB360B93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2B9CB5-093E-4C76-81F2-355B7FA213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9A3CEEA-BB25-4330-933C-E369BB9E00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464FA3BB-224A-49A1-ABBE-524CE9A31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EC38AC8-686E-4A3D-BF4B-7527949D9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D9568157-CCDE-41C5-95FF-D79C3203A1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48BD784C-660F-400C-959B-E248373C7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C16916F-4A57-4382-8906-C310F50FD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DBA7A142-86C3-4A0C-9A34-AA4477C47C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118070EE-4C65-4AA2-ABF1-8566FBFFD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ABBBAEC2-BB0F-4B05-BE7A-CBA603A79F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E7CA6FC-E1C3-4C01-96EC-4E23BC2351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EBCB66C9-8962-4BE6-B06C-893CCB2ED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16" sqref="Z1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117846+925</f>
        <v>118771</v>
      </c>
      <c r="AE1" s="266">
        <f>U24/AD1</f>
        <v>2.5310050433186553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1735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367</v>
      </c>
      <c r="D3" s="33"/>
      <c r="E3" s="33"/>
      <c r="F3" s="33"/>
      <c r="G3" s="34"/>
      <c r="H3" s="35">
        <v>142.97999999999999</v>
      </c>
      <c r="I3" s="33">
        <f t="shared" ref="I3:I16" si="0">C3*H3</f>
        <v>52473.659999999996</v>
      </c>
      <c r="J3" s="36"/>
      <c r="K3" s="32">
        <v>6</v>
      </c>
      <c r="L3" s="36"/>
      <c r="M3" s="36"/>
      <c r="N3" s="37">
        <f t="shared" ref="N3:N7" si="1">K3/7</f>
        <v>0.8571428571428571</v>
      </c>
      <c r="O3" s="38">
        <f t="shared" ref="O3:O7" si="2">R3/7</f>
        <v>0.14285714285714285</v>
      </c>
      <c r="P3" s="39">
        <f>SUMIFS('Отчет 02-08.02'!H:H,'Отчет 02-08.02'!D:D,"Выручка",'Отчет 02-08.02'!E:E,B3)</f>
        <v>1</v>
      </c>
      <c r="Q3" s="39">
        <f>SUMIFS('Отчет 02-08.02'!H:H,'Отчет 02-08.02'!D:D,"Возврат выручки",'Отчет 02-08.02'!E:E,B3)</f>
        <v>0</v>
      </c>
      <c r="R3" s="40">
        <f t="shared" ref="R3:R7" si="3">P3-Q3</f>
        <v>1</v>
      </c>
      <c r="S3" s="41">
        <f>SUMIFS('Отчет 02-08.02'!P:P,'Отчет 02-08.02'!C:C,"Продажи",'Отчет 02-08.02'!E:E,B3)</f>
        <v>1650</v>
      </c>
      <c r="T3" s="42">
        <f>SUMIFS('Отчет 02-08.02'!P:P,'Отчет 02-08.02'!C:C,"Возвраты",'Отчет 02-08.02'!E:E,B3)</f>
        <v>0</v>
      </c>
      <c r="U3" s="40">
        <f t="shared" ref="U3:U7" si="4">S3+T3</f>
        <v>1650</v>
      </c>
      <c r="V3" s="43">
        <f t="shared" ref="V3:V14" si="5">U3/$U$24</f>
        <v>5.4888393599680646E-3</v>
      </c>
      <c r="W3" s="44">
        <f t="shared" ref="W3:W7" si="6">R3*H3</f>
        <v>142.97999999999999</v>
      </c>
      <c r="X3" s="42">
        <f>-SUMIFS('Отчет 02-08.02'!P:P,'Отчет 02-08.02'!C:C,"Вознаграждение Ozon",'Отчет 02-08.02'!E:E,B3)</f>
        <v>709.5</v>
      </c>
      <c r="Y3" s="45">
        <f t="shared" ref="Y3:Y16" si="7">IF(U3=0,0,X3/U3)</f>
        <v>0.43</v>
      </c>
      <c r="Z3" s="42">
        <f>-SUMIFS('Отчет 02-08.02'!P:P,'Отчет 02-08.02'!C:C,"Услуги доставки",'Отчет 02-08.02'!E:E,B3)</f>
        <v>498.48999999999995</v>
      </c>
      <c r="AA3" s="32">
        <v>0</v>
      </c>
      <c r="AB3" s="42"/>
      <c r="AC3" s="42"/>
      <c r="AD3" s="46">
        <f>U3*1%/$AE$1</f>
        <v>6.5191493962276699</v>
      </c>
      <c r="AE3" s="47">
        <f t="shared" ref="AE3:AE7" si="8">U3-W3-X3-Z3-AA3-AB3-AC3-AD3</f>
        <v>292.51085060377238</v>
      </c>
      <c r="AF3" s="46"/>
      <c r="AG3" s="48">
        <f t="shared" ref="AG3:AG7" si="9">IF(R3=0,0,U3/R3)</f>
        <v>1650</v>
      </c>
      <c r="AH3" s="49">
        <f t="shared" ref="AH3:AH7" si="10">H3</f>
        <v>142.97999999999999</v>
      </c>
      <c r="AI3" s="49">
        <f t="shared" ref="AI3:AI7" si="11">IF(R3=0,0,X3/R3)</f>
        <v>709.5</v>
      </c>
      <c r="AJ3" s="49">
        <f t="shared" ref="AJ3:AJ7" si="12">IF(P3=0,Z3/1,Z3/P3)</f>
        <v>498.48999999999995</v>
      </c>
      <c r="AK3" s="49">
        <f t="shared" ref="AK3:AK7" si="13">IF(P3=0,0,AA3/P3)</f>
        <v>0</v>
      </c>
      <c r="AL3" s="49">
        <f>_xlfn.IFS(R3=0,AE3,R3&lt;0,AE3/-R3,R3&gt;0,AE3/R3)</f>
        <v>292.51085060377238</v>
      </c>
      <c r="AM3" s="50">
        <f t="shared" ref="AM3:AM7" si="14">IF(AG3=0,0,AL3/AG3)</f>
        <v>0.17727930339622569</v>
      </c>
      <c r="AN3" s="51">
        <f t="shared" ref="AN3:AN7" si="15">IF(AH3=0,0,AL3/AH3)</f>
        <v>2.045816551991694</v>
      </c>
      <c r="AP3" s="53">
        <f t="shared" ref="AP3:AP7" si="16">AL3*C3</f>
        <v>107351.48217158446</v>
      </c>
    </row>
    <row r="4" spans="1:42">
      <c r="A4" s="30">
        <v>2676784638</v>
      </c>
      <c r="B4" s="31" t="s">
        <v>39</v>
      </c>
      <c r="C4" s="32">
        <v>363</v>
      </c>
      <c r="D4" s="33"/>
      <c r="E4" s="33"/>
      <c r="F4" s="33"/>
      <c r="G4" s="34"/>
      <c r="H4" s="35">
        <v>123.09</v>
      </c>
      <c r="I4" s="33">
        <f t="shared" si="0"/>
        <v>44681.67</v>
      </c>
      <c r="J4" s="36"/>
      <c r="K4" s="32">
        <v>7</v>
      </c>
      <c r="L4" s="36"/>
      <c r="M4" s="36"/>
      <c r="N4" s="37">
        <f t="shared" si="1"/>
        <v>1</v>
      </c>
      <c r="O4" s="38">
        <f t="shared" si="2"/>
        <v>0.42857142857142855</v>
      </c>
      <c r="P4" s="39">
        <f>SUMIFS('Отчет 02-08.02'!H:H,'Отчет 02-08.02'!D:D,"Выручка",'Отчет 02-08.02'!E:E,B4)</f>
        <v>3</v>
      </c>
      <c r="Q4" s="39">
        <f>SUMIFS('Отчет 02-08.02'!H:H,'Отчет 02-08.02'!D:D,"Возврат выручки",'Отчет 02-08.02'!E:E,B4)</f>
        <v>0</v>
      </c>
      <c r="R4" s="40">
        <f t="shared" si="3"/>
        <v>3</v>
      </c>
      <c r="S4" s="41">
        <f>SUMIFS('Отчет 02-08.02'!P:P,'Отчет 02-08.02'!C:C,"Продажи",'Отчет 02-08.02'!E:E,B4)</f>
        <v>5554</v>
      </c>
      <c r="T4" s="42">
        <f>SUMIFS('Отчет 02-08.02'!P:P,'Отчет 02-08.02'!C:C,"Возвраты",'Отчет 02-08.02'!E:E,B4)</f>
        <v>0</v>
      </c>
      <c r="U4" s="40">
        <f t="shared" si="4"/>
        <v>5554</v>
      </c>
      <c r="V4" s="43">
        <f t="shared" si="5"/>
        <v>1.8475765942583412E-2</v>
      </c>
      <c r="W4" s="44">
        <f t="shared" si="6"/>
        <v>369.27</v>
      </c>
      <c r="X4" s="42">
        <f>-SUMIFS('Отчет 02-08.02'!P:P,'Отчет 02-08.02'!C:C,"Вознаграждение Ozon",'Отчет 02-08.02'!E:E,B4)</f>
        <v>2388.2200000000003</v>
      </c>
      <c r="Y4" s="45">
        <f t="shared" si="7"/>
        <v>0.43000000000000005</v>
      </c>
      <c r="Z4" s="42">
        <f>-SUMIFS('Отчет 02-08.02'!P:P,'Отчет 02-08.02'!C:C,"Услуги доставки",'Отчет 02-08.02'!E:E,B4)</f>
        <v>554.67999999999995</v>
      </c>
      <c r="AA4" s="32">
        <v>540.5</v>
      </c>
      <c r="AB4" s="42"/>
      <c r="AC4" s="42"/>
      <c r="AD4" s="46">
        <f t="shared" ref="AD4:AD16" si="17">U4*1%/$AE$1</f>
        <v>21.943851967665747</v>
      </c>
      <c r="AE4" s="47">
        <f t="shared" si="8"/>
        <v>1679.3861480323337</v>
      </c>
      <c r="AF4" s="46"/>
      <c r="AG4" s="48">
        <f t="shared" si="9"/>
        <v>1851.3333333333333</v>
      </c>
      <c r="AH4" s="49">
        <f t="shared" si="10"/>
        <v>123.09</v>
      </c>
      <c r="AI4" s="49">
        <f t="shared" si="11"/>
        <v>796.07333333333338</v>
      </c>
      <c r="AJ4" s="49">
        <f t="shared" si="12"/>
        <v>184.89333333333332</v>
      </c>
      <c r="AK4" s="49">
        <f t="shared" si="13"/>
        <v>180.16666666666666</v>
      </c>
      <c r="AL4" s="49">
        <f t="array" ref="AL4">_xlfn.IFS(R4=0,AE4,R4&lt;0,AE4/-R4,R4&gt;0,AE4/R4)</f>
        <v>559.79538267744454</v>
      </c>
      <c r="AM4" s="50">
        <f t="shared" si="14"/>
        <v>0.30237417141381595</v>
      </c>
      <c r="AN4" s="51">
        <f t="shared" si="15"/>
        <v>4.5478542747375457</v>
      </c>
      <c r="AP4" s="53">
        <f t="shared" si="16"/>
        <v>203205.72391191236</v>
      </c>
    </row>
    <row r="5" spans="1:42">
      <c r="A5" s="30">
        <v>2676784504</v>
      </c>
      <c r="B5" s="31" t="s">
        <v>40</v>
      </c>
      <c r="C5" s="32">
        <v>372</v>
      </c>
      <c r="D5" s="33"/>
      <c r="E5" s="33"/>
      <c r="F5" s="33"/>
      <c r="G5" s="34"/>
      <c r="H5" s="35">
        <v>123.09</v>
      </c>
      <c r="I5" s="54">
        <f t="shared" si="0"/>
        <v>45789.48</v>
      </c>
      <c r="J5" s="36"/>
      <c r="K5" s="32">
        <v>6</v>
      </c>
      <c r="L5" s="36"/>
      <c r="M5" s="36"/>
      <c r="N5" s="37">
        <f t="shared" si="1"/>
        <v>0.8571428571428571</v>
      </c>
      <c r="O5" s="38">
        <f t="shared" si="2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3"/>
        <v>2</v>
      </c>
      <c r="S5" s="41">
        <f>SUMIFS('Отчет 02-08.02'!P:P,'Отчет 02-08.02'!C:C,"Продажи",'Отчет 02-08.02'!E:E,B5)</f>
        <v>3500</v>
      </c>
      <c r="T5" s="42">
        <f>SUMIFS('Отчет 02-08.02'!P:P,'Отчет 02-08.02'!C:C,"Возвраты",'Отчет 02-08.02'!E:E,B5)</f>
        <v>0</v>
      </c>
      <c r="U5" s="40">
        <f t="shared" si="4"/>
        <v>3500</v>
      </c>
      <c r="V5" s="43">
        <f t="shared" si="5"/>
        <v>1.1642992581750441E-2</v>
      </c>
      <c r="W5" s="44">
        <f t="shared" si="6"/>
        <v>246.18</v>
      </c>
      <c r="X5" s="42">
        <f>-SUMIFS('Отчет 02-08.02'!P:P,'Отчет 02-08.02'!C:C,"Вознаграждение Ozon",'Отчет 02-08.02'!E:E,B5)</f>
        <v>1505</v>
      </c>
      <c r="Y5" s="45">
        <f t="shared" si="7"/>
        <v>0.43</v>
      </c>
      <c r="Z5" s="42">
        <f>-SUMIFS('Отчет 02-08.02'!P:P,'Отчет 02-08.02'!C:C,"Услуги доставки",'Отчет 02-08.02'!E:E,B5)</f>
        <v>344.19</v>
      </c>
      <c r="AA5" s="32">
        <v>897</v>
      </c>
      <c r="AB5" s="55"/>
      <c r="AC5" s="42"/>
      <c r="AD5" s="46">
        <f t="shared" si="17"/>
        <v>13.828498719270815</v>
      </c>
      <c r="AE5" s="47">
        <f t="shared" si="8"/>
        <v>493.80150128072927</v>
      </c>
      <c r="AF5" s="46"/>
      <c r="AG5" s="48">
        <f t="shared" si="9"/>
        <v>1750</v>
      </c>
      <c r="AH5" s="49">
        <f t="shared" si="10"/>
        <v>123.09</v>
      </c>
      <c r="AI5" s="49">
        <f t="shared" si="11"/>
        <v>752.5</v>
      </c>
      <c r="AJ5" s="49">
        <f t="shared" si="12"/>
        <v>172.095</v>
      </c>
      <c r="AK5" s="49">
        <f t="shared" si="13"/>
        <v>448.5</v>
      </c>
      <c r="AL5" s="49">
        <f t="array" ref="AL5">_xlfn.IFS(R5=0,AE5,R5&lt;0,AE5/-R5,R5&gt;0,AE5/R5)</f>
        <v>246.90075064036463</v>
      </c>
      <c r="AM5" s="50">
        <f t="shared" si="14"/>
        <v>0.14108614322306551</v>
      </c>
      <c r="AN5" s="51">
        <f t="shared" si="15"/>
        <v>2.0058554768085517</v>
      </c>
      <c r="AP5" s="53">
        <f t="shared" si="16"/>
        <v>91847.079238215651</v>
      </c>
    </row>
    <row r="6" spans="1:42">
      <c r="A6" s="30">
        <v>2676784514</v>
      </c>
      <c r="B6" s="31" t="s">
        <v>41</v>
      </c>
      <c r="C6" s="32">
        <v>677</v>
      </c>
      <c r="D6" s="33"/>
      <c r="E6" s="33"/>
      <c r="F6" s="33"/>
      <c r="G6" s="34"/>
      <c r="H6" s="35">
        <v>123.09</v>
      </c>
      <c r="I6" s="54">
        <f t="shared" si="0"/>
        <v>83331.930000000008</v>
      </c>
      <c r="J6" s="36"/>
      <c r="K6" s="32">
        <v>9</v>
      </c>
      <c r="L6" s="36"/>
      <c r="M6" s="36"/>
      <c r="N6" s="37">
        <f t="shared" si="1"/>
        <v>1.2857142857142858</v>
      </c>
      <c r="O6" s="38">
        <f t="shared" si="2"/>
        <v>1.2857142857142858</v>
      </c>
      <c r="P6" s="39">
        <f>SUMIFS('Отчет 02-08.02'!H:H,'Отчет 02-08.02'!D:D,"Выручка",'Отчет 02-08.02'!E:E,B6)</f>
        <v>10</v>
      </c>
      <c r="Q6" s="39">
        <f>SUMIFS('Отчет 02-08.02'!H:H,'Отчет 02-08.02'!D:D,"Возврат выручки",'Отчет 02-08.02'!E:E,B6)</f>
        <v>1</v>
      </c>
      <c r="R6" s="40">
        <f t="shared" si="3"/>
        <v>9</v>
      </c>
      <c r="S6" s="41">
        <f>SUMIFS('Отчет 02-08.02'!P:P,'Отчет 02-08.02'!C:C,"Продажи",'Отчет 02-08.02'!E:E,B6)</f>
        <v>18300</v>
      </c>
      <c r="T6" s="42">
        <f>SUMIFS('Отчет 02-08.02'!P:P,'Отчет 02-08.02'!C:C,"Возвраты",'Отчет 02-08.02'!E:E,B6)</f>
        <v>-2150</v>
      </c>
      <c r="U6" s="40">
        <f t="shared" si="4"/>
        <v>16150</v>
      </c>
      <c r="V6" s="43">
        <f t="shared" si="5"/>
        <v>5.3724094341505609E-2</v>
      </c>
      <c r="W6" s="44">
        <f t="shared" si="6"/>
        <v>1107.81</v>
      </c>
      <c r="X6" s="42">
        <f>-SUMIFS('Отчет 02-08.02'!P:P,'Отчет 02-08.02'!C:C,"Вознаграждение Ozon",'Отчет 02-08.02'!E:E,B6)</f>
        <v>6944.5</v>
      </c>
      <c r="Y6" s="45">
        <f t="shared" si="7"/>
        <v>0.43</v>
      </c>
      <c r="Z6" s="42">
        <f>-SUMIFS('Отчет 02-08.02'!P:P,'Отчет 02-08.02'!C:C,"Услуги доставки",'Отчет 02-08.02'!E:E,B6)</f>
        <v>1734.02</v>
      </c>
      <c r="AA6" s="32">
        <v>1437.5</v>
      </c>
      <c r="AB6" s="55"/>
      <c r="AC6" s="42"/>
      <c r="AD6" s="46">
        <f>U6*1%/$AE$1</f>
        <v>63.808644090349624</v>
      </c>
      <c r="AE6" s="47">
        <f t="shared" si="8"/>
        <v>4862.3613559096502</v>
      </c>
      <c r="AF6" s="46"/>
      <c r="AG6" s="48">
        <f t="shared" si="9"/>
        <v>1794.4444444444443</v>
      </c>
      <c r="AH6" s="49">
        <f t="shared" si="10"/>
        <v>123.09</v>
      </c>
      <c r="AI6" s="49">
        <f t="shared" si="11"/>
        <v>771.61111111111109</v>
      </c>
      <c r="AJ6" s="49">
        <f t="shared" si="12"/>
        <v>173.40199999999999</v>
      </c>
      <c r="AK6" s="49">
        <f t="shared" si="13"/>
        <v>143.75</v>
      </c>
      <c r="AL6" s="49">
        <f t="array" ref="AL6">_xlfn.IFS(R6=0,AE6,R6&lt;0,AE6/-R6,R6&gt;0,AE6/R6)</f>
        <v>540.26237287884999</v>
      </c>
      <c r="AM6" s="50">
        <f t="shared" si="14"/>
        <v>0.30107500655787306</v>
      </c>
      <c r="AN6" s="51">
        <f t="shared" si="15"/>
        <v>4.3891654308136321</v>
      </c>
      <c r="AP6" s="53">
        <f t="shared" si="16"/>
        <v>365757.62643898145</v>
      </c>
    </row>
    <row r="7" spans="1:42">
      <c r="A7" s="30">
        <v>2676784181</v>
      </c>
      <c r="B7" s="31" t="s">
        <v>42</v>
      </c>
      <c r="C7" s="32">
        <v>666</v>
      </c>
      <c r="D7" s="33"/>
      <c r="E7" s="33"/>
      <c r="F7" s="33"/>
      <c r="G7" s="34"/>
      <c r="H7" s="35">
        <v>117.24</v>
      </c>
      <c r="I7" s="54">
        <f t="shared" si="0"/>
        <v>78081.84</v>
      </c>
      <c r="J7" s="36"/>
      <c r="K7" s="32">
        <v>21</v>
      </c>
      <c r="L7" s="36"/>
      <c r="M7" s="36"/>
      <c r="N7" s="37">
        <f t="shared" si="1"/>
        <v>3</v>
      </c>
      <c r="O7" s="38">
        <f t="shared" si="2"/>
        <v>1.5714285714285714</v>
      </c>
      <c r="P7" s="39">
        <f>SUMIFS('Отчет 02-08.02'!H:H,'Отчет 02-08.02'!D:D,"Выручка",'Отчет 02-08.02'!E:E,B7)</f>
        <v>13</v>
      </c>
      <c r="Q7" s="39">
        <f>SUMIFS('Отчет 02-08.02'!H:H,'Отчет 02-08.02'!D:D,"Возврат выручки",'Отчет 02-08.02'!E:E,B7)</f>
        <v>2</v>
      </c>
      <c r="R7" s="40">
        <f t="shared" si="3"/>
        <v>11</v>
      </c>
      <c r="S7" s="41">
        <f>SUMIFS('Отчет 02-08.02'!P:P,'Отчет 02-08.02'!C:C,"Продажи",'Отчет 02-08.02'!E:E,B7)</f>
        <v>24754.000000000004</v>
      </c>
      <c r="T7" s="42">
        <f>SUMIFS('Отчет 02-08.02'!P:P,'Отчет 02-08.02'!C:C,"Возвраты",'Отчет 02-08.02'!E:E,B7)</f>
        <v>-4500</v>
      </c>
      <c r="U7" s="40">
        <f t="shared" si="4"/>
        <v>20254.000000000004</v>
      </c>
      <c r="V7" s="43">
        <f t="shared" si="5"/>
        <v>6.7376334785935271E-2</v>
      </c>
      <c r="W7" s="44">
        <f t="shared" si="6"/>
        <v>1289.6399999999999</v>
      </c>
      <c r="X7" s="42">
        <f>-SUMIFS('Отчет 02-08.02'!P:P,'Отчет 02-08.02'!C:C,"Вознаграждение Ozon",'Отчет 02-08.02'!E:E,B7)</f>
        <v>8709.2199999999993</v>
      </c>
      <c r="Y7" s="45">
        <f t="shared" si="7"/>
        <v>0.42999999999999988</v>
      </c>
      <c r="Z7" s="42">
        <f>-SUMIFS('Отчет 02-08.02'!P:P,'Отчет 02-08.02'!C:C,"Услуги доставки",'Отчет 02-08.02'!E:E,B7)</f>
        <v>2729.6</v>
      </c>
      <c r="AA7" s="32">
        <v>10830.186972</v>
      </c>
      <c r="AB7" s="55"/>
      <c r="AC7" s="42"/>
      <c r="AD7" s="46">
        <f t="shared" si="17"/>
        <v>80.023546588603196</v>
      </c>
      <c r="AE7" s="47">
        <f t="shared" si="8"/>
        <v>-3384.670518588598</v>
      </c>
      <c r="AF7" s="46"/>
      <c r="AG7" s="48">
        <f t="shared" si="9"/>
        <v>1841.2727272727277</v>
      </c>
      <c r="AH7" s="49">
        <f t="shared" si="10"/>
        <v>117.24</v>
      </c>
      <c r="AI7" s="49">
        <f t="shared" si="11"/>
        <v>791.74727272727262</v>
      </c>
      <c r="AJ7" s="49">
        <f t="shared" si="12"/>
        <v>209.96923076923076</v>
      </c>
      <c r="AK7" s="49">
        <f t="shared" si="13"/>
        <v>833.09130553846148</v>
      </c>
      <c r="AL7" s="49">
        <f t="array" ref="AL7">_xlfn.IFS(R7=0,AE7,R7&lt;0,AE7/-R7,R7&gt;0,AE7/R7)</f>
        <v>-307.69731987169075</v>
      </c>
      <c r="AM7" s="50">
        <f t="shared" si="14"/>
        <v>-0.1671112135177544</v>
      </c>
      <c r="AN7" s="51">
        <f t="shared" si="15"/>
        <v>-2.6245080166469701</v>
      </c>
      <c r="AP7" s="53">
        <f t="shared" si="16"/>
        <v>-204926.41503454605</v>
      </c>
    </row>
    <row r="8" spans="1:42">
      <c r="A8" s="30">
        <v>2676783005</v>
      </c>
      <c r="B8" s="31" t="s">
        <v>43</v>
      </c>
      <c r="C8" s="32">
        <v>316</v>
      </c>
      <c r="D8" s="33"/>
      <c r="E8" s="33"/>
      <c r="F8" s="33"/>
      <c r="G8" s="34"/>
      <c r="H8" s="35">
        <v>169.89</v>
      </c>
      <c r="I8" s="54">
        <f t="shared" si="0"/>
        <v>53685.24</v>
      </c>
      <c r="J8" s="36"/>
      <c r="K8" s="32">
        <v>27</v>
      </c>
      <c r="L8" s="36"/>
      <c r="M8" s="36"/>
      <c r="N8" s="37">
        <f>K8/7</f>
        <v>3.8571428571428572</v>
      </c>
      <c r="O8" s="38">
        <f>R8/7</f>
        <v>2.2857142857142856</v>
      </c>
      <c r="P8" s="39">
        <f>SUMIFS('Отчет 02-08.02'!H:H,'Отчет 02-08.02'!D:D,"Выручка",'Отчет 02-08.02'!E:E,B8)</f>
        <v>16</v>
      </c>
      <c r="Q8" s="39">
        <f>SUMIFS('Отчет 02-08.02'!H:H,'Отчет 02-08.02'!D:D,"Возврат выручки",'Отчет 02-08.02'!E:E,B8)</f>
        <v>0</v>
      </c>
      <c r="R8" s="40">
        <f>P8-Q8</f>
        <v>16</v>
      </c>
      <c r="S8" s="41">
        <f>SUMIFS('Отчет 02-08.02'!P:P,'Отчет 02-08.02'!C:C,"Продажи",'Отчет 02-08.02'!E:E,B8)</f>
        <v>30400</v>
      </c>
      <c r="T8" s="42">
        <f>SUMIFS('Отчет 02-08.02'!P:P,'Отчет 02-08.02'!C:C,"Возвраты",'Отчет 02-08.02'!E:E,B8)</f>
        <v>0</v>
      </c>
      <c r="U8" s="40">
        <f>S8+T8</f>
        <v>30400</v>
      </c>
      <c r="V8" s="43">
        <f t="shared" si="5"/>
        <v>0.10112770699577525</v>
      </c>
      <c r="W8" s="44">
        <f>R8*H8</f>
        <v>2718.24</v>
      </c>
      <c r="X8" s="42">
        <f>-SUMIFS('Отчет 02-08.02'!P:P,'Отчет 02-08.02'!C:C,"Вознаграждение Ozon",'Отчет 02-08.02'!E:E,B8)</f>
        <v>13072</v>
      </c>
      <c r="Y8" s="45">
        <f t="shared" si="7"/>
        <v>0.43</v>
      </c>
      <c r="Z8" s="42">
        <f>-SUMIFS('Отчет 02-08.02'!P:P,'Отчет 02-08.02'!C:C,"Услуги доставки",'Отчет 02-08.02'!E:E,B8)</f>
        <v>2542.3900000000003</v>
      </c>
      <c r="AA8" s="32">
        <v>5813.824509</v>
      </c>
      <c r="AB8" s="55"/>
      <c r="AC8" s="42"/>
      <c r="AD8" s="46">
        <f t="shared" si="17"/>
        <v>120.11038887595222</v>
      </c>
      <c r="AE8" s="47">
        <f>U8-W8-X8-Z8-AA8-AB8-AC8-AD8</f>
        <v>6133.43510212405</v>
      </c>
      <c r="AF8" s="46"/>
      <c r="AG8" s="48">
        <f>IF(R8=0,0,U8/R8)</f>
        <v>1900</v>
      </c>
      <c r="AH8" s="49">
        <f>H8</f>
        <v>169.89</v>
      </c>
      <c r="AI8" s="49">
        <f>IF(R8=0,0,X8/R8)</f>
        <v>817</v>
      </c>
      <c r="AJ8" s="49">
        <f>IF(P8=0,Z8/1,Z8/P8)</f>
        <v>158.89937500000002</v>
      </c>
      <c r="AK8" s="49">
        <f>IF(P8=0,0,AA8/P8)</f>
        <v>363.3640318125</v>
      </c>
      <c r="AL8" s="49">
        <f t="array" ref="AL8">_xlfn.IFS(R8=0,AE8,R8&lt;0,AE8/-R8,R8&gt;0,AE8/R8)</f>
        <v>383.33969388275312</v>
      </c>
      <c r="AM8" s="50">
        <f>IF(AG8=0,0,AL8/AG8)</f>
        <v>0.20175773362250166</v>
      </c>
      <c r="AN8" s="51">
        <f>IF(AH8=0,0,AL8/AH8)</f>
        <v>2.2563993989213795</v>
      </c>
      <c r="AP8" s="53">
        <f>AL8*C8</f>
        <v>121135.34326694999</v>
      </c>
    </row>
    <row r="9" spans="1:42">
      <c r="A9" s="30">
        <v>3405092860</v>
      </c>
      <c r="B9" s="31" t="s">
        <v>55</v>
      </c>
      <c r="C9" s="32">
        <v>387</v>
      </c>
      <c r="D9" s="33"/>
      <c r="E9" s="33"/>
      <c r="F9" s="33"/>
      <c r="G9" s="34"/>
      <c r="H9" s="35">
        <v>123</v>
      </c>
      <c r="I9" s="54">
        <f t="shared" si="0"/>
        <v>47601</v>
      </c>
      <c r="J9" s="36"/>
      <c r="K9" s="32">
        <v>11</v>
      </c>
      <c r="L9" s="36"/>
      <c r="M9" s="36"/>
      <c r="N9" s="37">
        <f t="shared" ref="N9:N16" si="18">K9/7</f>
        <v>1.5714285714285714</v>
      </c>
      <c r="O9" s="38">
        <f t="shared" ref="O9:O16" si="19">R9/7</f>
        <v>0.5714285714285714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1</v>
      </c>
      <c r="R9" s="40">
        <f t="shared" ref="R9:R16" si="20">P9-Q9</f>
        <v>4</v>
      </c>
      <c r="S9" s="41">
        <f>SUMIFS('Отчет 02-08.02'!P:P,'Отчет 02-08.02'!C:C,"Продажи",'Отчет 02-08.02'!E:E,B9)</f>
        <v>10000</v>
      </c>
      <c r="T9" s="42">
        <f>SUMIFS('Отчет 02-08.02'!P:P,'Отчет 02-08.02'!C:C,"Возвраты",'Отчет 02-08.02'!E:E,B9)</f>
        <v>-2000</v>
      </c>
      <c r="U9" s="40">
        <f t="shared" ref="U9:U16" si="21">S9+T9</f>
        <v>8000</v>
      </c>
      <c r="V9" s="43">
        <f t="shared" si="5"/>
        <v>2.6612554472572436E-2</v>
      </c>
      <c r="W9" s="44">
        <f t="shared" ref="W9:W16" si="22">R9*H9</f>
        <v>492</v>
      </c>
      <c r="X9" s="42">
        <f>-SUMIFS('Отчет 02-08.02'!P:P,'Отчет 02-08.02'!C:C,"Вознаграждение Ozon",'Отчет 02-08.02'!E:E,B9)</f>
        <v>3440</v>
      </c>
      <c r="Y9" s="45">
        <f t="shared" si="7"/>
        <v>0.43</v>
      </c>
      <c r="Z9" s="42">
        <f>-SUMIFS('Отчет 02-08.02'!P:P,'Отчет 02-08.02'!C:C,"Услуги доставки",'Отчет 02-08.02'!E:E,B9)</f>
        <v>1173.3700000000001</v>
      </c>
      <c r="AA9" s="32">
        <v>1380</v>
      </c>
      <c r="AB9" s="55"/>
      <c r="AC9" s="42"/>
      <c r="AD9" s="46">
        <f t="shared" si="17"/>
        <v>31.607997072619007</v>
      </c>
      <c r="AE9" s="47">
        <f t="shared" ref="AE9:AE16" si="23">U9-W9-X9-Z9-AA9-AB9-AC9-AD9</f>
        <v>1483.0220029273812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234.67400000000004</v>
      </c>
      <c r="AK9" s="49">
        <f t="shared" ref="AK9:AK16" si="28">IF(P9=0,0,AA9/P9)</f>
        <v>276</v>
      </c>
      <c r="AL9" s="49">
        <f t="array" ref="AL9">_xlfn.IFS(R9=0,AE9,R9&lt;0,AE9/-R9,R9&gt;0,AE9/R9)</f>
        <v>370.7555007318453</v>
      </c>
      <c r="AM9" s="50">
        <f t="shared" ref="AM9:AM16" si="29">IF(AG9=0,0,AL9/AG9)</f>
        <v>0.18537775036592266</v>
      </c>
      <c r="AN9" s="51">
        <f t="shared" ref="AN9:AN16" si="30">IF(AH9=0,0,AL9/AH9)</f>
        <v>3.0142723636735389</v>
      </c>
      <c r="AP9" s="53">
        <f t="shared" ref="AP9:AP16" si="31">AL9*C9</f>
        <v>143482.37878322412</v>
      </c>
    </row>
    <row r="10" spans="1:42">
      <c r="A10" s="30">
        <v>3405092836</v>
      </c>
      <c r="B10" s="31" t="s">
        <v>56</v>
      </c>
      <c r="C10" s="32">
        <v>386</v>
      </c>
      <c r="D10" s="33"/>
      <c r="E10" s="33"/>
      <c r="F10" s="33"/>
      <c r="G10" s="34"/>
      <c r="H10" s="35">
        <v>123</v>
      </c>
      <c r="I10" s="54">
        <f t="shared" si="0"/>
        <v>47478</v>
      </c>
      <c r="J10" s="36"/>
      <c r="K10" s="32">
        <v>10</v>
      </c>
      <c r="L10" s="36"/>
      <c r="M10" s="36"/>
      <c r="N10" s="37">
        <f t="shared" si="18"/>
        <v>1.4285714285714286</v>
      </c>
      <c r="O10" s="38">
        <f t="shared" si="19"/>
        <v>1.2857142857142858</v>
      </c>
      <c r="P10" s="39">
        <f>SUMIFS('Отчет 02-08.02'!H:H,'Отчет 02-08.02'!D:D,"Выручка",'Отчет 02-08.02'!E:E,B10)</f>
        <v>9</v>
      </c>
      <c r="Q10" s="39">
        <f>SUMIFS('Отчет 02-08.02'!H:H,'Отчет 02-08.02'!D:D,"Возврат выручки",'Отчет 02-08.02'!E:E,B10)</f>
        <v>0</v>
      </c>
      <c r="R10" s="40">
        <f t="shared" si="20"/>
        <v>9</v>
      </c>
      <c r="S10" s="41">
        <f>SUMIFS('Отчет 02-08.02'!P:P,'Отчет 02-08.02'!C:C,"Продажи",'Отчет 02-08.02'!E:E,B10)</f>
        <v>18000</v>
      </c>
      <c r="T10" s="42">
        <f>SUMIFS('Отчет 02-08.02'!P:P,'Отчет 02-08.02'!C:C,"Возвраты",'Отчет 02-08.02'!E:E,B10)</f>
        <v>0</v>
      </c>
      <c r="U10" s="40">
        <f t="shared" si="21"/>
        <v>18000</v>
      </c>
      <c r="V10" s="43">
        <f t="shared" si="5"/>
        <v>5.9878247563287981E-2</v>
      </c>
      <c r="W10" s="44">
        <f t="shared" si="22"/>
        <v>1107</v>
      </c>
      <c r="X10" s="42">
        <f>-SUMIFS('Отчет 02-08.02'!P:P,'Отчет 02-08.02'!C:C,"Вознаграждение Ozon",'Отчет 02-08.02'!E:E,B10)</f>
        <v>7740</v>
      </c>
      <c r="Y10" s="45">
        <f t="shared" si="7"/>
        <v>0.43</v>
      </c>
      <c r="Z10" s="42">
        <f>-SUMIFS('Отчет 02-08.02'!P:P,'Отчет 02-08.02'!C:C,"Услуги доставки",'Отчет 02-08.02'!E:E,B10)</f>
        <v>1696.8500000000001</v>
      </c>
      <c r="AA10" s="32">
        <v>4530.4892049999999</v>
      </c>
      <c r="AB10" s="55"/>
      <c r="AC10" s="42"/>
      <c r="AD10" s="46">
        <f t="shared" si="17"/>
        <v>71.117993413392767</v>
      </c>
      <c r="AE10" s="47">
        <f t="shared" si="23"/>
        <v>2854.5428015866069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188.53888888888889</v>
      </c>
      <c r="AK10" s="49">
        <f t="shared" si="28"/>
        <v>503.38768944444445</v>
      </c>
      <c r="AL10" s="49">
        <f t="array" ref="AL10">_xlfn.IFS(R10=0,AE10,R10&lt;0,AE10/-R10,R10&gt;0,AE10/R10)</f>
        <v>317.17142239851188</v>
      </c>
      <c r="AM10" s="50">
        <f t="shared" si="29"/>
        <v>0.15858571119925594</v>
      </c>
      <c r="AN10" s="51">
        <f t="shared" si="30"/>
        <v>2.5786294503944056</v>
      </c>
      <c r="AP10" s="53">
        <f t="shared" si="31"/>
        <v>122428.16904582559</v>
      </c>
    </row>
    <row r="11" spans="1:42">
      <c r="A11" s="30">
        <v>3064346962</v>
      </c>
      <c r="B11" s="31" t="s">
        <v>52</v>
      </c>
      <c r="C11" s="32">
        <v>677</v>
      </c>
      <c r="D11" s="33"/>
      <c r="E11" s="33"/>
      <c r="F11" s="33"/>
      <c r="G11" s="34"/>
      <c r="H11" s="35">
        <v>123</v>
      </c>
      <c r="I11" s="54">
        <f t="shared" si="0"/>
        <v>83271</v>
      </c>
      <c r="J11" s="36"/>
      <c r="K11" s="32">
        <v>44</v>
      </c>
      <c r="L11" s="36"/>
      <c r="M11" s="36"/>
      <c r="N11" s="37">
        <f t="shared" si="18"/>
        <v>6.2857142857142856</v>
      </c>
      <c r="O11" s="38">
        <f t="shared" si="19"/>
        <v>6</v>
      </c>
      <c r="P11" s="39">
        <f>SUMIFS('Отчет 02-08.02'!H:H,'Отчет 02-08.02'!D:D,"Выручка",'Отчет 02-08.02'!E:E,B11)</f>
        <v>43</v>
      </c>
      <c r="Q11" s="39">
        <f>SUMIFS('Отчет 02-08.02'!H:H,'Отчет 02-08.02'!D:D,"Возврат выручки",'Отчет 02-08.02'!E:E,B11)</f>
        <v>1</v>
      </c>
      <c r="R11" s="40">
        <f t="shared" si="20"/>
        <v>42</v>
      </c>
      <c r="S11" s="41">
        <f>SUMIFS('Отчет 02-08.02'!P:P,'Отчет 02-08.02'!C:C,"Продажи",'Отчет 02-08.02'!E:E,B11)</f>
        <v>83237.000000000015</v>
      </c>
      <c r="T11" s="42">
        <f>SUMIFS('Отчет 02-08.02'!P:P,'Отчет 02-08.02'!C:C,"Возвраты",'Отчет 02-08.02'!E:E,B11)</f>
        <v>-1800</v>
      </c>
      <c r="U11" s="40">
        <f t="shared" si="21"/>
        <v>81437.000000000015</v>
      </c>
      <c r="V11" s="43">
        <f t="shared" si="5"/>
        <v>0.27090582482286024</v>
      </c>
      <c r="W11" s="44">
        <f t="shared" si="22"/>
        <v>5166</v>
      </c>
      <c r="X11" s="42">
        <f>-SUMIFS('Отчет 02-08.02'!P:P,'Отчет 02-08.02'!C:C,"Вознаграждение Ozon",'Отчет 02-08.02'!E:E,B11)</f>
        <v>35017.909999999996</v>
      </c>
      <c r="Y11" s="45">
        <f t="shared" si="7"/>
        <v>0.42999999999999988</v>
      </c>
      <c r="Z11" s="42">
        <f>-SUMIFS('Отчет 02-08.02'!P:P,'Отчет 02-08.02'!C:C,"Услуги доставки",'Отчет 02-08.02'!E:E,B11)</f>
        <v>7931.2099999999955</v>
      </c>
      <c r="AA11" s="32">
        <v>15209.293727</v>
      </c>
      <c r="AB11" s="55"/>
      <c r="AC11" s="42"/>
      <c r="AD11" s="46">
        <f t="shared" si="17"/>
        <v>321.75755720035932</v>
      </c>
      <c r="AE11" s="47">
        <f t="shared" si="23"/>
        <v>17790.82871579966</v>
      </c>
      <c r="AF11" s="46"/>
      <c r="AG11" s="48">
        <f t="shared" si="24"/>
        <v>1938.9761904761908</v>
      </c>
      <c r="AH11" s="49">
        <f t="shared" si="25"/>
        <v>123</v>
      </c>
      <c r="AI11" s="49">
        <f t="shared" si="26"/>
        <v>833.75976190476183</v>
      </c>
      <c r="AJ11" s="49">
        <f t="shared" si="27"/>
        <v>184.4467441860464</v>
      </c>
      <c r="AK11" s="49">
        <f t="shared" si="28"/>
        <v>353.70450527906979</v>
      </c>
      <c r="AL11" s="49">
        <f t="array" ref="AL11">_xlfn.IFS(R11=0,AE11,R11&lt;0,AE11/-R11,R11&gt;0,AE11/R11)</f>
        <v>423.59115989999191</v>
      </c>
      <c r="AM11" s="50">
        <f t="shared" si="29"/>
        <v>0.21846124876652698</v>
      </c>
      <c r="AN11" s="51">
        <f t="shared" si="30"/>
        <v>3.4438305682926171</v>
      </c>
      <c r="AP11" s="53">
        <f t="shared" si="31"/>
        <v>286771.2152522945</v>
      </c>
    </row>
    <row r="12" spans="1:42">
      <c r="A12" s="30">
        <v>3405092873</v>
      </c>
      <c r="B12" s="171" t="s">
        <v>57</v>
      </c>
      <c r="C12" s="32">
        <v>347</v>
      </c>
      <c r="D12" s="33"/>
      <c r="E12" s="33"/>
      <c r="F12" s="33"/>
      <c r="G12" s="34"/>
      <c r="H12" s="35">
        <v>117</v>
      </c>
      <c r="I12" s="54">
        <f t="shared" si="0"/>
        <v>40599</v>
      </c>
      <c r="J12" s="36"/>
      <c r="K12" s="32">
        <v>13</v>
      </c>
      <c r="L12" s="36"/>
      <c r="M12" s="36"/>
      <c r="N12" s="37">
        <f t="shared" si="18"/>
        <v>1.8571428571428572</v>
      </c>
      <c r="O12" s="38">
        <f t="shared" si="19"/>
        <v>0.5714285714285714</v>
      </c>
      <c r="P12" s="39">
        <f>SUMIFS('Отчет 02-08.02'!H:H,'Отчет 02-08.02'!D:D,"Выручка",'Отчет 02-08.02'!E:E,B12)</f>
        <v>4</v>
      </c>
      <c r="Q12" s="39">
        <f>SUMIFS('Отчет 02-08.02'!H:H,'Отчет 02-08.02'!D:D,"Возврат выручки",'Отчет 02-08.02'!E:E,B12)</f>
        <v>0</v>
      </c>
      <c r="R12" s="40">
        <f t="shared" si="20"/>
        <v>4</v>
      </c>
      <c r="S12" s="41">
        <f>SUMIFS('Отчет 02-08.02'!P:P,'Отчет 02-08.02'!C:C,"Продажи",'Отчет 02-08.02'!E:E,B12)</f>
        <v>8000</v>
      </c>
      <c r="T12" s="42">
        <f>SUMIFS('Отчет 02-08.02'!P:P,'Отчет 02-08.02'!C:C,"Возвраты",'Отчет 02-08.02'!E:E,B12)</f>
        <v>0</v>
      </c>
      <c r="U12" s="40">
        <f t="shared" si="21"/>
        <v>8000</v>
      </c>
      <c r="V12" s="43">
        <f t="shared" si="5"/>
        <v>2.6612554472572436E-2</v>
      </c>
      <c r="W12" s="44">
        <f t="shared" si="22"/>
        <v>468</v>
      </c>
      <c r="X12" s="42">
        <f>-SUMIFS('Отчет 02-08.02'!P:P,'Отчет 02-08.02'!C:C,"Вознаграждение Ozon",'Отчет 02-08.02'!E:E,B12)</f>
        <v>3440</v>
      </c>
      <c r="Y12" s="45">
        <f t="shared" si="7"/>
        <v>0.43</v>
      </c>
      <c r="Z12" s="42">
        <f>-SUMIFS('Отчет 02-08.02'!P:P,'Отчет 02-08.02'!C:C,"Услуги доставки",'Отчет 02-08.02'!E:E,B12)</f>
        <v>1003.44</v>
      </c>
      <c r="AA12" s="32">
        <v>3781.66</v>
      </c>
      <c r="AB12" s="55"/>
      <c r="AC12" s="42"/>
      <c r="AD12" s="46">
        <f t="shared" si="17"/>
        <v>31.607997072619007</v>
      </c>
      <c r="AE12" s="47">
        <f t="shared" si="23"/>
        <v>-724.70799707261892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250.86</v>
      </c>
      <c r="AK12" s="49">
        <f t="shared" si="28"/>
        <v>945.41499999999996</v>
      </c>
      <c r="AL12" s="49">
        <f t="array" ref="AL12">_xlfn.IFS(R12=0,AE12,R12&lt;0,AE12/-R12,R12&gt;0,AE12/R12)</f>
        <v>-181.17699926815473</v>
      </c>
      <c r="AM12" s="50">
        <f t="shared" si="29"/>
        <v>-9.0588499634077363E-2</v>
      </c>
      <c r="AN12" s="51">
        <f t="shared" si="30"/>
        <v>-1.5485213612662798</v>
      </c>
      <c r="AP12" s="53">
        <f t="shared" si="31"/>
        <v>-62868.418746049691</v>
      </c>
    </row>
    <row r="13" spans="1:42">
      <c r="A13" s="30">
        <v>3405092993</v>
      </c>
      <c r="B13" s="31" t="s">
        <v>58</v>
      </c>
      <c r="C13" s="32">
        <v>389</v>
      </c>
      <c r="D13" s="33"/>
      <c r="E13" s="33"/>
      <c r="F13" s="33"/>
      <c r="G13" s="34"/>
      <c r="H13" s="35">
        <v>123</v>
      </c>
      <c r="I13" s="54">
        <f t="shared" si="0"/>
        <v>47847</v>
      </c>
      <c r="J13" s="36"/>
      <c r="K13" s="32">
        <v>8</v>
      </c>
      <c r="L13" s="36"/>
      <c r="M13" s="36"/>
      <c r="N13" s="37">
        <f t="shared" si="18"/>
        <v>1.1428571428571428</v>
      </c>
      <c r="O13" s="38">
        <f t="shared" si="19"/>
        <v>0.5714285714285714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0</v>
      </c>
      <c r="R13" s="40">
        <f t="shared" si="20"/>
        <v>4</v>
      </c>
      <c r="S13" s="41">
        <f>SUMIFS('Отчет 02-08.02'!P:P,'Отчет 02-08.02'!C:C,"Продажи",'Отчет 02-08.02'!E:E,B13)</f>
        <v>7999.9999999999991</v>
      </c>
      <c r="T13" s="42">
        <f>SUMIFS('Отчет 02-08.02'!P:P,'Отчет 02-08.02'!C:C,"Возвраты",'Отчет 02-08.02'!E:E,B13)</f>
        <v>0</v>
      </c>
      <c r="U13" s="40">
        <f t="shared" si="21"/>
        <v>7999.9999999999991</v>
      </c>
      <c r="V13" s="43">
        <f t="shared" si="5"/>
        <v>2.6612554472572433E-2</v>
      </c>
      <c r="W13" s="44">
        <f t="shared" si="22"/>
        <v>492</v>
      </c>
      <c r="X13" s="42">
        <f>-SUMIFS('Отчет 02-08.02'!P:P,'Отчет 02-08.02'!C:C,"Вознаграждение Ozon",'Отчет 02-08.02'!E:E,B13)</f>
        <v>3440</v>
      </c>
      <c r="Y13" s="45">
        <f t="shared" si="7"/>
        <v>0.43000000000000005</v>
      </c>
      <c r="Z13" s="42">
        <f>-SUMIFS('Отчет 02-08.02'!P:P,'Отчет 02-08.02'!C:C,"Услуги доставки",'Отчет 02-08.02'!E:E,B13)</f>
        <v>898.98000000000025</v>
      </c>
      <c r="AA13" s="32">
        <v>2716.76</v>
      </c>
      <c r="AB13" s="55"/>
      <c r="AC13" s="42"/>
      <c r="AD13" s="46">
        <f t="shared" si="17"/>
        <v>31.607997072619003</v>
      </c>
      <c r="AE13" s="47">
        <f t="shared" si="23"/>
        <v>420.65200292737939</v>
      </c>
      <c r="AF13" s="46"/>
      <c r="AG13" s="48">
        <f t="shared" si="24"/>
        <v>1999.9999999999998</v>
      </c>
      <c r="AH13" s="49">
        <f t="shared" si="25"/>
        <v>123</v>
      </c>
      <c r="AI13" s="49">
        <f t="shared" si="26"/>
        <v>860</v>
      </c>
      <c r="AJ13" s="49">
        <f t="shared" si="27"/>
        <v>224.74500000000006</v>
      </c>
      <c r="AK13" s="49">
        <f t="shared" si="28"/>
        <v>679.19</v>
      </c>
      <c r="AL13" s="49">
        <f t="array" ref="AL13">_xlfn.IFS(R13=0,AE13,R13&lt;0,AE13/-R13,R13&gt;0,AE13/R13)</f>
        <v>105.16300073184485</v>
      </c>
      <c r="AM13" s="50">
        <f t="shared" si="29"/>
        <v>5.2581500365922428E-2</v>
      </c>
      <c r="AN13" s="51">
        <f t="shared" si="30"/>
        <v>0.85498374578735647</v>
      </c>
      <c r="AP13" s="53">
        <f t="shared" si="31"/>
        <v>40908.407284687644</v>
      </c>
    </row>
    <row r="14" spans="1:42">
      <c r="A14" s="30">
        <v>3405092868</v>
      </c>
      <c r="B14" s="31" t="s">
        <v>59</v>
      </c>
      <c r="C14" s="32">
        <v>347</v>
      </c>
      <c r="H14" s="35">
        <v>123</v>
      </c>
      <c r="I14" s="54">
        <f t="shared" si="0"/>
        <v>42681</v>
      </c>
      <c r="K14" s="32">
        <v>12</v>
      </c>
      <c r="N14" s="37">
        <f t="shared" si="18"/>
        <v>1.7142857142857142</v>
      </c>
      <c r="O14" s="38">
        <f t="shared" si="19"/>
        <v>1.1428571428571428</v>
      </c>
      <c r="P14" s="39">
        <f>SUMIFS('Отчет 02-08.02'!H:H,'Отчет 02-08.02'!D:D,"Выручка",'Отчет 02-08.02'!E:E,B14)</f>
        <v>9</v>
      </c>
      <c r="Q14" s="39">
        <f>SUMIFS('Отчет 02-08.02'!H:H,'Отчет 02-08.02'!D:D,"Возврат выручки",'Отчет 02-08.02'!E:E,B14)</f>
        <v>1</v>
      </c>
      <c r="R14" s="40">
        <f t="shared" si="20"/>
        <v>8</v>
      </c>
      <c r="S14" s="41">
        <f>SUMIFS('Отчет 02-08.02'!P:P,'Отчет 02-08.02'!C:C,"Продажи",'Отчет 02-08.02'!E:E,B14)</f>
        <v>18000</v>
      </c>
      <c r="T14" s="42">
        <f>SUMIFS('Отчет 02-08.02'!P:P,'Отчет 02-08.02'!C:C,"Возвраты",'Отчет 02-08.02'!E:E,B14)</f>
        <v>-2000</v>
      </c>
      <c r="U14" s="40">
        <f t="shared" si="21"/>
        <v>16000</v>
      </c>
      <c r="V14" s="43">
        <f t="shared" si="5"/>
        <v>5.3225108945144872E-2</v>
      </c>
      <c r="W14" s="44">
        <f t="shared" si="22"/>
        <v>984</v>
      </c>
      <c r="X14" s="42">
        <f>-SUMIFS('Отчет 02-08.02'!P:P,'Отчет 02-08.02'!C:C,"Вознаграждение Ozon",'Отчет 02-08.02'!E:E,B14)</f>
        <v>6880</v>
      </c>
      <c r="Y14" s="45">
        <f t="shared" si="7"/>
        <v>0.43</v>
      </c>
      <c r="Z14" s="42">
        <f>-SUMIFS('Отчет 02-08.02'!P:P,'Отчет 02-08.02'!C:C,"Услуги доставки",'Отчет 02-08.02'!E:E,B14)</f>
        <v>1289.75</v>
      </c>
      <c r="AA14" s="32">
        <v>3864</v>
      </c>
      <c r="AB14" s="55"/>
      <c r="AC14" s="42"/>
      <c r="AD14" s="46">
        <f t="shared" si="17"/>
        <v>63.215994145238014</v>
      </c>
      <c r="AE14" s="47">
        <f t="shared" si="23"/>
        <v>2919.0340058547622</v>
      </c>
      <c r="AG14" s="48">
        <f t="shared" si="24"/>
        <v>2000</v>
      </c>
      <c r="AH14" s="49">
        <f t="shared" si="25"/>
        <v>123</v>
      </c>
      <c r="AI14" s="49">
        <f t="shared" si="26"/>
        <v>860</v>
      </c>
      <c r="AJ14" s="49">
        <f t="shared" si="27"/>
        <v>143.30555555555554</v>
      </c>
      <c r="AK14" s="49">
        <f t="shared" si="28"/>
        <v>429.33333333333331</v>
      </c>
      <c r="AL14" s="49">
        <f t="array" ref="AL14">_xlfn.IFS(R14=0,AE14,R14&lt;0,AE14/-R14,R14&gt;0,AE14/R14)</f>
        <v>364.87925073184527</v>
      </c>
      <c r="AM14" s="50">
        <f t="shared" si="29"/>
        <v>0.18243962536592265</v>
      </c>
      <c r="AN14" s="51">
        <f t="shared" si="30"/>
        <v>2.9664979734296364</v>
      </c>
      <c r="AP14" s="53">
        <f t="shared" si="31"/>
        <v>126613.10000395031</v>
      </c>
    </row>
    <row r="15" spans="1:42">
      <c r="A15" s="30">
        <v>3064346642</v>
      </c>
      <c r="B15" s="31" t="s">
        <v>53</v>
      </c>
      <c r="C15" s="32">
        <v>598</v>
      </c>
      <c r="D15" s="33"/>
      <c r="E15" s="33"/>
      <c r="F15" s="33"/>
      <c r="G15" s="34"/>
      <c r="H15" s="35">
        <v>123</v>
      </c>
      <c r="I15" s="54">
        <f t="shared" si="0"/>
        <v>73554</v>
      </c>
      <c r="J15" s="36"/>
      <c r="K15" s="32">
        <v>36</v>
      </c>
      <c r="L15" s="36"/>
      <c r="M15" s="36"/>
      <c r="N15" s="37">
        <f t="shared" si="18"/>
        <v>5.1428571428571432</v>
      </c>
      <c r="O15" s="38">
        <f t="shared" si="19"/>
        <v>5.5714285714285712</v>
      </c>
      <c r="P15" s="39">
        <f>SUMIFS('Отчет 02-08.02'!H:H,'Отчет 02-08.02'!D:D,"Выручка",'Отчет 02-08.02'!E:E,B15)</f>
        <v>44</v>
      </c>
      <c r="Q15" s="39">
        <f>SUMIFS('Отчет 02-08.02'!H:H,'Отчет 02-08.02'!D:D,"Возврат выручки",'Отчет 02-08.02'!E:E,B15)</f>
        <v>5</v>
      </c>
      <c r="R15" s="40">
        <f t="shared" si="20"/>
        <v>39</v>
      </c>
      <c r="S15" s="41">
        <f>SUMIFS('Отчет 02-08.02'!P:P,'Отчет 02-08.02'!C:C,"Продажи",'Отчет 02-08.02'!E:E,B15)</f>
        <v>85739.000000000015</v>
      </c>
      <c r="T15" s="42">
        <f>SUMIFS('Отчет 02-08.02'!P:P,'Отчет 02-08.02'!C:C,"Возвраты",'Отчет 02-08.02'!E:E,B15)</f>
        <v>-10074</v>
      </c>
      <c r="U15" s="40">
        <f t="shared" si="21"/>
        <v>75665.000000000015</v>
      </c>
      <c r="V15" s="43">
        <f>U15/$U$24</f>
        <v>0.2517048667708992</v>
      </c>
      <c r="W15" s="44">
        <f t="shared" si="22"/>
        <v>4797</v>
      </c>
      <c r="X15" s="42">
        <f>-SUMIFS('Отчет 02-08.02'!P:P,'Отчет 02-08.02'!C:C,"Вознаграждение Ozon",'Отчет 02-08.02'!E:E,B15)</f>
        <v>32535.949999999997</v>
      </c>
      <c r="Y15" s="45">
        <f t="shared" si="7"/>
        <v>0.42999999999999988</v>
      </c>
      <c r="Z15" s="42">
        <f>-SUMIFS('Отчет 02-08.02'!P:P,'Отчет 02-08.02'!C:C,"Услуги доставки",'Отчет 02-08.02'!E:E,B15)</f>
        <v>8036.5099999999939</v>
      </c>
      <c r="AA15" s="32">
        <v>11719.541252999999</v>
      </c>
      <c r="AB15" s="55"/>
      <c r="AC15" s="42"/>
      <c r="AD15" s="46">
        <f t="shared" si="17"/>
        <v>298.95238731246474</v>
      </c>
      <c r="AE15" s="47">
        <f t="shared" si="23"/>
        <v>18277.04635968756</v>
      </c>
      <c r="AF15" s="46"/>
      <c r="AG15" s="48">
        <f t="shared" si="24"/>
        <v>1940.1282051282055</v>
      </c>
      <c r="AH15" s="49">
        <f t="shared" si="25"/>
        <v>123</v>
      </c>
      <c r="AI15" s="49">
        <f t="shared" si="26"/>
        <v>834.25512820512813</v>
      </c>
      <c r="AJ15" s="49">
        <f t="shared" si="27"/>
        <v>182.64795454545441</v>
      </c>
      <c r="AK15" s="49">
        <f t="shared" si="28"/>
        <v>266.35321029545452</v>
      </c>
      <c r="AL15" s="49">
        <f t="array" ref="AL15">_xlfn.IFS(R15=0,AE15,R15&lt;0,AE15/-R15,R15&gt;0,AE15/R15)</f>
        <v>468.64221435096306</v>
      </c>
      <c r="AM15" s="50">
        <f t="shared" si="29"/>
        <v>0.24155218872249462</v>
      </c>
      <c r="AN15" s="51">
        <f t="shared" si="30"/>
        <v>3.8100993036663664</v>
      </c>
      <c r="AP15" s="53">
        <f t="shared" si="31"/>
        <v>280248.04418187588</v>
      </c>
    </row>
    <row r="16" spans="1:42">
      <c r="A16" s="30">
        <v>3405092287</v>
      </c>
      <c r="B16" s="31" t="s">
        <v>60</v>
      </c>
      <c r="C16" s="32">
        <v>384</v>
      </c>
      <c r="H16" s="35">
        <v>117</v>
      </c>
      <c r="I16" s="54">
        <f t="shared" si="0"/>
        <v>44928</v>
      </c>
      <c r="K16" s="32">
        <v>15</v>
      </c>
      <c r="N16" s="37">
        <f t="shared" si="18"/>
        <v>2.1428571428571428</v>
      </c>
      <c r="O16" s="38">
        <f t="shared" si="19"/>
        <v>0.5714285714285714</v>
      </c>
      <c r="P16" s="39">
        <f>SUMIFS('Отчет 02-08.02'!H:H,'Отчет 02-08.02'!D:D,"Выручка",'Отчет 02-08.02'!E:E,B16)</f>
        <v>4</v>
      </c>
      <c r="Q16" s="39">
        <f>SUMIFS('Отчет 02-08.02'!H:H,'Отчет 02-08.02'!D:D,"Возврат выручки",'Отчет 02-08.02'!E:E,B16)</f>
        <v>0</v>
      </c>
      <c r="R16" s="40">
        <f t="shared" si="20"/>
        <v>4</v>
      </c>
      <c r="S16" s="41">
        <f>SUMIFS('Отчет 02-08.02'!P:P,'Отчет 02-08.02'!C:C,"Продажи",'Отчет 02-08.02'!E:E,B16)</f>
        <v>8000</v>
      </c>
      <c r="T16" s="42">
        <f>SUMIFS('Отчет 02-08.02'!P:P,'Отчет 02-08.02'!C:C,"Возвраты",'Отчет 02-08.02'!E:E,B16)</f>
        <v>0</v>
      </c>
      <c r="U16" s="40">
        <f t="shared" si="21"/>
        <v>8000</v>
      </c>
      <c r="V16" s="43">
        <f>U16/$U$24</f>
        <v>2.6612554472572436E-2</v>
      </c>
      <c r="W16" s="44">
        <f t="shared" si="22"/>
        <v>468</v>
      </c>
      <c r="X16" s="42">
        <f>-SUMIFS('Отчет 02-08.02'!P:P,'Отчет 02-08.02'!C:C,"Вознаграждение Ozon",'Отчет 02-08.02'!E:E,B16)</f>
        <v>3440</v>
      </c>
      <c r="Y16" s="45">
        <f t="shared" si="7"/>
        <v>0.43</v>
      </c>
      <c r="Z16" s="42">
        <f>-SUMIFS('Отчет 02-08.02'!P:P,'Отчет 02-08.02'!C:C,"Услуги доставки",'Отчет 02-08.02'!E:E,B16)</f>
        <v>690.05</v>
      </c>
      <c r="AA16" s="32">
        <v>2965.685943</v>
      </c>
      <c r="AB16" s="55"/>
      <c r="AC16" s="42"/>
      <c r="AD16" s="46">
        <f t="shared" si="17"/>
        <v>31.607997072619007</v>
      </c>
      <c r="AE16" s="47">
        <f t="shared" si="23"/>
        <v>404.65605992738085</v>
      </c>
      <c r="AF16" s="46"/>
      <c r="AG16" s="48">
        <f t="shared" si="24"/>
        <v>2000</v>
      </c>
      <c r="AH16" s="49">
        <f t="shared" si="25"/>
        <v>117</v>
      </c>
      <c r="AI16" s="49">
        <f t="shared" si="26"/>
        <v>860</v>
      </c>
      <c r="AJ16" s="49">
        <f t="shared" si="27"/>
        <v>172.51249999999999</v>
      </c>
      <c r="AK16" s="49">
        <f t="shared" si="28"/>
        <v>741.42148574999999</v>
      </c>
      <c r="AL16" s="49">
        <f t="array" ref="AL16">_xlfn.IFS(R16=0,AE16,R16&lt;0,AE16/-R16,R16&gt;0,AE16/R16)</f>
        <v>101.16401498184521</v>
      </c>
      <c r="AM16" s="50">
        <f t="shared" si="29"/>
        <v>5.0582007490922606E-2</v>
      </c>
      <c r="AN16" s="51">
        <f t="shared" si="30"/>
        <v>0.86464970069953173</v>
      </c>
      <c r="AP16" s="53">
        <f t="shared" si="31"/>
        <v>38846.981753028565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1897.396530819608</v>
      </c>
      <c r="AH17" s="58">
        <f t="shared" si="32"/>
        <v>127.26</v>
      </c>
      <c r="AI17" s="58">
        <f t="shared" si="32"/>
        <v>815.88050825243124</v>
      </c>
      <c r="AJ17" s="58">
        <f t="shared" si="32"/>
        <v>215.92054479065456</v>
      </c>
      <c r="AK17" s="58">
        <f t="shared" si="32"/>
        <v>451.85464519749416</v>
      </c>
      <c r="AL17" s="58">
        <f t="shared" si="32"/>
        <v>275.70286772218009</v>
      </c>
      <c r="AM17" s="59">
        <f t="shared" si="32"/>
        <v>0.14652851306520734</v>
      </c>
      <c r="AN17" s="59">
        <f t="shared" si="32"/>
        <v>2.1338750123541135</v>
      </c>
      <c r="AO17" s="60"/>
      <c r="AP17" s="61"/>
    </row>
    <row r="18" spans="1:52">
      <c r="A18" s="62" t="s">
        <v>44</v>
      </c>
      <c r="B18" s="63"/>
      <c r="C18" s="64">
        <f>SUM(C3:C16)</f>
        <v>6276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786002.82</v>
      </c>
      <c r="J18" s="67"/>
      <c r="K18" s="64">
        <f>SUM(K3:K16)</f>
        <v>225</v>
      </c>
      <c r="L18" s="67"/>
      <c r="M18" s="67"/>
      <c r="N18" s="68"/>
      <c r="O18" s="69"/>
      <c r="P18" s="64">
        <f t="shared" ref="P18:X18" si="33">SUM(P3:P16)</f>
        <v>167</v>
      </c>
      <c r="Q18" s="64">
        <f t="shared" si="33"/>
        <v>11</v>
      </c>
      <c r="R18" s="64">
        <f t="shared" si="33"/>
        <v>156</v>
      </c>
      <c r="S18" s="70">
        <f t="shared" si="33"/>
        <v>323134</v>
      </c>
      <c r="T18" s="64">
        <f t="shared" si="33"/>
        <v>-22524</v>
      </c>
      <c r="U18" s="64">
        <f t="shared" si="33"/>
        <v>300610</v>
      </c>
      <c r="V18" s="71">
        <f t="shared" si="33"/>
        <v>1</v>
      </c>
      <c r="W18" s="64">
        <f t="shared" si="33"/>
        <v>19848.12</v>
      </c>
      <c r="X18" s="64">
        <f t="shared" si="33"/>
        <v>129262.3</v>
      </c>
      <c r="Y18" s="72">
        <f>IF(U18=0,0,X18/U18)</f>
        <v>0.43</v>
      </c>
      <c r="Z18" s="64">
        <f>SUM(Z3:Z16)</f>
        <v>31123.529999999988</v>
      </c>
      <c r="AA18" s="64">
        <f>IFERROR(P18*AA24/P24,0)</f>
        <v>66736.42</v>
      </c>
      <c r="AB18" s="64">
        <f>SUM(AB3:AB16)</f>
        <v>0</v>
      </c>
      <c r="AC18" s="64">
        <f>SUM(AC3:AC16)</f>
        <v>0</v>
      </c>
      <c r="AD18" s="73">
        <f>SUM(AD3:AD16)</f>
        <v>1187.71</v>
      </c>
      <c r="AE18" s="74">
        <f>SUM(AE3:AE16)</f>
        <v>53501.898391000039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1660800.7175519348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6276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786002.82</v>
      </c>
      <c r="J24" s="118">
        <f>J18+J22</f>
        <v>0</v>
      </c>
      <c r="K24" s="118">
        <f>K18+K22</f>
        <v>225</v>
      </c>
      <c r="L24" s="119"/>
      <c r="M24" s="119"/>
      <c r="N24" s="119"/>
      <c r="O24" s="119"/>
      <c r="P24" s="120">
        <f>P18+P22</f>
        <v>167</v>
      </c>
      <c r="Q24" s="118">
        <f>Q18+Q22</f>
        <v>11</v>
      </c>
      <c r="R24" s="121">
        <f>R18-R22</f>
        <v>156</v>
      </c>
      <c r="S24" s="118">
        <f t="shared" ref="S24:X24" si="36">S18+S22</f>
        <v>323134</v>
      </c>
      <c r="T24" s="118">
        <f t="shared" si="36"/>
        <v>-22524</v>
      </c>
      <c r="U24" s="121">
        <f t="shared" si="36"/>
        <v>300610</v>
      </c>
      <c r="V24" s="122">
        <f t="shared" si="36"/>
        <v>1</v>
      </c>
      <c r="W24" s="118">
        <f t="shared" si="36"/>
        <v>19848.12</v>
      </c>
      <c r="X24" s="118">
        <f t="shared" si="36"/>
        <v>129262.3</v>
      </c>
      <c r="Y24" s="123">
        <f>X24/U24</f>
        <v>0.43</v>
      </c>
      <c r="Z24" s="118">
        <f>Z18+Z22</f>
        <v>31123.529999999988</v>
      </c>
      <c r="AA24" s="124">
        <v>66736.42</v>
      </c>
      <c r="AB24" s="125"/>
      <c r="AC24" s="125">
        <f>SUM(AC3:AC20)</f>
        <v>0</v>
      </c>
      <c r="AD24" s="118">
        <f>AD18+AD22</f>
        <v>1187.71</v>
      </c>
      <c r="AE24" s="126">
        <f>AE18+AE22</f>
        <v>53501.898391000039</v>
      </c>
      <c r="AF24" s="127"/>
      <c r="AG24" s="128"/>
      <c r="AH24" s="129"/>
      <c r="AI24" s="129"/>
      <c r="AJ24" s="129"/>
      <c r="AK24" s="129">
        <f>AA25/P24</f>
        <v>393.33198568263475</v>
      </c>
      <c r="AL24" s="129"/>
      <c r="AM24" s="129"/>
      <c r="AN24" s="130"/>
      <c r="AP24" s="126">
        <f>SUM(AP3:AP20)</f>
        <v>3321601.4351038695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288">
        <f>SUM(AA3:AA16)</f>
        <v>65686.441609000001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9">
        <v>1050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786002.82</v>
      </c>
      <c r="J32" s="164">
        <f>I32/I24</f>
        <v>1</v>
      </c>
      <c r="K32" s="160">
        <f>AP24-K31-K33</f>
        <v>3321601.4351038695</v>
      </c>
      <c r="L32" s="161">
        <f>K32/I32</f>
        <v>4.2259408625326174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2" sqref="AA12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36" t="s">
        <v>1351</v>
      </c>
      <c r="O1" s="23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264" t="s">
        <v>2022</v>
      </c>
      <c r="AB1" s="8"/>
      <c r="AC1" s="8"/>
      <c r="AD1" s="265">
        <f>12163+114</f>
        <v>12277</v>
      </c>
      <c r="AE1" s="266">
        <f>U24/AD1</f>
        <v>2.6571638022318163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1350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>U3*1%/$AE$1</f>
        <v>0</v>
      </c>
      <c r="AE3" s="47">
        <f t="shared" ref="AE3:AE7" si="6">U3-W3-X3-Z3-AA3-AB3-AC3-AD3</f>
        <v>0</v>
      </c>
      <c r="AF3" s="46"/>
      <c r="AG3" s="48">
        <f t="shared" ref="AG3:AG7" si="7">IF(R3=0,0,U3/R3)</f>
        <v>0</v>
      </c>
      <c r="AH3" s="49">
        <f t="shared" ref="AH3:AH7" si="8">H3</f>
        <v>142.97999999999999</v>
      </c>
      <c r="AI3" s="49">
        <f t="shared" ref="AI3:AI7" si="9">IF(R3=0,0,X3/R3)</f>
        <v>0</v>
      </c>
      <c r="AJ3" s="49">
        <f t="shared" ref="AJ3:AJ7" si="10">IF(P3=0,Z3/1,Z3/P3)</f>
        <v>0</v>
      </c>
      <c r="AK3" s="49">
        <f t="shared" ref="AK3:AK7" si="11">IF(P3=0,0,AA3/P3)</f>
        <v>0</v>
      </c>
      <c r="AL3" s="49">
        <f>_xlfn.IFS(R3=0,AE3,R3&lt;0,AE3/-R3,R3&gt;0,AE3/R3)</f>
        <v>0</v>
      </c>
      <c r="AM3" s="50">
        <f t="shared" ref="AM3:AM7" si="12">IF(AG3=0,0,AL3/AG3)</f>
        <v>0</v>
      </c>
      <c r="AN3" s="51">
        <f t="shared" ref="AN3:AN7" si="13">IF(AH3=0,0,AL3/AH3)</f>
        <v>0</v>
      </c>
      <c r="AP3" s="53">
        <f t="shared" ref="AP3:AP7" si="14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5">K4/$O$1</f>
        <v>0</v>
      </c>
      <c r="O4" s="38">
        <f t="shared" ref="O4:O16" si="16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7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ref="AD4:AD16" si="18">U4*1%/$AE$1</f>
        <v>6.585969591073507</v>
      </c>
      <c r="AE4" s="47">
        <f t="shared" si="6"/>
        <v>748.54403040892657</v>
      </c>
      <c r="AF4" s="46"/>
      <c r="AG4" s="48">
        <f t="shared" si="7"/>
        <v>1750</v>
      </c>
      <c r="AH4" s="49">
        <f t="shared" si="8"/>
        <v>123.09</v>
      </c>
      <c r="AI4" s="49">
        <f t="shared" si="9"/>
        <v>752.5</v>
      </c>
      <c r="AJ4" s="49">
        <f t="shared" si="10"/>
        <v>119.28</v>
      </c>
      <c r="AK4" s="49">
        <f t="shared" si="11"/>
        <v>0</v>
      </c>
      <c r="AL4" s="49">
        <f t="array" ref="AL4">_xlfn.IFS(R4=0,AE4,R4&lt;0,AE4/-R4,R4&gt;0,AE4/R4)</f>
        <v>748.54403040892657</v>
      </c>
      <c r="AM4" s="50">
        <f t="shared" si="12"/>
        <v>0.42773944594795804</v>
      </c>
      <c r="AN4" s="51">
        <f t="shared" si="13"/>
        <v>6.0812741116981606</v>
      </c>
      <c r="AP4" s="53">
        <f t="shared" si="14"/>
        <v>275464.20319048496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5"/>
        <v>0</v>
      </c>
      <c r="O5" s="38">
        <f t="shared" si="16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7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18"/>
        <v>0</v>
      </c>
      <c r="AE5" s="47">
        <f t="shared" si="6"/>
        <v>0</v>
      </c>
      <c r="AF5" s="46"/>
      <c r="AG5" s="48">
        <f t="shared" si="7"/>
        <v>0</v>
      </c>
      <c r="AH5" s="49">
        <f t="shared" si="8"/>
        <v>123.09</v>
      </c>
      <c r="AI5" s="49">
        <f t="shared" si="9"/>
        <v>0</v>
      </c>
      <c r="AJ5" s="49">
        <f t="shared" si="10"/>
        <v>0</v>
      </c>
      <c r="AK5" s="49">
        <f t="shared" si="11"/>
        <v>0</v>
      </c>
      <c r="AL5" s="49">
        <f t="array" ref="AL5">_xlfn.IFS(R5=0,AE5,R5&lt;0,AE5/-R5,R5&gt;0,AE5/R5)</f>
        <v>0</v>
      </c>
      <c r="AM5" s="50">
        <f t="shared" si="12"/>
        <v>0</v>
      </c>
      <c r="AN5" s="51">
        <f t="shared" si="13"/>
        <v>0</v>
      </c>
      <c r="AP5" s="53">
        <f t="shared" si="14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5"/>
        <v>1</v>
      </c>
      <c r="O6" s="38">
        <f t="shared" si="16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7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8"/>
        <v>0</v>
      </c>
      <c r="AE6" s="47">
        <f t="shared" si="6"/>
        <v>0</v>
      </c>
      <c r="AF6" s="46"/>
      <c r="AG6" s="48">
        <f t="shared" si="7"/>
        <v>0</v>
      </c>
      <c r="AH6" s="49">
        <f t="shared" si="8"/>
        <v>123.09</v>
      </c>
      <c r="AI6" s="49">
        <f t="shared" si="9"/>
        <v>0</v>
      </c>
      <c r="AJ6" s="49">
        <f t="shared" si="10"/>
        <v>0</v>
      </c>
      <c r="AK6" s="49">
        <f t="shared" si="11"/>
        <v>0</v>
      </c>
      <c r="AL6" s="49">
        <f t="array" ref="AL6">_xlfn.IFS(R6=0,AE6,R6&lt;0,AE6/-R6,R6&gt;0,AE6/R6)</f>
        <v>0</v>
      </c>
      <c r="AM6" s="50">
        <f t="shared" si="12"/>
        <v>0</v>
      </c>
      <c r="AN6" s="51">
        <f t="shared" si="13"/>
        <v>0</v>
      </c>
      <c r="AP6" s="53">
        <f t="shared" si="14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5"/>
        <v>4</v>
      </c>
      <c r="O7" s="38">
        <f t="shared" si="16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7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18"/>
        <v>6.585969591073507</v>
      </c>
      <c r="AE7" s="47">
        <f t="shared" si="6"/>
        <v>-914.25422659107358</v>
      </c>
      <c r="AF7" s="46"/>
      <c r="AG7" s="48">
        <f t="shared" si="7"/>
        <v>1750</v>
      </c>
      <c r="AH7" s="49">
        <f t="shared" si="8"/>
        <v>117.24</v>
      </c>
      <c r="AI7" s="49">
        <f t="shared" si="9"/>
        <v>752.5</v>
      </c>
      <c r="AJ7" s="49">
        <f t="shared" si="10"/>
        <v>131.37</v>
      </c>
      <c r="AK7" s="49">
        <f t="shared" si="11"/>
        <v>762.59412850000001</v>
      </c>
      <c r="AL7" s="49">
        <f t="array" ref="AL7">_xlfn.IFS(R7=0,AE7,R7&lt;0,AE7/-R7,R7&gt;0,AE7/R7)</f>
        <v>-914.25422659107358</v>
      </c>
      <c r="AM7" s="50">
        <f t="shared" si="12"/>
        <v>-0.52243098662347065</v>
      </c>
      <c r="AN7" s="51">
        <f t="shared" si="13"/>
        <v>-7.7981424990709112</v>
      </c>
      <c r="AP7" s="53">
        <f t="shared" si="14"/>
        <v>-617121.6029489747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5"/>
        <v>8</v>
      </c>
      <c r="O8" s="38">
        <f t="shared" si="16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7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18"/>
        <v>6.585969591073507</v>
      </c>
      <c r="AE8" s="47">
        <f>U8-W8-X8-Z8-AA8-AB8-AC8-AD8</f>
        <v>-272.41891459107342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-272.41891459107342</v>
      </c>
      <c r="AM8" s="50">
        <f>IF(AG8=0,0,AL8/AG8)</f>
        <v>-0.1556679511948991</v>
      </c>
      <c r="AN8" s="51">
        <f>IF(AH8=0,0,AL8/AH8)</f>
        <v>-1.6035017634414823</v>
      </c>
      <c r="AP8" s="53">
        <f>AL8*C8</f>
        <v>-91260.3363880096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5"/>
        <v>2</v>
      </c>
      <c r="O9" s="38">
        <f t="shared" si="16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7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18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5"/>
        <v>2</v>
      </c>
      <c r="O10" s="38">
        <f t="shared" si="16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7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18"/>
        <v>7.5268223897982933</v>
      </c>
      <c r="AE10" s="47">
        <f t="shared" si="22"/>
        <v>566.23014361020171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566.23014361020171</v>
      </c>
      <c r="AM10" s="50">
        <f t="shared" si="28"/>
        <v>0.28311507180510087</v>
      </c>
      <c r="AN10" s="51">
        <f t="shared" si="29"/>
        <v>4.6034971025219651</v>
      </c>
      <c r="AP10" s="53">
        <f t="shared" si="30"/>
        <v>221395.98615158888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5"/>
        <v>8</v>
      </c>
      <c r="O11" s="38">
        <f t="shared" si="16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7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18"/>
        <v>53.861941021396611</v>
      </c>
      <c r="AE11" s="47">
        <f t="shared" si="22"/>
        <v>3669.1363799786091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458.64204749732613</v>
      </c>
      <c r="AM11" s="50">
        <f t="shared" si="28"/>
        <v>0.25636782979168582</v>
      </c>
      <c r="AN11" s="51">
        <f t="shared" si="29"/>
        <v>3.7287971341246027</v>
      </c>
      <c r="AP11" s="53">
        <f t="shared" si="30"/>
        <v>323342.64348561491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5"/>
        <v>0</v>
      </c>
      <c r="O12" s="38">
        <f t="shared" si="16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7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18"/>
        <v>7.5268223897982933</v>
      </c>
      <c r="AE12" s="47">
        <f t="shared" si="22"/>
        <v>859.66317761020173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859.66317761020173</v>
      </c>
      <c r="AM12" s="50">
        <f t="shared" si="28"/>
        <v>0.42983158880510086</v>
      </c>
      <c r="AN12" s="51">
        <f t="shared" si="29"/>
        <v>7.347548526582921</v>
      </c>
      <c r="AP12" s="53">
        <f t="shared" si="30"/>
        <v>306040.0912292318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5"/>
        <v>2</v>
      </c>
      <c r="O13" s="38">
        <f t="shared" si="16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7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18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5"/>
        <v>1</v>
      </c>
      <c r="O14" s="38">
        <f t="shared" si="16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7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18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5"/>
        <v>7</v>
      </c>
      <c r="O15" s="38">
        <f t="shared" si="16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7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18"/>
        <v>34.096505425786276</v>
      </c>
      <c r="AE15" s="47">
        <f t="shared" si="22"/>
        <v>1458.3100475742162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291.66200951484325</v>
      </c>
      <c r="AM15" s="50">
        <f t="shared" si="28"/>
        <v>0.16096137390443885</v>
      </c>
      <c r="AN15" s="51">
        <f t="shared" si="29"/>
        <v>2.3712358497141728</v>
      </c>
      <c r="AP15" s="53">
        <f t="shared" si="30"/>
        <v>179663.79786114345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5"/>
        <v>0</v>
      </c>
      <c r="O16" s="38">
        <f t="shared" si="16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7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18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192.25853343241906</v>
      </c>
      <c r="AM17" s="59">
        <f t="shared" si="31"/>
        <v>0.12570233891941637</v>
      </c>
      <c r="AN17" s="59">
        <f t="shared" si="31"/>
        <v>1.6380865252458536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122.77</v>
      </c>
      <c r="AE18" s="74">
        <f>SUM(AE3:AE16)</f>
        <v>5635.3175670000073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439880.71072507976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/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/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/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122.77</v>
      </c>
      <c r="AE24" s="126">
        <f>AE18+AE22</f>
        <v>5635.3175670000073</v>
      </c>
      <c r="AF24" s="127"/>
      <c r="AG24" s="128"/>
      <c r="AH24" s="129"/>
      <c r="AI24" s="129"/>
      <c r="AJ24" s="129"/>
      <c r="AK24" s="129">
        <f>AA25/P24</f>
        <v>389.87960173684212</v>
      </c>
      <c r="AL24" s="129"/>
      <c r="AM24" s="129"/>
      <c r="AN24" s="130"/>
      <c r="AP24" s="126">
        <f>SUM(AP3:AP20)</f>
        <v>879761.42145015951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SUM(AA3:AA16)</f>
        <v>7407.7124330000006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287">
        <v>150</v>
      </c>
      <c r="AB26" s="141"/>
      <c r="AC26" s="6"/>
      <c r="AD26" s="286" t="s">
        <v>110</v>
      </c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287"/>
      <c r="AB27" s="141"/>
      <c r="AC27" s="6"/>
      <c r="AD27" s="286" t="s">
        <v>2499</v>
      </c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879761.42145015951</v>
      </c>
      <c r="L32" s="161">
        <f>K32/I32</f>
        <v>1.1226368978109464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0"/>
  <sheetViews>
    <sheetView zoomScale="70" zoomScaleNormal="70" workbookViewId="0">
      <pane xSplit="2" ySplit="2" topLeftCell="T18" activePane="bottomRight" state="frozen"/>
      <selection pane="topRight" activeCell="C1" sqref="C1"/>
      <selection pane="bottomLeft" activeCell="A3" sqref="A3"/>
      <selection pane="bottomRight" activeCell="AE26" sqref="AE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1071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96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1396</v>
      </c>
      <c r="AS2" s="10" t="s">
        <v>1397</v>
      </c>
    </row>
    <row r="3" spans="1:45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297">
        <f>3481.9416*U3/$U$24</f>
        <v>92.275389259039713</v>
      </c>
      <c r="AE3" s="47">
        <f t="shared" ref="AE3:AE7" si="6">U3-W3-X3-Z3-AA3-AB3-AC3-AD3</f>
        <v>6638.0745467409606</v>
      </c>
      <c r="AF3" s="46"/>
      <c r="AG3" s="48">
        <f t="shared" ref="AG3:AG7" si="7">IF(R3=0,0,U3/R3)</f>
        <v>1609.4666666666667</v>
      </c>
      <c r="AH3" s="49">
        <f t="shared" ref="AH3:AH7" si="8">H3</f>
        <v>142.97999999999999</v>
      </c>
      <c r="AI3" s="49">
        <f t="shared" ref="AI3:AI7" si="9">IF(R3=0,0,X3/R3)</f>
        <v>692.07066666666663</v>
      </c>
      <c r="AJ3" s="49">
        <f t="shared" ref="AJ3:AJ7" si="10">IF(P3=0,Z3/1,Z3/P3)</f>
        <v>170.48</v>
      </c>
      <c r="AK3" s="49">
        <f t="shared" ref="AK3:AK7" si="11">IF(P3=0,0,AA3/P3)</f>
        <v>155.24600426666666</v>
      </c>
      <c r="AL3" s="49">
        <f>_xlfn.IFS(R3=0,AE3,R3&lt;0,AE3/-R3,R3&gt;0,AE3/R3)</f>
        <v>442.53830311606401</v>
      </c>
      <c r="AM3" s="50">
        <f t="shared" ref="AM3:AM7" si="12">IF(AG3=0,0,AL3/AG3)</f>
        <v>0.27495959517608154</v>
      </c>
      <c r="AN3" s="51">
        <f t="shared" ref="AN3:AN7" si="13">IF(AH3=0,0,AL3/AH3)</f>
        <v>3.0951063303683317</v>
      </c>
      <c r="AP3" s="53">
        <f t="shared" ref="AP3:AP7" si="14">AL3*C3</f>
        <v>0</v>
      </c>
      <c r="AR3" s="260">
        <v>0.72</v>
      </c>
      <c r="AS3" s="115">
        <f>U3/AR3</f>
        <v>33530.555555555555</v>
      </c>
    </row>
    <row r="4" spans="1:45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5">K4/31</f>
        <v>0.87096774193548387</v>
      </c>
      <c r="O4" s="38">
        <f t="shared" ref="O4:O16" si="16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297">
        <f t="shared" ref="AD4:AD16" si="17">3481.9416*U4/$U$24</f>
        <v>125.17682868998223</v>
      </c>
      <c r="AE4" s="47">
        <f t="shared" si="6"/>
        <v>10617.27486231002</v>
      </c>
      <c r="AF4" s="46"/>
      <c r="AG4" s="48">
        <f t="shared" si="7"/>
        <v>1723.6842105263158</v>
      </c>
      <c r="AH4" s="49">
        <f t="shared" si="8"/>
        <v>123.09</v>
      </c>
      <c r="AI4" s="49">
        <f t="shared" si="9"/>
        <v>741.18421052631584</v>
      </c>
      <c r="AJ4" s="49">
        <f t="shared" si="10"/>
        <v>147.42473684210529</v>
      </c>
      <c r="AK4" s="49">
        <f t="shared" si="11"/>
        <v>146.59306889473683</v>
      </c>
      <c r="AL4" s="49">
        <f t="array" ref="AL4">_xlfn.IFS(R4=0,AE4,R4&lt;0,AE4/-R4,R4&gt;0,AE4/R4)</f>
        <v>558.80394012158001</v>
      </c>
      <c r="AM4" s="50">
        <f t="shared" si="12"/>
        <v>0.32419159884916093</v>
      </c>
      <c r="AN4" s="51">
        <f t="shared" si="13"/>
        <v>4.5397996597739869</v>
      </c>
      <c r="AP4" s="53">
        <f t="shared" si="14"/>
        <v>0</v>
      </c>
      <c r="AR4" s="260">
        <v>0.65</v>
      </c>
      <c r="AS4" s="115">
        <f t="shared" ref="AS4:AS16" si="18">U4/AR4</f>
        <v>50384.615384615383</v>
      </c>
    </row>
    <row r="5" spans="1:45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5"/>
        <v>0.38709677419354838</v>
      </c>
      <c r="O5" s="38">
        <f t="shared" si="16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297">
        <f t="shared" si="17"/>
        <v>58.670666271487853</v>
      </c>
      <c r="AE5" s="47">
        <f t="shared" si="6"/>
        <v>4723.2726227285129</v>
      </c>
      <c r="AF5" s="46"/>
      <c r="AG5" s="48">
        <f t="shared" si="7"/>
        <v>1705.5555555555557</v>
      </c>
      <c r="AH5" s="49">
        <f t="shared" si="8"/>
        <v>123.09</v>
      </c>
      <c r="AI5" s="49">
        <f t="shared" si="9"/>
        <v>733.38888888888891</v>
      </c>
      <c r="AJ5" s="49">
        <f t="shared" si="10"/>
        <v>148.49888888888887</v>
      </c>
      <c r="AK5" s="49">
        <f t="shared" si="11"/>
        <v>169.25074566666666</v>
      </c>
      <c r="AL5" s="49">
        <f t="array" ref="AL5">_xlfn.IFS(R5=0,AE5,R5&lt;0,AE5/-R5,R5&gt;0,AE5/R5)</f>
        <v>524.80806919205702</v>
      </c>
      <c r="AM5" s="50">
        <f t="shared" si="12"/>
        <v>0.30770505685527771</v>
      </c>
      <c r="AN5" s="51">
        <f t="shared" si="13"/>
        <v>4.2636125533516696</v>
      </c>
      <c r="AP5" s="53">
        <f t="shared" si="14"/>
        <v>0</v>
      </c>
      <c r="AR5" s="260">
        <v>0.8</v>
      </c>
      <c r="AS5" s="115">
        <f t="shared" si="18"/>
        <v>19187.5</v>
      </c>
    </row>
    <row r="6" spans="1:45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5"/>
        <v>3.4516129032258065</v>
      </c>
      <c r="O6" s="38">
        <f t="shared" si="16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297">
        <f t="shared" si="17"/>
        <v>523.83158387670426</v>
      </c>
      <c r="AE6" s="47">
        <f t="shared" si="6"/>
        <v>21761.169362123288</v>
      </c>
      <c r="AF6" s="46"/>
      <c r="AG6" s="48">
        <f t="shared" si="7"/>
        <v>1671.3414634146341</v>
      </c>
      <c r="AH6" s="49">
        <f t="shared" si="8"/>
        <v>123.09</v>
      </c>
      <c r="AI6" s="49">
        <f t="shared" si="9"/>
        <v>718.67682926829264</v>
      </c>
      <c r="AJ6" s="49">
        <f t="shared" si="10"/>
        <v>157.98558139534885</v>
      </c>
      <c r="AK6" s="49">
        <f t="shared" si="11"/>
        <v>373.87626806976743</v>
      </c>
      <c r="AL6" s="49">
        <f t="array" ref="AL6">_xlfn.IFS(R6=0,AE6,R6&lt;0,AE6/-R6,R6&gt;0,AE6/R6)</f>
        <v>265.38011417223521</v>
      </c>
      <c r="AM6" s="50">
        <f t="shared" si="12"/>
        <v>0.1587827023868901</v>
      </c>
      <c r="AN6" s="51">
        <f t="shared" si="13"/>
        <v>2.1559843543117654</v>
      </c>
      <c r="AP6" s="53">
        <f t="shared" si="14"/>
        <v>0</v>
      </c>
      <c r="AR6" s="260">
        <v>0.78</v>
      </c>
      <c r="AS6" s="115">
        <f t="shared" si="18"/>
        <v>175705.12820512819</v>
      </c>
    </row>
    <row r="7" spans="1:45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5"/>
        <v>2.806451612903226</v>
      </c>
      <c r="O7" s="38">
        <f t="shared" si="16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297">
        <f t="shared" si="17"/>
        <v>292.30222821576763</v>
      </c>
      <c r="AE7" s="47">
        <f t="shared" si="6"/>
        <v>9789.4776617842272</v>
      </c>
      <c r="AF7" s="46"/>
      <c r="AG7" s="48">
        <f t="shared" si="7"/>
        <v>1699.4444444444443</v>
      </c>
      <c r="AH7" s="49">
        <f t="shared" si="8"/>
        <v>117.24</v>
      </c>
      <c r="AI7" s="49">
        <f t="shared" si="9"/>
        <v>730.76111111111106</v>
      </c>
      <c r="AJ7" s="49">
        <f t="shared" si="10"/>
        <v>171.49391304347824</v>
      </c>
      <c r="AK7" s="49">
        <f t="shared" si="11"/>
        <v>442.2706545652174</v>
      </c>
      <c r="AL7" s="49">
        <f t="array" ref="AL7">_xlfn.IFS(R7=0,AE7,R7&lt;0,AE7/-R7,R7&gt;0,AE7/R7)</f>
        <v>217.54394803964948</v>
      </c>
      <c r="AM7" s="50">
        <f t="shared" si="12"/>
        <v>0.12800886121980029</v>
      </c>
      <c r="AN7" s="51">
        <f t="shared" si="13"/>
        <v>1.8555437396763006</v>
      </c>
      <c r="AP7" s="53">
        <f t="shared" si="14"/>
        <v>0</v>
      </c>
      <c r="AR7" s="260">
        <v>0.66</v>
      </c>
      <c r="AS7" s="115">
        <f t="shared" si="18"/>
        <v>115871.21212121211</v>
      </c>
    </row>
    <row r="8" spans="1:45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5"/>
        <v>1.6129032258064515</v>
      </c>
      <c r="O8" s="38">
        <f t="shared" si="16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297">
        <f t="shared" si="17"/>
        <v>178.03011684647302</v>
      </c>
      <c r="AE8" s="47">
        <f>U8-W8-X8-Z8-AA8-AB8-AC8-AD8</f>
        <v>4340.3482891535286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140.0112351339848</v>
      </c>
      <c r="AM8" s="50">
        <f>IF(AG8=0,0,AL8/AG8)</f>
        <v>9.3184513915443537E-2</v>
      </c>
      <c r="AN8" s="51">
        <f>IF(AH8=0,0,AL8/AH8)</f>
        <v>0.82412876057439999</v>
      </c>
      <c r="AP8" s="53">
        <f>AL8*C8</f>
        <v>0</v>
      </c>
      <c r="AR8" s="260">
        <v>0.77</v>
      </c>
      <c r="AS8" s="115">
        <f t="shared" si="18"/>
        <v>60490.909090909088</v>
      </c>
    </row>
    <row r="9" spans="1:45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5"/>
        <v>0.12903225806451613</v>
      </c>
      <c r="O9" s="38">
        <f t="shared" si="16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9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20">S9+T9</f>
        <v>2000</v>
      </c>
      <c r="V9" s="43">
        <f t="shared" si="3"/>
        <v>2.1954378800851829E-3</v>
      </c>
      <c r="W9" s="44">
        <f t="shared" ref="W9:W16" si="21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297">
        <f t="shared" si="17"/>
        <v>7.6443864848844107</v>
      </c>
      <c r="AE9" s="47">
        <f t="shared" ref="AE9:AE16" si="22">U9-W9-X9-Z9-AA9-AB9-AC9-AD9</f>
        <v>296.72615751511569</v>
      </c>
      <c r="AF9" s="46"/>
      <c r="AG9" s="48">
        <f t="shared" ref="AG9:AG16" si="23">IF(R9=0,0,U9/R9)</f>
        <v>2000</v>
      </c>
      <c r="AH9" s="49">
        <f t="shared" ref="AH9:AH16" si="24">H9</f>
        <v>123</v>
      </c>
      <c r="AI9" s="49">
        <f t="shared" ref="AI9:AI16" si="25">IF(R9=0,0,X9/R9)</f>
        <v>860</v>
      </c>
      <c r="AJ9" s="49">
        <f t="shared" ref="AJ9:AJ16" si="26">IF(P9=0,Z9/1,Z9/P9)</f>
        <v>155.81</v>
      </c>
      <c r="AK9" s="49">
        <f t="shared" ref="AK9:AK16" si="27">IF(P9=0,0,AA9/P9)</f>
        <v>556.81945599999995</v>
      </c>
      <c r="AL9" s="49">
        <f t="array" ref="AL9">_xlfn.IFS(R9=0,AE9,R9&lt;0,AE9/-R9,R9&gt;0,AE9/R9)</f>
        <v>296.72615751511569</v>
      </c>
      <c r="AM9" s="50">
        <f t="shared" ref="AM9:AM16" si="28">IF(AG9=0,0,AL9/AG9)</f>
        <v>0.14836307875755783</v>
      </c>
      <c r="AN9" s="51">
        <f t="shared" ref="AN9:AN16" si="29">IF(AH9=0,0,AL9/AH9)</f>
        <v>2.4124077846757372</v>
      </c>
      <c r="AP9" s="53">
        <f t="shared" ref="AP9:AP16" si="30">AL9*C9</f>
        <v>0</v>
      </c>
      <c r="AR9" s="260">
        <v>0.78</v>
      </c>
      <c r="AS9" s="115">
        <f t="shared" si="18"/>
        <v>2564.102564102564</v>
      </c>
    </row>
    <row r="10" spans="1:45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5"/>
        <v>0.19354838709677419</v>
      </c>
      <c r="O10" s="38">
        <f t="shared" si="16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9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297">
        <f t="shared" si="17"/>
        <v>0</v>
      </c>
      <c r="AE10" s="47">
        <f t="shared" si="22"/>
        <v>-1517.4338640000001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-1517.4338640000001</v>
      </c>
      <c r="AM10" s="50">
        <f t="shared" si="28"/>
        <v>0</v>
      </c>
      <c r="AN10" s="51">
        <f t="shared" si="29"/>
        <v>-12.336860682926829</v>
      </c>
      <c r="AP10" s="53">
        <f t="shared" si="30"/>
        <v>0</v>
      </c>
      <c r="AR10" s="260">
        <v>0.74</v>
      </c>
      <c r="AS10" s="115">
        <f t="shared" si="18"/>
        <v>0</v>
      </c>
    </row>
    <row r="11" spans="1:45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5"/>
        <v>7.774193548387097</v>
      </c>
      <c r="O11" s="38">
        <f t="shared" si="16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9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20"/>
        <v>281225</v>
      </c>
      <c r="V11" s="43">
        <f t="shared" si="3"/>
        <v>0.30870600891347777</v>
      </c>
      <c r="W11" s="44">
        <f t="shared" si="21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297">
        <f t="shared" si="17"/>
        <v>1074.8962946058091</v>
      </c>
      <c r="AE11" s="47">
        <f t="shared" si="22"/>
        <v>29547.597767394233</v>
      </c>
      <c r="AF11" s="46"/>
      <c r="AG11" s="48">
        <f t="shared" si="23"/>
        <v>1704.3939393939395</v>
      </c>
      <c r="AH11" s="49">
        <f t="shared" si="24"/>
        <v>123</v>
      </c>
      <c r="AI11" s="49">
        <f t="shared" si="25"/>
        <v>732.88939393939381</v>
      </c>
      <c r="AJ11" s="49">
        <f t="shared" si="26"/>
        <v>178.7961538461538</v>
      </c>
      <c r="AK11" s="49">
        <f t="shared" si="27"/>
        <v>468.4272540710059</v>
      </c>
      <c r="AL11" s="49">
        <f t="array" ref="AL11">_xlfn.IFS(R11=0,AE11,R11&lt;0,AE11/-R11,R11&gt;0,AE11/R11)</f>
        <v>179.07635010541958</v>
      </c>
      <c r="AM11" s="50">
        <f t="shared" si="28"/>
        <v>0.10506746472537729</v>
      </c>
      <c r="AN11" s="51">
        <f t="shared" si="29"/>
        <v>1.4559052854099153</v>
      </c>
      <c r="AP11" s="53">
        <f t="shared" si="30"/>
        <v>0</v>
      </c>
      <c r="AR11" s="260">
        <v>0.88</v>
      </c>
      <c r="AS11" s="115">
        <f t="shared" si="18"/>
        <v>319573.86363636365</v>
      </c>
    </row>
    <row r="12" spans="1:45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5"/>
        <v>0.16129032258064516</v>
      </c>
      <c r="O12" s="38">
        <f t="shared" si="16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9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297">
        <f t="shared" si="17"/>
        <v>0</v>
      </c>
      <c r="AE12" s="47">
        <f t="shared" si="22"/>
        <v>-555.84385799999995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-555.84385799999995</v>
      </c>
      <c r="AM12" s="50">
        <f t="shared" si="28"/>
        <v>0</v>
      </c>
      <c r="AN12" s="51">
        <f t="shared" si="29"/>
        <v>-4.7508022051282044</v>
      </c>
      <c r="AP12" s="53">
        <f t="shared" si="30"/>
        <v>0</v>
      </c>
      <c r="AR12" s="260">
        <v>0.7</v>
      </c>
      <c r="AS12" s="115">
        <f t="shared" si="18"/>
        <v>0</v>
      </c>
    </row>
    <row r="13" spans="1:45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5"/>
        <v>6.4516129032258063E-2</v>
      </c>
      <c r="O13" s="38">
        <f t="shared" si="16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9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20"/>
        <v>2000</v>
      </c>
      <c r="V13" s="43">
        <f t="shared" si="3"/>
        <v>2.1954378800851829E-3</v>
      </c>
      <c r="W13" s="44">
        <f t="shared" si="21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297">
        <f t="shared" si="17"/>
        <v>7.6443864848844107</v>
      </c>
      <c r="AE13" s="47">
        <f t="shared" si="22"/>
        <v>220.16156251511563</v>
      </c>
      <c r="AF13" s="46"/>
      <c r="AG13" s="48">
        <f t="shared" si="23"/>
        <v>2000</v>
      </c>
      <c r="AH13" s="49">
        <f t="shared" si="24"/>
        <v>123</v>
      </c>
      <c r="AI13" s="49">
        <f t="shared" si="25"/>
        <v>860</v>
      </c>
      <c r="AJ13" s="49">
        <f t="shared" si="26"/>
        <v>155.81</v>
      </c>
      <c r="AK13" s="49">
        <f t="shared" si="27"/>
        <v>633.384051</v>
      </c>
      <c r="AL13" s="49">
        <f t="array" ref="AL13">_xlfn.IFS(R13=0,AE13,R13&lt;0,AE13/-R13,R13&gt;0,AE13/R13)</f>
        <v>220.16156251511563</v>
      </c>
      <c r="AM13" s="50">
        <f t="shared" si="28"/>
        <v>0.11008078125755781</v>
      </c>
      <c r="AN13" s="51">
        <f t="shared" si="29"/>
        <v>1.7899314025619157</v>
      </c>
      <c r="AP13" s="53">
        <f t="shared" si="30"/>
        <v>0</v>
      </c>
      <c r="AR13" s="260">
        <v>0.76</v>
      </c>
      <c r="AS13" s="115">
        <f t="shared" si="18"/>
        <v>2631.5789473684208</v>
      </c>
    </row>
    <row r="14" spans="1:45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5"/>
        <v>0</v>
      </c>
      <c r="O14" s="38">
        <f t="shared" si="16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9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297">
        <f t="shared" si="17"/>
        <v>0</v>
      </c>
      <c r="AE14" s="47">
        <f t="shared" si="22"/>
        <v>-607.06545600000004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-607.06545600000004</v>
      </c>
      <c r="AM14" s="50">
        <f t="shared" si="28"/>
        <v>0</v>
      </c>
      <c r="AN14" s="51">
        <f t="shared" si="29"/>
        <v>-4.9354915121951226</v>
      </c>
      <c r="AP14" s="53">
        <f t="shared" si="30"/>
        <v>0</v>
      </c>
      <c r="AR14" s="260">
        <v>0.64</v>
      </c>
      <c r="AS14" s="115">
        <f t="shared" si="18"/>
        <v>0</v>
      </c>
    </row>
    <row r="15" spans="1:45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5"/>
        <v>7.709677419354839</v>
      </c>
      <c r="O15" s="38">
        <f t="shared" si="16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9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20"/>
        <v>293410</v>
      </c>
      <c r="V15" s="43">
        <f>U15/$U$24</f>
        <v>0.32208171419789677</v>
      </c>
      <c r="W15" s="44">
        <f t="shared" si="21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297">
        <f t="shared" si="17"/>
        <v>1121.4697192649676</v>
      </c>
      <c r="AE15" s="47">
        <f t="shared" si="22"/>
        <v>31976.767000735061</v>
      </c>
      <c r="AF15" s="46"/>
      <c r="AG15" s="48">
        <f t="shared" si="23"/>
        <v>1822.4223602484471</v>
      </c>
      <c r="AH15" s="49">
        <f t="shared" si="24"/>
        <v>123</v>
      </c>
      <c r="AI15" s="49">
        <f t="shared" si="25"/>
        <v>783.64161490683205</v>
      </c>
      <c r="AJ15" s="49">
        <f t="shared" si="26"/>
        <v>211.01885542168674</v>
      </c>
      <c r="AK15" s="49">
        <f t="shared" si="27"/>
        <v>477.79116433734941</v>
      </c>
      <c r="AL15" s="49">
        <f t="array" ref="AL15">_xlfn.IFS(R15=0,AE15,R15&lt;0,AE15/-R15,R15&gt;0,AE15/R15)</f>
        <v>198.61345963189478</v>
      </c>
      <c r="AM15" s="50">
        <f t="shared" si="28"/>
        <v>0.10898322143326765</v>
      </c>
      <c r="AN15" s="51">
        <f t="shared" si="29"/>
        <v>1.6147435742430469</v>
      </c>
      <c r="AP15" s="53">
        <f t="shared" si="30"/>
        <v>0</v>
      </c>
      <c r="AR15" s="260">
        <v>0.9</v>
      </c>
      <c r="AS15" s="115">
        <f t="shared" si="18"/>
        <v>326011.11111111112</v>
      </c>
    </row>
    <row r="16" spans="1:45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5"/>
        <v>6.4516129032258063E-2</v>
      </c>
      <c r="O16" s="38">
        <f t="shared" si="16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9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297">
        <f t="shared" si="17"/>
        <v>0</v>
      </c>
      <c r="AE16" s="47">
        <f t="shared" si="22"/>
        <v>-1324.84465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-1324.84465</v>
      </c>
      <c r="AM16" s="50">
        <f t="shared" si="28"/>
        <v>0</v>
      </c>
      <c r="AN16" s="51">
        <f t="shared" si="29"/>
        <v>-11.323458547008547</v>
      </c>
      <c r="AP16" s="53">
        <f t="shared" si="30"/>
        <v>0</v>
      </c>
      <c r="AR16" s="260">
        <v>0.88</v>
      </c>
      <c r="AS16" s="115">
        <f t="shared" si="18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1743.8824769282262</v>
      </c>
      <c r="AH17" s="58">
        <f t="shared" si="31"/>
        <v>127.26</v>
      </c>
      <c r="AI17" s="58">
        <f t="shared" si="31"/>
        <v>749.86946507913717</v>
      </c>
      <c r="AJ17" s="58">
        <f t="shared" si="31"/>
        <v>165.0527504437662</v>
      </c>
      <c r="AK17" s="58">
        <f t="shared" si="31"/>
        <v>379.43396541839104</v>
      </c>
      <c r="AL17" s="58">
        <f t="shared" si="31"/>
        <v>27.947689349470458</v>
      </c>
      <c r="AM17" s="59">
        <f t="shared" si="31"/>
        <v>0.17593268745764146</v>
      </c>
      <c r="AN17" s="59">
        <f t="shared" si="31"/>
        <v>0.15261608036130089</v>
      </c>
      <c r="AO17" s="60"/>
      <c r="AP17" s="61"/>
      <c r="AR17" s="262">
        <f>AVERAGE(AR3:AR16)</f>
        <v>0.76142857142857168</v>
      </c>
      <c r="AS17" s="261">
        <f>SUM(AS3:AS16)</f>
        <v>1105950.5766163662</v>
      </c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2">SUM(P3:P16)</f>
        <v>544</v>
      </c>
      <c r="Q18" s="64">
        <f t="shared" si="32"/>
        <v>15</v>
      </c>
      <c r="R18" s="64">
        <f t="shared" si="32"/>
        <v>529</v>
      </c>
      <c r="S18" s="70">
        <f t="shared" si="32"/>
        <v>936447</v>
      </c>
      <c r="T18" s="64">
        <f t="shared" si="32"/>
        <v>-25467</v>
      </c>
      <c r="U18" s="64">
        <f t="shared" si="32"/>
        <v>910980</v>
      </c>
      <c r="V18" s="71">
        <f t="shared" si="32"/>
        <v>1</v>
      </c>
      <c r="W18" s="64">
        <f t="shared" si="32"/>
        <v>66570.990000000005</v>
      </c>
      <c r="X18" s="64">
        <f t="shared" si="32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3481.9416000000001</v>
      </c>
      <c r="AE18" s="74">
        <f>SUM(AE3:AE16)</f>
        <v>115905.68200500008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S18" s="263">
        <f>U24/AR17</f>
        <v>1196409.0056285174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5">S18+S22</f>
        <v>936447</v>
      </c>
      <c r="T24" s="118">
        <f t="shared" si="35"/>
        <v>-25467</v>
      </c>
      <c r="U24" s="121">
        <f t="shared" si="35"/>
        <v>910980</v>
      </c>
      <c r="V24" s="122">
        <f t="shared" si="35"/>
        <v>1</v>
      </c>
      <c r="W24" s="118">
        <f t="shared" si="35"/>
        <v>66570.990000000005</v>
      </c>
      <c r="X24" s="118">
        <f t="shared" si="35"/>
        <v>391721.39999999991</v>
      </c>
      <c r="Y24" s="123">
        <f>X24/U24</f>
        <v>0.42999999999999988</v>
      </c>
      <c r="Z24" s="118">
        <f>Z18+Z22</f>
        <v>98630.239999999991</v>
      </c>
      <c r="AA24" s="214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3481.9416000000001</v>
      </c>
      <c r="AE24" s="126">
        <f>AE18+AE22</f>
        <v>115905.68200500008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5">
        <f>Сводная!Z28+Сводная!R28+Сводная!S28+Сводная!T28+Сводная!V28-Сводная!U28-Сводная!W28-(AA26-AA25)</f>
        <v>115905.68200500004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15.5">
      <c r="B29" s="148"/>
    </row>
    <row r="30" spans="1:52" ht="15.5">
      <c r="B30" s="148"/>
    </row>
  </sheetData>
  <conditionalFormatting sqref="J23:L23 J15 J3:J13 J17:J22">
    <cfRule type="cellIs" dxfId="90" priority="20" operator="greaterThan">
      <formula>120</formula>
    </cfRule>
  </conditionalFormatting>
  <conditionalFormatting sqref="N23">
    <cfRule type="cellIs" dxfId="89" priority="19" operator="between">
      <formula>0.000001</formula>
      <formula>25</formula>
    </cfRule>
  </conditionalFormatting>
  <conditionalFormatting sqref="V1 V25:V1048576">
    <cfRule type="cellIs" dxfId="88" priority="21" operator="greaterThan">
      <formula>0.23</formula>
    </cfRule>
  </conditionalFormatting>
  <conditionalFormatting sqref="U21:V21 U19:V19 U17: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5" operator="greaterThan">
      <formula>120</formula>
    </cfRule>
  </conditionalFormatting>
  <conditionalFormatting sqref="Q23">
    <cfRule type="cellIs" dxfId="86" priority="14" operator="greaterThan">
      <formula>120</formula>
    </cfRule>
  </conditionalFormatting>
  <conditionalFormatting sqref="R23">
    <cfRule type="cellIs" dxfId="85" priority="13" operator="greaterThan">
      <formula>120</formula>
    </cfRule>
  </conditionalFormatting>
  <conditionalFormatting sqref="S23">
    <cfRule type="cellIs" dxfId="84" priority="12" operator="greaterThan">
      <formula>120</formula>
    </cfRule>
  </conditionalFormatting>
  <conditionalFormatting sqref="T23">
    <cfRule type="cellIs" dxfId="83" priority="11" operator="greaterThan">
      <formula>120</formula>
    </cfRule>
  </conditionalFormatting>
  <conditionalFormatting sqref="U23">
    <cfRule type="cellIs" dxfId="82" priority="10" operator="greaterThan">
      <formula>120</formula>
    </cfRule>
  </conditionalFormatting>
  <conditionalFormatting sqref="V23">
    <cfRule type="cellIs" dxfId="81" priority="9" operator="greaterThan">
      <formula>120</formula>
    </cfRule>
  </conditionalFormatting>
  <conditionalFormatting sqref="W23">
    <cfRule type="cellIs" dxfId="80" priority="8" operator="greaterThan">
      <formula>120</formula>
    </cfRule>
  </conditionalFormatting>
  <conditionalFormatting sqref="X23">
    <cfRule type="cellIs" dxfId="79" priority="7" operator="greaterThan">
      <formula>120</formula>
    </cfRule>
  </conditionalFormatting>
  <conditionalFormatting sqref="Z23">
    <cfRule type="cellIs" dxfId="78" priority="6" operator="greaterThan">
      <formula>120</formula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1349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1345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1079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B924-23B2-439F-A85B-BFBB5006C8F6}">
  <dimension ref="A1"/>
  <sheetViews>
    <sheetView workbookViewId="0">
      <selection activeCell="J10" sqref="J10"/>
    </sheetView>
  </sheetViews>
  <sheetFormatPr defaultRowHeight="14.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76F6-0A7D-4A58-B670-DFC5BF6D4E95}">
  <sheetPr filterMode="1"/>
  <dimension ref="A1:P998"/>
  <sheetViews>
    <sheetView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3695</v>
      </c>
      <c r="B2" s="176">
        <v>46118</v>
      </c>
      <c r="C2" s="172" t="s">
        <v>92</v>
      </c>
      <c r="D2" s="172" t="s">
        <v>24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46111</v>
      </c>
      <c r="K2" s="172" t="s">
        <v>93</v>
      </c>
      <c r="L2" s="172" t="s">
        <v>94</v>
      </c>
      <c r="M2" s="179">
        <v>0</v>
      </c>
      <c r="N2" s="177"/>
      <c r="O2" s="177">
        <v>33</v>
      </c>
      <c r="P2" s="180">
        <v>-46.77</v>
      </c>
    </row>
    <row r="3" spans="1:16" ht="19.5" hidden="1" customHeight="1">
      <c r="A3" s="172" t="s">
        <v>3695</v>
      </c>
      <c r="B3" s="176">
        <v>46118</v>
      </c>
      <c r="C3" s="172" t="s">
        <v>2694</v>
      </c>
      <c r="D3" s="172" t="s">
        <v>95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46111</v>
      </c>
      <c r="K3" s="172" t="s">
        <v>93</v>
      </c>
      <c r="L3" s="172" t="s">
        <v>94</v>
      </c>
      <c r="M3" s="179">
        <v>0</v>
      </c>
      <c r="N3" s="177"/>
      <c r="O3" s="177"/>
      <c r="P3" s="180">
        <v>-5.24</v>
      </c>
    </row>
    <row r="4" spans="1:16" ht="19.5" hidden="1" customHeight="1">
      <c r="A4" s="172" t="s">
        <v>3695</v>
      </c>
      <c r="B4" s="176">
        <v>46118</v>
      </c>
      <c r="C4" s="172" t="s">
        <v>92</v>
      </c>
      <c r="D4" s="172" t="s">
        <v>96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46111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3695</v>
      </c>
      <c r="B5" s="176">
        <v>46118</v>
      </c>
      <c r="C5" s="172" t="s">
        <v>92</v>
      </c>
      <c r="D5" s="172" t="s">
        <v>97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46111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3695</v>
      </c>
      <c r="B6" s="176">
        <v>46118</v>
      </c>
      <c r="C6" s="172" t="s">
        <v>2694</v>
      </c>
      <c r="D6" s="172" t="s">
        <v>98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46111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3696</v>
      </c>
      <c r="B7" s="176">
        <v>46118</v>
      </c>
      <c r="C7" s="172" t="s">
        <v>92</v>
      </c>
      <c r="D7" s="172" t="s">
        <v>96</v>
      </c>
      <c r="E7" s="172" t="s">
        <v>43</v>
      </c>
      <c r="F7" s="172" t="s">
        <v>125</v>
      </c>
      <c r="G7" s="172" t="s">
        <v>84</v>
      </c>
      <c r="H7" s="177">
        <v>1</v>
      </c>
      <c r="I7" s="178">
        <v>0</v>
      </c>
      <c r="J7" s="176">
        <v>46098</v>
      </c>
      <c r="K7" s="172" t="s">
        <v>93</v>
      </c>
      <c r="L7" s="172" t="s">
        <v>94</v>
      </c>
      <c r="M7" s="179">
        <v>0</v>
      </c>
      <c r="N7" s="177"/>
      <c r="O7" s="177"/>
      <c r="P7" s="180">
        <v>0</v>
      </c>
    </row>
    <row r="8" spans="1:16" ht="19.5" hidden="1" customHeight="1">
      <c r="A8" s="172" t="s">
        <v>3696</v>
      </c>
      <c r="B8" s="176">
        <v>46118</v>
      </c>
      <c r="C8" s="172" t="s">
        <v>92</v>
      </c>
      <c r="D8" s="172" t="s">
        <v>97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46098</v>
      </c>
      <c r="K8" s="172" t="s">
        <v>93</v>
      </c>
      <c r="L8" s="172" t="s">
        <v>94</v>
      </c>
      <c r="M8" s="179">
        <v>0</v>
      </c>
      <c r="N8" s="177"/>
      <c r="O8" s="177"/>
      <c r="P8" s="180">
        <v>-46.77</v>
      </c>
    </row>
    <row r="9" spans="1:16" ht="19.5" hidden="1" customHeight="1">
      <c r="A9" s="172" t="s">
        <v>3696</v>
      </c>
      <c r="B9" s="176">
        <v>46118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46098</v>
      </c>
      <c r="K9" s="172" t="s">
        <v>93</v>
      </c>
      <c r="L9" s="172" t="s">
        <v>94</v>
      </c>
      <c r="M9" s="179">
        <v>0</v>
      </c>
      <c r="N9" s="177"/>
      <c r="O9" s="177">
        <v>36</v>
      </c>
      <c r="P9" s="180">
        <v>-46.77</v>
      </c>
    </row>
    <row r="10" spans="1:16" ht="19.5" hidden="1" customHeight="1">
      <c r="A10" s="172" t="s">
        <v>3696</v>
      </c>
      <c r="B10" s="176">
        <v>46118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-7.25</v>
      </c>
    </row>
    <row r="11" spans="1:16" ht="19.5" hidden="1" customHeight="1">
      <c r="A11" s="172" t="s">
        <v>3697</v>
      </c>
      <c r="B11" s="176">
        <v>46118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46109</v>
      </c>
      <c r="K11" s="172" t="s">
        <v>93</v>
      </c>
      <c r="L11" s="172" t="s">
        <v>94</v>
      </c>
      <c r="M11" s="179">
        <v>0</v>
      </c>
      <c r="N11" s="177"/>
      <c r="O11" s="177">
        <v>34</v>
      </c>
      <c r="P11" s="180">
        <v>-56.94</v>
      </c>
    </row>
    <row r="12" spans="1:16" ht="19.5" hidden="1" customHeight="1">
      <c r="A12" s="172" t="s">
        <v>3697</v>
      </c>
      <c r="B12" s="176">
        <v>46118</v>
      </c>
      <c r="C12" s="172" t="s">
        <v>2694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46109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-6.76</v>
      </c>
    </row>
    <row r="13" spans="1:16" ht="19.5" hidden="1" customHeight="1">
      <c r="A13" s="172" t="s">
        <v>3697</v>
      </c>
      <c r="B13" s="176">
        <v>46118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46109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3697</v>
      </c>
      <c r="B14" s="176">
        <v>46118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46109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3697</v>
      </c>
      <c r="B15" s="176">
        <v>46118</v>
      </c>
      <c r="C15" s="172" t="s">
        <v>2694</v>
      </c>
      <c r="D15" s="172" t="s">
        <v>98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0</v>
      </c>
      <c r="J15" s="176">
        <v>46109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3698</v>
      </c>
      <c r="B16" s="176">
        <v>46118</v>
      </c>
      <c r="C16" s="172" t="s">
        <v>92</v>
      </c>
      <c r="D16" s="172" t="s">
        <v>24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46115</v>
      </c>
      <c r="K16" s="172" t="s">
        <v>93</v>
      </c>
      <c r="L16" s="172" t="s">
        <v>94</v>
      </c>
      <c r="M16" s="179">
        <v>0.43</v>
      </c>
      <c r="N16" s="177"/>
      <c r="O16" s="177">
        <v>34</v>
      </c>
      <c r="P16" s="180">
        <v>-107.08</v>
      </c>
    </row>
    <row r="17" spans="1:16" ht="19.5" hidden="1" customHeight="1">
      <c r="A17" s="172" t="s">
        <v>3698</v>
      </c>
      <c r="B17" s="176">
        <v>46118</v>
      </c>
      <c r="C17" s="172" t="s">
        <v>100</v>
      </c>
      <c r="D17" s="172" t="s">
        <v>101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46115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958.14</v>
      </c>
    </row>
    <row r="18" spans="1:16" ht="19.5" hidden="1" customHeight="1">
      <c r="A18" s="172" t="s">
        <v>3698</v>
      </c>
      <c r="B18" s="176">
        <v>46118</v>
      </c>
      <c r="C18" s="172" t="s">
        <v>100</v>
      </c>
      <c r="D18" s="172" t="s">
        <v>102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46115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9.58</v>
      </c>
    </row>
    <row r="19" spans="1:16" ht="19.5" hidden="1" customHeight="1">
      <c r="A19" s="172" t="s">
        <v>3698</v>
      </c>
      <c r="B19" s="176">
        <v>46118</v>
      </c>
      <c r="C19" s="172" t="s">
        <v>100</v>
      </c>
      <c r="D19" s="172" t="s">
        <v>103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2443</v>
      </c>
      <c r="J19" s="176">
        <v>46115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1475.28</v>
      </c>
    </row>
    <row r="20" spans="1:16" ht="19.5" hidden="1" customHeight="1">
      <c r="A20" s="172" t="s">
        <v>3698</v>
      </c>
      <c r="B20" s="176">
        <v>46118</v>
      </c>
      <c r="C20" s="172" t="s">
        <v>104</v>
      </c>
      <c r="D20" s="172" t="s">
        <v>105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2443</v>
      </c>
      <c r="J20" s="176">
        <v>46115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-1050.49</v>
      </c>
    </row>
    <row r="21" spans="1:16" ht="19.5" hidden="1" customHeight="1">
      <c r="A21" s="172" t="s">
        <v>3698</v>
      </c>
      <c r="B21" s="176">
        <v>46118</v>
      </c>
      <c r="C21" s="172" t="s">
        <v>2694</v>
      </c>
      <c r="D21" s="172" t="s">
        <v>95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2443</v>
      </c>
      <c r="J21" s="176">
        <v>46115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-6.79</v>
      </c>
    </row>
    <row r="22" spans="1:16" ht="19.5" hidden="1" customHeight="1">
      <c r="A22" s="172" t="s">
        <v>3699</v>
      </c>
      <c r="B22" s="176">
        <v>46118</v>
      </c>
      <c r="C22" s="172" t="s">
        <v>1748</v>
      </c>
      <c r="D22" s="172" t="s">
        <v>2749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46109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-5</v>
      </c>
    </row>
    <row r="23" spans="1:16" ht="19.5" hidden="1" customHeight="1">
      <c r="A23" s="172" t="s">
        <v>3699</v>
      </c>
      <c r="B23" s="176">
        <v>46118</v>
      </c>
      <c r="C23" s="172" t="s">
        <v>2694</v>
      </c>
      <c r="D23" s="172" t="s">
        <v>2750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46109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-10</v>
      </c>
    </row>
    <row r="24" spans="1:16" ht="19.5" hidden="1" customHeight="1">
      <c r="A24" s="172" t="s">
        <v>3700</v>
      </c>
      <c r="B24" s="176">
        <v>46118</v>
      </c>
      <c r="C24" s="172" t="s">
        <v>1748</v>
      </c>
      <c r="D24" s="172" t="s">
        <v>2749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46109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3700</v>
      </c>
      <c r="B25" s="176">
        <v>46118</v>
      </c>
      <c r="C25" s="172" t="s">
        <v>2694</v>
      </c>
      <c r="D25" s="172" t="s">
        <v>2750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46109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3698</v>
      </c>
      <c r="B26" s="176">
        <v>46118</v>
      </c>
      <c r="C26" s="172" t="s">
        <v>2694</v>
      </c>
      <c r="D26" s="172" t="s">
        <v>82</v>
      </c>
      <c r="E26" s="172" t="s">
        <v>58</v>
      </c>
      <c r="F26" s="172" t="s">
        <v>1300</v>
      </c>
      <c r="G26" s="172" t="s">
        <v>84</v>
      </c>
      <c r="H26" s="177">
        <v>1</v>
      </c>
      <c r="I26" s="178">
        <v>0</v>
      </c>
      <c r="J26" s="176">
        <v>46115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-18.2</v>
      </c>
    </row>
    <row r="27" spans="1:16" ht="19.5" hidden="1" customHeight="1">
      <c r="A27" s="172" t="s">
        <v>3701</v>
      </c>
      <c r="B27" s="176">
        <v>46118</v>
      </c>
      <c r="C27" s="172" t="s">
        <v>92</v>
      </c>
      <c r="D27" s="172" t="s">
        <v>24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2750</v>
      </c>
      <c r="J27" s="176">
        <v>46109</v>
      </c>
      <c r="K27" s="172" t="s">
        <v>93</v>
      </c>
      <c r="L27" s="172" t="s">
        <v>94</v>
      </c>
      <c r="M27" s="179">
        <v>0.43</v>
      </c>
      <c r="N27" s="177"/>
      <c r="O27" s="177">
        <v>34</v>
      </c>
      <c r="P27" s="180">
        <v>-98.37</v>
      </c>
    </row>
    <row r="28" spans="1:16" ht="19.5" hidden="1" customHeight="1">
      <c r="A28" s="172" t="s">
        <v>3701</v>
      </c>
      <c r="B28" s="176">
        <v>46118</v>
      </c>
      <c r="C28" s="172" t="s">
        <v>100</v>
      </c>
      <c r="D28" s="172" t="s">
        <v>101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2750</v>
      </c>
      <c r="J28" s="176">
        <v>46109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1160.95</v>
      </c>
    </row>
    <row r="29" spans="1:16" ht="19.5" hidden="1" customHeight="1">
      <c r="A29" s="172" t="s">
        <v>3701</v>
      </c>
      <c r="B29" s="176">
        <v>46118</v>
      </c>
      <c r="C29" s="172" t="s">
        <v>100</v>
      </c>
      <c r="D29" s="172" t="s">
        <v>102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2750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3701</v>
      </c>
      <c r="B30" s="176">
        <v>46118</v>
      </c>
      <c r="C30" s="172" t="s">
        <v>100</v>
      </c>
      <c r="D30" s="172" t="s">
        <v>103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2750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1589.05</v>
      </c>
    </row>
    <row r="31" spans="1:16" ht="19.5" hidden="1" customHeight="1">
      <c r="A31" s="172" t="s">
        <v>3701</v>
      </c>
      <c r="B31" s="176">
        <v>46118</v>
      </c>
      <c r="C31" s="172" t="s">
        <v>104</v>
      </c>
      <c r="D31" s="172" t="s">
        <v>105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2750</v>
      </c>
      <c r="J31" s="176">
        <v>46109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-1182.5</v>
      </c>
    </row>
    <row r="32" spans="1:16" ht="19.5" hidden="1" customHeight="1">
      <c r="A32" s="172" t="s">
        <v>3701</v>
      </c>
      <c r="B32" s="176">
        <v>46118</v>
      </c>
      <c r="C32" s="172" t="s">
        <v>2694</v>
      </c>
      <c r="D32" s="172" t="s">
        <v>95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2750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-9.6999999999999993</v>
      </c>
    </row>
    <row r="33" spans="1:16" ht="19.5" hidden="1" customHeight="1">
      <c r="A33" s="172" t="s">
        <v>3702</v>
      </c>
      <c r="B33" s="176">
        <v>46118</v>
      </c>
      <c r="C33" s="172" t="s">
        <v>2694</v>
      </c>
      <c r="D33" s="172" t="s">
        <v>82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46118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-16.25</v>
      </c>
    </row>
    <row r="34" spans="1:16" ht="19.5" hidden="1" customHeight="1">
      <c r="A34" s="172" t="s">
        <v>3703</v>
      </c>
      <c r="B34" s="176">
        <v>46118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2163</v>
      </c>
      <c r="J34" s="176">
        <v>46107</v>
      </c>
      <c r="K34" s="172" t="s">
        <v>93</v>
      </c>
      <c r="L34" s="172" t="s">
        <v>94</v>
      </c>
      <c r="M34" s="179">
        <v>0.43</v>
      </c>
      <c r="N34" s="177"/>
      <c r="O34" s="177">
        <v>35</v>
      </c>
      <c r="P34" s="180">
        <v>-109.77</v>
      </c>
    </row>
    <row r="35" spans="1:16" ht="19.5" hidden="1" customHeight="1">
      <c r="A35" s="172" t="s">
        <v>3703</v>
      </c>
      <c r="B35" s="176">
        <v>46118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2163</v>
      </c>
      <c r="J35" s="176">
        <v>46107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875.24</v>
      </c>
    </row>
    <row r="36" spans="1:16" ht="19.5" hidden="1" customHeight="1">
      <c r="A36" s="172" t="s">
        <v>3703</v>
      </c>
      <c r="B36" s="176">
        <v>46118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2163</v>
      </c>
      <c r="J36" s="176">
        <v>46107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8.75</v>
      </c>
    </row>
    <row r="37" spans="1:16" ht="19.5" hidden="1" customHeight="1">
      <c r="A37" s="172" t="s">
        <v>3703</v>
      </c>
      <c r="B37" s="176">
        <v>46118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2163</v>
      </c>
      <c r="J37" s="176">
        <v>46107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1279.01</v>
      </c>
    </row>
    <row r="38" spans="1:16" ht="19.5" hidden="1" customHeight="1">
      <c r="A38" s="172" t="s">
        <v>3703</v>
      </c>
      <c r="B38" s="176">
        <v>46118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2163</v>
      </c>
      <c r="J38" s="176">
        <v>46107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-930.09</v>
      </c>
    </row>
    <row r="39" spans="1:16" ht="19.5" hidden="1" customHeight="1">
      <c r="A39" s="172" t="s">
        <v>3703</v>
      </c>
      <c r="B39" s="176">
        <v>46118</v>
      </c>
      <c r="C39" s="172" t="s">
        <v>2694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2163</v>
      </c>
      <c r="J39" s="176">
        <v>46107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-5.59</v>
      </c>
    </row>
    <row r="40" spans="1:16" ht="19.5" hidden="1" customHeight="1">
      <c r="A40" s="172" t="s">
        <v>3704</v>
      </c>
      <c r="B40" s="176">
        <v>46118</v>
      </c>
      <c r="C40" s="172" t="s">
        <v>92</v>
      </c>
      <c r="D40" s="172" t="s">
        <v>24</v>
      </c>
      <c r="E40" s="172" t="s">
        <v>57</v>
      </c>
      <c r="F40" s="172" t="s">
        <v>1263</v>
      </c>
      <c r="G40" s="172" t="s">
        <v>84</v>
      </c>
      <c r="H40" s="177">
        <v>1</v>
      </c>
      <c r="I40" s="178">
        <v>2393</v>
      </c>
      <c r="J40" s="176">
        <v>46117</v>
      </c>
      <c r="K40" s="172" t="s">
        <v>93</v>
      </c>
      <c r="L40" s="172" t="s">
        <v>94</v>
      </c>
      <c r="M40" s="179">
        <v>0.43</v>
      </c>
      <c r="N40" s="177"/>
      <c r="O40" s="177">
        <v>37</v>
      </c>
      <c r="P40" s="180">
        <v>-127.58</v>
      </c>
    </row>
    <row r="41" spans="1:16" ht="19.5" hidden="1" customHeight="1">
      <c r="A41" s="172" t="s">
        <v>3704</v>
      </c>
      <c r="B41" s="176">
        <v>46118</v>
      </c>
      <c r="C41" s="172" t="s">
        <v>100</v>
      </c>
      <c r="D41" s="172" t="s">
        <v>101</v>
      </c>
      <c r="E41" s="172" t="s">
        <v>57</v>
      </c>
      <c r="F41" s="172" t="s">
        <v>1263</v>
      </c>
      <c r="G41" s="172" t="s">
        <v>84</v>
      </c>
      <c r="H41" s="177">
        <v>1</v>
      </c>
      <c r="I41" s="178">
        <v>2393</v>
      </c>
      <c r="J41" s="176">
        <v>46117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963.42</v>
      </c>
    </row>
    <row r="42" spans="1:16" ht="19.5" hidden="1" customHeight="1">
      <c r="A42" s="172" t="s">
        <v>3704</v>
      </c>
      <c r="B42" s="176">
        <v>46118</v>
      </c>
      <c r="C42" s="172" t="s">
        <v>100</v>
      </c>
      <c r="D42" s="172" t="s">
        <v>102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2393</v>
      </c>
      <c r="J42" s="176">
        <v>46117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9.6300000000000008</v>
      </c>
    </row>
    <row r="43" spans="1:16" ht="19.5" hidden="1" customHeight="1">
      <c r="A43" s="172" t="s">
        <v>3704</v>
      </c>
      <c r="B43" s="176">
        <v>46118</v>
      </c>
      <c r="C43" s="172" t="s">
        <v>100</v>
      </c>
      <c r="D43" s="172" t="s">
        <v>103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2393</v>
      </c>
      <c r="J43" s="176">
        <v>46117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1419.95</v>
      </c>
    </row>
    <row r="44" spans="1:16" ht="19.5" hidden="1" customHeight="1">
      <c r="A44" s="172" t="s">
        <v>3704</v>
      </c>
      <c r="B44" s="176">
        <v>46118</v>
      </c>
      <c r="C44" s="172" t="s">
        <v>104</v>
      </c>
      <c r="D44" s="172" t="s">
        <v>105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2393</v>
      </c>
      <c r="J44" s="176">
        <v>46117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-1028.99</v>
      </c>
    </row>
    <row r="45" spans="1:16" ht="19.5" hidden="1" customHeight="1">
      <c r="A45" s="172" t="s">
        <v>3704</v>
      </c>
      <c r="B45" s="176">
        <v>46118</v>
      </c>
      <c r="C45" s="172" t="s">
        <v>2694</v>
      </c>
      <c r="D45" s="172" t="s">
        <v>95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2393</v>
      </c>
      <c r="J45" s="176">
        <v>46117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-6.11</v>
      </c>
    </row>
    <row r="46" spans="1:16" ht="19.5" hidden="1" customHeight="1">
      <c r="A46" s="172" t="s">
        <v>3705</v>
      </c>
      <c r="B46" s="176">
        <v>46118</v>
      </c>
      <c r="C46" s="172" t="s">
        <v>92</v>
      </c>
      <c r="D46" s="172" t="s">
        <v>24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2750</v>
      </c>
      <c r="J46" s="176">
        <v>46117</v>
      </c>
      <c r="K46" s="172" t="s">
        <v>93</v>
      </c>
      <c r="L46" s="172" t="s">
        <v>94</v>
      </c>
      <c r="M46" s="179">
        <v>0.43</v>
      </c>
      <c r="N46" s="177"/>
      <c r="O46" s="177">
        <v>37</v>
      </c>
      <c r="P46" s="180">
        <v>-120.48</v>
      </c>
    </row>
    <row r="47" spans="1:16" ht="19.5" hidden="1" customHeight="1">
      <c r="A47" s="172" t="s">
        <v>3705</v>
      </c>
      <c r="B47" s="176">
        <v>46118</v>
      </c>
      <c r="C47" s="172" t="s">
        <v>100</v>
      </c>
      <c r="D47" s="172" t="s">
        <v>101</v>
      </c>
      <c r="E47" s="172" t="s">
        <v>43</v>
      </c>
      <c r="F47" s="172" t="s">
        <v>125</v>
      </c>
      <c r="G47" s="172" t="s">
        <v>84</v>
      </c>
      <c r="H47" s="177">
        <v>1</v>
      </c>
      <c r="I47" s="178">
        <v>2750</v>
      </c>
      <c r="J47" s="176">
        <v>46117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1159.0899999999999</v>
      </c>
    </row>
    <row r="48" spans="1:16" ht="19.5" hidden="1" customHeight="1">
      <c r="A48" s="172" t="s">
        <v>3705</v>
      </c>
      <c r="B48" s="176">
        <v>46118</v>
      </c>
      <c r="C48" s="172" t="s">
        <v>100</v>
      </c>
      <c r="D48" s="172" t="s">
        <v>102</v>
      </c>
      <c r="E48" s="172" t="s">
        <v>43</v>
      </c>
      <c r="F48" s="172" t="s">
        <v>125</v>
      </c>
      <c r="G48" s="172" t="s">
        <v>84</v>
      </c>
      <c r="H48" s="177">
        <v>1</v>
      </c>
      <c r="I48" s="178">
        <v>2750</v>
      </c>
      <c r="J48" s="176">
        <v>46117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11.59</v>
      </c>
    </row>
    <row r="49" spans="1:16" ht="19.5" hidden="1" customHeight="1">
      <c r="A49" s="172" t="s">
        <v>3705</v>
      </c>
      <c r="B49" s="176">
        <v>46118</v>
      </c>
      <c r="C49" s="172" t="s">
        <v>100</v>
      </c>
      <c r="D49" s="172" t="s">
        <v>103</v>
      </c>
      <c r="E49" s="172" t="s">
        <v>43</v>
      </c>
      <c r="F49" s="172" t="s">
        <v>125</v>
      </c>
      <c r="G49" s="172" t="s">
        <v>84</v>
      </c>
      <c r="H49" s="177">
        <v>1</v>
      </c>
      <c r="I49" s="178">
        <v>2750</v>
      </c>
      <c r="J49" s="176">
        <v>46117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1579.32</v>
      </c>
    </row>
    <row r="50" spans="1:16" ht="19.5" hidden="1" customHeight="1">
      <c r="A50" s="172" t="s">
        <v>3705</v>
      </c>
      <c r="B50" s="176">
        <v>46118</v>
      </c>
      <c r="C50" s="172" t="s">
        <v>104</v>
      </c>
      <c r="D50" s="172" t="s">
        <v>105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2750</v>
      </c>
      <c r="J50" s="176">
        <v>46117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-1182.5</v>
      </c>
    </row>
    <row r="51" spans="1:16" ht="19.5" hidden="1" customHeight="1">
      <c r="A51" s="172" t="s">
        <v>3705</v>
      </c>
      <c r="B51" s="176">
        <v>46118</v>
      </c>
      <c r="C51" s="172" t="s">
        <v>2694</v>
      </c>
      <c r="D51" s="172" t="s">
        <v>95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2750</v>
      </c>
      <c r="J51" s="176">
        <v>46117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-5.97</v>
      </c>
    </row>
    <row r="52" spans="1:16" ht="19.5" hidden="1" customHeight="1">
      <c r="A52" s="172" t="s">
        <v>3706</v>
      </c>
      <c r="B52" s="176">
        <v>46118</v>
      </c>
      <c r="C52" s="172" t="s">
        <v>92</v>
      </c>
      <c r="D52" s="172" t="s">
        <v>24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2443</v>
      </c>
      <c r="J52" s="176">
        <v>46114</v>
      </c>
      <c r="K52" s="172" t="s">
        <v>93</v>
      </c>
      <c r="L52" s="172" t="s">
        <v>94</v>
      </c>
      <c r="M52" s="179">
        <v>0.43</v>
      </c>
      <c r="N52" s="177"/>
      <c r="O52" s="177">
        <v>32</v>
      </c>
      <c r="P52" s="180">
        <v>-85.59</v>
      </c>
    </row>
    <row r="53" spans="1:16" ht="19.5" hidden="1" customHeight="1">
      <c r="A53" s="172" t="s">
        <v>3706</v>
      </c>
      <c r="B53" s="176">
        <v>46118</v>
      </c>
      <c r="C53" s="172" t="s">
        <v>100</v>
      </c>
      <c r="D53" s="172" t="s">
        <v>101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2443</v>
      </c>
      <c r="J53" s="176">
        <v>46114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850.62</v>
      </c>
    </row>
    <row r="54" spans="1:16" ht="19.5" hidden="1" customHeight="1">
      <c r="A54" s="172" t="s">
        <v>3706</v>
      </c>
      <c r="B54" s="176">
        <v>46118</v>
      </c>
      <c r="C54" s="172" t="s">
        <v>100</v>
      </c>
      <c r="D54" s="172" t="s">
        <v>102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2443</v>
      </c>
      <c r="J54" s="176">
        <v>46114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8.51</v>
      </c>
    </row>
    <row r="55" spans="1:16" ht="19.5" hidden="1" customHeight="1">
      <c r="A55" s="172" t="s">
        <v>3706</v>
      </c>
      <c r="B55" s="176">
        <v>46118</v>
      </c>
      <c r="C55" s="172" t="s">
        <v>100</v>
      </c>
      <c r="D55" s="172" t="s">
        <v>103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2443</v>
      </c>
      <c r="J55" s="176">
        <v>46114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1583.87</v>
      </c>
    </row>
    <row r="56" spans="1:16" ht="19.5" hidden="1" customHeight="1">
      <c r="A56" s="172" t="s">
        <v>3706</v>
      </c>
      <c r="B56" s="176">
        <v>46118</v>
      </c>
      <c r="C56" s="172" t="s">
        <v>104</v>
      </c>
      <c r="D56" s="172" t="s">
        <v>105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2443</v>
      </c>
      <c r="J56" s="176">
        <v>46114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-1050.49</v>
      </c>
    </row>
    <row r="57" spans="1:16" ht="19.5" hidden="1" customHeight="1">
      <c r="A57" s="172" t="s">
        <v>3706</v>
      </c>
      <c r="B57" s="176">
        <v>46118</v>
      </c>
      <c r="C57" s="172" t="s">
        <v>2694</v>
      </c>
      <c r="D57" s="172" t="s">
        <v>95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2443</v>
      </c>
      <c r="J57" s="176">
        <v>46114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-7.54</v>
      </c>
    </row>
    <row r="58" spans="1:16" ht="19.5" hidden="1" customHeight="1">
      <c r="A58" s="172" t="s">
        <v>3705</v>
      </c>
      <c r="B58" s="176">
        <v>46118</v>
      </c>
      <c r="C58" s="172" t="s">
        <v>2694</v>
      </c>
      <c r="D58" s="172" t="s">
        <v>82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46117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-22.02</v>
      </c>
    </row>
    <row r="59" spans="1:16" ht="19.5" hidden="1" customHeight="1">
      <c r="A59" s="172" t="s">
        <v>3670</v>
      </c>
      <c r="B59" s="176">
        <v>46118</v>
      </c>
      <c r="C59" s="172" t="s">
        <v>2694</v>
      </c>
      <c r="D59" s="172" t="s">
        <v>82</v>
      </c>
      <c r="E59" s="172" t="s">
        <v>60</v>
      </c>
      <c r="F59" s="172" t="s">
        <v>1426</v>
      </c>
      <c r="G59" s="172" t="s">
        <v>84</v>
      </c>
      <c r="H59" s="177">
        <v>1</v>
      </c>
      <c r="I59" s="178">
        <v>0</v>
      </c>
      <c r="J59" s="176">
        <v>46117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20.25</v>
      </c>
    </row>
    <row r="60" spans="1:16" ht="19.5" hidden="1" customHeight="1">
      <c r="A60" s="172" t="s">
        <v>3707</v>
      </c>
      <c r="B60" s="176">
        <v>46118</v>
      </c>
      <c r="C60" s="172" t="s">
        <v>92</v>
      </c>
      <c r="D60" s="172" t="s">
        <v>24</v>
      </c>
      <c r="E60" s="172" t="s">
        <v>57</v>
      </c>
      <c r="F60" s="172" t="s">
        <v>1263</v>
      </c>
      <c r="G60" s="172" t="s">
        <v>84</v>
      </c>
      <c r="H60" s="177">
        <v>1</v>
      </c>
      <c r="I60" s="178">
        <v>2393</v>
      </c>
      <c r="J60" s="176">
        <v>46117</v>
      </c>
      <c r="K60" s="172" t="s">
        <v>93</v>
      </c>
      <c r="L60" s="172" t="s">
        <v>94</v>
      </c>
      <c r="M60" s="179">
        <v>0.43</v>
      </c>
      <c r="N60" s="177"/>
      <c r="O60" s="177">
        <v>37</v>
      </c>
      <c r="P60" s="180">
        <v>-127.58</v>
      </c>
    </row>
    <row r="61" spans="1:16" ht="19.5" hidden="1" customHeight="1">
      <c r="A61" s="172" t="s">
        <v>3707</v>
      </c>
      <c r="B61" s="176">
        <v>46118</v>
      </c>
      <c r="C61" s="172" t="s">
        <v>100</v>
      </c>
      <c r="D61" s="172" t="s">
        <v>101</v>
      </c>
      <c r="E61" s="172" t="s">
        <v>57</v>
      </c>
      <c r="F61" s="172" t="s">
        <v>1263</v>
      </c>
      <c r="G61" s="172" t="s">
        <v>84</v>
      </c>
      <c r="H61" s="177">
        <v>1</v>
      </c>
      <c r="I61" s="178">
        <v>2393</v>
      </c>
      <c r="J61" s="176">
        <v>46117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965.71</v>
      </c>
    </row>
    <row r="62" spans="1:16" ht="19.5" hidden="1" customHeight="1">
      <c r="A62" s="172" t="s">
        <v>3707</v>
      </c>
      <c r="B62" s="176">
        <v>46118</v>
      </c>
      <c r="C62" s="172" t="s">
        <v>100</v>
      </c>
      <c r="D62" s="172" t="s">
        <v>102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2393</v>
      </c>
      <c r="J62" s="176">
        <v>46117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9.66</v>
      </c>
    </row>
    <row r="63" spans="1:16" ht="19.5" hidden="1" customHeight="1">
      <c r="A63" s="172" t="s">
        <v>3707</v>
      </c>
      <c r="B63" s="176">
        <v>46118</v>
      </c>
      <c r="C63" s="172" t="s">
        <v>100</v>
      </c>
      <c r="D63" s="172" t="s">
        <v>103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2393</v>
      </c>
      <c r="J63" s="176">
        <v>46117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1417.63</v>
      </c>
    </row>
    <row r="64" spans="1:16" ht="19.5" hidden="1" customHeight="1">
      <c r="A64" s="172" t="s">
        <v>3707</v>
      </c>
      <c r="B64" s="176">
        <v>46118</v>
      </c>
      <c r="C64" s="172" t="s">
        <v>104</v>
      </c>
      <c r="D64" s="172" t="s">
        <v>105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2393</v>
      </c>
      <c r="J64" s="176">
        <v>46117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-1028.99</v>
      </c>
    </row>
    <row r="65" spans="1:16" ht="19.5" hidden="1" customHeight="1">
      <c r="A65" s="172" t="s">
        <v>3707</v>
      </c>
      <c r="B65" s="176">
        <v>46118</v>
      </c>
      <c r="C65" s="172" t="s">
        <v>2694</v>
      </c>
      <c r="D65" s="172" t="s">
        <v>95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2393</v>
      </c>
      <c r="J65" s="176">
        <v>46117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-5.6</v>
      </c>
    </row>
    <row r="66" spans="1:16" ht="19.5" hidden="1" customHeight="1">
      <c r="A66" s="172" t="s">
        <v>3708</v>
      </c>
      <c r="B66" s="176">
        <v>46118</v>
      </c>
      <c r="C66" s="172" t="s">
        <v>92</v>
      </c>
      <c r="D66" s="172" t="s">
        <v>24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2323</v>
      </c>
      <c r="J66" s="176">
        <v>46115</v>
      </c>
      <c r="K66" s="172" t="s">
        <v>93</v>
      </c>
      <c r="L66" s="172" t="s">
        <v>94</v>
      </c>
      <c r="M66" s="179">
        <v>0.43</v>
      </c>
      <c r="N66" s="177"/>
      <c r="O66" s="177">
        <v>34</v>
      </c>
      <c r="P66" s="180">
        <v>-105.4</v>
      </c>
    </row>
    <row r="67" spans="1:16" ht="19.5" hidden="1" customHeight="1">
      <c r="A67" s="172" t="s">
        <v>3708</v>
      </c>
      <c r="B67" s="176">
        <v>46118</v>
      </c>
      <c r="C67" s="172" t="s">
        <v>100</v>
      </c>
      <c r="D67" s="172" t="s">
        <v>101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2323</v>
      </c>
      <c r="J67" s="176">
        <v>46115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906.25</v>
      </c>
    </row>
    <row r="68" spans="1:16" ht="19.5" hidden="1" customHeight="1">
      <c r="A68" s="172" t="s">
        <v>3708</v>
      </c>
      <c r="B68" s="176">
        <v>46118</v>
      </c>
      <c r="C68" s="172" t="s">
        <v>100</v>
      </c>
      <c r="D68" s="172" t="s">
        <v>102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2323</v>
      </c>
      <c r="J68" s="176">
        <v>46115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9.06</v>
      </c>
    </row>
    <row r="69" spans="1:16" ht="19.5" hidden="1" customHeight="1">
      <c r="A69" s="172" t="s">
        <v>3708</v>
      </c>
      <c r="B69" s="176">
        <v>46118</v>
      </c>
      <c r="C69" s="172" t="s">
        <v>100</v>
      </c>
      <c r="D69" s="172" t="s">
        <v>103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2323</v>
      </c>
      <c r="J69" s="176">
        <v>46115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1407.69</v>
      </c>
    </row>
    <row r="70" spans="1:16" ht="19.5" hidden="1" customHeight="1">
      <c r="A70" s="172" t="s">
        <v>3708</v>
      </c>
      <c r="B70" s="176">
        <v>46118</v>
      </c>
      <c r="C70" s="172" t="s">
        <v>104</v>
      </c>
      <c r="D70" s="172" t="s">
        <v>105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2323</v>
      </c>
      <c r="J70" s="176">
        <v>46115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-998.89</v>
      </c>
    </row>
    <row r="71" spans="1:16" ht="19.5" hidden="1" customHeight="1">
      <c r="A71" s="172" t="s">
        <v>3708</v>
      </c>
      <c r="B71" s="176">
        <v>46118</v>
      </c>
      <c r="C71" s="172" t="s">
        <v>2694</v>
      </c>
      <c r="D71" s="172" t="s">
        <v>95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2323</v>
      </c>
      <c r="J71" s="176">
        <v>46115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-6.29</v>
      </c>
    </row>
    <row r="72" spans="1:16" ht="19.5" hidden="1" customHeight="1">
      <c r="A72" s="172" t="s">
        <v>3709</v>
      </c>
      <c r="B72" s="176">
        <v>46118</v>
      </c>
      <c r="C72" s="172" t="s">
        <v>92</v>
      </c>
      <c r="D72" s="172" t="s">
        <v>24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2103</v>
      </c>
      <c r="J72" s="176">
        <v>46110</v>
      </c>
      <c r="K72" s="172" t="s">
        <v>93</v>
      </c>
      <c r="L72" s="172" t="s">
        <v>94</v>
      </c>
      <c r="M72" s="179">
        <v>0.43</v>
      </c>
      <c r="N72" s="177"/>
      <c r="O72" s="177">
        <v>33</v>
      </c>
      <c r="P72" s="180">
        <v>-81.709999999999994</v>
      </c>
    </row>
    <row r="73" spans="1:16" ht="19.5" hidden="1" customHeight="1">
      <c r="A73" s="172" t="s">
        <v>3709</v>
      </c>
      <c r="B73" s="176">
        <v>46118</v>
      </c>
      <c r="C73" s="172" t="s">
        <v>100</v>
      </c>
      <c r="D73" s="172" t="s">
        <v>101</v>
      </c>
      <c r="E73" s="172" t="s">
        <v>38</v>
      </c>
      <c r="F73" s="172" t="s">
        <v>87</v>
      </c>
      <c r="G73" s="172" t="s">
        <v>84</v>
      </c>
      <c r="H73" s="177">
        <v>1</v>
      </c>
      <c r="I73" s="178">
        <v>2103</v>
      </c>
      <c r="J73" s="176">
        <v>46110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733.33</v>
      </c>
    </row>
    <row r="74" spans="1:16" ht="19.5" hidden="1" customHeight="1">
      <c r="A74" s="172" t="s">
        <v>3709</v>
      </c>
      <c r="B74" s="176">
        <v>46118</v>
      </c>
      <c r="C74" s="172" t="s">
        <v>100</v>
      </c>
      <c r="D74" s="172" t="s">
        <v>102</v>
      </c>
      <c r="E74" s="172" t="s">
        <v>38</v>
      </c>
      <c r="F74" s="172" t="s">
        <v>87</v>
      </c>
      <c r="G74" s="172" t="s">
        <v>84</v>
      </c>
      <c r="H74" s="177">
        <v>1</v>
      </c>
      <c r="I74" s="178">
        <v>2103</v>
      </c>
      <c r="J74" s="176">
        <v>46110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7.33</v>
      </c>
    </row>
    <row r="75" spans="1:16" ht="19.5" hidden="1" customHeight="1">
      <c r="A75" s="172" t="s">
        <v>3709</v>
      </c>
      <c r="B75" s="176">
        <v>46118</v>
      </c>
      <c r="C75" s="172" t="s">
        <v>100</v>
      </c>
      <c r="D75" s="172" t="s">
        <v>103</v>
      </c>
      <c r="E75" s="172" t="s">
        <v>38</v>
      </c>
      <c r="F75" s="172" t="s">
        <v>87</v>
      </c>
      <c r="G75" s="172" t="s">
        <v>84</v>
      </c>
      <c r="H75" s="177">
        <v>1</v>
      </c>
      <c r="I75" s="178">
        <v>2103</v>
      </c>
      <c r="J75" s="176">
        <v>46110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1362.34</v>
      </c>
    </row>
    <row r="76" spans="1:16" ht="19.5" hidden="1" customHeight="1">
      <c r="A76" s="172" t="s">
        <v>3709</v>
      </c>
      <c r="B76" s="176">
        <v>46118</v>
      </c>
      <c r="C76" s="172" t="s">
        <v>104</v>
      </c>
      <c r="D76" s="172" t="s">
        <v>105</v>
      </c>
      <c r="E76" s="172" t="s">
        <v>38</v>
      </c>
      <c r="F76" s="172" t="s">
        <v>87</v>
      </c>
      <c r="G76" s="172" t="s">
        <v>84</v>
      </c>
      <c r="H76" s="177">
        <v>1</v>
      </c>
      <c r="I76" s="178">
        <v>2103</v>
      </c>
      <c r="J76" s="176">
        <v>46110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-904.29</v>
      </c>
    </row>
    <row r="77" spans="1:16" ht="19.5" hidden="1" customHeight="1">
      <c r="A77" s="172" t="s">
        <v>3709</v>
      </c>
      <c r="B77" s="176">
        <v>46118</v>
      </c>
      <c r="C77" s="172" t="s">
        <v>2694</v>
      </c>
      <c r="D77" s="172" t="s">
        <v>95</v>
      </c>
      <c r="E77" s="172" t="s">
        <v>38</v>
      </c>
      <c r="F77" s="172" t="s">
        <v>87</v>
      </c>
      <c r="G77" s="172" t="s">
        <v>84</v>
      </c>
      <c r="H77" s="177">
        <v>1</v>
      </c>
      <c r="I77" s="178">
        <v>2103</v>
      </c>
      <c r="J77" s="176">
        <v>46110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-6.46</v>
      </c>
    </row>
    <row r="78" spans="1:16" ht="19.5" hidden="1" customHeight="1">
      <c r="A78" s="172" t="s">
        <v>3709</v>
      </c>
      <c r="B78" s="176">
        <v>46118</v>
      </c>
      <c r="C78" s="172" t="s">
        <v>2694</v>
      </c>
      <c r="D78" s="172" t="s">
        <v>82</v>
      </c>
      <c r="E78" s="172" t="s">
        <v>38</v>
      </c>
      <c r="F78" s="172" t="s">
        <v>87</v>
      </c>
      <c r="G78" s="172" t="s">
        <v>84</v>
      </c>
      <c r="H78" s="177">
        <v>1</v>
      </c>
      <c r="I78" s="178">
        <v>0</v>
      </c>
      <c r="J78" s="176">
        <v>46110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-13.93</v>
      </c>
    </row>
    <row r="79" spans="1:16" ht="19.5" hidden="1" customHeight="1">
      <c r="A79" s="172" t="s">
        <v>3710</v>
      </c>
      <c r="B79" s="176">
        <v>46118</v>
      </c>
      <c r="C79" s="172" t="s">
        <v>92</v>
      </c>
      <c r="D79" s="172" t="s">
        <v>24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2550</v>
      </c>
      <c r="J79" s="176">
        <v>46115</v>
      </c>
      <c r="K79" s="172" t="s">
        <v>93</v>
      </c>
      <c r="L79" s="172" t="s">
        <v>94</v>
      </c>
      <c r="M79" s="179">
        <v>0.43</v>
      </c>
      <c r="N79" s="177"/>
      <c r="O79" s="177">
        <v>34</v>
      </c>
      <c r="P79" s="180">
        <v>-108.58</v>
      </c>
    </row>
    <row r="80" spans="1:16" ht="19.5" hidden="1" customHeight="1">
      <c r="A80" s="172" t="s">
        <v>3710</v>
      </c>
      <c r="B80" s="176">
        <v>46118</v>
      </c>
      <c r="C80" s="172" t="s">
        <v>100</v>
      </c>
      <c r="D80" s="172" t="s">
        <v>101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2550</v>
      </c>
      <c r="J80" s="176">
        <v>46115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1004.76</v>
      </c>
    </row>
    <row r="81" spans="1:16" ht="19.5" hidden="1" customHeight="1">
      <c r="A81" s="172" t="s">
        <v>3710</v>
      </c>
      <c r="B81" s="176">
        <v>46118</v>
      </c>
      <c r="C81" s="172" t="s">
        <v>100</v>
      </c>
      <c r="D81" s="172" t="s">
        <v>102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2550</v>
      </c>
      <c r="J81" s="176">
        <v>46115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10.050000000000001</v>
      </c>
    </row>
    <row r="82" spans="1:16" ht="19.5" hidden="1" customHeight="1">
      <c r="A82" s="172" t="s">
        <v>3710</v>
      </c>
      <c r="B82" s="176">
        <v>46118</v>
      </c>
      <c r="C82" s="172" t="s">
        <v>100</v>
      </c>
      <c r="D82" s="172" t="s">
        <v>103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2550</v>
      </c>
      <c r="J82" s="176">
        <v>46115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1535.19</v>
      </c>
    </row>
    <row r="83" spans="1:16" ht="19.5" hidden="1" customHeight="1">
      <c r="A83" s="172" t="s">
        <v>3710</v>
      </c>
      <c r="B83" s="176">
        <v>46118</v>
      </c>
      <c r="C83" s="172" t="s">
        <v>104</v>
      </c>
      <c r="D83" s="172" t="s">
        <v>105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2550</v>
      </c>
      <c r="J83" s="176">
        <v>46115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-1096.5</v>
      </c>
    </row>
    <row r="84" spans="1:16" ht="19.5" hidden="1" customHeight="1">
      <c r="A84" s="172" t="s">
        <v>3710</v>
      </c>
      <c r="B84" s="176">
        <v>46118</v>
      </c>
      <c r="C84" s="172" t="s">
        <v>2694</v>
      </c>
      <c r="D84" s="172" t="s">
        <v>95</v>
      </c>
      <c r="E84" s="172" t="s">
        <v>60</v>
      </c>
      <c r="F84" s="172" t="s">
        <v>1426</v>
      </c>
      <c r="G84" s="172" t="s">
        <v>84</v>
      </c>
      <c r="H84" s="177">
        <v>1</v>
      </c>
      <c r="I84" s="178">
        <v>2550</v>
      </c>
      <c r="J84" s="176">
        <v>46115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-14.02</v>
      </c>
    </row>
    <row r="85" spans="1:16" ht="19.5" hidden="1" customHeight="1">
      <c r="A85" s="172" t="s">
        <v>3711</v>
      </c>
      <c r="B85" s="176">
        <v>46118</v>
      </c>
      <c r="C85" s="172" t="s">
        <v>1748</v>
      </c>
      <c r="D85" s="172" t="s">
        <v>2749</v>
      </c>
      <c r="E85" s="172" t="s">
        <v>60</v>
      </c>
      <c r="F85" s="172" t="s">
        <v>1426</v>
      </c>
      <c r="G85" s="172" t="s">
        <v>84</v>
      </c>
      <c r="H85" s="177">
        <v>1</v>
      </c>
      <c r="I85" s="178">
        <v>0</v>
      </c>
      <c r="J85" s="176">
        <v>46113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-5</v>
      </c>
    </row>
    <row r="86" spans="1:16" ht="19.5" hidden="1" customHeight="1">
      <c r="A86" s="172" t="s">
        <v>3711</v>
      </c>
      <c r="B86" s="176">
        <v>46118</v>
      </c>
      <c r="C86" s="172" t="s">
        <v>2694</v>
      </c>
      <c r="D86" s="172" t="s">
        <v>2750</v>
      </c>
      <c r="E86" s="172" t="s">
        <v>60</v>
      </c>
      <c r="F86" s="172" t="s">
        <v>1426</v>
      </c>
      <c r="G86" s="172" t="s">
        <v>84</v>
      </c>
      <c r="H86" s="177">
        <v>1</v>
      </c>
      <c r="I86" s="178">
        <v>0</v>
      </c>
      <c r="J86" s="176">
        <v>46113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-10</v>
      </c>
    </row>
    <row r="87" spans="1:16" ht="19.5" hidden="1" customHeight="1">
      <c r="A87" s="172" t="s">
        <v>3712</v>
      </c>
      <c r="B87" s="176">
        <v>46118</v>
      </c>
      <c r="C87" s="172" t="s">
        <v>1748</v>
      </c>
      <c r="D87" s="172" t="s">
        <v>2749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0</v>
      </c>
      <c r="J87" s="176">
        <v>46113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-5</v>
      </c>
    </row>
    <row r="88" spans="1:16" ht="19.5" hidden="1" customHeight="1">
      <c r="A88" s="172" t="s">
        <v>3712</v>
      </c>
      <c r="B88" s="176">
        <v>46118</v>
      </c>
      <c r="C88" s="172" t="s">
        <v>2694</v>
      </c>
      <c r="D88" s="172" t="s">
        <v>2750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0</v>
      </c>
      <c r="J88" s="176">
        <v>46113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-10</v>
      </c>
    </row>
    <row r="89" spans="1:16" ht="19.5" hidden="1" customHeight="1">
      <c r="A89" s="172" t="s">
        <v>3710</v>
      </c>
      <c r="B89" s="176">
        <v>46118</v>
      </c>
      <c r="C89" s="172" t="s">
        <v>2694</v>
      </c>
      <c r="D89" s="172" t="s">
        <v>82</v>
      </c>
      <c r="E89" s="172" t="s">
        <v>60</v>
      </c>
      <c r="F89" s="172" t="s">
        <v>1426</v>
      </c>
      <c r="G89" s="172" t="s">
        <v>84</v>
      </c>
      <c r="H89" s="177">
        <v>1</v>
      </c>
      <c r="I89" s="178">
        <v>0</v>
      </c>
      <c r="J89" s="176">
        <v>46115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-19.09</v>
      </c>
    </row>
    <row r="90" spans="1:16" ht="19.5" hidden="1" customHeight="1">
      <c r="A90" s="172" t="s">
        <v>3600</v>
      </c>
      <c r="B90" s="176">
        <v>46118</v>
      </c>
      <c r="C90" s="172" t="s">
        <v>92</v>
      </c>
      <c r="D90" s="172" t="s">
        <v>24</v>
      </c>
      <c r="E90" s="172" t="s">
        <v>58</v>
      </c>
      <c r="F90" s="172" t="s">
        <v>1300</v>
      </c>
      <c r="G90" s="172" t="s">
        <v>84</v>
      </c>
      <c r="H90" s="177">
        <v>1</v>
      </c>
      <c r="I90" s="178">
        <v>0</v>
      </c>
      <c r="J90" s="176">
        <v>46112</v>
      </c>
      <c r="K90" s="172" t="s">
        <v>93</v>
      </c>
      <c r="L90" s="172" t="s">
        <v>94</v>
      </c>
      <c r="M90" s="179">
        <v>0</v>
      </c>
      <c r="N90" s="177"/>
      <c r="O90" s="177">
        <v>32</v>
      </c>
      <c r="P90" s="180">
        <v>-56.94</v>
      </c>
    </row>
    <row r="91" spans="1:16" ht="19.5" hidden="1" customHeight="1">
      <c r="A91" s="172" t="s">
        <v>3600</v>
      </c>
      <c r="B91" s="176">
        <v>46118</v>
      </c>
      <c r="C91" s="172" t="s">
        <v>2694</v>
      </c>
      <c r="D91" s="172" t="s">
        <v>95</v>
      </c>
      <c r="E91" s="172" t="s">
        <v>58</v>
      </c>
      <c r="F91" s="172" t="s">
        <v>1300</v>
      </c>
      <c r="G91" s="172" t="s">
        <v>84</v>
      </c>
      <c r="H91" s="177">
        <v>1</v>
      </c>
      <c r="I91" s="178">
        <v>0</v>
      </c>
      <c r="J91" s="176">
        <v>46112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-18.34</v>
      </c>
    </row>
    <row r="92" spans="1:16" ht="19.5" hidden="1" customHeight="1">
      <c r="A92" s="172" t="s">
        <v>3600</v>
      </c>
      <c r="B92" s="176">
        <v>46118</v>
      </c>
      <c r="C92" s="172" t="s">
        <v>92</v>
      </c>
      <c r="D92" s="172" t="s">
        <v>96</v>
      </c>
      <c r="E92" s="172" t="s">
        <v>58</v>
      </c>
      <c r="F92" s="172" t="s">
        <v>1300</v>
      </c>
      <c r="G92" s="172" t="s">
        <v>84</v>
      </c>
      <c r="H92" s="177">
        <v>1</v>
      </c>
      <c r="I92" s="178">
        <v>0</v>
      </c>
      <c r="J92" s="176">
        <v>46112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hidden="1" customHeight="1">
      <c r="A93" s="172" t="s">
        <v>3600</v>
      </c>
      <c r="B93" s="176">
        <v>46118</v>
      </c>
      <c r="C93" s="172" t="s">
        <v>92</v>
      </c>
      <c r="D93" s="172" t="s">
        <v>97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-56.94</v>
      </c>
    </row>
    <row r="94" spans="1:16" ht="19.5" hidden="1" customHeight="1">
      <c r="A94" s="172" t="s">
        <v>3600</v>
      </c>
      <c r="B94" s="176">
        <v>46118</v>
      </c>
      <c r="C94" s="172" t="s">
        <v>2694</v>
      </c>
      <c r="D94" s="172" t="s">
        <v>98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hidden="1" customHeight="1">
      <c r="A95" s="172" t="s">
        <v>3713</v>
      </c>
      <c r="B95" s="176">
        <v>46118</v>
      </c>
      <c r="C95" s="172" t="s">
        <v>2694</v>
      </c>
      <c r="D95" s="172" t="s">
        <v>82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46118</v>
      </c>
      <c r="K95" s="172" t="s">
        <v>85</v>
      </c>
      <c r="L95" s="172" t="s">
        <v>85</v>
      </c>
      <c r="M95" s="179">
        <v>0</v>
      </c>
      <c r="N95" s="177"/>
      <c r="O95" s="177"/>
      <c r="P95" s="180">
        <v>-20.74</v>
      </c>
    </row>
    <row r="96" spans="1:16" ht="19.5" hidden="1" customHeight="1">
      <c r="A96" s="172" t="s">
        <v>3714</v>
      </c>
      <c r="B96" s="176">
        <v>46118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2400</v>
      </c>
      <c r="J96" s="176">
        <v>46112</v>
      </c>
      <c r="K96" s="172" t="s">
        <v>93</v>
      </c>
      <c r="L96" s="172" t="s">
        <v>94</v>
      </c>
      <c r="M96" s="179">
        <v>0.43</v>
      </c>
      <c r="N96" s="177"/>
      <c r="O96" s="177">
        <v>32</v>
      </c>
      <c r="P96" s="180">
        <v>-85.25</v>
      </c>
    </row>
    <row r="97" spans="1:16" ht="19.5" hidden="1" customHeight="1">
      <c r="A97" s="172" t="s">
        <v>3714</v>
      </c>
      <c r="B97" s="176">
        <v>46118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2400</v>
      </c>
      <c r="J97" s="176">
        <v>46112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886.67</v>
      </c>
    </row>
    <row r="98" spans="1:16" ht="19.5" hidden="1" customHeight="1">
      <c r="A98" s="172" t="s">
        <v>3714</v>
      </c>
      <c r="B98" s="176">
        <v>46118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2400</v>
      </c>
      <c r="J98" s="176">
        <v>46112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8.8699999999999992</v>
      </c>
    </row>
    <row r="99" spans="1:16" ht="19.5" hidden="1" customHeight="1">
      <c r="A99" s="172" t="s">
        <v>3714</v>
      </c>
      <c r="B99" s="176">
        <v>46118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2400</v>
      </c>
      <c r="J99" s="176">
        <v>46112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1504.46</v>
      </c>
    </row>
    <row r="100" spans="1:16" ht="19.5" hidden="1" customHeight="1">
      <c r="A100" s="172" t="s">
        <v>3714</v>
      </c>
      <c r="B100" s="176">
        <v>46118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2400</v>
      </c>
      <c r="J100" s="176">
        <v>46112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-1032</v>
      </c>
    </row>
    <row r="101" spans="1:16" ht="19.5" hidden="1" customHeight="1">
      <c r="A101" s="172" t="s">
        <v>3715</v>
      </c>
      <c r="B101" s="176">
        <v>46118</v>
      </c>
      <c r="C101" s="172" t="s">
        <v>1748</v>
      </c>
      <c r="D101" s="172" t="s">
        <v>2749</v>
      </c>
      <c r="E101" s="172" t="s">
        <v>39</v>
      </c>
      <c r="F101" s="172" t="s">
        <v>117</v>
      </c>
      <c r="G101" s="172" t="s">
        <v>84</v>
      </c>
      <c r="H101" s="177">
        <v>1</v>
      </c>
      <c r="I101" s="178">
        <v>0</v>
      </c>
      <c r="J101" s="176">
        <v>46117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</v>
      </c>
    </row>
    <row r="102" spans="1:16" ht="19.5" hidden="1" customHeight="1">
      <c r="A102" s="172" t="s">
        <v>3715</v>
      </c>
      <c r="B102" s="176">
        <v>46118</v>
      </c>
      <c r="C102" s="172" t="s">
        <v>2694</v>
      </c>
      <c r="D102" s="172" t="s">
        <v>2750</v>
      </c>
      <c r="E102" s="172" t="s">
        <v>39</v>
      </c>
      <c r="F102" s="172" t="s">
        <v>117</v>
      </c>
      <c r="G102" s="172" t="s">
        <v>84</v>
      </c>
      <c r="H102" s="177">
        <v>1</v>
      </c>
      <c r="I102" s="178">
        <v>0</v>
      </c>
      <c r="J102" s="176">
        <v>46117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-10</v>
      </c>
    </row>
    <row r="103" spans="1:16" ht="19.5" hidden="1" customHeight="1">
      <c r="A103" s="172" t="s">
        <v>3714</v>
      </c>
      <c r="B103" s="176">
        <v>46118</v>
      </c>
      <c r="C103" s="172" t="s">
        <v>2694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46112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-16.850000000000001</v>
      </c>
    </row>
    <row r="104" spans="1:16" ht="19.5" hidden="1" customHeight="1">
      <c r="A104" s="172" t="s">
        <v>3716</v>
      </c>
      <c r="B104" s="176">
        <v>46118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2393</v>
      </c>
      <c r="J104" s="176">
        <v>46116</v>
      </c>
      <c r="K104" s="172" t="s">
        <v>93</v>
      </c>
      <c r="L104" s="172" t="s">
        <v>94</v>
      </c>
      <c r="M104" s="179">
        <v>0.43</v>
      </c>
      <c r="N104" s="177"/>
      <c r="O104" s="177">
        <v>36</v>
      </c>
      <c r="P104" s="180">
        <v>-120.51</v>
      </c>
    </row>
    <row r="105" spans="1:16" ht="19.5" hidden="1" customHeight="1">
      <c r="A105" s="172" t="s">
        <v>3716</v>
      </c>
      <c r="B105" s="176">
        <v>46118</v>
      </c>
      <c r="C105" s="172" t="s">
        <v>100</v>
      </c>
      <c r="D105" s="172" t="s">
        <v>101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2393</v>
      </c>
      <c r="J105" s="176">
        <v>46116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1112.3800000000001</v>
      </c>
    </row>
    <row r="106" spans="1:16" ht="19.5" hidden="1" customHeight="1">
      <c r="A106" s="172" t="s">
        <v>3716</v>
      </c>
      <c r="B106" s="176">
        <v>46118</v>
      </c>
      <c r="C106" s="172" t="s">
        <v>100</v>
      </c>
      <c r="D106" s="172" t="s">
        <v>102</v>
      </c>
      <c r="E106" s="172" t="s">
        <v>57</v>
      </c>
      <c r="F106" s="172" t="s">
        <v>1263</v>
      </c>
      <c r="G106" s="172" t="s">
        <v>84</v>
      </c>
      <c r="H106" s="177">
        <v>1</v>
      </c>
      <c r="I106" s="178">
        <v>2393</v>
      </c>
      <c r="J106" s="176">
        <v>46116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0</v>
      </c>
    </row>
    <row r="107" spans="1:16" ht="19.5" hidden="1" customHeight="1">
      <c r="A107" s="172" t="s">
        <v>3716</v>
      </c>
      <c r="B107" s="176">
        <v>46118</v>
      </c>
      <c r="C107" s="172" t="s">
        <v>100</v>
      </c>
      <c r="D107" s="172" t="s">
        <v>103</v>
      </c>
      <c r="E107" s="172" t="s">
        <v>57</v>
      </c>
      <c r="F107" s="172" t="s">
        <v>1263</v>
      </c>
      <c r="G107" s="172" t="s">
        <v>84</v>
      </c>
      <c r="H107" s="177">
        <v>1</v>
      </c>
      <c r="I107" s="178">
        <v>2393</v>
      </c>
      <c r="J107" s="176">
        <v>46116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1280.6199999999999</v>
      </c>
    </row>
    <row r="108" spans="1:16" ht="19.5" hidden="1" customHeight="1">
      <c r="A108" s="172" t="s">
        <v>3716</v>
      </c>
      <c r="B108" s="176">
        <v>46118</v>
      </c>
      <c r="C108" s="172" t="s">
        <v>104</v>
      </c>
      <c r="D108" s="172" t="s">
        <v>105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2393</v>
      </c>
      <c r="J108" s="176">
        <v>46116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-1028.99</v>
      </c>
    </row>
    <row r="109" spans="1:16" ht="19.5" hidden="1" customHeight="1">
      <c r="A109" s="172" t="s">
        <v>3716</v>
      </c>
      <c r="B109" s="176">
        <v>46118</v>
      </c>
      <c r="C109" s="172" t="s">
        <v>2694</v>
      </c>
      <c r="D109" s="172" t="s">
        <v>95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2393</v>
      </c>
      <c r="J109" s="176">
        <v>46116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-6.06</v>
      </c>
    </row>
    <row r="110" spans="1:16" ht="19.5" hidden="1" customHeight="1">
      <c r="A110" s="172" t="s">
        <v>3716</v>
      </c>
      <c r="B110" s="176">
        <v>46118</v>
      </c>
      <c r="C110" s="172" t="s">
        <v>2694</v>
      </c>
      <c r="D110" s="172" t="s">
        <v>82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46116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-6.12</v>
      </c>
    </row>
    <row r="111" spans="1:16" ht="19.5" hidden="1" customHeight="1">
      <c r="A111" s="172" t="s">
        <v>3717</v>
      </c>
      <c r="B111" s="176">
        <v>46118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46114</v>
      </c>
      <c r="K111" s="172" t="s">
        <v>93</v>
      </c>
      <c r="L111" s="172" t="s">
        <v>94</v>
      </c>
      <c r="M111" s="179">
        <v>0</v>
      </c>
      <c r="N111" s="177"/>
      <c r="O111" s="177">
        <v>32</v>
      </c>
      <c r="P111" s="180">
        <v>-56.94</v>
      </c>
    </row>
    <row r="112" spans="1:16" ht="19.5" hidden="1" customHeight="1">
      <c r="A112" s="172" t="s">
        <v>3717</v>
      </c>
      <c r="B112" s="176">
        <v>46118</v>
      </c>
      <c r="C112" s="172" t="s">
        <v>2694</v>
      </c>
      <c r="D112" s="172" t="s">
        <v>95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46114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-7.19</v>
      </c>
    </row>
    <row r="113" spans="1:16" ht="19.5" hidden="1" customHeight="1">
      <c r="A113" s="172" t="s">
        <v>3717</v>
      </c>
      <c r="B113" s="176">
        <v>46118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3717</v>
      </c>
      <c r="B114" s="176">
        <v>46118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3717</v>
      </c>
      <c r="B115" s="176">
        <v>46118</v>
      </c>
      <c r="C115" s="172" t="s">
        <v>2694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46114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3417</v>
      </c>
      <c r="B116" s="176">
        <v>46118</v>
      </c>
      <c r="C116" s="172" t="s">
        <v>92</v>
      </c>
      <c r="D116" s="172" t="s">
        <v>97</v>
      </c>
      <c r="E116" s="172" t="s">
        <v>57</v>
      </c>
      <c r="F116" s="172" t="s">
        <v>1263</v>
      </c>
      <c r="G116" s="172" t="s">
        <v>84</v>
      </c>
      <c r="H116" s="177">
        <v>1</v>
      </c>
      <c r="I116" s="178">
        <v>0</v>
      </c>
      <c r="J116" s="176">
        <v>46103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-71</v>
      </c>
    </row>
    <row r="117" spans="1:16" ht="19.5" customHeight="1">
      <c r="A117" s="172" t="s">
        <v>3718</v>
      </c>
      <c r="B117" s="176">
        <v>46118</v>
      </c>
      <c r="C117" s="172" t="s">
        <v>109</v>
      </c>
      <c r="D117" s="172" t="s">
        <v>139</v>
      </c>
      <c r="E117" s="172" t="s">
        <v>85</v>
      </c>
      <c r="F117" s="172" t="s">
        <v>85</v>
      </c>
      <c r="G117" s="172" t="s">
        <v>85</v>
      </c>
      <c r="H117" s="177">
        <v>0</v>
      </c>
      <c r="I117" s="178">
        <v>0</v>
      </c>
      <c r="J117" s="176">
        <v>46118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-287.11</v>
      </c>
    </row>
    <row r="118" spans="1:16" ht="19.5" customHeight="1">
      <c r="A118" s="172" t="s">
        <v>3719</v>
      </c>
      <c r="B118" s="176">
        <v>46118</v>
      </c>
      <c r="C118" s="172" t="s">
        <v>109</v>
      </c>
      <c r="D118" s="172" t="s">
        <v>139</v>
      </c>
      <c r="E118" s="172" t="s">
        <v>85</v>
      </c>
      <c r="F118" s="172" t="s">
        <v>85</v>
      </c>
      <c r="G118" s="172" t="s">
        <v>85</v>
      </c>
      <c r="H118" s="177">
        <v>0</v>
      </c>
      <c r="I118" s="178">
        <v>0</v>
      </c>
      <c r="J118" s="176">
        <v>46118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-284.66000000000003</v>
      </c>
    </row>
    <row r="119" spans="1:16" ht="19.5" customHeight="1">
      <c r="A119" s="172" t="s">
        <v>3720</v>
      </c>
      <c r="B119" s="176">
        <v>46118</v>
      </c>
      <c r="C119" s="172" t="s">
        <v>109</v>
      </c>
      <c r="D119" s="172" t="s">
        <v>139</v>
      </c>
      <c r="E119" s="172" t="s">
        <v>85</v>
      </c>
      <c r="F119" s="172" t="s">
        <v>85</v>
      </c>
      <c r="G119" s="172" t="s">
        <v>85</v>
      </c>
      <c r="H119" s="177">
        <v>0</v>
      </c>
      <c r="I119" s="178">
        <v>0</v>
      </c>
      <c r="J119" s="176">
        <v>46118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-282.36</v>
      </c>
    </row>
    <row r="120" spans="1:16" ht="19.5" customHeight="1">
      <c r="A120" s="172" t="s">
        <v>3433</v>
      </c>
      <c r="B120" s="176">
        <v>46118</v>
      </c>
      <c r="C120" s="172" t="s">
        <v>109</v>
      </c>
      <c r="D120" s="172" t="s">
        <v>139</v>
      </c>
      <c r="E120" s="172" t="s">
        <v>85</v>
      </c>
      <c r="F120" s="172" t="s">
        <v>85</v>
      </c>
      <c r="G120" s="172" t="s">
        <v>85</v>
      </c>
      <c r="H120" s="177">
        <v>0</v>
      </c>
      <c r="I120" s="178">
        <v>0</v>
      </c>
      <c r="J120" s="176">
        <v>46118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-607.76</v>
      </c>
    </row>
    <row r="121" spans="1:16" ht="19.5" customHeight="1">
      <c r="A121" s="172" t="s">
        <v>3432</v>
      </c>
      <c r="B121" s="176">
        <v>46118</v>
      </c>
      <c r="C121" s="172" t="s">
        <v>109</v>
      </c>
      <c r="D121" s="172" t="s">
        <v>139</v>
      </c>
      <c r="E121" s="172" t="s">
        <v>85</v>
      </c>
      <c r="F121" s="172" t="s">
        <v>85</v>
      </c>
      <c r="G121" s="172" t="s">
        <v>85</v>
      </c>
      <c r="H121" s="177">
        <v>0</v>
      </c>
      <c r="I121" s="178">
        <v>0</v>
      </c>
      <c r="J121" s="176">
        <v>46118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-1179.6400000000001</v>
      </c>
    </row>
    <row r="122" spans="1:16" ht="19.5" customHeight="1">
      <c r="A122" s="172" t="s">
        <v>3434</v>
      </c>
      <c r="B122" s="176">
        <v>46118</v>
      </c>
      <c r="C122" s="172" t="s">
        <v>109</v>
      </c>
      <c r="D122" s="172" t="s">
        <v>139</v>
      </c>
      <c r="E122" s="172" t="s">
        <v>85</v>
      </c>
      <c r="F122" s="172" t="s">
        <v>85</v>
      </c>
      <c r="G122" s="172" t="s">
        <v>85</v>
      </c>
      <c r="H122" s="177">
        <v>0</v>
      </c>
      <c r="I122" s="178">
        <v>0</v>
      </c>
      <c r="J122" s="176">
        <v>46118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-1224.5899999999999</v>
      </c>
    </row>
    <row r="123" spans="1:16" ht="19.5" customHeight="1">
      <c r="A123" s="172" t="s">
        <v>3408</v>
      </c>
      <c r="B123" s="176">
        <v>46118</v>
      </c>
      <c r="C123" s="172" t="s">
        <v>109</v>
      </c>
      <c r="D123" s="172" t="s">
        <v>139</v>
      </c>
      <c r="E123" s="172" t="s">
        <v>85</v>
      </c>
      <c r="F123" s="172" t="s">
        <v>85</v>
      </c>
      <c r="G123" s="172" t="s">
        <v>85</v>
      </c>
      <c r="H123" s="177">
        <v>0</v>
      </c>
      <c r="I123" s="178">
        <v>0</v>
      </c>
      <c r="J123" s="176">
        <v>46118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-949.66</v>
      </c>
    </row>
    <row r="124" spans="1:16" ht="19.5" customHeight="1">
      <c r="A124" s="172" t="s">
        <v>3407</v>
      </c>
      <c r="B124" s="176">
        <v>46118</v>
      </c>
      <c r="C124" s="172" t="s">
        <v>109</v>
      </c>
      <c r="D124" s="172" t="s">
        <v>139</v>
      </c>
      <c r="E124" s="172" t="s">
        <v>85</v>
      </c>
      <c r="F124" s="172" t="s">
        <v>85</v>
      </c>
      <c r="G124" s="172" t="s">
        <v>85</v>
      </c>
      <c r="H124" s="177">
        <v>0</v>
      </c>
      <c r="I124" s="178">
        <v>0</v>
      </c>
      <c r="J124" s="176">
        <v>46118</v>
      </c>
      <c r="K124" s="172" t="s">
        <v>85</v>
      </c>
      <c r="L124" s="172" t="s">
        <v>85</v>
      </c>
      <c r="M124" s="179">
        <v>0</v>
      </c>
      <c r="N124" s="177"/>
      <c r="O124" s="177"/>
      <c r="P124" s="180">
        <v>-750</v>
      </c>
    </row>
    <row r="125" spans="1:16" ht="19.5" customHeight="1">
      <c r="A125" s="172" t="s">
        <v>3406</v>
      </c>
      <c r="B125" s="176">
        <v>46118</v>
      </c>
      <c r="C125" s="172" t="s">
        <v>109</v>
      </c>
      <c r="D125" s="172" t="s">
        <v>139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46118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-1000</v>
      </c>
    </row>
    <row r="126" spans="1:16" ht="19.5" customHeight="1">
      <c r="A126" s="172" t="s">
        <v>3251</v>
      </c>
      <c r="B126" s="176">
        <v>46118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46118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-1236.05</v>
      </c>
    </row>
    <row r="127" spans="1:16" ht="19.5" customHeight="1">
      <c r="A127" s="172" t="s">
        <v>3246</v>
      </c>
      <c r="B127" s="176">
        <v>46118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46118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-533.21</v>
      </c>
    </row>
    <row r="128" spans="1:16" ht="19.5" customHeight="1">
      <c r="A128" s="172" t="s">
        <v>3013</v>
      </c>
      <c r="B128" s="176">
        <v>46118</v>
      </c>
      <c r="C128" s="172" t="s">
        <v>109</v>
      </c>
      <c r="D128" s="172" t="s">
        <v>143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46118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-137.5</v>
      </c>
    </row>
    <row r="129" spans="1:16" ht="19.5" customHeight="1">
      <c r="A129" s="172" t="s">
        <v>142</v>
      </c>
      <c r="B129" s="176">
        <v>46118</v>
      </c>
      <c r="C129" s="172" t="s">
        <v>109</v>
      </c>
      <c r="D129" s="172" t="s">
        <v>143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46118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-2173.4</v>
      </c>
    </row>
    <row r="130" spans="1:16" ht="19.5" hidden="1" customHeight="1">
      <c r="A130" s="172" t="s">
        <v>3721</v>
      </c>
      <c r="B130" s="176">
        <v>46119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46111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3721</v>
      </c>
      <c r="B131" s="176">
        <v>46119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46111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3721</v>
      </c>
      <c r="B132" s="176">
        <v>46119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46111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3721</v>
      </c>
      <c r="B133" s="176">
        <v>46119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46111</v>
      </c>
      <c r="K133" s="172" t="s">
        <v>93</v>
      </c>
      <c r="L133" s="172" t="s">
        <v>94</v>
      </c>
      <c r="M133" s="179">
        <v>0</v>
      </c>
      <c r="N133" s="177"/>
      <c r="O133" s="177">
        <v>33</v>
      </c>
      <c r="P133" s="180">
        <v>-56.94</v>
      </c>
    </row>
    <row r="134" spans="1:16" ht="19.5" hidden="1" customHeight="1">
      <c r="A134" s="172" t="s">
        <v>3721</v>
      </c>
      <c r="B134" s="176">
        <v>46119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46111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-5.74</v>
      </c>
    </row>
    <row r="135" spans="1:16" ht="19.5" hidden="1" customHeight="1">
      <c r="A135" s="172" t="s">
        <v>3722</v>
      </c>
      <c r="B135" s="176">
        <v>46119</v>
      </c>
      <c r="C135" s="172" t="s">
        <v>92</v>
      </c>
      <c r="D135" s="172" t="s">
        <v>96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0</v>
      </c>
      <c r="J135" s="176">
        <v>46112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0</v>
      </c>
    </row>
    <row r="136" spans="1:16" ht="19.5" hidden="1" customHeight="1">
      <c r="A136" s="172" t="s">
        <v>3722</v>
      </c>
      <c r="B136" s="176">
        <v>46119</v>
      </c>
      <c r="C136" s="172" t="s">
        <v>92</v>
      </c>
      <c r="D136" s="172" t="s">
        <v>97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0</v>
      </c>
      <c r="J136" s="176">
        <v>46112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-56.94</v>
      </c>
    </row>
    <row r="137" spans="1:16" ht="19.5" hidden="1" customHeight="1">
      <c r="A137" s="172" t="s">
        <v>3722</v>
      </c>
      <c r="B137" s="176">
        <v>46119</v>
      </c>
      <c r="C137" s="172" t="s">
        <v>2694</v>
      </c>
      <c r="D137" s="172" t="s">
        <v>98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-15</v>
      </c>
    </row>
    <row r="138" spans="1:16" ht="19.5" hidden="1" customHeight="1">
      <c r="A138" s="172" t="s">
        <v>3722</v>
      </c>
      <c r="B138" s="176">
        <v>46119</v>
      </c>
      <c r="C138" s="172" t="s">
        <v>92</v>
      </c>
      <c r="D138" s="172" t="s">
        <v>24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46112</v>
      </c>
      <c r="K138" s="172" t="s">
        <v>93</v>
      </c>
      <c r="L138" s="172" t="s">
        <v>94</v>
      </c>
      <c r="M138" s="179">
        <v>0</v>
      </c>
      <c r="N138" s="177"/>
      <c r="O138" s="177">
        <v>32</v>
      </c>
      <c r="P138" s="180">
        <v>-56.94</v>
      </c>
    </row>
    <row r="139" spans="1:16" ht="19.5" hidden="1" customHeight="1">
      <c r="A139" s="172" t="s">
        <v>3722</v>
      </c>
      <c r="B139" s="176">
        <v>46119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46112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-8.6300000000000008</v>
      </c>
    </row>
    <row r="140" spans="1:16" ht="19.5" hidden="1" customHeight="1">
      <c r="A140" s="172" t="s">
        <v>3723</v>
      </c>
      <c r="B140" s="176">
        <v>46119</v>
      </c>
      <c r="C140" s="172" t="s">
        <v>92</v>
      </c>
      <c r="D140" s="172" t="s">
        <v>96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46114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0</v>
      </c>
    </row>
    <row r="141" spans="1:16" ht="19.5" hidden="1" customHeight="1">
      <c r="A141" s="172" t="s">
        <v>3723</v>
      </c>
      <c r="B141" s="176">
        <v>46119</v>
      </c>
      <c r="C141" s="172" t="s">
        <v>92</v>
      </c>
      <c r="D141" s="172" t="s">
        <v>97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46114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-56.94</v>
      </c>
    </row>
    <row r="142" spans="1:16" ht="19.5" hidden="1" customHeight="1">
      <c r="A142" s="172" t="s">
        <v>3723</v>
      </c>
      <c r="B142" s="176">
        <v>46119</v>
      </c>
      <c r="C142" s="172" t="s">
        <v>2694</v>
      </c>
      <c r="D142" s="172" t="s">
        <v>98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46114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-15</v>
      </c>
    </row>
    <row r="143" spans="1:16" ht="19.5" hidden="1" customHeight="1">
      <c r="A143" s="172" t="s">
        <v>3723</v>
      </c>
      <c r="B143" s="176">
        <v>46119</v>
      </c>
      <c r="C143" s="172" t="s">
        <v>92</v>
      </c>
      <c r="D143" s="172" t="s">
        <v>24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46114</v>
      </c>
      <c r="K143" s="172" t="s">
        <v>93</v>
      </c>
      <c r="L143" s="172" t="s">
        <v>94</v>
      </c>
      <c r="M143" s="179">
        <v>0</v>
      </c>
      <c r="N143" s="177"/>
      <c r="O143" s="177">
        <v>32</v>
      </c>
      <c r="P143" s="180">
        <v>-56.94</v>
      </c>
    </row>
    <row r="144" spans="1:16" ht="19.5" hidden="1" customHeight="1">
      <c r="A144" s="172" t="s">
        <v>3723</v>
      </c>
      <c r="B144" s="176">
        <v>46119</v>
      </c>
      <c r="C144" s="172" t="s">
        <v>2694</v>
      </c>
      <c r="D144" s="172" t="s">
        <v>95</v>
      </c>
      <c r="E144" s="172" t="s">
        <v>52</v>
      </c>
      <c r="F144" s="172" t="s">
        <v>90</v>
      </c>
      <c r="G144" s="172" t="s">
        <v>84</v>
      </c>
      <c r="H144" s="177">
        <v>1</v>
      </c>
      <c r="I144" s="178">
        <v>0</v>
      </c>
      <c r="J144" s="176">
        <v>46114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-6.68</v>
      </c>
    </row>
    <row r="145" spans="1:16" ht="19.5" hidden="1" customHeight="1">
      <c r="A145" s="172" t="s">
        <v>3724</v>
      </c>
      <c r="B145" s="176">
        <v>46119</v>
      </c>
      <c r="C145" s="172" t="s">
        <v>92</v>
      </c>
      <c r="D145" s="172" t="s">
        <v>24</v>
      </c>
      <c r="E145" s="172" t="s">
        <v>60</v>
      </c>
      <c r="F145" s="172" t="s">
        <v>1426</v>
      </c>
      <c r="G145" s="172" t="s">
        <v>84</v>
      </c>
      <c r="H145" s="177">
        <v>1</v>
      </c>
      <c r="I145" s="178">
        <v>0</v>
      </c>
      <c r="J145" s="176">
        <v>46113</v>
      </c>
      <c r="K145" s="172" t="s">
        <v>93</v>
      </c>
      <c r="L145" s="172" t="s">
        <v>94</v>
      </c>
      <c r="M145" s="179">
        <v>0</v>
      </c>
      <c r="N145" s="177"/>
      <c r="O145" s="177">
        <v>32</v>
      </c>
      <c r="P145" s="180">
        <v>-56.94</v>
      </c>
    </row>
    <row r="146" spans="1:16" ht="19.5" hidden="1" customHeight="1">
      <c r="A146" s="172" t="s">
        <v>3724</v>
      </c>
      <c r="B146" s="176">
        <v>46119</v>
      </c>
      <c r="C146" s="172" t="s">
        <v>2694</v>
      </c>
      <c r="D146" s="172" t="s">
        <v>95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46113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-7.59</v>
      </c>
    </row>
    <row r="147" spans="1:16" ht="19.5" hidden="1" customHeight="1">
      <c r="A147" s="172" t="s">
        <v>3724</v>
      </c>
      <c r="B147" s="176">
        <v>46119</v>
      </c>
      <c r="C147" s="172" t="s">
        <v>92</v>
      </c>
      <c r="D147" s="172" t="s">
        <v>96</v>
      </c>
      <c r="E147" s="172" t="s">
        <v>60</v>
      </c>
      <c r="F147" s="172" t="s">
        <v>1426</v>
      </c>
      <c r="G147" s="172" t="s">
        <v>84</v>
      </c>
      <c r="H147" s="177">
        <v>1</v>
      </c>
      <c r="I147" s="178">
        <v>0</v>
      </c>
      <c r="J147" s="176">
        <v>46113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hidden="1" customHeight="1">
      <c r="A148" s="172" t="s">
        <v>3724</v>
      </c>
      <c r="B148" s="176">
        <v>46119</v>
      </c>
      <c r="C148" s="172" t="s">
        <v>92</v>
      </c>
      <c r="D148" s="172" t="s">
        <v>97</v>
      </c>
      <c r="E148" s="172" t="s">
        <v>60</v>
      </c>
      <c r="F148" s="172" t="s">
        <v>1426</v>
      </c>
      <c r="G148" s="172" t="s">
        <v>84</v>
      </c>
      <c r="H148" s="177">
        <v>1</v>
      </c>
      <c r="I148" s="178">
        <v>0</v>
      </c>
      <c r="J148" s="176">
        <v>46113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-56.94</v>
      </c>
    </row>
    <row r="149" spans="1:16" ht="19.5" hidden="1" customHeight="1">
      <c r="A149" s="172" t="s">
        <v>3724</v>
      </c>
      <c r="B149" s="176">
        <v>46119</v>
      </c>
      <c r="C149" s="172" t="s">
        <v>2694</v>
      </c>
      <c r="D149" s="172" t="s">
        <v>98</v>
      </c>
      <c r="E149" s="172" t="s">
        <v>60</v>
      </c>
      <c r="F149" s="172" t="s">
        <v>1426</v>
      </c>
      <c r="G149" s="172" t="s">
        <v>84</v>
      </c>
      <c r="H149" s="177">
        <v>1</v>
      </c>
      <c r="I149" s="178">
        <v>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hidden="1" customHeight="1">
      <c r="A150" s="172" t="s">
        <v>3725</v>
      </c>
      <c r="B150" s="176">
        <v>46119</v>
      </c>
      <c r="C150" s="172" t="s">
        <v>92</v>
      </c>
      <c r="D150" s="172" t="s">
        <v>96</v>
      </c>
      <c r="E150" s="172" t="s">
        <v>58</v>
      </c>
      <c r="F150" s="172" t="s">
        <v>1300</v>
      </c>
      <c r="G150" s="172" t="s">
        <v>84</v>
      </c>
      <c r="H150" s="177">
        <v>1</v>
      </c>
      <c r="I150" s="178">
        <v>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0</v>
      </c>
    </row>
    <row r="151" spans="1:16" ht="19.5" hidden="1" customHeight="1">
      <c r="A151" s="172" t="s">
        <v>3725</v>
      </c>
      <c r="B151" s="176">
        <v>46119</v>
      </c>
      <c r="C151" s="172" t="s">
        <v>92</v>
      </c>
      <c r="D151" s="172" t="s">
        <v>97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-56.94</v>
      </c>
    </row>
    <row r="152" spans="1:16" ht="19.5" hidden="1" customHeight="1">
      <c r="A152" s="172" t="s">
        <v>3725</v>
      </c>
      <c r="B152" s="176">
        <v>46119</v>
      </c>
      <c r="C152" s="172" t="s">
        <v>2694</v>
      </c>
      <c r="D152" s="172" t="s">
        <v>98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46113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</v>
      </c>
    </row>
    <row r="153" spans="1:16" ht="19.5" hidden="1" customHeight="1">
      <c r="A153" s="172" t="s">
        <v>3725</v>
      </c>
      <c r="B153" s="176">
        <v>46119</v>
      </c>
      <c r="C153" s="172" t="s">
        <v>92</v>
      </c>
      <c r="D153" s="172" t="s">
        <v>24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46113</v>
      </c>
      <c r="K153" s="172" t="s">
        <v>93</v>
      </c>
      <c r="L153" s="172" t="s">
        <v>94</v>
      </c>
      <c r="M153" s="179">
        <v>0</v>
      </c>
      <c r="N153" s="177"/>
      <c r="O153" s="177">
        <v>32</v>
      </c>
      <c r="P153" s="180">
        <v>-56.94</v>
      </c>
    </row>
    <row r="154" spans="1:16" ht="19.5" hidden="1" customHeight="1">
      <c r="A154" s="172" t="s">
        <v>3725</v>
      </c>
      <c r="B154" s="176">
        <v>46119</v>
      </c>
      <c r="C154" s="172" t="s">
        <v>2694</v>
      </c>
      <c r="D154" s="172" t="s">
        <v>95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46113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-7.59</v>
      </c>
    </row>
    <row r="155" spans="1:16" ht="19.5" hidden="1" customHeight="1">
      <c r="A155" s="172" t="s">
        <v>3726</v>
      </c>
      <c r="B155" s="176">
        <v>46119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46111</v>
      </c>
      <c r="K155" s="172" t="s">
        <v>93</v>
      </c>
      <c r="L155" s="172" t="s">
        <v>94</v>
      </c>
      <c r="M155" s="179">
        <v>0</v>
      </c>
      <c r="N155" s="177"/>
      <c r="O155" s="177">
        <v>33</v>
      </c>
      <c r="P155" s="180">
        <v>-46.77</v>
      </c>
    </row>
    <row r="156" spans="1:16" ht="19.5" hidden="1" customHeight="1">
      <c r="A156" s="172" t="s">
        <v>3726</v>
      </c>
      <c r="B156" s="176">
        <v>46119</v>
      </c>
      <c r="C156" s="172" t="s">
        <v>2694</v>
      </c>
      <c r="D156" s="172" t="s">
        <v>95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46111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-8.25</v>
      </c>
    </row>
    <row r="157" spans="1:16" ht="19.5" hidden="1" customHeight="1">
      <c r="A157" s="172" t="s">
        <v>3726</v>
      </c>
      <c r="B157" s="176">
        <v>46119</v>
      </c>
      <c r="C157" s="172" t="s">
        <v>92</v>
      </c>
      <c r="D157" s="172" t="s">
        <v>96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46111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hidden="1" customHeight="1">
      <c r="A158" s="172" t="s">
        <v>3726</v>
      </c>
      <c r="B158" s="176">
        <v>46119</v>
      </c>
      <c r="C158" s="172" t="s">
        <v>92</v>
      </c>
      <c r="D158" s="172" t="s">
        <v>97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46111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hidden="1" customHeight="1">
      <c r="A159" s="172" t="s">
        <v>3726</v>
      </c>
      <c r="B159" s="176">
        <v>46119</v>
      </c>
      <c r="C159" s="172" t="s">
        <v>2694</v>
      </c>
      <c r="D159" s="172" t="s">
        <v>98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hidden="1" customHeight="1">
      <c r="A160" s="172" t="s">
        <v>3727</v>
      </c>
      <c r="B160" s="176">
        <v>46119</v>
      </c>
      <c r="C160" s="172" t="s">
        <v>92</v>
      </c>
      <c r="D160" s="172" t="s">
        <v>96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0</v>
      </c>
      <c r="J160" s="176">
        <v>46111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3727</v>
      </c>
      <c r="B161" s="176">
        <v>46119</v>
      </c>
      <c r="C161" s="172" t="s">
        <v>92</v>
      </c>
      <c r="D161" s="172" t="s">
        <v>97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0</v>
      </c>
      <c r="J161" s="176">
        <v>46111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-56.94</v>
      </c>
    </row>
    <row r="162" spans="1:16" ht="19.5" hidden="1" customHeight="1">
      <c r="A162" s="172" t="s">
        <v>3727</v>
      </c>
      <c r="B162" s="176">
        <v>46119</v>
      </c>
      <c r="C162" s="172" t="s">
        <v>2694</v>
      </c>
      <c r="D162" s="172" t="s">
        <v>98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46111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3727</v>
      </c>
      <c r="B163" s="176">
        <v>46119</v>
      </c>
      <c r="C163" s="172" t="s">
        <v>92</v>
      </c>
      <c r="D163" s="172" t="s">
        <v>24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46111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-56.94</v>
      </c>
    </row>
    <row r="164" spans="1:16" ht="19.5" hidden="1" customHeight="1">
      <c r="A164" s="172" t="s">
        <v>3727</v>
      </c>
      <c r="B164" s="176">
        <v>46119</v>
      </c>
      <c r="C164" s="172" t="s">
        <v>2694</v>
      </c>
      <c r="D164" s="172" t="s">
        <v>95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46111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-7.83</v>
      </c>
    </row>
    <row r="165" spans="1:16" ht="19.5" hidden="1" customHeight="1">
      <c r="A165" s="172" t="s">
        <v>3728</v>
      </c>
      <c r="B165" s="176">
        <v>46119</v>
      </c>
      <c r="C165" s="172" t="s">
        <v>92</v>
      </c>
      <c r="D165" s="172" t="s">
        <v>24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46115</v>
      </c>
      <c r="K165" s="172" t="s">
        <v>93</v>
      </c>
      <c r="L165" s="172" t="s">
        <v>94</v>
      </c>
      <c r="M165" s="179">
        <v>0</v>
      </c>
      <c r="N165" s="177"/>
      <c r="O165" s="177">
        <v>34</v>
      </c>
      <c r="P165" s="180">
        <v>-46.77</v>
      </c>
    </row>
    <row r="166" spans="1:16" ht="19.5" hidden="1" customHeight="1">
      <c r="A166" s="172" t="s">
        <v>3728</v>
      </c>
      <c r="B166" s="176">
        <v>46119</v>
      </c>
      <c r="C166" s="172" t="s">
        <v>2694</v>
      </c>
      <c r="D166" s="172" t="s">
        <v>95</v>
      </c>
      <c r="E166" s="172" t="s">
        <v>43</v>
      </c>
      <c r="F166" s="172" t="s">
        <v>125</v>
      </c>
      <c r="G166" s="172" t="s">
        <v>84</v>
      </c>
      <c r="H166" s="177">
        <v>1</v>
      </c>
      <c r="I166" s="178">
        <v>0</v>
      </c>
      <c r="J166" s="176">
        <v>46115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-8.2100000000000009</v>
      </c>
    </row>
    <row r="167" spans="1:16" ht="19.5" hidden="1" customHeight="1">
      <c r="A167" s="172" t="s">
        <v>3728</v>
      </c>
      <c r="B167" s="176">
        <v>46119</v>
      </c>
      <c r="C167" s="172" t="s">
        <v>92</v>
      </c>
      <c r="D167" s="172" t="s">
        <v>96</v>
      </c>
      <c r="E167" s="172" t="s">
        <v>43</v>
      </c>
      <c r="F167" s="172" t="s">
        <v>125</v>
      </c>
      <c r="G167" s="172" t="s">
        <v>84</v>
      </c>
      <c r="H167" s="177">
        <v>1</v>
      </c>
      <c r="I167" s="178">
        <v>0</v>
      </c>
      <c r="J167" s="176">
        <v>46115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3728</v>
      </c>
      <c r="B168" s="176">
        <v>46119</v>
      </c>
      <c r="C168" s="172" t="s">
        <v>92</v>
      </c>
      <c r="D168" s="172" t="s">
        <v>97</v>
      </c>
      <c r="E168" s="172" t="s">
        <v>43</v>
      </c>
      <c r="F168" s="172" t="s">
        <v>125</v>
      </c>
      <c r="G168" s="172" t="s">
        <v>84</v>
      </c>
      <c r="H168" s="177">
        <v>1</v>
      </c>
      <c r="I168" s="178">
        <v>0</v>
      </c>
      <c r="J168" s="176">
        <v>46115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3728</v>
      </c>
      <c r="B169" s="176">
        <v>46119</v>
      </c>
      <c r="C169" s="172" t="s">
        <v>2694</v>
      </c>
      <c r="D169" s="172" t="s">
        <v>98</v>
      </c>
      <c r="E169" s="172" t="s">
        <v>43</v>
      </c>
      <c r="F169" s="172" t="s">
        <v>125</v>
      </c>
      <c r="G169" s="172" t="s">
        <v>84</v>
      </c>
      <c r="H169" s="177">
        <v>1</v>
      </c>
      <c r="I169" s="178">
        <v>0</v>
      </c>
      <c r="J169" s="176">
        <v>46115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-15</v>
      </c>
    </row>
    <row r="170" spans="1:16" ht="19.5" hidden="1" customHeight="1">
      <c r="A170" s="172" t="s">
        <v>3729</v>
      </c>
      <c r="B170" s="176">
        <v>46119</v>
      </c>
      <c r="C170" s="172" t="s">
        <v>92</v>
      </c>
      <c r="D170" s="172" t="s">
        <v>24</v>
      </c>
      <c r="E170" s="172" t="s">
        <v>43</v>
      </c>
      <c r="F170" s="172" t="s">
        <v>125</v>
      </c>
      <c r="G170" s="172" t="s">
        <v>84</v>
      </c>
      <c r="H170" s="177">
        <v>1</v>
      </c>
      <c r="I170" s="178">
        <v>0</v>
      </c>
      <c r="J170" s="176">
        <v>46104</v>
      </c>
      <c r="K170" s="172" t="s">
        <v>93</v>
      </c>
      <c r="L170" s="172" t="s">
        <v>94</v>
      </c>
      <c r="M170" s="179">
        <v>0</v>
      </c>
      <c r="N170" s="177"/>
      <c r="O170" s="177">
        <v>33</v>
      </c>
      <c r="P170" s="180">
        <v>-46.77</v>
      </c>
    </row>
    <row r="171" spans="1:16" ht="19.5" hidden="1" customHeight="1">
      <c r="A171" s="172" t="s">
        <v>3729</v>
      </c>
      <c r="B171" s="176">
        <v>46119</v>
      </c>
      <c r="C171" s="172" t="s">
        <v>2694</v>
      </c>
      <c r="D171" s="172" t="s">
        <v>95</v>
      </c>
      <c r="E171" s="172" t="s">
        <v>43</v>
      </c>
      <c r="F171" s="172" t="s">
        <v>125</v>
      </c>
      <c r="G171" s="172" t="s">
        <v>84</v>
      </c>
      <c r="H171" s="177">
        <v>1</v>
      </c>
      <c r="I171" s="178">
        <v>0</v>
      </c>
      <c r="J171" s="176">
        <v>46104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-5.55</v>
      </c>
    </row>
    <row r="172" spans="1:16" ht="19.5" hidden="1" customHeight="1">
      <c r="A172" s="172" t="s">
        <v>3729</v>
      </c>
      <c r="B172" s="176">
        <v>46119</v>
      </c>
      <c r="C172" s="172" t="s">
        <v>92</v>
      </c>
      <c r="D172" s="172" t="s">
        <v>96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46104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0</v>
      </c>
    </row>
    <row r="173" spans="1:16" ht="19.5" hidden="1" customHeight="1">
      <c r="A173" s="172" t="s">
        <v>3729</v>
      </c>
      <c r="B173" s="176">
        <v>46119</v>
      </c>
      <c r="C173" s="172" t="s">
        <v>92</v>
      </c>
      <c r="D173" s="172" t="s">
        <v>97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46104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-46.77</v>
      </c>
    </row>
    <row r="174" spans="1:16" ht="19.5" hidden="1" customHeight="1">
      <c r="A174" s="172" t="s">
        <v>3729</v>
      </c>
      <c r="B174" s="176">
        <v>46119</v>
      </c>
      <c r="C174" s="172" t="s">
        <v>2694</v>
      </c>
      <c r="D174" s="172" t="s">
        <v>98</v>
      </c>
      <c r="E174" s="172" t="s">
        <v>43</v>
      </c>
      <c r="F174" s="172" t="s">
        <v>125</v>
      </c>
      <c r="G174" s="172" t="s">
        <v>84</v>
      </c>
      <c r="H174" s="177">
        <v>1</v>
      </c>
      <c r="I174" s="178">
        <v>0</v>
      </c>
      <c r="J174" s="176">
        <v>46104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-15</v>
      </c>
    </row>
    <row r="175" spans="1:16" ht="19.5" hidden="1" customHeight="1">
      <c r="A175" s="172" t="s">
        <v>3730</v>
      </c>
      <c r="B175" s="176">
        <v>46119</v>
      </c>
      <c r="C175" s="172" t="s">
        <v>92</v>
      </c>
      <c r="D175" s="172" t="s">
        <v>24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2550</v>
      </c>
      <c r="J175" s="176">
        <v>46116</v>
      </c>
      <c r="K175" s="172" t="s">
        <v>93</v>
      </c>
      <c r="L175" s="172" t="s">
        <v>94</v>
      </c>
      <c r="M175" s="179">
        <v>0.43</v>
      </c>
      <c r="N175" s="177"/>
      <c r="O175" s="177">
        <v>36</v>
      </c>
      <c r="P175" s="180">
        <v>-123.34</v>
      </c>
    </row>
    <row r="176" spans="1:16" ht="19.5" hidden="1" customHeight="1">
      <c r="A176" s="172" t="s">
        <v>3730</v>
      </c>
      <c r="B176" s="176">
        <v>46119</v>
      </c>
      <c r="C176" s="172" t="s">
        <v>100</v>
      </c>
      <c r="D176" s="172" t="s">
        <v>101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2550</v>
      </c>
      <c r="J176" s="176">
        <v>46116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1004.76</v>
      </c>
    </row>
    <row r="177" spans="1:16" ht="19.5" hidden="1" customHeight="1">
      <c r="A177" s="172" t="s">
        <v>3730</v>
      </c>
      <c r="B177" s="176">
        <v>46119</v>
      </c>
      <c r="C177" s="172" t="s">
        <v>100</v>
      </c>
      <c r="D177" s="172" t="s">
        <v>102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2550</v>
      </c>
      <c r="J177" s="176">
        <v>46116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10.050000000000001</v>
      </c>
    </row>
    <row r="178" spans="1:16" ht="19.5" hidden="1" customHeight="1">
      <c r="A178" s="172" t="s">
        <v>3730</v>
      </c>
      <c r="B178" s="176">
        <v>46119</v>
      </c>
      <c r="C178" s="172" t="s">
        <v>100</v>
      </c>
      <c r="D178" s="172" t="s">
        <v>103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2550</v>
      </c>
      <c r="J178" s="176">
        <v>46116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1535.19</v>
      </c>
    </row>
    <row r="179" spans="1:16" ht="19.5" hidden="1" customHeight="1">
      <c r="A179" s="172" t="s">
        <v>3730</v>
      </c>
      <c r="B179" s="176">
        <v>46119</v>
      </c>
      <c r="C179" s="172" t="s">
        <v>104</v>
      </c>
      <c r="D179" s="172" t="s">
        <v>105</v>
      </c>
      <c r="E179" s="172" t="s">
        <v>60</v>
      </c>
      <c r="F179" s="172" t="s">
        <v>1426</v>
      </c>
      <c r="G179" s="172" t="s">
        <v>84</v>
      </c>
      <c r="H179" s="177">
        <v>1</v>
      </c>
      <c r="I179" s="178">
        <v>2550</v>
      </c>
      <c r="J179" s="176">
        <v>46116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-1096.5</v>
      </c>
    </row>
    <row r="180" spans="1:16" ht="19.5" hidden="1" customHeight="1">
      <c r="A180" s="172" t="s">
        <v>3730</v>
      </c>
      <c r="B180" s="176">
        <v>46119</v>
      </c>
      <c r="C180" s="172" t="s">
        <v>2694</v>
      </c>
      <c r="D180" s="172" t="s">
        <v>95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2550</v>
      </c>
      <c r="J180" s="176">
        <v>46116</v>
      </c>
      <c r="K180" s="172" t="s">
        <v>93</v>
      </c>
      <c r="L180" s="172" t="s">
        <v>94</v>
      </c>
      <c r="M180" s="179">
        <v>0.43</v>
      </c>
      <c r="N180" s="177"/>
      <c r="O180" s="177"/>
      <c r="P180" s="180">
        <v>-6.7</v>
      </c>
    </row>
    <row r="181" spans="1:16" ht="19.5" hidden="1" customHeight="1">
      <c r="A181" s="172" t="s">
        <v>3731</v>
      </c>
      <c r="B181" s="176">
        <v>46119</v>
      </c>
      <c r="C181" s="172" t="s">
        <v>2694</v>
      </c>
      <c r="D181" s="172" t="s">
        <v>82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46119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-17.75</v>
      </c>
    </row>
    <row r="182" spans="1:16" ht="19.5" hidden="1" customHeight="1">
      <c r="A182" s="172" t="s">
        <v>3730</v>
      </c>
      <c r="B182" s="176">
        <v>46119</v>
      </c>
      <c r="C182" s="172" t="s">
        <v>2694</v>
      </c>
      <c r="D182" s="172" t="s">
        <v>82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46116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-19.09</v>
      </c>
    </row>
    <row r="183" spans="1:16" ht="19.5" hidden="1" customHeight="1">
      <c r="A183" s="172" t="s">
        <v>3732</v>
      </c>
      <c r="B183" s="176">
        <v>46119</v>
      </c>
      <c r="C183" s="172" t="s">
        <v>2694</v>
      </c>
      <c r="D183" s="172" t="s">
        <v>82</v>
      </c>
      <c r="E183" s="172" t="s">
        <v>55</v>
      </c>
      <c r="F183" s="172" t="s">
        <v>1272</v>
      </c>
      <c r="G183" s="172" t="s">
        <v>84</v>
      </c>
      <c r="H183" s="177">
        <v>1</v>
      </c>
      <c r="I183" s="178">
        <v>0</v>
      </c>
      <c r="J183" s="176">
        <v>46119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-26.93</v>
      </c>
    </row>
    <row r="184" spans="1:16" ht="19.5" hidden="1" customHeight="1">
      <c r="A184" s="172" t="s">
        <v>3733</v>
      </c>
      <c r="B184" s="176">
        <v>46119</v>
      </c>
      <c r="C184" s="172" t="s">
        <v>92</v>
      </c>
      <c r="D184" s="172" t="s">
        <v>24</v>
      </c>
      <c r="E184" s="172" t="s">
        <v>58</v>
      </c>
      <c r="F184" s="172" t="s">
        <v>1300</v>
      </c>
      <c r="G184" s="172" t="s">
        <v>84</v>
      </c>
      <c r="H184" s="177">
        <v>1</v>
      </c>
      <c r="I184" s="178">
        <v>2443</v>
      </c>
      <c r="J184" s="176">
        <v>46117</v>
      </c>
      <c r="K184" s="172" t="s">
        <v>93</v>
      </c>
      <c r="L184" s="172" t="s">
        <v>94</v>
      </c>
      <c r="M184" s="179">
        <v>0.43</v>
      </c>
      <c r="N184" s="177"/>
      <c r="O184" s="177">
        <v>37</v>
      </c>
      <c r="P184" s="180">
        <v>-128.58000000000001</v>
      </c>
    </row>
    <row r="185" spans="1:16" ht="19.5" hidden="1" customHeight="1">
      <c r="A185" s="172" t="s">
        <v>3733</v>
      </c>
      <c r="B185" s="176">
        <v>46119</v>
      </c>
      <c r="C185" s="172" t="s">
        <v>100</v>
      </c>
      <c r="D185" s="172" t="s">
        <v>101</v>
      </c>
      <c r="E185" s="172" t="s">
        <v>58</v>
      </c>
      <c r="F185" s="172" t="s">
        <v>1300</v>
      </c>
      <c r="G185" s="172" t="s">
        <v>84</v>
      </c>
      <c r="H185" s="177">
        <v>1</v>
      </c>
      <c r="I185" s="178">
        <v>2443</v>
      </c>
      <c r="J185" s="176">
        <v>46117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986.67</v>
      </c>
    </row>
    <row r="186" spans="1:16" ht="19.5" hidden="1" customHeight="1">
      <c r="A186" s="172" t="s">
        <v>3733</v>
      </c>
      <c r="B186" s="176">
        <v>46119</v>
      </c>
      <c r="C186" s="172" t="s">
        <v>100</v>
      </c>
      <c r="D186" s="172" t="s">
        <v>102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2443</v>
      </c>
      <c r="J186" s="176">
        <v>46117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9.8699999999999992</v>
      </c>
    </row>
    <row r="187" spans="1:16" ht="19.5" hidden="1" customHeight="1">
      <c r="A187" s="172" t="s">
        <v>3733</v>
      </c>
      <c r="B187" s="176">
        <v>46119</v>
      </c>
      <c r="C187" s="172" t="s">
        <v>100</v>
      </c>
      <c r="D187" s="172" t="s">
        <v>103</v>
      </c>
      <c r="E187" s="172" t="s">
        <v>58</v>
      </c>
      <c r="F187" s="172" t="s">
        <v>1300</v>
      </c>
      <c r="G187" s="172" t="s">
        <v>84</v>
      </c>
      <c r="H187" s="177">
        <v>1</v>
      </c>
      <c r="I187" s="178">
        <v>2443</v>
      </c>
      <c r="J187" s="176">
        <v>46117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1446.46</v>
      </c>
    </row>
    <row r="188" spans="1:16" ht="19.5" hidden="1" customHeight="1">
      <c r="A188" s="172" t="s">
        <v>3733</v>
      </c>
      <c r="B188" s="176">
        <v>46119</v>
      </c>
      <c r="C188" s="172" t="s">
        <v>104</v>
      </c>
      <c r="D188" s="172" t="s">
        <v>105</v>
      </c>
      <c r="E188" s="172" t="s">
        <v>58</v>
      </c>
      <c r="F188" s="172" t="s">
        <v>1300</v>
      </c>
      <c r="G188" s="172" t="s">
        <v>84</v>
      </c>
      <c r="H188" s="177">
        <v>1</v>
      </c>
      <c r="I188" s="178">
        <v>2443</v>
      </c>
      <c r="J188" s="176">
        <v>46117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-1050.49</v>
      </c>
    </row>
    <row r="189" spans="1:16" ht="19.5" hidden="1" customHeight="1">
      <c r="A189" s="172" t="s">
        <v>3733</v>
      </c>
      <c r="B189" s="176">
        <v>46119</v>
      </c>
      <c r="C189" s="172" t="s">
        <v>2694</v>
      </c>
      <c r="D189" s="172" t="s">
        <v>95</v>
      </c>
      <c r="E189" s="172" t="s">
        <v>58</v>
      </c>
      <c r="F189" s="172" t="s">
        <v>1300</v>
      </c>
      <c r="G189" s="172" t="s">
        <v>84</v>
      </c>
      <c r="H189" s="177">
        <v>1</v>
      </c>
      <c r="I189" s="178">
        <v>2443</v>
      </c>
      <c r="J189" s="176">
        <v>46117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-6.44</v>
      </c>
    </row>
    <row r="190" spans="1:16" ht="19.5" hidden="1" customHeight="1">
      <c r="A190" s="172" t="s">
        <v>3734</v>
      </c>
      <c r="B190" s="176">
        <v>46119</v>
      </c>
      <c r="C190" s="172" t="s">
        <v>92</v>
      </c>
      <c r="D190" s="172" t="s">
        <v>24</v>
      </c>
      <c r="E190" s="172" t="s">
        <v>60</v>
      </c>
      <c r="F190" s="172" t="s">
        <v>1426</v>
      </c>
      <c r="G190" s="172" t="s">
        <v>84</v>
      </c>
      <c r="H190" s="177">
        <v>1</v>
      </c>
      <c r="I190" s="178">
        <v>2550</v>
      </c>
      <c r="J190" s="176">
        <v>46106</v>
      </c>
      <c r="K190" s="172" t="s">
        <v>93</v>
      </c>
      <c r="L190" s="172" t="s">
        <v>94</v>
      </c>
      <c r="M190" s="179">
        <v>0.43</v>
      </c>
      <c r="N190" s="177"/>
      <c r="O190" s="177">
        <v>34</v>
      </c>
      <c r="P190" s="180">
        <v>-108.58</v>
      </c>
    </row>
    <row r="191" spans="1:16" ht="19.5" hidden="1" customHeight="1">
      <c r="A191" s="172" t="s">
        <v>3734</v>
      </c>
      <c r="B191" s="176">
        <v>46119</v>
      </c>
      <c r="C191" s="172" t="s">
        <v>100</v>
      </c>
      <c r="D191" s="172" t="s">
        <v>101</v>
      </c>
      <c r="E191" s="172" t="s">
        <v>60</v>
      </c>
      <c r="F191" s="172" t="s">
        <v>1426</v>
      </c>
      <c r="G191" s="172" t="s">
        <v>84</v>
      </c>
      <c r="H191" s="177">
        <v>1</v>
      </c>
      <c r="I191" s="178">
        <v>2550</v>
      </c>
      <c r="J191" s="176">
        <v>46106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1122.6199999999999</v>
      </c>
    </row>
    <row r="192" spans="1:16" ht="19.5" hidden="1" customHeight="1">
      <c r="A192" s="172" t="s">
        <v>3734</v>
      </c>
      <c r="B192" s="176">
        <v>46119</v>
      </c>
      <c r="C192" s="172" t="s">
        <v>100</v>
      </c>
      <c r="D192" s="172" t="s">
        <v>102</v>
      </c>
      <c r="E192" s="172" t="s">
        <v>60</v>
      </c>
      <c r="F192" s="172" t="s">
        <v>1426</v>
      </c>
      <c r="G192" s="172" t="s">
        <v>84</v>
      </c>
      <c r="H192" s="177">
        <v>1</v>
      </c>
      <c r="I192" s="178">
        <v>2550</v>
      </c>
      <c r="J192" s="176">
        <v>46106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11.23</v>
      </c>
    </row>
    <row r="193" spans="1:16" ht="19.5" hidden="1" customHeight="1">
      <c r="A193" s="172" t="s">
        <v>3734</v>
      </c>
      <c r="B193" s="176">
        <v>46119</v>
      </c>
      <c r="C193" s="172" t="s">
        <v>100</v>
      </c>
      <c r="D193" s="172" t="s">
        <v>103</v>
      </c>
      <c r="E193" s="172" t="s">
        <v>60</v>
      </c>
      <c r="F193" s="172" t="s">
        <v>1426</v>
      </c>
      <c r="G193" s="172" t="s">
        <v>84</v>
      </c>
      <c r="H193" s="177">
        <v>1</v>
      </c>
      <c r="I193" s="178">
        <v>2550</v>
      </c>
      <c r="J193" s="176">
        <v>46106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1416.15</v>
      </c>
    </row>
    <row r="194" spans="1:16" ht="19.5" hidden="1" customHeight="1">
      <c r="A194" s="172" t="s">
        <v>3734</v>
      </c>
      <c r="B194" s="176">
        <v>46119</v>
      </c>
      <c r="C194" s="172" t="s">
        <v>104</v>
      </c>
      <c r="D194" s="172" t="s">
        <v>105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2550</v>
      </c>
      <c r="J194" s="176">
        <v>46106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-1096.5</v>
      </c>
    </row>
    <row r="195" spans="1:16" ht="19.5" hidden="1" customHeight="1">
      <c r="A195" s="172" t="s">
        <v>3734</v>
      </c>
      <c r="B195" s="176">
        <v>46119</v>
      </c>
      <c r="C195" s="172" t="s">
        <v>2694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2550</v>
      </c>
      <c r="J195" s="176">
        <v>46106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-6.17</v>
      </c>
    </row>
    <row r="196" spans="1:16" ht="19.5" hidden="1" customHeight="1">
      <c r="A196" s="172" t="s">
        <v>3733</v>
      </c>
      <c r="B196" s="176">
        <v>46119</v>
      </c>
      <c r="C196" s="172" t="s">
        <v>2694</v>
      </c>
      <c r="D196" s="172" t="s">
        <v>82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0</v>
      </c>
      <c r="J196" s="176">
        <v>46117</v>
      </c>
      <c r="K196" s="172" t="s">
        <v>85</v>
      </c>
      <c r="L196" s="172" t="s">
        <v>85</v>
      </c>
      <c r="M196" s="179">
        <v>0</v>
      </c>
      <c r="N196" s="177"/>
      <c r="O196" s="177"/>
      <c r="P196" s="180">
        <v>-18.75</v>
      </c>
    </row>
    <row r="197" spans="1:16" ht="19.5" hidden="1" customHeight="1">
      <c r="A197" s="172" t="s">
        <v>3734</v>
      </c>
      <c r="B197" s="176">
        <v>46119</v>
      </c>
      <c r="C197" s="172" t="s">
        <v>2694</v>
      </c>
      <c r="D197" s="172" t="s">
        <v>82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0</v>
      </c>
      <c r="J197" s="176">
        <v>46106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-21.33</v>
      </c>
    </row>
    <row r="198" spans="1:16" ht="19.5" hidden="1" customHeight="1">
      <c r="A198" s="172" t="s">
        <v>3735</v>
      </c>
      <c r="B198" s="176">
        <v>46119</v>
      </c>
      <c r="C198" s="172" t="s">
        <v>92</v>
      </c>
      <c r="D198" s="172" t="s">
        <v>24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2750</v>
      </c>
      <c r="J198" s="176">
        <v>46117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-120.48</v>
      </c>
    </row>
    <row r="199" spans="1:16" ht="19.5" hidden="1" customHeight="1">
      <c r="A199" s="172" t="s">
        <v>3735</v>
      </c>
      <c r="B199" s="176">
        <v>46119</v>
      </c>
      <c r="C199" s="172" t="s">
        <v>100</v>
      </c>
      <c r="D199" s="172" t="s">
        <v>101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2750</v>
      </c>
      <c r="J199" s="176">
        <v>46117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1182.8599999999999</v>
      </c>
    </row>
    <row r="200" spans="1:16" ht="19.5" hidden="1" customHeight="1">
      <c r="A200" s="172" t="s">
        <v>3735</v>
      </c>
      <c r="B200" s="176">
        <v>46119</v>
      </c>
      <c r="C200" s="172" t="s">
        <v>100</v>
      </c>
      <c r="D200" s="172" t="s">
        <v>102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2750</v>
      </c>
      <c r="J200" s="176">
        <v>46117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11.83</v>
      </c>
    </row>
    <row r="201" spans="1:16" ht="19.5" hidden="1" customHeight="1">
      <c r="A201" s="172" t="s">
        <v>3735</v>
      </c>
      <c r="B201" s="176">
        <v>46119</v>
      </c>
      <c r="C201" s="172" t="s">
        <v>100</v>
      </c>
      <c r="D201" s="172" t="s">
        <v>103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2750</v>
      </c>
      <c r="J201" s="176">
        <v>46117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1555.31</v>
      </c>
    </row>
    <row r="202" spans="1:16" ht="19.5" hidden="1" customHeight="1">
      <c r="A202" s="172" t="s">
        <v>3735</v>
      </c>
      <c r="B202" s="176">
        <v>46119</v>
      </c>
      <c r="C202" s="172" t="s">
        <v>104</v>
      </c>
      <c r="D202" s="172" t="s">
        <v>105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2750</v>
      </c>
      <c r="J202" s="176">
        <v>46117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-1182.5</v>
      </c>
    </row>
    <row r="203" spans="1:16" ht="19.5" hidden="1" customHeight="1">
      <c r="A203" s="172" t="s">
        <v>3735</v>
      </c>
      <c r="B203" s="176">
        <v>46119</v>
      </c>
      <c r="C203" s="172" t="s">
        <v>2694</v>
      </c>
      <c r="D203" s="172" t="s">
        <v>95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2750</v>
      </c>
      <c r="J203" s="176">
        <v>46117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-5.42</v>
      </c>
    </row>
    <row r="204" spans="1:16" ht="19.5" hidden="1" customHeight="1">
      <c r="A204" s="172" t="s">
        <v>3736</v>
      </c>
      <c r="B204" s="176">
        <v>46119</v>
      </c>
      <c r="C204" s="172" t="s">
        <v>92</v>
      </c>
      <c r="D204" s="172" t="s">
        <v>24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2750</v>
      </c>
      <c r="J204" s="176">
        <v>46115</v>
      </c>
      <c r="K204" s="172" t="s">
        <v>93</v>
      </c>
      <c r="L204" s="172" t="s">
        <v>94</v>
      </c>
      <c r="M204" s="179">
        <v>0.43</v>
      </c>
      <c r="N204" s="177"/>
      <c r="O204" s="177">
        <v>34</v>
      </c>
      <c r="P204" s="180">
        <v>-98.37</v>
      </c>
    </row>
    <row r="205" spans="1:16" ht="19.5" hidden="1" customHeight="1">
      <c r="A205" s="172" t="s">
        <v>3736</v>
      </c>
      <c r="B205" s="176">
        <v>46119</v>
      </c>
      <c r="C205" s="172" t="s">
        <v>100</v>
      </c>
      <c r="D205" s="172" t="s">
        <v>101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2750</v>
      </c>
      <c r="J205" s="176">
        <v>46115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1079.6199999999999</v>
      </c>
    </row>
    <row r="206" spans="1:16" ht="19.5" hidden="1" customHeight="1">
      <c r="A206" s="172" t="s">
        <v>3736</v>
      </c>
      <c r="B206" s="176">
        <v>46119</v>
      </c>
      <c r="C206" s="172" t="s">
        <v>100</v>
      </c>
      <c r="D206" s="172" t="s">
        <v>102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2750</v>
      </c>
      <c r="J206" s="176">
        <v>46115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10.8</v>
      </c>
    </row>
    <row r="207" spans="1:16" ht="19.5" hidden="1" customHeight="1">
      <c r="A207" s="172" t="s">
        <v>3736</v>
      </c>
      <c r="B207" s="176">
        <v>46119</v>
      </c>
      <c r="C207" s="172" t="s">
        <v>100</v>
      </c>
      <c r="D207" s="172" t="s">
        <v>103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2750</v>
      </c>
      <c r="J207" s="176">
        <v>46115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1659.58</v>
      </c>
    </row>
    <row r="208" spans="1:16" ht="19.5" hidden="1" customHeight="1">
      <c r="A208" s="172" t="s">
        <v>3736</v>
      </c>
      <c r="B208" s="176">
        <v>46119</v>
      </c>
      <c r="C208" s="172" t="s">
        <v>104</v>
      </c>
      <c r="D208" s="172" t="s">
        <v>105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2750</v>
      </c>
      <c r="J208" s="176">
        <v>46115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-1182.5</v>
      </c>
    </row>
    <row r="209" spans="1:16" ht="19.5" hidden="1" customHeight="1">
      <c r="A209" s="172" t="s">
        <v>3736</v>
      </c>
      <c r="B209" s="176">
        <v>46119</v>
      </c>
      <c r="C209" s="172" t="s">
        <v>2694</v>
      </c>
      <c r="D209" s="172" t="s">
        <v>95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2750</v>
      </c>
      <c r="J209" s="176">
        <v>46115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-5.7</v>
      </c>
    </row>
    <row r="210" spans="1:16" ht="19.5" hidden="1" customHeight="1">
      <c r="A210" s="172" t="s">
        <v>3737</v>
      </c>
      <c r="B210" s="176">
        <v>46119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2650</v>
      </c>
      <c r="J210" s="176">
        <v>46117</v>
      </c>
      <c r="K210" s="172" t="s">
        <v>93</v>
      </c>
      <c r="L210" s="172" t="s">
        <v>94</v>
      </c>
      <c r="M210" s="179">
        <v>0.43</v>
      </c>
      <c r="N210" s="177"/>
      <c r="O210" s="177">
        <v>37</v>
      </c>
      <c r="P210" s="180">
        <v>-118.48</v>
      </c>
    </row>
    <row r="211" spans="1:16" ht="19.5" hidden="1" customHeight="1">
      <c r="A211" s="172" t="s">
        <v>3737</v>
      </c>
      <c r="B211" s="176">
        <v>46119</v>
      </c>
      <c r="C211" s="172" t="s">
        <v>100</v>
      </c>
      <c r="D211" s="172" t="s">
        <v>101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2650</v>
      </c>
      <c r="J211" s="176">
        <v>46117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1036.19</v>
      </c>
    </row>
    <row r="212" spans="1:16" ht="19.5" hidden="1" customHeight="1">
      <c r="A212" s="172" t="s">
        <v>3737</v>
      </c>
      <c r="B212" s="176">
        <v>46119</v>
      </c>
      <c r="C212" s="172" t="s">
        <v>100</v>
      </c>
      <c r="D212" s="172" t="s">
        <v>102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2650</v>
      </c>
      <c r="J212" s="176">
        <v>46117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10.36</v>
      </c>
    </row>
    <row r="213" spans="1:16" ht="19.5" hidden="1" customHeight="1">
      <c r="A213" s="172" t="s">
        <v>3737</v>
      </c>
      <c r="B213" s="176">
        <v>46119</v>
      </c>
      <c r="C213" s="172" t="s">
        <v>100</v>
      </c>
      <c r="D213" s="172" t="s">
        <v>103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2650</v>
      </c>
      <c r="J213" s="176">
        <v>46117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1603.45</v>
      </c>
    </row>
    <row r="214" spans="1:16" ht="19.5" hidden="1" customHeight="1">
      <c r="A214" s="172" t="s">
        <v>3737</v>
      </c>
      <c r="B214" s="176">
        <v>46119</v>
      </c>
      <c r="C214" s="172" t="s">
        <v>104</v>
      </c>
      <c r="D214" s="172" t="s">
        <v>105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2650</v>
      </c>
      <c r="J214" s="176">
        <v>46117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-1139.5</v>
      </c>
    </row>
    <row r="215" spans="1:16" ht="19.5" hidden="1" customHeight="1">
      <c r="A215" s="172" t="s">
        <v>3737</v>
      </c>
      <c r="B215" s="176">
        <v>46119</v>
      </c>
      <c r="C215" s="172" t="s">
        <v>2694</v>
      </c>
      <c r="D215" s="172" t="s">
        <v>95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2650</v>
      </c>
      <c r="J215" s="176">
        <v>46117</v>
      </c>
      <c r="K215" s="172" t="s">
        <v>93</v>
      </c>
      <c r="L215" s="172" t="s">
        <v>94</v>
      </c>
      <c r="M215" s="179">
        <v>0.43</v>
      </c>
      <c r="N215" s="177"/>
      <c r="O215" s="177"/>
      <c r="P215" s="180">
        <v>-5.97</v>
      </c>
    </row>
    <row r="216" spans="1:16" ht="19.5" hidden="1" customHeight="1">
      <c r="A216" s="172" t="s">
        <v>3738</v>
      </c>
      <c r="B216" s="176">
        <v>46119</v>
      </c>
      <c r="C216" s="172" t="s">
        <v>92</v>
      </c>
      <c r="D216" s="172" t="s">
        <v>24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2750</v>
      </c>
      <c r="J216" s="176">
        <v>46116</v>
      </c>
      <c r="K216" s="172" t="s">
        <v>93</v>
      </c>
      <c r="L216" s="172" t="s">
        <v>94</v>
      </c>
      <c r="M216" s="179">
        <v>0.43</v>
      </c>
      <c r="N216" s="177"/>
      <c r="O216" s="177">
        <v>36</v>
      </c>
      <c r="P216" s="180">
        <v>-113.11</v>
      </c>
    </row>
    <row r="217" spans="1:16" ht="19.5" hidden="1" customHeight="1">
      <c r="A217" s="172" t="s">
        <v>3738</v>
      </c>
      <c r="B217" s="176">
        <v>46119</v>
      </c>
      <c r="C217" s="172" t="s">
        <v>100</v>
      </c>
      <c r="D217" s="172" t="s">
        <v>101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2750</v>
      </c>
      <c r="J217" s="176">
        <v>46116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960.23</v>
      </c>
    </row>
    <row r="218" spans="1:16" ht="19.5" hidden="1" customHeight="1">
      <c r="A218" s="172" t="s">
        <v>3738</v>
      </c>
      <c r="B218" s="176">
        <v>46119</v>
      </c>
      <c r="C218" s="172" t="s">
        <v>100</v>
      </c>
      <c r="D218" s="172" t="s">
        <v>102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2750</v>
      </c>
      <c r="J218" s="176">
        <v>46116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9.6</v>
      </c>
    </row>
    <row r="219" spans="1:16" ht="19.5" hidden="1" customHeight="1">
      <c r="A219" s="172" t="s">
        <v>3738</v>
      </c>
      <c r="B219" s="176">
        <v>46119</v>
      </c>
      <c r="C219" s="172" t="s">
        <v>100</v>
      </c>
      <c r="D219" s="172" t="s">
        <v>103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2750</v>
      </c>
      <c r="J219" s="176">
        <v>46116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1780.17</v>
      </c>
    </row>
    <row r="220" spans="1:16" ht="19.5" hidden="1" customHeight="1">
      <c r="A220" s="172" t="s">
        <v>3738</v>
      </c>
      <c r="B220" s="176">
        <v>46119</v>
      </c>
      <c r="C220" s="172" t="s">
        <v>104</v>
      </c>
      <c r="D220" s="172" t="s">
        <v>105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2750</v>
      </c>
      <c r="J220" s="176">
        <v>46116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-1182.5</v>
      </c>
    </row>
    <row r="221" spans="1:16" ht="19.5" hidden="1" customHeight="1">
      <c r="A221" s="172" t="s">
        <v>3738</v>
      </c>
      <c r="B221" s="176">
        <v>46119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2750</v>
      </c>
      <c r="J221" s="176">
        <v>46116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-5.62</v>
      </c>
    </row>
    <row r="222" spans="1:16" ht="19.5" hidden="1" customHeight="1">
      <c r="A222" s="172" t="s">
        <v>3737</v>
      </c>
      <c r="B222" s="176">
        <v>46119</v>
      </c>
      <c r="C222" s="172" t="s">
        <v>2694</v>
      </c>
      <c r="D222" s="172" t="s">
        <v>82</v>
      </c>
      <c r="E222" s="172" t="s">
        <v>39</v>
      </c>
      <c r="F222" s="172" t="s">
        <v>117</v>
      </c>
      <c r="G222" s="172" t="s">
        <v>84</v>
      </c>
      <c r="H222" s="177">
        <v>1</v>
      </c>
      <c r="I222" s="178">
        <v>0</v>
      </c>
      <c r="J222" s="176">
        <v>46117</v>
      </c>
      <c r="K222" s="172" t="s">
        <v>85</v>
      </c>
      <c r="L222" s="172" t="s">
        <v>85</v>
      </c>
      <c r="M222" s="179">
        <v>0</v>
      </c>
      <c r="N222" s="177"/>
      <c r="O222" s="177"/>
      <c r="P222" s="180">
        <v>-19.690000000000001</v>
      </c>
    </row>
    <row r="223" spans="1:16" ht="19.5" hidden="1" customHeight="1">
      <c r="A223" s="172" t="s">
        <v>3738</v>
      </c>
      <c r="B223" s="176">
        <v>46119</v>
      </c>
      <c r="C223" s="172" t="s">
        <v>2694</v>
      </c>
      <c r="D223" s="172" t="s">
        <v>82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46116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-18.239999999999998</v>
      </c>
    </row>
    <row r="224" spans="1:16" ht="19.5" hidden="1" customHeight="1">
      <c r="A224" s="172" t="s">
        <v>3739</v>
      </c>
      <c r="B224" s="176">
        <v>46119</v>
      </c>
      <c r="C224" s="172" t="s">
        <v>2694</v>
      </c>
      <c r="D224" s="172" t="s">
        <v>82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46119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-17.57</v>
      </c>
    </row>
    <row r="225" spans="1:16" ht="19.5" hidden="1" customHeight="1">
      <c r="A225" s="172" t="s">
        <v>3740</v>
      </c>
      <c r="B225" s="176">
        <v>46119</v>
      </c>
      <c r="C225" s="172" t="s">
        <v>2694</v>
      </c>
      <c r="D225" s="172" t="s">
        <v>82</v>
      </c>
      <c r="E225" s="172" t="s">
        <v>42</v>
      </c>
      <c r="F225" s="172" t="s">
        <v>89</v>
      </c>
      <c r="G225" s="172" t="s">
        <v>84</v>
      </c>
      <c r="H225" s="177">
        <v>1</v>
      </c>
      <c r="I225" s="178">
        <v>0</v>
      </c>
      <c r="J225" s="176">
        <v>46119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-19.690000000000001</v>
      </c>
    </row>
    <row r="226" spans="1:16" ht="19.5" hidden="1" customHeight="1">
      <c r="A226" s="172" t="s">
        <v>3741</v>
      </c>
      <c r="B226" s="176">
        <v>46119</v>
      </c>
      <c r="C226" s="172" t="s">
        <v>92</v>
      </c>
      <c r="D226" s="172" t="s">
        <v>24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46109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-56.94</v>
      </c>
    </row>
    <row r="227" spans="1:16" ht="19.5" hidden="1" customHeight="1">
      <c r="A227" s="172" t="s">
        <v>3741</v>
      </c>
      <c r="B227" s="176">
        <v>46119</v>
      </c>
      <c r="C227" s="172" t="s">
        <v>2694</v>
      </c>
      <c r="D227" s="172" t="s">
        <v>95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46109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-5.0599999999999996</v>
      </c>
    </row>
    <row r="228" spans="1:16" ht="19.5" hidden="1" customHeight="1">
      <c r="A228" s="172" t="s">
        <v>3741</v>
      </c>
      <c r="B228" s="176">
        <v>46119</v>
      </c>
      <c r="C228" s="172" t="s">
        <v>92</v>
      </c>
      <c r="D228" s="172" t="s">
        <v>96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46109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3741</v>
      </c>
      <c r="B229" s="176">
        <v>46119</v>
      </c>
      <c r="C229" s="172" t="s">
        <v>92</v>
      </c>
      <c r="D229" s="172" t="s">
        <v>97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0</v>
      </c>
      <c r="J229" s="176">
        <v>46109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-56.94</v>
      </c>
    </row>
    <row r="230" spans="1:16" ht="19.5" hidden="1" customHeight="1">
      <c r="A230" s="172" t="s">
        <v>3741</v>
      </c>
      <c r="B230" s="176">
        <v>46119</v>
      </c>
      <c r="C230" s="172" t="s">
        <v>2694</v>
      </c>
      <c r="D230" s="172" t="s">
        <v>98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0</v>
      </c>
      <c r="J230" s="176">
        <v>46109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3742</v>
      </c>
      <c r="B231" s="176">
        <v>46119</v>
      </c>
      <c r="C231" s="172" t="s">
        <v>2694</v>
      </c>
      <c r="D231" s="172" t="s">
        <v>82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46119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-18.68</v>
      </c>
    </row>
    <row r="232" spans="1:16" ht="19.5" hidden="1" customHeight="1">
      <c r="A232" s="172" t="s">
        <v>3743</v>
      </c>
      <c r="B232" s="176">
        <v>46119</v>
      </c>
      <c r="C232" s="172" t="s">
        <v>92</v>
      </c>
      <c r="D232" s="172" t="s">
        <v>24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46111</v>
      </c>
      <c r="K232" s="172" t="s">
        <v>93</v>
      </c>
      <c r="L232" s="172" t="s">
        <v>94</v>
      </c>
      <c r="M232" s="179">
        <v>0</v>
      </c>
      <c r="N232" s="177"/>
      <c r="O232" s="177">
        <v>33</v>
      </c>
      <c r="P232" s="180">
        <v>-46.77</v>
      </c>
    </row>
    <row r="233" spans="1:16" ht="19.5" hidden="1" customHeight="1">
      <c r="A233" s="172" t="s">
        <v>3743</v>
      </c>
      <c r="B233" s="176">
        <v>46119</v>
      </c>
      <c r="C233" s="172" t="s">
        <v>2694</v>
      </c>
      <c r="D233" s="172" t="s">
        <v>95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-5.98</v>
      </c>
    </row>
    <row r="234" spans="1:16" ht="19.5" hidden="1" customHeight="1">
      <c r="A234" s="172" t="s">
        <v>3743</v>
      </c>
      <c r="B234" s="176">
        <v>46119</v>
      </c>
      <c r="C234" s="172" t="s">
        <v>92</v>
      </c>
      <c r="D234" s="172" t="s">
        <v>96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3743</v>
      </c>
      <c r="B235" s="176">
        <v>46119</v>
      </c>
      <c r="C235" s="172" t="s">
        <v>92</v>
      </c>
      <c r="D235" s="172" t="s">
        <v>97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46111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3743</v>
      </c>
      <c r="B236" s="176">
        <v>46119</v>
      </c>
      <c r="C236" s="172" t="s">
        <v>2694</v>
      </c>
      <c r="D236" s="172" t="s">
        <v>98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46111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3744</v>
      </c>
      <c r="B237" s="176">
        <v>46119</v>
      </c>
      <c r="C237" s="172" t="s">
        <v>92</v>
      </c>
      <c r="D237" s="172" t="s">
        <v>24</v>
      </c>
      <c r="E237" s="172" t="s">
        <v>57</v>
      </c>
      <c r="F237" s="172" t="s">
        <v>1263</v>
      </c>
      <c r="G237" s="172" t="s">
        <v>84</v>
      </c>
      <c r="H237" s="177">
        <v>1</v>
      </c>
      <c r="I237" s="178">
        <v>2393</v>
      </c>
      <c r="J237" s="176">
        <v>46107</v>
      </c>
      <c r="K237" s="172" t="s">
        <v>93</v>
      </c>
      <c r="L237" s="172" t="s">
        <v>94</v>
      </c>
      <c r="M237" s="179">
        <v>0.43</v>
      </c>
      <c r="N237" s="177"/>
      <c r="O237" s="177">
        <v>35</v>
      </c>
      <c r="P237" s="180">
        <v>-113.45</v>
      </c>
    </row>
    <row r="238" spans="1:16" ht="19.5" hidden="1" customHeight="1">
      <c r="A238" s="172" t="s">
        <v>3744</v>
      </c>
      <c r="B238" s="176">
        <v>46119</v>
      </c>
      <c r="C238" s="172" t="s">
        <v>100</v>
      </c>
      <c r="D238" s="172" t="s">
        <v>101</v>
      </c>
      <c r="E238" s="172" t="s">
        <v>57</v>
      </c>
      <c r="F238" s="172" t="s">
        <v>1263</v>
      </c>
      <c r="G238" s="172" t="s">
        <v>84</v>
      </c>
      <c r="H238" s="177">
        <v>1</v>
      </c>
      <c r="I238" s="178">
        <v>2393</v>
      </c>
      <c r="J238" s="176">
        <v>46107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1364.07</v>
      </c>
    </row>
    <row r="239" spans="1:16" ht="19.5" hidden="1" customHeight="1">
      <c r="A239" s="172" t="s">
        <v>3744</v>
      </c>
      <c r="B239" s="176">
        <v>46119</v>
      </c>
      <c r="C239" s="172" t="s">
        <v>100</v>
      </c>
      <c r="D239" s="172" t="s">
        <v>102</v>
      </c>
      <c r="E239" s="172" t="s">
        <v>57</v>
      </c>
      <c r="F239" s="172" t="s">
        <v>1263</v>
      </c>
      <c r="G239" s="172" t="s">
        <v>84</v>
      </c>
      <c r="H239" s="177">
        <v>1</v>
      </c>
      <c r="I239" s="178">
        <v>2393</v>
      </c>
      <c r="J239" s="176">
        <v>46107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3744</v>
      </c>
      <c r="B240" s="176">
        <v>46119</v>
      </c>
      <c r="C240" s="172" t="s">
        <v>100</v>
      </c>
      <c r="D240" s="172" t="s">
        <v>103</v>
      </c>
      <c r="E240" s="172" t="s">
        <v>57</v>
      </c>
      <c r="F240" s="172" t="s">
        <v>1263</v>
      </c>
      <c r="G240" s="172" t="s">
        <v>84</v>
      </c>
      <c r="H240" s="177">
        <v>1</v>
      </c>
      <c r="I240" s="178">
        <v>2393</v>
      </c>
      <c r="J240" s="176">
        <v>46107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1028.93</v>
      </c>
    </row>
    <row r="241" spans="1:16" ht="19.5" hidden="1" customHeight="1">
      <c r="A241" s="172" t="s">
        <v>3744</v>
      </c>
      <c r="B241" s="176">
        <v>46119</v>
      </c>
      <c r="C241" s="172" t="s">
        <v>104</v>
      </c>
      <c r="D241" s="172" t="s">
        <v>105</v>
      </c>
      <c r="E241" s="172" t="s">
        <v>57</v>
      </c>
      <c r="F241" s="172" t="s">
        <v>1263</v>
      </c>
      <c r="G241" s="172" t="s">
        <v>84</v>
      </c>
      <c r="H241" s="177">
        <v>1</v>
      </c>
      <c r="I241" s="178">
        <v>2393</v>
      </c>
      <c r="J241" s="176">
        <v>46107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-1028.99</v>
      </c>
    </row>
    <row r="242" spans="1:16" ht="19.5" hidden="1" customHeight="1">
      <c r="A242" s="172" t="s">
        <v>3744</v>
      </c>
      <c r="B242" s="176">
        <v>46119</v>
      </c>
      <c r="C242" s="172" t="s">
        <v>2694</v>
      </c>
      <c r="D242" s="172" t="s">
        <v>95</v>
      </c>
      <c r="E242" s="172" t="s">
        <v>57</v>
      </c>
      <c r="F242" s="172" t="s">
        <v>1263</v>
      </c>
      <c r="G242" s="172" t="s">
        <v>84</v>
      </c>
      <c r="H242" s="177">
        <v>1</v>
      </c>
      <c r="I242" s="178">
        <v>2393</v>
      </c>
      <c r="J242" s="176">
        <v>46107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-5.6</v>
      </c>
    </row>
    <row r="243" spans="1:16" ht="19.5" hidden="1" customHeight="1">
      <c r="A243" s="172" t="s">
        <v>3745</v>
      </c>
      <c r="B243" s="176">
        <v>46119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46113</v>
      </c>
      <c r="K243" s="172" t="s">
        <v>93</v>
      </c>
      <c r="L243" s="172" t="s">
        <v>94</v>
      </c>
      <c r="M243" s="179">
        <v>0</v>
      </c>
      <c r="N243" s="177"/>
      <c r="O243" s="177">
        <v>32</v>
      </c>
      <c r="P243" s="180">
        <v>-56.94</v>
      </c>
    </row>
    <row r="244" spans="1:16" ht="19.5" hidden="1" customHeight="1">
      <c r="A244" s="172" t="s">
        <v>3745</v>
      </c>
      <c r="B244" s="176">
        <v>46119</v>
      </c>
      <c r="C244" s="172" t="s">
        <v>2694</v>
      </c>
      <c r="D244" s="172" t="s">
        <v>95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46113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-6.49</v>
      </c>
    </row>
    <row r="245" spans="1:16" ht="19.5" hidden="1" customHeight="1">
      <c r="A245" s="172" t="s">
        <v>3745</v>
      </c>
      <c r="B245" s="176">
        <v>46119</v>
      </c>
      <c r="C245" s="172" t="s">
        <v>92</v>
      </c>
      <c r="D245" s="172" t="s">
        <v>96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46113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3745</v>
      </c>
      <c r="B246" s="176">
        <v>46119</v>
      </c>
      <c r="C246" s="172" t="s">
        <v>92</v>
      </c>
      <c r="D246" s="172" t="s">
        <v>97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46113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3745</v>
      </c>
      <c r="B247" s="176">
        <v>46119</v>
      </c>
      <c r="C247" s="172" t="s">
        <v>2694</v>
      </c>
      <c r="D247" s="172" t="s">
        <v>98</v>
      </c>
      <c r="E247" s="172" t="s">
        <v>52</v>
      </c>
      <c r="F247" s="172" t="s">
        <v>90</v>
      </c>
      <c r="G247" s="172" t="s">
        <v>84</v>
      </c>
      <c r="H247" s="177">
        <v>1</v>
      </c>
      <c r="I247" s="178">
        <v>0</v>
      </c>
      <c r="J247" s="176">
        <v>46113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3746</v>
      </c>
      <c r="B248" s="176">
        <v>46119</v>
      </c>
      <c r="C248" s="172" t="s">
        <v>92</v>
      </c>
      <c r="D248" s="172" t="s">
        <v>24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46109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-56.94</v>
      </c>
    </row>
    <row r="249" spans="1:16" ht="19.5" hidden="1" customHeight="1">
      <c r="A249" s="172" t="s">
        <v>3746</v>
      </c>
      <c r="B249" s="176">
        <v>46119</v>
      </c>
      <c r="C249" s="172" t="s">
        <v>2694</v>
      </c>
      <c r="D249" s="172" t="s">
        <v>95</v>
      </c>
      <c r="E249" s="172" t="s">
        <v>52</v>
      </c>
      <c r="F249" s="172" t="s">
        <v>90</v>
      </c>
      <c r="G249" s="172" t="s">
        <v>84</v>
      </c>
      <c r="H249" s="177">
        <v>1</v>
      </c>
      <c r="I249" s="178">
        <v>0</v>
      </c>
      <c r="J249" s="176">
        <v>46109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-5.0599999999999996</v>
      </c>
    </row>
    <row r="250" spans="1:16" ht="19.5" hidden="1" customHeight="1">
      <c r="A250" s="172" t="s">
        <v>3746</v>
      </c>
      <c r="B250" s="176">
        <v>46119</v>
      </c>
      <c r="C250" s="172" t="s">
        <v>92</v>
      </c>
      <c r="D250" s="172" t="s">
        <v>96</v>
      </c>
      <c r="E250" s="172" t="s">
        <v>52</v>
      </c>
      <c r="F250" s="172" t="s">
        <v>90</v>
      </c>
      <c r="G250" s="172" t="s">
        <v>84</v>
      </c>
      <c r="H250" s="177">
        <v>1</v>
      </c>
      <c r="I250" s="178">
        <v>0</v>
      </c>
      <c r="J250" s="176">
        <v>46109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3746</v>
      </c>
      <c r="B251" s="176">
        <v>46119</v>
      </c>
      <c r="C251" s="172" t="s">
        <v>92</v>
      </c>
      <c r="D251" s="172" t="s">
        <v>97</v>
      </c>
      <c r="E251" s="172" t="s">
        <v>52</v>
      </c>
      <c r="F251" s="172" t="s">
        <v>90</v>
      </c>
      <c r="G251" s="172" t="s">
        <v>84</v>
      </c>
      <c r="H251" s="177">
        <v>1</v>
      </c>
      <c r="I251" s="178">
        <v>0</v>
      </c>
      <c r="J251" s="176">
        <v>46109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-56.94</v>
      </c>
    </row>
    <row r="252" spans="1:16" ht="19.5" hidden="1" customHeight="1">
      <c r="A252" s="172" t="s">
        <v>3746</v>
      </c>
      <c r="B252" s="176">
        <v>46119</v>
      </c>
      <c r="C252" s="172" t="s">
        <v>2694</v>
      </c>
      <c r="D252" s="172" t="s">
        <v>98</v>
      </c>
      <c r="E252" s="172" t="s">
        <v>52</v>
      </c>
      <c r="F252" s="172" t="s">
        <v>90</v>
      </c>
      <c r="G252" s="172" t="s">
        <v>84</v>
      </c>
      <c r="H252" s="177">
        <v>1</v>
      </c>
      <c r="I252" s="178">
        <v>0</v>
      </c>
      <c r="J252" s="176">
        <v>46109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3747</v>
      </c>
      <c r="B253" s="176">
        <v>46119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2600</v>
      </c>
      <c r="J253" s="176">
        <v>46118</v>
      </c>
      <c r="K253" s="172" t="s">
        <v>93</v>
      </c>
      <c r="L253" s="172" t="s">
        <v>94</v>
      </c>
      <c r="M253" s="179">
        <v>0.48</v>
      </c>
      <c r="N253" s="177"/>
      <c r="O253" s="177"/>
      <c r="P253" s="180">
        <v>-80</v>
      </c>
    </row>
    <row r="254" spans="1:16" ht="19.5" hidden="1" customHeight="1">
      <c r="A254" s="172" t="s">
        <v>3747</v>
      </c>
      <c r="B254" s="176">
        <v>46119</v>
      </c>
      <c r="C254" s="172" t="s">
        <v>100</v>
      </c>
      <c r="D254" s="172" t="s">
        <v>101</v>
      </c>
      <c r="E254" s="172" t="s">
        <v>52</v>
      </c>
      <c r="F254" s="172" t="s">
        <v>90</v>
      </c>
      <c r="G254" s="172" t="s">
        <v>84</v>
      </c>
      <c r="H254" s="177">
        <v>1</v>
      </c>
      <c r="I254" s="178">
        <v>2600</v>
      </c>
      <c r="J254" s="176">
        <v>46118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901.52</v>
      </c>
    </row>
    <row r="255" spans="1:16" ht="19.5" hidden="1" customHeight="1">
      <c r="A255" s="172" t="s">
        <v>3747</v>
      </c>
      <c r="B255" s="176">
        <v>46119</v>
      </c>
      <c r="C255" s="172" t="s">
        <v>100</v>
      </c>
      <c r="D255" s="172" t="s">
        <v>102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2600</v>
      </c>
      <c r="J255" s="176">
        <v>46118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9.02</v>
      </c>
    </row>
    <row r="256" spans="1:16" ht="19.5" hidden="1" customHeight="1">
      <c r="A256" s="172" t="s">
        <v>3747</v>
      </c>
      <c r="B256" s="176">
        <v>46119</v>
      </c>
      <c r="C256" s="172" t="s">
        <v>100</v>
      </c>
      <c r="D256" s="172" t="s">
        <v>103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2600</v>
      </c>
      <c r="J256" s="176">
        <v>46118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1689.46</v>
      </c>
    </row>
    <row r="257" spans="1:16" ht="19.5" hidden="1" customHeight="1">
      <c r="A257" s="172" t="s">
        <v>3747</v>
      </c>
      <c r="B257" s="176">
        <v>46119</v>
      </c>
      <c r="C257" s="172" t="s">
        <v>104</v>
      </c>
      <c r="D257" s="172" t="s">
        <v>105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2600</v>
      </c>
      <c r="J257" s="176">
        <v>46118</v>
      </c>
      <c r="K257" s="172" t="s">
        <v>93</v>
      </c>
      <c r="L257" s="172" t="s">
        <v>94</v>
      </c>
      <c r="M257" s="179">
        <v>0.48</v>
      </c>
      <c r="N257" s="177"/>
      <c r="O257" s="177"/>
      <c r="P257" s="180">
        <v>-1248</v>
      </c>
    </row>
    <row r="258" spans="1:16" ht="19.5" hidden="1" customHeight="1">
      <c r="A258" s="172" t="s">
        <v>3747</v>
      </c>
      <c r="B258" s="176">
        <v>46119</v>
      </c>
      <c r="C258" s="172" t="s">
        <v>2694</v>
      </c>
      <c r="D258" s="172" t="s">
        <v>95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2600</v>
      </c>
      <c r="J258" s="176">
        <v>46118</v>
      </c>
      <c r="K258" s="172" t="s">
        <v>93</v>
      </c>
      <c r="L258" s="172" t="s">
        <v>94</v>
      </c>
      <c r="M258" s="179">
        <v>0.48</v>
      </c>
      <c r="N258" s="177"/>
      <c r="O258" s="177"/>
      <c r="P258" s="180">
        <v>-6.36</v>
      </c>
    </row>
    <row r="259" spans="1:16" ht="19.5" hidden="1" customHeight="1">
      <c r="A259" s="172" t="s">
        <v>3747</v>
      </c>
      <c r="B259" s="176">
        <v>46119</v>
      </c>
      <c r="C259" s="172" t="s">
        <v>2694</v>
      </c>
      <c r="D259" s="172" t="s">
        <v>82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46118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-17.13</v>
      </c>
    </row>
    <row r="260" spans="1:16" ht="19.5" hidden="1" customHeight="1">
      <c r="A260" s="172" t="s">
        <v>3748</v>
      </c>
      <c r="B260" s="176">
        <v>46119</v>
      </c>
      <c r="C260" s="172" t="s">
        <v>2694</v>
      </c>
      <c r="D260" s="172" t="s">
        <v>82</v>
      </c>
      <c r="E260" s="172" t="s">
        <v>57</v>
      </c>
      <c r="F260" s="172" t="s">
        <v>1263</v>
      </c>
      <c r="G260" s="172" t="s">
        <v>84</v>
      </c>
      <c r="H260" s="177">
        <v>1</v>
      </c>
      <c r="I260" s="178">
        <v>0</v>
      </c>
      <c r="J260" s="176">
        <v>46119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-7.23</v>
      </c>
    </row>
    <row r="261" spans="1:16" ht="19.5" customHeight="1">
      <c r="A261" s="172" t="s">
        <v>3246</v>
      </c>
      <c r="B261" s="176">
        <v>46119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46119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-347.84</v>
      </c>
    </row>
    <row r="262" spans="1:16" ht="19.5" customHeight="1">
      <c r="A262" s="172" t="s">
        <v>142</v>
      </c>
      <c r="B262" s="176">
        <v>46119</v>
      </c>
      <c r="C262" s="172" t="s">
        <v>109</v>
      </c>
      <c r="D262" s="172" t="s">
        <v>143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46119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-2389.3000000000002</v>
      </c>
    </row>
    <row r="263" spans="1:16" ht="19.5" customHeight="1">
      <c r="A263" s="172" t="s">
        <v>3251</v>
      </c>
      <c r="B263" s="176">
        <v>46119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46119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-701</v>
      </c>
    </row>
    <row r="264" spans="1:16" ht="19.5" customHeight="1">
      <c r="A264" s="172" t="s">
        <v>3720</v>
      </c>
      <c r="B264" s="176">
        <v>46119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46119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-291.39999999999998</v>
      </c>
    </row>
    <row r="265" spans="1:16" ht="19.5" customHeight="1">
      <c r="A265" s="172" t="s">
        <v>3432</v>
      </c>
      <c r="B265" s="176">
        <v>46119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46119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-1103.76</v>
      </c>
    </row>
    <row r="266" spans="1:16" ht="19.5" customHeight="1">
      <c r="A266" s="172" t="s">
        <v>3718</v>
      </c>
      <c r="B266" s="176">
        <v>46119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46119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-270.04000000000002</v>
      </c>
    </row>
    <row r="267" spans="1:16" ht="19.5" customHeight="1">
      <c r="A267" s="172" t="s">
        <v>3433</v>
      </c>
      <c r="B267" s="176">
        <v>46119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46119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-598.79</v>
      </c>
    </row>
    <row r="268" spans="1:16" ht="19.5" customHeight="1">
      <c r="A268" s="172" t="s">
        <v>3434</v>
      </c>
      <c r="B268" s="176">
        <v>46119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46119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-1225.77</v>
      </c>
    </row>
    <row r="269" spans="1:16" ht="19.5" customHeight="1">
      <c r="A269" s="172" t="s">
        <v>3013</v>
      </c>
      <c r="B269" s="176">
        <v>46119</v>
      </c>
      <c r="C269" s="172" t="s">
        <v>109</v>
      </c>
      <c r="D269" s="172" t="s">
        <v>143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46119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-137.5</v>
      </c>
    </row>
    <row r="270" spans="1:16" ht="19.5" customHeight="1">
      <c r="A270" s="172" t="s">
        <v>3407</v>
      </c>
      <c r="B270" s="176">
        <v>46119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46119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-434.97</v>
      </c>
    </row>
    <row r="271" spans="1:16" ht="19.5" customHeight="1">
      <c r="A271" s="172" t="s">
        <v>3406</v>
      </c>
      <c r="B271" s="176">
        <v>46119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46119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-593.85</v>
      </c>
    </row>
    <row r="272" spans="1:16" ht="19.5" customHeight="1">
      <c r="A272" s="172" t="s">
        <v>3719</v>
      </c>
      <c r="B272" s="176">
        <v>46119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46119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-275.14999999999998</v>
      </c>
    </row>
    <row r="273" spans="1:16" ht="19.5" customHeight="1">
      <c r="A273" s="172" t="s">
        <v>3408</v>
      </c>
      <c r="B273" s="176">
        <v>46119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46119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-568.29999999999995</v>
      </c>
    </row>
    <row r="274" spans="1:16" ht="19.5" hidden="1" customHeight="1">
      <c r="A274" s="172" t="s">
        <v>3749</v>
      </c>
      <c r="B274" s="176">
        <v>46120</v>
      </c>
      <c r="C274" s="172" t="s">
        <v>2694</v>
      </c>
      <c r="D274" s="172" t="s">
        <v>82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0</v>
      </c>
      <c r="J274" s="176">
        <v>46120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-18.16</v>
      </c>
    </row>
    <row r="275" spans="1:16" ht="19.5" hidden="1" customHeight="1">
      <c r="A275" s="172" t="s">
        <v>3750</v>
      </c>
      <c r="B275" s="176">
        <v>46120</v>
      </c>
      <c r="C275" s="172" t="s">
        <v>92</v>
      </c>
      <c r="D275" s="172" t="s">
        <v>24</v>
      </c>
      <c r="E275" s="172" t="s">
        <v>43</v>
      </c>
      <c r="F275" s="172" t="s">
        <v>125</v>
      </c>
      <c r="G275" s="172" t="s">
        <v>84</v>
      </c>
      <c r="H275" s="177">
        <v>1</v>
      </c>
      <c r="I275" s="178">
        <v>0</v>
      </c>
      <c r="J275" s="176">
        <v>46111</v>
      </c>
      <c r="K275" s="172" t="s">
        <v>93</v>
      </c>
      <c r="L275" s="172" t="s">
        <v>94</v>
      </c>
      <c r="M275" s="179">
        <v>0</v>
      </c>
      <c r="N275" s="177"/>
      <c r="O275" s="177">
        <v>33</v>
      </c>
      <c r="P275" s="180">
        <v>-46.77</v>
      </c>
    </row>
    <row r="276" spans="1:16" ht="19.5" hidden="1" customHeight="1">
      <c r="A276" s="172" t="s">
        <v>3750</v>
      </c>
      <c r="B276" s="176">
        <v>46120</v>
      </c>
      <c r="C276" s="172" t="s">
        <v>2694</v>
      </c>
      <c r="D276" s="172" t="s">
        <v>95</v>
      </c>
      <c r="E276" s="172" t="s">
        <v>43</v>
      </c>
      <c r="F276" s="172" t="s">
        <v>125</v>
      </c>
      <c r="G276" s="172" t="s">
        <v>84</v>
      </c>
      <c r="H276" s="177">
        <v>1</v>
      </c>
      <c r="I276" s="178">
        <v>0</v>
      </c>
      <c r="J276" s="176">
        <v>46111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-7.33</v>
      </c>
    </row>
    <row r="277" spans="1:16" ht="19.5" hidden="1" customHeight="1">
      <c r="A277" s="172" t="s">
        <v>3751</v>
      </c>
      <c r="B277" s="176">
        <v>46120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0</v>
      </c>
      <c r="J277" s="176">
        <v>46111</v>
      </c>
      <c r="K277" s="172" t="s">
        <v>93</v>
      </c>
      <c r="L277" s="172" t="s">
        <v>94</v>
      </c>
      <c r="M277" s="179">
        <v>0</v>
      </c>
      <c r="N277" s="177"/>
      <c r="O277" s="177">
        <v>33</v>
      </c>
      <c r="P277" s="180">
        <v>-46.77</v>
      </c>
    </row>
    <row r="278" spans="1:16" ht="19.5" hidden="1" customHeight="1">
      <c r="A278" s="172" t="s">
        <v>3751</v>
      </c>
      <c r="B278" s="176">
        <v>46120</v>
      </c>
      <c r="C278" s="172" t="s">
        <v>2694</v>
      </c>
      <c r="D278" s="172" t="s">
        <v>95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0</v>
      </c>
      <c r="J278" s="176">
        <v>46111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-7.33</v>
      </c>
    </row>
    <row r="279" spans="1:16" ht="19.5" hidden="1" customHeight="1">
      <c r="A279" s="172" t="s">
        <v>3750</v>
      </c>
      <c r="B279" s="176">
        <v>46120</v>
      </c>
      <c r="C279" s="172" t="s">
        <v>92</v>
      </c>
      <c r="D279" s="172" t="s">
        <v>96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0</v>
      </c>
      <c r="J279" s="176">
        <v>46111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0</v>
      </c>
    </row>
    <row r="280" spans="1:16" ht="19.5" hidden="1" customHeight="1">
      <c r="A280" s="172" t="s">
        <v>3750</v>
      </c>
      <c r="B280" s="176">
        <v>46120</v>
      </c>
      <c r="C280" s="172" t="s">
        <v>92</v>
      </c>
      <c r="D280" s="172" t="s">
        <v>97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46111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-46.77</v>
      </c>
    </row>
    <row r="281" spans="1:16" ht="19.5" hidden="1" customHeight="1">
      <c r="A281" s="172" t="s">
        <v>3750</v>
      </c>
      <c r="B281" s="176">
        <v>46120</v>
      </c>
      <c r="C281" s="172" t="s">
        <v>2694</v>
      </c>
      <c r="D281" s="172" t="s">
        <v>98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-15</v>
      </c>
    </row>
    <row r="282" spans="1:16" ht="19.5" hidden="1" customHeight="1">
      <c r="A282" s="172" t="s">
        <v>3751</v>
      </c>
      <c r="B282" s="176">
        <v>46120</v>
      </c>
      <c r="C282" s="172" t="s">
        <v>92</v>
      </c>
      <c r="D282" s="172" t="s">
        <v>96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3751</v>
      </c>
      <c r="B283" s="176">
        <v>46120</v>
      </c>
      <c r="C283" s="172" t="s">
        <v>92</v>
      </c>
      <c r="D283" s="172" t="s">
        <v>97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3751</v>
      </c>
      <c r="B284" s="176">
        <v>46120</v>
      </c>
      <c r="C284" s="172" t="s">
        <v>2694</v>
      </c>
      <c r="D284" s="172" t="s">
        <v>98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0</v>
      </c>
      <c r="J284" s="176">
        <v>46111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3752</v>
      </c>
      <c r="B285" s="176">
        <v>46120</v>
      </c>
      <c r="C285" s="172" t="s">
        <v>2694</v>
      </c>
      <c r="D285" s="172" t="s">
        <v>82</v>
      </c>
      <c r="E285" s="172" t="s">
        <v>57</v>
      </c>
      <c r="F285" s="172" t="s">
        <v>1263</v>
      </c>
      <c r="G285" s="172" t="s">
        <v>84</v>
      </c>
      <c r="H285" s="177">
        <v>1</v>
      </c>
      <c r="I285" s="178">
        <v>0</v>
      </c>
      <c r="J285" s="176">
        <v>46120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-18.190000000000001</v>
      </c>
    </row>
    <row r="286" spans="1:16" ht="19.5" hidden="1" customHeight="1">
      <c r="A286" s="172" t="s">
        <v>3753</v>
      </c>
      <c r="B286" s="176">
        <v>46120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46116</v>
      </c>
      <c r="K286" s="172" t="s">
        <v>93</v>
      </c>
      <c r="L286" s="172" t="s">
        <v>94</v>
      </c>
      <c r="M286" s="179">
        <v>0</v>
      </c>
      <c r="N286" s="177"/>
      <c r="O286" s="177">
        <v>36</v>
      </c>
      <c r="P286" s="180">
        <v>-46.77</v>
      </c>
    </row>
    <row r="287" spans="1:16" ht="19.5" hidden="1" customHeight="1">
      <c r="A287" s="172" t="s">
        <v>3753</v>
      </c>
      <c r="B287" s="176">
        <v>46120</v>
      </c>
      <c r="C287" s="172" t="s">
        <v>2694</v>
      </c>
      <c r="D287" s="172" t="s">
        <v>95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0</v>
      </c>
      <c r="J287" s="176">
        <v>46116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-6.35</v>
      </c>
    </row>
    <row r="288" spans="1:16" ht="19.5" hidden="1" customHeight="1">
      <c r="A288" s="172" t="s">
        <v>3753</v>
      </c>
      <c r="B288" s="176">
        <v>46120</v>
      </c>
      <c r="C288" s="172" t="s">
        <v>92</v>
      </c>
      <c r="D288" s="172" t="s">
        <v>96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46116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0</v>
      </c>
    </row>
    <row r="289" spans="1:16" ht="19.5" hidden="1" customHeight="1">
      <c r="A289" s="172" t="s">
        <v>3753</v>
      </c>
      <c r="B289" s="176">
        <v>46120</v>
      </c>
      <c r="C289" s="172" t="s">
        <v>92</v>
      </c>
      <c r="D289" s="172" t="s">
        <v>97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46116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-46.77</v>
      </c>
    </row>
    <row r="290" spans="1:16" ht="19.5" hidden="1" customHeight="1">
      <c r="A290" s="172" t="s">
        <v>3753</v>
      </c>
      <c r="B290" s="176">
        <v>46120</v>
      </c>
      <c r="C290" s="172" t="s">
        <v>2694</v>
      </c>
      <c r="D290" s="172" t="s">
        <v>98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46116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-15</v>
      </c>
    </row>
    <row r="291" spans="1:16" ht="19.5" hidden="1" customHeight="1">
      <c r="A291" s="172" t="s">
        <v>3699</v>
      </c>
      <c r="B291" s="176">
        <v>46120</v>
      </c>
      <c r="C291" s="172" t="s">
        <v>92</v>
      </c>
      <c r="D291" s="172" t="s">
        <v>24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46109</v>
      </c>
      <c r="K291" s="172" t="s">
        <v>93</v>
      </c>
      <c r="L291" s="172" t="s">
        <v>94</v>
      </c>
      <c r="M291" s="179">
        <v>0</v>
      </c>
      <c r="N291" s="177"/>
      <c r="O291" s="177">
        <v>34</v>
      </c>
      <c r="P291" s="180">
        <v>-56.94</v>
      </c>
    </row>
    <row r="292" spans="1:16" ht="19.5" hidden="1" customHeight="1">
      <c r="A292" s="172" t="s">
        <v>3699</v>
      </c>
      <c r="B292" s="176">
        <v>46120</v>
      </c>
      <c r="C292" s="172" t="s">
        <v>2694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0</v>
      </c>
      <c r="J292" s="176">
        <v>46109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-7.79</v>
      </c>
    </row>
    <row r="293" spans="1:16" ht="19.5" hidden="1" customHeight="1">
      <c r="A293" s="172" t="s">
        <v>3700</v>
      </c>
      <c r="B293" s="176">
        <v>46120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46109</v>
      </c>
      <c r="K293" s="172" t="s">
        <v>93</v>
      </c>
      <c r="L293" s="172" t="s">
        <v>94</v>
      </c>
      <c r="M293" s="179">
        <v>0</v>
      </c>
      <c r="N293" s="177"/>
      <c r="O293" s="177">
        <v>34</v>
      </c>
      <c r="P293" s="180">
        <v>-56.94</v>
      </c>
    </row>
    <row r="294" spans="1:16" ht="19.5" hidden="1" customHeight="1">
      <c r="A294" s="172" t="s">
        <v>3700</v>
      </c>
      <c r="B294" s="176">
        <v>46120</v>
      </c>
      <c r="C294" s="172" t="s">
        <v>2694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46109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-7.79</v>
      </c>
    </row>
    <row r="295" spans="1:16" ht="19.5" hidden="1" customHeight="1">
      <c r="A295" s="172" t="s">
        <v>3700</v>
      </c>
      <c r="B295" s="176">
        <v>46120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46109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3700</v>
      </c>
      <c r="B296" s="176">
        <v>46120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46109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-56.94</v>
      </c>
    </row>
    <row r="297" spans="1:16" ht="19.5" hidden="1" customHeight="1">
      <c r="A297" s="172" t="s">
        <v>3700</v>
      </c>
      <c r="B297" s="176">
        <v>46120</v>
      </c>
      <c r="C297" s="172" t="s">
        <v>2694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46109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hidden="1" customHeight="1">
      <c r="A298" s="172" t="s">
        <v>3699</v>
      </c>
      <c r="B298" s="176">
        <v>46120</v>
      </c>
      <c r="C298" s="172" t="s">
        <v>92</v>
      </c>
      <c r="D298" s="172" t="s">
        <v>96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0</v>
      </c>
      <c r="J298" s="176">
        <v>46109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hidden="1" customHeight="1">
      <c r="A299" s="172" t="s">
        <v>3699</v>
      </c>
      <c r="B299" s="176">
        <v>46120</v>
      </c>
      <c r="C299" s="172" t="s">
        <v>92</v>
      </c>
      <c r="D299" s="172" t="s">
        <v>97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46109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-56.94</v>
      </c>
    </row>
    <row r="300" spans="1:16" ht="19.5" hidden="1" customHeight="1">
      <c r="A300" s="172" t="s">
        <v>3699</v>
      </c>
      <c r="B300" s="176">
        <v>46120</v>
      </c>
      <c r="C300" s="172" t="s">
        <v>2694</v>
      </c>
      <c r="D300" s="172" t="s">
        <v>98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46109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hidden="1" customHeight="1">
      <c r="A301" s="172" t="s">
        <v>3754</v>
      </c>
      <c r="B301" s="176">
        <v>46120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46112</v>
      </c>
      <c r="K301" s="172" t="s">
        <v>93</v>
      </c>
      <c r="L301" s="172" t="s">
        <v>94</v>
      </c>
      <c r="M301" s="179">
        <v>0</v>
      </c>
      <c r="N301" s="177"/>
      <c r="O301" s="177">
        <v>32</v>
      </c>
      <c r="P301" s="180">
        <v>-56.94</v>
      </c>
    </row>
    <row r="302" spans="1:16" ht="19.5" hidden="1" customHeight="1">
      <c r="A302" s="172" t="s">
        <v>3754</v>
      </c>
      <c r="B302" s="176">
        <v>46120</v>
      </c>
      <c r="C302" s="172" t="s">
        <v>2694</v>
      </c>
      <c r="D302" s="172" t="s">
        <v>95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46112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-10.73</v>
      </c>
    </row>
    <row r="303" spans="1:16" ht="19.5" hidden="1" customHeight="1">
      <c r="A303" s="172" t="s">
        <v>3754</v>
      </c>
      <c r="B303" s="176">
        <v>46120</v>
      </c>
      <c r="C303" s="172" t="s">
        <v>92</v>
      </c>
      <c r="D303" s="172" t="s">
        <v>96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46112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hidden="1" customHeight="1">
      <c r="A304" s="172" t="s">
        <v>3754</v>
      </c>
      <c r="B304" s="176">
        <v>46120</v>
      </c>
      <c r="C304" s="172" t="s">
        <v>92</v>
      </c>
      <c r="D304" s="172" t="s">
        <v>97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46112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-56.94</v>
      </c>
    </row>
    <row r="305" spans="1:16" ht="19.5" hidden="1" customHeight="1">
      <c r="A305" s="172" t="s">
        <v>3754</v>
      </c>
      <c r="B305" s="176">
        <v>46120</v>
      </c>
      <c r="C305" s="172" t="s">
        <v>2694</v>
      </c>
      <c r="D305" s="172" t="s">
        <v>98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0</v>
      </c>
      <c r="J305" s="176">
        <v>46112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hidden="1" customHeight="1">
      <c r="A306" s="172" t="s">
        <v>3755</v>
      </c>
      <c r="B306" s="176">
        <v>46120</v>
      </c>
      <c r="C306" s="172" t="s">
        <v>2694</v>
      </c>
      <c r="D306" s="172" t="s">
        <v>276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46120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-24</v>
      </c>
    </row>
    <row r="307" spans="1:16" ht="19.5" hidden="1" customHeight="1">
      <c r="A307" s="172" t="s">
        <v>3756</v>
      </c>
      <c r="B307" s="176">
        <v>46120</v>
      </c>
      <c r="C307" s="172" t="s">
        <v>2694</v>
      </c>
      <c r="D307" s="172" t="s">
        <v>276</v>
      </c>
      <c r="E307" s="172" t="s">
        <v>60</v>
      </c>
      <c r="F307" s="172" t="s">
        <v>1426</v>
      </c>
      <c r="G307" s="172" t="s">
        <v>84</v>
      </c>
      <c r="H307" s="177">
        <v>1</v>
      </c>
      <c r="I307" s="178">
        <v>0</v>
      </c>
      <c r="J307" s="176">
        <v>46120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-48</v>
      </c>
    </row>
    <row r="308" spans="1:16" ht="19.5" hidden="1" customHeight="1">
      <c r="A308" s="172" t="s">
        <v>3757</v>
      </c>
      <c r="B308" s="176">
        <v>46120</v>
      </c>
      <c r="C308" s="172" t="s">
        <v>92</v>
      </c>
      <c r="D308" s="172" t="s">
        <v>24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46114</v>
      </c>
      <c r="K308" s="172" t="s">
        <v>93</v>
      </c>
      <c r="L308" s="172" t="s">
        <v>94</v>
      </c>
      <c r="M308" s="179">
        <v>0</v>
      </c>
      <c r="N308" s="177"/>
      <c r="O308" s="177">
        <v>32</v>
      </c>
      <c r="P308" s="180">
        <v>-46.77</v>
      </c>
    </row>
    <row r="309" spans="1:16" ht="19.5" hidden="1" customHeight="1">
      <c r="A309" s="172" t="s">
        <v>3757</v>
      </c>
      <c r="B309" s="176">
        <v>46120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46114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-5.96</v>
      </c>
    </row>
    <row r="310" spans="1:16" ht="19.5" hidden="1" customHeight="1">
      <c r="A310" s="172" t="s">
        <v>3757</v>
      </c>
      <c r="B310" s="176">
        <v>46120</v>
      </c>
      <c r="C310" s="172" t="s">
        <v>92</v>
      </c>
      <c r="D310" s="172" t="s">
        <v>96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46114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0</v>
      </c>
    </row>
    <row r="311" spans="1:16" ht="19.5" hidden="1" customHeight="1">
      <c r="A311" s="172" t="s">
        <v>3757</v>
      </c>
      <c r="B311" s="176">
        <v>46120</v>
      </c>
      <c r="C311" s="172" t="s">
        <v>92</v>
      </c>
      <c r="D311" s="172" t="s">
        <v>97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46114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-46.77</v>
      </c>
    </row>
    <row r="312" spans="1:16" ht="19.5" hidden="1" customHeight="1">
      <c r="A312" s="172" t="s">
        <v>3757</v>
      </c>
      <c r="B312" s="176">
        <v>46120</v>
      </c>
      <c r="C312" s="172" t="s">
        <v>2694</v>
      </c>
      <c r="D312" s="172" t="s">
        <v>98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46114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-15</v>
      </c>
    </row>
    <row r="313" spans="1:16" ht="19.5" hidden="1" customHeight="1">
      <c r="A313" s="172" t="s">
        <v>3577</v>
      </c>
      <c r="B313" s="176">
        <v>46120</v>
      </c>
      <c r="C313" s="172" t="s">
        <v>2694</v>
      </c>
      <c r="D313" s="172" t="s">
        <v>98</v>
      </c>
      <c r="E313" s="172" t="s">
        <v>39</v>
      </c>
      <c r="F313" s="172" t="s">
        <v>117</v>
      </c>
      <c r="G313" s="172" t="s">
        <v>84</v>
      </c>
      <c r="H313" s="177">
        <v>1</v>
      </c>
      <c r="I313" s="178">
        <v>0</v>
      </c>
      <c r="J313" s="176">
        <v>46110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3609</v>
      </c>
      <c r="B314" s="176">
        <v>46120</v>
      </c>
      <c r="C314" s="172" t="s">
        <v>166</v>
      </c>
      <c r="D314" s="172" t="s">
        <v>167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-2200</v>
      </c>
      <c r="J314" s="176">
        <v>46109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-836.19</v>
      </c>
    </row>
    <row r="315" spans="1:16" ht="19.5" hidden="1" customHeight="1">
      <c r="A315" s="172" t="s">
        <v>3609</v>
      </c>
      <c r="B315" s="176">
        <v>46120</v>
      </c>
      <c r="C315" s="172" t="s">
        <v>166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-2200</v>
      </c>
      <c r="J315" s="176">
        <v>46109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-8.36</v>
      </c>
    </row>
    <row r="316" spans="1:16" ht="19.5" hidden="1" customHeight="1">
      <c r="A316" s="172" t="s">
        <v>3609</v>
      </c>
      <c r="B316" s="176">
        <v>46120</v>
      </c>
      <c r="C316" s="172" t="s">
        <v>166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-2200</v>
      </c>
      <c r="J316" s="176">
        <v>46109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-1355.45</v>
      </c>
    </row>
    <row r="317" spans="1:16" ht="19.5" hidden="1" customHeight="1">
      <c r="A317" s="172" t="s">
        <v>3609</v>
      </c>
      <c r="B317" s="176">
        <v>46120</v>
      </c>
      <c r="C317" s="172" t="s">
        <v>104</v>
      </c>
      <c r="D317" s="172" t="s">
        <v>168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-2200</v>
      </c>
      <c r="J317" s="176">
        <v>46109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946</v>
      </c>
    </row>
    <row r="318" spans="1:16" ht="19.5" hidden="1" customHeight="1">
      <c r="A318" s="172" t="s">
        <v>3609</v>
      </c>
      <c r="B318" s="176">
        <v>46120</v>
      </c>
      <c r="C318" s="172" t="s">
        <v>2694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46109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15.89</v>
      </c>
    </row>
    <row r="319" spans="1:16" ht="19.5" hidden="1" customHeight="1">
      <c r="A319" s="172" t="s">
        <v>3577</v>
      </c>
      <c r="B319" s="176">
        <v>46120</v>
      </c>
      <c r="C319" s="172" t="s">
        <v>92</v>
      </c>
      <c r="D319" s="172" t="s">
        <v>97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0</v>
      </c>
      <c r="J319" s="176">
        <v>46110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-67</v>
      </c>
    </row>
    <row r="320" spans="1:16" ht="19.5" hidden="1" customHeight="1">
      <c r="A320" s="172" t="s">
        <v>3758</v>
      </c>
      <c r="B320" s="176">
        <v>46120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46110</v>
      </c>
      <c r="K320" s="172" t="s">
        <v>93</v>
      </c>
      <c r="L320" s="172" t="s">
        <v>94</v>
      </c>
      <c r="M320" s="179">
        <v>0</v>
      </c>
      <c r="N320" s="177"/>
      <c r="O320" s="177">
        <v>33</v>
      </c>
      <c r="P320" s="180">
        <v>-46.77</v>
      </c>
    </row>
    <row r="321" spans="1:16" ht="19.5" hidden="1" customHeight="1">
      <c r="A321" s="172" t="s">
        <v>3758</v>
      </c>
      <c r="B321" s="176">
        <v>46120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46110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-12.35</v>
      </c>
    </row>
    <row r="322" spans="1:16" ht="19.5" hidden="1" customHeight="1">
      <c r="A322" s="172" t="s">
        <v>3758</v>
      </c>
      <c r="B322" s="176">
        <v>46120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46110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3758</v>
      </c>
      <c r="B323" s="176">
        <v>46120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46110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3758</v>
      </c>
      <c r="B324" s="176">
        <v>46120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46110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3759</v>
      </c>
      <c r="B325" s="176">
        <v>46120</v>
      </c>
      <c r="C325" s="172" t="s">
        <v>92</v>
      </c>
      <c r="D325" s="172" t="s">
        <v>24</v>
      </c>
      <c r="E325" s="172" t="s">
        <v>60</v>
      </c>
      <c r="F325" s="172" t="s">
        <v>1426</v>
      </c>
      <c r="G325" s="172" t="s">
        <v>84</v>
      </c>
      <c r="H325" s="177">
        <v>1</v>
      </c>
      <c r="I325" s="178">
        <v>2550</v>
      </c>
      <c r="J325" s="176">
        <v>46118</v>
      </c>
      <c r="K325" s="172" t="s">
        <v>93</v>
      </c>
      <c r="L325" s="172" t="s">
        <v>94</v>
      </c>
      <c r="M325" s="179">
        <v>0.48</v>
      </c>
      <c r="N325" s="177"/>
      <c r="O325" s="177"/>
      <c r="P325" s="180">
        <v>-81</v>
      </c>
    </row>
    <row r="326" spans="1:16" ht="19.5" hidden="1" customHeight="1">
      <c r="A326" s="172" t="s">
        <v>3759</v>
      </c>
      <c r="B326" s="176">
        <v>46120</v>
      </c>
      <c r="C326" s="172" t="s">
        <v>100</v>
      </c>
      <c r="D326" s="172" t="s">
        <v>101</v>
      </c>
      <c r="E326" s="172" t="s">
        <v>60</v>
      </c>
      <c r="F326" s="172" t="s">
        <v>1426</v>
      </c>
      <c r="G326" s="172" t="s">
        <v>84</v>
      </c>
      <c r="H326" s="177">
        <v>1</v>
      </c>
      <c r="I326" s="178">
        <v>2550</v>
      </c>
      <c r="J326" s="176">
        <v>46118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988.57</v>
      </c>
    </row>
    <row r="327" spans="1:16" ht="19.5" hidden="1" customHeight="1">
      <c r="A327" s="172" t="s">
        <v>3759</v>
      </c>
      <c r="B327" s="176">
        <v>46120</v>
      </c>
      <c r="C327" s="172" t="s">
        <v>100</v>
      </c>
      <c r="D327" s="172" t="s">
        <v>102</v>
      </c>
      <c r="E327" s="172" t="s">
        <v>60</v>
      </c>
      <c r="F327" s="172" t="s">
        <v>1426</v>
      </c>
      <c r="G327" s="172" t="s">
        <v>84</v>
      </c>
      <c r="H327" s="177">
        <v>1</v>
      </c>
      <c r="I327" s="178">
        <v>2550</v>
      </c>
      <c r="J327" s="176">
        <v>46118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9.89</v>
      </c>
    </row>
    <row r="328" spans="1:16" ht="19.5" hidden="1" customHeight="1">
      <c r="A328" s="172" t="s">
        <v>3759</v>
      </c>
      <c r="B328" s="176">
        <v>46120</v>
      </c>
      <c r="C328" s="172" t="s">
        <v>100</v>
      </c>
      <c r="D328" s="172" t="s">
        <v>103</v>
      </c>
      <c r="E328" s="172" t="s">
        <v>60</v>
      </c>
      <c r="F328" s="172" t="s">
        <v>1426</v>
      </c>
      <c r="G328" s="172" t="s">
        <v>84</v>
      </c>
      <c r="H328" s="177">
        <v>1</v>
      </c>
      <c r="I328" s="178">
        <v>2550</v>
      </c>
      <c r="J328" s="176">
        <v>46118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1551.54</v>
      </c>
    </row>
    <row r="329" spans="1:16" ht="19.5" hidden="1" customHeight="1">
      <c r="A329" s="172" t="s">
        <v>3759</v>
      </c>
      <c r="B329" s="176">
        <v>46120</v>
      </c>
      <c r="C329" s="172" t="s">
        <v>104</v>
      </c>
      <c r="D329" s="172" t="s">
        <v>105</v>
      </c>
      <c r="E329" s="172" t="s">
        <v>60</v>
      </c>
      <c r="F329" s="172" t="s">
        <v>1426</v>
      </c>
      <c r="G329" s="172" t="s">
        <v>84</v>
      </c>
      <c r="H329" s="177">
        <v>1</v>
      </c>
      <c r="I329" s="178">
        <v>2550</v>
      </c>
      <c r="J329" s="176">
        <v>46118</v>
      </c>
      <c r="K329" s="172" t="s">
        <v>93</v>
      </c>
      <c r="L329" s="172" t="s">
        <v>94</v>
      </c>
      <c r="M329" s="179">
        <v>0.48</v>
      </c>
      <c r="N329" s="177"/>
      <c r="O329" s="177"/>
      <c r="P329" s="180">
        <v>-1224</v>
      </c>
    </row>
    <row r="330" spans="1:16" ht="19.5" hidden="1" customHeight="1">
      <c r="A330" s="172" t="s">
        <v>3759</v>
      </c>
      <c r="B330" s="176">
        <v>46120</v>
      </c>
      <c r="C330" s="172" t="s">
        <v>2694</v>
      </c>
      <c r="D330" s="172" t="s">
        <v>95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2550</v>
      </c>
      <c r="J330" s="176">
        <v>46118</v>
      </c>
      <c r="K330" s="172" t="s">
        <v>93</v>
      </c>
      <c r="L330" s="172" t="s">
        <v>94</v>
      </c>
      <c r="M330" s="179">
        <v>0.48</v>
      </c>
      <c r="N330" s="177"/>
      <c r="O330" s="177"/>
      <c r="P330" s="180">
        <v>-5.93</v>
      </c>
    </row>
    <row r="331" spans="1:16" ht="19.5" hidden="1" customHeight="1">
      <c r="A331" s="172" t="s">
        <v>3760</v>
      </c>
      <c r="B331" s="176">
        <v>46120</v>
      </c>
      <c r="C331" s="172" t="s">
        <v>92</v>
      </c>
      <c r="D331" s="172" t="s">
        <v>24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2650</v>
      </c>
      <c r="J331" s="176">
        <v>46119</v>
      </c>
      <c r="K331" s="172" t="s">
        <v>93</v>
      </c>
      <c r="L331" s="172" t="s">
        <v>94</v>
      </c>
      <c r="M331" s="179">
        <v>0.48</v>
      </c>
      <c r="N331" s="177"/>
      <c r="O331" s="177"/>
      <c r="P331" s="180">
        <v>-73</v>
      </c>
    </row>
    <row r="332" spans="1:16" ht="19.5" hidden="1" customHeight="1">
      <c r="A332" s="172" t="s">
        <v>3760</v>
      </c>
      <c r="B332" s="176">
        <v>46120</v>
      </c>
      <c r="C332" s="172" t="s">
        <v>100</v>
      </c>
      <c r="D332" s="172" t="s">
        <v>101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2650</v>
      </c>
      <c r="J332" s="176">
        <v>46119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1132.3800000000001</v>
      </c>
    </row>
    <row r="333" spans="1:16" ht="19.5" hidden="1" customHeight="1">
      <c r="A333" s="172" t="s">
        <v>3760</v>
      </c>
      <c r="B333" s="176">
        <v>46120</v>
      </c>
      <c r="C333" s="172" t="s">
        <v>100</v>
      </c>
      <c r="D333" s="172" t="s">
        <v>102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2650</v>
      </c>
      <c r="J333" s="176">
        <v>46119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hidden="1" customHeight="1">
      <c r="A334" s="172" t="s">
        <v>3760</v>
      </c>
      <c r="B334" s="176">
        <v>46120</v>
      </c>
      <c r="C334" s="172" t="s">
        <v>100</v>
      </c>
      <c r="D334" s="172" t="s">
        <v>103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2650</v>
      </c>
      <c r="J334" s="176">
        <v>46119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1517.62</v>
      </c>
    </row>
    <row r="335" spans="1:16" ht="19.5" hidden="1" customHeight="1">
      <c r="A335" s="172" t="s">
        <v>3760</v>
      </c>
      <c r="B335" s="176">
        <v>46120</v>
      </c>
      <c r="C335" s="172" t="s">
        <v>104</v>
      </c>
      <c r="D335" s="172" t="s">
        <v>105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2650</v>
      </c>
      <c r="J335" s="176">
        <v>46119</v>
      </c>
      <c r="K335" s="172" t="s">
        <v>93</v>
      </c>
      <c r="L335" s="172" t="s">
        <v>94</v>
      </c>
      <c r="M335" s="179">
        <v>0.48</v>
      </c>
      <c r="N335" s="177"/>
      <c r="O335" s="177"/>
      <c r="P335" s="180">
        <v>-1272</v>
      </c>
    </row>
    <row r="336" spans="1:16" ht="19.5" hidden="1" customHeight="1">
      <c r="A336" s="172" t="s">
        <v>3760</v>
      </c>
      <c r="B336" s="176">
        <v>46120</v>
      </c>
      <c r="C336" s="172" t="s">
        <v>2694</v>
      </c>
      <c r="D336" s="172" t="s">
        <v>95</v>
      </c>
      <c r="E336" s="172" t="s">
        <v>60</v>
      </c>
      <c r="F336" s="172" t="s">
        <v>1426</v>
      </c>
      <c r="G336" s="172" t="s">
        <v>84</v>
      </c>
      <c r="H336" s="177">
        <v>1</v>
      </c>
      <c r="I336" s="178">
        <v>2650</v>
      </c>
      <c r="J336" s="176">
        <v>46119</v>
      </c>
      <c r="K336" s="172" t="s">
        <v>93</v>
      </c>
      <c r="L336" s="172" t="s">
        <v>94</v>
      </c>
      <c r="M336" s="179">
        <v>0.48</v>
      </c>
      <c r="N336" s="177"/>
      <c r="O336" s="177"/>
      <c r="P336" s="180">
        <v>-5.63</v>
      </c>
    </row>
    <row r="337" spans="1:16" ht="19.5" hidden="1" customHeight="1">
      <c r="A337" s="172" t="s">
        <v>3759</v>
      </c>
      <c r="B337" s="176">
        <v>46120</v>
      </c>
      <c r="C337" s="172" t="s">
        <v>2694</v>
      </c>
      <c r="D337" s="172" t="s">
        <v>82</v>
      </c>
      <c r="E337" s="172" t="s">
        <v>60</v>
      </c>
      <c r="F337" s="172" t="s">
        <v>1426</v>
      </c>
      <c r="G337" s="172" t="s">
        <v>84</v>
      </c>
      <c r="H337" s="177">
        <v>1</v>
      </c>
      <c r="I337" s="178">
        <v>0</v>
      </c>
      <c r="J337" s="176">
        <v>46118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-18.78</v>
      </c>
    </row>
    <row r="338" spans="1:16" ht="19.5" hidden="1" customHeight="1">
      <c r="A338" s="172" t="s">
        <v>3761</v>
      </c>
      <c r="B338" s="176">
        <v>46120</v>
      </c>
      <c r="C338" s="172" t="s">
        <v>92</v>
      </c>
      <c r="D338" s="172" t="s">
        <v>24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2650</v>
      </c>
      <c r="J338" s="176">
        <v>46119</v>
      </c>
      <c r="K338" s="172" t="s">
        <v>93</v>
      </c>
      <c r="L338" s="172" t="s">
        <v>94</v>
      </c>
      <c r="M338" s="179">
        <v>0.48</v>
      </c>
      <c r="N338" s="177"/>
      <c r="O338" s="177"/>
      <c r="P338" s="180">
        <v>-80</v>
      </c>
    </row>
    <row r="339" spans="1:16" ht="19.5" hidden="1" customHeight="1">
      <c r="A339" s="172" t="s">
        <v>3761</v>
      </c>
      <c r="B339" s="176">
        <v>46120</v>
      </c>
      <c r="C339" s="172" t="s">
        <v>100</v>
      </c>
      <c r="D339" s="172" t="s">
        <v>101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2650</v>
      </c>
      <c r="J339" s="176">
        <v>46119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1131.43</v>
      </c>
    </row>
    <row r="340" spans="1:16" ht="19.5" hidden="1" customHeight="1">
      <c r="A340" s="172" t="s">
        <v>3761</v>
      </c>
      <c r="B340" s="176">
        <v>46120</v>
      </c>
      <c r="C340" s="172" t="s">
        <v>100</v>
      </c>
      <c r="D340" s="172" t="s">
        <v>102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2650</v>
      </c>
      <c r="J340" s="176">
        <v>46119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0</v>
      </c>
    </row>
    <row r="341" spans="1:16" ht="19.5" hidden="1" customHeight="1">
      <c r="A341" s="172" t="s">
        <v>3761</v>
      </c>
      <c r="B341" s="176">
        <v>46120</v>
      </c>
      <c r="C341" s="172" t="s">
        <v>100</v>
      </c>
      <c r="D341" s="172" t="s">
        <v>103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2650</v>
      </c>
      <c r="J341" s="176">
        <v>46119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1518.57</v>
      </c>
    </row>
    <row r="342" spans="1:16" ht="19.5" hidden="1" customHeight="1">
      <c r="A342" s="172" t="s">
        <v>3761</v>
      </c>
      <c r="B342" s="176">
        <v>46120</v>
      </c>
      <c r="C342" s="172" t="s">
        <v>104</v>
      </c>
      <c r="D342" s="172" t="s">
        <v>105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2650</v>
      </c>
      <c r="J342" s="176">
        <v>46119</v>
      </c>
      <c r="K342" s="172" t="s">
        <v>93</v>
      </c>
      <c r="L342" s="172" t="s">
        <v>94</v>
      </c>
      <c r="M342" s="179">
        <v>0.48</v>
      </c>
      <c r="N342" s="177"/>
      <c r="O342" s="177"/>
      <c r="P342" s="180">
        <v>-1272</v>
      </c>
    </row>
    <row r="343" spans="1:16" ht="19.5" hidden="1" customHeight="1">
      <c r="A343" s="172" t="s">
        <v>3761</v>
      </c>
      <c r="B343" s="176">
        <v>46120</v>
      </c>
      <c r="C343" s="172" t="s">
        <v>2694</v>
      </c>
      <c r="D343" s="172" t="s">
        <v>95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2650</v>
      </c>
      <c r="J343" s="176">
        <v>46119</v>
      </c>
      <c r="K343" s="172" t="s">
        <v>93</v>
      </c>
      <c r="L343" s="172" t="s">
        <v>94</v>
      </c>
      <c r="M343" s="179">
        <v>0.48</v>
      </c>
      <c r="N343" s="177"/>
      <c r="O343" s="177"/>
      <c r="P343" s="180">
        <v>-6.6</v>
      </c>
    </row>
    <row r="344" spans="1:16" ht="19.5" hidden="1" customHeight="1">
      <c r="A344" s="172" t="s">
        <v>3760</v>
      </c>
      <c r="B344" s="176">
        <v>46120</v>
      </c>
      <c r="C344" s="172" t="s">
        <v>2694</v>
      </c>
      <c r="D344" s="172" t="s">
        <v>82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46119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-14.49</v>
      </c>
    </row>
    <row r="345" spans="1:16" ht="19.5" hidden="1" customHeight="1">
      <c r="A345" s="172" t="s">
        <v>3761</v>
      </c>
      <c r="B345" s="176">
        <v>46120</v>
      </c>
      <c r="C345" s="172" t="s">
        <v>2694</v>
      </c>
      <c r="D345" s="172" t="s">
        <v>82</v>
      </c>
      <c r="E345" s="172" t="s">
        <v>60</v>
      </c>
      <c r="F345" s="172" t="s">
        <v>1426</v>
      </c>
      <c r="G345" s="172" t="s">
        <v>84</v>
      </c>
      <c r="H345" s="177">
        <v>1</v>
      </c>
      <c r="I345" s="178">
        <v>0</v>
      </c>
      <c r="J345" s="176">
        <v>46119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-6.22</v>
      </c>
    </row>
    <row r="346" spans="1:16" ht="19.5" hidden="1" customHeight="1">
      <c r="A346" s="172" t="s">
        <v>3762</v>
      </c>
      <c r="B346" s="176">
        <v>46120</v>
      </c>
      <c r="C346" s="172" t="s">
        <v>92</v>
      </c>
      <c r="D346" s="172" t="s">
        <v>24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2800</v>
      </c>
      <c r="J346" s="176">
        <v>46118</v>
      </c>
      <c r="K346" s="172" t="s">
        <v>93</v>
      </c>
      <c r="L346" s="172" t="s">
        <v>94</v>
      </c>
      <c r="M346" s="179">
        <v>0.48</v>
      </c>
      <c r="N346" s="177"/>
      <c r="O346" s="177"/>
      <c r="P346" s="180">
        <v>-187</v>
      </c>
    </row>
    <row r="347" spans="1:16" ht="19.5" hidden="1" customHeight="1">
      <c r="A347" s="172" t="s">
        <v>3762</v>
      </c>
      <c r="B347" s="176">
        <v>46120</v>
      </c>
      <c r="C347" s="172" t="s">
        <v>100</v>
      </c>
      <c r="D347" s="172" t="s">
        <v>101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2800</v>
      </c>
      <c r="J347" s="176">
        <v>46118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1028.03</v>
      </c>
    </row>
    <row r="348" spans="1:16" ht="19.5" hidden="1" customHeight="1">
      <c r="A348" s="172" t="s">
        <v>3762</v>
      </c>
      <c r="B348" s="176">
        <v>46120</v>
      </c>
      <c r="C348" s="172" t="s">
        <v>100</v>
      </c>
      <c r="D348" s="172" t="s">
        <v>102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2800</v>
      </c>
      <c r="J348" s="176">
        <v>46118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10.28</v>
      </c>
    </row>
    <row r="349" spans="1:16" ht="19.5" hidden="1" customHeight="1">
      <c r="A349" s="172" t="s">
        <v>3762</v>
      </c>
      <c r="B349" s="176">
        <v>46120</v>
      </c>
      <c r="C349" s="172" t="s">
        <v>100</v>
      </c>
      <c r="D349" s="172" t="s">
        <v>103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2800</v>
      </c>
      <c r="J349" s="176">
        <v>46118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1761.69</v>
      </c>
    </row>
    <row r="350" spans="1:16" ht="19.5" hidden="1" customHeight="1">
      <c r="A350" s="172" t="s">
        <v>3762</v>
      </c>
      <c r="B350" s="176">
        <v>46120</v>
      </c>
      <c r="C350" s="172" t="s">
        <v>104</v>
      </c>
      <c r="D350" s="172" t="s">
        <v>105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2800</v>
      </c>
      <c r="J350" s="176">
        <v>46118</v>
      </c>
      <c r="K350" s="172" t="s">
        <v>93</v>
      </c>
      <c r="L350" s="172" t="s">
        <v>94</v>
      </c>
      <c r="M350" s="179">
        <v>0.48</v>
      </c>
      <c r="N350" s="177"/>
      <c r="O350" s="177"/>
      <c r="P350" s="180">
        <v>-1344</v>
      </c>
    </row>
    <row r="351" spans="1:16" ht="19.5" hidden="1" customHeight="1">
      <c r="A351" s="172" t="s">
        <v>3762</v>
      </c>
      <c r="B351" s="176">
        <v>46120</v>
      </c>
      <c r="C351" s="172" t="s">
        <v>2694</v>
      </c>
      <c r="D351" s="172" t="s">
        <v>95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2800</v>
      </c>
      <c r="J351" s="176">
        <v>46118</v>
      </c>
      <c r="K351" s="172" t="s">
        <v>93</v>
      </c>
      <c r="L351" s="172" t="s">
        <v>94</v>
      </c>
      <c r="M351" s="179">
        <v>0.48</v>
      </c>
      <c r="N351" s="177"/>
      <c r="O351" s="177"/>
      <c r="P351" s="180">
        <v>-7.7</v>
      </c>
    </row>
    <row r="352" spans="1:16" ht="19.5" hidden="1" customHeight="1">
      <c r="A352" s="172" t="s">
        <v>3762</v>
      </c>
      <c r="B352" s="176">
        <v>46120</v>
      </c>
      <c r="C352" s="172" t="s">
        <v>2694</v>
      </c>
      <c r="D352" s="172" t="s">
        <v>82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0</v>
      </c>
      <c r="J352" s="176">
        <v>46118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-19.53</v>
      </c>
    </row>
    <row r="353" spans="1:16" ht="19.5" hidden="1" customHeight="1">
      <c r="A353" s="172" t="s">
        <v>3763</v>
      </c>
      <c r="B353" s="176">
        <v>46120</v>
      </c>
      <c r="C353" s="172" t="s">
        <v>92</v>
      </c>
      <c r="D353" s="172" t="s">
        <v>24</v>
      </c>
      <c r="E353" s="172" t="s">
        <v>43</v>
      </c>
      <c r="F353" s="172" t="s">
        <v>125</v>
      </c>
      <c r="G353" s="172" t="s">
        <v>84</v>
      </c>
      <c r="H353" s="177">
        <v>1</v>
      </c>
      <c r="I353" s="178">
        <v>2750</v>
      </c>
      <c r="J353" s="176">
        <v>46117</v>
      </c>
      <c r="K353" s="172" t="s">
        <v>93</v>
      </c>
      <c r="L353" s="172" t="s">
        <v>94</v>
      </c>
      <c r="M353" s="179">
        <v>0.43</v>
      </c>
      <c r="N353" s="177"/>
      <c r="O353" s="177">
        <v>37</v>
      </c>
      <c r="P353" s="180">
        <v>-120.48</v>
      </c>
    </row>
    <row r="354" spans="1:16" ht="19.5" hidden="1" customHeight="1">
      <c r="A354" s="172" t="s">
        <v>3763</v>
      </c>
      <c r="B354" s="176">
        <v>46120</v>
      </c>
      <c r="C354" s="172" t="s">
        <v>100</v>
      </c>
      <c r="D354" s="172" t="s">
        <v>101</v>
      </c>
      <c r="E354" s="172" t="s">
        <v>43</v>
      </c>
      <c r="F354" s="172" t="s">
        <v>125</v>
      </c>
      <c r="G354" s="172" t="s">
        <v>84</v>
      </c>
      <c r="H354" s="177">
        <v>1</v>
      </c>
      <c r="I354" s="178">
        <v>2750</v>
      </c>
      <c r="J354" s="176">
        <v>46117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1277.1400000000001</v>
      </c>
    </row>
    <row r="355" spans="1:16" ht="19.5" hidden="1" customHeight="1">
      <c r="A355" s="172" t="s">
        <v>3763</v>
      </c>
      <c r="B355" s="176">
        <v>46120</v>
      </c>
      <c r="C355" s="172" t="s">
        <v>100</v>
      </c>
      <c r="D355" s="172" t="s">
        <v>102</v>
      </c>
      <c r="E355" s="172" t="s">
        <v>43</v>
      </c>
      <c r="F355" s="172" t="s">
        <v>125</v>
      </c>
      <c r="G355" s="172" t="s">
        <v>84</v>
      </c>
      <c r="H355" s="177">
        <v>1</v>
      </c>
      <c r="I355" s="178">
        <v>2750</v>
      </c>
      <c r="J355" s="176">
        <v>46117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12.77</v>
      </c>
    </row>
    <row r="356" spans="1:16" ht="19.5" hidden="1" customHeight="1">
      <c r="A356" s="172" t="s">
        <v>3763</v>
      </c>
      <c r="B356" s="176">
        <v>46120</v>
      </c>
      <c r="C356" s="172" t="s">
        <v>100</v>
      </c>
      <c r="D356" s="172" t="s">
        <v>103</v>
      </c>
      <c r="E356" s="172" t="s">
        <v>43</v>
      </c>
      <c r="F356" s="172" t="s">
        <v>125</v>
      </c>
      <c r="G356" s="172" t="s">
        <v>84</v>
      </c>
      <c r="H356" s="177">
        <v>1</v>
      </c>
      <c r="I356" s="178">
        <v>2750</v>
      </c>
      <c r="J356" s="176">
        <v>46117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1460.09</v>
      </c>
    </row>
    <row r="357" spans="1:16" ht="19.5" hidden="1" customHeight="1">
      <c r="A357" s="172" t="s">
        <v>3763</v>
      </c>
      <c r="B357" s="176">
        <v>46120</v>
      </c>
      <c r="C357" s="172" t="s">
        <v>104</v>
      </c>
      <c r="D357" s="172" t="s">
        <v>105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2750</v>
      </c>
      <c r="J357" s="176">
        <v>46117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-1182.5</v>
      </c>
    </row>
    <row r="358" spans="1:16" ht="19.5" hidden="1" customHeight="1">
      <c r="A358" s="172" t="s">
        <v>3763</v>
      </c>
      <c r="B358" s="176">
        <v>46120</v>
      </c>
      <c r="C358" s="172" t="s">
        <v>2694</v>
      </c>
      <c r="D358" s="172" t="s">
        <v>95</v>
      </c>
      <c r="E358" s="172" t="s">
        <v>43</v>
      </c>
      <c r="F358" s="172" t="s">
        <v>125</v>
      </c>
      <c r="G358" s="172" t="s">
        <v>84</v>
      </c>
      <c r="H358" s="177">
        <v>1</v>
      </c>
      <c r="I358" s="178">
        <v>2750</v>
      </c>
      <c r="J358" s="176">
        <v>46117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-8.6199999999999992</v>
      </c>
    </row>
    <row r="359" spans="1:16" ht="19.5" hidden="1" customHeight="1">
      <c r="A359" s="172" t="s">
        <v>3763</v>
      </c>
      <c r="B359" s="176">
        <v>46120</v>
      </c>
      <c r="C359" s="172" t="s">
        <v>2694</v>
      </c>
      <c r="D359" s="172" t="s">
        <v>82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0</v>
      </c>
      <c r="J359" s="176">
        <v>46117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-24.27</v>
      </c>
    </row>
    <row r="360" spans="1:16" ht="19.5" hidden="1" customHeight="1">
      <c r="A360" s="172" t="s">
        <v>3764</v>
      </c>
      <c r="B360" s="176">
        <v>46120</v>
      </c>
      <c r="C360" s="172" t="s">
        <v>92</v>
      </c>
      <c r="D360" s="172" t="s">
        <v>24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2750</v>
      </c>
      <c r="J360" s="176">
        <v>46119</v>
      </c>
      <c r="K360" s="172" t="s">
        <v>93</v>
      </c>
      <c r="L360" s="172" t="s">
        <v>94</v>
      </c>
      <c r="M360" s="179">
        <v>0.48</v>
      </c>
      <c r="N360" s="177"/>
      <c r="O360" s="177"/>
      <c r="P360" s="180">
        <v>-77</v>
      </c>
    </row>
    <row r="361" spans="1:16" ht="19.5" hidden="1" customHeight="1">
      <c r="A361" s="172" t="s">
        <v>3764</v>
      </c>
      <c r="B361" s="176">
        <v>46120</v>
      </c>
      <c r="C361" s="172" t="s">
        <v>100</v>
      </c>
      <c r="D361" s="172" t="s">
        <v>101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2750</v>
      </c>
      <c r="J361" s="176">
        <v>46119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1027.5899999999999</v>
      </c>
    </row>
    <row r="362" spans="1:16" ht="19.5" hidden="1" customHeight="1">
      <c r="A362" s="172" t="s">
        <v>3764</v>
      </c>
      <c r="B362" s="176">
        <v>46120</v>
      </c>
      <c r="C362" s="172" t="s">
        <v>100</v>
      </c>
      <c r="D362" s="172" t="s">
        <v>102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2750</v>
      </c>
      <c r="J362" s="176">
        <v>46119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10.28</v>
      </c>
    </row>
    <row r="363" spans="1:16" ht="19.5" hidden="1" customHeight="1">
      <c r="A363" s="172" t="s">
        <v>3764</v>
      </c>
      <c r="B363" s="176">
        <v>46120</v>
      </c>
      <c r="C363" s="172" t="s">
        <v>100</v>
      </c>
      <c r="D363" s="172" t="s">
        <v>103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2750</v>
      </c>
      <c r="J363" s="176">
        <v>46119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1712.13</v>
      </c>
    </row>
    <row r="364" spans="1:16" ht="19.5" hidden="1" customHeight="1">
      <c r="A364" s="172" t="s">
        <v>3764</v>
      </c>
      <c r="B364" s="176">
        <v>46120</v>
      </c>
      <c r="C364" s="172" t="s">
        <v>104</v>
      </c>
      <c r="D364" s="172" t="s">
        <v>105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2750</v>
      </c>
      <c r="J364" s="176">
        <v>46119</v>
      </c>
      <c r="K364" s="172" t="s">
        <v>93</v>
      </c>
      <c r="L364" s="172" t="s">
        <v>94</v>
      </c>
      <c r="M364" s="179">
        <v>0.48</v>
      </c>
      <c r="N364" s="177"/>
      <c r="O364" s="177"/>
      <c r="P364" s="180">
        <v>-1320</v>
      </c>
    </row>
    <row r="365" spans="1:16" ht="19.5" hidden="1" customHeight="1">
      <c r="A365" s="172" t="s">
        <v>3764</v>
      </c>
      <c r="B365" s="176">
        <v>46120</v>
      </c>
      <c r="C365" s="172" t="s">
        <v>2694</v>
      </c>
      <c r="D365" s="172" t="s">
        <v>95</v>
      </c>
      <c r="E365" s="172" t="s">
        <v>38</v>
      </c>
      <c r="F365" s="172" t="s">
        <v>87</v>
      </c>
      <c r="G365" s="172" t="s">
        <v>84</v>
      </c>
      <c r="H365" s="177">
        <v>1</v>
      </c>
      <c r="I365" s="178">
        <v>2750</v>
      </c>
      <c r="J365" s="176">
        <v>46119</v>
      </c>
      <c r="K365" s="172" t="s">
        <v>93</v>
      </c>
      <c r="L365" s="172" t="s">
        <v>94</v>
      </c>
      <c r="M365" s="179">
        <v>0.48</v>
      </c>
      <c r="N365" s="177"/>
      <c r="O365" s="177"/>
      <c r="P365" s="180">
        <v>-7.16</v>
      </c>
    </row>
    <row r="366" spans="1:16" ht="19.5" hidden="1" customHeight="1">
      <c r="A366" s="172" t="s">
        <v>3765</v>
      </c>
      <c r="B366" s="176">
        <v>46120</v>
      </c>
      <c r="C366" s="172" t="s">
        <v>92</v>
      </c>
      <c r="D366" s="172" t="s">
        <v>96</v>
      </c>
      <c r="E366" s="172" t="s">
        <v>57</v>
      </c>
      <c r="F366" s="172" t="s">
        <v>1263</v>
      </c>
      <c r="G366" s="172" t="s">
        <v>84</v>
      </c>
      <c r="H366" s="177">
        <v>1</v>
      </c>
      <c r="I366" s="178">
        <v>0</v>
      </c>
      <c r="J366" s="176">
        <v>46117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hidden="1" customHeight="1">
      <c r="A367" s="172" t="s">
        <v>3765</v>
      </c>
      <c r="B367" s="176">
        <v>46120</v>
      </c>
      <c r="C367" s="172" t="s">
        <v>92</v>
      </c>
      <c r="D367" s="172" t="s">
        <v>97</v>
      </c>
      <c r="E367" s="172" t="s">
        <v>57</v>
      </c>
      <c r="F367" s="172" t="s">
        <v>1263</v>
      </c>
      <c r="G367" s="172" t="s">
        <v>84</v>
      </c>
      <c r="H367" s="177">
        <v>1</v>
      </c>
      <c r="I367" s="178">
        <v>0</v>
      </c>
      <c r="J367" s="176">
        <v>46117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-56.94</v>
      </c>
    </row>
    <row r="368" spans="1:16" ht="19.5" hidden="1" customHeight="1">
      <c r="A368" s="172" t="s">
        <v>3765</v>
      </c>
      <c r="B368" s="176">
        <v>46120</v>
      </c>
      <c r="C368" s="172" t="s">
        <v>2694</v>
      </c>
      <c r="D368" s="172" t="s">
        <v>98</v>
      </c>
      <c r="E368" s="172" t="s">
        <v>57</v>
      </c>
      <c r="F368" s="172" t="s">
        <v>1263</v>
      </c>
      <c r="G368" s="172" t="s">
        <v>84</v>
      </c>
      <c r="H368" s="177">
        <v>1</v>
      </c>
      <c r="I368" s="178">
        <v>0</v>
      </c>
      <c r="J368" s="176">
        <v>46117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hidden="1" customHeight="1">
      <c r="A369" s="172" t="s">
        <v>3766</v>
      </c>
      <c r="B369" s="176">
        <v>46120</v>
      </c>
      <c r="C369" s="172" t="s">
        <v>92</v>
      </c>
      <c r="D369" s="172" t="s">
        <v>24</v>
      </c>
      <c r="E369" s="172" t="s">
        <v>57</v>
      </c>
      <c r="F369" s="172" t="s">
        <v>1263</v>
      </c>
      <c r="G369" s="172" t="s">
        <v>84</v>
      </c>
      <c r="H369" s="177">
        <v>1</v>
      </c>
      <c r="I369" s="178">
        <v>0</v>
      </c>
      <c r="J369" s="176">
        <v>46106</v>
      </c>
      <c r="K369" s="172" t="s">
        <v>93</v>
      </c>
      <c r="L369" s="172" t="s">
        <v>94</v>
      </c>
      <c r="M369" s="179">
        <v>0</v>
      </c>
      <c r="N369" s="177"/>
      <c r="O369" s="177">
        <v>34</v>
      </c>
      <c r="P369" s="180">
        <v>-56.94</v>
      </c>
    </row>
    <row r="370" spans="1:16" ht="19.5" hidden="1" customHeight="1">
      <c r="A370" s="172" t="s">
        <v>3766</v>
      </c>
      <c r="B370" s="176">
        <v>46120</v>
      </c>
      <c r="C370" s="172" t="s">
        <v>2694</v>
      </c>
      <c r="D370" s="172" t="s">
        <v>95</v>
      </c>
      <c r="E370" s="172" t="s">
        <v>57</v>
      </c>
      <c r="F370" s="172" t="s">
        <v>1263</v>
      </c>
      <c r="G370" s="172" t="s">
        <v>84</v>
      </c>
      <c r="H370" s="177">
        <v>1</v>
      </c>
      <c r="I370" s="178">
        <v>0</v>
      </c>
      <c r="J370" s="176">
        <v>46106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-6.43</v>
      </c>
    </row>
    <row r="371" spans="1:16" ht="19.5" hidden="1" customHeight="1">
      <c r="A371" s="172" t="s">
        <v>3765</v>
      </c>
      <c r="B371" s="176">
        <v>46120</v>
      </c>
      <c r="C371" s="172" t="s">
        <v>92</v>
      </c>
      <c r="D371" s="172" t="s">
        <v>24</v>
      </c>
      <c r="E371" s="172" t="s">
        <v>57</v>
      </c>
      <c r="F371" s="172" t="s">
        <v>1263</v>
      </c>
      <c r="G371" s="172" t="s">
        <v>84</v>
      </c>
      <c r="H371" s="177">
        <v>1</v>
      </c>
      <c r="I371" s="178">
        <v>0</v>
      </c>
      <c r="J371" s="176">
        <v>46117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3765</v>
      </c>
      <c r="B372" s="176">
        <v>46120</v>
      </c>
      <c r="C372" s="172" t="s">
        <v>2694</v>
      </c>
      <c r="D372" s="172" t="s">
        <v>95</v>
      </c>
      <c r="E372" s="172" t="s">
        <v>57</v>
      </c>
      <c r="F372" s="172" t="s">
        <v>1263</v>
      </c>
      <c r="G372" s="172" t="s">
        <v>84</v>
      </c>
      <c r="H372" s="177">
        <v>1</v>
      </c>
      <c r="I372" s="178">
        <v>0</v>
      </c>
      <c r="J372" s="176">
        <v>46117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-16.82</v>
      </c>
    </row>
    <row r="373" spans="1:16" ht="19.5" hidden="1" customHeight="1">
      <c r="A373" s="172" t="s">
        <v>3766</v>
      </c>
      <c r="B373" s="176">
        <v>46120</v>
      </c>
      <c r="C373" s="172" t="s">
        <v>92</v>
      </c>
      <c r="D373" s="172" t="s">
        <v>96</v>
      </c>
      <c r="E373" s="172" t="s">
        <v>57</v>
      </c>
      <c r="F373" s="172" t="s">
        <v>1263</v>
      </c>
      <c r="G373" s="172" t="s">
        <v>84</v>
      </c>
      <c r="H373" s="177">
        <v>1</v>
      </c>
      <c r="I373" s="178">
        <v>0</v>
      </c>
      <c r="J373" s="176">
        <v>46106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3766</v>
      </c>
      <c r="B374" s="176">
        <v>46120</v>
      </c>
      <c r="C374" s="172" t="s">
        <v>92</v>
      </c>
      <c r="D374" s="172" t="s">
        <v>97</v>
      </c>
      <c r="E374" s="172" t="s">
        <v>57</v>
      </c>
      <c r="F374" s="172" t="s">
        <v>1263</v>
      </c>
      <c r="G374" s="172" t="s">
        <v>84</v>
      </c>
      <c r="H374" s="177">
        <v>1</v>
      </c>
      <c r="I374" s="178">
        <v>0</v>
      </c>
      <c r="J374" s="176">
        <v>46106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-56.94</v>
      </c>
    </row>
    <row r="375" spans="1:16" ht="19.5" hidden="1" customHeight="1">
      <c r="A375" s="172" t="s">
        <v>3766</v>
      </c>
      <c r="B375" s="176">
        <v>46120</v>
      </c>
      <c r="C375" s="172" t="s">
        <v>2694</v>
      </c>
      <c r="D375" s="172" t="s">
        <v>98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0</v>
      </c>
      <c r="J375" s="176">
        <v>46106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3764</v>
      </c>
      <c r="B376" s="176">
        <v>46120</v>
      </c>
      <c r="C376" s="172" t="s">
        <v>2694</v>
      </c>
      <c r="D376" s="172" t="s">
        <v>82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0</v>
      </c>
      <c r="J376" s="176">
        <v>46119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-19.52</v>
      </c>
    </row>
    <row r="377" spans="1:16" ht="19.5" hidden="1" customHeight="1">
      <c r="A377" s="172" t="s">
        <v>3767</v>
      </c>
      <c r="B377" s="176">
        <v>46120</v>
      </c>
      <c r="C377" s="172" t="s">
        <v>92</v>
      </c>
      <c r="D377" s="172" t="s">
        <v>24</v>
      </c>
      <c r="E377" s="172" t="s">
        <v>60</v>
      </c>
      <c r="F377" s="172" t="s">
        <v>1426</v>
      </c>
      <c r="G377" s="172" t="s">
        <v>84</v>
      </c>
      <c r="H377" s="177">
        <v>1</v>
      </c>
      <c r="I377" s="178">
        <v>2650</v>
      </c>
      <c r="J377" s="176">
        <v>46119</v>
      </c>
      <c r="K377" s="172" t="s">
        <v>93</v>
      </c>
      <c r="L377" s="172" t="s">
        <v>94</v>
      </c>
      <c r="M377" s="179">
        <v>0.48</v>
      </c>
      <c r="N377" s="177"/>
      <c r="O377" s="177"/>
      <c r="P377" s="180">
        <v>-80</v>
      </c>
    </row>
    <row r="378" spans="1:16" ht="19.5" hidden="1" customHeight="1">
      <c r="A378" s="172" t="s">
        <v>3767</v>
      </c>
      <c r="B378" s="176">
        <v>46120</v>
      </c>
      <c r="C378" s="172" t="s">
        <v>100</v>
      </c>
      <c r="D378" s="172" t="s">
        <v>101</v>
      </c>
      <c r="E378" s="172" t="s">
        <v>60</v>
      </c>
      <c r="F378" s="172" t="s">
        <v>1426</v>
      </c>
      <c r="G378" s="172" t="s">
        <v>84</v>
      </c>
      <c r="H378" s="177">
        <v>1</v>
      </c>
      <c r="I378" s="178">
        <v>2650</v>
      </c>
      <c r="J378" s="176">
        <v>46119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924.69</v>
      </c>
    </row>
    <row r="379" spans="1:16" ht="19.5" hidden="1" customHeight="1">
      <c r="A379" s="172" t="s">
        <v>3767</v>
      </c>
      <c r="B379" s="176">
        <v>46120</v>
      </c>
      <c r="C379" s="172" t="s">
        <v>100</v>
      </c>
      <c r="D379" s="172" t="s">
        <v>102</v>
      </c>
      <c r="E379" s="172" t="s">
        <v>60</v>
      </c>
      <c r="F379" s="172" t="s">
        <v>1426</v>
      </c>
      <c r="G379" s="172" t="s">
        <v>84</v>
      </c>
      <c r="H379" s="177">
        <v>1</v>
      </c>
      <c r="I379" s="178">
        <v>2650</v>
      </c>
      <c r="J379" s="176">
        <v>46119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9.25</v>
      </c>
    </row>
    <row r="380" spans="1:16" ht="19.5" hidden="1" customHeight="1">
      <c r="A380" s="172" t="s">
        <v>3767</v>
      </c>
      <c r="B380" s="176">
        <v>46120</v>
      </c>
      <c r="C380" s="172" t="s">
        <v>100</v>
      </c>
      <c r="D380" s="172" t="s">
        <v>103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2650</v>
      </c>
      <c r="J380" s="176">
        <v>46119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1716.06</v>
      </c>
    </row>
    <row r="381" spans="1:16" ht="19.5" hidden="1" customHeight="1">
      <c r="A381" s="172" t="s">
        <v>3767</v>
      </c>
      <c r="B381" s="176">
        <v>46120</v>
      </c>
      <c r="C381" s="172" t="s">
        <v>104</v>
      </c>
      <c r="D381" s="172" t="s">
        <v>105</v>
      </c>
      <c r="E381" s="172" t="s">
        <v>60</v>
      </c>
      <c r="F381" s="172" t="s">
        <v>1426</v>
      </c>
      <c r="G381" s="172" t="s">
        <v>84</v>
      </c>
      <c r="H381" s="177">
        <v>1</v>
      </c>
      <c r="I381" s="178">
        <v>2650</v>
      </c>
      <c r="J381" s="176">
        <v>46119</v>
      </c>
      <c r="K381" s="172" t="s">
        <v>93</v>
      </c>
      <c r="L381" s="172" t="s">
        <v>94</v>
      </c>
      <c r="M381" s="179">
        <v>0.48</v>
      </c>
      <c r="N381" s="177"/>
      <c r="O381" s="177"/>
      <c r="P381" s="180">
        <v>-1272</v>
      </c>
    </row>
    <row r="382" spans="1:16" ht="19.5" hidden="1" customHeight="1">
      <c r="A382" s="172" t="s">
        <v>3768</v>
      </c>
      <c r="B382" s="176">
        <v>46120</v>
      </c>
      <c r="C382" s="172" t="s">
        <v>92</v>
      </c>
      <c r="D382" s="172" t="s">
        <v>24</v>
      </c>
      <c r="E382" s="172" t="s">
        <v>59</v>
      </c>
      <c r="F382" s="172" t="s">
        <v>1386</v>
      </c>
      <c r="G382" s="172" t="s">
        <v>84</v>
      </c>
      <c r="H382" s="177">
        <v>1</v>
      </c>
      <c r="I382" s="178">
        <v>0</v>
      </c>
      <c r="J382" s="176">
        <v>46115</v>
      </c>
      <c r="K382" s="172" t="s">
        <v>93</v>
      </c>
      <c r="L382" s="172" t="s">
        <v>94</v>
      </c>
      <c r="M382" s="179">
        <v>0</v>
      </c>
      <c r="N382" s="177"/>
      <c r="O382" s="177">
        <v>34</v>
      </c>
      <c r="P382" s="180">
        <v>-56.94</v>
      </c>
    </row>
    <row r="383" spans="1:16" ht="19.5" hidden="1" customHeight="1">
      <c r="A383" s="172" t="s">
        <v>3768</v>
      </c>
      <c r="B383" s="176">
        <v>46120</v>
      </c>
      <c r="C383" s="172" t="s">
        <v>2694</v>
      </c>
      <c r="D383" s="172" t="s">
        <v>95</v>
      </c>
      <c r="E383" s="172" t="s">
        <v>59</v>
      </c>
      <c r="F383" s="172" t="s">
        <v>1386</v>
      </c>
      <c r="G383" s="172" t="s">
        <v>84</v>
      </c>
      <c r="H383" s="177">
        <v>1</v>
      </c>
      <c r="I383" s="178">
        <v>0</v>
      </c>
      <c r="J383" s="176">
        <v>46115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-6.79</v>
      </c>
    </row>
    <row r="384" spans="1:16" ht="19.5" hidden="1" customHeight="1">
      <c r="A384" s="172" t="s">
        <v>3768</v>
      </c>
      <c r="B384" s="176">
        <v>46120</v>
      </c>
      <c r="C384" s="172" t="s">
        <v>92</v>
      </c>
      <c r="D384" s="172" t="s">
        <v>96</v>
      </c>
      <c r="E384" s="172" t="s">
        <v>59</v>
      </c>
      <c r="F384" s="172" t="s">
        <v>1386</v>
      </c>
      <c r="G384" s="172" t="s">
        <v>84</v>
      </c>
      <c r="H384" s="177">
        <v>1</v>
      </c>
      <c r="I384" s="178">
        <v>0</v>
      </c>
      <c r="J384" s="176">
        <v>46115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3768</v>
      </c>
      <c r="B385" s="176">
        <v>46120</v>
      </c>
      <c r="C385" s="172" t="s">
        <v>92</v>
      </c>
      <c r="D385" s="172" t="s">
        <v>97</v>
      </c>
      <c r="E385" s="172" t="s">
        <v>59</v>
      </c>
      <c r="F385" s="172" t="s">
        <v>1386</v>
      </c>
      <c r="G385" s="172" t="s">
        <v>84</v>
      </c>
      <c r="H385" s="177">
        <v>1</v>
      </c>
      <c r="I385" s="178">
        <v>0</v>
      </c>
      <c r="J385" s="176">
        <v>46115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3768</v>
      </c>
      <c r="B386" s="176">
        <v>46120</v>
      </c>
      <c r="C386" s="172" t="s">
        <v>2694</v>
      </c>
      <c r="D386" s="172" t="s">
        <v>98</v>
      </c>
      <c r="E386" s="172" t="s">
        <v>59</v>
      </c>
      <c r="F386" s="172" t="s">
        <v>1386</v>
      </c>
      <c r="G386" s="172" t="s">
        <v>84</v>
      </c>
      <c r="H386" s="177">
        <v>1</v>
      </c>
      <c r="I386" s="178">
        <v>0</v>
      </c>
      <c r="J386" s="176">
        <v>46115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customHeight="1">
      <c r="A387" s="172" t="s">
        <v>3718</v>
      </c>
      <c r="B387" s="176">
        <v>46120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46120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-293</v>
      </c>
    </row>
    <row r="388" spans="1:16" ht="19.5" customHeight="1">
      <c r="A388" s="172" t="s">
        <v>3720</v>
      </c>
      <c r="B388" s="176">
        <v>46120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46120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-286.14999999999998</v>
      </c>
    </row>
    <row r="389" spans="1:16" ht="19.5" customHeight="1">
      <c r="A389" s="172" t="s">
        <v>3719</v>
      </c>
      <c r="B389" s="176">
        <v>46120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46120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-311.22000000000003</v>
      </c>
    </row>
    <row r="390" spans="1:16" ht="19.5" customHeight="1">
      <c r="A390" s="172" t="s">
        <v>3433</v>
      </c>
      <c r="B390" s="176">
        <v>46120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46120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-424.01</v>
      </c>
    </row>
    <row r="391" spans="1:16" ht="19.5" customHeight="1">
      <c r="A391" s="172" t="s">
        <v>3434</v>
      </c>
      <c r="B391" s="176">
        <v>46120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46120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-679.49</v>
      </c>
    </row>
    <row r="392" spans="1:16" ht="19.5" customHeight="1">
      <c r="A392" s="172" t="s">
        <v>3432</v>
      </c>
      <c r="B392" s="176">
        <v>46120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46120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-708.47</v>
      </c>
    </row>
    <row r="393" spans="1:16" ht="19.5" customHeight="1">
      <c r="A393" s="172" t="s">
        <v>3407</v>
      </c>
      <c r="B393" s="176">
        <v>46120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46120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-445.44</v>
      </c>
    </row>
    <row r="394" spans="1:16" ht="19.5" customHeight="1">
      <c r="A394" s="172" t="s">
        <v>3406</v>
      </c>
      <c r="B394" s="176">
        <v>46120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46120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-579.58000000000004</v>
      </c>
    </row>
    <row r="395" spans="1:16" ht="19.5" customHeight="1">
      <c r="A395" s="172" t="s">
        <v>3408</v>
      </c>
      <c r="B395" s="176">
        <v>46120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46120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-562.74</v>
      </c>
    </row>
    <row r="396" spans="1:16" ht="19.5" customHeight="1">
      <c r="A396" s="172" t="s">
        <v>3251</v>
      </c>
      <c r="B396" s="176">
        <v>46120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46120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-716.97</v>
      </c>
    </row>
    <row r="397" spans="1:16" ht="19.5" customHeight="1">
      <c r="A397" s="172" t="s">
        <v>3246</v>
      </c>
      <c r="B397" s="176">
        <v>46120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46120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-362.93</v>
      </c>
    </row>
    <row r="398" spans="1:16" ht="19.5" customHeight="1">
      <c r="A398" s="172" t="s">
        <v>3013</v>
      </c>
      <c r="B398" s="176">
        <v>46120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46120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-137.5</v>
      </c>
    </row>
    <row r="399" spans="1:16" ht="19.5" customHeight="1">
      <c r="A399" s="172" t="s">
        <v>142</v>
      </c>
      <c r="B399" s="176">
        <v>46120</v>
      </c>
      <c r="C399" s="172" t="s">
        <v>109</v>
      </c>
      <c r="D399" s="172" t="s">
        <v>143</v>
      </c>
      <c r="E399" s="172" t="s">
        <v>85</v>
      </c>
      <c r="F399" s="172" t="s">
        <v>85</v>
      </c>
      <c r="G399" s="172" t="s">
        <v>85</v>
      </c>
      <c r="H399" s="177">
        <v>0</v>
      </c>
      <c r="I399" s="178">
        <v>0</v>
      </c>
      <c r="J399" s="176">
        <v>46120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-2047.1</v>
      </c>
    </row>
    <row r="400" spans="1:16" ht="19.5" hidden="1" customHeight="1">
      <c r="A400" s="172" t="s">
        <v>3769</v>
      </c>
      <c r="B400" s="176">
        <v>46121</v>
      </c>
      <c r="C400" s="172" t="s">
        <v>2694</v>
      </c>
      <c r="D400" s="172" t="s">
        <v>82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46121</v>
      </c>
      <c r="K400" s="172" t="s">
        <v>85</v>
      </c>
      <c r="L400" s="172" t="s">
        <v>85</v>
      </c>
      <c r="M400" s="179">
        <v>0</v>
      </c>
      <c r="N400" s="177"/>
      <c r="O400" s="177"/>
      <c r="P400" s="180">
        <v>-18.73</v>
      </c>
    </row>
    <row r="401" spans="1:16" ht="19.5" hidden="1" customHeight="1">
      <c r="A401" s="172" t="s">
        <v>3770</v>
      </c>
      <c r="B401" s="176">
        <v>46121</v>
      </c>
      <c r="C401" s="172" t="s">
        <v>92</v>
      </c>
      <c r="D401" s="172" t="s">
        <v>24</v>
      </c>
      <c r="E401" s="172" t="s">
        <v>60</v>
      </c>
      <c r="F401" s="172" t="s">
        <v>1426</v>
      </c>
      <c r="G401" s="172" t="s">
        <v>84</v>
      </c>
      <c r="H401" s="177">
        <v>1</v>
      </c>
      <c r="I401" s="178">
        <v>0</v>
      </c>
      <c r="J401" s="176">
        <v>46117</v>
      </c>
      <c r="K401" s="172" t="s">
        <v>93</v>
      </c>
      <c r="L401" s="172" t="s">
        <v>94</v>
      </c>
      <c r="M401" s="179">
        <v>0</v>
      </c>
      <c r="N401" s="177"/>
      <c r="O401" s="177">
        <v>37</v>
      </c>
      <c r="P401" s="180">
        <v>-56.94</v>
      </c>
    </row>
    <row r="402" spans="1:16" ht="19.5" hidden="1" customHeight="1">
      <c r="A402" s="172" t="s">
        <v>3770</v>
      </c>
      <c r="B402" s="176">
        <v>46121</v>
      </c>
      <c r="C402" s="172" t="s">
        <v>2694</v>
      </c>
      <c r="D402" s="172" t="s">
        <v>95</v>
      </c>
      <c r="E402" s="172" t="s">
        <v>60</v>
      </c>
      <c r="F402" s="172" t="s">
        <v>1426</v>
      </c>
      <c r="G402" s="172" t="s">
        <v>84</v>
      </c>
      <c r="H402" s="177">
        <v>1</v>
      </c>
      <c r="I402" s="178">
        <v>0</v>
      </c>
      <c r="J402" s="176">
        <v>46117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-6.32</v>
      </c>
    </row>
    <row r="403" spans="1:16" ht="19.5" hidden="1" customHeight="1">
      <c r="A403" s="172" t="s">
        <v>3770</v>
      </c>
      <c r="B403" s="176">
        <v>46121</v>
      </c>
      <c r="C403" s="172" t="s">
        <v>92</v>
      </c>
      <c r="D403" s="172" t="s">
        <v>96</v>
      </c>
      <c r="E403" s="172" t="s">
        <v>60</v>
      </c>
      <c r="F403" s="172" t="s">
        <v>1426</v>
      </c>
      <c r="G403" s="172" t="s">
        <v>84</v>
      </c>
      <c r="H403" s="177">
        <v>1</v>
      </c>
      <c r="I403" s="178">
        <v>0</v>
      </c>
      <c r="J403" s="176">
        <v>46117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0</v>
      </c>
    </row>
    <row r="404" spans="1:16" ht="19.5" hidden="1" customHeight="1">
      <c r="A404" s="172" t="s">
        <v>3770</v>
      </c>
      <c r="B404" s="176">
        <v>46121</v>
      </c>
      <c r="C404" s="172" t="s">
        <v>92</v>
      </c>
      <c r="D404" s="172" t="s">
        <v>97</v>
      </c>
      <c r="E404" s="172" t="s">
        <v>60</v>
      </c>
      <c r="F404" s="172" t="s">
        <v>1426</v>
      </c>
      <c r="G404" s="172" t="s">
        <v>84</v>
      </c>
      <c r="H404" s="177">
        <v>1</v>
      </c>
      <c r="I404" s="178">
        <v>0</v>
      </c>
      <c r="J404" s="176">
        <v>46117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-56.94</v>
      </c>
    </row>
    <row r="405" spans="1:16" ht="19.5" hidden="1" customHeight="1">
      <c r="A405" s="172" t="s">
        <v>3770</v>
      </c>
      <c r="B405" s="176">
        <v>46121</v>
      </c>
      <c r="C405" s="172" t="s">
        <v>2694</v>
      </c>
      <c r="D405" s="172" t="s">
        <v>98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0</v>
      </c>
      <c r="J405" s="176">
        <v>46117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-15</v>
      </c>
    </row>
    <row r="406" spans="1:16" ht="19.5" hidden="1" customHeight="1">
      <c r="A406" s="172" t="s">
        <v>3771</v>
      </c>
      <c r="B406" s="176">
        <v>46121</v>
      </c>
      <c r="C406" s="172" t="s">
        <v>92</v>
      </c>
      <c r="D406" s="172" t="s">
        <v>24</v>
      </c>
      <c r="E406" s="172" t="s">
        <v>57</v>
      </c>
      <c r="F406" s="172" t="s">
        <v>1263</v>
      </c>
      <c r="G406" s="172" t="s">
        <v>84</v>
      </c>
      <c r="H406" s="177">
        <v>1</v>
      </c>
      <c r="I406" s="178">
        <v>0</v>
      </c>
      <c r="J406" s="176">
        <v>46111</v>
      </c>
      <c r="K406" s="172" t="s">
        <v>93</v>
      </c>
      <c r="L406" s="172" t="s">
        <v>94</v>
      </c>
      <c r="M406" s="179">
        <v>0</v>
      </c>
      <c r="N406" s="177"/>
      <c r="O406" s="177">
        <v>33</v>
      </c>
      <c r="P406" s="180">
        <v>-56.94</v>
      </c>
    </row>
    <row r="407" spans="1:16" ht="19.5" hidden="1" customHeight="1">
      <c r="A407" s="172" t="s">
        <v>3771</v>
      </c>
      <c r="B407" s="176">
        <v>46121</v>
      </c>
      <c r="C407" s="172" t="s">
        <v>2694</v>
      </c>
      <c r="D407" s="172" t="s">
        <v>95</v>
      </c>
      <c r="E407" s="172" t="s">
        <v>57</v>
      </c>
      <c r="F407" s="172" t="s">
        <v>1263</v>
      </c>
      <c r="G407" s="172" t="s">
        <v>84</v>
      </c>
      <c r="H407" s="177">
        <v>1</v>
      </c>
      <c r="I407" s="178">
        <v>0</v>
      </c>
      <c r="J407" s="176">
        <v>46111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-6</v>
      </c>
    </row>
    <row r="408" spans="1:16" ht="19.5" hidden="1" customHeight="1">
      <c r="A408" s="172" t="s">
        <v>3771</v>
      </c>
      <c r="B408" s="176">
        <v>46121</v>
      </c>
      <c r="C408" s="172" t="s">
        <v>92</v>
      </c>
      <c r="D408" s="172" t="s">
        <v>96</v>
      </c>
      <c r="E408" s="172" t="s">
        <v>57</v>
      </c>
      <c r="F408" s="172" t="s">
        <v>1263</v>
      </c>
      <c r="G408" s="172" t="s">
        <v>84</v>
      </c>
      <c r="H408" s="177">
        <v>1</v>
      </c>
      <c r="I408" s="178">
        <v>0</v>
      </c>
      <c r="J408" s="176">
        <v>46111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3771</v>
      </c>
      <c r="B409" s="176">
        <v>46121</v>
      </c>
      <c r="C409" s="172" t="s">
        <v>92</v>
      </c>
      <c r="D409" s="172" t="s">
        <v>97</v>
      </c>
      <c r="E409" s="172" t="s">
        <v>57</v>
      </c>
      <c r="F409" s="172" t="s">
        <v>1263</v>
      </c>
      <c r="G409" s="172" t="s">
        <v>84</v>
      </c>
      <c r="H409" s="177">
        <v>1</v>
      </c>
      <c r="I409" s="178">
        <v>0</v>
      </c>
      <c r="J409" s="176">
        <v>46111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-56.94</v>
      </c>
    </row>
    <row r="410" spans="1:16" ht="19.5" hidden="1" customHeight="1">
      <c r="A410" s="172" t="s">
        <v>3772</v>
      </c>
      <c r="B410" s="176">
        <v>46121</v>
      </c>
      <c r="C410" s="172" t="s">
        <v>92</v>
      </c>
      <c r="D410" s="172" t="s">
        <v>24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2750</v>
      </c>
      <c r="J410" s="176">
        <v>46115</v>
      </c>
      <c r="K410" s="172" t="s">
        <v>93</v>
      </c>
      <c r="L410" s="172" t="s">
        <v>94</v>
      </c>
      <c r="M410" s="179">
        <v>0.43</v>
      </c>
      <c r="N410" s="177"/>
      <c r="O410" s="177">
        <v>34</v>
      </c>
      <c r="P410" s="180">
        <v>-98.37</v>
      </c>
    </row>
    <row r="411" spans="1:16" ht="19.5" hidden="1" customHeight="1">
      <c r="A411" s="172" t="s">
        <v>3772</v>
      </c>
      <c r="B411" s="176">
        <v>46121</v>
      </c>
      <c r="C411" s="172" t="s">
        <v>100</v>
      </c>
      <c r="D411" s="172" t="s">
        <v>101</v>
      </c>
      <c r="E411" s="172" t="s">
        <v>43</v>
      </c>
      <c r="F411" s="172" t="s">
        <v>125</v>
      </c>
      <c r="G411" s="172" t="s">
        <v>84</v>
      </c>
      <c r="H411" s="177">
        <v>1</v>
      </c>
      <c r="I411" s="178">
        <v>2750</v>
      </c>
      <c r="J411" s="176">
        <v>46115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1182.8599999999999</v>
      </c>
    </row>
    <row r="412" spans="1:16" ht="19.5" hidden="1" customHeight="1">
      <c r="A412" s="172" t="s">
        <v>3772</v>
      </c>
      <c r="B412" s="176">
        <v>46121</v>
      </c>
      <c r="C412" s="172" t="s">
        <v>100</v>
      </c>
      <c r="D412" s="172" t="s">
        <v>102</v>
      </c>
      <c r="E412" s="172" t="s">
        <v>43</v>
      </c>
      <c r="F412" s="172" t="s">
        <v>125</v>
      </c>
      <c r="G412" s="172" t="s">
        <v>84</v>
      </c>
      <c r="H412" s="177">
        <v>1</v>
      </c>
      <c r="I412" s="178">
        <v>2750</v>
      </c>
      <c r="J412" s="176">
        <v>46115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0</v>
      </c>
    </row>
    <row r="413" spans="1:16" ht="19.5" hidden="1" customHeight="1">
      <c r="A413" s="172" t="s">
        <v>3772</v>
      </c>
      <c r="B413" s="176">
        <v>46121</v>
      </c>
      <c r="C413" s="172" t="s">
        <v>100</v>
      </c>
      <c r="D413" s="172" t="s">
        <v>103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2750</v>
      </c>
      <c r="J413" s="176">
        <v>46115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1567.14</v>
      </c>
    </row>
    <row r="414" spans="1:16" ht="19.5" hidden="1" customHeight="1">
      <c r="A414" s="172" t="s">
        <v>3772</v>
      </c>
      <c r="B414" s="176">
        <v>46121</v>
      </c>
      <c r="C414" s="172" t="s">
        <v>104</v>
      </c>
      <c r="D414" s="172" t="s">
        <v>105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2750</v>
      </c>
      <c r="J414" s="176">
        <v>46115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-1182.5</v>
      </c>
    </row>
    <row r="415" spans="1:16" ht="19.5" hidden="1" customHeight="1">
      <c r="A415" s="172" t="s">
        <v>3772</v>
      </c>
      <c r="B415" s="176">
        <v>46121</v>
      </c>
      <c r="C415" s="172" t="s">
        <v>2694</v>
      </c>
      <c r="D415" s="172" t="s">
        <v>95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2750</v>
      </c>
      <c r="J415" s="176">
        <v>46115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-25</v>
      </c>
    </row>
    <row r="416" spans="1:16" ht="19.5" hidden="1" customHeight="1">
      <c r="A416" s="172" t="s">
        <v>3772</v>
      </c>
      <c r="B416" s="176">
        <v>46121</v>
      </c>
      <c r="C416" s="172" t="s">
        <v>2694</v>
      </c>
      <c r="D416" s="172" t="s">
        <v>82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0</v>
      </c>
      <c r="J416" s="176">
        <v>46115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-6.51</v>
      </c>
    </row>
    <row r="417" spans="1:16" ht="19.5" hidden="1" customHeight="1">
      <c r="A417" s="172" t="s">
        <v>3715</v>
      </c>
      <c r="B417" s="176">
        <v>46121</v>
      </c>
      <c r="C417" s="172" t="s">
        <v>92</v>
      </c>
      <c r="D417" s="172" t="s">
        <v>96</v>
      </c>
      <c r="E417" s="172" t="s">
        <v>39</v>
      </c>
      <c r="F417" s="172" t="s">
        <v>117</v>
      </c>
      <c r="G417" s="172" t="s">
        <v>84</v>
      </c>
      <c r="H417" s="177">
        <v>1</v>
      </c>
      <c r="I417" s="178">
        <v>0</v>
      </c>
      <c r="J417" s="176">
        <v>46117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0</v>
      </c>
    </row>
    <row r="418" spans="1:16" ht="19.5" hidden="1" customHeight="1">
      <c r="A418" s="172" t="s">
        <v>3715</v>
      </c>
      <c r="B418" s="176">
        <v>46121</v>
      </c>
      <c r="C418" s="172" t="s">
        <v>92</v>
      </c>
      <c r="D418" s="172" t="s">
        <v>97</v>
      </c>
      <c r="E418" s="172" t="s">
        <v>39</v>
      </c>
      <c r="F418" s="172" t="s">
        <v>117</v>
      </c>
      <c r="G418" s="172" t="s">
        <v>84</v>
      </c>
      <c r="H418" s="177">
        <v>1</v>
      </c>
      <c r="I418" s="178">
        <v>0</v>
      </c>
      <c r="J418" s="176">
        <v>46117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-46.77</v>
      </c>
    </row>
    <row r="419" spans="1:16" ht="19.5" hidden="1" customHeight="1">
      <c r="A419" s="172" t="s">
        <v>3715</v>
      </c>
      <c r="B419" s="176">
        <v>46121</v>
      </c>
      <c r="C419" s="172" t="s">
        <v>2694</v>
      </c>
      <c r="D419" s="172" t="s">
        <v>98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46117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-15</v>
      </c>
    </row>
    <row r="420" spans="1:16" ht="19.5" hidden="1" customHeight="1">
      <c r="A420" s="172" t="s">
        <v>3715</v>
      </c>
      <c r="B420" s="176">
        <v>46121</v>
      </c>
      <c r="C420" s="172" t="s">
        <v>92</v>
      </c>
      <c r="D420" s="172" t="s">
        <v>24</v>
      </c>
      <c r="E420" s="172" t="s">
        <v>39</v>
      </c>
      <c r="F420" s="172" t="s">
        <v>117</v>
      </c>
      <c r="G420" s="172" t="s">
        <v>84</v>
      </c>
      <c r="H420" s="177">
        <v>1</v>
      </c>
      <c r="I420" s="178">
        <v>0</v>
      </c>
      <c r="J420" s="176">
        <v>46117</v>
      </c>
      <c r="K420" s="172" t="s">
        <v>93</v>
      </c>
      <c r="L420" s="172" t="s">
        <v>94</v>
      </c>
      <c r="M420" s="179">
        <v>0</v>
      </c>
      <c r="N420" s="177"/>
      <c r="O420" s="177">
        <v>37</v>
      </c>
      <c r="P420" s="180">
        <v>-46.77</v>
      </c>
    </row>
    <row r="421" spans="1:16" ht="19.5" hidden="1" customHeight="1">
      <c r="A421" s="172" t="s">
        <v>3715</v>
      </c>
      <c r="B421" s="176">
        <v>46121</v>
      </c>
      <c r="C421" s="172" t="s">
        <v>2694</v>
      </c>
      <c r="D421" s="172" t="s">
        <v>95</v>
      </c>
      <c r="E421" s="172" t="s">
        <v>39</v>
      </c>
      <c r="F421" s="172" t="s">
        <v>117</v>
      </c>
      <c r="G421" s="172" t="s">
        <v>84</v>
      </c>
      <c r="H421" s="177">
        <v>1</v>
      </c>
      <c r="I421" s="178">
        <v>0</v>
      </c>
      <c r="J421" s="176">
        <v>46117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-7.01</v>
      </c>
    </row>
    <row r="422" spans="1:16" ht="19.5" hidden="1" customHeight="1">
      <c r="A422" s="172" t="s">
        <v>3773</v>
      </c>
      <c r="B422" s="176">
        <v>46121</v>
      </c>
      <c r="C422" s="172" t="s">
        <v>92</v>
      </c>
      <c r="D422" s="172" t="s">
        <v>24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2163</v>
      </c>
      <c r="J422" s="176">
        <v>46106</v>
      </c>
      <c r="K422" s="172" t="s">
        <v>93</v>
      </c>
      <c r="L422" s="172" t="s">
        <v>94</v>
      </c>
      <c r="M422" s="179">
        <v>0.43</v>
      </c>
      <c r="N422" s="177"/>
      <c r="O422" s="177">
        <v>34</v>
      </c>
      <c r="P422" s="180">
        <v>-103.16</v>
      </c>
    </row>
    <row r="423" spans="1:16" ht="19.5" hidden="1" customHeight="1">
      <c r="A423" s="172" t="s">
        <v>3773</v>
      </c>
      <c r="B423" s="176">
        <v>46121</v>
      </c>
      <c r="C423" s="172" t="s">
        <v>100</v>
      </c>
      <c r="D423" s="172" t="s">
        <v>101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2163</v>
      </c>
      <c r="J423" s="176">
        <v>46106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1222</v>
      </c>
    </row>
    <row r="424" spans="1:16" ht="19.5" hidden="1" customHeight="1">
      <c r="A424" s="172" t="s">
        <v>3773</v>
      </c>
      <c r="B424" s="176">
        <v>46121</v>
      </c>
      <c r="C424" s="172" t="s">
        <v>100</v>
      </c>
      <c r="D424" s="172" t="s">
        <v>102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2163</v>
      </c>
      <c r="J424" s="176">
        <v>46106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3773</v>
      </c>
      <c r="B425" s="176">
        <v>46121</v>
      </c>
      <c r="C425" s="172" t="s">
        <v>100</v>
      </c>
      <c r="D425" s="172" t="s">
        <v>103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2163</v>
      </c>
      <c r="J425" s="176">
        <v>46106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941</v>
      </c>
    </row>
    <row r="426" spans="1:16" ht="19.5" hidden="1" customHeight="1">
      <c r="A426" s="172" t="s">
        <v>3773</v>
      </c>
      <c r="B426" s="176">
        <v>46121</v>
      </c>
      <c r="C426" s="172" t="s">
        <v>104</v>
      </c>
      <c r="D426" s="172" t="s">
        <v>105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2163</v>
      </c>
      <c r="J426" s="176">
        <v>46106</v>
      </c>
      <c r="K426" s="172" t="s">
        <v>93</v>
      </c>
      <c r="L426" s="172" t="s">
        <v>94</v>
      </c>
      <c r="M426" s="179">
        <v>0.43</v>
      </c>
      <c r="N426" s="177"/>
      <c r="O426" s="177"/>
      <c r="P426" s="180">
        <v>-930.09</v>
      </c>
    </row>
    <row r="427" spans="1:16" ht="19.5" hidden="1" customHeight="1">
      <c r="A427" s="172" t="s">
        <v>3774</v>
      </c>
      <c r="B427" s="176">
        <v>46121</v>
      </c>
      <c r="C427" s="172" t="s">
        <v>92</v>
      </c>
      <c r="D427" s="172" t="s">
        <v>24</v>
      </c>
      <c r="E427" s="172" t="s">
        <v>55</v>
      </c>
      <c r="F427" s="172" t="s">
        <v>1272</v>
      </c>
      <c r="G427" s="172" t="s">
        <v>84</v>
      </c>
      <c r="H427" s="177">
        <v>1</v>
      </c>
      <c r="I427" s="178">
        <v>0</v>
      </c>
      <c r="J427" s="176">
        <v>46111</v>
      </c>
      <c r="K427" s="172" t="s">
        <v>93</v>
      </c>
      <c r="L427" s="172" t="s">
        <v>94</v>
      </c>
      <c r="M427" s="179">
        <v>0</v>
      </c>
      <c r="N427" s="177"/>
      <c r="O427" s="177">
        <v>33</v>
      </c>
      <c r="P427" s="180">
        <v>-56.94</v>
      </c>
    </row>
    <row r="428" spans="1:16" ht="19.5" hidden="1" customHeight="1">
      <c r="A428" s="172" t="s">
        <v>3774</v>
      </c>
      <c r="B428" s="176">
        <v>46121</v>
      </c>
      <c r="C428" s="172" t="s">
        <v>2694</v>
      </c>
      <c r="D428" s="172" t="s">
        <v>95</v>
      </c>
      <c r="E428" s="172" t="s">
        <v>55</v>
      </c>
      <c r="F428" s="172" t="s">
        <v>1272</v>
      </c>
      <c r="G428" s="172" t="s">
        <v>84</v>
      </c>
      <c r="H428" s="177">
        <v>1</v>
      </c>
      <c r="I428" s="178">
        <v>0</v>
      </c>
      <c r="J428" s="176">
        <v>46111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-5.08</v>
      </c>
    </row>
    <row r="429" spans="1:16" ht="19.5" hidden="1" customHeight="1">
      <c r="A429" s="172" t="s">
        <v>3774</v>
      </c>
      <c r="B429" s="176">
        <v>46121</v>
      </c>
      <c r="C429" s="172" t="s">
        <v>92</v>
      </c>
      <c r="D429" s="172" t="s">
        <v>96</v>
      </c>
      <c r="E429" s="172" t="s">
        <v>55</v>
      </c>
      <c r="F429" s="172" t="s">
        <v>1272</v>
      </c>
      <c r="G429" s="172" t="s">
        <v>84</v>
      </c>
      <c r="H429" s="177">
        <v>1</v>
      </c>
      <c r="I429" s="178">
        <v>0</v>
      </c>
      <c r="J429" s="176">
        <v>46111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0</v>
      </c>
    </row>
    <row r="430" spans="1:16" ht="19.5" hidden="1" customHeight="1">
      <c r="A430" s="172" t="s">
        <v>3774</v>
      </c>
      <c r="B430" s="176">
        <v>46121</v>
      </c>
      <c r="C430" s="172" t="s">
        <v>92</v>
      </c>
      <c r="D430" s="172" t="s">
        <v>97</v>
      </c>
      <c r="E430" s="172" t="s">
        <v>55</v>
      </c>
      <c r="F430" s="172" t="s">
        <v>1272</v>
      </c>
      <c r="G430" s="172" t="s">
        <v>84</v>
      </c>
      <c r="H430" s="177">
        <v>1</v>
      </c>
      <c r="I430" s="178">
        <v>0</v>
      </c>
      <c r="J430" s="176">
        <v>46111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-56.94</v>
      </c>
    </row>
    <row r="431" spans="1:16" ht="19.5" hidden="1" customHeight="1">
      <c r="A431" s="172" t="s">
        <v>3775</v>
      </c>
      <c r="B431" s="176">
        <v>46121</v>
      </c>
      <c r="C431" s="172" t="s">
        <v>92</v>
      </c>
      <c r="D431" s="172" t="s">
        <v>24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2600</v>
      </c>
      <c r="J431" s="176">
        <v>46119</v>
      </c>
      <c r="K431" s="172" t="s">
        <v>93</v>
      </c>
      <c r="L431" s="172" t="s">
        <v>94</v>
      </c>
      <c r="M431" s="179">
        <v>0.48</v>
      </c>
      <c r="N431" s="177"/>
      <c r="O431" s="177"/>
      <c r="P431" s="180">
        <v>-72</v>
      </c>
    </row>
    <row r="432" spans="1:16" ht="19.5" hidden="1" customHeight="1">
      <c r="A432" s="172" t="s">
        <v>3775</v>
      </c>
      <c r="B432" s="176">
        <v>46121</v>
      </c>
      <c r="C432" s="172" t="s">
        <v>100</v>
      </c>
      <c r="D432" s="172" t="s">
        <v>101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2600</v>
      </c>
      <c r="J432" s="176">
        <v>46119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905.8</v>
      </c>
    </row>
    <row r="433" spans="1:16" ht="19.5" hidden="1" customHeight="1">
      <c r="A433" s="172" t="s">
        <v>3775</v>
      </c>
      <c r="B433" s="176">
        <v>46121</v>
      </c>
      <c r="C433" s="172" t="s">
        <v>100</v>
      </c>
      <c r="D433" s="172" t="s">
        <v>102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2600</v>
      </c>
      <c r="J433" s="176">
        <v>46119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9.06</v>
      </c>
    </row>
    <row r="434" spans="1:16" ht="19.5" hidden="1" customHeight="1">
      <c r="A434" s="172" t="s">
        <v>3775</v>
      </c>
      <c r="B434" s="176">
        <v>46121</v>
      </c>
      <c r="C434" s="172" t="s">
        <v>100</v>
      </c>
      <c r="D434" s="172" t="s">
        <v>103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2600</v>
      </c>
      <c r="J434" s="176">
        <v>46119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1685.14</v>
      </c>
    </row>
    <row r="435" spans="1:16" ht="19.5" hidden="1" customHeight="1">
      <c r="A435" s="172" t="s">
        <v>3775</v>
      </c>
      <c r="B435" s="176">
        <v>46121</v>
      </c>
      <c r="C435" s="172" t="s">
        <v>104</v>
      </c>
      <c r="D435" s="172" t="s">
        <v>105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46119</v>
      </c>
      <c r="K435" s="172" t="s">
        <v>93</v>
      </c>
      <c r="L435" s="172" t="s">
        <v>94</v>
      </c>
      <c r="M435" s="179">
        <v>0.48</v>
      </c>
      <c r="N435" s="177"/>
      <c r="O435" s="177"/>
      <c r="P435" s="180">
        <v>-1248</v>
      </c>
    </row>
    <row r="436" spans="1:16" ht="19.5" hidden="1" customHeight="1">
      <c r="A436" s="172" t="s">
        <v>3775</v>
      </c>
      <c r="B436" s="176">
        <v>46121</v>
      </c>
      <c r="C436" s="172" t="s">
        <v>2694</v>
      </c>
      <c r="D436" s="172" t="s">
        <v>95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46119</v>
      </c>
      <c r="K436" s="172" t="s">
        <v>93</v>
      </c>
      <c r="L436" s="172" t="s">
        <v>94</v>
      </c>
      <c r="M436" s="179">
        <v>0.48</v>
      </c>
      <c r="N436" s="177"/>
      <c r="O436" s="177"/>
      <c r="P436" s="180">
        <v>-8.58</v>
      </c>
    </row>
    <row r="437" spans="1:16" ht="19.5" hidden="1" customHeight="1">
      <c r="A437" s="172" t="s">
        <v>3775</v>
      </c>
      <c r="B437" s="176">
        <v>46121</v>
      </c>
      <c r="C437" s="172" t="s">
        <v>2694</v>
      </c>
      <c r="D437" s="172" t="s">
        <v>82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46119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-17.21</v>
      </c>
    </row>
    <row r="438" spans="1:16" ht="19.5" hidden="1" customHeight="1">
      <c r="A438" s="172" t="s">
        <v>3776</v>
      </c>
      <c r="B438" s="176">
        <v>46121</v>
      </c>
      <c r="C438" s="172" t="s">
        <v>92</v>
      </c>
      <c r="D438" s="172" t="s">
        <v>24</v>
      </c>
      <c r="E438" s="172" t="s">
        <v>58</v>
      </c>
      <c r="F438" s="172" t="s">
        <v>1300</v>
      </c>
      <c r="G438" s="172" t="s">
        <v>84</v>
      </c>
      <c r="H438" s="177">
        <v>1</v>
      </c>
      <c r="I438" s="178">
        <v>2443</v>
      </c>
      <c r="J438" s="176">
        <v>46112</v>
      </c>
      <c r="K438" s="172" t="s">
        <v>93</v>
      </c>
      <c r="L438" s="172" t="s">
        <v>94</v>
      </c>
      <c r="M438" s="179">
        <v>0.43</v>
      </c>
      <c r="N438" s="177"/>
      <c r="O438" s="177">
        <v>32</v>
      </c>
      <c r="P438" s="180">
        <v>-85.59</v>
      </c>
    </row>
    <row r="439" spans="1:16" ht="19.5" hidden="1" customHeight="1">
      <c r="A439" s="172" t="s">
        <v>3776</v>
      </c>
      <c r="B439" s="176">
        <v>46121</v>
      </c>
      <c r="C439" s="172" t="s">
        <v>100</v>
      </c>
      <c r="D439" s="172" t="s">
        <v>101</v>
      </c>
      <c r="E439" s="172" t="s">
        <v>58</v>
      </c>
      <c r="F439" s="172" t="s">
        <v>1300</v>
      </c>
      <c r="G439" s="172" t="s">
        <v>84</v>
      </c>
      <c r="H439" s="177">
        <v>1</v>
      </c>
      <c r="I439" s="178">
        <v>2443</v>
      </c>
      <c r="J439" s="176">
        <v>46112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914.29</v>
      </c>
    </row>
    <row r="440" spans="1:16" ht="19.5" hidden="1" customHeight="1">
      <c r="A440" s="172" t="s">
        <v>3776</v>
      </c>
      <c r="B440" s="176">
        <v>46121</v>
      </c>
      <c r="C440" s="172" t="s">
        <v>100</v>
      </c>
      <c r="D440" s="172" t="s">
        <v>102</v>
      </c>
      <c r="E440" s="172" t="s">
        <v>58</v>
      </c>
      <c r="F440" s="172" t="s">
        <v>1300</v>
      </c>
      <c r="G440" s="172" t="s">
        <v>84</v>
      </c>
      <c r="H440" s="177">
        <v>1</v>
      </c>
      <c r="I440" s="178">
        <v>2443</v>
      </c>
      <c r="J440" s="176">
        <v>46112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9.14</v>
      </c>
    </row>
    <row r="441" spans="1:16" ht="19.5" hidden="1" customHeight="1">
      <c r="A441" s="172" t="s">
        <v>3776</v>
      </c>
      <c r="B441" s="176">
        <v>46121</v>
      </c>
      <c r="C441" s="172" t="s">
        <v>100</v>
      </c>
      <c r="D441" s="172" t="s">
        <v>103</v>
      </c>
      <c r="E441" s="172" t="s">
        <v>58</v>
      </c>
      <c r="F441" s="172" t="s">
        <v>1300</v>
      </c>
      <c r="G441" s="172" t="s">
        <v>84</v>
      </c>
      <c r="H441" s="177">
        <v>1</v>
      </c>
      <c r="I441" s="178">
        <v>2443</v>
      </c>
      <c r="J441" s="176">
        <v>46112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1519.57</v>
      </c>
    </row>
    <row r="442" spans="1:16" ht="19.5" hidden="1" customHeight="1">
      <c r="A442" s="172" t="s">
        <v>3776</v>
      </c>
      <c r="B442" s="176">
        <v>46121</v>
      </c>
      <c r="C442" s="172" t="s">
        <v>104</v>
      </c>
      <c r="D442" s="172" t="s">
        <v>105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2443</v>
      </c>
      <c r="J442" s="176">
        <v>46112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-1050.49</v>
      </c>
    </row>
    <row r="443" spans="1:16" ht="19.5" hidden="1" customHeight="1">
      <c r="A443" s="172" t="s">
        <v>3777</v>
      </c>
      <c r="B443" s="176">
        <v>46121</v>
      </c>
      <c r="C443" s="172" t="s">
        <v>92</v>
      </c>
      <c r="D443" s="172" t="s">
        <v>24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2750</v>
      </c>
      <c r="J443" s="176">
        <v>46117</v>
      </c>
      <c r="K443" s="172" t="s">
        <v>93</v>
      </c>
      <c r="L443" s="172" t="s">
        <v>94</v>
      </c>
      <c r="M443" s="179">
        <v>0.43</v>
      </c>
      <c r="N443" s="177"/>
      <c r="O443" s="177">
        <v>37</v>
      </c>
      <c r="P443" s="180">
        <v>-120.48</v>
      </c>
    </row>
    <row r="444" spans="1:16" ht="19.5" hidden="1" customHeight="1">
      <c r="A444" s="172" t="s">
        <v>3777</v>
      </c>
      <c r="B444" s="176">
        <v>46121</v>
      </c>
      <c r="C444" s="172" t="s">
        <v>100</v>
      </c>
      <c r="D444" s="172" t="s">
        <v>101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2750</v>
      </c>
      <c r="J444" s="176">
        <v>46117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1158.0999999999999</v>
      </c>
    </row>
    <row r="445" spans="1:16" ht="19.5" hidden="1" customHeight="1">
      <c r="A445" s="172" t="s">
        <v>3777</v>
      </c>
      <c r="B445" s="176">
        <v>46121</v>
      </c>
      <c r="C445" s="172" t="s">
        <v>100</v>
      </c>
      <c r="D445" s="172" t="s">
        <v>102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2750</v>
      </c>
      <c r="J445" s="176">
        <v>46117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11.58</v>
      </c>
    </row>
    <row r="446" spans="1:16" ht="19.5" hidden="1" customHeight="1">
      <c r="A446" s="172" t="s">
        <v>3777</v>
      </c>
      <c r="B446" s="176">
        <v>46121</v>
      </c>
      <c r="C446" s="172" t="s">
        <v>100</v>
      </c>
      <c r="D446" s="172" t="s">
        <v>103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2750</v>
      </c>
      <c r="J446" s="176">
        <v>46117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1580.32</v>
      </c>
    </row>
    <row r="447" spans="1:16" ht="19.5" hidden="1" customHeight="1">
      <c r="A447" s="172" t="s">
        <v>3777</v>
      </c>
      <c r="B447" s="176">
        <v>46121</v>
      </c>
      <c r="C447" s="172" t="s">
        <v>104</v>
      </c>
      <c r="D447" s="172" t="s">
        <v>105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2750</v>
      </c>
      <c r="J447" s="176">
        <v>46117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-1182.5</v>
      </c>
    </row>
    <row r="448" spans="1:16" ht="19.5" hidden="1" customHeight="1">
      <c r="A448" s="172" t="s">
        <v>3777</v>
      </c>
      <c r="B448" s="176">
        <v>46121</v>
      </c>
      <c r="C448" s="172" t="s">
        <v>2694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2750</v>
      </c>
      <c r="J448" s="176">
        <v>46117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-8.56</v>
      </c>
    </row>
    <row r="449" spans="1:16" ht="19.5" hidden="1" customHeight="1">
      <c r="A449" s="172" t="s">
        <v>3778</v>
      </c>
      <c r="B449" s="176">
        <v>46121</v>
      </c>
      <c r="C449" s="172" t="s">
        <v>1748</v>
      </c>
      <c r="D449" s="172" t="s">
        <v>2749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46118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-5</v>
      </c>
    </row>
    <row r="450" spans="1:16" ht="19.5" hidden="1" customHeight="1">
      <c r="A450" s="172" t="s">
        <v>3778</v>
      </c>
      <c r="B450" s="176">
        <v>46121</v>
      </c>
      <c r="C450" s="172" t="s">
        <v>2694</v>
      </c>
      <c r="D450" s="172" t="s">
        <v>2750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46118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-10</v>
      </c>
    </row>
    <row r="451" spans="1:16" ht="19.5" hidden="1" customHeight="1">
      <c r="A451" s="172" t="s">
        <v>3779</v>
      </c>
      <c r="B451" s="176">
        <v>46121</v>
      </c>
      <c r="C451" s="172" t="s">
        <v>92</v>
      </c>
      <c r="D451" s="172" t="s">
        <v>24</v>
      </c>
      <c r="E451" s="172" t="s">
        <v>52</v>
      </c>
      <c r="F451" s="172" t="s">
        <v>90</v>
      </c>
      <c r="G451" s="172" t="s">
        <v>84</v>
      </c>
      <c r="H451" s="177">
        <v>1</v>
      </c>
      <c r="I451" s="178">
        <v>2750</v>
      </c>
      <c r="J451" s="176">
        <v>46120</v>
      </c>
      <c r="K451" s="172" t="s">
        <v>93</v>
      </c>
      <c r="L451" s="172" t="s">
        <v>94</v>
      </c>
      <c r="M451" s="179">
        <v>0.48</v>
      </c>
      <c r="N451" s="177"/>
      <c r="O451" s="177"/>
      <c r="P451" s="180">
        <v>-80</v>
      </c>
    </row>
    <row r="452" spans="1:16" ht="19.5" hidden="1" customHeight="1">
      <c r="A452" s="172" t="s">
        <v>3779</v>
      </c>
      <c r="B452" s="176">
        <v>46121</v>
      </c>
      <c r="C452" s="172" t="s">
        <v>100</v>
      </c>
      <c r="D452" s="172" t="s">
        <v>101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2750</v>
      </c>
      <c r="J452" s="176">
        <v>46120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958.1</v>
      </c>
    </row>
    <row r="453" spans="1:16" ht="19.5" hidden="1" customHeight="1">
      <c r="A453" s="172" t="s">
        <v>3779</v>
      </c>
      <c r="B453" s="176">
        <v>46121</v>
      </c>
      <c r="C453" s="172" t="s">
        <v>100</v>
      </c>
      <c r="D453" s="172" t="s">
        <v>102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2750</v>
      </c>
      <c r="J453" s="176">
        <v>46120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9.58</v>
      </c>
    </row>
    <row r="454" spans="1:16" ht="19.5" hidden="1" customHeight="1">
      <c r="A454" s="172" t="s">
        <v>3779</v>
      </c>
      <c r="B454" s="176">
        <v>46121</v>
      </c>
      <c r="C454" s="172" t="s">
        <v>100</v>
      </c>
      <c r="D454" s="172" t="s">
        <v>103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2750</v>
      </c>
      <c r="J454" s="176">
        <v>46120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1782.32</v>
      </c>
    </row>
    <row r="455" spans="1:16" ht="19.5" hidden="1" customHeight="1">
      <c r="A455" s="172" t="s">
        <v>3779</v>
      </c>
      <c r="B455" s="176">
        <v>46121</v>
      </c>
      <c r="C455" s="172" t="s">
        <v>104</v>
      </c>
      <c r="D455" s="172" t="s">
        <v>105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2750</v>
      </c>
      <c r="J455" s="176">
        <v>46120</v>
      </c>
      <c r="K455" s="172" t="s">
        <v>93</v>
      </c>
      <c r="L455" s="172" t="s">
        <v>94</v>
      </c>
      <c r="M455" s="179">
        <v>0.48</v>
      </c>
      <c r="N455" s="177"/>
      <c r="O455" s="177"/>
      <c r="P455" s="180">
        <v>-1320</v>
      </c>
    </row>
    <row r="456" spans="1:16" ht="19.5" hidden="1" customHeight="1">
      <c r="A456" s="172" t="s">
        <v>3779</v>
      </c>
      <c r="B456" s="176">
        <v>46121</v>
      </c>
      <c r="C456" s="172" t="s">
        <v>2694</v>
      </c>
      <c r="D456" s="172" t="s">
        <v>95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2750</v>
      </c>
      <c r="J456" s="176">
        <v>46120</v>
      </c>
      <c r="K456" s="172" t="s">
        <v>93</v>
      </c>
      <c r="L456" s="172" t="s">
        <v>94</v>
      </c>
      <c r="M456" s="179">
        <v>0.48</v>
      </c>
      <c r="N456" s="177"/>
      <c r="O456" s="177"/>
      <c r="P456" s="180">
        <v>-8.2899999999999991</v>
      </c>
    </row>
    <row r="457" spans="1:16" ht="19.5" hidden="1" customHeight="1">
      <c r="A457" s="172" t="s">
        <v>3779</v>
      </c>
      <c r="B457" s="176">
        <v>46121</v>
      </c>
      <c r="C457" s="172" t="s">
        <v>2694</v>
      </c>
      <c r="D457" s="172" t="s">
        <v>82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0</v>
      </c>
      <c r="J457" s="176">
        <v>46120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-18.2</v>
      </c>
    </row>
    <row r="458" spans="1:16" ht="19.5" hidden="1" customHeight="1">
      <c r="A458" s="172" t="s">
        <v>3588</v>
      </c>
      <c r="B458" s="176">
        <v>46121</v>
      </c>
      <c r="C458" s="172" t="s">
        <v>2694</v>
      </c>
      <c r="D458" s="172" t="s">
        <v>82</v>
      </c>
      <c r="E458" s="172" t="s">
        <v>60</v>
      </c>
      <c r="F458" s="172" t="s">
        <v>1426</v>
      </c>
      <c r="G458" s="172" t="s">
        <v>84</v>
      </c>
      <c r="H458" s="177">
        <v>1</v>
      </c>
      <c r="I458" s="178">
        <v>0</v>
      </c>
      <c r="J458" s="176">
        <v>46113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19.78</v>
      </c>
    </row>
    <row r="459" spans="1:16" ht="19.5" hidden="1" customHeight="1">
      <c r="A459" s="172" t="s">
        <v>3780</v>
      </c>
      <c r="B459" s="176">
        <v>46121</v>
      </c>
      <c r="C459" s="172" t="s">
        <v>2694</v>
      </c>
      <c r="D459" s="172" t="s">
        <v>82</v>
      </c>
      <c r="E459" s="172" t="s">
        <v>60</v>
      </c>
      <c r="F459" s="172" t="s">
        <v>1426</v>
      </c>
      <c r="G459" s="172" t="s">
        <v>84</v>
      </c>
      <c r="H459" s="177">
        <v>1</v>
      </c>
      <c r="I459" s="178">
        <v>0</v>
      </c>
      <c r="J459" s="176">
        <v>46121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-19.48</v>
      </c>
    </row>
    <row r="460" spans="1:16" ht="19.5" hidden="1" customHeight="1">
      <c r="A460" s="172" t="s">
        <v>3781</v>
      </c>
      <c r="B460" s="176">
        <v>46121</v>
      </c>
      <c r="C460" s="172" t="s">
        <v>92</v>
      </c>
      <c r="D460" s="172" t="s">
        <v>24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2750</v>
      </c>
      <c r="J460" s="176">
        <v>46119</v>
      </c>
      <c r="K460" s="172" t="s">
        <v>93</v>
      </c>
      <c r="L460" s="172" t="s">
        <v>94</v>
      </c>
      <c r="M460" s="179">
        <v>0.48</v>
      </c>
      <c r="N460" s="177"/>
      <c r="O460" s="177"/>
      <c r="P460" s="180">
        <v>-71</v>
      </c>
    </row>
    <row r="461" spans="1:16" ht="19.5" hidden="1" customHeight="1">
      <c r="A461" s="172" t="s">
        <v>3781</v>
      </c>
      <c r="B461" s="176">
        <v>46121</v>
      </c>
      <c r="C461" s="172" t="s">
        <v>100</v>
      </c>
      <c r="D461" s="172" t="s">
        <v>101</v>
      </c>
      <c r="E461" s="172" t="s">
        <v>52</v>
      </c>
      <c r="F461" s="172" t="s">
        <v>90</v>
      </c>
      <c r="G461" s="172" t="s">
        <v>84</v>
      </c>
      <c r="H461" s="177">
        <v>1</v>
      </c>
      <c r="I461" s="178">
        <v>2750</v>
      </c>
      <c r="J461" s="176">
        <v>46119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995.24</v>
      </c>
    </row>
    <row r="462" spans="1:16" ht="19.5" hidden="1" customHeight="1">
      <c r="A462" s="172" t="s">
        <v>3781</v>
      </c>
      <c r="B462" s="176">
        <v>46121</v>
      </c>
      <c r="C462" s="172" t="s">
        <v>100</v>
      </c>
      <c r="D462" s="172" t="s">
        <v>102</v>
      </c>
      <c r="E462" s="172" t="s">
        <v>52</v>
      </c>
      <c r="F462" s="172" t="s">
        <v>90</v>
      </c>
      <c r="G462" s="172" t="s">
        <v>84</v>
      </c>
      <c r="H462" s="177">
        <v>1</v>
      </c>
      <c r="I462" s="178">
        <v>2750</v>
      </c>
      <c r="J462" s="176">
        <v>46119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9.9499999999999993</v>
      </c>
    </row>
    <row r="463" spans="1:16" ht="19.5" hidden="1" customHeight="1">
      <c r="A463" s="172" t="s">
        <v>3781</v>
      </c>
      <c r="B463" s="176">
        <v>46121</v>
      </c>
      <c r="C463" s="172" t="s">
        <v>100</v>
      </c>
      <c r="D463" s="172" t="s">
        <v>103</v>
      </c>
      <c r="E463" s="172" t="s">
        <v>52</v>
      </c>
      <c r="F463" s="172" t="s">
        <v>90</v>
      </c>
      <c r="G463" s="172" t="s">
        <v>84</v>
      </c>
      <c r="H463" s="177">
        <v>1</v>
      </c>
      <c r="I463" s="178">
        <v>2750</v>
      </c>
      <c r="J463" s="176">
        <v>46119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1744.81</v>
      </c>
    </row>
    <row r="464" spans="1:16" ht="19.5" hidden="1" customHeight="1">
      <c r="A464" s="172" t="s">
        <v>3781</v>
      </c>
      <c r="B464" s="176">
        <v>46121</v>
      </c>
      <c r="C464" s="172" t="s">
        <v>104</v>
      </c>
      <c r="D464" s="172" t="s">
        <v>105</v>
      </c>
      <c r="E464" s="172" t="s">
        <v>52</v>
      </c>
      <c r="F464" s="172" t="s">
        <v>90</v>
      </c>
      <c r="G464" s="172" t="s">
        <v>84</v>
      </c>
      <c r="H464" s="177">
        <v>1</v>
      </c>
      <c r="I464" s="178">
        <v>2750</v>
      </c>
      <c r="J464" s="176">
        <v>46119</v>
      </c>
      <c r="K464" s="172" t="s">
        <v>93</v>
      </c>
      <c r="L464" s="172" t="s">
        <v>94</v>
      </c>
      <c r="M464" s="179">
        <v>0.48</v>
      </c>
      <c r="N464" s="177"/>
      <c r="O464" s="177"/>
      <c r="P464" s="180">
        <v>-1320</v>
      </c>
    </row>
    <row r="465" spans="1:16" ht="19.5" hidden="1" customHeight="1">
      <c r="A465" s="172" t="s">
        <v>3781</v>
      </c>
      <c r="B465" s="176">
        <v>46121</v>
      </c>
      <c r="C465" s="172" t="s">
        <v>2694</v>
      </c>
      <c r="D465" s="172" t="s">
        <v>95</v>
      </c>
      <c r="E465" s="172" t="s">
        <v>52</v>
      </c>
      <c r="F465" s="172" t="s">
        <v>90</v>
      </c>
      <c r="G465" s="172" t="s">
        <v>84</v>
      </c>
      <c r="H465" s="177">
        <v>1</v>
      </c>
      <c r="I465" s="178">
        <v>2750</v>
      </c>
      <c r="J465" s="176">
        <v>46119</v>
      </c>
      <c r="K465" s="172" t="s">
        <v>93</v>
      </c>
      <c r="L465" s="172" t="s">
        <v>94</v>
      </c>
      <c r="M465" s="179">
        <v>0.48</v>
      </c>
      <c r="N465" s="177"/>
      <c r="O465" s="177"/>
      <c r="P465" s="180">
        <v>-6.12</v>
      </c>
    </row>
    <row r="466" spans="1:16" ht="19.5" hidden="1" customHeight="1">
      <c r="A466" s="172" t="s">
        <v>3782</v>
      </c>
      <c r="B466" s="176">
        <v>46121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2800</v>
      </c>
      <c r="J466" s="176">
        <v>46119</v>
      </c>
      <c r="K466" s="172" t="s">
        <v>93</v>
      </c>
      <c r="L466" s="172" t="s">
        <v>94</v>
      </c>
      <c r="M466" s="179">
        <v>0.48</v>
      </c>
      <c r="N466" s="177"/>
      <c r="O466" s="177"/>
      <c r="P466" s="180">
        <v>-77</v>
      </c>
    </row>
    <row r="467" spans="1:16" ht="19.5" hidden="1" customHeight="1">
      <c r="A467" s="172" t="s">
        <v>3782</v>
      </c>
      <c r="B467" s="176">
        <v>46121</v>
      </c>
      <c r="C467" s="172" t="s">
        <v>100</v>
      </c>
      <c r="D467" s="172" t="s">
        <v>101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2800</v>
      </c>
      <c r="J467" s="176">
        <v>46119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1036.21</v>
      </c>
    </row>
    <row r="468" spans="1:16" ht="19.5" hidden="1" customHeight="1">
      <c r="A468" s="172" t="s">
        <v>3782</v>
      </c>
      <c r="B468" s="176">
        <v>46121</v>
      </c>
      <c r="C468" s="172" t="s">
        <v>100</v>
      </c>
      <c r="D468" s="172" t="s">
        <v>102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2800</v>
      </c>
      <c r="J468" s="176">
        <v>46119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10.36</v>
      </c>
    </row>
    <row r="469" spans="1:16" ht="19.5" hidden="1" customHeight="1">
      <c r="A469" s="172" t="s">
        <v>3782</v>
      </c>
      <c r="B469" s="176">
        <v>46121</v>
      </c>
      <c r="C469" s="172" t="s">
        <v>100</v>
      </c>
      <c r="D469" s="172" t="s">
        <v>103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2800</v>
      </c>
      <c r="J469" s="176">
        <v>46119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1753.43</v>
      </c>
    </row>
    <row r="470" spans="1:16" ht="19.5" hidden="1" customHeight="1">
      <c r="A470" s="172" t="s">
        <v>3782</v>
      </c>
      <c r="B470" s="176">
        <v>46121</v>
      </c>
      <c r="C470" s="172" t="s">
        <v>104</v>
      </c>
      <c r="D470" s="172" t="s">
        <v>105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2800</v>
      </c>
      <c r="J470" s="176">
        <v>46119</v>
      </c>
      <c r="K470" s="172" t="s">
        <v>93</v>
      </c>
      <c r="L470" s="172" t="s">
        <v>94</v>
      </c>
      <c r="M470" s="179">
        <v>0.48</v>
      </c>
      <c r="N470" s="177"/>
      <c r="O470" s="177"/>
      <c r="P470" s="180">
        <v>-1344</v>
      </c>
    </row>
    <row r="471" spans="1:16" ht="19.5" hidden="1" customHeight="1">
      <c r="A471" s="172" t="s">
        <v>3782</v>
      </c>
      <c r="B471" s="176">
        <v>46121</v>
      </c>
      <c r="C471" s="172" t="s">
        <v>2694</v>
      </c>
      <c r="D471" s="172" t="s">
        <v>95</v>
      </c>
      <c r="E471" s="172" t="s">
        <v>42</v>
      </c>
      <c r="F471" s="172" t="s">
        <v>89</v>
      </c>
      <c r="G471" s="172" t="s">
        <v>84</v>
      </c>
      <c r="H471" s="177">
        <v>1</v>
      </c>
      <c r="I471" s="178">
        <v>2800</v>
      </c>
      <c r="J471" s="176">
        <v>46119</v>
      </c>
      <c r="K471" s="172" t="s">
        <v>93</v>
      </c>
      <c r="L471" s="172" t="s">
        <v>94</v>
      </c>
      <c r="M471" s="179">
        <v>0.48</v>
      </c>
      <c r="N471" s="177"/>
      <c r="O471" s="177"/>
      <c r="P471" s="180">
        <v>-5.85</v>
      </c>
    </row>
    <row r="472" spans="1:16" ht="19.5" hidden="1" customHeight="1">
      <c r="A472" s="172" t="s">
        <v>3781</v>
      </c>
      <c r="B472" s="176">
        <v>46121</v>
      </c>
      <c r="C472" s="172" t="s">
        <v>2694</v>
      </c>
      <c r="D472" s="172" t="s">
        <v>82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0</v>
      </c>
      <c r="J472" s="176">
        <v>46119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-18.91</v>
      </c>
    </row>
    <row r="473" spans="1:16" ht="19.5" hidden="1" customHeight="1">
      <c r="A473" s="172" t="s">
        <v>3783</v>
      </c>
      <c r="B473" s="176">
        <v>46121</v>
      </c>
      <c r="C473" s="172" t="s">
        <v>92</v>
      </c>
      <c r="D473" s="172" t="s">
        <v>24</v>
      </c>
      <c r="E473" s="172" t="s">
        <v>42</v>
      </c>
      <c r="F473" s="172" t="s">
        <v>89</v>
      </c>
      <c r="G473" s="172" t="s">
        <v>84</v>
      </c>
      <c r="H473" s="177">
        <v>1</v>
      </c>
      <c r="I473" s="178">
        <v>2800</v>
      </c>
      <c r="J473" s="176">
        <v>46120</v>
      </c>
      <c r="K473" s="172" t="s">
        <v>93</v>
      </c>
      <c r="L473" s="172" t="s">
        <v>94</v>
      </c>
      <c r="M473" s="179">
        <v>0.48</v>
      </c>
      <c r="N473" s="177"/>
      <c r="O473" s="177"/>
      <c r="P473" s="180">
        <v>-77</v>
      </c>
    </row>
    <row r="474" spans="1:16" ht="19.5" hidden="1" customHeight="1">
      <c r="A474" s="172" t="s">
        <v>3783</v>
      </c>
      <c r="B474" s="176">
        <v>46121</v>
      </c>
      <c r="C474" s="172" t="s">
        <v>100</v>
      </c>
      <c r="D474" s="172" t="s">
        <v>101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2800</v>
      </c>
      <c r="J474" s="176">
        <v>46120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973.87</v>
      </c>
    </row>
    <row r="475" spans="1:16" ht="19.5" hidden="1" customHeight="1">
      <c r="A475" s="172" t="s">
        <v>3783</v>
      </c>
      <c r="B475" s="176">
        <v>46121</v>
      </c>
      <c r="C475" s="172" t="s">
        <v>100</v>
      </c>
      <c r="D475" s="172" t="s">
        <v>102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2800</v>
      </c>
      <c r="J475" s="176">
        <v>46120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9.74</v>
      </c>
    </row>
    <row r="476" spans="1:16" ht="19.5" hidden="1" customHeight="1">
      <c r="A476" s="172" t="s">
        <v>3783</v>
      </c>
      <c r="B476" s="176">
        <v>46121</v>
      </c>
      <c r="C476" s="172" t="s">
        <v>100</v>
      </c>
      <c r="D476" s="172" t="s">
        <v>103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2800</v>
      </c>
      <c r="J476" s="176">
        <v>46120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1816.39</v>
      </c>
    </row>
    <row r="477" spans="1:16" ht="19.5" hidden="1" customHeight="1">
      <c r="A477" s="172" t="s">
        <v>3783</v>
      </c>
      <c r="B477" s="176">
        <v>46121</v>
      </c>
      <c r="C477" s="172" t="s">
        <v>104</v>
      </c>
      <c r="D477" s="172" t="s">
        <v>105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2800</v>
      </c>
      <c r="J477" s="176">
        <v>46120</v>
      </c>
      <c r="K477" s="172" t="s">
        <v>93</v>
      </c>
      <c r="L477" s="172" t="s">
        <v>94</v>
      </c>
      <c r="M477" s="179">
        <v>0.48</v>
      </c>
      <c r="N477" s="177"/>
      <c r="O477" s="177"/>
      <c r="P477" s="180">
        <v>-1344</v>
      </c>
    </row>
    <row r="478" spans="1:16" ht="19.5" hidden="1" customHeight="1">
      <c r="A478" s="172" t="s">
        <v>3783</v>
      </c>
      <c r="B478" s="176">
        <v>46121</v>
      </c>
      <c r="C478" s="172" t="s">
        <v>2694</v>
      </c>
      <c r="D478" s="172" t="s">
        <v>95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2800</v>
      </c>
      <c r="J478" s="176">
        <v>46120</v>
      </c>
      <c r="K478" s="172" t="s">
        <v>93</v>
      </c>
      <c r="L478" s="172" t="s">
        <v>94</v>
      </c>
      <c r="M478" s="179">
        <v>0.48</v>
      </c>
      <c r="N478" s="177"/>
      <c r="O478" s="177"/>
      <c r="P478" s="180">
        <v>-4.43</v>
      </c>
    </row>
    <row r="479" spans="1:16" ht="19.5" hidden="1" customHeight="1">
      <c r="A479" s="172" t="s">
        <v>3784</v>
      </c>
      <c r="B479" s="176">
        <v>46121</v>
      </c>
      <c r="C479" s="172" t="s">
        <v>92</v>
      </c>
      <c r="D479" s="172" t="s">
        <v>24</v>
      </c>
      <c r="E479" s="172" t="s">
        <v>55</v>
      </c>
      <c r="F479" s="172" t="s">
        <v>1272</v>
      </c>
      <c r="G479" s="172" t="s">
        <v>84</v>
      </c>
      <c r="H479" s="177">
        <v>1</v>
      </c>
      <c r="I479" s="178">
        <v>2750</v>
      </c>
      <c r="J479" s="176">
        <v>46119</v>
      </c>
      <c r="K479" s="172" t="s">
        <v>93</v>
      </c>
      <c r="L479" s="172" t="s">
        <v>94</v>
      </c>
      <c r="M479" s="179">
        <v>0.48</v>
      </c>
      <c r="N479" s="177"/>
      <c r="O479" s="177"/>
      <c r="P479" s="180">
        <v>-73</v>
      </c>
    </row>
    <row r="480" spans="1:16" ht="19.5" hidden="1" customHeight="1">
      <c r="A480" s="172" t="s">
        <v>3784</v>
      </c>
      <c r="B480" s="176">
        <v>46121</v>
      </c>
      <c r="C480" s="172" t="s">
        <v>100</v>
      </c>
      <c r="D480" s="172" t="s">
        <v>101</v>
      </c>
      <c r="E480" s="172" t="s">
        <v>55</v>
      </c>
      <c r="F480" s="172" t="s">
        <v>1272</v>
      </c>
      <c r="G480" s="172" t="s">
        <v>84</v>
      </c>
      <c r="H480" s="177">
        <v>1</v>
      </c>
      <c r="I480" s="178">
        <v>2750</v>
      </c>
      <c r="J480" s="176">
        <v>46119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1417.14</v>
      </c>
    </row>
    <row r="481" spans="1:16" ht="19.5" hidden="1" customHeight="1">
      <c r="A481" s="172" t="s">
        <v>3784</v>
      </c>
      <c r="B481" s="176">
        <v>46121</v>
      </c>
      <c r="C481" s="172" t="s">
        <v>100</v>
      </c>
      <c r="D481" s="172" t="s">
        <v>102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2750</v>
      </c>
      <c r="J481" s="176">
        <v>46119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14.17</v>
      </c>
    </row>
    <row r="482" spans="1:16" ht="19.5" hidden="1" customHeight="1">
      <c r="A482" s="172" t="s">
        <v>3784</v>
      </c>
      <c r="B482" s="176">
        <v>46121</v>
      </c>
      <c r="C482" s="172" t="s">
        <v>100</v>
      </c>
      <c r="D482" s="172" t="s">
        <v>103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2750</v>
      </c>
      <c r="J482" s="176">
        <v>46119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1318.69</v>
      </c>
    </row>
    <row r="483" spans="1:16" ht="19.5" hidden="1" customHeight="1">
      <c r="A483" s="172" t="s">
        <v>3784</v>
      </c>
      <c r="B483" s="176">
        <v>46121</v>
      </c>
      <c r="C483" s="172" t="s">
        <v>104</v>
      </c>
      <c r="D483" s="172" t="s">
        <v>105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2750</v>
      </c>
      <c r="J483" s="176">
        <v>46119</v>
      </c>
      <c r="K483" s="172" t="s">
        <v>93</v>
      </c>
      <c r="L483" s="172" t="s">
        <v>94</v>
      </c>
      <c r="M483" s="179">
        <v>0.48</v>
      </c>
      <c r="N483" s="177"/>
      <c r="O483" s="177"/>
      <c r="P483" s="180">
        <v>-1320</v>
      </c>
    </row>
    <row r="484" spans="1:16" ht="19.5" hidden="1" customHeight="1">
      <c r="A484" s="172" t="s">
        <v>3784</v>
      </c>
      <c r="B484" s="176">
        <v>46121</v>
      </c>
      <c r="C484" s="172" t="s">
        <v>92</v>
      </c>
      <c r="D484" s="172" t="s">
        <v>3785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2750</v>
      </c>
      <c r="J484" s="176">
        <v>46119</v>
      </c>
      <c r="K484" s="172" t="s">
        <v>93</v>
      </c>
      <c r="L484" s="172" t="s">
        <v>94</v>
      </c>
      <c r="M484" s="179">
        <v>0.48</v>
      </c>
      <c r="N484" s="177"/>
      <c r="O484" s="177"/>
      <c r="P484" s="180">
        <v>-25</v>
      </c>
    </row>
    <row r="485" spans="1:16" ht="19.5" hidden="1" customHeight="1">
      <c r="A485" s="172" t="s">
        <v>3783</v>
      </c>
      <c r="B485" s="176">
        <v>46121</v>
      </c>
      <c r="C485" s="172" t="s">
        <v>2694</v>
      </c>
      <c r="D485" s="172" t="s">
        <v>82</v>
      </c>
      <c r="E485" s="172" t="s">
        <v>42</v>
      </c>
      <c r="F485" s="172" t="s">
        <v>89</v>
      </c>
      <c r="G485" s="172" t="s">
        <v>84</v>
      </c>
      <c r="H485" s="177">
        <v>1</v>
      </c>
      <c r="I485" s="178">
        <v>0</v>
      </c>
      <c r="J485" s="176">
        <v>46120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-18.5</v>
      </c>
    </row>
    <row r="486" spans="1:16" ht="19.5" hidden="1" customHeight="1">
      <c r="A486" s="172" t="s">
        <v>3786</v>
      </c>
      <c r="B486" s="176">
        <v>46121</v>
      </c>
      <c r="C486" s="172" t="s">
        <v>92</v>
      </c>
      <c r="D486" s="172" t="s">
        <v>24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2750</v>
      </c>
      <c r="J486" s="176">
        <v>46119</v>
      </c>
      <c r="K486" s="172" t="s">
        <v>93</v>
      </c>
      <c r="L486" s="172" t="s">
        <v>94</v>
      </c>
      <c r="M486" s="179">
        <v>0.48</v>
      </c>
      <c r="N486" s="177"/>
      <c r="O486" s="177"/>
      <c r="P486" s="180">
        <v>-71</v>
      </c>
    </row>
    <row r="487" spans="1:16" ht="19.5" hidden="1" customHeight="1">
      <c r="A487" s="172" t="s">
        <v>3786</v>
      </c>
      <c r="B487" s="176">
        <v>46121</v>
      </c>
      <c r="C487" s="172" t="s">
        <v>100</v>
      </c>
      <c r="D487" s="172" t="s">
        <v>101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2750</v>
      </c>
      <c r="J487" s="176">
        <v>46119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983.37</v>
      </c>
    </row>
    <row r="488" spans="1:16" ht="19.5" hidden="1" customHeight="1">
      <c r="A488" s="172" t="s">
        <v>3786</v>
      </c>
      <c r="B488" s="176">
        <v>46121</v>
      </c>
      <c r="C488" s="172" t="s">
        <v>100</v>
      </c>
      <c r="D488" s="172" t="s">
        <v>102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2750</v>
      </c>
      <c r="J488" s="176">
        <v>46119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9.83</v>
      </c>
    </row>
    <row r="489" spans="1:16" ht="19.5" hidden="1" customHeight="1">
      <c r="A489" s="172" t="s">
        <v>3786</v>
      </c>
      <c r="B489" s="176">
        <v>46121</v>
      </c>
      <c r="C489" s="172" t="s">
        <v>100</v>
      </c>
      <c r="D489" s="172" t="s">
        <v>103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2750</v>
      </c>
      <c r="J489" s="176">
        <v>46119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1756.8</v>
      </c>
    </row>
    <row r="490" spans="1:16" ht="19.5" hidden="1" customHeight="1">
      <c r="A490" s="172" t="s">
        <v>3786</v>
      </c>
      <c r="B490" s="176">
        <v>46121</v>
      </c>
      <c r="C490" s="172" t="s">
        <v>104</v>
      </c>
      <c r="D490" s="172" t="s">
        <v>105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2750</v>
      </c>
      <c r="J490" s="176">
        <v>46119</v>
      </c>
      <c r="K490" s="172" t="s">
        <v>93</v>
      </c>
      <c r="L490" s="172" t="s">
        <v>94</v>
      </c>
      <c r="M490" s="179">
        <v>0.48</v>
      </c>
      <c r="N490" s="177"/>
      <c r="O490" s="177"/>
      <c r="P490" s="180">
        <v>-1320</v>
      </c>
    </row>
    <row r="491" spans="1:16" ht="19.5" hidden="1" customHeight="1">
      <c r="A491" s="172" t="s">
        <v>3786</v>
      </c>
      <c r="B491" s="176">
        <v>46121</v>
      </c>
      <c r="C491" s="172" t="s">
        <v>2694</v>
      </c>
      <c r="D491" s="172" t="s">
        <v>95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2750</v>
      </c>
      <c r="J491" s="176">
        <v>46119</v>
      </c>
      <c r="K491" s="172" t="s">
        <v>93</v>
      </c>
      <c r="L491" s="172" t="s">
        <v>94</v>
      </c>
      <c r="M491" s="179">
        <v>0.48</v>
      </c>
      <c r="N491" s="177"/>
      <c r="O491" s="177"/>
      <c r="P491" s="180">
        <v>-5.77</v>
      </c>
    </row>
    <row r="492" spans="1:16" ht="19.5" hidden="1" customHeight="1">
      <c r="A492" s="172" t="s">
        <v>3787</v>
      </c>
      <c r="B492" s="176">
        <v>46121</v>
      </c>
      <c r="C492" s="172" t="s">
        <v>1748</v>
      </c>
      <c r="D492" s="172" t="s">
        <v>2749</v>
      </c>
      <c r="E492" s="172" t="s">
        <v>60</v>
      </c>
      <c r="F492" s="172" t="s">
        <v>1426</v>
      </c>
      <c r="G492" s="172" t="s">
        <v>84</v>
      </c>
      <c r="H492" s="177">
        <v>1</v>
      </c>
      <c r="I492" s="178">
        <v>0</v>
      </c>
      <c r="J492" s="176">
        <v>46115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-5</v>
      </c>
    </row>
    <row r="493" spans="1:16" ht="19.5" hidden="1" customHeight="1">
      <c r="A493" s="172" t="s">
        <v>3787</v>
      </c>
      <c r="B493" s="176">
        <v>46121</v>
      </c>
      <c r="C493" s="172" t="s">
        <v>2694</v>
      </c>
      <c r="D493" s="172" t="s">
        <v>2750</v>
      </c>
      <c r="E493" s="172" t="s">
        <v>60</v>
      </c>
      <c r="F493" s="172" t="s">
        <v>1426</v>
      </c>
      <c r="G493" s="172" t="s">
        <v>84</v>
      </c>
      <c r="H493" s="177">
        <v>1</v>
      </c>
      <c r="I493" s="178">
        <v>0</v>
      </c>
      <c r="J493" s="176">
        <v>46115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</v>
      </c>
    </row>
    <row r="494" spans="1:16" ht="19.5" hidden="1" customHeight="1">
      <c r="A494" s="172" t="s">
        <v>3788</v>
      </c>
      <c r="B494" s="176">
        <v>46121</v>
      </c>
      <c r="C494" s="172" t="s">
        <v>2694</v>
      </c>
      <c r="D494" s="172" t="s">
        <v>82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0</v>
      </c>
      <c r="J494" s="176">
        <v>46121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-18.16</v>
      </c>
    </row>
    <row r="495" spans="1:16" ht="19.5" hidden="1" customHeight="1">
      <c r="A495" s="172" t="s">
        <v>3789</v>
      </c>
      <c r="B495" s="176">
        <v>46121</v>
      </c>
      <c r="C495" s="172" t="s">
        <v>92</v>
      </c>
      <c r="D495" s="172" t="s">
        <v>24</v>
      </c>
      <c r="E495" s="172" t="s">
        <v>57</v>
      </c>
      <c r="F495" s="172" t="s">
        <v>1263</v>
      </c>
      <c r="G495" s="172" t="s">
        <v>84</v>
      </c>
      <c r="H495" s="177">
        <v>1</v>
      </c>
      <c r="I495" s="178">
        <v>2750</v>
      </c>
      <c r="J495" s="176">
        <v>46119</v>
      </c>
      <c r="K495" s="172" t="s">
        <v>93</v>
      </c>
      <c r="L495" s="172" t="s">
        <v>94</v>
      </c>
      <c r="M495" s="179">
        <v>0.48</v>
      </c>
      <c r="N495" s="177"/>
      <c r="O495" s="177"/>
      <c r="P495" s="180">
        <v>-74</v>
      </c>
    </row>
    <row r="496" spans="1:16" ht="19.5" hidden="1" customHeight="1">
      <c r="A496" s="172" t="s">
        <v>3789</v>
      </c>
      <c r="B496" s="176">
        <v>46121</v>
      </c>
      <c r="C496" s="172" t="s">
        <v>100</v>
      </c>
      <c r="D496" s="172" t="s">
        <v>101</v>
      </c>
      <c r="E496" s="172" t="s">
        <v>57</v>
      </c>
      <c r="F496" s="172" t="s">
        <v>1263</v>
      </c>
      <c r="G496" s="172" t="s">
        <v>84</v>
      </c>
      <c r="H496" s="177">
        <v>1</v>
      </c>
      <c r="I496" s="178">
        <v>2750</v>
      </c>
      <c r="J496" s="176">
        <v>46119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1047.6199999999999</v>
      </c>
    </row>
    <row r="497" spans="1:16" ht="19.5" hidden="1" customHeight="1">
      <c r="A497" s="172" t="s">
        <v>3789</v>
      </c>
      <c r="B497" s="176">
        <v>46121</v>
      </c>
      <c r="C497" s="172" t="s">
        <v>100</v>
      </c>
      <c r="D497" s="172" t="s">
        <v>102</v>
      </c>
      <c r="E497" s="172" t="s">
        <v>57</v>
      </c>
      <c r="F497" s="172" t="s">
        <v>1263</v>
      </c>
      <c r="G497" s="172" t="s">
        <v>84</v>
      </c>
      <c r="H497" s="177">
        <v>1</v>
      </c>
      <c r="I497" s="178">
        <v>2750</v>
      </c>
      <c r="J497" s="176">
        <v>46119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3789</v>
      </c>
      <c r="B498" s="176">
        <v>46121</v>
      </c>
      <c r="C498" s="172" t="s">
        <v>100</v>
      </c>
      <c r="D498" s="172" t="s">
        <v>103</v>
      </c>
      <c r="E498" s="172" t="s">
        <v>57</v>
      </c>
      <c r="F498" s="172" t="s">
        <v>1263</v>
      </c>
      <c r="G498" s="172" t="s">
        <v>84</v>
      </c>
      <c r="H498" s="177">
        <v>1</v>
      </c>
      <c r="I498" s="178">
        <v>2750</v>
      </c>
      <c r="J498" s="176">
        <v>46119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1702.38</v>
      </c>
    </row>
    <row r="499" spans="1:16" ht="19.5" hidden="1" customHeight="1">
      <c r="A499" s="172" t="s">
        <v>3789</v>
      </c>
      <c r="B499" s="176">
        <v>46121</v>
      </c>
      <c r="C499" s="172" t="s">
        <v>104</v>
      </c>
      <c r="D499" s="172" t="s">
        <v>105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2750</v>
      </c>
      <c r="J499" s="176">
        <v>46119</v>
      </c>
      <c r="K499" s="172" t="s">
        <v>93</v>
      </c>
      <c r="L499" s="172" t="s">
        <v>94</v>
      </c>
      <c r="M499" s="179">
        <v>0.48</v>
      </c>
      <c r="N499" s="177"/>
      <c r="O499" s="177"/>
      <c r="P499" s="180">
        <v>-1320</v>
      </c>
    </row>
    <row r="500" spans="1:16" ht="19.5" hidden="1" customHeight="1">
      <c r="A500" s="172" t="s">
        <v>3789</v>
      </c>
      <c r="B500" s="176">
        <v>46121</v>
      </c>
      <c r="C500" s="172" t="s">
        <v>2694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2750</v>
      </c>
      <c r="J500" s="176">
        <v>46119</v>
      </c>
      <c r="K500" s="172" t="s">
        <v>93</v>
      </c>
      <c r="L500" s="172" t="s">
        <v>94</v>
      </c>
      <c r="M500" s="179">
        <v>0.48</v>
      </c>
      <c r="N500" s="177"/>
      <c r="O500" s="177"/>
      <c r="P500" s="180">
        <v>-7.22</v>
      </c>
    </row>
    <row r="501" spans="1:16" ht="19.5" hidden="1" customHeight="1">
      <c r="A501" s="172" t="s">
        <v>3790</v>
      </c>
      <c r="B501" s="176">
        <v>46121</v>
      </c>
      <c r="C501" s="172" t="s">
        <v>1748</v>
      </c>
      <c r="D501" s="172" t="s">
        <v>2749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0</v>
      </c>
      <c r="J501" s="176">
        <v>46115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-5</v>
      </c>
    </row>
    <row r="502" spans="1:16" ht="19.5" hidden="1" customHeight="1">
      <c r="A502" s="172" t="s">
        <v>3790</v>
      </c>
      <c r="B502" s="176">
        <v>46121</v>
      </c>
      <c r="C502" s="172" t="s">
        <v>2694</v>
      </c>
      <c r="D502" s="172" t="s">
        <v>2750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0</v>
      </c>
      <c r="J502" s="176">
        <v>46115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</v>
      </c>
    </row>
    <row r="503" spans="1:16" ht="19.5" hidden="1" customHeight="1">
      <c r="A503" s="172" t="s">
        <v>3791</v>
      </c>
      <c r="B503" s="176">
        <v>46121</v>
      </c>
      <c r="C503" s="172" t="s">
        <v>92</v>
      </c>
      <c r="D503" s="172" t="s">
        <v>24</v>
      </c>
      <c r="E503" s="172" t="s">
        <v>43</v>
      </c>
      <c r="F503" s="172" t="s">
        <v>125</v>
      </c>
      <c r="G503" s="172" t="s">
        <v>84</v>
      </c>
      <c r="H503" s="177">
        <v>1</v>
      </c>
      <c r="I503" s="178">
        <v>2750</v>
      </c>
      <c r="J503" s="176">
        <v>46119</v>
      </c>
      <c r="K503" s="172" t="s">
        <v>93</v>
      </c>
      <c r="L503" s="172" t="s">
        <v>94</v>
      </c>
      <c r="M503" s="179">
        <v>0.48</v>
      </c>
      <c r="N503" s="177"/>
      <c r="O503" s="177"/>
      <c r="P503" s="180">
        <v>-294</v>
      </c>
    </row>
    <row r="504" spans="1:16" ht="19.5" hidden="1" customHeight="1">
      <c r="A504" s="172" t="s">
        <v>3791</v>
      </c>
      <c r="B504" s="176">
        <v>46121</v>
      </c>
      <c r="C504" s="172" t="s">
        <v>100</v>
      </c>
      <c r="D504" s="172" t="s">
        <v>101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2750</v>
      </c>
      <c r="J504" s="176">
        <v>46119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1045.71</v>
      </c>
    </row>
    <row r="505" spans="1:16" ht="19.5" hidden="1" customHeight="1">
      <c r="A505" s="172" t="s">
        <v>3791</v>
      </c>
      <c r="B505" s="176">
        <v>46121</v>
      </c>
      <c r="C505" s="172" t="s">
        <v>100</v>
      </c>
      <c r="D505" s="172" t="s">
        <v>102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2750</v>
      </c>
      <c r="J505" s="176">
        <v>46119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10.46</v>
      </c>
    </row>
    <row r="506" spans="1:16" ht="19.5" hidden="1" customHeight="1">
      <c r="A506" s="172" t="s">
        <v>3791</v>
      </c>
      <c r="B506" s="176">
        <v>46121</v>
      </c>
      <c r="C506" s="172" t="s">
        <v>100</v>
      </c>
      <c r="D506" s="172" t="s">
        <v>103</v>
      </c>
      <c r="E506" s="172" t="s">
        <v>43</v>
      </c>
      <c r="F506" s="172" t="s">
        <v>125</v>
      </c>
      <c r="G506" s="172" t="s">
        <v>84</v>
      </c>
      <c r="H506" s="177">
        <v>1</v>
      </c>
      <c r="I506" s="178">
        <v>2750</v>
      </c>
      <c r="J506" s="176">
        <v>46119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1693.83</v>
      </c>
    </row>
    <row r="507" spans="1:16" ht="19.5" hidden="1" customHeight="1">
      <c r="A507" s="172" t="s">
        <v>3791</v>
      </c>
      <c r="B507" s="176">
        <v>46121</v>
      </c>
      <c r="C507" s="172" t="s">
        <v>104</v>
      </c>
      <c r="D507" s="172" t="s">
        <v>105</v>
      </c>
      <c r="E507" s="172" t="s">
        <v>43</v>
      </c>
      <c r="F507" s="172" t="s">
        <v>125</v>
      </c>
      <c r="G507" s="172" t="s">
        <v>84</v>
      </c>
      <c r="H507" s="177">
        <v>1</v>
      </c>
      <c r="I507" s="178">
        <v>2750</v>
      </c>
      <c r="J507" s="176">
        <v>46119</v>
      </c>
      <c r="K507" s="172" t="s">
        <v>93</v>
      </c>
      <c r="L507" s="172" t="s">
        <v>94</v>
      </c>
      <c r="M507" s="179">
        <v>0.48</v>
      </c>
      <c r="N507" s="177"/>
      <c r="O507" s="177"/>
      <c r="P507" s="180">
        <v>-1320</v>
      </c>
    </row>
    <row r="508" spans="1:16" ht="19.5" hidden="1" customHeight="1">
      <c r="A508" s="172" t="s">
        <v>3791</v>
      </c>
      <c r="B508" s="176">
        <v>46121</v>
      </c>
      <c r="C508" s="172" t="s">
        <v>2694</v>
      </c>
      <c r="D508" s="172" t="s">
        <v>95</v>
      </c>
      <c r="E508" s="172" t="s">
        <v>43</v>
      </c>
      <c r="F508" s="172" t="s">
        <v>125</v>
      </c>
      <c r="G508" s="172" t="s">
        <v>84</v>
      </c>
      <c r="H508" s="177">
        <v>1</v>
      </c>
      <c r="I508" s="178">
        <v>2750</v>
      </c>
      <c r="J508" s="176">
        <v>46119</v>
      </c>
      <c r="K508" s="172" t="s">
        <v>93</v>
      </c>
      <c r="L508" s="172" t="s">
        <v>94</v>
      </c>
      <c r="M508" s="179">
        <v>0.48</v>
      </c>
      <c r="N508" s="177"/>
      <c r="O508" s="177"/>
      <c r="P508" s="180">
        <v>-7.79</v>
      </c>
    </row>
    <row r="509" spans="1:16" ht="19.5" hidden="1" customHeight="1">
      <c r="A509" s="172" t="s">
        <v>3791</v>
      </c>
      <c r="B509" s="176">
        <v>46121</v>
      </c>
      <c r="C509" s="172" t="s">
        <v>2694</v>
      </c>
      <c r="D509" s="172" t="s">
        <v>82</v>
      </c>
      <c r="E509" s="172" t="s">
        <v>43</v>
      </c>
      <c r="F509" s="172" t="s">
        <v>125</v>
      </c>
      <c r="G509" s="172" t="s">
        <v>84</v>
      </c>
      <c r="H509" s="177">
        <v>1</v>
      </c>
      <c r="I509" s="178">
        <v>0</v>
      </c>
      <c r="J509" s="176">
        <v>46119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-19.87</v>
      </c>
    </row>
    <row r="510" spans="1:16" ht="19.5" customHeight="1">
      <c r="A510" s="172" t="s">
        <v>3720</v>
      </c>
      <c r="B510" s="176">
        <v>46121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46121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-292.77</v>
      </c>
    </row>
    <row r="511" spans="1:16" ht="19.5" customHeight="1">
      <c r="A511" s="172" t="s">
        <v>3719</v>
      </c>
      <c r="B511" s="176">
        <v>46121</v>
      </c>
      <c r="C511" s="172" t="s">
        <v>109</v>
      </c>
      <c r="D511" s="172" t="s">
        <v>139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46121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-284.45999999999998</v>
      </c>
    </row>
    <row r="512" spans="1:16" ht="19.5" customHeight="1">
      <c r="A512" s="172" t="s">
        <v>3718</v>
      </c>
      <c r="B512" s="176">
        <v>46121</v>
      </c>
      <c r="C512" s="172" t="s">
        <v>109</v>
      </c>
      <c r="D512" s="172" t="s">
        <v>139</v>
      </c>
      <c r="E512" s="172" t="s">
        <v>85</v>
      </c>
      <c r="F512" s="172" t="s">
        <v>85</v>
      </c>
      <c r="G512" s="172" t="s">
        <v>85</v>
      </c>
      <c r="H512" s="177">
        <v>0</v>
      </c>
      <c r="I512" s="178">
        <v>0</v>
      </c>
      <c r="J512" s="176">
        <v>46121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-285.73</v>
      </c>
    </row>
    <row r="513" spans="1:16" ht="19.5" customHeight="1">
      <c r="A513" s="172" t="s">
        <v>3433</v>
      </c>
      <c r="B513" s="176">
        <v>46121</v>
      </c>
      <c r="C513" s="172" t="s">
        <v>109</v>
      </c>
      <c r="D513" s="172" t="s">
        <v>139</v>
      </c>
      <c r="E513" s="172" t="s">
        <v>85</v>
      </c>
      <c r="F513" s="172" t="s">
        <v>85</v>
      </c>
      <c r="G513" s="172" t="s">
        <v>85</v>
      </c>
      <c r="H513" s="177">
        <v>0</v>
      </c>
      <c r="I513" s="178">
        <v>0</v>
      </c>
      <c r="J513" s="176">
        <v>46121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-423.61</v>
      </c>
    </row>
    <row r="514" spans="1:16" ht="19.5" customHeight="1">
      <c r="A514" s="172" t="s">
        <v>3434</v>
      </c>
      <c r="B514" s="176">
        <v>46121</v>
      </c>
      <c r="C514" s="172" t="s">
        <v>109</v>
      </c>
      <c r="D514" s="172" t="s">
        <v>139</v>
      </c>
      <c r="E514" s="172" t="s">
        <v>85</v>
      </c>
      <c r="F514" s="172" t="s">
        <v>85</v>
      </c>
      <c r="G514" s="172" t="s">
        <v>85</v>
      </c>
      <c r="H514" s="177">
        <v>0</v>
      </c>
      <c r="I514" s="178">
        <v>0</v>
      </c>
      <c r="J514" s="176">
        <v>46121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-718.6</v>
      </c>
    </row>
    <row r="515" spans="1:16" ht="19.5" customHeight="1">
      <c r="A515" s="172" t="s">
        <v>3432</v>
      </c>
      <c r="B515" s="176">
        <v>46121</v>
      </c>
      <c r="C515" s="172" t="s">
        <v>109</v>
      </c>
      <c r="D515" s="172" t="s">
        <v>139</v>
      </c>
      <c r="E515" s="172" t="s">
        <v>85</v>
      </c>
      <c r="F515" s="172" t="s">
        <v>85</v>
      </c>
      <c r="G515" s="172" t="s">
        <v>85</v>
      </c>
      <c r="H515" s="177">
        <v>0</v>
      </c>
      <c r="I515" s="178">
        <v>0</v>
      </c>
      <c r="J515" s="176">
        <v>46121</v>
      </c>
      <c r="K515" s="172" t="s">
        <v>85</v>
      </c>
      <c r="L515" s="172" t="s">
        <v>85</v>
      </c>
      <c r="M515" s="179">
        <v>0</v>
      </c>
      <c r="N515" s="177"/>
      <c r="O515" s="177"/>
      <c r="P515" s="180">
        <v>-691.12</v>
      </c>
    </row>
    <row r="516" spans="1:16" ht="19.5" customHeight="1">
      <c r="A516" s="172" t="s">
        <v>3407</v>
      </c>
      <c r="B516" s="176">
        <v>46121</v>
      </c>
      <c r="C516" s="172" t="s">
        <v>109</v>
      </c>
      <c r="D516" s="172" t="s">
        <v>139</v>
      </c>
      <c r="E516" s="172" t="s">
        <v>85</v>
      </c>
      <c r="F516" s="172" t="s">
        <v>85</v>
      </c>
      <c r="G516" s="172" t="s">
        <v>85</v>
      </c>
      <c r="H516" s="177">
        <v>0</v>
      </c>
      <c r="I516" s="178">
        <v>0</v>
      </c>
      <c r="J516" s="176">
        <v>46121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-436.5</v>
      </c>
    </row>
    <row r="517" spans="1:16" ht="19.5" customHeight="1">
      <c r="A517" s="172" t="s">
        <v>3406</v>
      </c>
      <c r="B517" s="176">
        <v>46121</v>
      </c>
      <c r="C517" s="172" t="s">
        <v>109</v>
      </c>
      <c r="D517" s="172" t="s">
        <v>139</v>
      </c>
      <c r="E517" s="172" t="s">
        <v>85</v>
      </c>
      <c r="F517" s="172" t="s">
        <v>85</v>
      </c>
      <c r="G517" s="172" t="s">
        <v>85</v>
      </c>
      <c r="H517" s="177">
        <v>0</v>
      </c>
      <c r="I517" s="178">
        <v>0</v>
      </c>
      <c r="J517" s="176">
        <v>46121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-570.30999999999995</v>
      </c>
    </row>
    <row r="518" spans="1:16" ht="19.5" customHeight="1">
      <c r="A518" s="172" t="s">
        <v>3408</v>
      </c>
      <c r="B518" s="176">
        <v>46121</v>
      </c>
      <c r="C518" s="172" t="s">
        <v>109</v>
      </c>
      <c r="D518" s="172" t="s">
        <v>139</v>
      </c>
      <c r="E518" s="172" t="s">
        <v>85</v>
      </c>
      <c r="F518" s="172" t="s">
        <v>85</v>
      </c>
      <c r="G518" s="172" t="s">
        <v>85</v>
      </c>
      <c r="H518" s="177">
        <v>0</v>
      </c>
      <c r="I518" s="178">
        <v>0</v>
      </c>
      <c r="J518" s="176">
        <v>46121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-581.17999999999995</v>
      </c>
    </row>
    <row r="519" spans="1:16" ht="19.5" customHeight="1">
      <c r="A519" s="172" t="s">
        <v>3246</v>
      </c>
      <c r="B519" s="176">
        <v>46121</v>
      </c>
      <c r="C519" s="172" t="s">
        <v>109</v>
      </c>
      <c r="D519" s="172" t="s">
        <v>139</v>
      </c>
      <c r="E519" s="172" t="s">
        <v>85</v>
      </c>
      <c r="F519" s="172" t="s">
        <v>85</v>
      </c>
      <c r="G519" s="172" t="s">
        <v>85</v>
      </c>
      <c r="H519" s="177">
        <v>0</v>
      </c>
      <c r="I519" s="178">
        <v>0</v>
      </c>
      <c r="J519" s="176">
        <v>46121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-352.17</v>
      </c>
    </row>
    <row r="520" spans="1:16" ht="19.5" customHeight="1">
      <c r="A520" s="172" t="s">
        <v>3251</v>
      </c>
      <c r="B520" s="176">
        <v>46121</v>
      </c>
      <c r="C520" s="172" t="s">
        <v>109</v>
      </c>
      <c r="D520" s="172" t="s">
        <v>139</v>
      </c>
      <c r="E520" s="172" t="s">
        <v>85</v>
      </c>
      <c r="F520" s="172" t="s">
        <v>85</v>
      </c>
      <c r="G520" s="172" t="s">
        <v>85</v>
      </c>
      <c r="H520" s="177">
        <v>0</v>
      </c>
      <c r="I520" s="178">
        <v>0</v>
      </c>
      <c r="J520" s="176">
        <v>46121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-709.07</v>
      </c>
    </row>
    <row r="521" spans="1:16" ht="19.5" customHeight="1">
      <c r="A521" s="172" t="s">
        <v>3013</v>
      </c>
      <c r="B521" s="176">
        <v>46121</v>
      </c>
      <c r="C521" s="172" t="s">
        <v>109</v>
      </c>
      <c r="D521" s="172" t="s">
        <v>143</v>
      </c>
      <c r="E521" s="172" t="s">
        <v>85</v>
      </c>
      <c r="F521" s="172" t="s">
        <v>85</v>
      </c>
      <c r="G521" s="172" t="s">
        <v>85</v>
      </c>
      <c r="H521" s="177">
        <v>0</v>
      </c>
      <c r="I521" s="178">
        <v>0</v>
      </c>
      <c r="J521" s="176">
        <v>46121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-275</v>
      </c>
    </row>
    <row r="522" spans="1:16" ht="19.5" customHeight="1">
      <c r="A522" s="172" t="s">
        <v>142</v>
      </c>
      <c r="B522" s="176">
        <v>46121</v>
      </c>
      <c r="C522" s="172" t="s">
        <v>109</v>
      </c>
      <c r="D522" s="172" t="s">
        <v>143</v>
      </c>
      <c r="E522" s="172" t="s">
        <v>85</v>
      </c>
      <c r="F522" s="172" t="s">
        <v>85</v>
      </c>
      <c r="G522" s="172" t="s">
        <v>85</v>
      </c>
      <c r="H522" s="177">
        <v>0</v>
      </c>
      <c r="I522" s="178">
        <v>0</v>
      </c>
      <c r="J522" s="176">
        <v>46121</v>
      </c>
      <c r="K522" s="172" t="s">
        <v>85</v>
      </c>
      <c r="L522" s="172" t="s">
        <v>85</v>
      </c>
      <c r="M522" s="179">
        <v>0</v>
      </c>
      <c r="N522" s="177"/>
      <c r="O522" s="177"/>
      <c r="P522" s="180">
        <v>-1580.3</v>
      </c>
    </row>
    <row r="523" spans="1:16" ht="19.5" hidden="1" customHeight="1">
      <c r="A523" s="172" t="s">
        <v>3792</v>
      </c>
      <c r="B523" s="176">
        <v>46122</v>
      </c>
      <c r="C523" s="172" t="s">
        <v>92</v>
      </c>
      <c r="D523" s="172" t="s">
        <v>24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0</v>
      </c>
      <c r="J523" s="176">
        <v>46116</v>
      </c>
      <c r="K523" s="172" t="s">
        <v>93</v>
      </c>
      <c r="L523" s="172" t="s">
        <v>94</v>
      </c>
      <c r="M523" s="179">
        <v>0</v>
      </c>
      <c r="N523" s="177"/>
      <c r="O523" s="177">
        <v>36</v>
      </c>
      <c r="P523" s="180">
        <v>-56.94</v>
      </c>
    </row>
    <row r="524" spans="1:16" ht="19.5" hidden="1" customHeight="1">
      <c r="A524" s="172" t="s">
        <v>3792</v>
      </c>
      <c r="B524" s="176">
        <v>46122</v>
      </c>
      <c r="C524" s="172" t="s">
        <v>2694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0</v>
      </c>
      <c r="J524" s="176">
        <v>46116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-5.03</v>
      </c>
    </row>
    <row r="525" spans="1:16" ht="19.5" hidden="1" customHeight="1">
      <c r="A525" s="172" t="s">
        <v>3792</v>
      </c>
      <c r="B525" s="176">
        <v>46122</v>
      </c>
      <c r="C525" s="172" t="s">
        <v>92</v>
      </c>
      <c r="D525" s="172" t="s">
        <v>96</v>
      </c>
      <c r="E525" s="172" t="s">
        <v>58</v>
      </c>
      <c r="F525" s="172" t="s">
        <v>1300</v>
      </c>
      <c r="G525" s="172" t="s">
        <v>84</v>
      </c>
      <c r="H525" s="177">
        <v>1</v>
      </c>
      <c r="I525" s="178">
        <v>0</v>
      </c>
      <c r="J525" s="176">
        <v>46116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3792</v>
      </c>
      <c r="B526" s="176">
        <v>46122</v>
      </c>
      <c r="C526" s="172" t="s">
        <v>92</v>
      </c>
      <c r="D526" s="172" t="s">
        <v>97</v>
      </c>
      <c r="E526" s="172" t="s">
        <v>58</v>
      </c>
      <c r="F526" s="172" t="s">
        <v>1300</v>
      </c>
      <c r="G526" s="172" t="s">
        <v>84</v>
      </c>
      <c r="H526" s="177">
        <v>1</v>
      </c>
      <c r="I526" s="178">
        <v>0</v>
      </c>
      <c r="J526" s="176">
        <v>46116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-56.94</v>
      </c>
    </row>
    <row r="527" spans="1:16" ht="19.5" hidden="1" customHeight="1">
      <c r="A527" s="172" t="s">
        <v>3792</v>
      </c>
      <c r="B527" s="176">
        <v>46122</v>
      </c>
      <c r="C527" s="172" t="s">
        <v>2694</v>
      </c>
      <c r="D527" s="172" t="s">
        <v>98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-15</v>
      </c>
    </row>
    <row r="528" spans="1:16" ht="19.5" hidden="1" customHeight="1">
      <c r="A528" s="172" t="s">
        <v>3793</v>
      </c>
      <c r="B528" s="176">
        <v>46122</v>
      </c>
      <c r="C528" s="172" t="s">
        <v>2694</v>
      </c>
      <c r="D528" s="172" t="s">
        <v>82</v>
      </c>
      <c r="E528" s="172" t="s">
        <v>60</v>
      </c>
      <c r="F528" s="172" t="s">
        <v>1426</v>
      </c>
      <c r="G528" s="172" t="s">
        <v>84</v>
      </c>
      <c r="H528" s="177">
        <v>1</v>
      </c>
      <c r="I528" s="178">
        <v>0</v>
      </c>
      <c r="J528" s="176">
        <v>46122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-17.420000000000002</v>
      </c>
    </row>
    <row r="529" spans="1:16" ht="19.5" hidden="1" customHeight="1">
      <c r="A529" s="172" t="s">
        <v>3794</v>
      </c>
      <c r="B529" s="176">
        <v>46122</v>
      </c>
      <c r="C529" s="172" t="s">
        <v>92</v>
      </c>
      <c r="D529" s="172" t="s">
        <v>24</v>
      </c>
      <c r="E529" s="172" t="s">
        <v>55</v>
      </c>
      <c r="F529" s="172" t="s">
        <v>1272</v>
      </c>
      <c r="G529" s="172" t="s">
        <v>84</v>
      </c>
      <c r="H529" s="177">
        <v>1</v>
      </c>
      <c r="I529" s="178">
        <v>0</v>
      </c>
      <c r="J529" s="176">
        <v>46115</v>
      </c>
      <c r="K529" s="172" t="s">
        <v>93</v>
      </c>
      <c r="L529" s="172" t="s">
        <v>94</v>
      </c>
      <c r="M529" s="179">
        <v>0</v>
      </c>
      <c r="N529" s="177"/>
      <c r="O529" s="177">
        <v>34</v>
      </c>
      <c r="P529" s="180">
        <v>-56.94</v>
      </c>
    </row>
    <row r="530" spans="1:16" ht="19.5" hidden="1" customHeight="1">
      <c r="A530" s="172" t="s">
        <v>3794</v>
      </c>
      <c r="B530" s="176">
        <v>46122</v>
      </c>
      <c r="C530" s="172" t="s">
        <v>2694</v>
      </c>
      <c r="D530" s="172" t="s">
        <v>95</v>
      </c>
      <c r="E530" s="172" t="s">
        <v>55</v>
      </c>
      <c r="F530" s="172" t="s">
        <v>1272</v>
      </c>
      <c r="G530" s="172" t="s">
        <v>84</v>
      </c>
      <c r="H530" s="177">
        <v>1</v>
      </c>
      <c r="I530" s="178">
        <v>0</v>
      </c>
      <c r="J530" s="176">
        <v>46115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-6.77</v>
      </c>
    </row>
    <row r="531" spans="1:16" ht="19.5" hidden="1" customHeight="1">
      <c r="A531" s="172" t="s">
        <v>3794</v>
      </c>
      <c r="B531" s="176">
        <v>46122</v>
      </c>
      <c r="C531" s="172" t="s">
        <v>92</v>
      </c>
      <c r="D531" s="172" t="s">
        <v>96</v>
      </c>
      <c r="E531" s="172" t="s">
        <v>55</v>
      </c>
      <c r="F531" s="172" t="s">
        <v>1272</v>
      </c>
      <c r="G531" s="172" t="s">
        <v>84</v>
      </c>
      <c r="H531" s="177">
        <v>1</v>
      </c>
      <c r="I531" s="178">
        <v>0</v>
      </c>
      <c r="J531" s="176">
        <v>46115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3794</v>
      </c>
      <c r="B532" s="176">
        <v>46122</v>
      </c>
      <c r="C532" s="172" t="s">
        <v>92</v>
      </c>
      <c r="D532" s="172" t="s">
        <v>97</v>
      </c>
      <c r="E532" s="172" t="s">
        <v>55</v>
      </c>
      <c r="F532" s="172" t="s">
        <v>1272</v>
      </c>
      <c r="G532" s="172" t="s">
        <v>84</v>
      </c>
      <c r="H532" s="177">
        <v>1</v>
      </c>
      <c r="I532" s="178">
        <v>0</v>
      </c>
      <c r="J532" s="176">
        <v>46115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-56.94</v>
      </c>
    </row>
    <row r="533" spans="1:16" ht="19.5" hidden="1" customHeight="1">
      <c r="A533" s="172" t="s">
        <v>3794</v>
      </c>
      <c r="B533" s="176">
        <v>46122</v>
      </c>
      <c r="C533" s="172" t="s">
        <v>2694</v>
      </c>
      <c r="D533" s="172" t="s">
        <v>98</v>
      </c>
      <c r="E533" s="172" t="s">
        <v>55</v>
      </c>
      <c r="F533" s="172" t="s">
        <v>1272</v>
      </c>
      <c r="G533" s="172" t="s">
        <v>84</v>
      </c>
      <c r="H533" s="177">
        <v>1</v>
      </c>
      <c r="I533" s="178">
        <v>0</v>
      </c>
      <c r="J533" s="176">
        <v>46115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3795</v>
      </c>
      <c r="B534" s="176">
        <v>46122</v>
      </c>
      <c r="C534" s="172" t="s">
        <v>92</v>
      </c>
      <c r="D534" s="172" t="s">
        <v>24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46114</v>
      </c>
      <c r="K534" s="172" t="s">
        <v>93</v>
      </c>
      <c r="L534" s="172" t="s">
        <v>94</v>
      </c>
      <c r="M534" s="179">
        <v>0</v>
      </c>
      <c r="N534" s="177"/>
      <c r="O534" s="177">
        <v>32</v>
      </c>
      <c r="P534" s="180">
        <v>-56.94</v>
      </c>
    </row>
    <row r="535" spans="1:16" ht="19.5" hidden="1" customHeight="1">
      <c r="A535" s="172" t="s">
        <v>3795</v>
      </c>
      <c r="B535" s="176">
        <v>46122</v>
      </c>
      <c r="C535" s="172" t="s">
        <v>2694</v>
      </c>
      <c r="D535" s="172" t="s">
        <v>95</v>
      </c>
      <c r="E535" s="172" t="s">
        <v>58</v>
      </c>
      <c r="F535" s="172" t="s">
        <v>1300</v>
      </c>
      <c r="G535" s="172" t="s">
        <v>84</v>
      </c>
      <c r="H535" s="177">
        <v>1</v>
      </c>
      <c r="I535" s="178">
        <v>0</v>
      </c>
      <c r="J535" s="176">
        <v>46114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-6.53</v>
      </c>
    </row>
    <row r="536" spans="1:16" ht="19.5" hidden="1" customHeight="1">
      <c r="A536" s="172" t="s">
        <v>3795</v>
      </c>
      <c r="B536" s="176">
        <v>46122</v>
      </c>
      <c r="C536" s="172" t="s">
        <v>92</v>
      </c>
      <c r="D536" s="172" t="s">
        <v>96</v>
      </c>
      <c r="E536" s="172" t="s">
        <v>58</v>
      </c>
      <c r="F536" s="172" t="s">
        <v>1300</v>
      </c>
      <c r="G536" s="172" t="s">
        <v>84</v>
      </c>
      <c r="H536" s="177">
        <v>1</v>
      </c>
      <c r="I536" s="178">
        <v>0</v>
      </c>
      <c r="J536" s="176">
        <v>46114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3795</v>
      </c>
      <c r="B537" s="176">
        <v>46122</v>
      </c>
      <c r="C537" s="172" t="s">
        <v>92</v>
      </c>
      <c r="D537" s="172" t="s">
        <v>97</v>
      </c>
      <c r="E537" s="172" t="s">
        <v>58</v>
      </c>
      <c r="F537" s="172" t="s">
        <v>1300</v>
      </c>
      <c r="G537" s="172" t="s">
        <v>84</v>
      </c>
      <c r="H537" s="177">
        <v>1</v>
      </c>
      <c r="I537" s="178">
        <v>0</v>
      </c>
      <c r="J537" s="176">
        <v>46114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-56.94</v>
      </c>
    </row>
    <row r="538" spans="1:16" ht="19.5" hidden="1" customHeight="1">
      <c r="A538" s="172" t="s">
        <v>3795</v>
      </c>
      <c r="B538" s="176">
        <v>46122</v>
      </c>
      <c r="C538" s="172" t="s">
        <v>2694</v>
      </c>
      <c r="D538" s="172" t="s">
        <v>98</v>
      </c>
      <c r="E538" s="172" t="s">
        <v>58</v>
      </c>
      <c r="F538" s="172" t="s">
        <v>1300</v>
      </c>
      <c r="G538" s="172" t="s">
        <v>84</v>
      </c>
      <c r="H538" s="177">
        <v>1</v>
      </c>
      <c r="I538" s="178">
        <v>0</v>
      </c>
      <c r="J538" s="176">
        <v>46114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-15</v>
      </c>
    </row>
    <row r="539" spans="1:16" ht="19.5" hidden="1" customHeight="1">
      <c r="A539" s="172" t="s">
        <v>3796</v>
      </c>
      <c r="B539" s="176">
        <v>46122</v>
      </c>
      <c r="C539" s="172" t="s">
        <v>2694</v>
      </c>
      <c r="D539" s="172" t="s">
        <v>82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0</v>
      </c>
      <c r="J539" s="176">
        <v>46122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-18.55</v>
      </c>
    </row>
    <row r="540" spans="1:16" ht="19.5" hidden="1" customHeight="1">
      <c r="A540" s="172" t="s">
        <v>3797</v>
      </c>
      <c r="B540" s="176">
        <v>46122</v>
      </c>
      <c r="C540" s="172" t="s">
        <v>92</v>
      </c>
      <c r="D540" s="172" t="s">
        <v>24</v>
      </c>
      <c r="E540" s="172" t="s">
        <v>58</v>
      </c>
      <c r="F540" s="172" t="s">
        <v>1300</v>
      </c>
      <c r="G540" s="172" t="s">
        <v>84</v>
      </c>
      <c r="H540" s="177">
        <v>1</v>
      </c>
      <c r="I540" s="178">
        <v>0</v>
      </c>
      <c r="J540" s="176">
        <v>46118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-80</v>
      </c>
    </row>
    <row r="541" spans="1:16" ht="19.5" hidden="1" customHeight="1">
      <c r="A541" s="172" t="s">
        <v>3797</v>
      </c>
      <c r="B541" s="176">
        <v>46122</v>
      </c>
      <c r="C541" s="172" t="s">
        <v>92</v>
      </c>
      <c r="D541" s="172" t="s">
        <v>97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46118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-80</v>
      </c>
    </row>
    <row r="542" spans="1:16" ht="19.5" hidden="1" customHeight="1">
      <c r="A542" s="172" t="s">
        <v>3797</v>
      </c>
      <c r="B542" s="176">
        <v>46122</v>
      </c>
      <c r="C542" s="172" t="s">
        <v>2694</v>
      </c>
      <c r="D542" s="172" t="s">
        <v>95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46118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-7.39</v>
      </c>
    </row>
    <row r="543" spans="1:16" ht="19.5" hidden="1" customHeight="1">
      <c r="A543" s="172" t="s">
        <v>3797</v>
      </c>
      <c r="B543" s="176">
        <v>46122</v>
      </c>
      <c r="C543" s="172" t="s">
        <v>2694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46118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3798</v>
      </c>
      <c r="B544" s="176">
        <v>46122</v>
      </c>
      <c r="C544" s="172" t="s">
        <v>92</v>
      </c>
      <c r="D544" s="172" t="s">
        <v>24</v>
      </c>
      <c r="E544" s="172" t="s">
        <v>60</v>
      </c>
      <c r="F544" s="172" t="s">
        <v>1426</v>
      </c>
      <c r="G544" s="172" t="s">
        <v>84</v>
      </c>
      <c r="H544" s="177">
        <v>1</v>
      </c>
      <c r="I544" s="178">
        <v>2650</v>
      </c>
      <c r="J544" s="176">
        <v>46118</v>
      </c>
      <c r="K544" s="172" t="s">
        <v>93</v>
      </c>
      <c r="L544" s="172" t="s">
        <v>94</v>
      </c>
      <c r="M544" s="179">
        <v>0.48</v>
      </c>
      <c r="N544" s="177"/>
      <c r="O544" s="177"/>
      <c r="P544" s="180">
        <v>-75</v>
      </c>
    </row>
    <row r="545" spans="1:16" ht="19.5" hidden="1" customHeight="1">
      <c r="A545" s="172" t="s">
        <v>3798</v>
      </c>
      <c r="B545" s="176">
        <v>46122</v>
      </c>
      <c r="C545" s="172" t="s">
        <v>100</v>
      </c>
      <c r="D545" s="172" t="s">
        <v>101</v>
      </c>
      <c r="E545" s="172" t="s">
        <v>60</v>
      </c>
      <c r="F545" s="172" t="s">
        <v>1426</v>
      </c>
      <c r="G545" s="172" t="s">
        <v>84</v>
      </c>
      <c r="H545" s="177">
        <v>1</v>
      </c>
      <c r="I545" s="178">
        <v>2650</v>
      </c>
      <c r="J545" s="176">
        <v>46118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1034.29</v>
      </c>
    </row>
    <row r="546" spans="1:16" ht="19.5" hidden="1" customHeight="1">
      <c r="A546" s="172" t="s">
        <v>3798</v>
      </c>
      <c r="B546" s="176">
        <v>46122</v>
      </c>
      <c r="C546" s="172" t="s">
        <v>100</v>
      </c>
      <c r="D546" s="172" t="s">
        <v>102</v>
      </c>
      <c r="E546" s="172" t="s">
        <v>60</v>
      </c>
      <c r="F546" s="172" t="s">
        <v>1426</v>
      </c>
      <c r="G546" s="172" t="s">
        <v>84</v>
      </c>
      <c r="H546" s="177">
        <v>1</v>
      </c>
      <c r="I546" s="178">
        <v>2650</v>
      </c>
      <c r="J546" s="176">
        <v>46118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10.34</v>
      </c>
    </row>
    <row r="547" spans="1:16" ht="19.5" hidden="1" customHeight="1">
      <c r="A547" s="172" t="s">
        <v>3798</v>
      </c>
      <c r="B547" s="176">
        <v>46122</v>
      </c>
      <c r="C547" s="172" t="s">
        <v>100</v>
      </c>
      <c r="D547" s="172" t="s">
        <v>103</v>
      </c>
      <c r="E547" s="172" t="s">
        <v>60</v>
      </c>
      <c r="F547" s="172" t="s">
        <v>1426</v>
      </c>
      <c r="G547" s="172" t="s">
        <v>84</v>
      </c>
      <c r="H547" s="177">
        <v>1</v>
      </c>
      <c r="I547" s="178">
        <v>2650</v>
      </c>
      <c r="J547" s="176">
        <v>46118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1605.37</v>
      </c>
    </row>
    <row r="548" spans="1:16" ht="19.5" hidden="1" customHeight="1">
      <c r="A548" s="172" t="s">
        <v>3798</v>
      </c>
      <c r="B548" s="176">
        <v>46122</v>
      </c>
      <c r="C548" s="172" t="s">
        <v>104</v>
      </c>
      <c r="D548" s="172" t="s">
        <v>105</v>
      </c>
      <c r="E548" s="172" t="s">
        <v>60</v>
      </c>
      <c r="F548" s="172" t="s">
        <v>1426</v>
      </c>
      <c r="G548" s="172" t="s">
        <v>84</v>
      </c>
      <c r="H548" s="177">
        <v>1</v>
      </c>
      <c r="I548" s="178">
        <v>2650</v>
      </c>
      <c r="J548" s="176">
        <v>46118</v>
      </c>
      <c r="K548" s="172" t="s">
        <v>93</v>
      </c>
      <c r="L548" s="172" t="s">
        <v>94</v>
      </c>
      <c r="M548" s="179">
        <v>0.48</v>
      </c>
      <c r="N548" s="177"/>
      <c r="O548" s="177"/>
      <c r="P548" s="180">
        <v>-1272</v>
      </c>
    </row>
    <row r="549" spans="1:16" ht="19.5" hidden="1" customHeight="1">
      <c r="A549" s="172" t="s">
        <v>3798</v>
      </c>
      <c r="B549" s="176">
        <v>46122</v>
      </c>
      <c r="C549" s="172" t="s">
        <v>2694</v>
      </c>
      <c r="D549" s="172" t="s">
        <v>95</v>
      </c>
      <c r="E549" s="172" t="s">
        <v>60</v>
      </c>
      <c r="F549" s="172" t="s">
        <v>1426</v>
      </c>
      <c r="G549" s="172" t="s">
        <v>84</v>
      </c>
      <c r="H549" s="177">
        <v>1</v>
      </c>
      <c r="I549" s="178">
        <v>2650</v>
      </c>
      <c r="J549" s="176">
        <v>46118</v>
      </c>
      <c r="K549" s="172" t="s">
        <v>93</v>
      </c>
      <c r="L549" s="172" t="s">
        <v>94</v>
      </c>
      <c r="M549" s="179">
        <v>0.48</v>
      </c>
      <c r="N549" s="177"/>
      <c r="O549" s="177"/>
      <c r="P549" s="180">
        <v>-5.71</v>
      </c>
    </row>
    <row r="550" spans="1:16" ht="19.5" hidden="1" customHeight="1">
      <c r="A550" s="172" t="s">
        <v>3711</v>
      </c>
      <c r="B550" s="176">
        <v>46122</v>
      </c>
      <c r="C550" s="172" t="s">
        <v>92</v>
      </c>
      <c r="D550" s="172" t="s">
        <v>24</v>
      </c>
      <c r="E550" s="172" t="s">
        <v>60</v>
      </c>
      <c r="F550" s="172" t="s">
        <v>1426</v>
      </c>
      <c r="G550" s="172" t="s">
        <v>84</v>
      </c>
      <c r="H550" s="177">
        <v>1</v>
      </c>
      <c r="I550" s="178">
        <v>0</v>
      </c>
      <c r="J550" s="176">
        <v>46113</v>
      </c>
      <c r="K550" s="172" t="s">
        <v>93</v>
      </c>
      <c r="L550" s="172" t="s">
        <v>94</v>
      </c>
      <c r="M550" s="179">
        <v>0</v>
      </c>
      <c r="N550" s="177"/>
      <c r="O550" s="177">
        <v>32</v>
      </c>
      <c r="P550" s="180">
        <v>-56.94</v>
      </c>
    </row>
    <row r="551" spans="1:16" ht="19.5" hidden="1" customHeight="1">
      <c r="A551" s="172" t="s">
        <v>3711</v>
      </c>
      <c r="B551" s="176">
        <v>46122</v>
      </c>
      <c r="C551" s="172" t="s">
        <v>2694</v>
      </c>
      <c r="D551" s="172" t="s">
        <v>95</v>
      </c>
      <c r="E551" s="172" t="s">
        <v>60</v>
      </c>
      <c r="F551" s="172" t="s">
        <v>1426</v>
      </c>
      <c r="G551" s="172" t="s">
        <v>84</v>
      </c>
      <c r="H551" s="177">
        <v>1</v>
      </c>
      <c r="I551" s="178">
        <v>0</v>
      </c>
      <c r="J551" s="176">
        <v>46113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-7.21</v>
      </c>
    </row>
    <row r="552" spans="1:16" ht="19.5" hidden="1" customHeight="1">
      <c r="A552" s="172" t="s">
        <v>3799</v>
      </c>
      <c r="B552" s="176">
        <v>46122</v>
      </c>
      <c r="C552" s="172" t="s">
        <v>92</v>
      </c>
      <c r="D552" s="172" t="s">
        <v>96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0</v>
      </c>
      <c r="J552" s="176">
        <v>46116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3799</v>
      </c>
      <c r="B553" s="176">
        <v>46122</v>
      </c>
      <c r="C553" s="172" t="s">
        <v>92</v>
      </c>
      <c r="D553" s="172" t="s">
        <v>97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0</v>
      </c>
      <c r="J553" s="176">
        <v>46116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-46.77</v>
      </c>
    </row>
    <row r="554" spans="1:16" ht="19.5" hidden="1" customHeight="1">
      <c r="A554" s="172" t="s">
        <v>3799</v>
      </c>
      <c r="B554" s="176">
        <v>46122</v>
      </c>
      <c r="C554" s="172" t="s">
        <v>2694</v>
      </c>
      <c r="D554" s="172" t="s">
        <v>98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46116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-15</v>
      </c>
    </row>
    <row r="555" spans="1:16" ht="19.5" hidden="1" customHeight="1">
      <c r="A555" s="172" t="s">
        <v>3799</v>
      </c>
      <c r="B555" s="176">
        <v>46122</v>
      </c>
      <c r="C555" s="172" t="s">
        <v>92</v>
      </c>
      <c r="D555" s="172" t="s">
        <v>24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46116</v>
      </c>
      <c r="K555" s="172" t="s">
        <v>93</v>
      </c>
      <c r="L555" s="172" t="s">
        <v>94</v>
      </c>
      <c r="M555" s="179">
        <v>0</v>
      </c>
      <c r="N555" s="177"/>
      <c r="O555" s="177">
        <v>36</v>
      </c>
      <c r="P555" s="180">
        <v>-46.77</v>
      </c>
    </row>
    <row r="556" spans="1:16" ht="19.5" hidden="1" customHeight="1">
      <c r="A556" s="172" t="s">
        <v>3799</v>
      </c>
      <c r="B556" s="176">
        <v>46122</v>
      </c>
      <c r="C556" s="172" t="s">
        <v>2694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46116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-9.6300000000000008</v>
      </c>
    </row>
    <row r="557" spans="1:16" ht="19.5" hidden="1" customHeight="1">
      <c r="A557" s="172" t="s">
        <v>3711</v>
      </c>
      <c r="B557" s="176">
        <v>46122</v>
      </c>
      <c r="C557" s="172" t="s">
        <v>92</v>
      </c>
      <c r="D557" s="172" t="s">
        <v>96</v>
      </c>
      <c r="E557" s="172" t="s">
        <v>60</v>
      </c>
      <c r="F557" s="172" t="s">
        <v>1426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3711</v>
      </c>
      <c r="B558" s="176">
        <v>46122</v>
      </c>
      <c r="C558" s="172" t="s">
        <v>92</v>
      </c>
      <c r="D558" s="172" t="s">
        <v>97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-56.94</v>
      </c>
    </row>
    <row r="559" spans="1:16" ht="19.5" hidden="1" customHeight="1">
      <c r="A559" s="172" t="s">
        <v>3711</v>
      </c>
      <c r="B559" s="176">
        <v>46122</v>
      </c>
      <c r="C559" s="172" t="s">
        <v>2694</v>
      </c>
      <c r="D559" s="172" t="s">
        <v>98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3798</v>
      </c>
      <c r="B560" s="176">
        <v>46122</v>
      </c>
      <c r="C560" s="172" t="s">
        <v>2694</v>
      </c>
      <c r="D560" s="172" t="s">
        <v>82</v>
      </c>
      <c r="E560" s="172" t="s">
        <v>60</v>
      </c>
      <c r="F560" s="172" t="s">
        <v>1426</v>
      </c>
      <c r="G560" s="172" t="s">
        <v>84</v>
      </c>
      <c r="H560" s="177">
        <v>1</v>
      </c>
      <c r="I560" s="178">
        <v>0</v>
      </c>
      <c r="J560" s="176">
        <v>46118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-19.649999999999999</v>
      </c>
    </row>
    <row r="561" spans="1:16" ht="19.5" hidden="1" customHeight="1">
      <c r="A561" s="172" t="s">
        <v>3712</v>
      </c>
      <c r="B561" s="176">
        <v>46122</v>
      </c>
      <c r="C561" s="172" t="s">
        <v>92</v>
      </c>
      <c r="D561" s="172" t="s">
        <v>24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46113</v>
      </c>
      <c r="K561" s="172" t="s">
        <v>93</v>
      </c>
      <c r="L561" s="172" t="s">
        <v>94</v>
      </c>
      <c r="M561" s="179">
        <v>0</v>
      </c>
      <c r="N561" s="177"/>
      <c r="O561" s="177">
        <v>32</v>
      </c>
      <c r="P561" s="180">
        <v>-56.94</v>
      </c>
    </row>
    <row r="562" spans="1:16" ht="19.5" hidden="1" customHeight="1">
      <c r="A562" s="172" t="s">
        <v>3712</v>
      </c>
      <c r="B562" s="176">
        <v>46122</v>
      </c>
      <c r="C562" s="172" t="s">
        <v>2694</v>
      </c>
      <c r="D562" s="172" t="s">
        <v>95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0</v>
      </c>
      <c r="J562" s="176">
        <v>46113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-7.21</v>
      </c>
    </row>
    <row r="563" spans="1:16" ht="19.5" hidden="1" customHeight="1">
      <c r="A563" s="172" t="s">
        <v>3712</v>
      </c>
      <c r="B563" s="176">
        <v>46122</v>
      </c>
      <c r="C563" s="172" t="s">
        <v>92</v>
      </c>
      <c r="D563" s="172" t="s">
        <v>96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0</v>
      </c>
      <c r="J563" s="176">
        <v>46113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3712</v>
      </c>
      <c r="B564" s="176">
        <v>46122</v>
      </c>
      <c r="C564" s="172" t="s">
        <v>92</v>
      </c>
      <c r="D564" s="172" t="s">
        <v>97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0</v>
      </c>
      <c r="J564" s="176">
        <v>46113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-56.94</v>
      </c>
    </row>
    <row r="565" spans="1:16" ht="19.5" hidden="1" customHeight="1">
      <c r="A565" s="172" t="s">
        <v>3712</v>
      </c>
      <c r="B565" s="176">
        <v>46122</v>
      </c>
      <c r="C565" s="172" t="s">
        <v>2694</v>
      </c>
      <c r="D565" s="172" t="s">
        <v>98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0</v>
      </c>
      <c r="J565" s="176">
        <v>46113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hidden="1" customHeight="1">
      <c r="A566" s="172" t="s">
        <v>3800</v>
      </c>
      <c r="B566" s="176">
        <v>46122</v>
      </c>
      <c r="C566" s="172" t="s">
        <v>92</v>
      </c>
      <c r="D566" s="172" t="s">
        <v>24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2750</v>
      </c>
      <c r="J566" s="176">
        <v>46115</v>
      </c>
      <c r="K566" s="172" t="s">
        <v>93</v>
      </c>
      <c r="L566" s="172" t="s">
        <v>94</v>
      </c>
      <c r="M566" s="179">
        <v>0.43</v>
      </c>
      <c r="N566" s="177"/>
      <c r="O566" s="177">
        <v>34</v>
      </c>
      <c r="P566" s="180">
        <v>-98.37</v>
      </c>
    </row>
    <row r="567" spans="1:16" ht="19.5" hidden="1" customHeight="1">
      <c r="A567" s="172" t="s">
        <v>3800</v>
      </c>
      <c r="B567" s="176">
        <v>46122</v>
      </c>
      <c r="C567" s="172" t="s">
        <v>100</v>
      </c>
      <c r="D567" s="172" t="s">
        <v>101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2750</v>
      </c>
      <c r="J567" s="176">
        <v>46115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1191.43</v>
      </c>
    </row>
    <row r="568" spans="1:16" ht="19.5" hidden="1" customHeight="1">
      <c r="A568" s="172" t="s">
        <v>3800</v>
      </c>
      <c r="B568" s="176">
        <v>46122</v>
      </c>
      <c r="C568" s="172" t="s">
        <v>100</v>
      </c>
      <c r="D568" s="172" t="s">
        <v>102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2750</v>
      </c>
      <c r="J568" s="176">
        <v>46115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11.91</v>
      </c>
    </row>
    <row r="569" spans="1:16" ht="19.5" hidden="1" customHeight="1">
      <c r="A569" s="172" t="s">
        <v>3800</v>
      </c>
      <c r="B569" s="176">
        <v>46122</v>
      </c>
      <c r="C569" s="172" t="s">
        <v>100</v>
      </c>
      <c r="D569" s="172" t="s">
        <v>103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2750</v>
      </c>
      <c r="J569" s="176">
        <v>46115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1546.66</v>
      </c>
    </row>
    <row r="570" spans="1:16" ht="19.5" hidden="1" customHeight="1">
      <c r="A570" s="172" t="s">
        <v>3800</v>
      </c>
      <c r="B570" s="176">
        <v>46122</v>
      </c>
      <c r="C570" s="172" t="s">
        <v>104</v>
      </c>
      <c r="D570" s="172" t="s">
        <v>105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2750</v>
      </c>
      <c r="J570" s="176">
        <v>46115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-1182.5</v>
      </c>
    </row>
    <row r="571" spans="1:16" ht="19.5" hidden="1" customHeight="1">
      <c r="A571" s="172" t="s">
        <v>3800</v>
      </c>
      <c r="B571" s="176">
        <v>46122</v>
      </c>
      <c r="C571" s="172" t="s">
        <v>2694</v>
      </c>
      <c r="D571" s="172" t="s">
        <v>95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2750</v>
      </c>
      <c r="J571" s="176">
        <v>46115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-17.899999999999999</v>
      </c>
    </row>
    <row r="572" spans="1:16" ht="19.5" hidden="1" customHeight="1">
      <c r="A572" s="172" t="s">
        <v>3801</v>
      </c>
      <c r="B572" s="176">
        <v>46122</v>
      </c>
      <c r="C572" s="172" t="s">
        <v>1748</v>
      </c>
      <c r="D572" s="172" t="s">
        <v>2749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0</v>
      </c>
      <c r="J572" s="176">
        <v>46117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-5</v>
      </c>
    </row>
    <row r="573" spans="1:16" ht="19.5" hidden="1" customHeight="1">
      <c r="A573" s="172" t="s">
        <v>3801</v>
      </c>
      <c r="B573" s="176">
        <v>46122</v>
      </c>
      <c r="C573" s="172" t="s">
        <v>2694</v>
      </c>
      <c r="D573" s="172" t="s">
        <v>2750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0</v>
      </c>
      <c r="J573" s="176">
        <v>46117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-10</v>
      </c>
    </row>
    <row r="574" spans="1:16" ht="19.5" hidden="1" customHeight="1">
      <c r="A574" s="172" t="s">
        <v>3800</v>
      </c>
      <c r="B574" s="176">
        <v>46122</v>
      </c>
      <c r="C574" s="172" t="s">
        <v>2694</v>
      </c>
      <c r="D574" s="172" t="s">
        <v>82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0</v>
      </c>
      <c r="J574" s="176">
        <v>46115</v>
      </c>
      <c r="K574" s="172" t="s">
        <v>85</v>
      </c>
      <c r="L574" s="172" t="s">
        <v>85</v>
      </c>
      <c r="M574" s="179">
        <v>0</v>
      </c>
      <c r="N574" s="177"/>
      <c r="O574" s="177"/>
      <c r="P574" s="180">
        <v>-22.64</v>
      </c>
    </row>
    <row r="575" spans="1:16" ht="19.5" hidden="1" customHeight="1">
      <c r="A575" s="172" t="s">
        <v>3802</v>
      </c>
      <c r="B575" s="176">
        <v>46122</v>
      </c>
      <c r="C575" s="172" t="s">
        <v>2694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46122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-7.24</v>
      </c>
    </row>
    <row r="576" spans="1:16" ht="19.5" hidden="1" customHeight="1">
      <c r="A576" s="172" t="s">
        <v>3803</v>
      </c>
      <c r="B576" s="176">
        <v>46122</v>
      </c>
      <c r="C576" s="172" t="s">
        <v>92</v>
      </c>
      <c r="D576" s="172" t="s">
        <v>24</v>
      </c>
      <c r="E576" s="172" t="s">
        <v>57</v>
      </c>
      <c r="F576" s="172" t="s">
        <v>1263</v>
      </c>
      <c r="G576" s="172" t="s">
        <v>84</v>
      </c>
      <c r="H576" s="177">
        <v>1</v>
      </c>
      <c r="I576" s="178">
        <v>2750</v>
      </c>
      <c r="J576" s="176">
        <v>46120</v>
      </c>
      <c r="K576" s="172" t="s">
        <v>93</v>
      </c>
      <c r="L576" s="172" t="s">
        <v>94</v>
      </c>
      <c r="M576" s="179">
        <v>0.48</v>
      </c>
      <c r="N576" s="177"/>
      <c r="O576" s="177"/>
      <c r="P576" s="180">
        <v>-77</v>
      </c>
    </row>
    <row r="577" spans="1:16" ht="19.5" hidden="1" customHeight="1">
      <c r="A577" s="172" t="s">
        <v>3803</v>
      </c>
      <c r="B577" s="176">
        <v>46122</v>
      </c>
      <c r="C577" s="172" t="s">
        <v>100</v>
      </c>
      <c r="D577" s="172" t="s">
        <v>101</v>
      </c>
      <c r="E577" s="172" t="s">
        <v>57</v>
      </c>
      <c r="F577" s="172" t="s">
        <v>1263</v>
      </c>
      <c r="G577" s="172" t="s">
        <v>84</v>
      </c>
      <c r="H577" s="177">
        <v>1</v>
      </c>
      <c r="I577" s="178">
        <v>2750</v>
      </c>
      <c r="J577" s="176">
        <v>46120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957.18</v>
      </c>
    </row>
    <row r="578" spans="1:16" ht="19.5" hidden="1" customHeight="1">
      <c r="A578" s="172" t="s">
        <v>3803</v>
      </c>
      <c r="B578" s="176">
        <v>46122</v>
      </c>
      <c r="C578" s="172" t="s">
        <v>100</v>
      </c>
      <c r="D578" s="172" t="s">
        <v>102</v>
      </c>
      <c r="E578" s="172" t="s">
        <v>57</v>
      </c>
      <c r="F578" s="172" t="s">
        <v>1263</v>
      </c>
      <c r="G578" s="172" t="s">
        <v>84</v>
      </c>
      <c r="H578" s="177">
        <v>1</v>
      </c>
      <c r="I578" s="178">
        <v>2750</v>
      </c>
      <c r="J578" s="176">
        <v>46120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9.57</v>
      </c>
    </row>
    <row r="579" spans="1:16" ht="19.5" hidden="1" customHeight="1">
      <c r="A579" s="172" t="s">
        <v>3803</v>
      </c>
      <c r="B579" s="176">
        <v>46122</v>
      </c>
      <c r="C579" s="172" t="s">
        <v>100</v>
      </c>
      <c r="D579" s="172" t="s">
        <v>103</v>
      </c>
      <c r="E579" s="172" t="s">
        <v>57</v>
      </c>
      <c r="F579" s="172" t="s">
        <v>1263</v>
      </c>
      <c r="G579" s="172" t="s">
        <v>84</v>
      </c>
      <c r="H579" s="177">
        <v>1</v>
      </c>
      <c r="I579" s="178">
        <v>2750</v>
      </c>
      <c r="J579" s="176">
        <v>46120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1783.25</v>
      </c>
    </row>
    <row r="580" spans="1:16" ht="19.5" hidden="1" customHeight="1">
      <c r="A580" s="172" t="s">
        <v>3803</v>
      </c>
      <c r="B580" s="176">
        <v>46122</v>
      </c>
      <c r="C580" s="172" t="s">
        <v>104</v>
      </c>
      <c r="D580" s="172" t="s">
        <v>105</v>
      </c>
      <c r="E580" s="172" t="s">
        <v>57</v>
      </c>
      <c r="F580" s="172" t="s">
        <v>1263</v>
      </c>
      <c r="G580" s="172" t="s">
        <v>84</v>
      </c>
      <c r="H580" s="177">
        <v>1</v>
      </c>
      <c r="I580" s="178">
        <v>2750</v>
      </c>
      <c r="J580" s="176">
        <v>46120</v>
      </c>
      <c r="K580" s="172" t="s">
        <v>93</v>
      </c>
      <c r="L580" s="172" t="s">
        <v>94</v>
      </c>
      <c r="M580" s="179">
        <v>0.48</v>
      </c>
      <c r="N580" s="177"/>
      <c r="O580" s="177"/>
      <c r="P580" s="180">
        <v>-1320</v>
      </c>
    </row>
    <row r="581" spans="1:16" ht="19.5" hidden="1" customHeight="1">
      <c r="A581" s="172" t="s">
        <v>3803</v>
      </c>
      <c r="B581" s="176">
        <v>46122</v>
      </c>
      <c r="C581" s="172" t="s">
        <v>2694</v>
      </c>
      <c r="D581" s="172" t="s">
        <v>95</v>
      </c>
      <c r="E581" s="172" t="s">
        <v>57</v>
      </c>
      <c r="F581" s="172" t="s">
        <v>1263</v>
      </c>
      <c r="G581" s="172" t="s">
        <v>84</v>
      </c>
      <c r="H581" s="177">
        <v>1</v>
      </c>
      <c r="I581" s="178">
        <v>2750</v>
      </c>
      <c r="J581" s="176">
        <v>46120</v>
      </c>
      <c r="K581" s="172" t="s">
        <v>93</v>
      </c>
      <c r="L581" s="172" t="s">
        <v>94</v>
      </c>
      <c r="M581" s="179">
        <v>0.48</v>
      </c>
      <c r="N581" s="177"/>
      <c r="O581" s="177"/>
      <c r="P581" s="180">
        <v>-13.67</v>
      </c>
    </row>
    <row r="582" spans="1:16" ht="19.5" hidden="1" customHeight="1">
      <c r="A582" s="172" t="s">
        <v>3804</v>
      </c>
      <c r="B582" s="176">
        <v>46122</v>
      </c>
      <c r="C582" s="172" t="s">
        <v>92</v>
      </c>
      <c r="D582" s="172" t="s">
        <v>24</v>
      </c>
      <c r="E582" s="172" t="s">
        <v>39</v>
      </c>
      <c r="F582" s="172" t="s">
        <v>117</v>
      </c>
      <c r="G582" s="172" t="s">
        <v>84</v>
      </c>
      <c r="H582" s="177">
        <v>1</v>
      </c>
      <c r="I582" s="178">
        <v>2750</v>
      </c>
      <c r="J582" s="176">
        <v>46120</v>
      </c>
      <c r="K582" s="172" t="s">
        <v>93</v>
      </c>
      <c r="L582" s="172" t="s">
        <v>94</v>
      </c>
      <c r="M582" s="179">
        <v>0.48</v>
      </c>
      <c r="N582" s="177"/>
      <c r="O582" s="177"/>
      <c r="P582" s="180">
        <v>-294</v>
      </c>
    </row>
    <row r="583" spans="1:16" ht="19.5" hidden="1" customHeight="1">
      <c r="A583" s="172" t="s">
        <v>3804</v>
      </c>
      <c r="B583" s="176">
        <v>46122</v>
      </c>
      <c r="C583" s="172" t="s">
        <v>100</v>
      </c>
      <c r="D583" s="172" t="s">
        <v>101</v>
      </c>
      <c r="E583" s="172" t="s">
        <v>39</v>
      </c>
      <c r="F583" s="172" t="s">
        <v>117</v>
      </c>
      <c r="G583" s="172" t="s">
        <v>84</v>
      </c>
      <c r="H583" s="177">
        <v>1</v>
      </c>
      <c r="I583" s="178">
        <v>2750</v>
      </c>
      <c r="J583" s="176">
        <v>46120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955.82</v>
      </c>
    </row>
    <row r="584" spans="1:16" ht="19.5" hidden="1" customHeight="1">
      <c r="A584" s="172" t="s">
        <v>3804</v>
      </c>
      <c r="B584" s="176">
        <v>46122</v>
      </c>
      <c r="C584" s="172" t="s">
        <v>100</v>
      </c>
      <c r="D584" s="172" t="s">
        <v>102</v>
      </c>
      <c r="E584" s="172" t="s">
        <v>39</v>
      </c>
      <c r="F584" s="172" t="s">
        <v>117</v>
      </c>
      <c r="G584" s="172" t="s">
        <v>84</v>
      </c>
      <c r="H584" s="177">
        <v>1</v>
      </c>
      <c r="I584" s="178">
        <v>2750</v>
      </c>
      <c r="J584" s="176">
        <v>46120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9.56</v>
      </c>
    </row>
    <row r="585" spans="1:16" ht="19.5" hidden="1" customHeight="1">
      <c r="A585" s="172" t="s">
        <v>3804</v>
      </c>
      <c r="B585" s="176">
        <v>46122</v>
      </c>
      <c r="C585" s="172" t="s">
        <v>100</v>
      </c>
      <c r="D585" s="172" t="s">
        <v>103</v>
      </c>
      <c r="E585" s="172" t="s">
        <v>39</v>
      </c>
      <c r="F585" s="172" t="s">
        <v>117</v>
      </c>
      <c r="G585" s="172" t="s">
        <v>84</v>
      </c>
      <c r="H585" s="177">
        <v>1</v>
      </c>
      <c r="I585" s="178">
        <v>2750</v>
      </c>
      <c r="J585" s="176">
        <v>46120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1784.62</v>
      </c>
    </row>
    <row r="586" spans="1:16" ht="19.5" hidden="1" customHeight="1">
      <c r="A586" s="172" t="s">
        <v>3804</v>
      </c>
      <c r="B586" s="176">
        <v>46122</v>
      </c>
      <c r="C586" s="172" t="s">
        <v>104</v>
      </c>
      <c r="D586" s="172" t="s">
        <v>105</v>
      </c>
      <c r="E586" s="172" t="s">
        <v>39</v>
      </c>
      <c r="F586" s="172" t="s">
        <v>117</v>
      </c>
      <c r="G586" s="172" t="s">
        <v>84</v>
      </c>
      <c r="H586" s="177">
        <v>1</v>
      </c>
      <c r="I586" s="178">
        <v>2750</v>
      </c>
      <c r="J586" s="176">
        <v>46120</v>
      </c>
      <c r="K586" s="172" t="s">
        <v>93</v>
      </c>
      <c r="L586" s="172" t="s">
        <v>94</v>
      </c>
      <c r="M586" s="179">
        <v>0.48</v>
      </c>
      <c r="N586" s="177"/>
      <c r="O586" s="177"/>
      <c r="P586" s="180">
        <v>-1320</v>
      </c>
    </row>
    <row r="587" spans="1:16" ht="19.5" hidden="1" customHeight="1">
      <c r="A587" s="172" t="s">
        <v>3804</v>
      </c>
      <c r="B587" s="176">
        <v>46122</v>
      </c>
      <c r="C587" s="172" t="s">
        <v>2694</v>
      </c>
      <c r="D587" s="172" t="s">
        <v>95</v>
      </c>
      <c r="E587" s="172" t="s">
        <v>39</v>
      </c>
      <c r="F587" s="172" t="s">
        <v>117</v>
      </c>
      <c r="G587" s="172" t="s">
        <v>84</v>
      </c>
      <c r="H587" s="177">
        <v>1</v>
      </c>
      <c r="I587" s="178">
        <v>2750</v>
      </c>
      <c r="J587" s="176">
        <v>46120</v>
      </c>
      <c r="K587" s="172" t="s">
        <v>93</v>
      </c>
      <c r="L587" s="172" t="s">
        <v>94</v>
      </c>
      <c r="M587" s="179">
        <v>0.48</v>
      </c>
      <c r="N587" s="177"/>
      <c r="O587" s="177"/>
      <c r="P587" s="180">
        <v>-6.25</v>
      </c>
    </row>
    <row r="588" spans="1:16" ht="19.5" hidden="1" customHeight="1">
      <c r="A588" s="172" t="s">
        <v>3805</v>
      </c>
      <c r="B588" s="176">
        <v>46122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46117</v>
      </c>
      <c r="K588" s="172" t="s">
        <v>93</v>
      </c>
      <c r="L588" s="172" t="s">
        <v>94</v>
      </c>
      <c r="M588" s="179">
        <v>0</v>
      </c>
      <c r="N588" s="177"/>
      <c r="O588" s="177">
        <v>37</v>
      </c>
      <c r="P588" s="180">
        <v>-56.94</v>
      </c>
    </row>
    <row r="589" spans="1:16" ht="19.5" hidden="1" customHeight="1">
      <c r="A589" s="172" t="s">
        <v>3805</v>
      </c>
      <c r="B589" s="176">
        <v>46122</v>
      </c>
      <c r="C589" s="172" t="s">
        <v>2694</v>
      </c>
      <c r="D589" s="172" t="s">
        <v>95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46117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-7.57</v>
      </c>
    </row>
    <row r="590" spans="1:16" ht="19.5" hidden="1" customHeight="1">
      <c r="A590" s="172" t="s">
        <v>3805</v>
      </c>
      <c r="B590" s="176">
        <v>46122</v>
      </c>
      <c r="C590" s="172" t="s">
        <v>92</v>
      </c>
      <c r="D590" s="172" t="s">
        <v>96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46117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3805</v>
      </c>
      <c r="B591" s="176">
        <v>46122</v>
      </c>
      <c r="C591" s="172" t="s">
        <v>92</v>
      </c>
      <c r="D591" s="172" t="s">
        <v>97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46117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-56.94</v>
      </c>
    </row>
    <row r="592" spans="1:16" ht="19.5" hidden="1" customHeight="1">
      <c r="A592" s="172" t="s">
        <v>3805</v>
      </c>
      <c r="B592" s="176">
        <v>46122</v>
      </c>
      <c r="C592" s="172" t="s">
        <v>2694</v>
      </c>
      <c r="D592" s="172" t="s">
        <v>98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46117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3806</v>
      </c>
      <c r="B593" s="176">
        <v>46122</v>
      </c>
      <c r="C593" s="172" t="s">
        <v>92</v>
      </c>
      <c r="D593" s="172" t="s">
        <v>24</v>
      </c>
      <c r="E593" s="172" t="s">
        <v>58</v>
      </c>
      <c r="F593" s="172" t="s">
        <v>1300</v>
      </c>
      <c r="G593" s="172" t="s">
        <v>84</v>
      </c>
      <c r="H593" s="177">
        <v>1</v>
      </c>
      <c r="I593" s="178">
        <v>0</v>
      </c>
      <c r="J593" s="176">
        <v>46117</v>
      </c>
      <c r="K593" s="172" t="s">
        <v>93</v>
      </c>
      <c r="L593" s="172" t="s">
        <v>94</v>
      </c>
      <c r="M593" s="179">
        <v>0</v>
      </c>
      <c r="N593" s="177"/>
      <c r="O593" s="177">
        <v>37</v>
      </c>
      <c r="P593" s="180">
        <v>-56.94</v>
      </c>
    </row>
    <row r="594" spans="1:16" ht="19.5" hidden="1" customHeight="1">
      <c r="A594" s="172" t="s">
        <v>3806</v>
      </c>
      <c r="B594" s="176">
        <v>46122</v>
      </c>
      <c r="C594" s="172" t="s">
        <v>2694</v>
      </c>
      <c r="D594" s="172" t="s">
        <v>95</v>
      </c>
      <c r="E594" s="172" t="s">
        <v>58</v>
      </c>
      <c r="F594" s="172" t="s">
        <v>1300</v>
      </c>
      <c r="G594" s="172" t="s">
        <v>84</v>
      </c>
      <c r="H594" s="177">
        <v>1</v>
      </c>
      <c r="I594" s="178">
        <v>0</v>
      </c>
      <c r="J594" s="176">
        <v>46117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-6.74</v>
      </c>
    </row>
    <row r="595" spans="1:16" ht="19.5" hidden="1" customHeight="1">
      <c r="A595" s="172" t="s">
        <v>3806</v>
      </c>
      <c r="B595" s="176">
        <v>46122</v>
      </c>
      <c r="C595" s="172" t="s">
        <v>92</v>
      </c>
      <c r="D595" s="172" t="s">
        <v>96</v>
      </c>
      <c r="E595" s="172" t="s">
        <v>58</v>
      </c>
      <c r="F595" s="172" t="s">
        <v>1300</v>
      </c>
      <c r="G595" s="172" t="s">
        <v>84</v>
      </c>
      <c r="H595" s="177">
        <v>1</v>
      </c>
      <c r="I595" s="178">
        <v>0</v>
      </c>
      <c r="J595" s="176">
        <v>46117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3806</v>
      </c>
      <c r="B596" s="176">
        <v>46122</v>
      </c>
      <c r="C596" s="172" t="s">
        <v>92</v>
      </c>
      <c r="D596" s="172" t="s">
        <v>97</v>
      </c>
      <c r="E596" s="172" t="s">
        <v>58</v>
      </c>
      <c r="F596" s="172" t="s">
        <v>1300</v>
      </c>
      <c r="G596" s="172" t="s">
        <v>84</v>
      </c>
      <c r="H596" s="177">
        <v>1</v>
      </c>
      <c r="I596" s="178">
        <v>0</v>
      </c>
      <c r="J596" s="176">
        <v>46117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3806</v>
      </c>
      <c r="B597" s="176">
        <v>46122</v>
      </c>
      <c r="C597" s="172" t="s">
        <v>2694</v>
      </c>
      <c r="D597" s="172" t="s">
        <v>98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46117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-15</v>
      </c>
    </row>
    <row r="598" spans="1:16" ht="19.5" hidden="1" customHeight="1">
      <c r="A598" s="172" t="s">
        <v>3807</v>
      </c>
      <c r="B598" s="176">
        <v>46122</v>
      </c>
      <c r="C598" s="172" t="s">
        <v>92</v>
      </c>
      <c r="D598" s="172" t="s">
        <v>24</v>
      </c>
      <c r="E598" s="172" t="s">
        <v>42</v>
      </c>
      <c r="F598" s="172" t="s">
        <v>89</v>
      </c>
      <c r="G598" s="172" t="s">
        <v>84</v>
      </c>
      <c r="H598" s="177">
        <v>1</v>
      </c>
      <c r="I598" s="178">
        <v>0</v>
      </c>
      <c r="J598" s="176">
        <v>46110</v>
      </c>
      <c r="K598" s="172" t="s">
        <v>93</v>
      </c>
      <c r="L598" s="172" t="s">
        <v>94</v>
      </c>
      <c r="M598" s="179">
        <v>0</v>
      </c>
      <c r="N598" s="177"/>
      <c r="O598" s="177">
        <v>33</v>
      </c>
      <c r="P598" s="180">
        <v>-46.77</v>
      </c>
    </row>
    <row r="599" spans="1:16" ht="19.5" hidden="1" customHeight="1">
      <c r="A599" s="172" t="s">
        <v>3807</v>
      </c>
      <c r="B599" s="176">
        <v>46122</v>
      </c>
      <c r="C599" s="172" t="s">
        <v>2694</v>
      </c>
      <c r="D599" s="172" t="s">
        <v>95</v>
      </c>
      <c r="E599" s="172" t="s">
        <v>42</v>
      </c>
      <c r="F599" s="172" t="s">
        <v>89</v>
      </c>
      <c r="G599" s="172" t="s">
        <v>84</v>
      </c>
      <c r="H599" s="177">
        <v>1</v>
      </c>
      <c r="I599" s="178">
        <v>0</v>
      </c>
      <c r="J599" s="176">
        <v>46110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-6.84</v>
      </c>
    </row>
    <row r="600" spans="1:16" ht="19.5" hidden="1" customHeight="1">
      <c r="A600" s="172" t="s">
        <v>3807</v>
      </c>
      <c r="B600" s="176">
        <v>46122</v>
      </c>
      <c r="C600" s="172" t="s">
        <v>92</v>
      </c>
      <c r="D600" s="172" t="s">
        <v>96</v>
      </c>
      <c r="E600" s="172" t="s">
        <v>42</v>
      </c>
      <c r="F600" s="172" t="s">
        <v>89</v>
      </c>
      <c r="G600" s="172" t="s">
        <v>84</v>
      </c>
      <c r="H600" s="177">
        <v>1</v>
      </c>
      <c r="I600" s="178">
        <v>0</v>
      </c>
      <c r="J600" s="176">
        <v>46110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3807</v>
      </c>
      <c r="B601" s="176">
        <v>46122</v>
      </c>
      <c r="C601" s="172" t="s">
        <v>92</v>
      </c>
      <c r="D601" s="172" t="s">
        <v>97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0</v>
      </c>
      <c r="J601" s="176">
        <v>46110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3807</v>
      </c>
      <c r="B602" s="176">
        <v>46122</v>
      </c>
      <c r="C602" s="172" t="s">
        <v>2694</v>
      </c>
      <c r="D602" s="172" t="s">
        <v>98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46110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3808</v>
      </c>
      <c r="B603" s="176">
        <v>46122</v>
      </c>
      <c r="C603" s="172" t="s">
        <v>92</v>
      </c>
      <c r="D603" s="172" t="s">
        <v>24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2750</v>
      </c>
      <c r="J603" s="176">
        <v>46112</v>
      </c>
      <c r="K603" s="172" t="s">
        <v>93</v>
      </c>
      <c r="L603" s="172" t="s">
        <v>94</v>
      </c>
      <c r="M603" s="179">
        <v>0.43</v>
      </c>
      <c r="N603" s="177"/>
      <c r="O603" s="177">
        <v>32</v>
      </c>
      <c r="P603" s="180">
        <v>-76.25</v>
      </c>
    </row>
    <row r="604" spans="1:16" ht="19.5" hidden="1" customHeight="1">
      <c r="A604" s="172" t="s">
        <v>3808</v>
      </c>
      <c r="B604" s="176">
        <v>46122</v>
      </c>
      <c r="C604" s="172" t="s">
        <v>100</v>
      </c>
      <c r="D604" s="172" t="s">
        <v>101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2750</v>
      </c>
      <c r="J604" s="176">
        <v>46112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1125.71</v>
      </c>
    </row>
    <row r="605" spans="1:16" ht="19.5" hidden="1" customHeight="1">
      <c r="A605" s="172" t="s">
        <v>3808</v>
      </c>
      <c r="B605" s="176">
        <v>46122</v>
      </c>
      <c r="C605" s="172" t="s">
        <v>100</v>
      </c>
      <c r="D605" s="172" t="s">
        <v>102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2750</v>
      </c>
      <c r="J605" s="176">
        <v>46112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11.26</v>
      </c>
    </row>
    <row r="606" spans="1:16" ht="19.5" hidden="1" customHeight="1">
      <c r="A606" s="172" t="s">
        <v>3808</v>
      </c>
      <c r="B606" s="176">
        <v>46122</v>
      </c>
      <c r="C606" s="172" t="s">
        <v>100</v>
      </c>
      <c r="D606" s="172" t="s">
        <v>103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2750</v>
      </c>
      <c r="J606" s="176">
        <v>46112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1613.03</v>
      </c>
    </row>
    <row r="607" spans="1:16" ht="19.5" hidden="1" customHeight="1">
      <c r="A607" s="172" t="s">
        <v>3808</v>
      </c>
      <c r="B607" s="176">
        <v>46122</v>
      </c>
      <c r="C607" s="172" t="s">
        <v>104</v>
      </c>
      <c r="D607" s="172" t="s">
        <v>105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2750</v>
      </c>
      <c r="J607" s="176">
        <v>46112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-1182.5</v>
      </c>
    </row>
    <row r="608" spans="1:16" ht="19.5" hidden="1" customHeight="1">
      <c r="A608" s="172" t="s">
        <v>3808</v>
      </c>
      <c r="B608" s="176">
        <v>46122</v>
      </c>
      <c r="C608" s="172" t="s">
        <v>2694</v>
      </c>
      <c r="D608" s="172" t="s">
        <v>95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2750</v>
      </c>
      <c r="J608" s="176">
        <v>46112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-25</v>
      </c>
    </row>
    <row r="609" spans="1:16" ht="19.5" hidden="1" customHeight="1">
      <c r="A609" s="172" t="s">
        <v>3809</v>
      </c>
      <c r="B609" s="176">
        <v>46122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2600</v>
      </c>
      <c r="J609" s="176">
        <v>46119</v>
      </c>
      <c r="K609" s="172" t="s">
        <v>93</v>
      </c>
      <c r="L609" s="172" t="s">
        <v>94</v>
      </c>
      <c r="M609" s="179">
        <v>0.48</v>
      </c>
      <c r="N609" s="177"/>
      <c r="O609" s="177"/>
      <c r="P609" s="180">
        <v>-80</v>
      </c>
    </row>
    <row r="610" spans="1:16" ht="19.5" hidden="1" customHeight="1">
      <c r="A610" s="172" t="s">
        <v>3809</v>
      </c>
      <c r="B610" s="176">
        <v>46122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2600</v>
      </c>
      <c r="J610" s="176">
        <v>46119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934.29</v>
      </c>
    </row>
    <row r="611" spans="1:16" ht="19.5" hidden="1" customHeight="1">
      <c r="A611" s="172" t="s">
        <v>3809</v>
      </c>
      <c r="B611" s="176">
        <v>46122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2600</v>
      </c>
      <c r="J611" s="176">
        <v>46119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9.34</v>
      </c>
    </row>
    <row r="612" spans="1:16" ht="19.5" hidden="1" customHeight="1">
      <c r="A612" s="172" t="s">
        <v>3809</v>
      </c>
      <c r="B612" s="176">
        <v>46122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2600</v>
      </c>
      <c r="J612" s="176">
        <v>46119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1656.37</v>
      </c>
    </row>
    <row r="613" spans="1:16" ht="19.5" hidden="1" customHeight="1">
      <c r="A613" s="172" t="s">
        <v>3809</v>
      </c>
      <c r="B613" s="176">
        <v>46122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2600</v>
      </c>
      <c r="J613" s="176">
        <v>46119</v>
      </c>
      <c r="K613" s="172" t="s">
        <v>93</v>
      </c>
      <c r="L613" s="172" t="s">
        <v>94</v>
      </c>
      <c r="M613" s="179">
        <v>0.48</v>
      </c>
      <c r="N613" s="177"/>
      <c r="O613" s="177"/>
      <c r="P613" s="180">
        <v>-1248</v>
      </c>
    </row>
    <row r="614" spans="1:16" ht="19.5" hidden="1" customHeight="1">
      <c r="A614" s="172" t="s">
        <v>3809</v>
      </c>
      <c r="B614" s="176">
        <v>46122</v>
      </c>
      <c r="C614" s="172" t="s">
        <v>2694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2600</v>
      </c>
      <c r="J614" s="176">
        <v>46119</v>
      </c>
      <c r="K614" s="172" t="s">
        <v>93</v>
      </c>
      <c r="L614" s="172" t="s">
        <v>94</v>
      </c>
      <c r="M614" s="179">
        <v>0.48</v>
      </c>
      <c r="N614" s="177"/>
      <c r="O614" s="177"/>
      <c r="P614" s="180">
        <v>-8.24</v>
      </c>
    </row>
    <row r="615" spans="1:16" ht="19.5" hidden="1" customHeight="1">
      <c r="A615" s="172" t="s">
        <v>3810</v>
      </c>
      <c r="B615" s="176">
        <v>46122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2600</v>
      </c>
      <c r="J615" s="176">
        <v>46118</v>
      </c>
      <c r="K615" s="172" t="s">
        <v>93</v>
      </c>
      <c r="L615" s="172" t="s">
        <v>94</v>
      </c>
      <c r="M615" s="179">
        <v>0.48</v>
      </c>
      <c r="N615" s="177"/>
      <c r="O615" s="177"/>
      <c r="P615" s="180">
        <v>-80</v>
      </c>
    </row>
    <row r="616" spans="1:16" ht="19.5" hidden="1" customHeight="1">
      <c r="A616" s="172" t="s">
        <v>3810</v>
      </c>
      <c r="B616" s="176">
        <v>46122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2600</v>
      </c>
      <c r="J616" s="176">
        <v>46118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941.9</v>
      </c>
    </row>
    <row r="617" spans="1:16" ht="19.5" hidden="1" customHeight="1">
      <c r="A617" s="172" t="s">
        <v>3810</v>
      </c>
      <c r="B617" s="176">
        <v>46122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2600</v>
      </c>
      <c r="J617" s="176">
        <v>46118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9.42</v>
      </c>
    </row>
    <row r="618" spans="1:16" ht="19.5" hidden="1" customHeight="1">
      <c r="A618" s="172" t="s">
        <v>3810</v>
      </c>
      <c r="B618" s="176">
        <v>46122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2600</v>
      </c>
      <c r="J618" s="176">
        <v>46118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1648.68</v>
      </c>
    </row>
    <row r="619" spans="1:16" ht="19.5" hidden="1" customHeight="1">
      <c r="A619" s="172" t="s">
        <v>3810</v>
      </c>
      <c r="B619" s="176">
        <v>46122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2600</v>
      </c>
      <c r="J619" s="176">
        <v>46118</v>
      </c>
      <c r="K619" s="172" t="s">
        <v>93</v>
      </c>
      <c r="L619" s="172" t="s">
        <v>94</v>
      </c>
      <c r="M619" s="179">
        <v>0.48</v>
      </c>
      <c r="N619" s="177"/>
      <c r="O619" s="177"/>
      <c r="P619" s="180">
        <v>-1248</v>
      </c>
    </row>
    <row r="620" spans="1:16" ht="19.5" hidden="1" customHeight="1">
      <c r="A620" s="172" t="s">
        <v>3810</v>
      </c>
      <c r="B620" s="176">
        <v>46122</v>
      </c>
      <c r="C620" s="172" t="s">
        <v>2694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2600</v>
      </c>
      <c r="J620" s="176">
        <v>46118</v>
      </c>
      <c r="K620" s="172" t="s">
        <v>93</v>
      </c>
      <c r="L620" s="172" t="s">
        <v>94</v>
      </c>
      <c r="M620" s="179">
        <v>0.48</v>
      </c>
      <c r="N620" s="177"/>
      <c r="O620" s="177"/>
      <c r="P620" s="180">
        <v>-6.82</v>
      </c>
    </row>
    <row r="621" spans="1:16" ht="19.5" hidden="1" customHeight="1">
      <c r="A621" s="172" t="s">
        <v>3811</v>
      </c>
      <c r="B621" s="176">
        <v>46122</v>
      </c>
      <c r="C621" s="172" t="s">
        <v>92</v>
      </c>
      <c r="D621" s="172" t="s">
        <v>24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0</v>
      </c>
      <c r="J621" s="176">
        <v>46116</v>
      </c>
      <c r="K621" s="172" t="s">
        <v>93</v>
      </c>
      <c r="L621" s="172" t="s">
        <v>94</v>
      </c>
      <c r="M621" s="179">
        <v>0</v>
      </c>
      <c r="N621" s="177"/>
      <c r="O621" s="177">
        <v>36</v>
      </c>
      <c r="P621" s="180">
        <v>-56.94</v>
      </c>
    </row>
    <row r="622" spans="1:16" ht="19.5" hidden="1" customHeight="1">
      <c r="A622" s="172" t="s">
        <v>3811</v>
      </c>
      <c r="B622" s="176">
        <v>46122</v>
      </c>
      <c r="C622" s="172" t="s">
        <v>2694</v>
      </c>
      <c r="D622" s="172" t="s">
        <v>95</v>
      </c>
      <c r="E622" s="172" t="s">
        <v>60</v>
      </c>
      <c r="F622" s="172" t="s">
        <v>1426</v>
      </c>
      <c r="G622" s="172" t="s">
        <v>84</v>
      </c>
      <c r="H622" s="177">
        <v>1</v>
      </c>
      <c r="I622" s="178">
        <v>0</v>
      </c>
      <c r="J622" s="176">
        <v>46116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-5.0599999999999996</v>
      </c>
    </row>
    <row r="623" spans="1:16" ht="19.5" hidden="1" customHeight="1">
      <c r="A623" s="172" t="s">
        <v>3808</v>
      </c>
      <c r="B623" s="176">
        <v>46122</v>
      </c>
      <c r="C623" s="172" t="s">
        <v>2694</v>
      </c>
      <c r="D623" s="172" t="s">
        <v>82</v>
      </c>
      <c r="E623" s="172" t="s">
        <v>43</v>
      </c>
      <c r="F623" s="172" t="s">
        <v>125</v>
      </c>
      <c r="G623" s="172" t="s">
        <v>84</v>
      </c>
      <c r="H623" s="177">
        <v>1</v>
      </c>
      <c r="I623" s="178">
        <v>0</v>
      </c>
      <c r="J623" s="176">
        <v>46112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-21.39</v>
      </c>
    </row>
    <row r="624" spans="1:16" ht="19.5" hidden="1" customHeight="1">
      <c r="A624" s="172" t="s">
        <v>3810</v>
      </c>
      <c r="B624" s="176">
        <v>46122</v>
      </c>
      <c r="C624" s="172" t="s">
        <v>2694</v>
      </c>
      <c r="D624" s="172" t="s">
        <v>82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46118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-17.899999999999999</v>
      </c>
    </row>
    <row r="625" spans="1:16" ht="19.5" hidden="1" customHeight="1">
      <c r="A625" s="172" t="s">
        <v>3811</v>
      </c>
      <c r="B625" s="176">
        <v>46122</v>
      </c>
      <c r="C625" s="172" t="s">
        <v>92</v>
      </c>
      <c r="D625" s="172" t="s">
        <v>96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46116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3811</v>
      </c>
      <c r="B626" s="176">
        <v>46122</v>
      </c>
      <c r="C626" s="172" t="s">
        <v>92</v>
      </c>
      <c r="D626" s="172" t="s">
        <v>97</v>
      </c>
      <c r="E626" s="172" t="s">
        <v>60</v>
      </c>
      <c r="F626" s="172" t="s">
        <v>1426</v>
      </c>
      <c r="G626" s="172" t="s">
        <v>84</v>
      </c>
      <c r="H626" s="177">
        <v>1</v>
      </c>
      <c r="I626" s="178">
        <v>0</v>
      </c>
      <c r="J626" s="176">
        <v>46116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3811</v>
      </c>
      <c r="B627" s="176">
        <v>46122</v>
      </c>
      <c r="C627" s="172" t="s">
        <v>2694</v>
      </c>
      <c r="D627" s="172" t="s">
        <v>98</v>
      </c>
      <c r="E627" s="172" t="s">
        <v>60</v>
      </c>
      <c r="F627" s="172" t="s">
        <v>1426</v>
      </c>
      <c r="G627" s="172" t="s">
        <v>84</v>
      </c>
      <c r="H627" s="177">
        <v>1</v>
      </c>
      <c r="I627" s="178">
        <v>0</v>
      </c>
      <c r="J627" s="176">
        <v>46116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3812</v>
      </c>
      <c r="B628" s="176">
        <v>46122</v>
      </c>
      <c r="C628" s="172" t="s">
        <v>92</v>
      </c>
      <c r="D628" s="172" t="s">
        <v>24</v>
      </c>
      <c r="E628" s="172" t="s">
        <v>43</v>
      </c>
      <c r="F628" s="172" t="s">
        <v>125</v>
      </c>
      <c r="G628" s="172" t="s">
        <v>84</v>
      </c>
      <c r="H628" s="177">
        <v>1</v>
      </c>
      <c r="I628" s="178">
        <v>2750</v>
      </c>
      <c r="J628" s="176">
        <v>46121</v>
      </c>
      <c r="K628" s="172" t="s">
        <v>93</v>
      </c>
      <c r="L628" s="172" t="s">
        <v>94</v>
      </c>
      <c r="M628" s="179">
        <v>0.48</v>
      </c>
      <c r="N628" s="177"/>
      <c r="O628" s="177"/>
      <c r="P628" s="180">
        <v>-68</v>
      </c>
    </row>
    <row r="629" spans="1:16" ht="19.5" hidden="1" customHeight="1">
      <c r="A629" s="172" t="s">
        <v>3812</v>
      </c>
      <c r="B629" s="176">
        <v>46122</v>
      </c>
      <c r="C629" s="172" t="s">
        <v>100</v>
      </c>
      <c r="D629" s="172" t="s">
        <v>101</v>
      </c>
      <c r="E629" s="172" t="s">
        <v>43</v>
      </c>
      <c r="F629" s="172" t="s">
        <v>125</v>
      </c>
      <c r="G629" s="172" t="s">
        <v>84</v>
      </c>
      <c r="H629" s="177">
        <v>1</v>
      </c>
      <c r="I629" s="178">
        <v>2750</v>
      </c>
      <c r="J629" s="176">
        <v>46121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985.71</v>
      </c>
    </row>
    <row r="630" spans="1:16" ht="19.5" hidden="1" customHeight="1">
      <c r="A630" s="172" t="s">
        <v>3812</v>
      </c>
      <c r="B630" s="176">
        <v>46122</v>
      </c>
      <c r="C630" s="172" t="s">
        <v>100</v>
      </c>
      <c r="D630" s="172" t="s">
        <v>102</v>
      </c>
      <c r="E630" s="172" t="s">
        <v>43</v>
      </c>
      <c r="F630" s="172" t="s">
        <v>125</v>
      </c>
      <c r="G630" s="172" t="s">
        <v>84</v>
      </c>
      <c r="H630" s="177">
        <v>1</v>
      </c>
      <c r="I630" s="178">
        <v>2750</v>
      </c>
      <c r="J630" s="176">
        <v>46121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9.86</v>
      </c>
    </row>
    <row r="631" spans="1:16" ht="19.5" hidden="1" customHeight="1">
      <c r="A631" s="172" t="s">
        <v>3812</v>
      </c>
      <c r="B631" s="176">
        <v>46122</v>
      </c>
      <c r="C631" s="172" t="s">
        <v>100</v>
      </c>
      <c r="D631" s="172" t="s">
        <v>103</v>
      </c>
      <c r="E631" s="172" t="s">
        <v>43</v>
      </c>
      <c r="F631" s="172" t="s">
        <v>125</v>
      </c>
      <c r="G631" s="172" t="s">
        <v>84</v>
      </c>
      <c r="H631" s="177">
        <v>1</v>
      </c>
      <c r="I631" s="178">
        <v>2750</v>
      </c>
      <c r="J631" s="176">
        <v>46121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1754.43</v>
      </c>
    </row>
    <row r="632" spans="1:16" ht="19.5" hidden="1" customHeight="1">
      <c r="A632" s="172" t="s">
        <v>3812</v>
      </c>
      <c r="B632" s="176">
        <v>46122</v>
      </c>
      <c r="C632" s="172" t="s">
        <v>104</v>
      </c>
      <c r="D632" s="172" t="s">
        <v>105</v>
      </c>
      <c r="E632" s="172" t="s">
        <v>43</v>
      </c>
      <c r="F632" s="172" t="s">
        <v>125</v>
      </c>
      <c r="G632" s="172" t="s">
        <v>84</v>
      </c>
      <c r="H632" s="177">
        <v>1</v>
      </c>
      <c r="I632" s="178">
        <v>2750</v>
      </c>
      <c r="J632" s="176">
        <v>46121</v>
      </c>
      <c r="K632" s="172" t="s">
        <v>93</v>
      </c>
      <c r="L632" s="172" t="s">
        <v>94</v>
      </c>
      <c r="M632" s="179">
        <v>0.48</v>
      </c>
      <c r="N632" s="177"/>
      <c r="O632" s="177"/>
      <c r="P632" s="180">
        <v>-1320</v>
      </c>
    </row>
    <row r="633" spans="1:16" ht="19.5" hidden="1" customHeight="1">
      <c r="A633" s="172" t="s">
        <v>3812</v>
      </c>
      <c r="B633" s="176">
        <v>46122</v>
      </c>
      <c r="C633" s="172" t="s">
        <v>2694</v>
      </c>
      <c r="D633" s="172" t="s">
        <v>95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2750</v>
      </c>
      <c r="J633" s="176">
        <v>46121</v>
      </c>
      <c r="K633" s="172" t="s">
        <v>93</v>
      </c>
      <c r="L633" s="172" t="s">
        <v>94</v>
      </c>
      <c r="M633" s="179">
        <v>0.48</v>
      </c>
      <c r="N633" s="177"/>
      <c r="O633" s="177"/>
      <c r="P633" s="180">
        <v>-11.04</v>
      </c>
    </row>
    <row r="634" spans="1:16" ht="19.5" hidden="1" customHeight="1">
      <c r="A634" s="172" t="s">
        <v>3813</v>
      </c>
      <c r="B634" s="176">
        <v>46122</v>
      </c>
      <c r="C634" s="172" t="s">
        <v>92</v>
      </c>
      <c r="D634" s="172" t="s">
        <v>24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2600</v>
      </c>
      <c r="J634" s="176">
        <v>46117</v>
      </c>
      <c r="K634" s="172" t="s">
        <v>93</v>
      </c>
      <c r="L634" s="172" t="s">
        <v>94</v>
      </c>
      <c r="M634" s="179">
        <v>0.43</v>
      </c>
      <c r="N634" s="177"/>
      <c r="O634" s="177">
        <v>37</v>
      </c>
      <c r="P634" s="180">
        <v>-131.72</v>
      </c>
    </row>
    <row r="635" spans="1:16" ht="19.5" hidden="1" customHeight="1">
      <c r="A635" s="172" t="s">
        <v>3813</v>
      </c>
      <c r="B635" s="176">
        <v>46122</v>
      </c>
      <c r="C635" s="172" t="s">
        <v>100</v>
      </c>
      <c r="D635" s="172" t="s">
        <v>101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2600</v>
      </c>
      <c r="J635" s="176">
        <v>46117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1135.3900000000001</v>
      </c>
    </row>
    <row r="636" spans="1:16" ht="19.5" hidden="1" customHeight="1">
      <c r="A636" s="172" t="s">
        <v>3813</v>
      </c>
      <c r="B636" s="176">
        <v>46122</v>
      </c>
      <c r="C636" s="172" t="s">
        <v>100</v>
      </c>
      <c r="D636" s="172" t="s">
        <v>102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2600</v>
      </c>
      <c r="J636" s="176">
        <v>46117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3813</v>
      </c>
      <c r="B637" s="176">
        <v>46122</v>
      </c>
      <c r="C637" s="172" t="s">
        <v>100</v>
      </c>
      <c r="D637" s="172" t="s">
        <v>103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2600</v>
      </c>
      <c r="J637" s="176">
        <v>46117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1464.61</v>
      </c>
    </row>
    <row r="638" spans="1:16" ht="19.5" hidden="1" customHeight="1">
      <c r="A638" s="172" t="s">
        <v>3813</v>
      </c>
      <c r="B638" s="176">
        <v>46122</v>
      </c>
      <c r="C638" s="172" t="s">
        <v>104</v>
      </c>
      <c r="D638" s="172" t="s">
        <v>105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2600</v>
      </c>
      <c r="J638" s="176">
        <v>46117</v>
      </c>
      <c r="K638" s="172" t="s">
        <v>93</v>
      </c>
      <c r="L638" s="172" t="s">
        <v>94</v>
      </c>
      <c r="M638" s="179">
        <v>0.43</v>
      </c>
      <c r="N638" s="177"/>
      <c r="O638" s="177"/>
      <c r="P638" s="180">
        <v>-1118</v>
      </c>
    </row>
    <row r="639" spans="1:16" ht="19.5" hidden="1" customHeight="1">
      <c r="A639" s="172" t="s">
        <v>3813</v>
      </c>
      <c r="B639" s="176">
        <v>46122</v>
      </c>
      <c r="C639" s="172" t="s">
        <v>2694</v>
      </c>
      <c r="D639" s="172" t="s">
        <v>95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2600</v>
      </c>
      <c r="J639" s="176">
        <v>46117</v>
      </c>
      <c r="K639" s="172" t="s">
        <v>93</v>
      </c>
      <c r="L639" s="172" t="s">
        <v>94</v>
      </c>
      <c r="M639" s="179">
        <v>0.43</v>
      </c>
      <c r="N639" s="177"/>
      <c r="O639" s="177"/>
      <c r="P639" s="180">
        <v>-9.16</v>
      </c>
    </row>
    <row r="640" spans="1:16" ht="19.5" hidden="1" customHeight="1">
      <c r="A640" s="172" t="s">
        <v>3814</v>
      </c>
      <c r="B640" s="176">
        <v>46122</v>
      </c>
      <c r="C640" s="172" t="s">
        <v>92</v>
      </c>
      <c r="D640" s="172" t="s">
        <v>24</v>
      </c>
      <c r="E640" s="172" t="s">
        <v>57</v>
      </c>
      <c r="F640" s="172" t="s">
        <v>1263</v>
      </c>
      <c r="G640" s="172" t="s">
        <v>84</v>
      </c>
      <c r="H640" s="177">
        <v>1</v>
      </c>
      <c r="I640" s="178">
        <v>2393</v>
      </c>
      <c r="J640" s="176">
        <v>46111</v>
      </c>
      <c r="K640" s="172" t="s">
        <v>93</v>
      </c>
      <c r="L640" s="172" t="s">
        <v>94</v>
      </c>
      <c r="M640" s="179">
        <v>0.43</v>
      </c>
      <c r="N640" s="177"/>
      <c r="O640" s="177">
        <v>33</v>
      </c>
      <c r="P640" s="180">
        <v>-97.56</v>
      </c>
    </row>
    <row r="641" spans="1:16" ht="19.5" hidden="1" customHeight="1">
      <c r="A641" s="172" t="s">
        <v>3814</v>
      </c>
      <c r="B641" s="176">
        <v>46122</v>
      </c>
      <c r="C641" s="172" t="s">
        <v>100</v>
      </c>
      <c r="D641" s="172" t="s">
        <v>101</v>
      </c>
      <c r="E641" s="172" t="s">
        <v>57</v>
      </c>
      <c r="F641" s="172" t="s">
        <v>1263</v>
      </c>
      <c r="G641" s="172" t="s">
        <v>84</v>
      </c>
      <c r="H641" s="177">
        <v>1</v>
      </c>
      <c r="I641" s="178">
        <v>2393</v>
      </c>
      <c r="J641" s="176">
        <v>46111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833.18</v>
      </c>
    </row>
    <row r="642" spans="1:16" ht="19.5" hidden="1" customHeight="1">
      <c r="A642" s="172" t="s">
        <v>3814</v>
      </c>
      <c r="B642" s="176">
        <v>46122</v>
      </c>
      <c r="C642" s="172" t="s">
        <v>100</v>
      </c>
      <c r="D642" s="172" t="s">
        <v>102</v>
      </c>
      <c r="E642" s="172" t="s">
        <v>57</v>
      </c>
      <c r="F642" s="172" t="s">
        <v>1263</v>
      </c>
      <c r="G642" s="172" t="s">
        <v>84</v>
      </c>
      <c r="H642" s="177">
        <v>1</v>
      </c>
      <c r="I642" s="178">
        <v>2393</v>
      </c>
      <c r="J642" s="176">
        <v>46111</v>
      </c>
      <c r="K642" s="172" t="s">
        <v>93</v>
      </c>
      <c r="L642" s="172" t="s">
        <v>94</v>
      </c>
      <c r="M642" s="179">
        <v>0</v>
      </c>
      <c r="N642" s="177"/>
      <c r="O642" s="177"/>
      <c r="P642" s="180">
        <v>8.33</v>
      </c>
    </row>
    <row r="643" spans="1:16" ht="19.5" hidden="1" customHeight="1">
      <c r="A643" s="172" t="s">
        <v>3814</v>
      </c>
      <c r="B643" s="176">
        <v>46122</v>
      </c>
      <c r="C643" s="172" t="s">
        <v>100</v>
      </c>
      <c r="D643" s="172" t="s">
        <v>103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2393</v>
      </c>
      <c r="J643" s="176">
        <v>46111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1551.49</v>
      </c>
    </row>
    <row r="644" spans="1:16" ht="19.5" hidden="1" customHeight="1">
      <c r="A644" s="172" t="s">
        <v>3814</v>
      </c>
      <c r="B644" s="176">
        <v>46122</v>
      </c>
      <c r="C644" s="172" t="s">
        <v>104</v>
      </c>
      <c r="D644" s="172" t="s">
        <v>105</v>
      </c>
      <c r="E644" s="172" t="s">
        <v>57</v>
      </c>
      <c r="F644" s="172" t="s">
        <v>1263</v>
      </c>
      <c r="G644" s="172" t="s">
        <v>84</v>
      </c>
      <c r="H644" s="177">
        <v>1</v>
      </c>
      <c r="I644" s="178">
        <v>2393</v>
      </c>
      <c r="J644" s="176">
        <v>46111</v>
      </c>
      <c r="K644" s="172" t="s">
        <v>93</v>
      </c>
      <c r="L644" s="172" t="s">
        <v>94</v>
      </c>
      <c r="M644" s="179">
        <v>0.43</v>
      </c>
      <c r="N644" s="177"/>
      <c r="O644" s="177"/>
      <c r="P644" s="180">
        <v>-1028.99</v>
      </c>
    </row>
    <row r="645" spans="1:16" ht="19.5" hidden="1" customHeight="1">
      <c r="A645" s="172" t="s">
        <v>3814</v>
      </c>
      <c r="B645" s="176">
        <v>46122</v>
      </c>
      <c r="C645" s="172" t="s">
        <v>2694</v>
      </c>
      <c r="D645" s="172" t="s">
        <v>95</v>
      </c>
      <c r="E645" s="172" t="s">
        <v>57</v>
      </c>
      <c r="F645" s="172" t="s">
        <v>1263</v>
      </c>
      <c r="G645" s="172" t="s">
        <v>84</v>
      </c>
      <c r="H645" s="177">
        <v>1</v>
      </c>
      <c r="I645" s="178">
        <v>2393</v>
      </c>
      <c r="J645" s="176">
        <v>46111</v>
      </c>
      <c r="K645" s="172" t="s">
        <v>93</v>
      </c>
      <c r="L645" s="172" t="s">
        <v>94</v>
      </c>
      <c r="M645" s="179">
        <v>0.43</v>
      </c>
      <c r="N645" s="177"/>
      <c r="O645" s="177"/>
      <c r="P645" s="180">
        <v>-8.56</v>
      </c>
    </row>
    <row r="646" spans="1:16" ht="19.5" hidden="1" customHeight="1">
      <c r="A646" s="172" t="s">
        <v>3815</v>
      </c>
      <c r="B646" s="176">
        <v>46122</v>
      </c>
      <c r="C646" s="172" t="s">
        <v>92</v>
      </c>
      <c r="D646" s="172" t="s">
        <v>24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46115</v>
      </c>
      <c r="K646" s="172" t="s">
        <v>93</v>
      </c>
      <c r="L646" s="172" t="s">
        <v>94</v>
      </c>
      <c r="M646" s="179">
        <v>0</v>
      </c>
      <c r="N646" s="177"/>
      <c r="O646" s="177">
        <v>34</v>
      </c>
      <c r="P646" s="180">
        <v>-46.77</v>
      </c>
    </row>
    <row r="647" spans="1:16" ht="19.5" hidden="1" customHeight="1">
      <c r="A647" s="172" t="s">
        <v>3815</v>
      </c>
      <c r="B647" s="176">
        <v>46122</v>
      </c>
      <c r="C647" s="172" t="s">
        <v>2694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46115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-6.6</v>
      </c>
    </row>
    <row r="648" spans="1:16" ht="19.5" hidden="1" customHeight="1">
      <c r="A648" s="172" t="s">
        <v>3816</v>
      </c>
      <c r="B648" s="176">
        <v>46122</v>
      </c>
      <c r="C648" s="172" t="s">
        <v>2694</v>
      </c>
      <c r="D648" s="172" t="s">
        <v>82</v>
      </c>
      <c r="E648" s="172" t="s">
        <v>57</v>
      </c>
      <c r="F648" s="172" t="s">
        <v>1263</v>
      </c>
      <c r="G648" s="172" t="s">
        <v>84</v>
      </c>
      <c r="H648" s="177">
        <v>1</v>
      </c>
      <c r="I648" s="178">
        <v>0</v>
      </c>
      <c r="J648" s="176">
        <v>46122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-17.95</v>
      </c>
    </row>
    <row r="649" spans="1:16" ht="19.5" hidden="1" customHeight="1">
      <c r="A649" s="172" t="s">
        <v>3686</v>
      </c>
      <c r="B649" s="176">
        <v>46122</v>
      </c>
      <c r="C649" s="172" t="s">
        <v>92</v>
      </c>
      <c r="D649" s="172" t="s">
        <v>24</v>
      </c>
      <c r="E649" s="172" t="s">
        <v>38</v>
      </c>
      <c r="F649" s="172" t="s">
        <v>87</v>
      </c>
      <c r="G649" s="172" t="s">
        <v>84</v>
      </c>
      <c r="H649" s="177">
        <v>1</v>
      </c>
      <c r="I649" s="178">
        <v>0</v>
      </c>
      <c r="J649" s="176">
        <v>46113</v>
      </c>
      <c r="K649" s="172" t="s">
        <v>93</v>
      </c>
      <c r="L649" s="172" t="s">
        <v>94</v>
      </c>
      <c r="M649" s="179">
        <v>0</v>
      </c>
      <c r="N649" s="177"/>
      <c r="O649" s="177">
        <v>32</v>
      </c>
      <c r="P649" s="180">
        <v>-46.77</v>
      </c>
    </row>
    <row r="650" spans="1:16" ht="19.5" hidden="1" customHeight="1">
      <c r="A650" s="172" t="s">
        <v>3686</v>
      </c>
      <c r="B650" s="176">
        <v>46122</v>
      </c>
      <c r="C650" s="172" t="s">
        <v>2694</v>
      </c>
      <c r="D650" s="172" t="s">
        <v>95</v>
      </c>
      <c r="E650" s="172" t="s">
        <v>38</v>
      </c>
      <c r="F650" s="172" t="s">
        <v>87</v>
      </c>
      <c r="G650" s="172" t="s">
        <v>84</v>
      </c>
      <c r="H650" s="177">
        <v>1</v>
      </c>
      <c r="I650" s="178">
        <v>0</v>
      </c>
      <c r="J650" s="176">
        <v>46113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-5.81</v>
      </c>
    </row>
    <row r="651" spans="1:16" ht="19.5" hidden="1" customHeight="1">
      <c r="A651" s="172" t="s">
        <v>3815</v>
      </c>
      <c r="B651" s="176">
        <v>46122</v>
      </c>
      <c r="C651" s="172" t="s">
        <v>92</v>
      </c>
      <c r="D651" s="172" t="s">
        <v>96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46115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0</v>
      </c>
    </row>
    <row r="652" spans="1:16" ht="19.5" hidden="1" customHeight="1">
      <c r="A652" s="172" t="s">
        <v>3815</v>
      </c>
      <c r="B652" s="176">
        <v>46122</v>
      </c>
      <c r="C652" s="172" t="s">
        <v>92</v>
      </c>
      <c r="D652" s="172" t="s">
        <v>97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46115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-46.77</v>
      </c>
    </row>
    <row r="653" spans="1:16" ht="19.5" hidden="1" customHeight="1">
      <c r="A653" s="172" t="s">
        <v>3815</v>
      </c>
      <c r="B653" s="176">
        <v>46122</v>
      </c>
      <c r="C653" s="172" t="s">
        <v>2694</v>
      </c>
      <c r="D653" s="172" t="s">
        <v>98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46115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-15</v>
      </c>
    </row>
    <row r="654" spans="1:16" ht="19.5" hidden="1" customHeight="1">
      <c r="A654" s="172" t="s">
        <v>3814</v>
      </c>
      <c r="B654" s="176">
        <v>46122</v>
      </c>
      <c r="C654" s="172" t="s">
        <v>2694</v>
      </c>
      <c r="D654" s="172" t="s">
        <v>82</v>
      </c>
      <c r="E654" s="172" t="s">
        <v>57</v>
      </c>
      <c r="F654" s="172" t="s">
        <v>1263</v>
      </c>
      <c r="G654" s="172" t="s">
        <v>84</v>
      </c>
      <c r="H654" s="177">
        <v>1</v>
      </c>
      <c r="I654" s="178">
        <v>0</v>
      </c>
      <c r="J654" s="176">
        <v>46111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-15.83</v>
      </c>
    </row>
    <row r="655" spans="1:16" ht="19.5" hidden="1" customHeight="1">
      <c r="A655" s="172" t="s">
        <v>3686</v>
      </c>
      <c r="B655" s="176">
        <v>46122</v>
      </c>
      <c r="C655" s="172" t="s">
        <v>92</v>
      </c>
      <c r="D655" s="172" t="s">
        <v>96</v>
      </c>
      <c r="E655" s="172" t="s">
        <v>38</v>
      </c>
      <c r="F655" s="172" t="s">
        <v>87</v>
      </c>
      <c r="G655" s="172" t="s">
        <v>84</v>
      </c>
      <c r="H655" s="177">
        <v>1</v>
      </c>
      <c r="I655" s="178">
        <v>0</v>
      </c>
      <c r="J655" s="176">
        <v>46113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3686</v>
      </c>
      <c r="B656" s="176">
        <v>46122</v>
      </c>
      <c r="C656" s="172" t="s">
        <v>92</v>
      </c>
      <c r="D656" s="172" t="s">
        <v>97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0</v>
      </c>
      <c r="J656" s="176">
        <v>46113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3686</v>
      </c>
      <c r="B657" s="176">
        <v>46122</v>
      </c>
      <c r="C657" s="172" t="s">
        <v>2694</v>
      </c>
      <c r="D657" s="172" t="s">
        <v>98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0</v>
      </c>
      <c r="J657" s="176">
        <v>46113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3793</v>
      </c>
      <c r="B658" s="176">
        <v>46122</v>
      </c>
      <c r="C658" s="172" t="s">
        <v>2694</v>
      </c>
      <c r="D658" s="172" t="s">
        <v>82</v>
      </c>
      <c r="E658" s="172" t="s">
        <v>60</v>
      </c>
      <c r="F658" s="172" t="s">
        <v>1426</v>
      </c>
      <c r="G658" s="172" t="s">
        <v>84</v>
      </c>
      <c r="H658" s="177">
        <v>1</v>
      </c>
      <c r="I658" s="178">
        <v>0</v>
      </c>
      <c r="J658" s="176">
        <v>46122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17.420000000000002</v>
      </c>
    </row>
    <row r="659" spans="1:16" ht="19.5" hidden="1" customHeight="1">
      <c r="A659" s="172" t="s">
        <v>3786</v>
      </c>
      <c r="B659" s="176">
        <v>46122</v>
      </c>
      <c r="C659" s="172" t="s">
        <v>166</v>
      </c>
      <c r="D659" s="172" t="s">
        <v>167</v>
      </c>
      <c r="E659" s="172" t="s">
        <v>52</v>
      </c>
      <c r="F659" s="172" t="s">
        <v>90</v>
      </c>
      <c r="G659" s="172" t="s">
        <v>84</v>
      </c>
      <c r="H659" s="177">
        <v>1</v>
      </c>
      <c r="I659" s="178">
        <v>-2750</v>
      </c>
      <c r="J659" s="176">
        <v>46119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-983.37</v>
      </c>
    </row>
    <row r="660" spans="1:16" ht="19.5" hidden="1" customHeight="1">
      <c r="A660" s="172" t="s">
        <v>3786</v>
      </c>
      <c r="B660" s="176">
        <v>46122</v>
      </c>
      <c r="C660" s="172" t="s">
        <v>166</v>
      </c>
      <c r="D660" s="172" t="s">
        <v>102</v>
      </c>
      <c r="E660" s="172" t="s">
        <v>52</v>
      </c>
      <c r="F660" s="172" t="s">
        <v>90</v>
      </c>
      <c r="G660" s="172" t="s">
        <v>84</v>
      </c>
      <c r="H660" s="177">
        <v>1</v>
      </c>
      <c r="I660" s="178">
        <v>-2750</v>
      </c>
      <c r="J660" s="176">
        <v>46119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-9.83</v>
      </c>
    </row>
    <row r="661" spans="1:16" ht="19.5" hidden="1" customHeight="1">
      <c r="A661" s="172" t="s">
        <v>3786</v>
      </c>
      <c r="B661" s="176">
        <v>46122</v>
      </c>
      <c r="C661" s="172" t="s">
        <v>166</v>
      </c>
      <c r="D661" s="172" t="s">
        <v>103</v>
      </c>
      <c r="E661" s="172" t="s">
        <v>52</v>
      </c>
      <c r="F661" s="172" t="s">
        <v>90</v>
      </c>
      <c r="G661" s="172" t="s">
        <v>84</v>
      </c>
      <c r="H661" s="177">
        <v>1</v>
      </c>
      <c r="I661" s="178">
        <v>-2750</v>
      </c>
      <c r="J661" s="176">
        <v>46119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-1756.8</v>
      </c>
    </row>
    <row r="662" spans="1:16" ht="19.5" hidden="1" customHeight="1">
      <c r="A662" s="172" t="s">
        <v>3786</v>
      </c>
      <c r="B662" s="176">
        <v>46122</v>
      </c>
      <c r="C662" s="172" t="s">
        <v>104</v>
      </c>
      <c r="D662" s="172" t="s">
        <v>168</v>
      </c>
      <c r="E662" s="172" t="s">
        <v>52</v>
      </c>
      <c r="F662" s="172" t="s">
        <v>90</v>
      </c>
      <c r="G662" s="172" t="s">
        <v>84</v>
      </c>
      <c r="H662" s="177">
        <v>1</v>
      </c>
      <c r="I662" s="178">
        <v>-2750</v>
      </c>
      <c r="J662" s="176">
        <v>46119</v>
      </c>
      <c r="K662" s="172" t="s">
        <v>93</v>
      </c>
      <c r="L662" s="172" t="s">
        <v>94</v>
      </c>
      <c r="M662" s="179">
        <v>0.48</v>
      </c>
      <c r="N662" s="177"/>
      <c r="O662" s="177"/>
      <c r="P662" s="180">
        <v>1320</v>
      </c>
    </row>
    <row r="663" spans="1:16" ht="19.5" hidden="1" customHeight="1">
      <c r="A663" s="172" t="s">
        <v>3817</v>
      </c>
      <c r="B663" s="176">
        <v>46122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2750</v>
      </c>
      <c r="J663" s="176">
        <v>46121</v>
      </c>
      <c r="K663" s="172" t="s">
        <v>93</v>
      </c>
      <c r="L663" s="172" t="s">
        <v>94</v>
      </c>
      <c r="M663" s="179">
        <v>0.48</v>
      </c>
      <c r="N663" s="177"/>
      <c r="O663" s="177"/>
      <c r="P663" s="180">
        <v>-71</v>
      </c>
    </row>
    <row r="664" spans="1:16" ht="19.5" hidden="1" customHeight="1">
      <c r="A664" s="172" t="s">
        <v>3817</v>
      </c>
      <c r="B664" s="176">
        <v>46122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2750</v>
      </c>
      <c r="J664" s="176">
        <v>46121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955.82</v>
      </c>
    </row>
    <row r="665" spans="1:16" ht="19.5" hidden="1" customHeight="1">
      <c r="A665" s="172" t="s">
        <v>3817</v>
      </c>
      <c r="B665" s="176">
        <v>46122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2750</v>
      </c>
      <c r="J665" s="176">
        <v>46121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9.56</v>
      </c>
    </row>
    <row r="666" spans="1:16" ht="19.5" hidden="1" customHeight="1">
      <c r="A666" s="172" t="s">
        <v>3817</v>
      </c>
      <c r="B666" s="176">
        <v>46122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2750</v>
      </c>
      <c r="J666" s="176">
        <v>46121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1784.62</v>
      </c>
    </row>
    <row r="667" spans="1:16" ht="19.5" hidden="1" customHeight="1">
      <c r="A667" s="172" t="s">
        <v>3817</v>
      </c>
      <c r="B667" s="176">
        <v>46122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2750</v>
      </c>
      <c r="J667" s="176">
        <v>46121</v>
      </c>
      <c r="K667" s="172" t="s">
        <v>93</v>
      </c>
      <c r="L667" s="172" t="s">
        <v>94</v>
      </c>
      <c r="M667" s="179">
        <v>0.48</v>
      </c>
      <c r="N667" s="177"/>
      <c r="O667" s="177"/>
      <c r="P667" s="180">
        <v>-1320</v>
      </c>
    </row>
    <row r="668" spans="1:16" ht="19.5" hidden="1" customHeight="1">
      <c r="A668" s="172" t="s">
        <v>3817</v>
      </c>
      <c r="B668" s="176">
        <v>46122</v>
      </c>
      <c r="C668" s="172" t="s">
        <v>2694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2750</v>
      </c>
      <c r="J668" s="176">
        <v>46121</v>
      </c>
      <c r="K668" s="172" t="s">
        <v>93</v>
      </c>
      <c r="L668" s="172" t="s">
        <v>94</v>
      </c>
      <c r="M668" s="179">
        <v>0.48</v>
      </c>
      <c r="N668" s="177"/>
      <c r="O668" s="177"/>
      <c r="P668" s="180">
        <v>-5.14</v>
      </c>
    </row>
    <row r="669" spans="1:16" ht="19.5" hidden="1" customHeight="1">
      <c r="A669" s="172" t="s">
        <v>3786</v>
      </c>
      <c r="B669" s="176">
        <v>46122</v>
      </c>
      <c r="C669" s="172" t="s">
        <v>1748</v>
      </c>
      <c r="D669" s="172" t="s">
        <v>2749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46119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</v>
      </c>
    </row>
    <row r="670" spans="1:16" ht="19.5" hidden="1" customHeight="1">
      <c r="A670" s="172" t="s">
        <v>3786</v>
      </c>
      <c r="B670" s="176">
        <v>46122</v>
      </c>
      <c r="C670" s="172" t="s">
        <v>2694</v>
      </c>
      <c r="D670" s="172" t="s">
        <v>2750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46119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</v>
      </c>
    </row>
    <row r="671" spans="1:16" ht="19.5" hidden="1" customHeight="1">
      <c r="A671" s="172" t="s">
        <v>3742</v>
      </c>
      <c r="B671" s="176">
        <v>46122</v>
      </c>
      <c r="C671" s="172" t="s">
        <v>2694</v>
      </c>
      <c r="D671" s="172" t="s">
        <v>82</v>
      </c>
      <c r="E671" s="172" t="s">
        <v>52</v>
      </c>
      <c r="F671" s="172" t="s">
        <v>90</v>
      </c>
      <c r="G671" s="172" t="s">
        <v>84</v>
      </c>
      <c r="H671" s="177">
        <v>1</v>
      </c>
      <c r="I671" s="178">
        <v>0</v>
      </c>
      <c r="J671" s="176">
        <v>46119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18.68</v>
      </c>
    </row>
    <row r="672" spans="1:16" ht="19.5" hidden="1" customHeight="1">
      <c r="A672" s="172" t="s">
        <v>3818</v>
      </c>
      <c r="B672" s="176">
        <v>46122</v>
      </c>
      <c r="C672" s="172" t="s">
        <v>2694</v>
      </c>
      <c r="D672" s="172" t="s">
        <v>82</v>
      </c>
      <c r="E672" s="172" t="s">
        <v>42</v>
      </c>
      <c r="F672" s="172" t="s">
        <v>89</v>
      </c>
      <c r="G672" s="172" t="s">
        <v>84</v>
      </c>
      <c r="H672" s="177">
        <v>1</v>
      </c>
      <c r="I672" s="178">
        <v>0</v>
      </c>
      <c r="J672" s="176">
        <v>46122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-18.46</v>
      </c>
    </row>
    <row r="673" spans="1:16" ht="19.5" hidden="1" customHeight="1">
      <c r="A673" s="172" t="s">
        <v>3819</v>
      </c>
      <c r="B673" s="176">
        <v>46122</v>
      </c>
      <c r="C673" s="172" t="s">
        <v>92</v>
      </c>
      <c r="D673" s="172" t="s">
        <v>24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2800</v>
      </c>
      <c r="J673" s="176">
        <v>46121</v>
      </c>
      <c r="K673" s="172" t="s">
        <v>93</v>
      </c>
      <c r="L673" s="172" t="s">
        <v>94</v>
      </c>
      <c r="M673" s="179">
        <v>0.48</v>
      </c>
      <c r="N673" s="177"/>
      <c r="O673" s="177"/>
      <c r="P673" s="180">
        <v>-77</v>
      </c>
    </row>
    <row r="674" spans="1:16" ht="19.5" hidden="1" customHeight="1">
      <c r="A674" s="172" t="s">
        <v>3819</v>
      </c>
      <c r="B674" s="176">
        <v>46122</v>
      </c>
      <c r="C674" s="172" t="s">
        <v>100</v>
      </c>
      <c r="D674" s="172" t="s">
        <v>101</v>
      </c>
      <c r="E674" s="172" t="s">
        <v>42</v>
      </c>
      <c r="F674" s="172" t="s">
        <v>89</v>
      </c>
      <c r="G674" s="172" t="s">
        <v>84</v>
      </c>
      <c r="H674" s="177">
        <v>1</v>
      </c>
      <c r="I674" s="178">
        <v>2800</v>
      </c>
      <c r="J674" s="176">
        <v>46121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976.19</v>
      </c>
    </row>
    <row r="675" spans="1:16" ht="19.5" hidden="1" customHeight="1">
      <c r="A675" s="172" t="s">
        <v>3819</v>
      </c>
      <c r="B675" s="176">
        <v>46122</v>
      </c>
      <c r="C675" s="172" t="s">
        <v>100</v>
      </c>
      <c r="D675" s="172" t="s">
        <v>102</v>
      </c>
      <c r="E675" s="172" t="s">
        <v>42</v>
      </c>
      <c r="F675" s="172" t="s">
        <v>89</v>
      </c>
      <c r="G675" s="172" t="s">
        <v>84</v>
      </c>
      <c r="H675" s="177">
        <v>1</v>
      </c>
      <c r="I675" s="178">
        <v>2800</v>
      </c>
      <c r="J675" s="176">
        <v>46121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9.76</v>
      </c>
    </row>
    <row r="676" spans="1:16" ht="19.5" hidden="1" customHeight="1">
      <c r="A676" s="172" t="s">
        <v>3819</v>
      </c>
      <c r="B676" s="176">
        <v>46122</v>
      </c>
      <c r="C676" s="172" t="s">
        <v>100</v>
      </c>
      <c r="D676" s="172" t="s">
        <v>103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2800</v>
      </c>
      <c r="J676" s="176">
        <v>46121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1814.05</v>
      </c>
    </row>
    <row r="677" spans="1:16" ht="19.5" hidden="1" customHeight="1">
      <c r="A677" s="172" t="s">
        <v>3819</v>
      </c>
      <c r="B677" s="176">
        <v>46122</v>
      </c>
      <c r="C677" s="172" t="s">
        <v>104</v>
      </c>
      <c r="D677" s="172" t="s">
        <v>105</v>
      </c>
      <c r="E677" s="172" t="s">
        <v>42</v>
      </c>
      <c r="F677" s="172" t="s">
        <v>89</v>
      </c>
      <c r="G677" s="172" t="s">
        <v>84</v>
      </c>
      <c r="H677" s="177">
        <v>1</v>
      </c>
      <c r="I677" s="178">
        <v>2800</v>
      </c>
      <c r="J677" s="176">
        <v>46121</v>
      </c>
      <c r="K677" s="172" t="s">
        <v>93</v>
      </c>
      <c r="L677" s="172" t="s">
        <v>94</v>
      </c>
      <c r="M677" s="179">
        <v>0.48</v>
      </c>
      <c r="N677" s="177"/>
      <c r="O677" s="177"/>
      <c r="P677" s="180">
        <v>-1344</v>
      </c>
    </row>
    <row r="678" spans="1:16" ht="19.5" hidden="1" customHeight="1">
      <c r="A678" s="172" t="s">
        <v>3819</v>
      </c>
      <c r="B678" s="176">
        <v>46122</v>
      </c>
      <c r="C678" s="172" t="s">
        <v>2694</v>
      </c>
      <c r="D678" s="172" t="s">
        <v>95</v>
      </c>
      <c r="E678" s="172" t="s">
        <v>42</v>
      </c>
      <c r="F678" s="172" t="s">
        <v>89</v>
      </c>
      <c r="G678" s="172" t="s">
        <v>84</v>
      </c>
      <c r="H678" s="177">
        <v>1</v>
      </c>
      <c r="I678" s="178">
        <v>2800</v>
      </c>
      <c r="J678" s="176">
        <v>46121</v>
      </c>
      <c r="K678" s="172" t="s">
        <v>93</v>
      </c>
      <c r="L678" s="172" t="s">
        <v>94</v>
      </c>
      <c r="M678" s="179">
        <v>0.48</v>
      </c>
      <c r="N678" s="177"/>
      <c r="O678" s="177"/>
      <c r="P678" s="180">
        <v>-11.48</v>
      </c>
    </row>
    <row r="679" spans="1:16" ht="19.5" hidden="1" customHeight="1">
      <c r="A679" s="172" t="s">
        <v>3820</v>
      </c>
      <c r="B679" s="176">
        <v>46122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46114</v>
      </c>
      <c r="K679" s="172" t="s">
        <v>93</v>
      </c>
      <c r="L679" s="172" t="s">
        <v>94</v>
      </c>
      <c r="M679" s="179">
        <v>0.43</v>
      </c>
      <c r="N679" s="177"/>
      <c r="O679" s="177">
        <v>32</v>
      </c>
      <c r="P679" s="180">
        <v>-76.25</v>
      </c>
    </row>
    <row r="680" spans="1:16" ht="19.5" hidden="1" customHeight="1">
      <c r="A680" s="172" t="s">
        <v>3820</v>
      </c>
      <c r="B680" s="176">
        <v>46122</v>
      </c>
      <c r="C680" s="172" t="s">
        <v>100</v>
      </c>
      <c r="D680" s="172" t="s">
        <v>101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46114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1237.1400000000001</v>
      </c>
    </row>
    <row r="681" spans="1:16" ht="19.5" hidden="1" customHeight="1">
      <c r="A681" s="172" t="s">
        <v>3820</v>
      </c>
      <c r="B681" s="176">
        <v>46122</v>
      </c>
      <c r="C681" s="172" t="s">
        <v>100</v>
      </c>
      <c r="D681" s="172" t="s">
        <v>102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46114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3820</v>
      </c>
      <c r="B682" s="176">
        <v>46122</v>
      </c>
      <c r="C682" s="172" t="s">
        <v>100</v>
      </c>
      <c r="D682" s="172" t="s">
        <v>103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46114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1512.86</v>
      </c>
    </row>
    <row r="683" spans="1:16" ht="19.5" hidden="1" customHeight="1">
      <c r="A683" s="172" t="s">
        <v>3820</v>
      </c>
      <c r="B683" s="176">
        <v>46122</v>
      </c>
      <c r="C683" s="172" t="s">
        <v>104</v>
      </c>
      <c r="D683" s="172" t="s">
        <v>105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2750</v>
      </c>
      <c r="J683" s="176">
        <v>46114</v>
      </c>
      <c r="K683" s="172" t="s">
        <v>93</v>
      </c>
      <c r="L683" s="172" t="s">
        <v>94</v>
      </c>
      <c r="M683" s="179">
        <v>0.43</v>
      </c>
      <c r="N683" s="177"/>
      <c r="O683" s="177"/>
      <c r="P683" s="180">
        <v>-1182.5</v>
      </c>
    </row>
    <row r="684" spans="1:16" ht="19.5" hidden="1" customHeight="1">
      <c r="A684" s="172" t="s">
        <v>3820</v>
      </c>
      <c r="B684" s="176">
        <v>46122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2750</v>
      </c>
      <c r="J684" s="176">
        <v>46114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-8.23</v>
      </c>
    </row>
    <row r="685" spans="1:16" ht="19.5" hidden="1" customHeight="1">
      <c r="A685" s="172" t="s">
        <v>3819</v>
      </c>
      <c r="B685" s="176">
        <v>46122</v>
      </c>
      <c r="C685" s="172" t="s">
        <v>2694</v>
      </c>
      <c r="D685" s="172" t="s">
        <v>82</v>
      </c>
      <c r="E685" s="172" t="s">
        <v>42</v>
      </c>
      <c r="F685" s="172" t="s">
        <v>89</v>
      </c>
      <c r="G685" s="172" t="s">
        <v>84</v>
      </c>
      <c r="H685" s="177">
        <v>1</v>
      </c>
      <c r="I685" s="178">
        <v>0</v>
      </c>
      <c r="J685" s="176">
        <v>46121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-18.55</v>
      </c>
    </row>
    <row r="686" spans="1:16" ht="19.5" hidden="1" customHeight="1">
      <c r="A686" s="172" t="s">
        <v>3820</v>
      </c>
      <c r="B686" s="176">
        <v>46122</v>
      </c>
      <c r="C686" s="172" t="s">
        <v>2694</v>
      </c>
      <c r="D686" s="172" t="s">
        <v>82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46114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-6.8</v>
      </c>
    </row>
    <row r="687" spans="1:16" ht="19.5" hidden="1" customHeight="1">
      <c r="A687" s="172" t="s">
        <v>3821</v>
      </c>
      <c r="B687" s="176">
        <v>46122</v>
      </c>
      <c r="C687" s="172" t="s">
        <v>92</v>
      </c>
      <c r="D687" s="172" t="s">
        <v>24</v>
      </c>
      <c r="E687" s="172" t="s">
        <v>42</v>
      </c>
      <c r="F687" s="172" t="s">
        <v>89</v>
      </c>
      <c r="G687" s="172" t="s">
        <v>84</v>
      </c>
      <c r="H687" s="177">
        <v>1</v>
      </c>
      <c r="I687" s="178">
        <v>0</v>
      </c>
      <c r="J687" s="176">
        <v>46119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-77</v>
      </c>
    </row>
    <row r="688" spans="1:16" ht="19.5" hidden="1" customHeight="1">
      <c r="A688" s="172" t="s">
        <v>3821</v>
      </c>
      <c r="B688" s="176">
        <v>46122</v>
      </c>
      <c r="C688" s="172" t="s">
        <v>92</v>
      </c>
      <c r="D688" s="172" t="s">
        <v>97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46119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-77</v>
      </c>
    </row>
    <row r="689" spans="1:16" ht="19.5" hidden="1" customHeight="1">
      <c r="A689" s="172" t="s">
        <v>3821</v>
      </c>
      <c r="B689" s="176">
        <v>46122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46119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-6.52</v>
      </c>
    </row>
    <row r="690" spans="1:16" ht="19.5" hidden="1" customHeight="1">
      <c r="A690" s="172" t="s">
        <v>3821</v>
      </c>
      <c r="B690" s="176">
        <v>46122</v>
      </c>
      <c r="C690" s="172" t="s">
        <v>2694</v>
      </c>
      <c r="D690" s="172" t="s">
        <v>98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46119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-15</v>
      </c>
    </row>
    <row r="691" spans="1:16" ht="19.5" hidden="1" customHeight="1">
      <c r="A691" s="172" t="s">
        <v>3822</v>
      </c>
      <c r="B691" s="176">
        <v>46122</v>
      </c>
      <c r="C691" s="172" t="s">
        <v>2694</v>
      </c>
      <c r="D691" s="172" t="s">
        <v>82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0</v>
      </c>
      <c r="J691" s="176">
        <v>46122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-18.16</v>
      </c>
    </row>
    <row r="692" spans="1:16" ht="19.5" hidden="1" customHeight="1">
      <c r="A692" s="172" t="s">
        <v>3823</v>
      </c>
      <c r="B692" s="176">
        <v>46122</v>
      </c>
      <c r="C692" s="172" t="s">
        <v>2694</v>
      </c>
      <c r="D692" s="172" t="s">
        <v>82</v>
      </c>
      <c r="E692" s="172" t="s">
        <v>38</v>
      </c>
      <c r="F692" s="172" t="s">
        <v>87</v>
      </c>
      <c r="G692" s="172" t="s">
        <v>84</v>
      </c>
      <c r="H692" s="177">
        <v>1</v>
      </c>
      <c r="I692" s="178">
        <v>0</v>
      </c>
      <c r="J692" s="176">
        <v>46122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-18.07</v>
      </c>
    </row>
    <row r="693" spans="1:16" ht="19.5" hidden="1" customHeight="1">
      <c r="A693" s="172" t="s">
        <v>3823</v>
      </c>
      <c r="B693" s="176">
        <v>46122</v>
      </c>
      <c r="C693" s="172" t="s">
        <v>2694</v>
      </c>
      <c r="D693" s="172" t="s">
        <v>82</v>
      </c>
      <c r="E693" s="172" t="s">
        <v>38</v>
      </c>
      <c r="F693" s="172" t="s">
        <v>87</v>
      </c>
      <c r="G693" s="172" t="s">
        <v>84</v>
      </c>
      <c r="H693" s="177">
        <v>1</v>
      </c>
      <c r="I693" s="178">
        <v>0</v>
      </c>
      <c r="J693" s="176">
        <v>46122</v>
      </c>
      <c r="K693" s="172" t="s">
        <v>85</v>
      </c>
      <c r="L693" s="172" t="s">
        <v>85</v>
      </c>
      <c r="M693" s="179">
        <v>0</v>
      </c>
      <c r="N693" s="177"/>
      <c r="O693" s="177"/>
      <c r="P693" s="180">
        <v>18.07</v>
      </c>
    </row>
    <row r="694" spans="1:16" ht="19.5" hidden="1" customHeight="1">
      <c r="A694" s="172" t="s">
        <v>3824</v>
      </c>
      <c r="B694" s="176">
        <v>46122</v>
      </c>
      <c r="C694" s="172" t="s">
        <v>2694</v>
      </c>
      <c r="D694" s="172" t="s">
        <v>82</v>
      </c>
      <c r="E694" s="172" t="s">
        <v>38</v>
      </c>
      <c r="F694" s="172" t="s">
        <v>87</v>
      </c>
      <c r="G694" s="172" t="s">
        <v>84</v>
      </c>
      <c r="H694" s="177">
        <v>1</v>
      </c>
      <c r="I694" s="178">
        <v>0</v>
      </c>
      <c r="J694" s="176">
        <v>46122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-18.07</v>
      </c>
    </row>
    <row r="695" spans="1:16" ht="19.5" hidden="1" customHeight="1">
      <c r="A695" s="172" t="s">
        <v>3824</v>
      </c>
      <c r="B695" s="176">
        <v>46122</v>
      </c>
      <c r="C695" s="172" t="s">
        <v>2694</v>
      </c>
      <c r="D695" s="172" t="s">
        <v>82</v>
      </c>
      <c r="E695" s="172" t="s">
        <v>38</v>
      </c>
      <c r="F695" s="172" t="s">
        <v>87</v>
      </c>
      <c r="G695" s="172" t="s">
        <v>84</v>
      </c>
      <c r="H695" s="177">
        <v>1</v>
      </c>
      <c r="I695" s="178">
        <v>0</v>
      </c>
      <c r="J695" s="176">
        <v>46122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18.07</v>
      </c>
    </row>
    <row r="696" spans="1:16" ht="19.5" customHeight="1">
      <c r="A696" s="172" t="s">
        <v>3718</v>
      </c>
      <c r="B696" s="176">
        <v>46122</v>
      </c>
      <c r="C696" s="172" t="s">
        <v>109</v>
      </c>
      <c r="D696" s="172" t="s">
        <v>139</v>
      </c>
      <c r="E696" s="172" t="s">
        <v>85</v>
      </c>
      <c r="F696" s="172" t="s">
        <v>85</v>
      </c>
      <c r="G696" s="172" t="s">
        <v>85</v>
      </c>
      <c r="H696" s="177">
        <v>0</v>
      </c>
      <c r="I696" s="178">
        <v>0</v>
      </c>
      <c r="J696" s="176">
        <v>46122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-289.31</v>
      </c>
    </row>
    <row r="697" spans="1:16" ht="19.5" customHeight="1">
      <c r="A697" s="172" t="s">
        <v>3719</v>
      </c>
      <c r="B697" s="176">
        <v>46122</v>
      </c>
      <c r="C697" s="172" t="s">
        <v>109</v>
      </c>
      <c r="D697" s="172" t="s">
        <v>139</v>
      </c>
      <c r="E697" s="172" t="s">
        <v>85</v>
      </c>
      <c r="F697" s="172" t="s">
        <v>85</v>
      </c>
      <c r="G697" s="172" t="s">
        <v>85</v>
      </c>
      <c r="H697" s="177">
        <v>0</v>
      </c>
      <c r="I697" s="178">
        <v>0</v>
      </c>
      <c r="J697" s="176">
        <v>46122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-291.45</v>
      </c>
    </row>
    <row r="698" spans="1:16" ht="19.5" customHeight="1">
      <c r="A698" s="172" t="s">
        <v>3720</v>
      </c>
      <c r="B698" s="176">
        <v>46122</v>
      </c>
      <c r="C698" s="172" t="s">
        <v>109</v>
      </c>
      <c r="D698" s="172" t="s">
        <v>139</v>
      </c>
      <c r="E698" s="172" t="s">
        <v>85</v>
      </c>
      <c r="F698" s="172" t="s">
        <v>85</v>
      </c>
      <c r="G698" s="172" t="s">
        <v>85</v>
      </c>
      <c r="H698" s="177">
        <v>0</v>
      </c>
      <c r="I698" s="178">
        <v>0</v>
      </c>
      <c r="J698" s="176">
        <v>46122</v>
      </c>
      <c r="K698" s="172" t="s">
        <v>85</v>
      </c>
      <c r="L698" s="172" t="s">
        <v>85</v>
      </c>
      <c r="M698" s="179">
        <v>0</v>
      </c>
      <c r="N698" s="177"/>
      <c r="O698" s="177"/>
      <c r="P698" s="180">
        <v>-304.44</v>
      </c>
    </row>
    <row r="699" spans="1:16" ht="19.5" customHeight="1">
      <c r="A699" s="172" t="s">
        <v>3433</v>
      </c>
      <c r="B699" s="176">
        <v>46122</v>
      </c>
      <c r="C699" s="172" t="s">
        <v>109</v>
      </c>
      <c r="D699" s="172" t="s">
        <v>139</v>
      </c>
      <c r="E699" s="172" t="s">
        <v>85</v>
      </c>
      <c r="F699" s="172" t="s">
        <v>85</v>
      </c>
      <c r="G699" s="172" t="s">
        <v>85</v>
      </c>
      <c r="H699" s="177">
        <v>0</v>
      </c>
      <c r="I699" s="178">
        <v>0</v>
      </c>
      <c r="J699" s="176">
        <v>46122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-425.83</v>
      </c>
    </row>
    <row r="700" spans="1:16" ht="19.5" customHeight="1">
      <c r="A700" s="172" t="s">
        <v>3432</v>
      </c>
      <c r="B700" s="176">
        <v>46122</v>
      </c>
      <c r="C700" s="172" t="s">
        <v>109</v>
      </c>
      <c r="D700" s="172" t="s">
        <v>139</v>
      </c>
      <c r="E700" s="172" t="s">
        <v>85</v>
      </c>
      <c r="F700" s="172" t="s">
        <v>85</v>
      </c>
      <c r="G700" s="172" t="s">
        <v>85</v>
      </c>
      <c r="H700" s="177">
        <v>0</v>
      </c>
      <c r="I700" s="178">
        <v>0</v>
      </c>
      <c r="J700" s="176">
        <v>46122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-711.79</v>
      </c>
    </row>
    <row r="701" spans="1:16" ht="19.5" customHeight="1">
      <c r="A701" s="172" t="s">
        <v>3434</v>
      </c>
      <c r="B701" s="176">
        <v>46122</v>
      </c>
      <c r="C701" s="172" t="s">
        <v>109</v>
      </c>
      <c r="D701" s="172" t="s">
        <v>139</v>
      </c>
      <c r="E701" s="172" t="s">
        <v>85</v>
      </c>
      <c r="F701" s="172" t="s">
        <v>85</v>
      </c>
      <c r="G701" s="172" t="s">
        <v>85</v>
      </c>
      <c r="H701" s="177">
        <v>0</v>
      </c>
      <c r="I701" s="178">
        <v>0</v>
      </c>
      <c r="J701" s="176">
        <v>46122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-729.31</v>
      </c>
    </row>
    <row r="702" spans="1:16" ht="19.5" customHeight="1">
      <c r="A702" s="172" t="s">
        <v>3407</v>
      </c>
      <c r="B702" s="176">
        <v>46122</v>
      </c>
      <c r="C702" s="172" t="s">
        <v>109</v>
      </c>
      <c r="D702" s="172" t="s">
        <v>139</v>
      </c>
      <c r="E702" s="172" t="s">
        <v>85</v>
      </c>
      <c r="F702" s="172" t="s">
        <v>85</v>
      </c>
      <c r="G702" s="172" t="s">
        <v>85</v>
      </c>
      <c r="H702" s="177">
        <v>0</v>
      </c>
      <c r="I702" s="178">
        <v>0</v>
      </c>
      <c r="J702" s="176">
        <v>46122</v>
      </c>
      <c r="K702" s="172" t="s">
        <v>85</v>
      </c>
      <c r="L702" s="172" t="s">
        <v>85</v>
      </c>
      <c r="M702" s="179">
        <v>0</v>
      </c>
      <c r="N702" s="177"/>
      <c r="O702" s="177"/>
      <c r="P702" s="180">
        <v>-438.82</v>
      </c>
    </row>
    <row r="703" spans="1:16" ht="19.5" customHeight="1">
      <c r="A703" s="172" t="s">
        <v>3406</v>
      </c>
      <c r="B703" s="176">
        <v>46122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46122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-573.12</v>
      </c>
    </row>
    <row r="704" spans="1:16" ht="19.5" customHeight="1">
      <c r="A704" s="172" t="s">
        <v>3408</v>
      </c>
      <c r="B704" s="176">
        <v>46122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46122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-563.03</v>
      </c>
    </row>
    <row r="705" spans="1:16" ht="19.5" customHeight="1">
      <c r="A705" s="172" t="s">
        <v>3246</v>
      </c>
      <c r="B705" s="176">
        <v>46122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46122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-360.86</v>
      </c>
    </row>
    <row r="706" spans="1:16" ht="19.5" customHeight="1">
      <c r="A706" s="172" t="s">
        <v>3251</v>
      </c>
      <c r="B706" s="176">
        <v>46122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46122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-707.11</v>
      </c>
    </row>
    <row r="707" spans="1:16" ht="19.5" customHeight="1">
      <c r="A707" s="172" t="s">
        <v>3013</v>
      </c>
      <c r="B707" s="176">
        <v>46122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46122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-550</v>
      </c>
    </row>
    <row r="708" spans="1:16" ht="19.5" customHeight="1">
      <c r="A708" s="172" t="s">
        <v>142</v>
      </c>
      <c r="B708" s="176">
        <v>46122</v>
      </c>
      <c r="C708" s="172" t="s">
        <v>109</v>
      </c>
      <c r="D708" s="172" t="s">
        <v>143</v>
      </c>
      <c r="E708" s="172" t="s">
        <v>85</v>
      </c>
      <c r="F708" s="172" t="s">
        <v>85</v>
      </c>
      <c r="G708" s="172" t="s">
        <v>85</v>
      </c>
      <c r="H708" s="177">
        <v>0</v>
      </c>
      <c r="I708" s="178">
        <v>0</v>
      </c>
      <c r="J708" s="176">
        <v>46122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-2154.3000000000002</v>
      </c>
    </row>
    <row r="709" spans="1:16" ht="19.5" hidden="1" customHeight="1">
      <c r="A709" s="172" t="s">
        <v>3609</v>
      </c>
      <c r="B709" s="176">
        <v>46123</v>
      </c>
      <c r="C709" s="172" t="s">
        <v>2694</v>
      </c>
      <c r="D709" s="172" t="s">
        <v>98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46109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-15</v>
      </c>
    </row>
    <row r="710" spans="1:16" ht="19.5" hidden="1" customHeight="1">
      <c r="A710" s="172" t="s">
        <v>3609</v>
      </c>
      <c r="B710" s="176">
        <v>46123</v>
      </c>
      <c r="C710" s="172" t="s">
        <v>92</v>
      </c>
      <c r="D710" s="172" t="s">
        <v>97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46109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-73</v>
      </c>
    </row>
    <row r="711" spans="1:16" ht="19.5" hidden="1" customHeight="1">
      <c r="A711" s="172" t="s">
        <v>3825</v>
      </c>
      <c r="B711" s="176">
        <v>46123</v>
      </c>
      <c r="C711" s="172" t="s">
        <v>92</v>
      </c>
      <c r="D711" s="172" t="s">
        <v>24</v>
      </c>
      <c r="E711" s="172" t="s">
        <v>39</v>
      </c>
      <c r="F711" s="172" t="s">
        <v>117</v>
      </c>
      <c r="G711" s="172" t="s">
        <v>84</v>
      </c>
      <c r="H711" s="177">
        <v>1</v>
      </c>
      <c r="I711" s="178">
        <v>2650</v>
      </c>
      <c r="J711" s="176">
        <v>46116</v>
      </c>
      <c r="K711" s="172" t="s">
        <v>93</v>
      </c>
      <c r="L711" s="172" t="s">
        <v>94</v>
      </c>
      <c r="M711" s="179">
        <v>0.43</v>
      </c>
      <c r="N711" s="177"/>
      <c r="O711" s="177">
        <v>36</v>
      </c>
      <c r="P711" s="180">
        <v>-111.31</v>
      </c>
    </row>
    <row r="712" spans="1:16" ht="19.5" hidden="1" customHeight="1">
      <c r="A712" s="172" t="s">
        <v>3825</v>
      </c>
      <c r="B712" s="176">
        <v>46123</v>
      </c>
      <c r="C712" s="172" t="s">
        <v>100</v>
      </c>
      <c r="D712" s="172" t="s">
        <v>101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2650</v>
      </c>
      <c r="J712" s="176">
        <v>46116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1185.71</v>
      </c>
    </row>
    <row r="713" spans="1:16" ht="19.5" hidden="1" customHeight="1">
      <c r="A713" s="172" t="s">
        <v>3825</v>
      </c>
      <c r="B713" s="176">
        <v>46123</v>
      </c>
      <c r="C713" s="172" t="s">
        <v>100</v>
      </c>
      <c r="D713" s="172" t="s">
        <v>102</v>
      </c>
      <c r="E713" s="172" t="s">
        <v>39</v>
      </c>
      <c r="F713" s="172" t="s">
        <v>117</v>
      </c>
      <c r="G713" s="172" t="s">
        <v>84</v>
      </c>
      <c r="H713" s="177">
        <v>1</v>
      </c>
      <c r="I713" s="178">
        <v>2650</v>
      </c>
      <c r="J713" s="176">
        <v>46116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3825</v>
      </c>
      <c r="B714" s="176">
        <v>46123</v>
      </c>
      <c r="C714" s="172" t="s">
        <v>100</v>
      </c>
      <c r="D714" s="172" t="s">
        <v>103</v>
      </c>
      <c r="E714" s="172" t="s">
        <v>39</v>
      </c>
      <c r="F714" s="172" t="s">
        <v>117</v>
      </c>
      <c r="G714" s="172" t="s">
        <v>84</v>
      </c>
      <c r="H714" s="177">
        <v>1</v>
      </c>
      <c r="I714" s="178">
        <v>2650</v>
      </c>
      <c r="J714" s="176">
        <v>46116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1464.29</v>
      </c>
    </row>
    <row r="715" spans="1:16" ht="19.5" hidden="1" customHeight="1">
      <c r="A715" s="172" t="s">
        <v>3825</v>
      </c>
      <c r="B715" s="176">
        <v>46123</v>
      </c>
      <c r="C715" s="172" t="s">
        <v>104</v>
      </c>
      <c r="D715" s="172" t="s">
        <v>105</v>
      </c>
      <c r="E715" s="172" t="s">
        <v>39</v>
      </c>
      <c r="F715" s="172" t="s">
        <v>117</v>
      </c>
      <c r="G715" s="172" t="s">
        <v>84</v>
      </c>
      <c r="H715" s="177">
        <v>1</v>
      </c>
      <c r="I715" s="178">
        <v>2650</v>
      </c>
      <c r="J715" s="176">
        <v>46116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-1139.5</v>
      </c>
    </row>
    <row r="716" spans="1:16" ht="19.5" hidden="1" customHeight="1">
      <c r="A716" s="172" t="s">
        <v>3825</v>
      </c>
      <c r="B716" s="176">
        <v>46123</v>
      </c>
      <c r="C716" s="172" t="s">
        <v>2694</v>
      </c>
      <c r="D716" s="172" t="s">
        <v>95</v>
      </c>
      <c r="E716" s="172" t="s">
        <v>39</v>
      </c>
      <c r="F716" s="172" t="s">
        <v>117</v>
      </c>
      <c r="G716" s="172" t="s">
        <v>84</v>
      </c>
      <c r="H716" s="177">
        <v>1</v>
      </c>
      <c r="I716" s="178">
        <v>2650</v>
      </c>
      <c r="J716" s="176">
        <v>46116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-8.43</v>
      </c>
    </row>
    <row r="717" spans="1:16" ht="19.5" hidden="1" customHeight="1">
      <c r="A717" s="172" t="s">
        <v>3826</v>
      </c>
      <c r="B717" s="176">
        <v>46123</v>
      </c>
      <c r="C717" s="172" t="s">
        <v>2694</v>
      </c>
      <c r="D717" s="172" t="s">
        <v>82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0</v>
      </c>
      <c r="J717" s="176">
        <v>46123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-7.23</v>
      </c>
    </row>
    <row r="718" spans="1:16" ht="19.5" hidden="1" customHeight="1">
      <c r="A718" s="172" t="s">
        <v>3827</v>
      </c>
      <c r="B718" s="176">
        <v>46123</v>
      </c>
      <c r="C718" s="172" t="s">
        <v>92</v>
      </c>
      <c r="D718" s="172" t="s">
        <v>24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2443</v>
      </c>
      <c r="J718" s="176">
        <v>46115</v>
      </c>
      <c r="K718" s="172" t="s">
        <v>93</v>
      </c>
      <c r="L718" s="172" t="s">
        <v>94</v>
      </c>
      <c r="M718" s="179">
        <v>0.43</v>
      </c>
      <c r="N718" s="177"/>
      <c r="O718" s="177">
        <v>34</v>
      </c>
      <c r="P718" s="180">
        <v>-107.08</v>
      </c>
    </row>
    <row r="719" spans="1:16" ht="19.5" hidden="1" customHeight="1">
      <c r="A719" s="172" t="s">
        <v>3827</v>
      </c>
      <c r="B719" s="176">
        <v>46123</v>
      </c>
      <c r="C719" s="172" t="s">
        <v>100</v>
      </c>
      <c r="D719" s="172" t="s">
        <v>101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2443</v>
      </c>
      <c r="J719" s="176">
        <v>46115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953.33</v>
      </c>
    </row>
    <row r="720" spans="1:16" ht="19.5" hidden="1" customHeight="1">
      <c r="A720" s="172" t="s">
        <v>3827</v>
      </c>
      <c r="B720" s="176">
        <v>46123</v>
      </c>
      <c r="C720" s="172" t="s">
        <v>100</v>
      </c>
      <c r="D720" s="172" t="s">
        <v>102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2443</v>
      </c>
      <c r="J720" s="176">
        <v>46115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3827</v>
      </c>
      <c r="B721" s="176">
        <v>46123</v>
      </c>
      <c r="C721" s="172" t="s">
        <v>100</v>
      </c>
      <c r="D721" s="172" t="s">
        <v>103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2443</v>
      </c>
      <c r="J721" s="176">
        <v>46115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1489.67</v>
      </c>
    </row>
    <row r="722" spans="1:16" ht="19.5" hidden="1" customHeight="1">
      <c r="A722" s="172" t="s">
        <v>3827</v>
      </c>
      <c r="B722" s="176">
        <v>46123</v>
      </c>
      <c r="C722" s="172" t="s">
        <v>104</v>
      </c>
      <c r="D722" s="172" t="s">
        <v>105</v>
      </c>
      <c r="E722" s="172" t="s">
        <v>58</v>
      </c>
      <c r="F722" s="172" t="s">
        <v>1300</v>
      </c>
      <c r="G722" s="172" t="s">
        <v>84</v>
      </c>
      <c r="H722" s="177">
        <v>1</v>
      </c>
      <c r="I722" s="178">
        <v>2443</v>
      </c>
      <c r="J722" s="176">
        <v>46115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-1050.49</v>
      </c>
    </row>
    <row r="723" spans="1:16" ht="19.5" hidden="1" customHeight="1">
      <c r="A723" s="172" t="s">
        <v>3827</v>
      </c>
      <c r="B723" s="176">
        <v>46123</v>
      </c>
      <c r="C723" s="172" t="s">
        <v>2694</v>
      </c>
      <c r="D723" s="172" t="s">
        <v>95</v>
      </c>
      <c r="E723" s="172" t="s">
        <v>58</v>
      </c>
      <c r="F723" s="172" t="s">
        <v>1300</v>
      </c>
      <c r="G723" s="172" t="s">
        <v>84</v>
      </c>
      <c r="H723" s="177">
        <v>1</v>
      </c>
      <c r="I723" s="178">
        <v>2443</v>
      </c>
      <c r="J723" s="176">
        <v>46115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-10.32</v>
      </c>
    </row>
    <row r="724" spans="1:16" ht="19.5" hidden="1" customHeight="1">
      <c r="A724" s="172" t="s">
        <v>3828</v>
      </c>
      <c r="B724" s="176">
        <v>46123</v>
      </c>
      <c r="C724" s="172" t="s">
        <v>92</v>
      </c>
      <c r="D724" s="172" t="s">
        <v>24</v>
      </c>
      <c r="E724" s="172" t="s">
        <v>42</v>
      </c>
      <c r="F724" s="172" t="s">
        <v>89</v>
      </c>
      <c r="G724" s="172" t="s">
        <v>84</v>
      </c>
      <c r="H724" s="177">
        <v>1</v>
      </c>
      <c r="I724" s="178">
        <v>2800</v>
      </c>
      <c r="J724" s="176">
        <v>46119</v>
      </c>
      <c r="K724" s="172" t="s">
        <v>93</v>
      </c>
      <c r="L724" s="172" t="s">
        <v>94</v>
      </c>
      <c r="M724" s="179">
        <v>0.48</v>
      </c>
      <c r="N724" s="177"/>
      <c r="O724" s="177"/>
      <c r="P724" s="180">
        <v>-78</v>
      </c>
    </row>
    <row r="725" spans="1:16" ht="19.5" hidden="1" customHeight="1">
      <c r="A725" s="172" t="s">
        <v>3828</v>
      </c>
      <c r="B725" s="176">
        <v>46123</v>
      </c>
      <c r="C725" s="172" t="s">
        <v>100</v>
      </c>
      <c r="D725" s="172" t="s">
        <v>101</v>
      </c>
      <c r="E725" s="172" t="s">
        <v>42</v>
      </c>
      <c r="F725" s="172" t="s">
        <v>89</v>
      </c>
      <c r="G725" s="172" t="s">
        <v>84</v>
      </c>
      <c r="H725" s="177">
        <v>1</v>
      </c>
      <c r="I725" s="178">
        <v>2800</v>
      </c>
      <c r="J725" s="176">
        <v>46119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1046.67</v>
      </c>
    </row>
    <row r="726" spans="1:16" ht="19.5" hidden="1" customHeight="1">
      <c r="A726" s="172" t="s">
        <v>3828</v>
      </c>
      <c r="B726" s="176">
        <v>46123</v>
      </c>
      <c r="C726" s="172" t="s">
        <v>100</v>
      </c>
      <c r="D726" s="172" t="s">
        <v>102</v>
      </c>
      <c r="E726" s="172" t="s">
        <v>42</v>
      </c>
      <c r="F726" s="172" t="s">
        <v>89</v>
      </c>
      <c r="G726" s="172" t="s">
        <v>84</v>
      </c>
      <c r="H726" s="177">
        <v>1</v>
      </c>
      <c r="I726" s="178">
        <v>2800</v>
      </c>
      <c r="J726" s="176">
        <v>46119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10.47</v>
      </c>
    </row>
    <row r="727" spans="1:16" ht="19.5" hidden="1" customHeight="1">
      <c r="A727" s="172" t="s">
        <v>3828</v>
      </c>
      <c r="B727" s="176">
        <v>46123</v>
      </c>
      <c r="C727" s="172" t="s">
        <v>100</v>
      </c>
      <c r="D727" s="172" t="s">
        <v>103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2800</v>
      </c>
      <c r="J727" s="176">
        <v>46119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1742.86</v>
      </c>
    </row>
    <row r="728" spans="1:16" ht="19.5" hidden="1" customHeight="1">
      <c r="A728" s="172" t="s">
        <v>3828</v>
      </c>
      <c r="B728" s="176">
        <v>46123</v>
      </c>
      <c r="C728" s="172" t="s">
        <v>104</v>
      </c>
      <c r="D728" s="172" t="s">
        <v>105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2800</v>
      </c>
      <c r="J728" s="176">
        <v>46119</v>
      </c>
      <c r="K728" s="172" t="s">
        <v>93</v>
      </c>
      <c r="L728" s="172" t="s">
        <v>94</v>
      </c>
      <c r="M728" s="179">
        <v>0.48</v>
      </c>
      <c r="N728" s="177"/>
      <c r="O728" s="177"/>
      <c r="P728" s="180">
        <v>-1344</v>
      </c>
    </row>
    <row r="729" spans="1:16" ht="19.5" hidden="1" customHeight="1">
      <c r="A729" s="172" t="s">
        <v>3828</v>
      </c>
      <c r="B729" s="176">
        <v>46123</v>
      </c>
      <c r="C729" s="172" t="s">
        <v>2694</v>
      </c>
      <c r="D729" s="172" t="s">
        <v>95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2800</v>
      </c>
      <c r="J729" s="176">
        <v>46119</v>
      </c>
      <c r="K729" s="172" t="s">
        <v>93</v>
      </c>
      <c r="L729" s="172" t="s">
        <v>94</v>
      </c>
      <c r="M729" s="179">
        <v>0.48</v>
      </c>
      <c r="N729" s="177"/>
      <c r="O729" s="177"/>
      <c r="P729" s="180">
        <v>-4.75</v>
      </c>
    </row>
    <row r="730" spans="1:16" ht="19.5" hidden="1" customHeight="1">
      <c r="A730" s="172" t="s">
        <v>3827</v>
      </c>
      <c r="B730" s="176">
        <v>46123</v>
      </c>
      <c r="C730" s="172" t="s">
        <v>2694</v>
      </c>
      <c r="D730" s="172" t="s">
        <v>82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0</v>
      </c>
      <c r="J730" s="176">
        <v>46115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-5.24</v>
      </c>
    </row>
    <row r="731" spans="1:16" ht="19.5" hidden="1" customHeight="1">
      <c r="A731" s="172" t="s">
        <v>3828</v>
      </c>
      <c r="B731" s="176">
        <v>46123</v>
      </c>
      <c r="C731" s="172" t="s">
        <v>2694</v>
      </c>
      <c r="D731" s="172" t="s">
        <v>82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0</v>
      </c>
      <c r="J731" s="176">
        <v>46119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-19.89</v>
      </c>
    </row>
    <row r="732" spans="1:16" ht="19.5" hidden="1" customHeight="1">
      <c r="A732" s="172" t="s">
        <v>3829</v>
      </c>
      <c r="B732" s="176">
        <v>46123</v>
      </c>
      <c r="C732" s="172" t="s">
        <v>92</v>
      </c>
      <c r="D732" s="172" t="s">
        <v>24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0</v>
      </c>
      <c r="J732" s="176">
        <v>46120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-73</v>
      </c>
    </row>
    <row r="733" spans="1:16" ht="19.5" hidden="1" customHeight="1">
      <c r="A733" s="172" t="s">
        <v>3829</v>
      </c>
      <c r="B733" s="176">
        <v>46123</v>
      </c>
      <c r="C733" s="172" t="s">
        <v>92</v>
      </c>
      <c r="D733" s="172" t="s">
        <v>97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0</v>
      </c>
      <c r="J733" s="176">
        <v>46120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-79</v>
      </c>
    </row>
    <row r="734" spans="1:16" ht="19.5" hidden="1" customHeight="1">
      <c r="A734" s="172" t="s">
        <v>3830</v>
      </c>
      <c r="B734" s="176">
        <v>46123</v>
      </c>
      <c r="C734" s="172" t="s">
        <v>2694</v>
      </c>
      <c r="D734" s="172" t="s">
        <v>95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46118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-11.62</v>
      </c>
    </row>
    <row r="735" spans="1:16" ht="19.5" hidden="1" customHeight="1">
      <c r="A735" s="172" t="s">
        <v>3830</v>
      </c>
      <c r="B735" s="176">
        <v>46123</v>
      </c>
      <c r="C735" s="172" t="s">
        <v>2694</v>
      </c>
      <c r="D735" s="172" t="s">
        <v>98</v>
      </c>
      <c r="E735" s="172" t="s">
        <v>58</v>
      </c>
      <c r="F735" s="172" t="s">
        <v>1300</v>
      </c>
      <c r="G735" s="172" t="s">
        <v>84</v>
      </c>
      <c r="H735" s="177">
        <v>1</v>
      </c>
      <c r="I735" s="178">
        <v>0</v>
      </c>
      <c r="J735" s="176">
        <v>46118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3830</v>
      </c>
      <c r="B736" s="176">
        <v>46123</v>
      </c>
      <c r="C736" s="172" t="s">
        <v>92</v>
      </c>
      <c r="D736" s="172" t="s">
        <v>24</v>
      </c>
      <c r="E736" s="172" t="s">
        <v>58</v>
      </c>
      <c r="F736" s="172" t="s">
        <v>1300</v>
      </c>
      <c r="G736" s="172" t="s">
        <v>84</v>
      </c>
      <c r="H736" s="177">
        <v>1</v>
      </c>
      <c r="I736" s="178">
        <v>0</v>
      </c>
      <c r="J736" s="176">
        <v>46118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-73</v>
      </c>
    </row>
    <row r="737" spans="1:16" ht="19.5" hidden="1" customHeight="1">
      <c r="A737" s="172" t="s">
        <v>3830</v>
      </c>
      <c r="B737" s="176">
        <v>46123</v>
      </c>
      <c r="C737" s="172" t="s">
        <v>92</v>
      </c>
      <c r="D737" s="172" t="s">
        <v>97</v>
      </c>
      <c r="E737" s="172" t="s">
        <v>58</v>
      </c>
      <c r="F737" s="172" t="s">
        <v>1300</v>
      </c>
      <c r="G737" s="172" t="s">
        <v>84</v>
      </c>
      <c r="H737" s="177">
        <v>1</v>
      </c>
      <c r="I737" s="178">
        <v>0</v>
      </c>
      <c r="J737" s="176">
        <v>46118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-73</v>
      </c>
    </row>
    <row r="738" spans="1:16" ht="19.5" hidden="1" customHeight="1">
      <c r="A738" s="172" t="s">
        <v>3831</v>
      </c>
      <c r="B738" s="176">
        <v>46123</v>
      </c>
      <c r="C738" s="172" t="s">
        <v>92</v>
      </c>
      <c r="D738" s="172" t="s">
        <v>24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46113</v>
      </c>
      <c r="K738" s="172" t="s">
        <v>93</v>
      </c>
      <c r="L738" s="172" t="s">
        <v>94</v>
      </c>
      <c r="M738" s="179">
        <v>0</v>
      </c>
      <c r="N738" s="177"/>
      <c r="O738" s="177">
        <v>32</v>
      </c>
      <c r="P738" s="180">
        <v>-46.77</v>
      </c>
    </row>
    <row r="739" spans="1:16" ht="19.5" hidden="1" customHeight="1">
      <c r="A739" s="172" t="s">
        <v>3831</v>
      </c>
      <c r="B739" s="176">
        <v>46123</v>
      </c>
      <c r="C739" s="172" t="s">
        <v>2694</v>
      </c>
      <c r="D739" s="172" t="s">
        <v>95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0</v>
      </c>
      <c r="J739" s="176">
        <v>46113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-5.89</v>
      </c>
    </row>
    <row r="740" spans="1:16" ht="19.5" hidden="1" customHeight="1">
      <c r="A740" s="172" t="s">
        <v>3831</v>
      </c>
      <c r="B740" s="176">
        <v>46123</v>
      </c>
      <c r="C740" s="172" t="s">
        <v>92</v>
      </c>
      <c r="D740" s="172" t="s">
        <v>96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0</v>
      </c>
      <c r="J740" s="176">
        <v>46113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3831</v>
      </c>
      <c r="B741" s="176">
        <v>46123</v>
      </c>
      <c r="C741" s="172" t="s">
        <v>92</v>
      </c>
      <c r="D741" s="172" t="s">
        <v>97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0</v>
      </c>
      <c r="J741" s="176">
        <v>46113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3831</v>
      </c>
      <c r="B742" s="176">
        <v>46123</v>
      </c>
      <c r="C742" s="172" t="s">
        <v>2694</v>
      </c>
      <c r="D742" s="172" t="s">
        <v>98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0</v>
      </c>
      <c r="J742" s="176">
        <v>46113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3832</v>
      </c>
      <c r="B743" s="176">
        <v>46123</v>
      </c>
      <c r="C743" s="172" t="s">
        <v>92</v>
      </c>
      <c r="D743" s="172" t="s">
        <v>24</v>
      </c>
      <c r="E743" s="172" t="s">
        <v>60</v>
      </c>
      <c r="F743" s="172" t="s">
        <v>1426</v>
      </c>
      <c r="G743" s="172" t="s">
        <v>84</v>
      </c>
      <c r="H743" s="177">
        <v>1</v>
      </c>
      <c r="I743" s="178">
        <v>2650</v>
      </c>
      <c r="J743" s="176">
        <v>46118</v>
      </c>
      <c r="K743" s="172" t="s">
        <v>93</v>
      </c>
      <c r="L743" s="172" t="s">
        <v>94</v>
      </c>
      <c r="M743" s="179">
        <v>0.48</v>
      </c>
      <c r="N743" s="177"/>
      <c r="O743" s="177"/>
      <c r="P743" s="180">
        <v>-73</v>
      </c>
    </row>
    <row r="744" spans="1:16" ht="19.5" hidden="1" customHeight="1">
      <c r="A744" s="172" t="s">
        <v>3832</v>
      </c>
      <c r="B744" s="176">
        <v>46123</v>
      </c>
      <c r="C744" s="172" t="s">
        <v>100</v>
      </c>
      <c r="D744" s="172" t="s">
        <v>101</v>
      </c>
      <c r="E744" s="172" t="s">
        <v>60</v>
      </c>
      <c r="F744" s="172" t="s">
        <v>1426</v>
      </c>
      <c r="G744" s="172" t="s">
        <v>84</v>
      </c>
      <c r="H744" s="177">
        <v>1</v>
      </c>
      <c r="I744" s="178">
        <v>2650</v>
      </c>
      <c r="J744" s="176">
        <v>46118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1039.05</v>
      </c>
    </row>
    <row r="745" spans="1:16" ht="19.5" hidden="1" customHeight="1">
      <c r="A745" s="172" t="s">
        <v>3832</v>
      </c>
      <c r="B745" s="176">
        <v>46123</v>
      </c>
      <c r="C745" s="172" t="s">
        <v>100</v>
      </c>
      <c r="D745" s="172" t="s">
        <v>102</v>
      </c>
      <c r="E745" s="172" t="s">
        <v>60</v>
      </c>
      <c r="F745" s="172" t="s">
        <v>1426</v>
      </c>
      <c r="G745" s="172" t="s">
        <v>84</v>
      </c>
      <c r="H745" s="177">
        <v>1</v>
      </c>
      <c r="I745" s="178">
        <v>2650</v>
      </c>
      <c r="J745" s="176">
        <v>46118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10.39</v>
      </c>
    </row>
    <row r="746" spans="1:16" ht="19.5" hidden="1" customHeight="1">
      <c r="A746" s="172" t="s">
        <v>3832</v>
      </c>
      <c r="B746" s="176">
        <v>46123</v>
      </c>
      <c r="C746" s="172" t="s">
        <v>100</v>
      </c>
      <c r="D746" s="172" t="s">
        <v>103</v>
      </c>
      <c r="E746" s="172" t="s">
        <v>60</v>
      </c>
      <c r="F746" s="172" t="s">
        <v>1426</v>
      </c>
      <c r="G746" s="172" t="s">
        <v>84</v>
      </c>
      <c r="H746" s="177">
        <v>1</v>
      </c>
      <c r="I746" s="178">
        <v>2650</v>
      </c>
      <c r="J746" s="176">
        <v>46118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1600.56</v>
      </c>
    </row>
    <row r="747" spans="1:16" ht="19.5" hidden="1" customHeight="1">
      <c r="A747" s="172" t="s">
        <v>3832</v>
      </c>
      <c r="B747" s="176">
        <v>46123</v>
      </c>
      <c r="C747" s="172" t="s">
        <v>104</v>
      </c>
      <c r="D747" s="172" t="s">
        <v>105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2650</v>
      </c>
      <c r="J747" s="176">
        <v>46118</v>
      </c>
      <c r="K747" s="172" t="s">
        <v>93</v>
      </c>
      <c r="L747" s="172" t="s">
        <v>94</v>
      </c>
      <c r="M747" s="179">
        <v>0.48</v>
      </c>
      <c r="N747" s="177"/>
      <c r="O747" s="177"/>
      <c r="P747" s="180">
        <v>-1272</v>
      </c>
    </row>
    <row r="748" spans="1:16" ht="19.5" hidden="1" customHeight="1">
      <c r="A748" s="172" t="s">
        <v>3832</v>
      </c>
      <c r="B748" s="176">
        <v>46123</v>
      </c>
      <c r="C748" s="172" t="s">
        <v>2694</v>
      </c>
      <c r="D748" s="172" t="s">
        <v>95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2650</v>
      </c>
      <c r="J748" s="176">
        <v>46118</v>
      </c>
      <c r="K748" s="172" t="s">
        <v>93</v>
      </c>
      <c r="L748" s="172" t="s">
        <v>94</v>
      </c>
      <c r="M748" s="179">
        <v>0.48</v>
      </c>
      <c r="N748" s="177"/>
      <c r="O748" s="177"/>
      <c r="P748" s="180">
        <v>-7.65</v>
      </c>
    </row>
    <row r="749" spans="1:16" ht="19.5" hidden="1" customHeight="1">
      <c r="A749" s="172" t="s">
        <v>3833</v>
      </c>
      <c r="B749" s="176">
        <v>46123</v>
      </c>
      <c r="C749" s="172" t="s">
        <v>92</v>
      </c>
      <c r="D749" s="172" t="s">
        <v>24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2750</v>
      </c>
      <c r="J749" s="176">
        <v>46120</v>
      </c>
      <c r="K749" s="172" t="s">
        <v>93</v>
      </c>
      <c r="L749" s="172" t="s">
        <v>94</v>
      </c>
      <c r="M749" s="179">
        <v>0.48</v>
      </c>
      <c r="N749" s="177"/>
      <c r="O749" s="177"/>
      <c r="P749" s="180">
        <v>-84</v>
      </c>
    </row>
    <row r="750" spans="1:16" ht="19.5" hidden="1" customHeight="1">
      <c r="A750" s="172" t="s">
        <v>3833</v>
      </c>
      <c r="B750" s="176">
        <v>46123</v>
      </c>
      <c r="C750" s="172" t="s">
        <v>100</v>
      </c>
      <c r="D750" s="172" t="s">
        <v>101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2750</v>
      </c>
      <c r="J750" s="176">
        <v>46120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955.82</v>
      </c>
    </row>
    <row r="751" spans="1:16" ht="19.5" hidden="1" customHeight="1">
      <c r="A751" s="172" t="s">
        <v>3833</v>
      </c>
      <c r="B751" s="176">
        <v>46123</v>
      </c>
      <c r="C751" s="172" t="s">
        <v>100</v>
      </c>
      <c r="D751" s="172" t="s">
        <v>102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2750</v>
      </c>
      <c r="J751" s="176">
        <v>46120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9.56</v>
      </c>
    </row>
    <row r="752" spans="1:16" ht="19.5" hidden="1" customHeight="1">
      <c r="A752" s="172" t="s">
        <v>3833</v>
      </c>
      <c r="B752" s="176">
        <v>46123</v>
      </c>
      <c r="C752" s="172" t="s">
        <v>100</v>
      </c>
      <c r="D752" s="172" t="s">
        <v>103</v>
      </c>
      <c r="E752" s="172" t="s">
        <v>57</v>
      </c>
      <c r="F752" s="172" t="s">
        <v>1263</v>
      </c>
      <c r="G752" s="172" t="s">
        <v>84</v>
      </c>
      <c r="H752" s="177">
        <v>1</v>
      </c>
      <c r="I752" s="178">
        <v>2750</v>
      </c>
      <c r="J752" s="176">
        <v>46120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1784.62</v>
      </c>
    </row>
    <row r="753" spans="1:16" ht="19.5" hidden="1" customHeight="1">
      <c r="A753" s="172" t="s">
        <v>3833</v>
      </c>
      <c r="B753" s="176">
        <v>46123</v>
      </c>
      <c r="C753" s="172" t="s">
        <v>104</v>
      </c>
      <c r="D753" s="172" t="s">
        <v>105</v>
      </c>
      <c r="E753" s="172" t="s">
        <v>57</v>
      </c>
      <c r="F753" s="172" t="s">
        <v>1263</v>
      </c>
      <c r="G753" s="172" t="s">
        <v>84</v>
      </c>
      <c r="H753" s="177">
        <v>1</v>
      </c>
      <c r="I753" s="178">
        <v>2750</v>
      </c>
      <c r="J753" s="176">
        <v>46120</v>
      </c>
      <c r="K753" s="172" t="s">
        <v>93</v>
      </c>
      <c r="L753" s="172" t="s">
        <v>94</v>
      </c>
      <c r="M753" s="179">
        <v>0.48</v>
      </c>
      <c r="N753" s="177"/>
      <c r="O753" s="177"/>
      <c r="P753" s="180">
        <v>-1320</v>
      </c>
    </row>
    <row r="754" spans="1:16" ht="19.5" hidden="1" customHeight="1">
      <c r="A754" s="172" t="s">
        <v>3833</v>
      </c>
      <c r="B754" s="176">
        <v>46123</v>
      </c>
      <c r="C754" s="172" t="s">
        <v>2694</v>
      </c>
      <c r="D754" s="172" t="s">
        <v>95</v>
      </c>
      <c r="E754" s="172" t="s">
        <v>57</v>
      </c>
      <c r="F754" s="172" t="s">
        <v>1263</v>
      </c>
      <c r="G754" s="172" t="s">
        <v>84</v>
      </c>
      <c r="H754" s="177">
        <v>1</v>
      </c>
      <c r="I754" s="178">
        <v>2750</v>
      </c>
      <c r="J754" s="176">
        <v>46120</v>
      </c>
      <c r="K754" s="172" t="s">
        <v>93</v>
      </c>
      <c r="L754" s="172" t="s">
        <v>94</v>
      </c>
      <c r="M754" s="179">
        <v>0.48</v>
      </c>
      <c r="N754" s="177"/>
      <c r="O754" s="177"/>
      <c r="P754" s="180">
        <v>-14.07</v>
      </c>
    </row>
    <row r="755" spans="1:16" ht="19.5" hidden="1" customHeight="1">
      <c r="A755" s="172" t="s">
        <v>3832</v>
      </c>
      <c r="B755" s="176">
        <v>46123</v>
      </c>
      <c r="C755" s="172" t="s">
        <v>2694</v>
      </c>
      <c r="D755" s="172" t="s">
        <v>82</v>
      </c>
      <c r="E755" s="172" t="s">
        <v>60</v>
      </c>
      <c r="F755" s="172" t="s">
        <v>1426</v>
      </c>
      <c r="G755" s="172" t="s">
        <v>84</v>
      </c>
      <c r="H755" s="177">
        <v>1</v>
      </c>
      <c r="I755" s="178">
        <v>0</v>
      </c>
      <c r="J755" s="176">
        <v>46118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-19.739999999999998</v>
      </c>
    </row>
    <row r="756" spans="1:16" ht="19.5" hidden="1" customHeight="1">
      <c r="A756" s="172" t="s">
        <v>3833</v>
      </c>
      <c r="B756" s="176">
        <v>46123</v>
      </c>
      <c r="C756" s="172" t="s">
        <v>2694</v>
      </c>
      <c r="D756" s="172" t="s">
        <v>82</v>
      </c>
      <c r="E756" s="172" t="s">
        <v>57</v>
      </c>
      <c r="F756" s="172" t="s">
        <v>1263</v>
      </c>
      <c r="G756" s="172" t="s">
        <v>84</v>
      </c>
      <c r="H756" s="177">
        <v>1</v>
      </c>
      <c r="I756" s="178">
        <v>0</v>
      </c>
      <c r="J756" s="176">
        <v>46120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-18.16</v>
      </c>
    </row>
    <row r="757" spans="1:16" ht="19.5" hidden="1" customHeight="1">
      <c r="A757" s="172" t="s">
        <v>3834</v>
      </c>
      <c r="B757" s="176">
        <v>46123</v>
      </c>
      <c r="C757" s="172" t="s">
        <v>92</v>
      </c>
      <c r="D757" s="172" t="s">
        <v>24</v>
      </c>
      <c r="E757" s="172" t="s">
        <v>60</v>
      </c>
      <c r="F757" s="172" t="s">
        <v>1426</v>
      </c>
      <c r="G757" s="172" t="s">
        <v>84</v>
      </c>
      <c r="H757" s="177">
        <v>1</v>
      </c>
      <c r="I757" s="178">
        <v>2800</v>
      </c>
      <c r="J757" s="176">
        <v>46122</v>
      </c>
      <c r="K757" s="172" t="s">
        <v>93</v>
      </c>
      <c r="L757" s="172" t="s">
        <v>94</v>
      </c>
      <c r="M757" s="179">
        <v>0.48</v>
      </c>
      <c r="N757" s="177"/>
      <c r="O757" s="177"/>
      <c r="P757" s="180">
        <v>-84</v>
      </c>
    </row>
    <row r="758" spans="1:16" ht="19.5" hidden="1" customHeight="1">
      <c r="A758" s="172" t="s">
        <v>3834</v>
      </c>
      <c r="B758" s="176">
        <v>46123</v>
      </c>
      <c r="C758" s="172" t="s">
        <v>100</v>
      </c>
      <c r="D758" s="172" t="s">
        <v>101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2800</v>
      </c>
      <c r="J758" s="176">
        <v>46122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976.19</v>
      </c>
    </row>
    <row r="759" spans="1:16" ht="19.5" hidden="1" customHeight="1">
      <c r="A759" s="172" t="s">
        <v>3834</v>
      </c>
      <c r="B759" s="176">
        <v>46123</v>
      </c>
      <c r="C759" s="172" t="s">
        <v>100</v>
      </c>
      <c r="D759" s="172" t="s">
        <v>102</v>
      </c>
      <c r="E759" s="172" t="s">
        <v>60</v>
      </c>
      <c r="F759" s="172" t="s">
        <v>1426</v>
      </c>
      <c r="G759" s="172" t="s">
        <v>84</v>
      </c>
      <c r="H759" s="177">
        <v>1</v>
      </c>
      <c r="I759" s="178">
        <v>2800</v>
      </c>
      <c r="J759" s="176">
        <v>46122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9.76</v>
      </c>
    </row>
    <row r="760" spans="1:16" ht="19.5" hidden="1" customHeight="1">
      <c r="A760" s="172" t="s">
        <v>3834</v>
      </c>
      <c r="B760" s="176">
        <v>46123</v>
      </c>
      <c r="C760" s="172" t="s">
        <v>100</v>
      </c>
      <c r="D760" s="172" t="s">
        <v>103</v>
      </c>
      <c r="E760" s="172" t="s">
        <v>60</v>
      </c>
      <c r="F760" s="172" t="s">
        <v>1426</v>
      </c>
      <c r="G760" s="172" t="s">
        <v>84</v>
      </c>
      <c r="H760" s="177">
        <v>1</v>
      </c>
      <c r="I760" s="178">
        <v>2800</v>
      </c>
      <c r="J760" s="176">
        <v>46122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1814.05</v>
      </c>
    </row>
    <row r="761" spans="1:16" ht="19.5" hidden="1" customHeight="1">
      <c r="A761" s="172" t="s">
        <v>3834</v>
      </c>
      <c r="B761" s="176">
        <v>46123</v>
      </c>
      <c r="C761" s="172" t="s">
        <v>104</v>
      </c>
      <c r="D761" s="172" t="s">
        <v>105</v>
      </c>
      <c r="E761" s="172" t="s">
        <v>60</v>
      </c>
      <c r="F761" s="172" t="s">
        <v>1426</v>
      </c>
      <c r="G761" s="172" t="s">
        <v>84</v>
      </c>
      <c r="H761" s="177">
        <v>1</v>
      </c>
      <c r="I761" s="178">
        <v>2800</v>
      </c>
      <c r="J761" s="176">
        <v>46122</v>
      </c>
      <c r="K761" s="172" t="s">
        <v>93</v>
      </c>
      <c r="L761" s="172" t="s">
        <v>94</v>
      </c>
      <c r="M761" s="179">
        <v>0.48</v>
      </c>
      <c r="N761" s="177"/>
      <c r="O761" s="177"/>
      <c r="P761" s="180">
        <v>-1344</v>
      </c>
    </row>
    <row r="762" spans="1:16" ht="19.5" hidden="1" customHeight="1">
      <c r="A762" s="172" t="s">
        <v>3834</v>
      </c>
      <c r="B762" s="176">
        <v>46123</v>
      </c>
      <c r="C762" s="172" t="s">
        <v>2694</v>
      </c>
      <c r="D762" s="172" t="s">
        <v>95</v>
      </c>
      <c r="E762" s="172" t="s">
        <v>60</v>
      </c>
      <c r="F762" s="172" t="s">
        <v>1426</v>
      </c>
      <c r="G762" s="172" t="s">
        <v>84</v>
      </c>
      <c r="H762" s="177">
        <v>1</v>
      </c>
      <c r="I762" s="178">
        <v>2800</v>
      </c>
      <c r="J762" s="176">
        <v>46122</v>
      </c>
      <c r="K762" s="172" t="s">
        <v>93</v>
      </c>
      <c r="L762" s="172" t="s">
        <v>94</v>
      </c>
      <c r="M762" s="179">
        <v>0.48</v>
      </c>
      <c r="N762" s="177"/>
      <c r="O762" s="177"/>
      <c r="P762" s="180">
        <v>-5</v>
      </c>
    </row>
    <row r="763" spans="1:16" ht="19.5" hidden="1" customHeight="1">
      <c r="A763" s="172" t="s">
        <v>3835</v>
      </c>
      <c r="B763" s="176">
        <v>46123</v>
      </c>
      <c r="C763" s="172" t="s">
        <v>92</v>
      </c>
      <c r="D763" s="172" t="s">
        <v>24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2750</v>
      </c>
      <c r="J763" s="176">
        <v>46120</v>
      </c>
      <c r="K763" s="172" t="s">
        <v>93</v>
      </c>
      <c r="L763" s="172" t="s">
        <v>94</v>
      </c>
      <c r="M763" s="179">
        <v>0.48</v>
      </c>
      <c r="N763" s="177"/>
      <c r="O763" s="177"/>
      <c r="P763" s="180">
        <v>-71</v>
      </c>
    </row>
    <row r="764" spans="1:16" ht="19.5" hidden="1" customHeight="1">
      <c r="A764" s="172" t="s">
        <v>3835</v>
      </c>
      <c r="B764" s="176">
        <v>46123</v>
      </c>
      <c r="C764" s="172" t="s">
        <v>100</v>
      </c>
      <c r="D764" s="172" t="s">
        <v>101</v>
      </c>
      <c r="E764" s="172" t="s">
        <v>52</v>
      </c>
      <c r="F764" s="172" t="s">
        <v>90</v>
      </c>
      <c r="G764" s="172" t="s">
        <v>84</v>
      </c>
      <c r="H764" s="177">
        <v>1</v>
      </c>
      <c r="I764" s="178">
        <v>2750</v>
      </c>
      <c r="J764" s="176">
        <v>46120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958.1</v>
      </c>
    </row>
    <row r="765" spans="1:16" ht="19.5" hidden="1" customHeight="1">
      <c r="A765" s="172" t="s">
        <v>3835</v>
      </c>
      <c r="B765" s="176">
        <v>46123</v>
      </c>
      <c r="C765" s="172" t="s">
        <v>100</v>
      </c>
      <c r="D765" s="172" t="s">
        <v>102</v>
      </c>
      <c r="E765" s="172" t="s">
        <v>52</v>
      </c>
      <c r="F765" s="172" t="s">
        <v>90</v>
      </c>
      <c r="G765" s="172" t="s">
        <v>84</v>
      </c>
      <c r="H765" s="177">
        <v>1</v>
      </c>
      <c r="I765" s="178">
        <v>2750</v>
      </c>
      <c r="J765" s="176">
        <v>46120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9.58</v>
      </c>
    </row>
    <row r="766" spans="1:16" ht="19.5" hidden="1" customHeight="1">
      <c r="A766" s="172" t="s">
        <v>3835</v>
      </c>
      <c r="B766" s="176">
        <v>46123</v>
      </c>
      <c r="C766" s="172" t="s">
        <v>100</v>
      </c>
      <c r="D766" s="172" t="s">
        <v>103</v>
      </c>
      <c r="E766" s="172" t="s">
        <v>52</v>
      </c>
      <c r="F766" s="172" t="s">
        <v>90</v>
      </c>
      <c r="G766" s="172" t="s">
        <v>84</v>
      </c>
      <c r="H766" s="177">
        <v>1</v>
      </c>
      <c r="I766" s="178">
        <v>2750</v>
      </c>
      <c r="J766" s="176">
        <v>46120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1782.32</v>
      </c>
    </row>
    <row r="767" spans="1:16" ht="19.5" hidden="1" customHeight="1">
      <c r="A767" s="172" t="s">
        <v>3835</v>
      </c>
      <c r="B767" s="176">
        <v>46123</v>
      </c>
      <c r="C767" s="172" t="s">
        <v>104</v>
      </c>
      <c r="D767" s="172" t="s">
        <v>105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2750</v>
      </c>
      <c r="J767" s="176">
        <v>46120</v>
      </c>
      <c r="K767" s="172" t="s">
        <v>93</v>
      </c>
      <c r="L767" s="172" t="s">
        <v>94</v>
      </c>
      <c r="M767" s="179">
        <v>0.48</v>
      </c>
      <c r="N767" s="177"/>
      <c r="O767" s="177"/>
      <c r="P767" s="180">
        <v>-1320</v>
      </c>
    </row>
    <row r="768" spans="1:16" ht="19.5" hidden="1" customHeight="1">
      <c r="A768" s="172" t="s">
        <v>3835</v>
      </c>
      <c r="B768" s="176">
        <v>46123</v>
      </c>
      <c r="C768" s="172" t="s">
        <v>2694</v>
      </c>
      <c r="D768" s="172" t="s">
        <v>95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2750</v>
      </c>
      <c r="J768" s="176">
        <v>46120</v>
      </c>
      <c r="K768" s="172" t="s">
        <v>93</v>
      </c>
      <c r="L768" s="172" t="s">
        <v>94</v>
      </c>
      <c r="M768" s="179">
        <v>0.48</v>
      </c>
      <c r="N768" s="177"/>
      <c r="O768" s="177"/>
      <c r="P768" s="180">
        <v>-6.13</v>
      </c>
    </row>
    <row r="769" spans="1:16" ht="19.5" hidden="1" customHeight="1">
      <c r="A769" s="172" t="s">
        <v>3836</v>
      </c>
      <c r="B769" s="176">
        <v>46123</v>
      </c>
      <c r="C769" s="172" t="s">
        <v>92</v>
      </c>
      <c r="D769" s="172" t="s">
        <v>24</v>
      </c>
      <c r="E769" s="172" t="s">
        <v>57</v>
      </c>
      <c r="F769" s="172" t="s">
        <v>1263</v>
      </c>
      <c r="G769" s="172" t="s">
        <v>84</v>
      </c>
      <c r="H769" s="177">
        <v>1</v>
      </c>
      <c r="I769" s="178">
        <v>2750</v>
      </c>
      <c r="J769" s="176">
        <v>46120</v>
      </c>
      <c r="K769" s="172" t="s">
        <v>93</v>
      </c>
      <c r="L769" s="172" t="s">
        <v>94</v>
      </c>
      <c r="M769" s="179">
        <v>0.48</v>
      </c>
      <c r="N769" s="177"/>
      <c r="O769" s="177"/>
      <c r="P769" s="180">
        <v>-71</v>
      </c>
    </row>
    <row r="770" spans="1:16" ht="19.5" hidden="1" customHeight="1">
      <c r="A770" s="172" t="s">
        <v>3836</v>
      </c>
      <c r="B770" s="176">
        <v>46123</v>
      </c>
      <c r="C770" s="172" t="s">
        <v>100</v>
      </c>
      <c r="D770" s="172" t="s">
        <v>101</v>
      </c>
      <c r="E770" s="172" t="s">
        <v>57</v>
      </c>
      <c r="F770" s="172" t="s">
        <v>1263</v>
      </c>
      <c r="G770" s="172" t="s">
        <v>84</v>
      </c>
      <c r="H770" s="177">
        <v>1</v>
      </c>
      <c r="I770" s="178">
        <v>2750</v>
      </c>
      <c r="J770" s="176">
        <v>46120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958.1</v>
      </c>
    </row>
    <row r="771" spans="1:16" ht="19.5" hidden="1" customHeight="1">
      <c r="A771" s="172" t="s">
        <v>3836</v>
      </c>
      <c r="B771" s="176">
        <v>46123</v>
      </c>
      <c r="C771" s="172" t="s">
        <v>100</v>
      </c>
      <c r="D771" s="172" t="s">
        <v>102</v>
      </c>
      <c r="E771" s="172" t="s">
        <v>57</v>
      </c>
      <c r="F771" s="172" t="s">
        <v>1263</v>
      </c>
      <c r="G771" s="172" t="s">
        <v>84</v>
      </c>
      <c r="H771" s="177">
        <v>1</v>
      </c>
      <c r="I771" s="178">
        <v>2750</v>
      </c>
      <c r="J771" s="176">
        <v>46120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9.58</v>
      </c>
    </row>
    <row r="772" spans="1:16" ht="19.5" hidden="1" customHeight="1">
      <c r="A772" s="172" t="s">
        <v>3836</v>
      </c>
      <c r="B772" s="176">
        <v>46123</v>
      </c>
      <c r="C772" s="172" t="s">
        <v>100</v>
      </c>
      <c r="D772" s="172" t="s">
        <v>103</v>
      </c>
      <c r="E772" s="172" t="s">
        <v>57</v>
      </c>
      <c r="F772" s="172" t="s">
        <v>1263</v>
      </c>
      <c r="G772" s="172" t="s">
        <v>84</v>
      </c>
      <c r="H772" s="177">
        <v>1</v>
      </c>
      <c r="I772" s="178">
        <v>2750</v>
      </c>
      <c r="J772" s="176">
        <v>46120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1782.32</v>
      </c>
    </row>
    <row r="773" spans="1:16" ht="19.5" hidden="1" customHeight="1">
      <c r="A773" s="172" t="s">
        <v>3836</v>
      </c>
      <c r="B773" s="176">
        <v>46123</v>
      </c>
      <c r="C773" s="172" t="s">
        <v>104</v>
      </c>
      <c r="D773" s="172" t="s">
        <v>105</v>
      </c>
      <c r="E773" s="172" t="s">
        <v>57</v>
      </c>
      <c r="F773" s="172" t="s">
        <v>1263</v>
      </c>
      <c r="G773" s="172" t="s">
        <v>84</v>
      </c>
      <c r="H773" s="177">
        <v>1</v>
      </c>
      <c r="I773" s="178">
        <v>2750</v>
      </c>
      <c r="J773" s="176">
        <v>46120</v>
      </c>
      <c r="K773" s="172" t="s">
        <v>93</v>
      </c>
      <c r="L773" s="172" t="s">
        <v>94</v>
      </c>
      <c r="M773" s="179">
        <v>0.48</v>
      </c>
      <c r="N773" s="177"/>
      <c r="O773" s="177"/>
      <c r="P773" s="180">
        <v>-1320</v>
      </c>
    </row>
    <row r="774" spans="1:16" ht="19.5" hidden="1" customHeight="1">
      <c r="A774" s="172" t="s">
        <v>3836</v>
      </c>
      <c r="B774" s="176">
        <v>46123</v>
      </c>
      <c r="C774" s="172" t="s">
        <v>2694</v>
      </c>
      <c r="D774" s="172" t="s">
        <v>95</v>
      </c>
      <c r="E774" s="172" t="s">
        <v>57</v>
      </c>
      <c r="F774" s="172" t="s">
        <v>1263</v>
      </c>
      <c r="G774" s="172" t="s">
        <v>84</v>
      </c>
      <c r="H774" s="177">
        <v>1</v>
      </c>
      <c r="I774" s="178">
        <v>2750</v>
      </c>
      <c r="J774" s="176">
        <v>46120</v>
      </c>
      <c r="K774" s="172" t="s">
        <v>93</v>
      </c>
      <c r="L774" s="172" t="s">
        <v>94</v>
      </c>
      <c r="M774" s="179">
        <v>0.48</v>
      </c>
      <c r="N774" s="177"/>
      <c r="O774" s="177"/>
      <c r="P774" s="180">
        <v>-6.13</v>
      </c>
    </row>
    <row r="775" spans="1:16" ht="19.5" hidden="1" customHeight="1">
      <c r="A775" s="172" t="s">
        <v>3837</v>
      </c>
      <c r="B775" s="176">
        <v>46123</v>
      </c>
      <c r="C775" s="172" t="s">
        <v>92</v>
      </c>
      <c r="D775" s="172" t="s">
        <v>24</v>
      </c>
      <c r="E775" s="172" t="s">
        <v>60</v>
      </c>
      <c r="F775" s="172" t="s">
        <v>1426</v>
      </c>
      <c r="G775" s="172" t="s">
        <v>84</v>
      </c>
      <c r="H775" s="177">
        <v>1</v>
      </c>
      <c r="I775" s="178">
        <v>2550</v>
      </c>
      <c r="J775" s="176">
        <v>46115</v>
      </c>
      <c r="K775" s="172" t="s">
        <v>93</v>
      </c>
      <c r="L775" s="172" t="s">
        <v>94</v>
      </c>
      <c r="M775" s="179">
        <v>0.43</v>
      </c>
      <c r="N775" s="177"/>
      <c r="O775" s="177">
        <v>34</v>
      </c>
      <c r="P775" s="180">
        <v>-108.58</v>
      </c>
    </row>
    <row r="776" spans="1:16" ht="19.5" hidden="1" customHeight="1">
      <c r="A776" s="172" t="s">
        <v>3837</v>
      </c>
      <c r="B776" s="176">
        <v>46123</v>
      </c>
      <c r="C776" s="172" t="s">
        <v>100</v>
      </c>
      <c r="D776" s="172" t="s">
        <v>101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2550</v>
      </c>
      <c r="J776" s="176">
        <v>46115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948.57</v>
      </c>
    </row>
    <row r="777" spans="1:16" ht="19.5" hidden="1" customHeight="1">
      <c r="A777" s="172" t="s">
        <v>3837</v>
      </c>
      <c r="B777" s="176">
        <v>46123</v>
      </c>
      <c r="C777" s="172" t="s">
        <v>100</v>
      </c>
      <c r="D777" s="172" t="s">
        <v>102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2550</v>
      </c>
      <c r="J777" s="176">
        <v>46115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9.49</v>
      </c>
    </row>
    <row r="778" spans="1:16" ht="19.5" hidden="1" customHeight="1">
      <c r="A778" s="172" t="s">
        <v>3837</v>
      </c>
      <c r="B778" s="176">
        <v>46123</v>
      </c>
      <c r="C778" s="172" t="s">
        <v>100</v>
      </c>
      <c r="D778" s="172" t="s">
        <v>103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2550</v>
      </c>
      <c r="J778" s="176">
        <v>46115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1591.94</v>
      </c>
    </row>
    <row r="779" spans="1:16" ht="19.5" hidden="1" customHeight="1">
      <c r="A779" s="172" t="s">
        <v>3837</v>
      </c>
      <c r="B779" s="176">
        <v>46123</v>
      </c>
      <c r="C779" s="172" t="s">
        <v>104</v>
      </c>
      <c r="D779" s="172" t="s">
        <v>105</v>
      </c>
      <c r="E779" s="172" t="s">
        <v>60</v>
      </c>
      <c r="F779" s="172" t="s">
        <v>1426</v>
      </c>
      <c r="G779" s="172" t="s">
        <v>84</v>
      </c>
      <c r="H779" s="177">
        <v>1</v>
      </c>
      <c r="I779" s="178">
        <v>2550</v>
      </c>
      <c r="J779" s="176">
        <v>46115</v>
      </c>
      <c r="K779" s="172" t="s">
        <v>93</v>
      </c>
      <c r="L779" s="172" t="s">
        <v>94</v>
      </c>
      <c r="M779" s="179">
        <v>0.43</v>
      </c>
      <c r="N779" s="177"/>
      <c r="O779" s="177"/>
      <c r="P779" s="180">
        <v>-1096.5</v>
      </c>
    </row>
    <row r="780" spans="1:16" ht="19.5" hidden="1" customHeight="1">
      <c r="A780" s="172" t="s">
        <v>3836</v>
      </c>
      <c r="B780" s="176">
        <v>46123</v>
      </c>
      <c r="C780" s="172" t="s">
        <v>2694</v>
      </c>
      <c r="D780" s="172" t="s">
        <v>82</v>
      </c>
      <c r="E780" s="172" t="s">
        <v>57</v>
      </c>
      <c r="F780" s="172" t="s">
        <v>1263</v>
      </c>
      <c r="G780" s="172" t="s">
        <v>84</v>
      </c>
      <c r="H780" s="177">
        <v>1</v>
      </c>
      <c r="I780" s="178">
        <v>0</v>
      </c>
      <c r="J780" s="176">
        <v>46120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-18.2</v>
      </c>
    </row>
    <row r="781" spans="1:16" ht="19.5" hidden="1" customHeight="1">
      <c r="A781" s="172" t="s">
        <v>3835</v>
      </c>
      <c r="B781" s="176">
        <v>46123</v>
      </c>
      <c r="C781" s="172" t="s">
        <v>2694</v>
      </c>
      <c r="D781" s="172" t="s">
        <v>82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0</v>
      </c>
      <c r="J781" s="176">
        <v>46120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-18.2</v>
      </c>
    </row>
    <row r="782" spans="1:16" ht="19.5" hidden="1" customHeight="1">
      <c r="A782" s="172" t="s">
        <v>3838</v>
      </c>
      <c r="B782" s="176">
        <v>46123</v>
      </c>
      <c r="C782" s="172" t="s">
        <v>1748</v>
      </c>
      <c r="D782" s="172" t="s">
        <v>2749</v>
      </c>
      <c r="E782" s="172" t="s">
        <v>42</v>
      </c>
      <c r="F782" s="172" t="s">
        <v>89</v>
      </c>
      <c r="G782" s="172" t="s">
        <v>84</v>
      </c>
      <c r="H782" s="177">
        <v>1</v>
      </c>
      <c r="I782" s="178">
        <v>0</v>
      </c>
      <c r="J782" s="176">
        <v>46117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-5</v>
      </c>
    </row>
    <row r="783" spans="1:16" ht="19.5" hidden="1" customHeight="1">
      <c r="A783" s="172" t="s">
        <v>3838</v>
      </c>
      <c r="B783" s="176">
        <v>46123</v>
      </c>
      <c r="C783" s="172" t="s">
        <v>2694</v>
      </c>
      <c r="D783" s="172" t="s">
        <v>2750</v>
      </c>
      <c r="E783" s="172" t="s">
        <v>42</v>
      </c>
      <c r="F783" s="172" t="s">
        <v>89</v>
      </c>
      <c r="G783" s="172" t="s">
        <v>84</v>
      </c>
      <c r="H783" s="177">
        <v>1</v>
      </c>
      <c r="I783" s="178">
        <v>0</v>
      </c>
      <c r="J783" s="176">
        <v>46117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-10</v>
      </c>
    </row>
    <row r="784" spans="1:16" ht="19.5" hidden="1" customHeight="1">
      <c r="A784" s="172" t="s">
        <v>3839</v>
      </c>
      <c r="B784" s="176">
        <v>46123</v>
      </c>
      <c r="C784" s="172" t="s">
        <v>2694</v>
      </c>
      <c r="D784" s="172" t="s">
        <v>82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0</v>
      </c>
      <c r="J784" s="176">
        <v>46123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-18.16</v>
      </c>
    </row>
    <row r="785" spans="1:16" ht="19.5" hidden="1" customHeight="1">
      <c r="A785" s="172" t="s">
        <v>3840</v>
      </c>
      <c r="B785" s="176">
        <v>46123</v>
      </c>
      <c r="C785" s="172" t="s">
        <v>2694</v>
      </c>
      <c r="D785" s="172" t="s">
        <v>82</v>
      </c>
      <c r="E785" s="172" t="s">
        <v>57</v>
      </c>
      <c r="F785" s="172" t="s">
        <v>1263</v>
      </c>
      <c r="G785" s="172" t="s">
        <v>84</v>
      </c>
      <c r="H785" s="177">
        <v>1</v>
      </c>
      <c r="I785" s="178">
        <v>0</v>
      </c>
      <c r="J785" s="176">
        <v>46117</v>
      </c>
      <c r="K785" s="172" t="s">
        <v>85</v>
      </c>
      <c r="L785" s="172" t="s">
        <v>85</v>
      </c>
      <c r="M785" s="179">
        <v>0</v>
      </c>
      <c r="N785" s="177"/>
      <c r="O785" s="177"/>
      <c r="P785" s="180">
        <v>-19.34</v>
      </c>
    </row>
    <row r="786" spans="1:16" ht="19.5" hidden="1" customHeight="1">
      <c r="A786" s="172" t="s">
        <v>3841</v>
      </c>
      <c r="B786" s="176">
        <v>46123</v>
      </c>
      <c r="C786" s="172" t="s">
        <v>2694</v>
      </c>
      <c r="D786" s="172" t="s">
        <v>82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0</v>
      </c>
      <c r="J786" s="176">
        <v>46121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-18.55</v>
      </c>
    </row>
    <row r="787" spans="1:16" ht="19.5" hidden="1" customHeight="1">
      <c r="A787" s="172" t="s">
        <v>3841</v>
      </c>
      <c r="B787" s="176">
        <v>46123</v>
      </c>
      <c r="C787" s="172" t="s">
        <v>92</v>
      </c>
      <c r="D787" s="172" t="s">
        <v>24</v>
      </c>
      <c r="E787" s="172" t="s">
        <v>60</v>
      </c>
      <c r="F787" s="172" t="s">
        <v>1426</v>
      </c>
      <c r="G787" s="172" t="s">
        <v>84</v>
      </c>
      <c r="H787" s="177">
        <v>1</v>
      </c>
      <c r="I787" s="178">
        <v>2800</v>
      </c>
      <c r="J787" s="176">
        <v>46121</v>
      </c>
      <c r="K787" s="172" t="s">
        <v>93</v>
      </c>
      <c r="L787" s="172" t="s">
        <v>94</v>
      </c>
      <c r="M787" s="179">
        <v>0.48</v>
      </c>
      <c r="N787" s="177"/>
      <c r="O787" s="177"/>
      <c r="P787" s="180">
        <v>-305</v>
      </c>
    </row>
    <row r="788" spans="1:16" ht="19.5" hidden="1" customHeight="1">
      <c r="A788" s="172" t="s">
        <v>3841</v>
      </c>
      <c r="B788" s="176">
        <v>46123</v>
      </c>
      <c r="C788" s="172" t="s">
        <v>100</v>
      </c>
      <c r="D788" s="172" t="s">
        <v>101</v>
      </c>
      <c r="E788" s="172" t="s">
        <v>60</v>
      </c>
      <c r="F788" s="172" t="s">
        <v>1426</v>
      </c>
      <c r="G788" s="172" t="s">
        <v>84</v>
      </c>
      <c r="H788" s="177">
        <v>1</v>
      </c>
      <c r="I788" s="178">
        <v>2800</v>
      </c>
      <c r="J788" s="176">
        <v>46121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976.19</v>
      </c>
    </row>
    <row r="789" spans="1:16" ht="19.5" hidden="1" customHeight="1">
      <c r="A789" s="172" t="s">
        <v>3841</v>
      </c>
      <c r="B789" s="176">
        <v>46123</v>
      </c>
      <c r="C789" s="172" t="s">
        <v>100</v>
      </c>
      <c r="D789" s="172" t="s">
        <v>102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2800</v>
      </c>
      <c r="J789" s="176">
        <v>46121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9.76</v>
      </c>
    </row>
    <row r="790" spans="1:16" ht="19.5" hidden="1" customHeight="1">
      <c r="A790" s="172" t="s">
        <v>3841</v>
      </c>
      <c r="B790" s="176">
        <v>46123</v>
      </c>
      <c r="C790" s="172" t="s">
        <v>100</v>
      </c>
      <c r="D790" s="172" t="s">
        <v>103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2800</v>
      </c>
      <c r="J790" s="176">
        <v>46121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1814.05</v>
      </c>
    </row>
    <row r="791" spans="1:16" ht="19.5" hidden="1" customHeight="1">
      <c r="A791" s="172" t="s">
        <v>3841</v>
      </c>
      <c r="B791" s="176">
        <v>46123</v>
      </c>
      <c r="C791" s="172" t="s">
        <v>104</v>
      </c>
      <c r="D791" s="172" t="s">
        <v>105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2800</v>
      </c>
      <c r="J791" s="176">
        <v>46121</v>
      </c>
      <c r="K791" s="172" t="s">
        <v>93</v>
      </c>
      <c r="L791" s="172" t="s">
        <v>94</v>
      </c>
      <c r="M791" s="179">
        <v>0.48</v>
      </c>
      <c r="N791" s="177"/>
      <c r="O791" s="177"/>
      <c r="P791" s="180">
        <v>-1344</v>
      </c>
    </row>
    <row r="792" spans="1:16" ht="19.5" hidden="1" customHeight="1">
      <c r="A792" s="172" t="s">
        <v>3841</v>
      </c>
      <c r="B792" s="176">
        <v>46123</v>
      </c>
      <c r="C792" s="172" t="s">
        <v>2694</v>
      </c>
      <c r="D792" s="172" t="s">
        <v>95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2800</v>
      </c>
      <c r="J792" s="176">
        <v>46121</v>
      </c>
      <c r="K792" s="172" t="s">
        <v>93</v>
      </c>
      <c r="L792" s="172" t="s">
        <v>94</v>
      </c>
      <c r="M792" s="179">
        <v>0.48</v>
      </c>
      <c r="N792" s="177"/>
      <c r="O792" s="177"/>
      <c r="P792" s="180">
        <v>-10.41</v>
      </c>
    </row>
    <row r="793" spans="1:16" ht="19.5" hidden="1" customHeight="1">
      <c r="A793" s="172" t="s">
        <v>3840</v>
      </c>
      <c r="B793" s="176">
        <v>46123</v>
      </c>
      <c r="C793" s="172" t="s">
        <v>92</v>
      </c>
      <c r="D793" s="172" t="s">
        <v>24</v>
      </c>
      <c r="E793" s="172" t="s">
        <v>57</v>
      </c>
      <c r="F793" s="172" t="s">
        <v>1263</v>
      </c>
      <c r="G793" s="172" t="s">
        <v>84</v>
      </c>
      <c r="H793" s="177">
        <v>1</v>
      </c>
      <c r="I793" s="178">
        <v>2393</v>
      </c>
      <c r="J793" s="176">
        <v>46117</v>
      </c>
      <c r="K793" s="172" t="s">
        <v>93</v>
      </c>
      <c r="L793" s="172" t="s">
        <v>94</v>
      </c>
      <c r="M793" s="179">
        <v>0.43</v>
      </c>
      <c r="N793" s="177"/>
      <c r="O793" s="177">
        <v>37</v>
      </c>
      <c r="P793" s="180">
        <v>-127.58</v>
      </c>
    </row>
    <row r="794" spans="1:16" ht="19.5" hidden="1" customHeight="1">
      <c r="A794" s="172" t="s">
        <v>3840</v>
      </c>
      <c r="B794" s="176">
        <v>46123</v>
      </c>
      <c r="C794" s="172" t="s">
        <v>100</v>
      </c>
      <c r="D794" s="172" t="s">
        <v>101</v>
      </c>
      <c r="E794" s="172" t="s">
        <v>57</v>
      </c>
      <c r="F794" s="172" t="s">
        <v>1263</v>
      </c>
      <c r="G794" s="172" t="s">
        <v>84</v>
      </c>
      <c r="H794" s="177">
        <v>1</v>
      </c>
      <c r="I794" s="178">
        <v>2393</v>
      </c>
      <c r="J794" s="176">
        <v>46117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1018.1</v>
      </c>
    </row>
    <row r="795" spans="1:16" ht="19.5" hidden="1" customHeight="1">
      <c r="A795" s="172" t="s">
        <v>3840</v>
      </c>
      <c r="B795" s="176">
        <v>46123</v>
      </c>
      <c r="C795" s="172" t="s">
        <v>100</v>
      </c>
      <c r="D795" s="172" t="s">
        <v>102</v>
      </c>
      <c r="E795" s="172" t="s">
        <v>57</v>
      </c>
      <c r="F795" s="172" t="s">
        <v>1263</v>
      </c>
      <c r="G795" s="172" t="s">
        <v>84</v>
      </c>
      <c r="H795" s="177">
        <v>1</v>
      </c>
      <c r="I795" s="178">
        <v>2393</v>
      </c>
      <c r="J795" s="176">
        <v>46117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10.18</v>
      </c>
    </row>
    <row r="796" spans="1:16" ht="19.5" hidden="1" customHeight="1">
      <c r="A796" s="172" t="s">
        <v>3840</v>
      </c>
      <c r="B796" s="176">
        <v>46123</v>
      </c>
      <c r="C796" s="172" t="s">
        <v>100</v>
      </c>
      <c r="D796" s="172" t="s">
        <v>103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2393</v>
      </c>
      <c r="J796" s="176">
        <v>46117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1364.72</v>
      </c>
    </row>
    <row r="797" spans="1:16" ht="19.5" hidden="1" customHeight="1">
      <c r="A797" s="172" t="s">
        <v>3840</v>
      </c>
      <c r="B797" s="176">
        <v>46123</v>
      </c>
      <c r="C797" s="172" t="s">
        <v>104</v>
      </c>
      <c r="D797" s="172" t="s">
        <v>105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2393</v>
      </c>
      <c r="J797" s="176">
        <v>46117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-1028.99</v>
      </c>
    </row>
    <row r="798" spans="1:16" ht="19.5" hidden="1" customHeight="1">
      <c r="A798" s="172" t="s">
        <v>3840</v>
      </c>
      <c r="B798" s="176">
        <v>46123</v>
      </c>
      <c r="C798" s="172" t="s">
        <v>2694</v>
      </c>
      <c r="D798" s="172" t="s">
        <v>95</v>
      </c>
      <c r="E798" s="172" t="s">
        <v>57</v>
      </c>
      <c r="F798" s="172" t="s">
        <v>1263</v>
      </c>
      <c r="G798" s="172" t="s">
        <v>84</v>
      </c>
      <c r="H798" s="177">
        <v>1</v>
      </c>
      <c r="I798" s="178">
        <v>2393</v>
      </c>
      <c r="J798" s="176">
        <v>46117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-6.49</v>
      </c>
    </row>
    <row r="799" spans="1:16" ht="19.5" hidden="1" customHeight="1">
      <c r="A799" s="172" t="s">
        <v>3842</v>
      </c>
      <c r="B799" s="176">
        <v>46123</v>
      </c>
      <c r="C799" s="172" t="s">
        <v>92</v>
      </c>
      <c r="D799" s="172" t="s">
        <v>24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2750</v>
      </c>
      <c r="J799" s="176">
        <v>46122</v>
      </c>
      <c r="K799" s="172" t="s">
        <v>93</v>
      </c>
      <c r="L799" s="172" t="s">
        <v>94</v>
      </c>
      <c r="M799" s="179">
        <v>0.48</v>
      </c>
      <c r="N799" s="177"/>
      <c r="O799" s="177"/>
      <c r="P799" s="180">
        <v>-70</v>
      </c>
    </row>
    <row r="800" spans="1:16" ht="19.5" hidden="1" customHeight="1">
      <c r="A800" s="172" t="s">
        <v>3842</v>
      </c>
      <c r="B800" s="176">
        <v>46123</v>
      </c>
      <c r="C800" s="172" t="s">
        <v>100</v>
      </c>
      <c r="D800" s="172" t="s">
        <v>101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2750</v>
      </c>
      <c r="J800" s="176">
        <v>46122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955.82</v>
      </c>
    </row>
    <row r="801" spans="1:16" ht="19.5" hidden="1" customHeight="1">
      <c r="A801" s="172" t="s">
        <v>3842</v>
      </c>
      <c r="B801" s="176">
        <v>46123</v>
      </c>
      <c r="C801" s="172" t="s">
        <v>100</v>
      </c>
      <c r="D801" s="172" t="s">
        <v>102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2750</v>
      </c>
      <c r="J801" s="176">
        <v>46122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9.56</v>
      </c>
    </row>
    <row r="802" spans="1:16" ht="19.5" hidden="1" customHeight="1">
      <c r="A802" s="172" t="s">
        <v>3842</v>
      </c>
      <c r="B802" s="176">
        <v>46123</v>
      </c>
      <c r="C802" s="172" t="s">
        <v>100</v>
      </c>
      <c r="D802" s="172" t="s">
        <v>103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2750</v>
      </c>
      <c r="J802" s="176">
        <v>46122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1784.62</v>
      </c>
    </row>
    <row r="803" spans="1:16" ht="19.5" hidden="1" customHeight="1">
      <c r="A803" s="172" t="s">
        <v>3842</v>
      </c>
      <c r="B803" s="176">
        <v>46123</v>
      </c>
      <c r="C803" s="172" t="s">
        <v>104</v>
      </c>
      <c r="D803" s="172" t="s">
        <v>105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2750</v>
      </c>
      <c r="J803" s="176">
        <v>46122</v>
      </c>
      <c r="K803" s="172" t="s">
        <v>93</v>
      </c>
      <c r="L803" s="172" t="s">
        <v>94</v>
      </c>
      <c r="M803" s="179">
        <v>0.48</v>
      </c>
      <c r="N803" s="177"/>
      <c r="O803" s="177"/>
      <c r="P803" s="180">
        <v>-1320</v>
      </c>
    </row>
    <row r="804" spans="1:16" ht="19.5" hidden="1" customHeight="1">
      <c r="A804" s="172" t="s">
        <v>3842</v>
      </c>
      <c r="B804" s="176">
        <v>46123</v>
      </c>
      <c r="C804" s="172" t="s">
        <v>2694</v>
      </c>
      <c r="D804" s="172" t="s">
        <v>95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2750</v>
      </c>
      <c r="J804" s="176">
        <v>46122</v>
      </c>
      <c r="K804" s="172" t="s">
        <v>93</v>
      </c>
      <c r="L804" s="172" t="s">
        <v>94</v>
      </c>
      <c r="M804" s="179">
        <v>0.48</v>
      </c>
      <c r="N804" s="177"/>
      <c r="O804" s="177"/>
      <c r="P804" s="180">
        <v>-5.86</v>
      </c>
    </row>
    <row r="805" spans="1:16" ht="19.5" hidden="1" customHeight="1">
      <c r="A805" s="172" t="s">
        <v>3843</v>
      </c>
      <c r="B805" s="176">
        <v>46123</v>
      </c>
      <c r="C805" s="172" t="s">
        <v>2694</v>
      </c>
      <c r="D805" s="172" t="s">
        <v>82</v>
      </c>
      <c r="E805" s="172" t="s">
        <v>58</v>
      </c>
      <c r="F805" s="172" t="s">
        <v>1300</v>
      </c>
      <c r="G805" s="172" t="s">
        <v>84</v>
      </c>
      <c r="H805" s="177">
        <v>1</v>
      </c>
      <c r="I805" s="178">
        <v>0</v>
      </c>
      <c r="J805" s="176">
        <v>46123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-5.87</v>
      </c>
    </row>
    <row r="806" spans="1:16" ht="19.5" hidden="1" customHeight="1">
      <c r="A806" s="172" t="s">
        <v>3844</v>
      </c>
      <c r="B806" s="176">
        <v>46123</v>
      </c>
      <c r="C806" s="172" t="s">
        <v>2694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46123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-18.16</v>
      </c>
    </row>
    <row r="807" spans="1:16" ht="19.5" hidden="1" customHeight="1">
      <c r="A807" s="172" t="s">
        <v>3845</v>
      </c>
      <c r="B807" s="176">
        <v>46123</v>
      </c>
      <c r="C807" s="172" t="s">
        <v>2694</v>
      </c>
      <c r="D807" s="172" t="s">
        <v>82</v>
      </c>
      <c r="E807" s="172" t="s">
        <v>52</v>
      </c>
      <c r="F807" s="172" t="s">
        <v>90</v>
      </c>
      <c r="G807" s="172" t="s">
        <v>84</v>
      </c>
      <c r="H807" s="177">
        <v>1</v>
      </c>
      <c r="I807" s="178">
        <v>0</v>
      </c>
      <c r="J807" s="176">
        <v>46123</v>
      </c>
      <c r="K807" s="172" t="s">
        <v>85</v>
      </c>
      <c r="L807" s="172" t="s">
        <v>85</v>
      </c>
      <c r="M807" s="179">
        <v>0</v>
      </c>
      <c r="N807" s="177"/>
      <c r="O807" s="177"/>
      <c r="P807" s="180">
        <v>-18.16</v>
      </c>
    </row>
    <row r="808" spans="1:16" ht="19.5" hidden="1" customHeight="1">
      <c r="A808" s="172" t="s">
        <v>3787</v>
      </c>
      <c r="B808" s="176">
        <v>46123</v>
      </c>
      <c r="C808" s="172" t="s">
        <v>92</v>
      </c>
      <c r="D808" s="172" t="s">
        <v>96</v>
      </c>
      <c r="E808" s="172" t="s">
        <v>60</v>
      </c>
      <c r="F808" s="172" t="s">
        <v>1426</v>
      </c>
      <c r="G808" s="172" t="s">
        <v>84</v>
      </c>
      <c r="H808" s="177">
        <v>1</v>
      </c>
      <c r="I808" s="178">
        <v>0</v>
      </c>
      <c r="J808" s="176">
        <v>46115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0</v>
      </c>
    </row>
    <row r="809" spans="1:16" ht="19.5" hidden="1" customHeight="1">
      <c r="A809" s="172" t="s">
        <v>3787</v>
      </c>
      <c r="B809" s="176">
        <v>46123</v>
      </c>
      <c r="C809" s="172" t="s">
        <v>92</v>
      </c>
      <c r="D809" s="172" t="s">
        <v>97</v>
      </c>
      <c r="E809" s="172" t="s">
        <v>60</v>
      </c>
      <c r="F809" s="172" t="s">
        <v>1426</v>
      </c>
      <c r="G809" s="172" t="s">
        <v>84</v>
      </c>
      <c r="H809" s="177">
        <v>1</v>
      </c>
      <c r="I809" s="178">
        <v>0</v>
      </c>
      <c r="J809" s="176">
        <v>46115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-56.94</v>
      </c>
    </row>
    <row r="810" spans="1:16" ht="19.5" hidden="1" customHeight="1">
      <c r="A810" s="172" t="s">
        <v>3787</v>
      </c>
      <c r="B810" s="176">
        <v>46123</v>
      </c>
      <c r="C810" s="172" t="s">
        <v>2694</v>
      </c>
      <c r="D810" s="172" t="s">
        <v>98</v>
      </c>
      <c r="E810" s="172" t="s">
        <v>60</v>
      </c>
      <c r="F810" s="172" t="s">
        <v>1426</v>
      </c>
      <c r="G810" s="172" t="s">
        <v>84</v>
      </c>
      <c r="H810" s="177">
        <v>1</v>
      </c>
      <c r="I810" s="178">
        <v>0</v>
      </c>
      <c r="J810" s="176">
        <v>46115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-15</v>
      </c>
    </row>
    <row r="811" spans="1:16" ht="19.5" hidden="1" customHeight="1">
      <c r="A811" s="172" t="s">
        <v>3787</v>
      </c>
      <c r="B811" s="176">
        <v>46123</v>
      </c>
      <c r="C811" s="172" t="s">
        <v>92</v>
      </c>
      <c r="D811" s="172" t="s">
        <v>24</v>
      </c>
      <c r="E811" s="172" t="s">
        <v>60</v>
      </c>
      <c r="F811" s="172" t="s">
        <v>1426</v>
      </c>
      <c r="G811" s="172" t="s">
        <v>84</v>
      </c>
      <c r="H811" s="177">
        <v>1</v>
      </c>
      <c r="I811" s="178">
        <v>0</v>
      </c>
      <c r="J811" s="176">
        <v>46115</v>
      </c>
      <c r="K811" s="172" t="s">
        <v>93</v>
      </c>
      <c r="L811" s="172" t="s">
        <v>94</v>
      </c>
      <c r="M811" s="179">
        <v>0</v>
      </c>
      <c r="N811" s="177"/>
      <c r="O811" s="177">
        <v>34</v>
      </c>
      <c r="P811" s="180">
        <v>-56.94</v>
      </c>
    </row>
    <row r="812" spans="1:16" ht="19.5" hidden="1" customHeight="1">
      <c r="A812" s="172" t="s">
        <v>3787</v>
      </c>
      <c r="B812" s="176">
        <v>46123</v>
      </c>
      <c r="C812" s="172" t="s">
        <v>2694</v>
      </c>
      <c r="D812" s="172" t="s">
        <v>95</v>
      </c>
      <c r="E812" s="172" t="s">
        <v>60</v>
      </c>
      <c r="F812" s="172" t="s">
        <v>1426</v>
      </c>
      <c r="G812" s="172" t="s">
        <v>84</v>
      </c>
      <c r="H812" s="177">
        <v>1</v>
      </c>
      <c r="I812" s="178">
        <v>0</v>
      </c>
      <c r="J812" s="176">
        <v>46115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-7.94</v>
      </c>
    </row>
    <row r="813" spans="1:16" ht="19.5" hidden="1" customHeight="1">
      <c r="A813" s="172" t="s">
        <v>3846</v>
      </c>
      <c r="B813" s="176">
        <v>46123</v>
      </c>
      <c r="C813" s="172" t="s">
        <v>92</v>
      </c>
      <c r="D813" s="172" t="s">
        <v>24</v>
      </c>
      <c r="E813" s="172" t="s">
        <v>42</v>
      </c>
      <c r="F813" s="172" t="s">
        <v>89</v>
      </c>
      <c r="G813" s="172" t="s">
        <v>84</v>
      </c>
      <c r="H813" s="177">
        <v>1</v>
      </c>
      <c r="I813" s="178">
        <v>2800</v>
      </c>
      <c r="J813" s="176">
        <v>46122</v>
      </c>
      <c r="K813" s="172" t="s">
        <v>93</v>
      </c>
      <c r="L813" s="172" t="s">
        <v>94</v>
      </c>
      <c r="M813" s="179">
        <v>0.48</v>
      </c>
      <c r="N813" s="177"/>
      <c r="O813" s="177"/>
      <c r="P813" s="180">
        <v>-77</v>
      </c>
    </row>
    <row r="814" spans="1:16" ht="19.5" hidden="1" customHeight="1">
      <c r="A814" s="172" t="s">
        <v>3846</v>
      </c>
      <c r="B814" s="176">
        <v>46123</v>
      </c>
      <c r="C814" s="172" t="s">
        <v>100</v>
      </c>
      <c r="D814" s="172" t="s">
        <v>101</v>
      </c>
      <c r="E814" s="172" t="s">
        <v>42</v>
      </c>
      <c r="F814" s="172" t="s">
        <v>89</v>
      </c>
      <c r="G814" s="172" t="s">
        <v>84</v>
      </c>
      <c r="H814" s="177">
        <v>1</v>
      </c>
      <c r="I814" s="178">
        <v>2800</v>
      </c>
      <c r="J814" s="176">
        <v>46122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971.56</v>
      </c>
    </row>
    <row r="815" spans="1:16" ht="19.5" hidden="1" customHeight="1">
      <c r="A815" s="172" t="s">
        <v>3846</v>
      </c>
      <c r="B815" s="176">
        <v>46123</v>
      </c>
      <c r="C815" s="172" t="s">
        <v>100</v>
      </c>
      <c r="D815" s="172" t="s">
        <v>102</v>
      </c>
      <c r="E815" s="172" t="s">
        <v>42</v>
      </c>
      <c r="F815" s="172" t="s">
        <v>89</v>
      </c>
      <c r="G815" s="172" t="s">
        <v>84</v>
      </c>
      <c r="H815" s="177">
        <v>1</v>
      </c>
      <c r="I815" s="178">
        <v>2800</v>
      </c>
      <c r="J815" s="176">
        <v>46122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9.7200000000000006</v>
      </c>
    </row>
    <row r="816" spans="1:16" ht="19.5" hidden="1" customHeight="1">
      <c r="A816" s="172" t="s">
        <v>3846</v>
      </c>
      <c r="B816" s="176">
        <v>46123</v>
      </c>
      <c r="C816" s="172" t="s">
        <v>100</v>
      </c>
      <c r="D816" s="172" t="s">
        <v>103</v>
      </c>
      <c r="E816" s="172" t="s">
        <v>42</v>
      </c>
      <c r="F816" s="172" t="s">
        <v>89</v>
      </c>
      <c r="G816" s="172" t="s">
        <v>84</v>
      </c>
      <c r="H816" s="177">
        <v>1</v>
      </c>
      <c r="I816" s="178">
        <v>2800</v>
      </c>
      <c r="J816" s="176">
        <v>46122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1818.72</v>
      </c>
    </row>
    <row r="817" spans="1:16" ht="19.5" hidden="1" customHeight="1">
      <c r="A817" s="172" t="s">
        <v>3846</v>
      </c>
      <c r="B817" s="176">
        <v>46123</v>
      </c>
      <c r="C817" s="172" t="s">
        <v>104</v>
      </c>
      <c r="D817" s="172" t="s">
        <v>105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2800</v>
      </c>
      <c r="J817" s="176">
        <v>46122</v>
      </c>
      <c r="K817" s="172" t="s">
        <v>93</v>
      </c>
      <c r="L817" s="172" t="s">
        <v>94</v>
      </c>
      <c r="M817" s="179">
        <v>0.48</v>
      </c>
      <c r="N817" s="177"/>
      <c r="O817" s="177"/>
      <c r="P817" s="180">
        <v>-1344</v>
      </c>
    </row>
    <row r="818" spans="1:16" ht="19.5" hidden="1" customHeight="1">
      <c r="A818" s="172" t="s">
        <v>3846</v>
      </c>
      <c r="B818" s="176">
        <v>46123</v>
      </c>
      <c r="C818" s="172" t="s">
        <v>2694</v>
      </c>
      <c r="D818" s="172" t="s">
        <v>95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2800</v>
      </c>
      <c r="J818" s="176">
        <v>46122</v>
      </c>
      <c r="K818" s="172" t="s">
        <v>93</v>
      </c>
      <c r="L818" s="172" t="s">
        <v>94</v>
      </c>
      <c r="M818" s="179">
        <v>0.48</v>
      </c>
      <c r="N818" s="177"/>
      <c r="O818" s="177"/>
      <c r="P818" s="180">
        <v>-6.88</v>
      </c>
    </row>
    <row r="819" spans="1:16" ht="19.5" hidden="1" customHeight="1">
      <c r="A819" s="172" t="s">
        <v>3847</v>
      </c>
      <c r="B819" s="176">
        <v>46123</v>
      </c>
      <c r="C819" s="172" t="s">
        <v>2694</v>
      </c>
      <c r="D819" s="172" t="s">
        <v>82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0</v>
      </c>
      <c r="J819" s="176">
        <v>46123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-7.26</v>
      </c>
    </row>
    <row r="820" spans="1:16" ht="19.5" hidden="1" customHeight="1">
      <c r="A820" s="172" t="s">
        <v>3848</v>
      </c>
      <c r="B820" s="176">
        <v>46123</v>
      </c>
      <c r="C820" s="172" t="s">
        <v>92</v>
      </c>
      <c r="D820" s="172" t="s">
        <v>24</v>
      </c>
      <c r="E820" s="172" t="s">
        <v>57</v>
      </c>
      <c r="F820" s="172" t="s">
        <v>1263</v>
      </c>
      <c r="G820" s="172" t="s">
        <v>84</v>
      </c>
      <c r="H820" s="177">
        <v>1</v>
      </c>
      <c r="I820" s="178">
        <v>2750</v>
      </c>
      <c r="J820" s="176">
        <v>46123</v>
      </c>
      <c r="K820" s="172" t="s">
        <v>93</v>
      </c>
      <c r="L820" s="172" t="s">
        <v>94</v>
      </c>
      <c r="M820" s="179">
        <v>0.48</v>
      </c>
      <c r="N820" s="177"/>
      <c r="O820" s="177"/>
      <c r="P820" s="180">
        <v>-74</v>
      </c>
    </row>
    <row r="821" spans="1:16" ht="19.5" hidden="1" customHeight="1">
      <c r="A821" s="172" t="s">
        <v>3848</v>
      </c>
      <c r="B821" s="176">
        <v>46123</v>
      </c>
      <c r="C821" s="172" t="s">
        <v>100</v>
      </c>
      <c r="D821" s="172" t="s">
        <v>101</v>
      </c>
      <c r="E821" s="172" t="s">
        <v>57</v>
      </c>
      <c r="F821" s="172" t="s">
        <v>1263</v>
      </c>
      <c r="G821" s="172" t="s">
        <v>84</v>
      </c>
      <c r="H821" s="177">
        <v>1</v>
      </c>
      <c r="I821" s="178">
        <v>2750</v>
      </c>
      <c r="J821" s="176">
        <v>46123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932.18</v>
      </c>
    </row>
    <row r="822" spans="1:16" ht="19.5" hidden="1" customHeight="1">
      <c r="A822" s="172" t="s">
        <v>3848</v>
      </c>
      <c r="B822" s="176">
        <v>46123</v>
      </c>
      <c r="C822" s="172" t="s">
        <v>100</v>
      </c>
      <c r="D822" s="172" t="s">
        <v>102</v>
      </c>
      <c r="E822" s="172" t="s">
        <v>57</v>
      </c>
      <c r="F822" s="172" t="s">
        <v>1263</v>
      </c>
      <c r="G822" s="172" t="s">
        <v>84</v>
      </c>
      <c r="H822" s="177">
        <v>1</v>
      </c>
      <c r="I822" s="178">
        <v>2750</v>
      </c>
      <c r="J822" s="176">
        <v>46123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9.32</v>
      </c>
    </row>
    <row r="823" spans="1:16" ht="19.5" hidden="1" customHeight="1">
      <c r="A823" s="172" t="s">
        <v>3848</v>
      </c>
      <c r="B823" s="176">
        <v>46123</v>
      </c>
      <c r="C823" s="172" t="s">
        <v>100</v>
      </c>
      <c r="D823" s="172" t="s">
        <v>103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2750</v>
      </c>
      <c r="J823" s="176">
        <v>46123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1808.5</v>
      </c>
    </row>
    <row r="824" spans="1:16" ht="19.5" hidden="1" customHeight="1">
      <c r="A824" s="172" t="s">
        <v>3848</v>
      </c>
      <c r="B824" s="176">
        <v>46123</v>
      </c>
      <c r="C824" s="172" t="s">
        <v>104</v>
      </c>
      <c r="D824" s="172" t="s">
        <v>105</v>
      </c>
      <c r="E824" s="172" t="s">
        <v>57</v>
      </c>
      <c r="F824" s="172" t="s">
        <v>1263</v>
      </c>
      <c r="G824" s="172" t="s">
        <v>84</v>
      </c>
      <c r="H824" s="177">
        <v>1</v>
      </c>
      <c r="I824" s="178">
        <v>2750</v>
      </c>
      <c r="J824" s="176">
        <v>46123</v>
      </c>
      <c r="K824" s="172" t="s">
        <v>93</v>
      </c>
      <c r="L824" s="172" t="s">
        <v>94</v>
      </c>
      <c r="M824" s="179">
        <v>0.48</v>
      </c>
      <c r="N824" s="177"/>
      <c r="O824" s="177"/>
      <c r="P824" s="180">
        <v>-1320</v>
      </c>
    </row>
    <row r="825" spans="1:16" ht="19.5" hidden="1" customHeight="1">
      <c r="A825" s="172" t="s">
        <v>3848</v>
      </c>
      <c r="B825" s="176">
        <v>46123</v>
      </c>
      <c r="C825" s="172" t="s">
        <v>2694</v>
      </c>
      <c r="D825" s="172" t="s">
        <v>95</v>
      </c>
      <c r="E825" s="172" t="s">
        <v>57</v>
      </c>
      <c r="F825" s="172" t="s">
        <v>1263</v>
      </c>
      <c r="G825" s="172" t="s">
        <v>84</v>
      </c>
      <c r="H825" s="177">
        <v>1</v>
      </c>
      <c r="I825" s="178">
        <v>2750</v>
      </c>
      <c r="J825" s="176">
        <v>46123</v>
      </c>
      <c r="K825" s="172" t="s">
        <v>93</v>
      </c>
      <c r="L825" s="172" t="s">
        <v>94</v>
      </c>
      <c r="M825" s="179">
        <v>0.48</v>
      </c>
      <c r="N825" s="177"/>
      <c r="O825" s="177"/>
      <c r="P825" s="180">
        <v>-6.11</v>
      </c>
    </row>
    <row r="826" spans="1:16" ht="19.5" hidden="1" customHeight="1">
      <c r="A826" s="172" t="s">
        <v>3848</v>
      </c>
      <c r="B826" s="176">
        <v>46123</v>
      </c>
      <c r="C826" s="172" t="s">
        <v>2694</v>
      </c>
      <c r="D826" s="172" t="s">
        <v>82</v>
      </c>
      <c r="E826" s="172" t="s">
        <v>57</v>
      </c>
      <c r="F826" s="172" t="s">
        <v>1263</v>
      </c>
      <c r="G826" s="172" t="s">
        <v>84</v>
      </c>
      <c r="H826" s="177">
        <v>1</v>
      </c>
      <c r="I826" s="178">
        <v>0</v>
      </c>
      <c r="J826" s="176">
        <v>46123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-17.71</v>
      </c>
    </row>
    <row r="827" spans="1:16" ht="19.5" hidden="1" customHeight="1">
      <c r="A827" s="172" t="s">
        <v>3849</v>
      </c>
      <c r="B827" s="176">
        <v>46123</v>
      </c>
      <c r="C827" s="172" t="s">
        <v>1748</v>
      </c>
      <c r="D827" s="172" t="s">
        <v>2749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0</v>
      </c>
      <c r="J827" s="176">
        <v>46119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-5</v>
      </c>
    </row>
    <row r="828" spans="1:16" ht="19.5" hidden="1" customHeight="1">
      <c r="A828" s="172" t="s">
        <v>3849</v>
      </c>
      <c r="B828" s="176">
        <v>46123</v>
      </c>
      <c r="C828" s="172" t="s">
        <v>2694</v>
      </c>
      <c r="D828" s="172" t="s">
        <v>2750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0</v>
      </c>
      <c r="J828" s="176">
        <v>46119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-10</v>
      </c>
    </row>
    <row r="829" spans="1:16" ht="19.5" hidden="1" customHeight="1">
      <c r="A829" s="172" t="s">
        <v>3850</v>
      </c>
      <c r="B829" s="176">
        <v>46123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46123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-17.55</v>
      </c>
    </row>
    <row r="830" spans="1:16" ht="19.5" hidden="1" customHeight="1">
      <c r="A830" s="172" t="s">
        <v>3851</v>
      </c>
      <c r="B830" s="176">
        <v>46123</v>
      </c>
      <c r="C830" s="172" t="s">
        <v>2694</v>
      </c>
      <c r="D830" s="172" t="s">
        <v>82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46123</v>
      </c>
      <c r="K830" s="172" t="s">
        <v>85</v>
      </c>
      <c r="L830" s="172" t="s">
        <v>85</v>
      </c>
      <c r="M830" s="179">
        <v>0</v>
      </c>
      <c r="N830" s="177"/>
      <c r="O830" s="177"/>
      <c r="P830" s="180">
        <v>-18.55</v>
      </c>
    </row>
    <row r="831" spans="1:16" ht="19.5" hidden="1" customHeight="1">
      <c r="A831" s="172" t="s">
        <v>3852</v>
      </c>
      <c r="B831" s="176">
        <v>46123</v>
      </c>
      <c r="C831" s="172" t="s">
        <v>92</v>
      </c>
      <c r="D831" s="172" t="s">
        <v>24</v>
      </c>
      <c r="E831" s="172" t="s">
        <v>60</v>
      </c>
      <c r="F831" s="172" t="s">
        <v>1426</v>
      </c>
      <c r="G831" s="172" t="s">
        <v>84</v>
      </c>
      <c r="H831" s="177">
        <v>1</v>
      </c>
      <c r="I831" s="178">
        <v>0</v>
      </c>
      <c r="J831" s="176">
        <v>46121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-74</v>
      </c>
    </row>
    <row r="832" spans="1:16" ht="19.5" hidden="1" customHeight="1">
      <c r="A832" s="172" t="s">
        <v>3852</v>
      </c>
      <c r="B832" s="176">
        <v>46123</v>
      </c>
      <c r="C832" s="172" t="s">
        <v>92</v>
      </c>
      <c r="D832" s="172" t="s">
        <v>97</v>
      </c>
      <c r="E832" s="172" t="s">
        <v>60</v>
      </c>
      <c r="F832" s="172" t="s">
        <v>1426</v>
      </c>
      <c r="G832" s="172" t="s">
        <v>84</v>
      </c>
      <c r="H832" s="177">
        <v>1</v>
      </c>
      <c r="I832" s="178">
        <v>0</v>
      </c>
      <c r="J832" s="176">
        <v>46121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-78</v>
      </c>
    </row>
    <row r="833" spans="1:16" ht="19.5" customHeight="1">
      <c r="A833" s="172" t="s">
        <v>3718</v>
      </c>
      <c r="B833" s="176">
        <v>46123</v>
      </c>
      <c r="C833" s="172" t="s">
        <v>109</v>
      </c>
      <c r="D833" s="172" t="s">
        <v>139</v>
      </c>
      <c r="E833" s="172" t="s">
        <v>85</v>
      </c>
      <c r="F833" s="172" t="s">
        <v>85</v>
      </c>
      <c r="G833" s="172" t="s">
        <v>85</v>
      </c>
      <c r="H833" s="177">
        <v>0</v>
      </c>
      <c r="I833" s="178">
        <v>0</v>
      </c>
      <c r="J833" s="176">
        <v>46123</v>
      </c>
      <c r="K833" s="172" t="s">
        <v>85</v>
      </c>
      <c r="L833" s="172" t="s">
        <v>85</v>
      </c>
      <c r="M833" s="179">
        <v>0</v>
      </c>
      <c r="N833" s="177"/>
      <c r="O833" s="177"/>
      <c r="P833" s="180">
        <v>-283.41000000000003</v>
      </c>
    </row>
    <row r="834" spans="1:16" ht="19.5" customHeight="1">
      <c r="A834" s="172" t="s">
        <v>3720</v>
      </c>
      <c r="B834" s="176">
        <v>46123</v>
      </c>
      <c r="C834" s="172" t="s">
        <v>109</v>
      </c>
      <c r="D834" s="172" t="s">
        <v>139</v>
      </c>
      <c r="E834" s="172" t="s">
        <v>85</v>
      </c>
      <c r="F834" s="172" t="s">
        <v>85</v>
      </c>
      <c r="G834" s="172" t="s">
        <v>85</v>
      </c>
      <c r="H834" s="177">
        <v>0</v>
      </c>
      <c r="I834" s="178">
        <v>0</v>
      </c>
      <c r="J834" s="176">
        <v>46123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-296.93</v>
      </c>
    </row>
    <row r="835" spans="1:16" ht="19.5" customHeight="1">
      <c r="A835" s="172" t="s">
        <v>3719</v>
      </c>
      <c r="B835" s="176">
        <v>46123</v>
      </c>
      <c r="C835" s="172" t="s">
        <v>109</v>
      </c>
      <c r="D835" s="172" t="s">
        <v>139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46123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-288.20999999999998</v>
      </c>
    </row>
    <row r="836" spans="1:16" ht="19.5" customHeight="1">
      <c r="A836" s="172" t="s">
        <v>3407</v>
      </c>
      <c r="B836" s="176">
        <v>46123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46123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-427.47</v>
      </c>
    </row>
    <row r="837" spans="1:16" ht="19.5" customHeight="1">
      <c r="A837" s="172" t="s">
        <v>3406</v>
      </c>
      <c r="B837" s="176">
        <v>46123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46123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-571.87</v>
      </c>
    </row>
    <row r="838" spans="1:16" ht="19.5" customHeight="1">
      <c r="A838" s="172" t="s">
        <v>3433</v>
      </c>
      <c r="B838" s="176">
        <v>46123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46123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-430.18</v>
      </c>
    </row>
    <row r="839" spans="1:16" ht="19.5" customHeight="1">
      <c r="A839" s="172" t="s">
        <v>3432</v>
      </c>
      <c r="B839" s="176">
        <v>46123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46123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-723.14</v>
      </c>
    </row>
    <row r="840" spans="1:16" ht="19.5" customHeight="1">
      <c r="A840" s="172" t="s">
        <v>3434</v>
      </c>
      <c r="B840" s="176">
        <v>46123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46123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-706.77</v>
      </c>
    </row>
    <row r="841" spans="1:16" ht="19.5" customHeight="1">
      <c r="A841" s="172" t="s">
        <v>3408</v>
      </c>
      <c r="B841" s="176">
        <v>46123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46123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-575.01</v>
      </c>
    </row>
    <row r="842" spans="1:16" ht="19.5" customHeight="1">
      <c r="A842" s="172" t="s">
        <v>3251</v>
      </c>
      <c r="B842" s="176">
        <v>46123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46123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-718.36</v>
      </c>
    </row>
    <row r="843" spans="1:16" ht="19.5" customHeight="1">
      <c r="A843" s="172" t="s">
        <v>3246</v>
      </c>
      <c r="B843" s="176">
        <v>46123</v>
      </c>
      <c r="C843" s="172" t="s">
        <v>109</v>
      </c>
      <c r="D843" s="172" t="s">
        <v>139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46123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-366.78</v>
      </c>
    </row>
    <row r="844" spans="1:16" ht="19.5" customHeight="1">
      <c r="A844" s="172" t="s">
        <v>142</v>
      </c>
      <c r="B844" s="176">
        <v>46123</v>
      </c>
      <c r="C844" s="172" t="s">
        <v>109</v>
      </c>
      <c r="D844" s="172" t="s">
        <v>143</v>
      </c>
      <c r="E844" s="172" t="s">
        <v>85</v>
      </c>
      <c r="F844" s="172" t="s">
        <v>85</v>
      </c>
      <c r="G844" s="172" t="s">
        <v>85</v>
      </c>
      <c r="H844" s="177">
        <v>0</v>
      </c>
      <c r="I844" s="178">
        <v>0</v>
      </c>
      <c r="J844" s="176">
        <v>46123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-3503.6</v>
      </c>
    </row>
    <row r="845" spans="1:16" ht="19.5" hidden="1" customHeight="1">
      <c r="A845" s="172" t="s">
        <v>3853</v>
      </c>
      <c r="B845" s="176">
        <v>46124</v>
      </c>
      <c r="C845" s="172" t="s">
        <v>2694</v>
      </c>
      <c r="D845" s="172" t="s">
        <v>95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0</v>
      </c>
      <c r="J845" s="176">
        <v>46119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-8.83</v>
      </c>
    </row>
    <row r="846" spans="1:16" ht="19.5" hidden="1" customHeight="1">
      <c r="A846" s="172" t="s">
        <v>3853</v>
      </c>
      <c r="B846" s="176">
        <v>46124</v>
      </c>
      <c r="C846" s="172" t="s">
        <v>2694</v>
      </c>
      <c r="D846" s="172" t="s">
        <v>98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0</v>
      </c>
      <c r="J846" s="176">
        <v>46119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-15</v>
      </c>
    </row>
    <row r="847" spans="1:16" ht="19.5" hidden="1" customHeight="1">
      <c r="A847" s="172" t="s">
        <v>3853</v>
      </c>
      <c r="B847" s="176">
        <v>46124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46119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-70</v>
      </c>
    </row>
    <row r="848" spans="1:16" ht="19.5" hidden="1" customHeight="1">
      <c r="A848" s="172" t="s">
        <v>3853</v>
      </c>
      <c r="B848" s="176">
        <v>46124</v>
      </c>
      <c r="C848" s="172" t="s">
        <v>92</v>
      </c>
      <c r="D848" s="172" t="s">
        <v>97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46119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-78</v>
      </c>
    </row>
    <row r="849" spans="1:16" ht="19.5" hidden="1" customHeight="1">
      <c r="A849" s="172" t="s">
        <v>3854</v>
      </c>
      <c r="B849" s="176">
        <v>46124</v>
      </c>
      <c r="C849" s="172" t="s">
        <v>92</v>
      </c>
      <c r="D849" s="172" t="s">
        <v>24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46119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-71</v>
      </c>
    </row>
    <row r="850" spans="1:16" ht="19.5" hidden="1" customHeight="1">
      <c r="A850" s="172" t="s">
        <v>3854</v>
      </c>
      <c r="B850" s="176">
        <v>46124</v>
      </c>
      <c r="C850" s="172" t="s">
        <v>92</v>
      </c>
      <c r="D850" s="172" t="s">
        <v>97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46119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-71</v>
      </c>
    </row>
    <row r="851" spans="1:16" ht="19.5" hidden="1" customHeight="1">
      <c r="A851" s="172" t="s">
        <v>3854</v>
      </c>
      <c r="B851" s="176">
        <v>46124</v>
      </c>
      <c r="C851" s="172" t="s">
        <v>2694</v>
      </c>
      <c r="D851" s="172" t="s">
        <v>95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46119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-6.18</v>
      </c>
    </row>
    <row r="852" spans="1:16" ht="19.5" hidden="1" customHeight="1">
      <c r="A852" s="172" t="s">
        <v>3854</v>
      </c>
      <c r="B852" s="176">
        <v>46124</v>
      </c>
      <c r="C852" s="172" t="s">
        <v>2694</v>
      </c>
      <c r="D852" s="172" t="s">
        <v>98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0</v>
      </c>
      <c r="J852" s="176">
        <v>46119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-15</v>
      </c>
    </row>
    <row r="853" spans="1:16" ht="19.5" hidden="1" customHeight="1">
      <c r="A853" s="172" t="s">
        <v>3855</v>
      </c>
      <c r="B853" s="176">
        <v>46124</v>
      </c>
      <c r="C853" s="172" t="s">
        <v>92</v>
      </c>
      <c r="D853" s="172" t="s">
        <v>24</v>
      </c>
      <c r="E853" s="172" t="s">
        <v>39</v>
      </c>
      <c r="F853" s="172" t="s">
        <v>117</v>
      </c>
      <c r="G853" s="172" t="s">
        <v>84</v>
      </c>
      <c r="H853" s="177">
        <v>1</v>
      </c>
      <c r="I853" s="178">
        <v>2650</v>
      </c>
      <c r="J853" s="176">
        <v>46114</v>
      </c>
      <c r="K853" s="172" t="s">
        <v>93</v>
      </c>
      <c r="L853" s="172" t="s">
        <v>94</v>
      </c>
      <c r="M853" s="179">
        <v>0.43</v>
      </c>
      <c r="N853" s="177"/>
      <c r="O853" s="177">
        <v>32</v>
      </c>
      <c r="P853" s="180">
        <v>-75.45</v>
      </c>
    </row>
    <row r="854" spans="1:16" ht="19.5" hidden="1" customHeight="1">
      <c r="A854" s="172" t="s">
        <v>3855</v>
      </c>
      <c r="B854" s="176">
        <v>46124</v>
      </c>
      <c r="C854" s="172" t="s">
        <v>100</v>
      </c>
      <c r="D854" s="172" t="s">
        <v>101</v>
      </c>
      <c r="E854" s="172" t="s">
        <v>39</v>
      </c>
      <c r="F854" s="172" t="s">
        <v>117</v>
      </c>
      <c r="G854" s="172" t="s">
        <v>84</v>
      </c>
      <c r="H854" s="177">
        <v>1</v>
      </c>
      <c r="I854" s="178">
        <v>2650</v>
      </c>
      <c r="J854" s="176">
        <v>46114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1003.79</v>
      </c>
    </row>
    <row r="855" spans="1:16" ht="19.5" hidden="1" customHeight="1">
      <c r="A855" s="172" t="s">
        <v>3855</v>
      </c>
      <c r="B855" s="176">
        <v>46124</v>
      </c>
      <c r="C855" s="172" t="s">
        <v>100</v>
      </c>
      <c r="D855" s="172" t="s">
        <v>102</v>
      </c>
      <c r="E855" s="172" t="s">
        <v>39</v>
      </c>
      <c r="F855" s="172" t="s">
        <v>117</v>
      </c>
      <c r="G855" s="172" t="s">
        <v>84</v>
      </c>
      <c r="H855" s="177">
        <v>1</v>
      </c>
      <c r="I855" s="178">
        <v>2650</v>
      </c>
      <c r="J855" s="176">
        <v>46114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10.039999999999999</v>
      </c>
    </row>
    <row r="856" spans="1:16" ht="19.5" hidden="1" customHeight="1">
      <c r="A856" s="172" t="s">
        <v>3855</v>
      </c>
      <c r="B856" s="176">
        <v>46124</v>
      </c>
      <c r="C856" s="172" t="s">
        <v>100</v>
      </c>
      <c r="D856" s="172" t="s">
        <v>103</v>
      </c>
      <c r="E856" s="172" t="s">
        <v>39</v>
      </c>
      <c r="F856" s="172" t="s">
        <v>117</v>
      </c>
      <c r="G856" s="172" t="s">
        <v>84</v>
      </c>
      <c r="H856" s="177">
        <v>1</v>
      </c>
      <c r="I856" s="178">
        <v>2650</v>
      </c>
      <c r="J856" s="176">
        <v>46114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1636.17</v>
      </c>
    </row>
    <row r="857" spans="1:16" ht="19.5" hidden="1" customHeight="1">
      <c r="A857" s="172" t="s">
        <v>3855</v>
      </c>
      <c r="B857" s="176">
        <v>46124</v>
      </c>
      <c r="C857" s="172" t="s">
        <v>104</v>
      </c>
      <c r="D857" s="172" t="s">
        <v>105</v>
      </c>
      <c r="E857" s="172" t="s">
        <v>39</v>
      </c>
      <c r="F857" s="172" t="s">
        <v>117</v>
      </c>
      <c r="G857" s="172" t="s">
        <v>84</v>
      </c>
      <c r="H857" s="177">
        <v>1</v>
      </c>
      <c r="I857" s="178">
        <v>2650</v>
      </c>
      <c r="J857" s="176">
        <v>46114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-1139.5</v>
      </c>
    </row>
    <row r="858" spans="1:16" ht="19.5" hidden="1" customHeight="1">
      <c r="A858" s="172" t="s">
        <v>3855</v>
      </c>
      <c r="B858" s="176">
        <v>46124</v>
      </c>
      <c r="C858" s="172" t="s">
        <v>2694</v>
      </c>
      <c r="D858" s="172" t="s">
        <v>95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2650</v>
      </c>
      <c r="J858" s="176">
        <v>46114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-6.9</v>
      </c>
    </row>
    <row r="859" spans="1:16" ht="19.5" hidden="1" customHeight="1">
      <c r="A859" s="172" t="s">
        <v>3855</v>
      </c>
      <c r="B859" s="176">
        <v>46124</v>
      </c>
      <c r="C859" s="172" t="s">
        <v>2694</v>
      </c>
      <c r="D859" s="172" t="s">
        <v>82</v>
      </c>
      <c r="E859" s="172" t="s">
        <v>39</v>
      </c>
      <c r="F859" s="172" t="s">
        <v>117</v>
      </c>
      <c r="G859" s="172" t="s">
        <v>84</v>
      </c>
      <c r="H859" s="177">
        <v>1</v>
      </c>
      <c r="I859" s="178">
        <v>0</v>
      </c>
      <c r="J859" s="176">
        <v>46114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-19.07</v>
      </c>
    </row>
    <row r="860" spans="1:16" ht="19.5" hidden="1" customHeight="1">
      <c r="A860" s="172" t="s">
        <v>3856</v>
      </c>
      <c r="B860" s="176">
        <v>46124</v>
      </c>
      <c r="C860" s="172" t="s">
        <v>92</v>
      </c>
      <c r="D860" s="172" t="s">
        <v>24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2750</v>
      </c>
      <c r="J860" s="176">
        <v>46121</v>
      </c>
      <c r="K860" s="172" t="s">
        <v>93</v>
      </c>
      <c r="L860" s="172" t="s">
        <v>94</v>
      </c>
      <c r="M860" s="179">
        <v>0.48</v>
      </c>
      <c r="N860" s="177"/>
      <c r="O860" s="177"/>
      <c r="P860" s="180">
        <v>-81</v>
      </c>
    </row>
    <row r="861" spans="1:16" ht="19.5" hidden="1" customHeight="1">
      <c r="A861" s="172" t="s">
        <v>3856</v>
      </c>
      <c r="B861" s="176">
        <v>46124</v>
      </c>
      <c r="C861" s="172" t="s">
        <v>100</v>
      </c>
      <c r="D861" s="172" t="s">
        <v>101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2750</v>
      </c>
      <c r="J861" s="176">
        <v>46121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955.82</v>
      </c>
    </row>
    <row r="862" spans="1:16" ht="19.5" hidden="1" customHeight="1">
      <c r="A862" s="172" t="s">
        <v>3856</v>
      </c>
      <c r="B862" s="176">
        <v>46124</v>
      </c>
      <c r="C862" s="172" t="s">
        <v>100</v>
      </c>
      <c r="D862" s="172" t="s">
        <v>102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2750</v>
      </c>
      <c r="J862" s="176">
        <v>46121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9.56</v>
      </c>
    </row>
    <row r="863" spans="1:16" ht="19.5" hidden="1" customHeight="1">
      <c r="A863" s="172" t="s">
        <v>3856</v>
      </c>
      <c r="B863" s="176">
        <v>46124</v>
      </c>
      <c r="C863" s="172" t="s">
        <v>100</v>
      </c>
      <c r="D863" s="172" t="s">
        <v>103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2750</v>
      </c>
      <c r="J863" s="176">
        <v>46121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1784.62</v>
      </c>
    </row>
    <row r="864" spans="1:16" ht="19.5" hidden="1" customHeight="1">
      <c r="A864" s="172" t="s">
        <v>3856</v>
      </c>
      <c r="B864" s="176">
        <v>46124</v>
      </c>
      <c r="C864" s="172" t="s">
        <v>104</v>
      </c>
      <c r="D864" s="172" t="s">
        <v>105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2750</v>
      </c>
      <c r="J864" s="176">
        <v>46121</v>
      </c>
      <c r="K864" s="172" t="s">
        <v>93</v>
      </c>
      <c r="L864" s="172" t="s">
        <v>94</v>
      </c>
      <c r="M864" s="179">
        <v>0.48</v>
      </c>
      <c r="N864" s="177"/>
      <c r="O864" s="177"/>
      <c r="P864" s="180">
        <v>-1320</v>
      </c>
    </row>
    <row r="865" spans="1:16" ht="19.5" hidden="1" customHeight="1">
      <c r="A865" s="172" t="s">
        <v>3856</v>
      </c>
      <c r="B865" s="176">
        <v>46124</v>
      </c>
      <c r="C865" s="172" t="s">
        <v>2694</v>
      </c>
      <c r="D865" s="172" t="s">
        <v>95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2750</v>
      </c>
      <c r="J865" s="176">
        <v>46121</v>
      </c>
      <c r="K865" s="172" t="s">
        <v>93</v>
      </c>
      <c r="L865" s="172" t="s">
        <v>94</v>
      </c>
      <c r="M865" s="179">
        <v>0.48</v>
      </c>
      <c r="N865" s="177"/>
      <c r="O865" s="177"/>
      <c r="P865" s="180">
        <v>-6.26</v>
      </c>
    </row>
    <row r="866" spans="1:16" ht="19.5" hidden="1" customHeight="1">
      <c r="A866" s="172" t="s">
        <v>3856</v>
      </c>
      <c r="B866" s="176">
        <v>46124</v>
      </c>
      <c r="C866" s="172" t="s">
        <v>2694</v>
      </c>
      <c r="D866" s="172" t="s">
        <v>82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0</v>
      </c>
      <c r="J866" s="176">
        <v>46121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-18.16</v>
      </c>
    </row>
    <row r="867" spans="1:16" ht="19.5" hidden="1" customHeight="1">
      <c r="A867" s="172" t="s">
        <v>3857</v>
      </c>
      <c r="B867" s="176">
        <v>46124</v>
      </c>
      <c r="C867" s="172" t="s">
        <v>92</v>
      </c>
      <c r="D867" s="172" t="s">
        <v>24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2750</v>
      </c>
      <c r="J867" s="176">
        <v>46122</v>
      </c>
      <c r="K867" s="172" t="s">
        <v>93</v>
      </c>
      <c r="L867" s="172" t="s">
        <v>94</v>
      </c>
      <c r="M867" s="179">
        <v>0.48</v>
      </c>
      <c r="N867" s="177"/>
      <c r="O867" s="177"/>
      <c r="P867" s="180">
        <v>-73</v>
      </c>
    </row>
    <row r="868" spans="1:16" ht="19.5" hidden="1" customHeight="1">
      <c r="A868" s="172" t="s">
        <v>3857</v>
      </c>
      <c r="B868" s="176">
        <v>46124</v>
      </c>
      <c r="C868" s="172" t="s">
        <v>100</v>
      </c>
      <c r="D868" s="172" t="s">
        <v>101</v>
      </c>
      <c r="E868" s="172" t="s">
        <v>52</v>
      </c>
      <c r="F868" s="172" t="s">
        <v>90</v>
      </c>
      <c r="G868" s="172" t="s">
        <v>84</v>
      </c>
      <c r="H868" s="177">
        <v>1</v>
      </c>
      <c r="I868" s="178">
        <v>2750</v>
      </c>
      <c r="J868" s="176">
        <v>46122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1047.6199999999999</v>
      </c>
    </row>
    <row r="869" spans="1:16" ht="19.5" hidden="1" customHeight="1">
      <c r="A869" s="172" t="s">
        <v>3857</v>
      </c>
      <c r="B869" s="176">
        <v>46124</v>
      </c>
      <c r="C869" s="172" t="s">
        <v>100</v>
      </c>
      <c r="D869" s="172" t="s">
        <v>102</v>
      </c>
      <c r="E869" s="172" t="s">
        <v>52</v>
      </c>
      <c r="F869" s="172" t="s">
        <v>90</v>
      </c>
      <c r="G869" s="172" t="s">
        <v>84</v>
      </c>
      <c r="H869" s="177">
        <v>1</v>
      </c>
      <c r="I869" s="178">
        <v>2750</v>
      </c>
      <c r="J869" s="176">
        <v>46122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hidden="1" customHeight="1">
      <c r="A870" s="172" t="s">
        <v>3857</v>
      </c>
      <c r="B870" s="176">
        <v>46124</v>
      </c>
      <c r="C870" s="172" t="s">
        <v>100</v>
      </c>
      <c r="D870" s="172" t="s">
        <v>103</v>
      </c>
      <c r="E870" s="172" t="s">
        <v>52</v>
      </c>
      <c r="F870" s="172" t="s">
        <v>90</v>
      </c>
      <c r="G870" s="172" t="s">
        <v>84</v>
      </c>
      <c r="H870" s="177">
        <v>1</v>
      </c>
      <c r="I870" s="178">
        <v>2750</v>
      </c>
      <c r="J870" s="176">
        <v>46122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1702.38</v>
      </c>
    </row>
    <row r="871" spans="1:16" ht="19.5" hidden="1" customHeight="1">
      <c r="A871" s="172" t="s">
        <v>3857</v>
      </c>
      <c r="B871" s="176">
        <v>46124</v>
      </c>
      <c r="C871" s="172" t="s">
        <v>104</v>
      </c>
      <c r="D871" s="172" t="s">
        <v>105</v>
      </c>
      <c r="E871" s="172" t="s">
        <v>52</v>
      </c>
      <c r="F871" s="172" t="s">
        <v>90</v>
      </c>
      <c r="G871" s="172" t="s">
        <v>84</v>
      </c>
      <c r="H871" s="177">
        <v>1</v>
      </c>
      <c r="I871" s="178">
        <v>2750</v>
      </c>
      <c r="J871" s="176">
        <v>46122</v>
      </c>
      <c r="K871" s="172" t="s">
        <v>93</v>
      </c>
      <c r="L871" s="172" t="s">
        <v>94</v>
      </c>
      <c r="M871" s="179">
        <v>0.48</v>
      </c>
      <c r="N871" s="177"/>
      <c r="O871" s="177"/>
      <c r="P871" s="180">
        <v>-1320</v>
      </c>
    </row>
    <row r="872" spans="1:16" ht="19.5" hidden="1" customHeight="1">
      <c r="A872" s="172" t="s">
        <v>3857</v>
      </c>
      <c r="B872" s="176">
        <v>46124</v>
      </c>
      <c r="C872" s="172" t="s">
        <v>2694</v>
      </c>
      <c r="D872" s="172" t="s">
        <v>95</v>
      </c>
      <c r="E872" s="172" t="s">
        <v>52</v>
      </c>
      <c r="F872" s="172" t="s">
        <v>90</v>
      </c>
      <c r="G872" s="172" t="s">
        <v>84</v>
      </c>
      <c r="H872" s="177">
        <v>1</v>
      </c>
      <c r="I872" s="178">
        <v>2750</v>
      </c>
      <c r="J872" s="176">
        <v>46122</v>
      </c>
      <c r="K872" s="172" t="s">
        <v>93</v>
      </c>
      <c r="L872" s="172" t="s">
        <v>94</v>
      </c>
      <c r="M872" s="179">
        <v>0.48</v>
      </c>
      <c r="N872" s="177"/>
      <c r="O872" s="177"/>
      <c r="P872" s="180">
        <v>-6.74</v>
      </c>
    </row>
    <row r="873" spans="1:16" ht="19.5" hidden="1" customHeight="1">
      <c r="A873" s="172" t="s">
        <v>3857</v>
      </c>
      <c r="B873" s="176">
        <v>46124</v>
      </c>
      <c r="C873" s="172" t="s">
        <v>2694</v>
      </c>
      <c r="D873" s="172" t="s">
        <v>82</v>
      </c>
      <c r="E873" s="172" t="s">
        <v>52</v>
      </c>
      <c r="F873" s="172" t="s">
        <v>90</v>
      </c>
      <c r="G873" s="172" t="s">
        <v>84</v>
      </c>
      <c r="H873" s="177">
        <v>1</v>
      </c>
      <c r="I873" s="178">
        <v>0</v>
      </c>
      <c r="J873" s="176">
        <v>46122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-11.94</v>
      </c>
    </row>
    <row r="874" spans="1:16" ht="19.5" hidden="1" customHeight="1">
      <c r="A874" s="172" t="s">
        <v>3858</v>
      </c>
      <c r="B874" s="176">
        <v>46124</v>
      </c>
      <c r="C874" s="172" t="s">
        <v>92</v>
      </c>
      <c r="D874" s="172" t="s">
        <v>24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2800</v>
      </c>
      <c r="J874" s="176">
        <v>46120</v>
      </c>
      <c r="K874" s="172" t="s">
        <v>93</v>
      </c>
      <c r="L874" s="172" t="s">
        <v>94</v>
      </c>
      <c r="M874" s="179">
        <v>0.48</v>
      </c>
      <c r="N874" s="177"/>
      <c r="O874" s="177"/>
      <c r="P874" s="180">
        <v>-305</v>
      </c>
    </row>
    <row r="875" spans="1:16" ht="19.5" hidden="1" customHeight="1">
      <c r="A875" s="172" t="s">
        <v>3858</v>
      </c>
      <c r="B875" s="176">
        <v>46124</v>
      </c>
      <c r="C875" s="172" t="s">
        <v>100</v>
      </c>
      <c r="D875" s="172" t="s">
        <v>101</v>
      </c>
      <c r="E875" s="172" t="s">
        <v>58</v>
      </c>
      <c r="F875" s="172" t="s">
        <v>1300</v>
      </c>
      <c r="G875" s="172" t="s">
        <v>84</v>
      </c>
      <c r="H875" s="177">
        <v>1</v>
      </c>
      <c r="I875" s="178">
        <v>2800</v>
      </c>
      <c r="J875" s="176">
        <v>46120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976.19</v>
      </c>
    </row>
    <row r="876" spans="1:16" ht="19.5" hidden="1" customHeight="1">
      <c r="A876" s="172" t="s">
        <v>3858</v>
      </c>
      <c r="B876" s="176">
        <v>46124</v>
      </c>
      <c r="C876" s="172" t="s">
        <v>100</v>
      </c>
      <c r="D876" s="172" t="s">
        <v>102</v>
      </c>
      <c r="E876" s="172" t="s">
        <v>58</v>
      </c>
      <c r="F876" s="172" t="s">
        <v>1300</v>
      </c>
      <c r="G876" s="172" t="s">
        <v>84</v>
      </c>
      <c r="H876" s="177">
        <v>1</v>
      </c>
      <c r="I876" s="178">
        <v>2800</v>
      </c>
      <c r="J876" s="176">
        <v>46120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9.76</v>
      </c>
    </row>
    <row r="877" spans="1:16" ht="19.5" hidden="1" customHeight="1">
      <c r="A877" s="172" t="s">
        <v>3858</v>
      </c>
      <c r="B877" s="176">
        <v>46124</v>
      </c>
      <c r="C877" s="172" t="s">
        <v>100</v>
      </c>
      <c r="D877" s="172" t="s">
        <v>103</v>
      </c>
      <c r="E877" s="172" t="s">
        <v>58</v>
      </c>
      <c r="F877" s="172" t="s">
        <v>1300</v>
      </c>
      <c r="G877" s="172" t="s">
        <v>84</v>
      </c>
      <c r="H877" s="177">
        <v>1</v>
      </c>
      <c r="I877" s="178">
        <v>2800</v>
      </c>
      <c r="J877" s="176">
        <v>46120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1814.05</v>
      </c>
    </row>
    <row r="878" spans="1:16" ht="19.5" hidden="1" customHeight="1">
      <c r="A878" s="172" t="s">
        <v>3858</v>
      </c>
      <c r="B878" s="176">
        <v>46124</v>
      </c>
      <c r="C878" s="172" t="s">
        <v>104</v>
      </c>
      <c r="D878" s="172" t="s">
        <v>105</v>
      </c>
      <c r="E878" s="172" t="s">
        <v>58</v>
      </c>
      <c r="F878" s="172" t="s">
        <v>1300</v>
      </c>
      <c r="G878" s="172" t="s">
        <v>84</v>
      </c>
      <c r="H878" s="177">
        <v>1</v>
      </c>
      <c r="I878" s="178">
        <v>2800</v>
      </c>
      <c r="J878" s="176">
        <v>46120</v>
      </c>
      <c r="K878" s="172" t="s">
        <v>93</v>
      </c>
      <c r="L878" s="172" t="s">
        <v>94</v>
      </c>
      <c r="M878" s="179">
        <v>0.48</v>
      </c>
      <c r="N878" s="177"/>
      <c r="O878" s="177"/>
      <c r="P878" s="180">
        <v>-1344</v>
      </c>
    </row>
    <row r="879" spans="1:16" ht="19.5" hidden="1" customHeight="1">
      <c r="A879" s="172" t="s">
        <v>3858</v>
      </c>
      <c r="B879" s="176">
        <v>46124</v>
      </c>
      <c r="C879" s="172" t="s">
        <v>2694</v>
      </c>
      <c r="D879" s="172" t="s">
        <v>95</v>
      </c>
      <c r="E879" s="172" t="s">
        <v>58</v>
      </c>
      <c r="F879" s="172" t="s">
        <v>1300</v>
      </c>
      <c r="G879" s="172" t="s">
        <v>84</v>
      </c>
      <c r="H879" s="177">
        <v>1</v>
      </c>
      <c r="I879" s="178">
        <v>2800</v>
      </c>
      <c r="J879" s="176">
        <v>46120</v>
      </c>
      <c r="K879" s="172" t="s">
        <v>93</v>
      </c>
      <c r="L879" s="172" t="s">
        <v>94</v>
      </c>
      <c r="M879" s="179">
        <v>0.48</v>
      </c>
      <c r="N879" s="177"/>
      <c r="O879" s="177"/>
      <c r="P879" s="180">
        <v>-6.34</v>
      </c>
    </row>
    <row r="880" spans="1:16" ht="19.5" hidden="1" customHeight="1">
      <c r="A880" s="172" t="s">
        <v>3859</v>
      </c>
      <c r="B880" s="176">
        <v>46124</v>
      </c>
      <c r="C880" s="172" t="s">
        <v>92</v>
      </c>
      <c r="D880" s="172" t="s">
        <v>24</v>
      </c>
      <c r="E880" s="172" t="s">
        <v>60</v>
      </c>
      <c r="F880" s="172" t="s">
        <v>1426</v>
      </c>
      <c r="G880" s="172" t="s">
        <v>84</v>
      </c>
      <c r="H880" s="177">
        <v>1</v>
      </c>
      <c r="I880" s="178">
        <v>2800</v>
      </c>
      <c r="J880" s="176">
        <v>46121</v>
      </c>
      <c r="K880" s="172" t="s">
        <v>93</v>
      </c>
      <c r="L880" s="172" t="s">
        <v>94</v>
      </c>
      <c r="M880" s="179">
        <v>0.48</v>
      </c>
      <c r="N880" s="177"/>
      <c r="O880" s="177"/>
      <c r="P880" s="180">
        <v>-305</v>
      </c>
    </row>
    <row r="881" spans="1:16" ht="19.5" hidden="1" customHeight="1">
      <c r="A881" s="172" t="s">
        <v>3859</v>
      </c>
      <c r="B881" s="176">
        <v>46124</v>
      </c>
      <c r="C881" s="172" t="s">
        <v>100</v>
      </c>
      <c r="D881" s="172" t="s">
        <v>101</v>
      </c>
      <c r="E881" s="172" t="s">
        <v>60</v>
      </c>
      <c r="F881" s="172" t="s">
        <v>1426</v>
      </c>
      <c r="G881" s="172" t="s">
        <v>84</v>
      </c>
      <c r="H881" s="177">
        <v>1</v>
      </c>
      <c r="I881" s="178">
        <v>2800</v>
      </c>
      <c r="J881" s="176">
        <v>46121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1025</v>
      </c>
    </row>
    <row r="882" spans="1:16" ht="19.5" hidden="1" customHeight="1">
      <c r="A882" s="172" t="s">
        <v>3859</v>
      </c>
      <c r="B882" s="176">
        <v>46124</v>
      </c>
      <c r="C882" s="172" t="s">
        <v>100</v>
      </c>
      <c r="D882" s="172" t="s">
        <v>102</v>
      </c>
      <c r="E882" s="172" t="s">
        <v>60</v>
      </c>
      <c r="F882" s="172" t="s">
        <v>1426</v>
      </c>
      <c r="G882" s="172" t="s">
        <v>84</v>
      </c>
      <c r="H882" s="177">
        <v>1</v>
      </c>
      <c r="I882" s="178">
        <v>2800</v>
      </c>
      <c r="J882" s="176">
        <v>46121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10.25</v>
      </c>
    </row>
    <row r="883" spans="1:16" ht="19.5" hidden="1" customHeight="1">
      <c r="A883" s="172" t="s">
        <v>3859</v>
      </c>
      <c r="B883" s="176">
        <v>46124</v>
      </c>
      <c r="C883" s="172" t="s">
        <v>100</v>
      </c>
      <c r="D883" s="172" t="s">
        <v>103</v>
      </c>
      <c r="E883" s="172" t="s">
        <v>60</v>
      </c>
      <c r="F883" s="172" t="s">
        <v>1426</v>
      </c>
      <c r="G883" s="172" t="s">
        <v>84</v>
      </c>
      <c r="H883" s="177">
        <v>1</v>
      </c>
      <c r="I883" s="178">
        <v>2800</v>
      </c>
      <c r="J883" s="176">
        <v>46121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1764.75</v>
      </c>
    </row>
    <row r="884" spans="1:16" ht="19.5" hidden="1" customHeight="1">
      <c r="A884" s="172" t="s">
        <v>3859</v>
      </c>
      <c r="B884" s="176">
        <v>46124</v>
      </c>
      <c r="C884" s="172" t="s">
        <v>104</v>
      </c>
      <c r="D884" s="172" t="s">
        <v>105</v>
      </c>
      <c r="E884" s="172" t="s">
        <v>60</v>
      </c>
      <c r="F884" s="172" t="s">
        <v>1426</v>
      </c>
      <c r="G884" s="172" t="s">
        <v>84</v>
      </c>
      <c r="H884" s="177">
        <v>1</v>
      </c>
      <c r="I884" s="178">
        <v>2800</v>
      </c>
      <c r="J884" s="176">
        <v>46121</v>
      </c>
      <c r="K884" s="172" t="s">
        <v>93</v>
      </c>
      <c r="L884" s="172" t="s">
        <v>94</v>
      </c>
      <c r="M884" s="179">
        <v>0.48</v>
      </c>
      <c r="N884" s="177"/>
      <c r="O884" s="177"/>
      <c r="P884" s="180">
        <v>-1344</v>
      </c>
    </row>
    <row r="885" spans="1:16" ht="19.5" hidden="1" customHeight="1">
      <c r="A885" s="172" t="s">
        <v>3859</v>
      </c>
      <c r="B885" s="176">
        <v>46124</v>
      </c>
      <c r="C885" s="172" t="s">
        <v>92</v>
      </c>
      <c r="D885" s="172" t="s">
        <v>3785</v>
      </c>
      <c r="E885" s="172" t="s">
        <v>60</v>
      </c>
      <c r="F885" s="172" t="s">
        <v>1426</v>
      </c>
      <c r="G885" s="172" t="s">
        <v>84</v>
      </c>
      <c r="H885" s="177">
        <v>1</v>
      </c>
      <c r="I885" s="178">
        <v>2800</v>
      </c>
      <c r="J885" s="176">
        <v>46121</v>
      </c>
      <c r="K885" s="172" t="s">
        <v>93</v>
      </c>
      <c r="L885" s="172" t="s">
        <v>94</v>
      </c>
      <c r="M885" s="179">
        <v>0.48</v>
      </c>
      <c r="N885" s="177"/>
      <c r="O885" s="177"/>
      <c r="P885" s="180">
        <v>-25</v>
      </c>
    </row>
    <row r="886" spans="1:16" ht="19.5" hidden="1" customHeight="1">
      <c r="A886" s="172" t="s">
        <v>3860</v>
      </c>
      <c r="B886" s="176">
        <v>46124</v>
      </c>
      <c r="C886" s="172" t="s">
        <v>2694</v>
      </c>
      <c r="D886" s="172" t="s">
        <v>82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0</v>
      </c>
      <c r="J886" s="176">
        <v>46124</v>
      </c>
      <c r="K886" s="172" t="s">
        <v>85</v>
      </c>
      <c r="L886" s="172" t="s">
        <v>85</v>
      </c>
      <c r="M886" s="179">
        <v>0</v>
      </c>
      <c r="N886" s="177"/>
      <c r="O886" s="177"/>
      <c r="P886" s="180">
        <v>-18.2</v>
      </c>
    </row>
    <row r="887" spans="1:16" ht="19.5" hidden="1" customHeight="1">
      <c r="A887" s="172" t="s">
        <v>3858</v>
      </c>
      <c r="B887" s="176">
        <v>46124</v>
      </c>
      <c r="C887" s="172" t="s">
        <v>2694</v>
      </c>
      <c r="D887" s="172" t="s">
        <v>82</v>
      </c>
      <c r="E887" s="172" t="s">
        <v>58</v>
      </c>
      <c r="F887" s="172" t="s">
        <v>1300</v>
      </c>
      <c r="G887" s="172" t="s">
        <v>84</v>
      </c>
      <c r="H887" s="177">
        <v>1</v>
      </c>
      <c r="I887" s="178">
        <v>0</v>
      </c>
      <c r="J887" s="176">
        <v>46120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-18.55</v>
      </c>
    </row>
    <row r="888" spans="1:16" ht="19.5" hidden="1" customHeight="1">
      <c r="A888" s="172" t="s">
        <v>3861</v>
      </c>
      <c r="B888" s="176">
        <v>46124</v>
      </c>
      <c r="C888" s="172" t="s">
        <v>2694</v>
      </c>
      <c r="D888" s="172" t="s">
        <v>82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46124</v>
      </c>
      <c r="K888" s="172" t="s">
        <v>85</v>
      </c>
      <c r="L888" s="172" t="s">
        <v>85</v>
      </c>
      <c r="M888" s="179">
        <v>0</v>
      </c>
      <c r="N888" s="177"/>
      <c r="O888" s="177"/>
      <c r="P888" s="180">
        <v>-18.5</v>
      </c>
    </row>
    <row r="889" spans="1:16" ht="19.5" hidden="1" customHeight="1">
      <c r="A889" s="172" t="s">
        <v>3778</v>
      </c>
      <c r="B889" s="176">
        <v>46124</v>
      </c>
      <c r="C889" s="172" t="s">
        <v>2694</v>
      </c>
      <c r="D889" s="172" t="s">
        <v>95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46118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-8.91</v>
      </c>
    </row>
    <row r="890" spans="1:16" ht="19.5" hidden="1" customHeight="1">
      <c r="A890" s="172" t="s">
        <v>3778</v>
      </c>
      <c r="B890" s="176">
        <v>46124</v>
      </c>
      <c r="C890" s="172" t="s">
        <v>2694</v>
      </c>
      <c r="D890" s="172" t="s">
        <v>98</v>
      </c>
      <c r="E890" s="172" t="s">
        <v>43</v>
      </c>
      <c r="F890" s="172" t="s">
        <v>125</v>
      </c>
      <c r="G890" s="172" t="s">
        <v>84</v>
      </c>
      <c r="H890" s="177">
        <v>1</v>
      </c>
      <c r="I890" s="178">
        <v>0</v>
      </c>
      <c r="J890" s="176">
        <v>46118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-15</v>
      </c>
    </row>
    <row r="891" spans="1:16" ht="19.5" hidden="1" customHeight="1">
      <c r="A891" s="172" t="s">
        <v>3778</v>
      </c>
      <c r="B891" s="176">
        <v>46124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46118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-77</v>
      </c>
    </row>
    <row r="892" spans="1:16" ht="19.5" hidden="1" customHeight="1">
      <c r="A892" s="172" t="s">
        <v>3778</v>
      </c>
      <c r="B892" s="176">
        <v>46124</v>
      </c>
      <c r="C892" s="172" t="s">
        <v>92</v>
      </c>
      <c r="D892" s="172" t="s">
        <v>97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0</v>
      </c>
      <c r="J892" s="176">
        <v>46118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-77</v>
      </c>
    </row>
    <row r="893" spans="1:16" ht="19.5" hidden="1" customHeight="1">
      <c r="A893" s="172" t="s">
        <v>3862</v>
      </c>
      <c r="B893" s="176">
        <v>46124</v>
      </c>
      <c r="C893" s="172" t="s">
        <v>92</v>
      </c>
      <c r="D893" s="172" t="s">
        <v>24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2800</v>
      </c>
      <c r="J893" s="176">
        <v>46123</v>
      </c>
      <c r="K893" s="172" t="s">
        <v>93</v>
      </c>
      <c r="L893" s="172" t="s">
        <v>94</v>
      </c>
      <c r="M893" s="179">
        <v>0.48</v>
      </c>
      <c r="N893" s="177"/>
      <c r="O893" s="177"/>
      <c r="P893" s="180">
        <v>-77</v>
      </c>
    </row>
    <row r="894" spans="1:16" ht="19.5" hidden="1" customHeight="1">
      <c r="A894" s="172" t="s">
        <v>3862</v>
      </c>
      <c r="B894" s="176">
        <v>46124</v>
      </c>
      <c r="C894" s="172" t="s">
        <v>100</v>
      </c>
      <c r="D894" s="172" t="s">
        <v>101</v>
      </c>
      <c r="E894" s="172" t="s">
        <v>42</v>
      </c>
      <c r="F894" s="172" t="s">
        <v>89</v>
      </c>
      <c r="G894" s="172" t="s">
        <v>84</v>
      </c>
      <c r="H894" s="177">
        <v>1</v>
      </c>
      <c r="I894" s="178">
        <v>2800</v>
      </c>
      <c r="J894" s="176">
        <v>46123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1051.6400000000001</v>
      </c>
    </row>
    <row r="895" spans="1:16" ht="19.5" hidden="1" customHeight="1">
      <c r="A895" s="172" t="s">
        <v>3862</v>
      </c>
      <c r="B895" s="176">
        <v>46124</v>
      </c>
      <c r="C895" s="172" t="s">
        <v>100</v>
      </c>
      <c r="D895" s="172" t="s">
        <v>102</v>
      </c>
      <c r="E895" s="172" t="s">
        <v>42</v>
      </c>
      <c r="F895" s="172" t="s">
        <v>89</v>
      </c>
      <c r="G895" s="172" t="s">
        <v>84</v>
      </c>
      <c r="H895" s="177">
        <v>1</v>
      </c>
      <c r="I895" s="178">
        <v>2800</v>
      </c>
      <c r="J895" s="176">
        <v>46123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3862</v>
      </c>
      <c r="B896" s="176">
        <v>46124</v>
      </c>
      <c r="C896" s="172" t="s">
        <v>100</v>
      </c>
      <c r="D896" s="172" t="s">
        <v>103</v>
      </c>
      <c r="E896" s="172" t="s">
        <v>42</v>
      </c>
      <c r="F896" s="172" t="s">
        <v>89</v>
      </c>
      <c r="G896" s="172" t="s">
        <v>84</v>
      </c>
      <c r="H896" s="177">
        <v>1</v>
      </c>
      <c r="I896" s="178">
        <v>2800</v>
      </c>
      <c r="J896" s="176">
        <v>46123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1748.36</v>
      </c>
    </row>
    <row r="897" spans="1:16" ht="19.5" hidden="1" customHeight="1">
      <c r="A897" s="172" t="s">
        <v>3862</v>
      </c>
      <c r="B897" s="176">
        <v>46124</v>
      </c>
      <c r="C897" s="172" t="s">
        <v>104</v>
      </c>
      <c r="D897" s="172" t="s">
        <v>105</v>
      </c>
      <c r="E897" s="172" t="s">
        <v>42</v>
      </c>
      <c r="F897" s="172" t="s">
        <v>89</v>
      </c>
      <c r="G897" s="172" t="s">
        <v>84</v>
      </c>
      <c r="H897" s="177">
        <v>1</v>
      </c>
      <c r="I897" s="178">
        <v>2800</v>
      </c>
      <c r="J897" s="176">
        <v>46123</v>
      </c>
      <c r="K897" s="172" t="s">
        <v>93</v>
      </c>
      <c r="L897" s="172" t="s">
        <v>94</v>
      </c>
      <c r="M897" s="179">
        <v>0.48</v>
      </c>
      <c r="N897" s="177"/>
      <c r="O897" s="177"/>
      <c r="P897" s="180">
        <v>-1344</v>
      </c>
    </row>
    <row r="898" spans="1:16" ht="19.5" hidden="1" customHeight="1">
      <c r="A898" s="172" t="s">
        <v>3862</v>
      </c>
      <c r="B898" s="176">
        <v>46124</v>
      </c>
      <c r="C898" s="172" t="s">
        <v>2694</v>
      </c>
      <c r="D898" s="172" t="s">
        <v>95</v>
      </c>
      <c r="E898" s="172" t="s">
        <v>42</v>
      </c>
      <c r="F898" s="172" t="s">
        <v>89</v>
      </c>
      <c r="G898" s="172" t="s">
        <v>84</v>
      </c>
      <c r="H898" s="177">
        <v>1</v>
      </c>
      <c r="I898" s="178">
        <v>2800</v>
      </c>
      <c r="J898" s="176">
        <v>46123</v>
      </c>
      <c r="K898" s="172" t="s">
        <v>93</v>
      </c>
      <c r="L898" s="172" t="s">
        <v>94</v>
      </c>
      <c r="M898" s="179">
        <v>0.48</v>
      </c>
      <c r="N898" s="177"/>
      <c r="O898" s="177"/>
      <c r="P898" s="180">
        <v>-6.66</v>
      </c>
    </row>
    <row r="899" spans="1:16" ht="19.5" hidden="1" customHeight="1">
      <c r="A899" s="172" t="s">
        <v>3863</v>
      </c>
      <c r="B899" s="176">
        <v>46124</v>
      </c>
      <c r="C899" s="172" t="s">
        <v>92</v>
      </c>
      <c r="D899" s="172" t="s">
        <v>24</v>
      </c>
      <c r="E899" s="172" t="s">
        <v>57</v>
      </c>
      <c r="F899" s="172" t="s">
        <v>1263</v>
      </c>
      <c r="G899" s="172" t="s">
        <v>84</v>
      </c>
      <c r="H899" s="177">
        <v>1</v>
      </c>
      <c r="I899" s="178">
        <v>2393</v>
      </c>
      <c r="J899" s="176">
        <v>46118</v>
      </c>
      <c r="K899" s="172" t="s">
        <v>93</v>
      </c>
      <c r="L899" s="172" t="s">
        <v>94</v>
      </c>
      <c r="M899" s="179">
        <v>0.48</v>
      </c>
      <c r="N899" s="177"/>
      <c r="O899" s="177"/>
      <c r="P899" s="180">
        <v>-73</v>
      </c>
    </row>
    <row r="900" spans="1:16" ht="19.5" hidden="1" customHeight="1">
      <c r="A900" s="172" t="s">
        <v>3863</v>
      </c>
      <c r="B900" s="176">
        <v>46124</v>
      </c>
      <c r="C900" s="172" t="s">
        <v>100</v>
      </c>
      <c r="D900" s="172" t="s">
        <v>101</v>
      </c>
      <c r="E900" s="172" t="s">
        <v>57</v>
      </c>
      <c r="F900" s="172" t="s">
        <v>1263</v>
      </c>
      <c r="G900" s="172" t="s">
        <v>84</v>
      </c>
      <c r="H900" s="177">
        <v>1</v>
      </c>
      <c r="I900" s="178">
        <v>2393</v>
      </c>
      <c r="J900" s="176">
        <v>46118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855.24</v>
      </c>
    </row>
    <row r="901" spans="1:16" ht="19.5" hidden="1" customHeight="1">
      <c r="A901" s="172" t="s">
        <v>3863</v>
      </c>
      <c r="B901" s="176">
        <v>46124</v>
      </c>
      <c r="C901" s="172" t="s">
        <v>100</v>
      </c>
      <c r="D901" s="172" t="s">
        <v>102</v>
      </c>
      <c r="E901" s="172" t="s">
        <v>57</v>
      </c>
      <c r="F901" s="172" t="s">
        <v>1263</v>
      </c>
      <c r="G901" s="172" t="s">
        <v>84</v>
      </c>
      <c r="H901" s="177">
        <v>1</v>
      </c>
      <c r="I901" s="178">
        <v>2393</v>
      </c>
      <c r="J901" s="176">
        <v>46118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8.5500000000000007</v>
      </c>
    </row>
    <row r="902" spans="1:16" ht="19.5" hidden="1" customHeight="1">
      <c r="A902" s="172" t="s">
        <v>3863</v>
      </c>
      <c r="B902" s="176">
        <v>46124</v>
      </c>
      <c r="C902" s="172" t="s">
        <v>100</v>
      </c>
      <c r="D902" s="172" t="s">
        <v>103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2393</v>
      </c>
      <c r="J902" s="176">
        <v>46118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1529.21</v>
      </c>
    </row>
    <row r="903" spans="1:16" ht="19.5" hidden="1" customHeight="1">
      <c r="A903" s="172" t="s">
        <v>3863</v>
      </c>
      <c r="B903" s="176">
        <v>46124</v>
      </c>
      <c r="C903" s="172" t="s">
        <v>104</v>
      </c>
      <c r="D903" s="172" t="s">
        <v>105</v>
      </c>
      <c r="E903" s="172" t="s">
        <v>57</v>
      </c>
      <c r="F903" s="172" t="s">
        <v>1263</v>
      </c>
      <c r="G903" s="172" t="s">
        <v>84</v>
      </c>
      <c r="H903" s="177">
        <v>1</v>
      </c>
      <c r="I903" s="178">
        <v>2393</v>
      </c>
      <c r="J903" s="176">
        <v>46118</v>
      </c>
      <c r="K903" s="172" t="s">
        <v>93</v>
      </c>
      <c r="L903" s="172" t="s">
        <v>94</v>
      </c>
      <c r="M903" s="179">
        <v>0.48</v>
      </c>
      <c r="N903" s="177"/>
      <c r="O903" s="177"/>
      <c r="P903" s="180">
        <v>-1148.6400000000001</v>
      </c>
    </row>
    <row r="904" spans="1:16" ht="19.5" hidden="1" customHeight="1">
      <c r="A904" s="172" t="s">
        <v>3863</v>
      </c>
      <c r="B904" s="176">
        <v>46124</v>
      </c>
      <c r="C904" s="172" t="s">
        <v>2694</v>
      </c>
      <c r="D904" s="172" t="s">
        <v>95</v>
      </c>
      <c r="E904" s="172" t="s">
        <v>57</v>
      </c>
      <c r="F904" s="172" t="s">
        <v>1263</v>
      </c>
      <c r="G904" s="172" t="s">
        <v>84</v>
      </c>
      <c r="H904" s="177">
        <v>1</v>
      </c>
      <c r="I904" s="178">
        <v>2393</v>
      </c>
      <c r="J904" s="176">
        <v>46118</v>
      </c>
      <c r="K904" s="172" t="s">
        <v>93</v>
      </c>
      <c r="L904" s="172" t="s">
        <v>94</v>
      </c>
      <c r="M904" s="179">
        <v>0.48</v>
      </c>
      <c r="N904" s="177"/>
      <c r="O904" s="177"/>
      <c r="P904" s="180">
        <v>-7.04</v>
      </c>
    </row>
    <row r="905" spans="1:16" ht="19.5" hidden="1" customHeight="1">
      <c r="A905" s="172" t="s">
        <v>3864</v>
      </c>
      <c r="B905" s="176">
        <v>46124</v>
      </c>
      <c r="C905" s="172" t="s">
        <v>2694</v>
      </c>
      <c r="D905" s="172" t="s">
        <v>82</v>
      </c>
      <c r="E905" s="172" t="s">
        <v>42</v>
      </c>
      <c r="F905" s="172" t="s">
        <v>89</v>
      </c>
      <c r="G905" s="172" t="s">
        <v>84</v>
      </c>
      <c r="H905" s="177">
        <v>1</v>
      </c>
      <c r="I905" s="178">
        <v>0</v>
      </c>
      <c r="J905" s="176">
        <v>46124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-7.26</v>
      </c>
    </row>
    <row r="906" spans="1:16" ht="19.5" hidden="1" customHeight="1">
      <c r="A906" s="172" t="s">
        <v>3865</v>
      </c>
      <c r="B906" s="176">
        <v>46124</v>
      </c>
      <c r="C906" s="172" t="s">
        <v>92</v>
      </c>
      <c r="D906" s="172" t="s">
        <v>24</v>
      </c>
      <c r="E906" s="172" t="s">
        <v>39</v>
      </c>
      <c r="F906" s="172" t="s">
        <v>117</v>
      </c>
      <c r="G906" s="172" t="s">
        <v>84</v>
      </c>
      <c r="H906" s="177">
        <v>1</v>
      </c>
      <c r="I906" s="178">
        <v>2750</v>
      </c>
      <c r="J906" s="176">
        <v>46120</v>
      </c>
      <c r="K906" s="172" t="s">
        <v>93</v>
      </c>
      <c r="L906" s="172" t="s">
        <v>94</v>
      </c>
      <c r="M906" s="179">
        <v>0.48</v>
      </c>
      <c r="N906" s="177"/>
      <c r="O906" s="177"/>
      <c r="P906" s="180">
        <v>-294</v>
      </c>
    </row>
    <row r="907" spans="1:16" ht="19.5" hidden="1" customHeight="1">
      <c r="A907" s="172" t="s">
        <v>3865</v>
      </c>
      <c r="B907" s="176">
        <v>46124</v>
      </c>
      <c r="C907" s="172" t="s">
        <v>100</v>
      </c>
      <c r="D907" s="172" t="s">
        <v>101</v>
      </c>
      <c r="E907" s="172" t="s">
        <v>39</v>
      </c>
      <c r="F907" s="172" t="s">
        <v>117</v>
      </c>
      <c r="G907" s="172" t="s">
        <v>84</v>
      </c>
      <c r="H907" s="177">
        <v>1</v>
      </c>
      <c r="I907" s="178">
        <v>2750</v>
      </c>
      <c r="J907" s="176">
        <v>46120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946.38</v>
      </c>
    </row>
    <row r="908" spans="1:16" ht="19.5" hidden="1" customHeight="1">
      <c r="A908" s="172" t="s">
        <v>3865</v>
      </c>
      <c r="B908" s="176">
        <v>46124</v>
      </c>
      <c r="C908" s="172" t="s">
        <v>100</v>
      </c>
      <c r="D908" s="172" t="s">
        <v>102</v>
      </c>
      <c r="E908" s="172" t="s">
        <v>39</v>
      </c>
      <c r="F908" s="172" t="s">
        <v>117</v>
      </c>
      <c r="G908" s="172" t="s">
        <v>84</v>
      </c>
      <c r="H908" s="177">
        <v>1</v>
      </c>
      <c r="I908" s="178">
        <v>2750</v>
      </c>
      <c r="J908" s="176">
        <v>46120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9.4600000000000009</v>
      </c>
    </row>
    <row r="909" spans="1:16" ht="19.5" hidden="1" customHeight="1">
      <c r="A909" s="172" t="s">
        <v>3865</v>
      </c>
      <c r="B909" s="176">
        <v>46124</v>
      </c>
      <c r="C909" s="172" t="s">
        <v>100</v>
      </c>
      <c r="D909" s="172" t="s">
        <v>103</v>
      </c>
      <c r="E909" s="172" t="s">
        <v>39</v>
      </c>
      <c r="F909" s="172" t="s">
        <v>117</v>
      </c>
      <c r="G909" s="172" t="s">
        <v>84</v>
      </c>
      <c r="H909" s="177">
        <v>1</v>
      </c>
      <c r="I909" s="178">
        <v>2750</v>
      </c>
      <c r="J909" s="176">
        <v>46120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1794.16</v>
      </c>
    </row>
    <row r="910" spans="1:16" ht="19.5" hidden="1" customHeight="1">
      <c r="A910" s="172" t="s">
        <v>3865</v>
      </c>
      <c r="B910" s="176">
        <v>46124</v>
      </c>
      <c r="C910" s="172" t="s">
        <v>104</v>
      </c>
      <c r="D910" s="172" t="s">
        <v>105</v>
      </c>
      <c r="E910" s="172" t="s">
        <v>39</v>
      </c>
      <c r="F910" s="172" t="s">
        <v>117</v>
      </c>
      <c r="G910" s="172" t="s">
        <v>84</v>
      </c>
      <c r="H910" s="177">
        <v>1</v>
      </c>
      <c r="I910" s="178">
        <v>2750</v>
      </c>
      <c r="J910" s="176">
        <v>46120</v>
      </c>
      <c r="K910" s="172" t="s">
        <v>93</v>
      </c>
      <c r="L910" s="172" t="s">
        <v>94</v>
      </c>
      <c r="M910" s="179">
        <v>0.48</v>
      </c>
      <c r="N910" s="177"/>
      <c r="O910" s="177"/>
      <c r="P910" s="180">
        <v>-1320</v>
      </c>
    </row>
    <row r="911" spans="1:16" ht="19.5" hidden="1" customHeight="1">
      <c r="A911" s="172" t="s">
        <v>3865</v>
      </c>
      <c r="B911" s="176">
        <v>46124</v>
      </c>
      <c r="C911" s="172" t="s">
        <v>2694</v>
      </c>
      <c r="D911" s="172" t="s">
        <v>95</v>
      </c>
      <c r="E911" s="172" t="s">
        <v>39</v>
      </c>
      <c r="F911" s="172" t="s">
        <v>117</v>
      </c>
      <c r="G911" s="172" t="s">
        <v>84</v>
      </c>
      <c r="H911" s="177">
        <v>1</v>
      </c>
      <c r="I911" s="178">
        <v>2750</v>
      </c>
      <c r="J911" s="176">
        <v>46120</v>
      </c>
      <c r="K911" s="172" t="s">
        <v>93</v>
      </c>
      <c r="L911" s="172" t="s">
        <v>94</v>
      </c>
      <c r="M911" s="179">
        <v>0.48</v>
      </c>
      <c r="N911" s="177"/>
      <c r="O911" s="177"/>
      <c r="P911" s="180">
        <v>-5.74</v>
      </c>
    </row>
    <row r="912" spans="1:16" ht="19.5" hidden="1" customHeight="1">
      <c r="A912" s="172" t="s">
        <v>3866</v>
      </c>
      <c r="B912" s="176">
        <v>46124</v>
      </c>
      <c r="C912" s="172" t="s">
        <v>92</v>
      </c>
      <c r="D912" s="172" t="s">
        <v>24</v>
      </c>
      <c r="E912" s="172" t="s">
        <v>58</v>
      </c>
      <c r="F912" s="172" t="s">
        <v>1300</v>
      </c>
      <c r="G912" s="172" t="s">
        <v>84</v>
      </c>
      <c r="H912" s="177">
        <v>1</v>
      </c>
      <c r="I912" s="178">
        <v>2800</v>
      </c>
      <c r="J912" s="176">
        <v>46120</v>
      </c>
      <c r="K912" s="172" t="s">
        <v>93</v>
      </c>
      <c r="L912" s="172" t="s">
        <v>94</v>
      </c>
      <c r="M912" s="179">
        <v>0.48</v>
      </c>
      <c r="N912" s="177"/>
      <c r="O912" s="177"/>
      <c r="P912" s="180">
        <v>-73</v>
      </c>
    </row>
    <row r="913" spans="1:16" ht="19.5" hidden="1" customHeight="1">
      <c r="A913" s="172" t="s">
        <v>3866</v>
      </c>
      <c r="B913" s="176">
        <v>46124</v>
      </c>
      <c r="C913" s="172" t="s">
        <v>100</v>
      </c>
      <c r="D913" s="172" t="s">
        <v>101</v>
      </c>
      <c r="E913" s="172" t="s">
        <v>58</v>
      </c>
      <c r="F913" s="172" t="s">
        <v>1300</v>
      </c>
      <c r="G913" s="172" t="s">
        <v>84</v>
      </c>
      <c r="H913" s="177">
        <v>1</v>
      </c>
      <c r="I913" s="178">
        <v>2800</v>
      </c>
      <c r="J913" s="176">
        <v>46120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964.25</v>
      </c>
    </row>
    <row r="914" spans="1:16" ht="19.5" hidden="1" customHeight="1">
      <c r="A914" s="172" t="s">
        <v>3866</v>
      </c>
      <c r="B914" s="176">
        <v>46124</v>
      </c>
      <c r="C914" s="172" t="s">
        <v>100</v>
      </c>
      <c r="D914" s="172" t="s">
        <v>102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2800</v>
      </c>
      <c r="J914" s="176">
        <v>46120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9.64</v>
      </c>
    </row>
    <row r="915" spans="1:16" ht="19.5" hidden="1" customHeight="1">
      <c r="A915" s="172" t="s">
        <v>3866</v>
      </c>
      <c r="B915" s="176">
        <v>46124</v>
      </c>
      <c r="C915" s="172" t="s">
        <v>100</v>
      </c>
      <c r="D915" s="172" t="s">
        <v>103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2800</v>
      </c>
      <c r="J915" s="176">
        <v>46120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1826.11</v>
      </c>
    </row>
    <row r="916" spans="1:16" ht="19.5" hidden="1" customHeight="1">
      <c r="A916" s="172" t="s">
        <v>3866</v>
      </c>
      <c r="B916" s="176">
        <v>46124</v>
      </c>
      <c r="C916" s="172" t="s">
        <v>104</v>
      </c>
      <c r="D916" s="172" t="s">
        <v>105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2800</v>
      </c>
      <c r="J916" s="176">
        <v>46120</v>
      </c>
      <c r="K916" s="172" t="s">
        <v>93</v>
      </c>
      <c r="L916" s="172" t="s">
        <v>94</v>
      </c>
      <c r="M916" s="179">
        <v>0.48</v>
      </c>
      <c r="N916" s="177"/>
      <c r="O916" s="177"/>
      <c r="P916" s="180">
        <v>-1344</v>
      </c>
    </row>
    <row r="917" spans="1:16" ht="19.5" hidden="1" customHeight="1">
      <c r="A917" s="172" t="s">
        <v>3866</v>
      </c>
      <c r="B917" s="176">
        <v>46124</v>
      </c>
      <c r="C917" s="172" t="s">
        <v>2694</v>
      </c>
      <c r="D917" s="172" t="s">
        <v>95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2800</v>
      </c>
      <c r="J917" s="176">
        <v>46120</v>
      </c>
      <c r="K917" s="172" t="s">
        <v>93</v>
      </c>
      <c r="L917" s="172" t="s">
        <v>94</v>
      </c>
      <c r="M917" s="179">
        <v>0.48</v>
      </c>
      <c r="N917" s="177"/>
      <c r="O917" s="177"/>
      <c r="P917" s="180">
        <v>-5.91</v>
      </c>
    </row>
    <row r="918" spans="1:16" ht="19.5" hidden="1" customHeight="1">
      <c r="A918" s="172" t="s">
        <v>3866</v>
      </c>
      <c r="B918" s="176">
        <v>46124</v>
      </c>
      <c r="C918" s="172" t="s">
        <v>2694</v>
      </c>
      <c r="D918" s="172" t="s">
        <v>82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0</v>
      </c>
      <c r="J918" s="176">
        <v>46120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-18.32</v>
      </c>
    </row>
    <row r="919" spans="1:16" ht="19.5" hidden="1" customHeight="1">
      <c r="A919" s="172" t="s">
        <v>3865</v>
      </c>
      <c r="B919" s="176">
        <v>46124</v>
      </c>
      <c r="C919" s="172" t="s">
        <v>2694</v>
      </c>
      <c r="D919" s="172" t="s">
        <v>82</v>
      </c>
      <c r="E919" s="172" t="s">
        <v>39</v>
      </c>
      <c r="F919" s="172" t="s">
        <v>117</v>
      </c>
      <c r="G919" s="172" t="s">
        <v>84</v>
      </c>
      <c r="H919" s="177">
        <v>1</v>
      </c>
      <c r="I919" s="178">
        <v>0</v>
      </c>
      <c r="J919" s="176">
        <v>46120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-17.98</v>
      </c>
    </row>
    <row r="920" spans="1:16" ht="19.5" hidden="1" customHeight="1">
      <c r="A920" s="172" t="s">
        <v>3867</v>
      </c>
      <c r="B920" s="176">
        <v>46124</v>
      </c>
      <c r="C920" s="172" t="s">
        <v>92</v>
      </c>
      <c r="D920" s="172" t="s">
        <v>24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2650</v>
      </c>
      <c r="J920" s="176">
        <v>46123</v>
      </c>
      <c r="K920" s="172" t="s">
        <v>93</v>
      </c>
      <c r="L920" s="172" t="s">
        <v>94</v>
      </c>
      <c r="M920" s="179">
        <v>0.48</v>
      </c>
      <c r="N920" s="177"/>
      <c r="O920" s="177"/>
      <c r="P920" s="180">
        <v>-71</v>
      </c>
    </row>
    <row r="921" spans="1:16" ht="19.5" hidden="1" customHeight="1">
      <c r="A921" s="172" t="s">
        <v>3867</v>
      </c>
      <c r="B921" s="176">
        <v>46124</v>
      </c>
      <c r="C921" s="172" t="s">
        <v>100</v>
      </c>
      <c r="D921" s="172" t="s">
        <v>101</v>
      </c>
      <c r="E921" s="172" t="s">
        <v>60</v>
      </c>
      <c r="F921" s="172" t="s">
        <v>1426</v>
      </c>
      <c r="G921" s="172" t="s">
        <v>84</v>
      </c>
      <c r="H921" s="177">
        <v>1</v>
      </c>
      <c r="I921" s="178">
        <v>2650</v>
      </c>
      <c r="J921" s="176">
        <v>46123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921.62</v>
      </c>
    </row>
    <row r="922" spans="1:16" ht="19.5" hidden="1" customHeight="1">
      <c r="A922" s="172" t="s">
        <v>3867</v>
      </c>
      <c r="B922" s="176">
        <v>46124</v>
      </c>
      <c r="C922" s="172" t="s">
        <v>100</v>
      </c>
      <c r="D922" s="172" t="s">
        <v>102</v>
      </c>
      <c r="E922" s="172" t="s">
        <v>60</v>
      </c>
      <c r="F922" s="172" t="s">
        <v>1426</v>
      </c>
      <c r="G922" s="172" t="s">
        <v>84</v>
      </c>
      <c r="H922" s="177">
        <v>1</v>
      </c>
      <c r="I922" s="178">
        <v>2650</v>
      </c>
      <c r="J922" s="176">
        <v>46123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9.2200000000000006</v>
      </c>
    </row>
    <row r="923" spans="1:16" ht="19.5" hidden="1" customHeight="1">
      <c r="A923" s="172" t="s">
        <v>3867</v>
      </c>
      <c r="B923" s="176">
        <v>46124</v>
      </c>
      <c r="C923" s="172" t="s">
        <v>100</v>
      </c>
      <c r="D923" s="172" t="s">
        <v>103</v>
      </c>
      <c r="E923" s="172" t="s">
        <v>60</v>
      </c>
      <c r="F923" s="172" t="s">
        <v>1426</v>
      </c>
      <c r="G923" s="172" t="s">
        <v>84</v>
      </c>
      <c r="H923" s="177">
        <v>1</v>
      </c>
      <c r="I923" s="178">
        <v>2650</v>
      </c>
      <c r="J923" s="176">
        <v>46123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1719.16</v>
      </c>
    </row>
    <row r="924" spans="1:16" ht="19.5" hidden="1" customHeight="1">
      <c r="A924" s="172" t="s">
        <v>3867</v>
      </c>
      <c r="B924" s="176">
        <v>46124</v>
      </c>
      <c r="C924" s="172" t="s">
        <v>104</v>
      </c>
      <c r="D924" s="172" t="s">
        <v>105</v>
      </c>
      <c r="E924" s="172" t="s">
        <v>60</v>
      </c>
      <c r="F924" s="172" t="s">
        <v>1426</v>
      </c>
      <c r="G924" s="172" t="s">
        <v>84</v>
      </c>
      <c r="H924" s="177">
        <v>1</v>
      </c>
      <c r="I924" s="178">
        <v>2650</v>
      </c>
      <c r="J924" s="176">
        <v>46123</v>
      </c>
      <c r="K924" s="172" t="s">
        <v>93</v>
      </c>
      <c r="L924" s="172" t="s">
        <v>94</v>
      </c>
      <c r="M924" s="179">
        <v>0.48</v>
      </c>
      <c r="N924" s="177"/>
      <c r="O924" s="177"/>
      <c r="P924" s="180">
        <v>-1272</v>
      </c>
    </row>
    <row r="925" spans="1:16" ht="19.5" hidden="1" customHeight="1">
      <c r="A925" s="172" t="s">
        <v>3867</v>
      </c>
      <c r="B925" s="176">
        <v>46124</v>
      </c>
      <c r="C925" s="172" t="s">
        <v>2694</v>
      </c>
      <c r="D925" s="172" t="s">
        <v>95</v>
      </c>
      <c r="E925" s="172" t="s">
        <v>60</v>
      </c>
      <c r="F925" s="172" t="s">
        <v>1426</v>
      </c>
      <c r="G925" s="172" t="s">
        <v>84</v>
      </c>
      <c r="H925" s="177">
        <v>1</v>
      </c>
      <c r="I925" s="178">
        <v>2650</v>
      </c>
      <c r="J925" s="176">
        <v>46123</v>
      </c>
      <c r="K925" s="172" t="s">
        <v>93</v>
      </c>
      <c r="L925" s="172" t="s">
        <v>94</v>
      </c>
      <c r="M925" s="179">
        <v>0.48</v>
      </c>
      <c r="N925" s="177"/>
      <c r="O925" s="177"/>
      <c r="P925" s="180">
        <v>-6.91</v>
      </c>
    </row>
    <row r="926" spans="1:16" ht="19.5" hidden="1" customHeight="1">
      <c r="A926" s="172" t="s">
        <v>3868</v>
      </c>
      <c r="B926" s="176">
        <v>46124</v>
      </c>
      <c r="C926" s="172" t="s">
        <v>92</v>
      </c>
      <c r="D926" s="172" t="s">
        <v>24</v>
      </c>
      <c r="E926" s="172" t="s">
        <v>41</v>
      </c>
      <c r="F926" s="172" t="s">
        <v>83</v>
      </c>
      <c r="G926" s="172" t="s">
        <v>84</v>
      </c>
      <c r="H926" s="177">
        <v>1</v>
      </c>
      <c r="I926" s="178">
        <v>2750</v>
      </c>
      <c r="J926" s="176">
        <v>46122</v>
      </c>
      <c r="K926" s="172" t="s">
        <v>93</v>
      </c>
      <c r="L926" s="172" t="s">
        <v>94</v>
      </c>
      <c r="M926" s="179">
        <v>0.48</v>
      </c>
      <c r="N926" s="177"/>
      <c r="O926" s="177"/>
      <c r="P926" s="180">
        <v>-77</v>
      </c>
    </row>
    <row r="927" spans="1:16" ht="19.5" hidden="1" customHeight="1">
      <c r="A927" s="172" t="s">
        <v>3868</v>
      </c>
      <c r="B927" s="176">
        <v>46124</v>
      </c>
      <c r="C927" s="172" t="s">
        <v>100</v>
      </c>
      <c r="D927" s="172" t="s">
        <v>101</v>
      </c>
      <c r="E927" s="172" t="s">
        <v>41</v>
      </c>
      <c r="F927" s="172" t="s">
        <v>83</v>
      </c>
      <c r="G927" s="172" t="s">
        <v>84</v>
      </c>
      <c r="H927" s="177">
        <v>1</v>
      </c>
      <c r="I927" s="178">
        <v>2750</v>
      </c>
      <c r="J927" s="176">
        <v>46122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953.55</v>
      </c>
    </row>
    <row r="928" spans="1:16" ht="19.5" hidden="1" customHeight="1">
      <c r="A928" s="172" t="s">
        <v>3868</v>
      </c>
      <c r="B928" s="176">
        <v>46124</v>
      </c>
      <c r="C928" s="172" t="s">
        <v>100</v>
      </c>
      <c r="D928" s="172" t="s">
        <v>102</v>
      </c>
      <c r="E928" s="172" t="s">
        <v>41</v>
      </c>
      <c r="F928" s="172" t="s">
        <v>83</v>
      </c>
      <c r="G928" s="172" t="s">
        <v>84</v>
      </c>
      <c r="H928" s="177">
        <v>1</v>
      </c>
      <c r="I928" s="178">
        <v>2750</v>
      </c>
      <c r="J928" s="176">
        <v>46122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9.5399999999999991</v>
      </c>
    </row>
    <row r="929" spans="1:16" ht="19.5" hidden="1" customHeight="1">
      <c r="A929" s="172" t="s">
        <v>3868</v>
      </c>
      <c r="B929" s="176">
        <v>46124</v>
      </c>
      <c r="C929" s="172" t="s">
        <v>100</v>
      </c>
      <c r="D929" s="172" t="s">
        <v>103</v>
      </c>
      <c r="E929" s="172" t="s">
        <v>41</v>
      </c>
      <c r="F929" s="172" t="s">
        <v>83</v>
      </c>
      <c r="G929" s="172" t="s">
        <v>84</v>
      </c>
      <c r="H929" s="177">
        <v>1</v>
      </c>
      <c r="I929" s="178">
        <v>2750</v>
      </c>
      <c r="J929" s="176">
        <v>46122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1786.91</v>
      </c>
    </row>
    <row r="930" spans="1:16" ht="19.5" hidden="1" customHeight="1">
      <c r="A930" s="172" t="s">
        <v>3868</v>
      </c>
      <c r="B930" s="176">
        <v>46124</v>
      </c>
      <c r="C930" s="172" t="s">
        <v>104</v>
      </c>
      <c r="D930" s="172" t="s">
        <v>105</v>
      </c>
      <c r="E930" s="172" t="s">
        <v>41</v>
      </c>
      <c r="F930" s="172" t="s">
        <v>83</v>
      </c>
      <c r="G930" s="172" t="s">
        <v>84</v>
      </c>
      <c r="H930" s="177">
        <v>1</v>
      </c>
      <c r="I930" s="178">
        <v>2750</v>
      </c>
      <c r="J930" s="176">
        <v>46122</v>
      </c>
      <c r="K930" s="172" t="s">
        <v>93</v>
      </c>
      <c r="L930" s="172" t="s">
        <v>94</v>
      </c>
      <c r="M930" s="179">
        <v>0.48</v>
      </c>
      <c r="N930" s="177"/>
      <c r="O930" s="177"/>
      <c r="P930" s="180">
        <v>-1320</v>
      </c>
    </row>
    <row r="931" spans="1:16" ht="19.5" hidden="1" customHeight="1">
      <c r="A931" s="172" t="s">
        <v>3868</v>
      </c>
      <c r="B931" s="176">
        <v>46124</v>
      </c>
      <c r="C931" s="172" t="s">
        <v>2694</v>
      </c>
      <c r="D931" s="172" t="s">
        <v>95</v>
      </c>
      <c r="E931" s="172" t="s">
        <v>41</v>
      </c>
      <c r="F931" s="172" t="s">
        <v>83</v>
      </c>
      <c r="G931" s="172" t="s">
        <v>84</v>
      </c>
      <c r="H931" s="177">
        <v>1</v>
      </c>
      <c r="I931" s="178">
        <v>2750</v>
      </c>
      <c r="J931" s="176">
        <v>46122</v>
      </c>
      <c r="K931" s="172" t="s">
        <v>93</v>
      </c>
      <c r="L931" s="172" t="s">
        <v>94</v>
      </c>
      <c r="M931" s="179">
        <v>0.48</v>
      </c>
      <c r="N931" s="177"/>
      <c r="O931" s="177"/>
      <c r="P931" s="180">
        <v>-6.59</v>
      </c>
    </row>
    <row r="932" spans="1:16" ht="19.5" hidden="1" customHeight="1">
      <c r="A932" s="172" t="s">
        <v>3867</v>
      </c>
      <c r="B932" s="176">
        <v>46124</v>
      </c>
      <c r="C932" s="172" t="s">
        <v>2694</v>
      </c>
      <c r="D932" s="172" t="s">
        <v>82</v>
      </c>
      <c r="E932" s="172" t="s">
        <v>60</v>
      </c>
      <c r="F932" s="172" t="s">
        <v>1426</v>
      </c>
      <c r="G932" s="172" t="s">
        <v>84</v>
      </c>
      <c r="H932" s="177">
        <v>1</v>
      </c>
      <c r="I932" s="178">
        <v>0</v>
      </c>
      <c r="J932" s="176">
        <v>46123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-17.510000000000002</v>
      </c>
    </row>
    <row r="933" spans="1:16" ht="19.5" hidden="1" customHeight="1">
      <c r="A933" s="172" t="s">
        <v>3868</v>
      </c>
      <c r="B933" s="176">
        <v>46124</v>
      </c>
      <c r="C933" s="172" t="s">
        <v>2694</v>
      </c>
      <c r="D933" s="172" t="s">
        <v>82</v>
      </c>
      <c r="E933" s="172" t="s">
        <v>41</v>
      </c>
      <c r="F933" s="172" t="s">
        <v>83</v>
      </c>
      <c r="G933" s="172" t="s">
        <v>84</v>
      </c>
      <c r="H933" s="177">
        <v>1</v>
      </c>
      <c r="I933" s="178">
        <v>0</v>
      </c>
      <c r="J933" s="176">
        <v>46122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-18.12</v>
      </c>
    </row>
    <row r="934" spans="1:16" ht="19.5" hidden="1" customHeight="1">
      <c r="A934" s="172" t="s">
        <v>3869</v>
      </c>
      <c r="B934" s="176">
        <v>46124</v>
      </c>
      <c r="C934" s="172" t="s">
        <v>2694</v>
      </c>
      <c r="D934" s="172" t="s">
        <v>82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0</v>
      </c>
      <c r="J934" s="176">
        <v>46124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-7.36</v>
      </c>
    </row>
    <row r="935" spans="1:16" ht="19.5" hidden="1" customHeight="1">
      <c r="A935" s="172" t="s">
        <v>3870</v>
      </c>
      <c r="B935" s="176">
        <v>46124</v>
      </c>
      <c r="C935" s="172" t="s">
        <v>92</v>
      </c>
      <c r="D935" s="172" t="s">
        <v>24</v>
      </c>
      <c r="E935" s="172" t="s">
        <v>43</v>
      </c>
      <c r="F935" s="172" t="s">
        <v>125</v>
      </c>
      <c r="G935" s="172" t="s">
        <v>84</v>
      </c>
      <c r="H935" s="177">
        <v>1</v>
      </c>
      <c r="I935" s="178">
        <v>2750</v>
      </c>
      <c r="J935" s="176">
        <v>46121</v>
      </c>
      <c r="K935" s="172" t="s">
        <v>93</v>
      </c>
      <c r="L935" s="172" t="s">
        <v>94</v>
      </c>
      <c r="M935" s="179">
        <v>0.48</v>
      </c>
      <c r="N935" s="177"/>
      <c r="O935" s="177"/>
      <c r="P935" s="180">
        <v>-290</v>
      </c>
    </row>
    <row r="936" spans="1:16" ht="19.5" hidden="1" customHeight="1">
      <c r="A936" s="172" t="s">
        <v>3870</v>
      </c>
      <c r="B936" s="176">
        <v>46124</v>
      </c>
      <c r="C936" s="172" t="s">
        <v>100</v>
      </c>
      <c r="D936" s="172" t="s">
        <v>101</v>
      </c>
      <c r="E936" s="172" t="s">
        <v>43</v>
      </c>
      <c r="F936" s="172" t="s">
        <v>125</v>
      </c>
      <c r="G936" s="172" t="s">
        <v>84</v>
      </c>
      <c r="H936" s="177">
        <v>1</v>
      </c>
      <c r="I936" s="178">
        <v>2750</v>
      </c>
      <c r="J936" s="176">
        <v>46121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975.36</v>
      </c>
    </row>
    <row r="937" spans="1:16" ht="19.5" hidden="1" customHeight="1">
      <c r="A937" s="172" t="s">
        <v>3870</v>
      </c>
      <c r="B937" s="176">
        <v>46124</v>
      </c>
      <c r="C937" s="172" t="s">
        <v>100</v>
      </c>
      <c r="D937" s="172" t="s">
        <v>102</v>
      </c>
      <c r="E937" s="172" t="s">
        <v>43</v>
      </c>
      <c r="F937" s="172" t="s">
        <v>125</v>
      </c>
      <c r="G937" s="172" t="s">
        <v>84</v>
      </c>
      <c r="H937" s="177">
        <v>1</v>
      </c>
      <c r="I937" s="178">
        <v>2750</v>
      </c>
      <c r="J937" s="176">
        <v>46121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9.75</v>
      </c>
    </row>
    <row r="938" spans="1:16" ht="19.5" hidden="1" customHeight="1">
      <c r="A938" s="172" t="s">
        <v>3870</v>
      </c>
      <c r="B938" s="176">
        <v>46124</v>
      </c>
      <c r="C938" s="172" t="s">
        <v>100</v>
      </c>
      <c r="D938" s="172" t="s">
        <v>103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2750</v>
      </c>
      <c r="J938" s="176">
        <v>46121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1764.89</v>
      </c>
    </row>
    <row r="939" spans="1:16" ht="19.5" hidden="1" customHeight="1">
      <c r="A939" s="172" t="s">
        <v>3870</v>
      </c>
      <c r="B939" s="176">
        <v>46124</v>
      </c>
      <c r="C939" s="172" t="s">
        <v>104</v>
      </c>
      <c r="D939" s="172" t="s">
        <v>105</v>
      </c>
      <c r="E939" s="172" t="s">
        <v>43</v>
      </c>
      <c r="F939" s="172" t="s">
        <v>125</v>
      </c>
      <c r="G939" s="172" t="s">
        <v>84</v>
      </c>
      <c r="H939" s="177">
        <v>1</v>
      </c>
      <c r="I939" s="178">
        <v>2750</v>
      </c>
      <c r="J939" s="176">
        <v>46121</v>
      </c>
      <c r="K939" s="172" t="s">
        <v>93</v>
      </c>
      <c r="L939" s="172" t="s">
        <v>94</v>
      </c>
      <c r="M939" s="179">
        <v>0.48</v>
      </c>
      <c r="N939" s="177"/>
      <c r="O939" s="177"/>
      <c r="P939" s="180">
        <v>-1320</v>
      </c>
    </row>
    <row r="940" spans="1:16" ht="19.5" hidden="1" customHeight="1">
      <c r="A940" s="172" t="s">
        <v>3870</v>
      </c>
      <c r="B940" s="176">
        <v>46124</v>
      </c>
      <c r="C940" s="172" t="s">
        <v>2694</v>
      </c>
      <c r="D940" s="172" t="s">
        <v>95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2750</v>
      </c>
      <c r="J940" s="176">
        <v>46121</v>
      </c>
      <c r="K940" s="172" t="s">
        <v>93</v>
      </c>
      <c r="L940" s="172" t="s">
        <v>94</v>
      </c>
      <c r="M940" s="179">
        <v>0.48</v>
      </c>
      <c r="N940" s="177"/>
      <c r="O940" s="177"/>
      <c r="P940" s="180">
        <v>-4.96</v>
      </c>
    </row>
    <row r="941" spans="1:16" ht="19.5" hidden="1" customHeight="1">
      <c r="A941" s="172" t="s">
        <v>3871</v>
      </c>
      <c r="B941" s="176">
        <v>46124</v>
      </c>
      <c r="C941" s="172" t="s">
        <v>92</v>
      </c>
      <c r="D941" s="172" t="s">
        <v>24</v>
      </c>
      <c r="E941" s="172" t="s">
        <v>60</v>
      </c>
      <c r="F941" s="172" t="s">
        <v>1426</v>
      </c>
      <c r="G941" s="172" t="s">
        <v>84</v>
      </c>
      <c r="H941" s="177">
        <v>1</v>
      </c>
      <c r="I941" s="178">
        <v>0</v>
      </c>
      <c r="J941" s="176">
        <v>46117</v>
      </c>
      <c r="K941" s="172" t="s">
        <v>93</v>
      </c>
      <c r="L941" s="172" t="s">
        <v>94</v>
      </c>
      <c r="M941" s="179">
        <v>0</v>
      </c>
      <c r="N941" s="177"/>
      <c r="O941" s="177">
        <v>37</v>
      </c>
      <c r="P941" s="180">
        <v>-56.94</v>
      </c>
    </row>
    <row r="942" spans="1:16" ht="19.5" hidden="1" customHeight="1">
      <c r="A942" s="172" t="s">
        <v>3871</v>
      </c>
      <c r="B942" s="176">
        <v>46124</v>
      </c>
      <c r="C942" s="172" t="s">
        <v>2694</v>
      </c>
      <c r="D942" s="172" t="s">
        <v>95</v>
      </c>
      <c r="E942" s="172" t="s">
        <v>60</v>
      </c>
      <c r="F942" s="172" t="s">
        <v>1426</v>
      </c>
      <c r="G942" s="172" t="s">
        <v>84</v>
      </c>
      <c r="H942" s="177">
        <v>1</v>
      </c>
      <c r="I942" s="178">
        <v>0</v>
      </c>
      <c r="J942" s="176">
        <v>46117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-6.49</v>
      </c>
    </row>
    <row r="943" spans="1:16" ht="19.5" hidden="1" customHeight="1">
      <c r="A943" s="172" t="s">
        <v>3871</v>
      </c>
      <c r="B943" s="176">
        <v>46124</v>
      </c>
      <c r="C943" s="172" t="s">
        <v>92</v>
      </c>
      <c r="D943" s="172" t="s">
        <v>96</v>
      </c>
      <c r="E943" s="172" t="s">
        <v>60</v>
      </c>
      <c r="F943" s="172" t="s">
        <v>1426</v>
      </c>
      <c r="G943" s="172" t="s">
        <v>84</v>
      </c>
      <c r="H943" s="177">
        <v>1</v>
      </c>
      <c r="I943" s="178">
        <v>0</v>
      </c>
      <c r="J943" s="176">
        <v>46117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3871</v>
      </c>
      <c r="B944" s="176">
        <v>46124</v>
      </c>
      <c r="C944" s="172" t="s">
        <v>92</v>
      </c>
      <c r="D944" s="172" t="s">
        <v>97</v>
      </c>
      <c r="E944" s="172" t="s">
        <v>60</v>
      </c>
      <c r="F944" s="172" t="s">
        <v>1426</v>
      </c>
      <c r="G944" s="172" t="s">
        <v>84</v>
      </c>
      <c r="H944" s="177">
        <v>1</v>
      </c>
      <c r="I944" s="178">
        <v>0</v>
      </c>
      <c r="J944" s="176">
        <v>46117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3871</v>
      </c>
      <c r="B945" s="176">
        <v>46124</v>
      </c>
      <c r="C945" s="172" t="s">
        <v>2694</v>
      </c>
      <c r="D945" s="172" t="s">
        <v>98</v>
      </c>
      <c r="E945" s="172" t="s">
        <v>60</v>
      </c>
      <c r="F945" s="172" t="s">
        <v>1426</v>
      </c>
      <c r="G945" s="172" t="s">
        <v>84</v>
      </c>
      <c r="H945" s="177">
        <v>1</v>
      </c>
      <c r="I945" s="178">
        <v>0</v>
      </c>
      <c r="J945" s="176">
        <v>46117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-15</v>
      </c>
    </row>
    <row r="946" spans="1:16" ht="19.5" hidden="1" customHeight="1">
      <c r="A946" s="172" t="s">
        <v>3870</v>
      </c>
      <c r="B946" s="176">
        <v>46124</v>
      </c>
      <c r="C946" s="172" t="s">
        <v>2694</v>
      </c>
      <c r="D946" s="172" t="s">
        <v>82</v>
      </c>
      <c r="E946" s="172" t="s">
        <v>43</v>
      </c>
      <c r="F946" s="172" t="s">
        <v>125</v>
      </c>
      <c r="G946" s="172" t="s">
        <v>84</v>
      </c>
      <c r="H946" s="177">
        <v>1</v>
      </c>
      <c r="I946" s="178">
        <v>0</v>
      </c>
      <c r="J946" s="176">
        <v>46121</v>
      </c>
      <c r="K946" s="172" t="s">
        <v>85</v>
      </c>
      <c r="L946" s="172" t="s">
        <v>85</v>
      </c>
      <c r="M946" s="179">
        <v>0</v>
      </c>
      <c r="N946" s="177"/>
      <c r="O946" s="177"/>
      <c r="P946" s="180">
        <v>-18.53</v>
      </c>
    </row>
    <row r="947" spans="1:16" ht="19.5" hidden="1" customHeight="1">
      <c r="A947" s="172" t="s">
        <v>3872</v>
      </c>
      <c r="B947" s="176">
        <v>46124</v>
      </c>
      <c r="C947" s="172" t="s">
        <v>92</v>
      </c>
      <c r="D947" s="172" t="s">
        <v>24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2750</v>
      </c>
      <c r="J947" s="176">
        <v>46123</v>
      </c>
      <c r="K947" s="172" t="s">
        <v>93</v>
      </c>
      <c r="L947" s="172" t="s">
        <v>94</v>
      </c>
      <c r="M947" s="179">
        <v>0.48</v>
      </c>
      <c r="N947" s="177"/>
      <c r="O947" s="177"/>
      <c r="P947" s="180">
        <v>-73</v>
      </c>
    </row>
    <row r="948" spans="1:16" ht="19.5" hidden="1" customHeight="1">
      <c r="A948" s="172" t="s">
        <v>3872</v>
      </c>
      <c r="B948" s="176">
        <v>46124</v>
      </c>
      <c r="C948" s="172" t="s">
        <v>100</v>
      </c>
      <c r="D948" s="172" t="s">
        <v>101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2750</v>
      </c>
      <c r="J948" s="176">
        <v>46123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1047.6199999999999</v>
      </c>
    </row>
    <row r="949" spans="1:16" ht="19.5" hidden="1" customHeight="1">
      <c r="A949" s="172" t="s">
        <v>3872</v>
      </c>
      <c r="B949" s="176">
        <v>46124</v>
      </c>
      <c r="C949" s="172" t="s">
        <v>100</v>
      </c>
      <c r="D949" s="172" t="s">
        <v>102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2750</v>
      </c>
      <c r="J949" s="176">
        <v>46123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0</v>
      </c>
    </row>
    <row r="950" spans="1:16" ht="19.5" hidden="1" customHeight="1">
      <c r="A950" s="172" t="s">
        <v>3872</v>
      </c>
      <c r="B950" s="176">
        <v>46124</v>
      </c>
      <c r="C950" s="172" t="s">
        <v>100</v>
      </c>
      <c r="D950" s="172" t="s">
        <v>103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2750</v>
      </c>
      <c r="J950" s="176">
        <v>46123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1702.38</v>
      </c>
    </row>
    <row r="951" spans="1:16" ht="19.5" hidden="1" customHeight="1">
      <c r="A951" s="172" t="s">
        <v>3872</v>
      </c>
      <c r="B951" s="176">
        <v>46124</v>
      </c>
      <c r="C951" s="172" t="s">
        <v>104</v>
      </c>
      <c r="D951" s="172" t="s">
        <v>105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2750</v>
      </c>
      <c r="J951" s="176">
        <v>46123</v>
      </c>
      <c r="K951" s="172" t="s">
        <v>93</v>
      </c>
      <c r="L951" s="172" t="s">
        <v>94</v>
      </c>
      <c r="M951" s="179">
        <v>0.48</v>
      </c>
      <c r="N951" s="177"/>
      <c r="O951" s="177"/>
      <c r="P951" s="180">
        <v>-1320</v>
      </c>
    </row>
    <row r="952" spans="1:16" ht="19.5" hidden="1" customHeight="1">
      <c r="A952" s="172" t="s">
        <v>3872</v>
      </c>
      <c r="B952" s="176">
        <v>46124</v>
      </c>
      <c r="C952" s="172" t="s">
        <v>2694</v>
      </c>
      <c r="D952" s="172" t="s">
        <v>95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2750</v>
      </c>
      <c r="J952" s="176">
        <v>46123</v>
      </c>
      <c r="K952" s="172" t="s">
        <v>93</v>
      </c>
      <c r="L952" s="172" t="s">
        <v>94</v>
      </c>
      <c r="M952" s="179">
        <v>0.48</v>
      </c>
      <c r="N952" s="177"/>
      <c r="O952" s="177"/>
      <c r="P952" s="180">
        <v>-6.32</v>
      </c>
    </row>
    <row r="953" spans="1:16" ht="19.5" hidden="1" customHeight="1">
      <c r="A953" s="172" t="s">
        <v>3873</v>
      </c>
      <c r="B953" s="176">
        <v>46124</v>
      </c>
      <c r="C953" s="172" t="s">
        <v>92</v>
      </c>
      <c r="D953" s="172" t="s">
        <v>24</v>
      </c>
      <c r="E953" s="172" t="s">
        <v>40</v>
      </c>
      <c r="F953" s="172" t="s">
        <v>197</v>
      </c>
      <c r="G953" s="172" t="s">
        <v>84</v>
      </c>
      <c r="H953" s="177">
        <v>1</v>
      </c>
      <c r="I953" s="178">
        <v>2750</v>
      </c>
      <c r="J953" s="176">
        <v>46123</v>
      </c>
      <c r="K953" s="172" t="s">
        <v>93</v>
      </c>
      <c r="L953" s="172" t="s">
        <v>94</v>
      </c>
      <c r="M953" s="179">
        <v>0.48</v>
      </c>
      <c r="N953" s="177"/>
      <c r="O953" s="177"/>
      <c r="P953" s="180">
        <v>-67</v>
      </c>
    </row>
    <row r="954" spans="1:16" ht="19.5" hidden="1" customHeight="1">
      <c r="A954" s="172" t="s">
        <v>3873</v>
      </c>
      <c r="B954" s="176">
        <v>46124</v>
      </c>
      <c r="C954" s="172" t="s">
        <v>100</v>
      </c>
      <c r="D954" s="172" t="s">
        <v>101</v>
      </c>
      <c r="E954" s="172" t="s">
        <v>40</v>
      </c>
      <c r="F954" s="172" t="s">
        <v>197</v>
      </c>
      <c r="G954" s="172" t="s">
        <v>84</v>
      </c>
      <c r="H954" s="177">
        <v>1</v>
      </c>
      <c r="I954" s="178">
        <v>2750</v>
      </c>
      <c r="J954" s="176">
        <v>46123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955.82</v>
      </c>
    </row>
    <row r="955" spans="1:16" ht="19.5" hidden="1" customHeight="1">
      <c r="A955" s="172" t="s">
        <v>3873</v>
      </c>
      <c r="B955" s="176">
        <v>46124</v>
      </c>
      <c r="C955" s="172" t="s">
        <v>100</v>
      </c>
      <c r="D955" s="172" t="s">
        <v>102</v>
      </c>
      <c r="E955" s="172" t="s">
        <v>40</v>
      </c>
      <c r="F955" s="172" t="s">
        <v>197</v>
      </c>
      <c r="G955" s="172" t="s">
        <v>84</v>
      </c>
      <c r="H955" s="177">
        <v>1</v>
      </c>
      <c r="I955" s="178">
        <v>2750</v>
      </c>
      <c r="J955" s="176">
        <v>46123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9.56</v>
      </c>
    </row>
    <row r="956" spans="1:16" ht="19.5" hidden="1" customHeight="1">
      <c r="A956" s="172" t="s">
        <v>3873</v>
      </c>
      <c r="B956" s="176">
        <v>46124</v>
      </c>
      <c r="C956" s="172" t="s">
        <v>100</v>
      </c>
      <c r="D956" s="172" t="s">
        <v>103</v>
      </c>
      <c r="E956" s="172" t="s">
        <v>40</v>
      </c>
      <c r="F956" s="172" t="s">
        <v>197</v>
      </c>
      <c r="G956" s="172" t="s">
        <v>84</v>
      </c>
      <c r="H956" s="177">
        <v>1</v>
      </c>
      <c r="I956" s="178">
        <v>2750</v>
      </c>
      <c r="J956" s="176">
        <v>46123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1784.62</v>
      </c>
    </row>
    <row r="957" spans="1:16" ht="19.5" hidden="1" customHeight="1">
      <c r="A957" s="172" t="s">
        <v>3873</v>
      </c>
      <c r="B957" s="176">
        <v>46124</v>
      </c>
      <c r="C957" s="172" t="s">
        <v>104</v>
      </c>
      <c r="D957" s="172" t="s">
        <v>105</v>
      </c>
      <c r="E957" s="172" t="s">
        <v>40</v>
      </c>
      <c r="F957" s="172" t="s">
        <v>197</v>
      </c>
      <c r="G957" s="172" t="s">
        <v>84</v>
      </c>
      <c r="H957" s="177">
        <v>1</v>
      </c>
      <c r="I957" s="178">
        <v>2750</v>
      </c>
      <c r="J957" s="176">
        <v>46123</v>
      </c>
      <c r="K957" s="172" t="s">
        <v>93</v>
      </c>
      <c r="L957" s="172" t="s">
        <v>94</v>
      </c>
      <c r="M957" s="179">
        <v>0.48</v>
      </c>
      <c r="N957" s="177"/>
      <c r="O957" s="177"/>
      <c r="P957" s="180">
        <v>-1320</v>
      </c>
    </row>
    <row r="958" spans="1:16" ht="19.5" hidden="1" customHeight="1">
      <c r="A958" s="172" t="s">
        <v>3873</v>
      </c>
      <c r="B958" s="176">
        <v>46124</v>
      </c>
      <c r="C958" s="172" t="s">
        <v>2694</v>
      </c>
      <c r="D958" s="172" t="s">
        <v>95</v>
      </c>
      <c r="E958" s="172" t="s">
        <v>40</v>
      </c>
      <c r="F958" s="172" t="s">
        <v>197</v>
      </c>
      <c r="G958" s="172" t="s">
        <v>84</v>
      </c>
      <c r="H958" s="177">
        <v>1</v>
      </c>
      <c r="I958" s="178">
        <v>2750</v>
      </c>
      <c r="J958" s="176">
        <v>46123</v>
      </c>
      <c r="K958" s="172" t="s">
        <v>93</v>
      </c>
      <c r="L958" s="172" t="s">
        <v>94</v>
      </c>
      <c r="M958" s="179">
        <v>0.48</v>
      </c>
      <c r="N958" s="177"/>
      <c r="O958" s="177"/>
      <c r="P958" s="180">
        <v>-6.22</v>
      </c>
    </row>
    <row r="959" spans="1:16" ht="19.5" hidden="1" customHeight="1">
      <c r="A959" s="172" t="s">
        <v>3874</v>
      </c>
      <c r="B959" s="176">
        <v>46124</v>
      </c>
      <c r="C959" s="172" t="s">
        <v>92</v>
      </c>
      <c r="D959" s="172" t="s">
        <v>24</v>
      </c>
      <c r="E959" s="172" t="s">
        <v>57</v>
      </c>
      <c r="F959" s="172" t="s">
        <v>1263</v>
      </c>
      <c r="G959" s="172" t="s">
        <v>84</v>
      </c>
      <c r="H959" s="177">
        <v>1</v>
      </c>
      <c r="I959" s="178">
        <v>2750</v>
      </c>
      <c r="J959" s="176">
        <v>46121</v>
      </c>
      <c r="K959" s="172" t="s">
        <v>93</v>
      </c>
      <c r="L959" s="172" t="s">
        <v>94</v>
      </c>
      <c r="M959" s="179">
        <v>0.48</v>
      </c>
      <c r="N959" s="177"/>
      <c r="O959" s="177"/>
      <c r="P959" s="180">
        <v>-71</v>
      </c>
    </row>
    <row r="960" spans="1:16" ht="19.5" hidden="1" customHeight="1">
      <c r="A960" s="172" t="s">
        <v>3874</v>
      </c>
      <c r="B960" s="176">
        <v>46124</v>
      </c>
      <c r="C960" s="172" t="s">
        <v>100</v>
      </c>
      <c r="D960" s="172" t="s">
        <v>101</v>
      </c>
      <c r="E960" s="172" t="s">
        <v>57</v>
      </c>
      <c r="F960" s="172" t="s">
        <v>1263</v>
      </c>
      <c r="G960" s="172" t="s">
        <v>84</v>
      </c>
      <c r="H960" s="177">
        <v>1</v>
      </c>
      <c r="I960" s="178">
        <v>2750</v>
      </c>
      <c r="J960" s="176">
        <v>46121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958.1</v>
      </c>
    </row>
    <row r="961" spans="1:16" ht="19.5" hidden="1" customHeight="1">
      <c r="A961" s="172" t="s">
        <v>3874</v>
      </c>
      <c r="B961" s="176">
        <v>46124</v>
      </c>
      <c r="C961" s="172" t="s">
        <v>100</v>
      </c>
      <c r="D961" s="172" t="s">
        <v>102</v>
      </c>
      <c r="E961" s="172" t="s">
        <v>57</v>
      </c>
      <c r="F961" s="172" t="s">
        <v>1263</v>
      </c>
      <c r="G961" s="172" t="s">
        <v>84</v>
      </c>
      <c r="H961" s="177">
        <v>1</v>
      </c>
      <c r="I961" s="178">
        <v>2750</v>
      </c>
      <c r="J961" s="176">
        <v>46121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9.58</v>
      </c>
    </row>
    <row r="962" spans="1:16" ht="19.5" hidden="1" customHeight="1">
      <c r="A962" s="172" t="s">
        <v>3874</v>
      </c>
      <c r="B962" s="176">
        <v>46124</v>
      </c>
      <c r="C962" s="172" t="s">
        <v>100</v>
      </c>
      <c r="D962" s="172" t="s">
        <v>103</v>
      </c>
      <c r="E962" s="172" t="s">
        <v>57</v>
      </c>
      <c r="F962" s="172" t="s">
        <v>1263</v>
      </c>
      <c r="G962" s="172" t="s">
        <v>84</v>
      </c>
      <c r="H962" s="177">
        <v>1</v>
      </c>
      <c r="I962" s="178">
        <v>2750</v>
      </c>
      <c r="J962" s="176">
        <v>46121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1782.32</v>
      </c>
    </row>
    <row r="963" spans="1:16" ht="19.5" hidden="1" customHeight="1">
      <c r="A963" s="172" t="s">
        <v>3874</v>
      </c>
      <c r="B963" s="176">
        <v>46124</v>
      </c>
      <c r="C963" s="172" t="s">
        <v>104</v>
      </c>
      <c r="D963" s="172" t="s">
        <v>105</v>
      </c>
      <c r="E963" s="172" t="s">
        <v>57</v>
      </c>
      <c r="F963" s="172" t="s">
        <v>1263</v>
      </c>
      <c r="G963" s="172" t="s">
        <v>84</v>
      </c>
      <c r="H963" s="177">
        <v>1</v>
      </c>
      <c r="I963" s="178">
        <v>2750</v>
      </c>
      <c r="J963" s="176">
        <v>46121</v>
      </c>
      <c r="K963" s="172" t="s">
        <v>93</v>
      </c>
      <c r="L963" s="172" t="s">
        <v>94</v>
      </c>
      <c r="M963" s="179">
        <v>0.48</v>
      </c>
      <c r="N963" s="177"/>
      <c r="O963" s="177"/>
      <c r="P963" s="180">
        <v>-1320</v>
      </c>
    </row>
    <row r="964" spans="1:16" ht="19.5" hidden="1" customHeight="1">
      <c r="A964" s="172" t="s">
        <v>3874</v>
      </c>
      <c r="B964" s="176">
        <v>46124</v>
      </c>
      <c r="C964" s="172" t="s">
        <v>2694</v>
      </c>
      <c r="D964" s="172" t="s">
        <v>95</v>
      </c>
      <c r="E964" s="172" t="s">
        <v>57</v>
      </c>
      <c r="F964" s="172" t="s">
        <v>1263</v>
      </c>
      <c r="G964" s="172" t="s">
        <v>84</v>
      </c>
      <c r="H964" s="177">
        <v>1</v>
      </c>
      <c r="I964" s="178">
        <v>2750</v>
      </c>
      <c r="J964" s="176">
        <v>46121</v>
      </c>
      <c r="K964" s="172" t="s">
        <v>93</v>
      </c>
      <c r="L964" s="172" t="s">
        <v>94</v>
      </c>
      <c r="M964" s="179">
        <v>0.48</v>
      </c>
      <c r="N964" s="177"/>
      <c r="O964" s="177"/>
      <c r="P964" s="180">
        <v>-9.52</v>
      </c>
    </row>
    <row r="965" spans="1:16" ht="19.5" hidden="1" customHeight="1">
      <c r="A965" s="172" t="s">
        <v>3875</v>
      </c>
      <c r="B965" s="176">
        <v>46124</v>
      </c>
      <c r="C965" s="172" t="s">
        <v>92</v>
      </c>
      <c r="D965" s="172" t="s">
        <v>24</v>
      </c>
      <c r="E965" s="172" t="s">
        <v>60</v>
      </c>
      <c r="F965" s="172" t="s">
        <v>1426</v>
      </c>
      <c r="G965" s="172" t="s">
        <v>84</v>
      </c>
      <c r="H965" s="177">
        <v>1</v>
      </c>
      <c r="I965" s="178">
        <v>2800</v>
      </c>
      <c r="J965" s="176">
        <v>46123</v>
      </c>
      <c r="K965" s="172" t="s">
        <v>93</v>
      </c>
      <c r="L965" s="172" t="s">
        <v>94</v>
      </c>
      <c r="M965" s="179">
        <v>0.48</v>
      </c>
      <c r="N965" s="177"/>
      <c r="O965" s="177"/>
      <c r="P965" s="180">
        <v>-71</v>
      </c>
    </row>
    <row r="966" spans="1:16" ht="19.5" hidden="1" customHeight="1">
      <c r="A966" s="172" t="s">
        <v>3875</v>
      </c>
      <c r="B966" s="176">
        <v>46124</v>
      </c>
      <c r="C966" s="172" t="s">
        <v>100</v>
      </c>
      <c r="D966" s="172" t="s">
        <v>101</v>
      </c>
      <c r="E966" s="172" t="s">
        <v>60</v>
      </c>
      <c r="F966" s="172" t="s">
        <v>1426</v>
      </c>
      <c r="G966" s="172" t="s">
        <v>84</v>
      </c>
      <c r="H966" s="177">
        <v>1</v>
      </c>
      <c r="I966" s="178">
        <v>2800</v>
      </c>
      <c r="J966" s="176">
        <v>46123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976.19</v>
      </c>
    </row>
    <row r="967" spans="1:16" ht="19.5" hidden="1" customHeight="1">
      <c r="A967" s="172" t="s">
        <v>3875</v>
      </c>
      <c r="B967" s="176">
        <v>46124</v>
      </c>
      <c r="C967" s="172" t="s">
        <v>100</v>
      </c>
      <c r="D967" s="172" t="s">
        <v>102</v>
      </c>
      <c r="E967" s="172" t="s">
        <v>60</v>
      </c>
      <c r="F967" s="172" t="s">
        <v>1426</v>
      </c>
      <c r="G967" s="172" t="s">
        <v>84</v>
      </c>
      <c r="H967" s="177">
        <v>1</v>
      </c>
      <c r="I967" s="178">
        <v>2800</v>
      </c>
      <c r="J967" s="176">
        <v>46123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9.76</v>
      </c>
    </row>
    <row r="968" spans="1:16" ht="19.5" hidden="1" customHeight="1">
      <c r="A968" s="172" t="s">
        <v>3875</v>
      </c>
      <c r="B968" s="176">
        <v>46124</v>
      </c>
      <c r="C968" s="172" t="s">
        <v>100</v>
      </c>
      <c r="D968" s="172" t="s">
        <v>103</v>
      </c>
      <c r="E968" s="172" t="s">
        <v>60</v>
      </c>
      <c r="F968" s="172" t="s">
        <v>1426</v>
      </c>
      <c r="G968" s="172" t="s">
        <v>84</v>
      </c>
      <c r="H968" s="177">
        <v>1</v>
      </c>
      <c r="I968" s="178">
        <v>2800</v>
      </c>
      <c r="J968" s="176">
        <v>46123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1814.05</v>
      </c>
    </row>
    <row r="969" spans="1:16" ht="19.5" hidden="1" customHeight="1">
      <c r="A969" s="172" t="s">
        <v>3875</v>
      </c>
      <c r="B969" s="176">
        <v>46124</v>
      </c>
      <c r="C969" s="172" t="s">
        <v>104</v>
      </c>
      <c r="D969" s="172" t="s">
        <v>105</v>
      </c>
      <c r="E969" s="172" t="s">
        <v>60</v>
      </c>
      <c r="F969" s="172" t="s">
        <v>1426</v>
      </c>
      <c r="G969" s="172" t="s">
        <v>84</v>
      </c>
      <c r="H969" s="177">
        <v>1</v>
      </c>
      <c r="I969" s="178">
        <v>2800</v>
      </c>
      <c r="J969" s="176">
        <v>46123</v>
      </c>
      <c r="K969" s="172" t="s">
        <v>93</v>
      </c>
      <c r="L969" s="172" t="s">
        <v>94</v>
      </c>
      <c r="M969" s="179">
        <v>0.48</v>
      </c>
      <c r="N969" s="177"/>
      <c r="O969" s="177"/>
      <c r="P969" s="180">
        <v>-1344</v>
      </c>
    </row>
    <row r="970" spans="1:16" ht="19.5" hidden="1" customHeight="1">
      <c r="A970" s="172" t="s">
        <v>3875</v>
      </c>
      <c r="B970" s="176">
        <v>46124</v>
      </c>
      <c r="C970" s="172" t="s">
        <v>2694</v>
      </c>
      <c r="D970" s="172" t="s">
        <v>95</v>
      </c>
      <c r="E970" s="172" t="s">
        <v>60</v>
      </c>
      <c r="F970" s="172" t="s">
        <v>1426</v>
      </c>
      <c r="G970" s="172" t="s">
        <v>84</v>
      </c>
      <c r="H970" s="177">
        <v>1</v>
      </c>
      <c r="I970" s="178">
        <v>2800</v>
      </c>
      <c r="J970" s="176">
        <v>46123</v>
      </c>
      <c r="K970" s="172" t="s">
        <v>93</v>
      </c>
      <c r="L970" s="172" t="s">
        <v>94</v>
      </c>
      <c r="M970" s="179">
        <v>0.48</v>
      </c>
      <c r="N970" s="177"/>
      <c r="O970" s="177"/>
      <c r="P970" s="180">
        <v>-6.35</v>
      </c>
    </row>
    <row r="971" spans="1:16" ht="19.5" hidden="1" customHeight="1">
      <c r="A971" s="172" t="s">
        <v>3874</v>
      </c>
      <c r="B971" s="176">
        <v>46124</v>
      </c>
      <c r="C971" s="172" t="s">
        <v>2694</v>
      </c>
      <c r="D971" s="172" t="s">
        <v>82</v>
      </c>
      <c r="E971" s="172" t="s">
        <v>57</v>
      </c>
      <c r="F971" s="172" t="s">
        <v>1263</v>
      </c>
      <c r="G971" s="172" t="s">
        <v>84</v>
      </c>
      <c r="H971" s="177">
        <v>1</v>
      </c>
      <c r="I971" s="178">
        <v>0</v>
      </c>
      <c r="J971" s="176">
        <v>46121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-18.2</v>
      </c>
    </row>
    <row r="972" spans="1:16" ht="19.5" hidden="1" customHeight="1">
      <c r="A972" s="172" t="s">
        <v>3875</v>
      </c>
      <c r="B972" s="176">
        <v>46124</v>
      </c>
      <c r="C972" s="172" t="s">
        <v>2694</v>
      </c>
      <c r="D972" s="172" t="s">
        <v>82</v>
      </c>
      <c r="E972" s="172" t="s">
        <v>60</v>
      </c>
      <c r="F972" s="172" t="s">
        <v>1426</v>
      </c>
      <c r="G972" s="172" t="s">
        <v>84</v>
      </c>
      <c r="H972" s="177">
        <v>1</v>
      </c>
      <c r="I972" s="178">
        <v>0</v>
      </c>
      <c r="J972" s="176">
        <v>46123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-18.55</v>
      </c>
    </row>
    <row r="973" spans="1:16" ht="19.5" hidden="1" customHeight="1">
      <c r="A973" s="172" t="s">
        <v>3801</v>
      </c>
      <c r="B973" s="176">
        <v>46124</v>
      </c>
      <c r="C973" s="172" t="s">
        <v>92</v>
      </c>
      <c r="D973" s="172" t="s">
        <v>24</v>
      </c>
      <c r="E973" s="172" t="s">
        <v>57</v>
      </c>
      <c r="F973" s="172" t="s">
        <v>1263</v>
      </c>
      <c r="G973" s="172" t="s">
        <v>84</v>
      </c>
      <c r="H973" s="177">
        <v>1</v>
      </c>
      <c r="I973" s="178">
        <v>0</v>
      </c>
      <c r="J973" s="176">
        <v>46117</v>
      </c>
      <c r="K973" s="172" t="s">
        <v>93</v>
      </c>
      <c r="L973" s="172" t="s">
        <v>94</v>
      </c>
      <c r="M973" s="179">
        <v>0</v>
      </c>
      <c r="N973" s="177"/>
      <c r="O973" s="177">
        <v>37</v>
      </c>
      <c r="P973" s="180">
        <v>-56.94</v>
      </c>
    </row>
    <row r="974" spans="1:16" ht="19.5" hidden="1" customHeight="1">
      <c r="A974" s="172" t="s">
        <v>3801</v>
      </c>
      <c r="B974" s="176">
        <v>46124</v>
      </c>
      <c r="C974" s="172" t="s">
        <v>2694</v>
      </c>
      <c r="D974" s="172" t="s">
        <v>95</v>
      </c>
      <c r="E974" s="172" t="s">
        <v>57</v>
      </c>
      <c r="F974" s="172" t="s">
        <v>1263</v>
      </c>
      <c r="G974" s="172" t="s">
        <v>84</v>
      </c>
      <c r="H974" s="177">
        <v>1</v>
      </c>
      <c r="I974" s="178">
        <v>0</v>
      </c>
      <c r="J974" s="176">
        <v>46117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-6.95</v>
      </c>
    </row>
    <row r="975" spans="1:16" ht="19.5" hidden="1" customHeight="1">
      <c r="A975" s="172" t="s">
        <v>3801</v>
      </c>
      <c r="B975" s="176">
        <v>46124</v>
      </c>
      <c r="C975" s="172" t="s">
        <v>92</v>
      </c>
      <c r="D975" s="172" t="s">
        <v>96</v>
      </c>
      <c r="E975" s="172" t="s">
        <v>57</v>
      </c>
      <c r="F975" s="172" t="s">
        <v>1263</v>
      </c>
      <c r="G975" s="172" t="s">
        <v>84</v>
      </c>
      <c r="H975" s="177">
        <v>1</v>
      </c>
      <c r="I975" s="178">
        <v>0</v>
      </c>
      <c r="J975" s="176">
        <v>46117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0</v>
      </c>
    </row>
    <row r="976" spans="1:16" ht="19.5" hidden="1" customHeight="1">
      <c r="A976" s="172" t="s">
        <v>3801</v>
      </c>
      <c r="B976" s="176">
        <v>46124</v>
      </c>
      <c r="C976" s="172" t="s">
        <v>92</v>
      </c>
      <c r="D976" s="172" t="s">
        <v>97</v>
      </c>
      <c r="E976" s="172" t="s">
        <v>57</v>
      </c>
      <c r="F976" s="172" t="s">
        <v>1263</v>
      </c>
      <c r="G976" s="172" t="s">
        <v>84</v>
      </c>
      <c r="H976" s="177">
        <v>1</v>
      </c>
      <c r="I976" s="178">
        <v>0</v>
      </c>
      <c r="J976" s="176">
        <v>46117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-56.94</v>
      </c>
    </row>
    <row r="977" spans="1:16" ht="19.5" hidden="1" customHeight="1">
      <c r="A977" s="172" t="s">
        <v>3801</v>
      </c>
      <c r="B977" s="176">
        <v>46124</v>
      </c>
      <c r="C977" s="172" t="s">
        <v>2694</v>
      </c>
      <c r="D977" s="172" t="s">
        <v>98</v>
      </c>
      <c r="E977" s="172" t="s">
        <v>57</v>
      </c>
      <c r="F977" s="172" t="s">
        <v>1263</v>
      </c>
      <c r="G977" s="172" t="s">
        <v>84</v>
      </c>
      <c r="H977" s="177">
        <v>1</v>
      </c>
      <c r="I977" s="178">
        <v>0</v>
      </c>
      <c r="J977" s="176">
        <v>46117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-15</v>
      </c>
    </row>
    <row r="978" spans="1:16" ht="19.5" hidden="1" customHeight="1">
      <c r="A978" s="172" t="s">
        <v>3876</v>
      </c>
      <c r="B978" s="176">
        <v>46124</v>
      </c>
      <c r="C978" s="172" t="s">
        <v>92</v>
      </c>
      <c r="D978" s="172" t="s">
        <v>24</v>
      </c>
      <c r="E978" s="172" t="s">
        <v>57</v>
      </c>
      <c r="F978" s="172" t="s">
        <v>1263</v>
      </c>
      <c r="G978" s="172" t="s">
        <v>84</v>
      </c>
      <c r="H978" s="177">
        <v>1</v>
      </c>
      <c r="I978" s="178">
        <v>0</v>
      </c>
      <c r="J978" s="176">
        <v>46114</v>
      </c>
      <c r="K978" s="172" t="s">
        <v>93</v>
      </c>
      <c r="L978" s="172" t="s">
        <v>94</v>
      </c>
      <c r="M978" s="179">
        <v>0</v>
      </c>
      <c r="N978" s="177"/>
      <c r="O978" s="177">
        <v>32</v>
      </c>
      <c r="P978" s="180">
        <v>-56.94</v>
      </c>
    </row>
    <row r="979" spans="1:16" ht="19.5" hidden="1" customHeight="1">
      <c r="A979" s="172" t="s">
        <v>3876</v>
      </c>
      <c r="B979" s="176">
        <v>46124</v>
      </c>
      <c r="C979" s="172" t="s">
        <v>92</v>
      </c>
      <c r="D979" s="172" t="s">
        <v>96</v>
      </c>
      <c r="E979" s="172" t="s">
        <v>57</v>
      </c>
      <c r="F979" s="172" t="s">
        <v>1263</v>
      </c>
      <c r="G979" s="172" t="s">
        <v>84</v>
      </c>
      <c r="H979" s="177">
        <v>1</v>
      </c>
      <c r="I979" s="178">
        <v>0</v>
      </c>
      <c r="J979" s="176">
        <v>46114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3876</v>
      </c>
      <c r="B980" s="176">
        <v>46124</v>
      </c>
      <c r="C980" s="172" t="s">
        <v>92</v>
      </c>
      <c r="D980" s="172" t="s">
        <v>97</v>
      </c>
      <c r="E980" s="172" t="s">
        <v>57</v>
      </c>
      <c r="F980" s="172" t="s">
        <v>1263</v>
      </c>
      <c r="G980" s="172" t="s">
        <v>84</v>
      </c>
      <c r="H980" s="177">
        <v>1</v>
      </c>
      <c r="I980" s="178">
        <v>0</v>
      </c>
      <c r="J980" s="176">
        <v>46114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-56.94</v>
      </c>
    </row>
    <row r="981" spans="1:16" ht="19.5" hidden="1" customHeight="1">
      <c r="A981" s="172" t="s">
        <v>3877</v>
      </c>
      <c r="B981" s="176">
        <v>46124</v>
      </c>
      <c r="C981" s="172" t="s">
        <v>92</v>
      </c>
      <c r="D981" s="172" t="s">
        <v>24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0</v>
      </c>
      <c r="J981" s="176">
        <v>46120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-77</v>
      </c>
    </row>
    <row r="982" spans="1:16" ht="19.5" hidden="1" customHeight="1">
      <c r="A982" s="172" t="s">
        <v>3877</v>
      </c>
      <c r="B982" s="176">
        <v>46124</v>
      </c>
      <c r="C982" s="172" t="s">
        <v>92</v>
      </c>
      <c r="D982" s="172" t="s">
        <v>97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0</v>
      </c>
      <c r="J982" s="176">
        <v>46120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-77</v>
      </c>
    </row>
    <row r="983" spans="1:16" ht="19.5" hidden="1" customHeight="1">
      <c r="A983" s="172" t="s">
        <v>3877</v>
      </c>
      <c r="B983" s="176">
        <v>46124</v>
      </c>
      <c r="C983" s="172" t="s">
        <v>2694</v>
      </c>
      <c r="D983" s="172" t="s">
        <v>95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0</v>
      </c>
      <c r="J983" s="176">
        <v>46120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-9.0399999999999991</v>
      </c>
    </row>
    <row r="984" spans="1:16" ht="19.5" hidden="1" customHeight="1">
      <c r="A984" s="172" t="s">
        <v>3877</v>
      </c>
      <c r="B984" s="176">
        <v>46124</v>
      </c>
      <c r="C984" s="172" t="s">
        <v>2694</v>
      </c>
      <c r="D984" s="172" t="s">
        <v>98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0</v>
      </c>
      <c r="J984" s="176">
        <v>46120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-15</v>
      </c>
    </row>
    <row r="985" spans="1:16" ht="19.5" hidden="1" customHeight="1">
      <c r="A985" s="172" t="s">
        <v>3878</v>
      </c>
      <c r="B985" s="176">
        <v>46124</v>
      </c>
      <c r="C985" s="172" t="s">
        <v>2694</v>
      </c>
      <c r="D985" s="172" t="s">
        <v>82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46124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-17.55</v>
      </c>
    </row>
    <row r="986" spans="1:16" ht="19.5" customHeight="1">
      <c r="A986" s="172" t="s">
        <v>3720</v>
      </c>
      <c r="B986" s="176">
        <v>46124</v>
      </c>
      <c r="C986" s="172" t="s">
        <v>109</v>
      </c>
      <c r="D986" s="172" t="s">
        <v>139</v>
      </c>
      <c r="E986" s="172" t="s">
        <v>85</v>
      </c>
      <c r="F986" s="172" t="s">
        <v>85</v>
      </c>
      <c r="G986" s="172" t="s">
        <v>85</v>
      </c>
      <c r="H986" s="177">
        <v>0</v>
      </c>
      <c r="I986" s="178">
        <v>0</v>
      </c>
      <c r="J986" s="176">
        <v>46124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-239.83</v>
      </c>
    </row>
    <row r="987" spans="1:16" ht="19.5" customHeight="1">
      <c r="A987" s="172" t="s">
        <v>3718</v>
      </c>
      <c r="B987" s="176">
        <v>46124</v>
      </c>
      <c r="C987" s="172" t="s">
        <v>109</v>
      </c>
      <c r="D987" s="172" t="s">
        <v>139</v>
      </c>
      <c r="E987" s="172" t="s">
        <v>85</v>
      </c>
      <c r="F987" s="172" t="s">
        <v>85</v>
      </c>
      <c r="G987" s="172" t="s">
        <v>85</v>
      </c>
      <c r="H987" s="177">
        <v>0</v>
      </c>
      <c r="I987" s="178">
        <v>0</v>
      </c>
      <c r="J987" s="176">
        <v>46124</v>
      </c>
      <c r="K987" s="172" t="s">
        <v>85</v>
      </c>
      <c r="L987" s="172" t="s">
        <v>85</v>
      </c>
      <c r="M987" s="179">
        <v>0</v>
      </c>
      <c r="N987" s="177"/>
      <c r="O987" s="177"/>
      <c r="P987" s="180">
        <v>-286.98</v>
      </c>
    </row>
    <row r="988" spans="1:16" ht="19.5" customHeight="1">
      <c r="A988" s="172" t="s">
        <v>3719</v>
      </c>
      <c r="B988" s="176">
        <v>46124</v>
      </c>
      <c r="C988" s="172" t="s">
        <v>109</v>
      </c>
      <c r="D988" s="172" t="s">
        <v>139</v>
      </c>
      <c r="E988" s="172" t="s">
        <v>85</v>
      </c>
      <c r="F988" s="172" t="s">
        <v>85</v>
      </c>
      <c r="G988" s="172" t="s">
        <v>85</v>
      </c>
      <c r="H988" s="177">
        <v>0</v>
      </c>
      <c r="I988" s="178">
        <v>0</v>
      </c>
      <c r="J988" s="176">
        <v>46124</v>
      </c>
      <c r="K988" s="172" t="s">
        <v>85</v>
      </c>
      <c r="L988" s="172" t="s">
        <v>85</v>
      </c>
      <c r="M988" s="179">
        <v>0</v>
      </c>
      <c r="N988" s="177"/>
      <c r="O988" s="177"/>
      <c r="P988" s="180">
        <v>-53.46</v>
      </c>
    </row>
    <row r="989" spans="1:16" ht="19.5" customHeight="1">
      <c r="A989" s="172" t="s">
        <v>3433</v>
      </c>
      <c r="B989" s="176">
        <v>46124</v>
      </c>
      <c r="C989" s="172" t="s">
        <v>109</v>
      </c>
      <c r="D989" s="172" t="s">
        <v>139</v>
      </c>
      <c r="E989" s="172" t="s">
        <v>85</v>
      </c>
      <c r="F989" s="172" t="s">
        <v>85</v>
      </c>
      <c r="G989" s="172" t="s">
        <v>85</v>
      </c>
      <c r="H989" s="177">
        <v>0</v>
      </c>
      <c r="I989" s="178">
        <v>0</v>
      </c>
      <c r="J989" s="176">
        <v>46124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-434.63</v>
      </c>
    </row>
    <row r="990" spans="1:16" ht="19.5" customHeight="1">
      <c r="A990" s="172" t="s">
        <v>3432</v>
      </c>
      <c r="B990" s="176">
        <v>46124</v>
      </c>
      <c r="C990" s="172" t="s">
        <v>109</v>
      </c>
      <c r="D990" s="172" t="s">
        <v>139</v>
      </c>
      <c r="E990" s="172" t="s">
        <v>85</v>
      </c>
      <c r="F990" s="172" t="s">
        <v>85</v>
      </c>
      <c r="G990" s="172" t="s">
        <v>85</v>
      </c>
      <c r="H990" s="177">
        <v>0</v>
      </c>
      <c r="I990" s="178">
        <v>0</v>
      </c>
      <c r="J990" s="176">
        <v>46124</v>
      </c>
      <c r="K990" s="172" t="s">
        <v>85</v>
      </c>
      <c r="L990" s="172" t="s">
        <v>85</v>
      </c>
      <c r="M990" s="179">
        <v>0</v>
      </c>
      <c r="N990" s="177"/>
      <c r="O990" s="177"/>
      <c r="P990" s="180">
        <v>-719.66</v>
      </c>
    </row>
    <row r="991" spans="1:16" ht="19.5" customHeight="1">
      <c r="A991" s="172" t="s">
        <v>3434</v>
      </c>
      <c r="B991" s="176">
        <v>46124</v>
      </c>
      <c r="C991" s="172" t="s">
        <v>109</v>
      </c>
      <c r="D991" s="172" t="s">
        <v>139</v>
      </c>
      <c r="E991" s="172" t="s">
        <v>85</v>
      </c>
      <c r="F991" s="172" t="s">
        <v>85</v>
      </c>
      <c r="G991" s="172" t="s">
        <v>85</v>
      </c>
      <c r="H991" s="177">
        <v>0</v>
      </c>
      <c r="I991" s="178">
        <v>0</v>
      </c>
      <c r="J991" s="176">
        <v>46124</v>
      </c>
      <c r="K991" s="172" t="s">
        <v>85</v>
      </c>
      <c r="L991" s="172" t="s">
        <v>85</v>
      </c>
      <c r="M991" s="179">
        <v>0</v>
      </c>
      <c r="N991" s="177"/>
      <c r="O991" s="177"/>
      <c r="P991" s="180">
        <v>-739.98</v>
      </c>
    </row>
    <row r="992" spans="1:16" ht="19.5" customHeight="1">
      <c r="A992" s="172" t="s">
        <v>3406</v>
      </c>
      <c r="B992" s="176">
        <v>46124</v>
      </c>
      <c r="C992" s="172" t="s">
        <v>109</v>
      </c>
      <c r="D992" s="172" t="s">
        <v>139</v>
      </c>
      <c r="E992" s="172" t="s">
        <v>85</v>
      </c>
      <c r="F992" s="172" t="s">
        <v>85</v>
      </c>
      <c r="G992" s="172" t="s">
        <v>85</v>
      </c>
      <c r="H992" s="177">
        <v>0</v>
      </c>
      <c r="I992" s="178">
        <v>0</v>
      </c>
      <c r="J992" s="176">
        <v>46124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-570.20000000000005</v>
      </c>
    </row>
    <row r="993" spans="1:16" ht="19.5" customHeight="1">
      <c r="A993" s="172" t="s">
        <v>3407</v>
      </c>
      <c r="B993" s="176">
        <v>46124</v>
      </c>
      <c r="C993" s="172" t="s">
        <v>109</v>
      </c>
      <c r="D993" s="172" t="s">
        <v>139</v>
      </c>
      <c r="E993" s="172" t="s">
        <v>85</v>
      </c>
      <c r="F993" s="172" t="s">
        <v>85</v>
      </c>
      <c r="G993" s="172" t="s">
        <v>85</v>
      </c>
      <c r="H993" s="177">
        <v>0</v>
      </c>
      <c r="I993" s="178">
        <v>0</v>
      </c>
      <c r="J993" s="176">
        <v>46124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-81.11</v>
      </c>
    </row>
    <row r="994" spans="1:16" ht="19.5" customHeight="1">
      <c r="A994" s="172" t="s">
        <v>3408</v>
      </c>
      <c r="B994" s="176">
        <v>46124</v>
      </c>
      <c r="C994" s="172" t="s">
        <v>109</v>
      </c>
      <c r="D994" s="172" t="s">
        <v>139</v>
      </c>
      <c r="E994" s="172" t="s">
        <v>85</v>
      </c>
      <c r="F994" s="172" t="s">
        <v>85</v>
      </c>
      <c r="G994" s="172" t="s">
        <v>85</v>
      </c>
      <c r="H994" s="177">
        <v>0</v>
      </c>
      <c r="I994" s="178">
        <v>0</v>
      </c>
      <c r="J994" s="176">
        <v>46124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-1500</v>
      </c>
    </row>
    <row r="995" spans="1:16" ht="19.5" customHeight="1">
      <c r="A995" s="172" t="s">
        <v>3251</v>
      </c>
      <c r="B995" s="176">
        <v>46124</v>
      </c>
      <c r="C995" s="172" t="s">
        <v>109</v>
      </c>
      <c r="D995" s="172" t="s">
        <v>139</v>
      </c>
      <c r="E995" s="172" t="s">
        <v>85</v>
      </c>
      <c r="F995" s="172" t="s">
        <v>85</v>
      </c>
      <c r="G995" s="172" t="s">
        <v>85</v>
      </c>
      <c r="H995" s="177">
        <v>0</v>
      </c>
      <c r="I995" s="178">
        <v>0</v>
      </c>
      <c r="J995" s="176">
        <v>46124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-1232.1400000000001</v>
      </c>
    </row>
    <row r="996" spans="1:16" ht="19.5" customHeight="1">
      <c r="A996" s="172" t="s">
        <v>3246</v>
      </c>
      <c r="B996" s="176">
        <v>46124</v>
      </c>
      <c r="C996" s="172" t="s">
        <v>109</v>
      </c>
      <c r="D996" s="172" t="s">
        <v>139</v>
      </c>
      <c r="E996" s="172" t="s">
        <v>85</v>
      </c>
      <c r="F996" s="172" t="s">
        <v>85</v>
      </c>
      <c r="G996" s="172" t="s">
        <v>85</v>
      </c>
      <c r="H996" s="177">
        <v>0</v>
      </c>
      <c r="I996" s="178">
        <v>0</v>
      </c>
      <c r="J996" s="176">
        <v>46124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-354.26</v>
      </c>
    </row>
    <row r="997" spans="1:16" ht="19.5" customHeight="1">
      <c r="A997" s="172" t="s">
        <v>3013</v>
      </c>
      <c r="B997" s="176">
        <v>46124</v>
      </c>
      <c r="C997" s="172" t="s">
        <v>109</v>
      </c>
      <c r="D997" s="172" t="s">
        <v>143</v>
      </c>
      <c r="E997" s="172" t="s">
        <v>85</v>
      </c>
      <c r="F997" s="172" t="s">
        <v>85</v>
      </c>
      <c r="G997" s="172" t="s">
        <v>85</v>
      </c>
      <c r="H997" s="177">
        <v>0</v>
      </c>
      <c r="I997" s="178">
        <v>0</v>
      </c>
      <c r="J997" s="176">
        <v>46124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-412.5</v>
      </c>
    </row>
    <row r="998" spans="1:16" ht="19.5" customHeight="1">
      <c r="A998" s="172" t="s">
        <v>142</v>
      </c>
      <c r="B998" s="176">
        <v>46124</v>
      </c>
      <c r="C998" s="172" t="s">
        <v>109</v>
      </c>
      <c r="D998" s="172" t="s">
        <v>143</v>
      </c>
      <c r="E998" s="172" t="s">
        <v>85</v>
      </c>
      <c r="F998" s="172" t="s">
        <v>85</v>
      </c>
      <c r="G998" s="172" t="s">
        <v>85</v>
      </c>
      <c r="H998" s="177">
        <v>0</v>
      </c>
      <c r="I998" s="178">
        <v>0</v>
      </c>
      <c r="J998" s="176">
        <v>46124</v>
      </c>
      <c r="K998" s="172" t="s">
        <v>85</v>
      </c>
      <c r="L998" s="172" t="s">
        <v>85</v>
      </c>
      <c r="M998" s="179">
        <v>0</v>
      </c>
      <c r="N998" s="177"/>
      <c r="O998" s="177"/>
      <c r="P998" s="180">
        <v>-3295</v>
      </c>
    </row>
  </sheetData>
  <autoFilter ref="A1:P998" xr:uid="{94D1868A-ADFC-44F9-81E5-614AFA922190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2689-5DC4-4E4D-A5C0-597954196586}">
  <sheetPr filterMode="1"/>
  <dimension ref="A1:P625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3583</v>
      </c>
      <c r="B2" s="176">
        <v>46113</v>
      </c>
      <c r="C2" s="172" t="s">
        <v>92</v>
      </c>
      <c r="D2" s="172" t="s">
        <v>96</v>
      </c>
      <c r="E2" s="172" t="s">
        <v>39</v>
      </c>
      <c r="F2" s="172" t="s">
        <v>117</v>
      </c>
      <c r="G2" s="172" t="s">
        <v>84</v>
      </c>
      <c r="H2" s="177">
        <v>1</v>
      </c>
      <c r="I2" s="178">
        <v>0</v>
      </c>
      <c r="J2" s="176">
        <v>46107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3583</v>
      </c>
      <c r="B3" s="176">
        <v>46113</v>
      </c>
      <c r="C3" s="172" t="s">
        <v>92</v>
      </c>
      <c r="D3" s="172" t="s">
        <v>97</v>
      </c>
      <c r="E3" s="172" t="s">
        <v>39</v>
      </c>
      <c r="F3" s="172" t="s">
        <v>117</v>
      </c>
      <c r="G3" s="172" t="s">
        <v>84</v>
      </c>
      <c r="H3" s="177">
        <v>1</v>
      </c>
      <c r="I3" s="178">
        <v>0</v>
      </c>
      <c r="J3" s="176">
        <v>46107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3583</v>
      </c>
      <c r="B4" s="176">
        <v>46113</v>
      </c>
      <c r="C4" s="172" t="s">
        <v>2694</v>
      </c>
      <c r="D4" s="172" t="s">
        <v>98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0</v>
      </c>
      <c r="J4" s="176">
        <v>46107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3583</v>
      </c>
      <c r="B5" s="176">
        <v>46113</v>
      </c>
      <c r="C5" s="172" t="s">
        <v>92</v>
      </c>
      <c r="D5" s="172" t="s">
        <v>24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0</v>
      </c>
      <c r="J5" s="176">
        <v>46107</v>
      </c>
      <c r="K5" s="172" t="s">
        <v>93</v>
      </c>
      <c r="L5" s="172" t="s">
        <v>94</v>
      </c>
      <c r="M5" s="179">
        <v>0</v>
      </c>
      <c r="N5" s="177"/>
      <c r="O5" s="177">
        <v>35</v>
      </c>
      <c r="P5" s="180">
        <v>-46.77</v>
      </c>
    </row>
    <row r="6" spans="1:16" ht="19.5" hidden="1" customHeight="1">
      <c r="A6" s="172" t="s">
        <v>3583</v>
      </c>
      <c r="B6" s="176">
        <v>46113</v>
      </c>
      <c r="C6" s="172" t="s">
        <v>2694</v>
      </c>
      <c r="D6" s="172" t="s">
        <v>95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0</v>
      </c>
      <c r="J6" s="176">
        <v>46107</v>
      </c>
      <c r="K6" s="172" t="s">
        <v>93</v>
      </c>
      <c r="L6" s="172" t="s">
        <v>94</v>
      </c>
      <c r="M6" s="179">
        <v>0</v>
      </c>
      <c r="N6" s="177"/>
      <c r="O6" s="177"/>
      <c r="P6" s="180">
        <v>-5.79</v>
      </c>
    </row>
    <row r="7" spans="1:16" ht="19.5" hidden="1" customHeight="1">
      <c r="A7" s="172" t="s">
        <v>3584</v>
      </c>
      <c r="B7" s="176">
        <v>46113</v>
      </c>
      <c r="C7" s="172" t="s">
        <v>2694</v>
      </c>
      <c r="D7" s="172" t="s">
        <v>82</v>
      </c>
      <c r="E7" s="172" t="s">
        <v>40</v>
      </c>
      <c r="F7" s="172" t="s">
        <v>197</v>
      </c>
      <c r="G7" s="172" t="s">
        <v>84</v>
      </c>
      <c r="H7" s="177">
        <v>1</v>
      </c>
      <c r="I7" s="178">
        <v>0</v>
      </c>
      <c r="J7" s="176">
        <v>46113</v>
      </c>
      <c r="K7" s="172" t="s">
        <v>85</v>
      </c>
      <c r="L7" s="172" t="s">
        <v>85</v>
      </c>
      <c r="M7" s="179">
        <v>0</v>
      </c>
      <c r="N7" s="177"/>
      <c r="O7" s="177"/>
      <c r="P7" s="180">
        <v>-27.49</v>
      </c>
    </row>
    <row r="8" spans="1:16" ht="19.5" customHeight="1">
      <c r="A8" s="172" t="s">
        <v>85</v>
      </c>
      <c r="B8" s="176">
        <v>46113</v>
      </c>
      <c r="C8" s="172" t="s">
        <v>109</v>
      </c>
      <c r="D8" s="172" t="s">
        <v>110</v>
      </c>
      <c r="E8" s="172" t="s">
        <v>85</v>
      </c>
      <c r="F8" s="172" t="s">
        <v>85</v>
      </c>
      <c r="G8" s="172" t="s">
        <v>3585</v>
      </c>
      <c r="H8" s="177">
        <v>0</v>
      </c>
      <c r="I8" s="178">
        <v>0</v>
      </c>
      <c r="J8" s="176">
        <v>46113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-150</v>
      </c>
    </row>
    <row r="9" spans="1:16" ht="19.5" hidden="1" customHeight="1">
      <c r="A9" s="172" t="s">
        <v>3586</v>
      </c>
      <c r="B9" s="176">
        <v>46113</v>
      </c>
      <c r="C9" s="172" t="s">
        <v>2694</v>
      </c>
      <c r="D9" s="172" t="s">
        <v>82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46113</v>
      </c>
      <c r="K9" s="172" t="s">
        <v>85</v>
      </c>
      <c r="L9" s="172" t="s">
        <v>85</v>
      </c>
      <c r="M9" s="179">
        <v>0</v>
      </c>
      <c r="N9" s="177"/>
      <c r="O9" s="177"/>
      <c r="P9" s="180">
        <v>-20.3</v>
      </c>
    </row>
    <row r="10" spans="1:16" ht="19.5" hidden="1" customHeight="1">
      <c r="A10" s="172" t="s">
        <v>3587</v>
      </c>
      <c r="B10" s="176">
        <v>46113</v>
      </c>
      <c r="C10" s="172" t="s">
        <v>92</v>
      </c>
      <c r="D10" s="172" t="s">
        <v>24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2750</v>
      </c>
      <c r="J10" s="176">
        <v>46111</v>
      </c>
      <c r="K10" s="172" t="s">
        <v>93</v>
      </c>
      <c r="L10" s="172" t="s">
        <v>94</v>
      </c>
      <c r="M10" s="179">
        <v>0.43</v>
      </c>
      <c r="N10" s="177"/>
      <c r="O10" s="177">
        <v>33</v>
      </c>
      <c r="P10" s="180">
        <v>-89.16</v>
      </c>
    </row>
    <row r="11" spans="1:16" ht="19.5" hidden="1" customHeight="1">
      <c r="A11" s="172" t="s">
        <v>3587</v>
      </c>
      <c r="B11" s="176">
        <v>46113</v>
      </c>
      <c r="C11" s="172" t="s">
        <v>100</v>
      </c>
      <c r="D11" s="172" t="s">
        <v>101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2750</v>
      </c>
      <c r="J11" s="176">
        <v>46111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1000</v>
      </c>
    </row>
    <row r="12" spans="1:16" ht="19.5" hidden="1" customHeight="1">
      <c r="A12" s="172" t="s">
        <v>3587</v>
      </c>
      <c r="B12" s="176">
        <v>46113</v>
      </c>
      <c r="C12" s="172" t="s">
        <v>100</v>
      </c>
      <c r="D12" s="172" t="s">
        <v>102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2750</v>
      </c>
      <c r="J12" s="176">
        <v>46111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</v>
      </c>
    </row>
    <row r="13" spans="1:16" ht="19.5" hidden="1" customHeight="1">
      <c r="A13" s="172" t="s">
        <v>3587</v>
      </c>
      <c r="B13" s="176">
        <v>46113</v>
      </c>
      <c r="C13" s="172" t="s">
        <v>100</v>
      </c>
      <c r="D13" s="172" t="s">
        <v>103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2750</v>
      </c>
      <c r="J13" s="176">
        <v>46111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1740</v>
      </c>
    </row>
    <row r="14" spans="1:16" ht="19.5" hidden="1" customHeight="1">
      <c r="A14" s="172" t="s">
        <v>3587</v>
      </c>
      <c r="B14" s="176">
        <v>46113</v>
      </c>
      <c r="C14" s="172" t="s">
        <v>104</v>
      </c>
      <c r="D14" s="172" t="s">
        <v>105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2750</v>
      </c>
      <c r="J14" s="176">
        <v>46111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-1182.5</v>
      </c>
    </row>
    <row r="15" spans="1:16" ht="19.5" hidden="1" customHeight="1">
      <c r="A15" s="172" t="s">
        <v>3587</v>
      </c>
      <c r="B15" s="176">
        <v>46113</v>
      </c>
      <c r="C15" s="172" t="s">
        <v>2694</v>
      </c>
      <c r="D15" s="172" t="s">
        <v>95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2750</v>
      </c>
      <c r="J15" s="176">
        <v>46111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-7.12</v>
      </c>
    </row>
    <row r="16" spans="1:16" ht="19.5" hidden="1" customHeight="1">
      <c r="A16" s="172" t="s">
        <v>3588</v>
      </c>
      <c r="B16" s="176">
        <v>46113</v>
      </c>
      <c r="C16" s="172" t="s">
        <v>2694</v>
      </c>
      <c r="D16" s="172" t="s">
        <v>82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0</v>
      </c>
      <c r="J16" s="176">
        <v>46113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-19.78</v>
      </c>
    </row>
    <row r="17" spans="1:16" ht="19.5" hidden="1" customHeight="1">
      <c r="A17" s="172" t="s">
        <v>3589</v>
      </c>
      <c r="B17" s="176">
        <v>46113</v>
      </c>
      <c r="C17" s="172" t="s">
        <v>92</v>
      </c>
      <c r="D17" s="172" t="s">
        <v>96</v>
      </c>
      <c r="E17" s="172" t="s">
        <v>39</v>
      </c>
      <c r="F17" s="172" t="s">
        <v>117</v>
      </c>
      <c r="G17" s="172" t="s">
        <v>84</v>
      </c>
      <c r="H17" s="177">
        <v>1</v>
      </c>
      <c r="I17" s="178">
        <v>0</v>
      </c>
      <c r="J17" s="176">
        <v>46103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3589</v>
      </c>
      <c r="B18" s="176">
        <v>46113</v>
      </c>
      <c r="C18" s="172" t="s">
        <v>92</v>
      </c>
      <c r="D18" s="172" t="s">
        <v>97</v>
      </c>
      <c r="E18" s="172" t="s">
        <v>39</v>
      </c>
      <c r="F18" s="172" t="s">
        <v>117</v>
      </c>
      <c r="G18" s="172" t="s">
        <v>84</v>
      </c>
      <c r="H18" s="177">
        <v>1</v>
      </c>
      <c r="I18" s="178">
        <v>0</v>
      </c>
      <c r="J18" s="176">
        <v>46103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-46.77</v>
      </c>
    </row>
    <row r="19" spans="1:16" ht="19.5" hidden="1" customHeight="1">
      <c r="A19" s="172" t="s">
        <v>3589</v>
      </c>
      <c r="B19" s="176">
        <v>46113</v>
      </c>
      <c r="C19" s="172" t="s">
        <v>2694</v>
      </c>
      <c r="D19" s="172" t="s">
        <v>98</v>
      </c>
      <c r="E19" s="172" t="s">
        <v>39</v>
      </c>
      <c r="F19" s="172" t="s">
        <v>117</v>
      </c>
      <c r="G19" s="172" t="s">
        <v>84</v>
      </c>
      <c r="H19" s="177">
        <v>1</v>
      </c>
      <c r="I19" s="178">
        <v>0</v>
      </c>
      <c r="J19" s="176">
        <v>46103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3589</v>
      </c>
      <c r="B20" s="176">
        <v>46113</v>
      </c>
      <c r="C20" s="172" t="s">
        <v>92</v>
      </c>
      <c r="D20" s="172" t="s">
        <v>24</v>
      </c>
      <c r="E20" s="172" t="s">
        <v>39</v>
      </c>
      <c r="F20" s="172" t="s">
        <v>117</v>
      </c>
      <c r="G20" s="172" t="s">
        <v>84</v>
      </c>
      <c r="H20" s="177">
        <v>1</v>
      </c>
      <c r="I20" s="178">
        <v>0</v>
      </c>
      <c r="J20" s="176">
        <v>46103</v>
      </c>
      <c r="K20" s="172" t="s">
        <v>93</v>
      </c>
      <c r="L20" s="172" t="s">
        <v>94</v>
      </c>
      <c r="M20" s="179">
        <v>0</v>
      </c>
      <c r="N20" s="177"/>
      <c r="O20" s="177">
        <v>32</v>
      </c>
      <c r="P20" s="180">
        <v>-46.77</v>
      </c>
    </row>
    <row r="21" spans="1:16" ht="19.5" hidden="1" customHeight="1">
      <c r="A21" s="172" t="s">
        <v>3589</v>
      </c>
      <c r="B21" s="176">
        <v>46113</v>
      </c>
      <c r="C21" s="172" t="s">
        <v>2694</v>
      </c>
      <c r="D21" s="172" t="s">
        <v>95</v>
      </c>
      <c r="E21" s="172" t="s">
        <v>39</v>
      </c>
      <c r="F21" s="172" t="s">
        <v>117</v>
      </c>
      <c r="G21" s="172" t="s">
        <v>84</v>
      </c>
      <c r="H21" s="177">
        <v>1</v>
      </c>
      <c r="I21" s="178">
        <v>0</v>
      </c>
      <c r="J21" s="176">
        <v>46103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-9.2899999999999991</v>
      </c>
    </row>
    <row r="22" spans="1:16" ht="19.5" hidden="1" customHeight="1">
      <c r="A22" s="172" t="s">
        <v>3587</v>
      </c>
      <c r="B22" s="176">
        <v>46113</v>
      </c>
      <c r="C22" s="172" t="s">
        <v>2694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46111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-19</v>
      </c>
    </row>
    <row r="23" spans="1:16" ht="19.5" hidden="1" customHeight="1">
      <c r="A23" s="172" t="s">
        <v>3590</v>
      </c>
      <c r="B23" s="176">
        <v>46113</v>
      </c>
      <c r="C23" s="172" t="s">
        <v>92</v>
      </c>
      <c r="D23" s="172" t="s">
        <v>24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46105</v>
      </c>
      <c r="K23" s="172" t="s">
        <v>93</v>
      </c>
      <c r="L23" s="172" t="s">
        <v>94</v>
      </c>
      <c r="M23" s="179">
        <v>0</v>
      </c>
      <c r="N23" s="177"/>
      <c r="O23" s="177">
        <v>34</v>
      </c>
      <c r="P23" s="180">
        <v>-46.77</v>
      </c>
    </row>
    <row r="24" spans="1:16" ht="19.5" hidden="1" customHeight="1">
      <c r="A24" s="172" t="s">
        <v>3590</v>
      </c>
      <c r="B24" s="176">
        <v>46113</v>
      </c>
      <c r="C24" s="172" t="s">
        <v>2694</v>
      </c>
      <c r="D24" s="172" t="s">
        <v>95</v>
      </c>
      <c r="E24" s="172" t="s">
        <v>38</v>
      </c>
      <c r="F24" s="172" t="s">
        <v>87</v>
      </c>
      <c r="G24" s="172" t="s">
        <v>84</v>
      </c>
      <c r="H24" s="177">
        <v>1</v>
      </c>
      <c r="I24" s="178">
        <v>0</v>
      </c>
      <c r="J24" s="176">
        <v>46105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-5.34</v>
      </c>
    </row>
    <row r="25" spans="1:16" ht="19.5" hidden="1" customHeight="1">
      <c r="A25" s="172" t="s">
        <v>3590</v>
      </c>
      <c r="B25" s="176">
        <v>46113</v>
      </c>
      <c r="C25" s="172" t="s">
        <v>92</v>
      </c>
      <c r="D25" s="172" t="s">
        <v>96</v>
      </c>
      <c r="E25" s="172" t="s">
        <v>38</v>
      </c>
      <c r="F25" s="172" t="s">
        <v>87</v>
      </c>
      <c r="G25" s="172" t="s">
        <v>84</v>
      </c>
      <c r="H25" s="177">
        <v>1</v>
      </c>
      <c r="I25" s="178">
        <v>0</v>
      </c>
      <c r="J25" s="176">
        <v>46105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hidden="1" customHeight="1">
      <c r="A26" s="172" t="s">
        <v>3590</v>
      </c>
      <c r="B26" s="176">
        <v>46113</v>
      </c>
      <c r="C26" s="172" t="s">
        <v>92</v>
      </c>
      <c r="D26" s="172" t="s">
        <v>97</v>
      </c>
      <c r="E26" s="172" t="s">
        <v>38</v>
      </c>
      <c r="F26" s="172" t="s">
        <v>87</v>
      </c>
      <c r="G26" s="172" t="s">
        <v>84</v>
      </c>
      <c r="H26" s="177">
        <v>1</v>
      </c>
      <c r="I26" s="178">
        <v>0</v>
      </c>
      <c r="J26" s="176">
        <v>46105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-46.77</v>
      </c>
    </row>
    <row r="27" spans="1:16" ht="19.5" hidden="1" customHeight="1">
      <c r="A27" s="172" t="s">
        <v>3590</v>
      </c>
      <c r="B27" s="176">
        <v>46113</v>
      </c>
      <c r="C27" s="172" t="s">
        <v>2694</v>
      </c>
      <c r="D27" s="172" t="s">
        <v>98</v>
      </c>
      <c r="E27" s="172" t="s">
        <v>38</v>
      </c>
      <c r="F27" s="172" t="s">
        <v>87</v>
      </c>
      <c r="G27" s="172" t="s">
        <v>84</v>
      </c>
      <c r="H27" s="177">
        <v>1</v>
      </c>
      <c r="I27" s="178">
        <v>0</v>
      </c>
      <c r="J27" s="176">
        <v>46105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hidden="1" customHeight="1">
      <c r="A28" s="172" t="s">
        <v>3591</v>
      </c>
      <c r="B28" s="176">
        <v>46113</v>
      </c>
      <c r="C28" s="172" t="s">
        <v>92</v>
      </c>
      <c r="D28" s="172" t="s">
        <v>24</v>
      </c>
      <c r="E28" s="172" t="s">
        <v>52</v>
      </c>
      <c r="F28" s="172" t="s">
        <v>90</v>
      </c>
      <c r="G28" s="172" t="s">
        <v>84</v>
      </c>
      <c r="H28" s="177">
        <v>1</v>
      </c>
      <c r="I28" s="178">
        <v>2163</v>
      </c>
      <c r="J28" s="176">
        <v>46109</v>
      </c>
      <c r="K28" s="172" t="s">
        <v>93</v>
      </c>
      <c r="L28" s="172" t="s">
        <v>94</v>
      </c>
      <c r="M28" s="179">
        <v>0.43</v>
      </c>
      <c r="N28" s="177"/>
      <c r="O28" s="177">
        <v>34</v>
      </c>
      <c r="P28" s="180">
        <v>-103.16</v>
      </c>
    </row>
    <row r="29" spans="1:16" ht="19.5" hidden="1" customHeight="1">
      <c r="A29" s="172" t="s">
        <v>3591</v>
      </c>
      <c r="B29" s="176">
        <v>46113</v>
      </c>
      <c r="C29" s="172" t="s">
        <v>100</v>
      </c>
      <c r="D29" s="172" t="s">
        <v>101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2163</v>
      </c>
      <c r="J29" s="176">
        <v>46109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754.29</v>
      </c>
    </row>
    <row r="30" spans="1:16" ht="19.5" hidden="1" customHeight="1">
      <c r="A30" s="172" t="s">
        <v>3591</v>
      </c>
      <c r="B30" s="176">
        <v>46113</v>
      </c>
      <c r="C30" s="172" t="s">
        <v>100</v>
      </c>
      <c r="D30" s="172" t="s">
        <v>102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2163</v>
      </c>
      <c r="J30" s="176">
        <v>46109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7.54</v>
      </c>
    </row>
    <row r="31" spans="1:16" ht="19.5" hidden="1" customHeight="1">
      <c r="A31" s="172" t="s">
        <v>3591</v>
      </c>
      <c r="B31" s="176">
        <v>46113</v>
      </c>
      <c r="C31" s="172" t="s">
        <v>100</v>
      </c>
      <c r="D31" s="172" t="s">
        <v>103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2163</v>
      </c>
      <c r="J31" s="176">
        <v>46109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1401.17</v>
      </c>
    </row>
    <row r="32" spans="1:16" ht="19.5" hidden="1" customHeight="1">
      <c r="A32" s="172" t="s">
        <v>3591</v>
      </c>
      <c r="B32" s="176">
        <v>46113</v>
      </c>
      <c r="C32" s="172" t="s">
        <v>104</v>
      </c>
      <c r="D32" s="172" t="s">
        <v>105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2163</v>
      </c>
      <c r="J32" s="176">
        <v>46109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-930.09</v>
      </c>
    </row>
    <row r="33" spans="1:16" ht="19.5" hidden="1" customHeight="1">
      <c r="A33" s="172" t="s">
        <v>3591</v>
      </c>
      <c r="B33" s="176">
        <v>46113</v>
      </c>
      <c r="C33" s="172" t="s">
        <v>2694</v>
      </c>
      <c r="D33" s="172" t="s">
        <v>95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2163</v>
      </c>
      <c r="J33" s="176">
        <v>46109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-6.28</v>
      </c>
    </row>
    <row r="34" spans="1:16" ht="19.5" hidden="1" customHeight="1">
      <c r="A34" s="172" t="s">
        <v>3591</v>
      </c>
      <c r="B34" s="176">
        <v>46113</v>
      </c>
      <c r="C34" s="172" t="s">
        <v>2694</v>
      </c>
      <c r="D34" s="172" t="s">
        <v>82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46109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-14.33</v>
      </c>
    </row>
    <row r="35" spans="1:16" ht="19.5" hidden="1" customHeight="1">
      <c r="A35" s="172" t="s">
        <v>3592</v>
      </c>
      <c r="B35" s="176">
        <v>46113</v>
      </c>
      <c r="C35" s="172" t="s">
        <v>92</v>
      </c>
      <c r="D35" s="172" t="s">
        <v>24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46106</v>
      </c>
      <c r="K35" s="172" t="s">
        <v>93</v>
      </c>
      <c r="L35" s="172" t="s">
        <v>94</v>
      </c>
      <c r="M35" s="179">
        <v>0</v>
      </c>
      <c r="N35" s="177"/>
      <c r="O35" s="177">
        <v>34</v>
      </c>
      <c r="P35" s="180">
        <v>-56.94</v>
      </c>
    </row>
    <row r="36" spans="1:16" ht="19.5" hidden="1" customHeight="1">
      <c r="A36" s="172" t="s">
        <v>3592</v>
      </c>
      <c r="B36" s="176">
        <v>46113</v>
      </c>
      <c r="C36" s="172" t="s">
        <v>92</v>
      </c>
      <c r="D36" s="172" t="s">
        <v>96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46106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3592</v>
      </c>
      <c r="B37" s="176">
        <v>46113</v>
      </c>
      <c r="C37" s="172" t="s">
        <v>92</v>
      </c>
      <c r="D37" s="172" t="s">
        <v>97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0</v>
      </c>
      <c r="J37" s="176">
        <v>46106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3593</v>
      </c>
      <c r="B38" s="176">
        <v>46113</v>
      </c>
      <c r="C38" s="172" t="s">
        <v>92</v>
      </c>
      <c r="D38" s="172" t="s">
        <v>24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46108</v>
      </c>
      <c r="K38" s="172" t="s">
        <v>93</v>
      </c>
      <c r="L38" s="172" t="s">
        <v>94</v>
      </c>
      <c r="M38" s="179">
        <v>0</v>
      </c>
      <c r="N38" s="177"/>
      <c r="O38" s="177">
        <v>35</v>
      </c>
      <c r="P38" s="180">
        <v>-56.94</v>
      </c>
    </row>
    <row r="39" spans="1:16" ht="19.5" hidden="1" customHeight="1">
      <c r="A39" s="172" t="s">
        <v>3593</v>
      </c>
      <c r="B39" s="176">
        <v>46113</v>
      </c>
      <c r="C39" s="172" t="s">
        <v>2694</v>
      </c>
      <c r="D39" s="172" t="s">
        <v>95</v>
      </c>
      <c r="E39" s="172" t="s">
        <v>60</v>
      </c>
      <c r="F39" s="172" t="s">
        <v>1426</v>
      </c>
      <c r="G39" s="172" t="s">
        <v>84</v>
      </c>
      <c r="H39" s="177">
        <v>1</v>
      </c>
      <c r="I39" s="178">
        <v>0</v>
      </c>
      <c r="J39" s="176">
        <v>46108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-7.56</v>
      </c>
    </row>
    <row r="40" spans="1:16" ht="19.5" hidden="1" customHeight="1">
      <c r="A40" s="172" t="s">
        <v>3593</v>
      </c>
      <c r="B40" s="176">
        <v>46113</v>
      </c>
      <c r="C40" s="172" t="s">
        <v>92</v>
      </c>
      <c r="D40" s="172" t="s">
        <v>96</v>
      </c>
      <c r="E40" s="172" t="s">
        <v>60</v>
      </c>
      <c r="F40" s="172" t="s">
        <v>1426</v>
      </c>
      <c r="G40" s="172" t="s">
        <v>84</v>
      </c>
      <c r="H40" s="177">
        <v>1</v>
      </c>
      <c r="I40" s="178">
        <v>0</v>
      </c>
      <c r="J40" s="176">
        <v>46108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0</v>
      </c>
    </row>
    <row r="41" spans="1:16" ht="19.5" hidden="1" customHeight="1">
      <c r="A41" s="172" t="s">
        <v>3593</v>
      </c>
      <c r="B41" s="176">
        <v>46113</v>
      </c>
      <c r="C41" s="172" t="s">
        <v>92</v>
      </c>
      <c r="D41" s="172" t="s">
        <v>97</v>
      </c>
      <c r="E41" s="172" t="s">
        <v>60</v>
      </c>
      <c r="F41" s="172" t="s">
        <v>1426</v>
      </c>
      <c r="G41" s="172" t="s">
        <v>84</v>
      </c>
      <c r="H41" s="177">
        <v>1</v>
      </c>
      <c r="I41" s="178">
        <v>0</v>
      </c>
      <c r="J41" s="176">
        <v>46108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-56.94</v>
      </c>
    </row>
    <row r="42" spans="1:16" ht="19.5" hidden="1" customHeight="1">
      <c r="A42" s="172" t="s">
        <v>3593</v>
      </c>
      <c r="B42" s="176">
        <v>46113</v>
      </c>
      <c r="C42" s="172" t="s">
        <v>2694</v>
      </c>
      <c r="D42" s="172" t="s">
        <v>98</v>
      </c>
      <c r="E42" s="172" t="s">
        <v>60</v>
      </c>
      <c r="F42" s="172" t="s">
        <v>1426</v>
      </c>
      <c r="G42" s="172" t="s">
        <v>84</v>
      </c>
      <c r="H42" s="177">
        <v>1</v>
      </c>
      <c r="I42" s="178">
        <v>0</v>
      </c>
      <c r="J42" s="176">
        <v>46108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-15</v>
      </c>
    </row>
    <row r="43" spans="1:16" ht="19.5" hidden="1" customHeight="1">
      <c r="A43" s="172" t="s">
        <v>3594</v>
      </c>
      <c r="B43" s="176">
        <v>46113</v>
      </c>
      <c r="C43" s="172" t="s">
        <v>2694</v>
      </c>
      <c r="D43" s="172" t="s">
        <v>82</v>
      </c>
      <c r="E43" s="172" t="s">
        <v>58</v>
      </c>
      <c r="F43" s="172" t="s">
        <v>1300</v>
      </c>
      <c r="G43" s="172" t="s">
        <v>84</v>
      </c>
      <c r="H43" s="177">
        <v>1</v>
      </c>
      <c r="I43" s="178">
        <v>0</v>
      </c>
      <c r="J43" s="176">
        <v>46113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-5.12</v>
      </c>
    </row>
    <row r="44" spans="1:16" ht="19.5" hidden="1" customHeight="1">
      <c r="A44" s="172" t="s">
        <v>3577</v>
      </c>
      <c r="B44" s="176">
        <v>46113</v>
      </c>
      <c r="C44" s="172" t="s">
        <v>166</v>
      </c>
      <c r="D44" s="172" t="s">
        <v>167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-2103</v>
      </c>
      <c r="J44" s="176">
        <v>46110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-802.28</v>
      </c>
    </row>
    <row r="45" spans="1:16" ht="19.5" hidden="1" customHeight="1">
      <c r="A45" s="172" t="s">
        <v>3577</v>
      </c>
      <c r="B45" s="176">
        <v>46113</v>
      </c>
      <c r="C45" s="172" t="s">
        <v>166</v>
      </c>
      <c r="D45" s="172" t="s">
        <v>102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-2103</v>
      </c>
      <c r="J45" s="176">
        <v>46110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-8.02</v>
      </c>
    </row>
    <row r="46" spans="1:16" ht="19.5" hidden="1" customHeight="1">
      <c r="A46" s="172" t="s">
        <v>3577</v>
      </c>
      <c r="B46" s="176">
        <v>46113</v>
      </c>
      <c r="C46" s="172" t="s">
        <v>166</v>
      </c>
      <c r="D46" s="172" t="s">
        <v>103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-2103</v>
      </c>
      <c r="J46" s="176">
        <v>46110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-1292.7</v>
      </c>
    </row>
    <row r="47" spans="1:16" ht="19.5" hidden="1" customHeight="1">
      <c r="A47" s="172" t="s">
        <v>3577</v>
      </c>
      <c r="B47" s="176">
        <v>46113</v>
      </c>
      <c r="C47" s="172" t="s">
        <v>104</v>
      </c>
      <c r="D47" s="172" t="s">
        <v>168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-2103</v>
      </c>
      <c r="J47" s="176">
        <v>46110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904.29</v>
      </c>
    </row>
    <row r="48" spans="1:16" ht="19.5" hidden="1" customHeight="1">
      <c r="A48" s="172" t="s">
        <v>3595</v>
      </c>
      <c r="B48" s="176">
        <v>46113</v>
      </c>
      <c r="C48" s="172" t="s">
        <v>92</v>
      </c>
      <c r="D48" s="172" t="s">
        <v>24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2146</v>
      </c>
      <c r="J48" s="176">
        <v>46110</v>
      </c>
      <c r="K48" s="172" t="s">
        <v>93</v>
      </c>
      <c r="L48" s="172" t="s">
        <v>94</v>
      </c>
      <c r="M48" s="179">
        <v>0.43</v>
      </c>
      <c r="N48" s="177"/>
      <c r="O48" s="177">
        <v>33</v>
      </c>
      <c r="P48" s="180">
        <v>-82.21</v>
      </c>
    </row>
    <row r="49" spans="1:16" ht="19.5" hidden="1" customHeight="1">
      <c r="A49" s="172" t="s">
        <v>3595</v>
      </c>
      <c r="B49" s="176">
        <v>46113</v>
      </c>
      <c r="C49" s="172" t="s">
        <v>100</v>
      </c>
      <c r="D49" s="172" t="s">
        <v>101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2146</v>
      </c>
      <c r="J49" s="176">
        <v>46110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831.59</v>
      </c>
    </row>
    <row r="50" spans="1:16" ht="19.5" hidden="1" customHeight="1">
      <c r="A50" s="172" t="s">
        <v>3595</v>
      </c>
      <c r="B50" s="176">
        <v>46113</v>
      </c>
      <c r="C50" s="172" t="s">
        <v>100</v>
      </c>
      <c r="D50" s="172" t="s">
        <v>102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2146</v>
      </c>
      <c r="J50" s="176">
        <v>46110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8.32</v>
      </c>
    </row>
    <row r="51" spans="1:16" ht="19.5" hidden="1" customHeight="1">
      <c r="A51" s="172" t="s">
        <v>3595</v>
      </c>
      <c r="B51" s="176">
        <v>46113</v>
      </c>
      <c r="C51" s="172" t="s">
        <v>100</v>
      </c>
      <c r="D51" s="172" t="s">
        <v>103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2146</v>
      </c>
      <c r="J51" s="176">
        <v>46110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1306.0899999999999</v>
      </c>
    </row>
    <row r="52" spans="1:16" ht="19.5" hidden="1" customHeight="1">
      <c r="A52" s="172" t="s">
        <v>3595</v>
      </c>
      <c r="B52" s="176">
        <v>46113</v>
      </c>
      <c r="C52" s="172" t="s">
        <v>104</v>
      </c>
      <c r="D52" s="172" t="s">
        <v>105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2146</v>
      </c>
      <c r="J52" s="176">
        <v>46110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-922.78</v>
      </c>
    </row>
    <row r="53" spans="1:16" ht="19.5" hidden="1" customHeight="1">
      <c r="A53" s="172" t="s">
        <v>3595</v>
      </c>
      <c r="B53" s="176">
        <v>46113</v>
      </c>
      <c r="C53" s="172" t="s">
        <v>2694</v>
      </c>
      <c r="D53" s="172" t="s">
        <v>95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2146</v>
      </c>
      <c r="J53" s="176">
        <v>46110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-7.13</v>
      </c>
    </row>
    <row r="54" spans="1:16" ht="19.5" hidden="1" customHeight="1">
      <c r="A54" s="172" t="s">
        <v>3595</v>
      </c>
      <c r="B54" s="176">
        <v>46113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46110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-15.8</v>
      </c>
    </row>
    <row r="55" spans="1:16" ht="19.5" hidden="1" customHeight="1">
      <c r="A55" s="172" t="s">
        <v>3577</v>
      </c>
      <c r="B55" s="176">
        <v>46113</v>
      </c>
      <c r="C55" s="172" t="s">
        <v>2694</v>
      </c>
      <c r="D55" s="172" t="s">
        <v>82</v>
      </c>
      <c r="E55" s="172" t="s">
        <v>39</v>
      </c>
      <c r="F55" s="172" t="s">
        <v>117</v>
      </c>
      <c r="G55" s="172" t="s">
        <v>84</v>
      </c>
      <c r="H55" s="177">
        <v>1</v>
      </c>
      <c r="I55" s="178">
        <v>0</v>
      </c>
      <c r="J55" s="176">
        <v>46110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15.24</v>
      </c>
    </row>
    <row r="56" spans="1:16" ht="19.5" hidden="1" customHeight="1">
      <c r="A56" s="172" t="s">
        <v>3596</v>
      </c>
      <c r="B56" s="176">
        <v>46113</v>
      </c>
      <c r="C56" s="172" t="s">
        <v>92</v>
      </c>
      <c r="D56" s="172" t="s">
        <v>24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2650</v>
      </c>
      <c r="J56" s="176">
        <v>46112</v>
      </c>
      <c r="K56" s="172" t="s">
        <v>93</v>
      </c>
      <c r="L56" s="172" t="s">
        <v>94</v>
      </c>
      <c r="M56" s="179">
        <v>0.43</v>
      </c>
      <c r="N56" s="177"/>
      <c r="O56" s="177">
        <v>32</v>
      </c>
      <c r="P56" s="180">
        <v>-75.45</v>
      </c>
    </row>
    <row r="57" spans="1:16" ht="19.5" hidden="1" customHeight="1">
      <c r="A57" s="172" t="s">
        <v>3596</v>
      </c>
      <c r="B57" s="176">
        <v>46113</v>
      </c>
      <c r="C57" s="172" t="s">
        <v>100</v>
      </c>
      <c r="D57" s="172" t="s">
        <v>101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2650</v>
      </c>
      <c r="J57" s="176">
        <v>46112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1076.19</v>
      </c>
    </row>
    <row r="58" spans="1:16" ht="19.5" hidden="1" customHeight="1">
      <c r="A58" s="172" t="s">
        <v>3596</v>
      </c>
      <c r="B58" s="176">
        <v>46113</v>
      </c>
      <c r="C58" s="172" t="s">
        <v>100</v>
      </c>
      <c r="D58" s="172" t="s">
        <v>102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2650</v>
      </c>
      <c r="J58" s="176">
        <v>46112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10.76</v>
      </c>
    </row>
    <row r="59" spans="1:16" ht="19.5" hidden="1" customHeight="1">
      <c r="A59" s="172" t="s">
        <v>3596</v>
      </c>
      <c r="B59" s="176">
        <v>46113</v>
      </c>
      <c r="C59" s="172" t="s">
        <v>100</v>
      </c>
      <c r="D59" s="172" t="s">
        <v>103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2650</v>
      </c>
      <c r="J59" s="176">
        <v>46112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1563.05</v>
      </c>
    </row>
    <row r="60" spans="1:16" ht="19.5" hidden="1" customHeight="1">
      <c r="A60" s="172" t="s">
        <v>3596</v>
      </c>
      <c r="B60" s="176">
        <v>46113</v>
      </c>
      <c r="C60" s="172" t="s">
        <v>104</v>
      </c>
      <c r="D60" s="172" t="s">
        <v>105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2650</v>
      </c>
      <c r="J60" s="176">
        <v>46112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-1139.5</v>
      </c>
    </row>
    <row r="61" spans="1:16" ht="19.5" hidden="1" customHeight="1">
      <c r="A61" s="172" t="s">
        <v>3596</v>
      </c>
      <c r="B61" s="176">
        <v>46113</v>
      </c>
      <c r="C61" s="172" t="s">
        <v>2694</v>
      </c>
      <c r="D61" s="172" t="s">
        <v>95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2650</v>
      </c>
      <c r="J61" s="176">
        <v>46112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-6.97</v>
      </c>
    </row>
    <row r="62" spans="1:16" ht="19.5" hidden="1" customHeight="1">
      <c r="A62" s="172" t="s">
        <v>3596</v>
      </c>
      <c r="B62" s="176">
        <v>46113</v>
      </c>
      <c r="C62" s="172" t="s">
        <v>2694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46112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-20.45</v>
      </c>
    </row>
    <row r="63" spans="1:16" ht="19.5" hidden="1" customHeight="1">
      <c r="A63" s="172" t="s">
        <v>3597</v>
      </c>
      <c r="B63" s="176">
        <v>46113</v>
      </c>
      <c r="C63" s="172" t="s">
        <v>92</v>
      </c>
      <c r="D63" s="172" t="s">
        <v>24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2400</v>
      </c>
      <c r="J63" s="176">
        <v>46111</v>
      </c>
      <c r="K63" s="172" t="s">
        <v>93</v>
      </c>
      <c r="L63" s="172" t="s">
        <v>94</v>
      </c>
      <c r="M63" s="179">
        <v>0.43</v>
      </c>
      <c r="N63" s="177"/>
      <c r="O63" s="177">
        <v>33</v>
      </c>
      <c r="P63" s="180">
        <v>-97.64</v>
      </c>
    </row>
    <row r="64" spans="1:16" ht="19.5" hidden="1" customHeight="1">
      <c r="A64" s="172" t="s">
        <v>3597</v>
      </c>
      <c r="B64" s="176">
        <v>46113</v>
      </c>
      <c r="C64" s="172" t="s">
        <v>100</v>
      </c>
      <c r="D64" s="172" t="s">
        <v>101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2400</v>
      </c>
      <c r="J64" s="176">
        <v>46111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836.19</v>
      </c>
    </row>
    <row r="65" spans="1:16" ht="19.5" hidden="1" customHeight="1">
      <c r="A65" s="172" t="s">
        <v>3597</v>
      </c>
      <c r="B65" s="176">
        <v>46113</v>
      </c>
      <c r="C65" s="172" t="s">
        <v>100</v>
      </c>
      <c r="D65" s="172" t="s">
        <v>102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2400</v>
      </c>
      <c r="J65" s="176">
        <v>46111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8.36</v>
      </c>
    </row>
    <row r="66" spans="1:16" ht="19.5" hidden="1" customHeight="1">
      <c r="A66" s="172" t="s">
        <v>3597</v>
      </c>
      <c r="B66" s="176">
        <v>46113</v>
      </c>
      <c r="C66" s="172" t="s">
        <v>100</v>
      </c>
      <c r="D66" s="172" t="s">
        <v>103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2400</v>
      </c>
      <c r="J66" s="176">
        <v>46111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1555.45</v>
      </c>
    </row>
    <row r="67" spans="1:16" ht="19.5" hidden="1" customHeight="1">
      <c r="A67" s="172" t="s">
        <v>3597</v>
      </c>
      <c r="B67" s="176">
        <v>46113</v>
      </c>
      <c r="C67" s="172" t="s">
        <v>104</v>
      </c>
      <c r="D67" s="172" t="s">
        <v>105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2400</v>
      </c>
      <c r="J67" s="176">
        <v>46111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-1032</v>
      </c>
    </row>
    <row r="68" spans="1:16" ht="19.5" hidden="1" customHeight="1">
      <c r="A68" s="172" t="s">
        <v>3597</v>
      </c>
      <c r="B68" s="176">
        <v>46113</v>
      </c>
      <c r="C68" s="172" t="s">
        <v>2694</v>
      </c>
      <c r="D68" s="172" t="s">
        <v>95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2400</v>
      </c>
      <c r="J68" s="176">
        <v>46111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-16.04</v>
      </c>
    </row>
    <row r="69" spans="1:16" ht="19.5" hidden="1" customHeight="1">
      <c r="A69" s="172" t="s">
        <v>3598</v>
      </c>
      <c r="B69" s="176">
        <v>46113</v>
      </c>
      <c r="C69" s="172" t="s">
        <v>92</v>
      </c>
      <c r="D69" s="172" t="s">
        <v>24</v>
      </c>
      <c r="E69" s="172" t="s">
        <v>60</v>
      </c>
      <c r="F69" s="172" t="s">
        <v>1426</v>
      </c>
      <c r="G69" s="172" t="s">
        <v>84</v>
      </c>
      <c r="H69" s="177">
        <v>1</v>
      </c>
      <c r="I69" s="178">
        <v>2550</v>
      </c>
      <c r="J69" s="176">
        <v>46110</v>
      </c>
      <c r="K69" s="172" t="s">
        <v>93</v>
      </c>
      <c r="L69" s="172" t="s">
        <v>94</v>
      </c>
      <c r="M69" s="179">
        <v>0.43</v>
      </c>
      <c r="N69" s="177"/>
      <c r="O69" s="177">
        <v>33</v>
      </c>
      <c r="P69" s="180">
        <v>-99.37</v>
      </c>
    </row>
    <row r="70" spans="1:16" ht="19.5" hidden="1" customHeight="1">
      <c r="A70" s="172" t="s">
        <v>3598</v>
      </c>
      <c r="B70" s="176">
        <v>46113</v>
      </c>
      <c r="C70" s="172" t="s">
        <v>100</v>
      </c>
      <c r="D70" s="172" t="s">
        <v>101</v>
      </c>
      <c r="E70" s="172" t="s">
        <v>60</v>
      </c>
      <c r="F70" s="172" t="s">
        <v>1426</v>
      </c>
      <c r="G70" s="172" t="s">
        <v>84</v>
      </c>
      <c r="H70" s="177">
        <v>1</v>
      </c>
      <c r="I70" s="178">
        <v>2550</v>
      </c>
      <c r="J70" s="176">
        <v>46110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934.66</v>
      </c>
    </row>
    <row r="71" spans="1:16" ht="19.5" hidden="1" customHeight="1">
      <c r="A71" s="172" t="s">
        <v>3598</v>
      </c>
      <c r="B71" s="176">
        <v>46113</v>
      </c>
      <c r="C71" s="172" t="s">
        <v>100</v>
      </c>
      <c r="D71" s="172" t="s">
        <v>102</v>
      </c>
      <c r="E71" s="172" t="s">
        <v>60</v>
      </c>
      <c r="F71" s="172" t="s">
        <v>1426</v>
      </c>
      <c r="G71" s="172" t="s">
        <v>84</v>
      </c>
      <c r="H71" s="177">
        <v>1</v>
      </c>
      <c r="I71" s="178">
        <v>2550</v>
      </c>
      <c r="J71" s="176">
        <v>46110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9.35</v>
      </c>
    </row>
    <row r="72" spans="1:16" ht="19.5" hidden="1" customHeight="1">
      <c r="A72" s="172" t="s">
        <v>3598</v>
      </c>
      <c r="B72" s="176">
        <v>46113</v>
      </c>
      <c r="C72" s="172" t="s">
        <v>100</v>
      </c>
      <c r="D72" s="172" t="s">
        <v>103</v>
      </c>
      <c r="E72" s="172" t="s">
        <v>60</v>
      </c>
      <c r="F72" s="172" t="s">
        <v>1426</v>
      </c>
      <c r="G72" s="172" t="s">
        <v>84</v>
      </c>
      <c r="H72" s="177">
        <v>1</v>
      </c>
      <c r="I72" s="178">
        <v>2550</v>
      </c>
      <c r="J72" s="176">
        <v>46110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1605.99</v>
      </c>
    </row>
    <row r="73" spans="1:16" ht="19.5" hidden="1" customHeight="1">
      <c r="A73" s="172" t="s">
        <v>3598</v>
      </c>
      <c r="B73" s="176">
        <v>46113</v>
      </c>
      <c r="C73" s="172" t="s">
        <v>104</v>
      </c>
      <c r="D73" s="172" t="s">
        <v>105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2550</v>
      </c>
      <c r="J73" s="176">
        <v>46110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-1096.5</v>
      </c>
    </row>
    <row r="74" spans="1:16" ht="19.5" hidden="1" customHeight="1">
      <c r="A74" s="172" t="s">
        <v>3598</v>
      </c>
      <c r="B74" s="176">
        <v>46113</v>
      </c>
      <c r="C74" s="172" t="s">
        <v>2694</v>
      </c>
      <c r="D74" s="172" t="s">
        <v>95</v>
      </c>
      <c r="E74" s="172" t="s">
        <v>60</v>
      </c>
      <c r="F74" s="172" t="s">
        <v>1426</v>
      </c>
      <c r="G74" s="172" t="s">
        <v>84</v>
      </c>
      <c r="H74" s="177">
        <v>1</v>
      </c>
      <c r="I74" s="178">
        <v>2550</v>
      </c>
      <c r="J74" s="176">
        <v>46110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-8.81</v>
      </c>
    </row>
    <row r="75" spans="1:16" ht="19.5" hidden="1" customHeight="1">
      <c r="A75" s="172" t="s">
        <v>3598</v>
      </c>
      <c r="B75" s="176">
        <v>46113</v>
      </c>
      <c r="C75" s="172" t="s">
        <v>2694</v>
      </c>
      <c r="D75" s="172" t="s">
        <v>82</v>
      </c>
      <c r="E75" s="172" t="s">
        <v>60</v>
      </c>
      <c r="F75" s="172" t="s">
        <v>1426</v>
      </c>
      <c r="G75" s="172" t="s">
        <v>84</v>
      </c>
      <c r="H75" s="177">
        <v>1</v>
      </c>
      <c r="I75" s="178">
        <v>0</v>
      </c>
      <c r="J75" s="176">
        <v>46110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-17.760000000000002</v>
      </c>
    </row>
    <row r="76" spans="1:16" ht="19.5" hidden="1" customHeight="1">
      <c r="A76" s="172" t="s">
        <v>3433</v>
      </c>
      <c r="B76" s="176">
        <v>46113</v>
      </c>
      <c r="C76" s="172" t="s">
        <v>109</v>
      </c>
      <c r="D76" s="172" t="s">
        <v>139</v>
      </c>
      <c r="E76" s="172" t="s">
        <v>85</v>
      </c>
      <c r="F76" s="172" t="s">
        <v>85</v>
      </c>
      <c r="G76" s="172" t="s">
        <v>85</v>
      </c>
      <c r="H76" s="177">
        <v>0</v>
      </c>
      <c r="I76" s="178">
        <v>0</v>
      </c>
      <c r="J76" s="176">
        <v>46113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-346.87</v>
      </c>
    </row>
    <row r="77" spans="1:16" ht="19.5" hidden="1" customHeight="1">
      <c r="A77" s="172" t="s">
        <v>3434</v>
      </c>
      <c r="B77" s="176">
        <v>46113</v>
      </c>
      <c r="C77" s="172" t="s">
        <v>109</v>
      </c>
      <c r="D77" s="172" t="s">
        <v>139</v>
      </c>
      <c r="E77" s="172" t="s">
        <v>85</v>
      </c>
      <c r="F77" s="172" t="s">
        <v>85</v>
      </c>
      <c r="G77" s="172" t="s">
        <v>85</v>
      </c>
      <c r="H77" s="177">
        <v>0</v>
      </c>
      <c r="I77" s="178">
        <v>0</v>
      </c>
      <c r="J77" s="176">
        <v>46113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-295.39</v>
      </c>
    </row>
    <row r="78" spans="1:16" ht="19.5" hidden="1" customHeight="1">
      <c r="A78" s="172" t="s">
        <v>3432</v>
      </c>
      <c r="B78" s="176">
        <v>46113</v>
      </c>
      <c r="C78" s="172" t="s">
        <v>109</v>
      </c>
      <c r="D78" s="172" t="s">
        <v>139</v>
      </c>
      <c r="E78" s="172" t="s">
        <v>85</v>
      </c>
      <c r="F78" s="172" t="s">
        <v>85</v>
      </c>
      <c r="G78" s="172" t="s">
        <v>85</v>
      </c>
      <c r="H78" s="177">
        <v>0</v>
      </c>
      <c r="I78" s="178">
        <v>0</v>
      </c>
      <c r="J78" s="176">
        <v>46113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-288.76</v>
      </c>
    </row>
    <row r="79" spans="1:16" ht="19.5" hidden="1" customHeight="1">
      <c r="A79" s="172" t="s">
        <v>3406</v>
      </c>
      <c r="B79" s="176">
        <v>46113</v>
      </c>
      <c r="C79" s="172" t="s">
        <v>109</v>
      </c>
      <c r="D79" s="172" t="s">
        <v>139</v>
      </c>
      <c r="E79" s="172" t="s">
        <v>85</v>
      </c>
      <c r="F79" s="172" t="s">
        <v>85</v>
      </c>
      <c r="G79" s="172" t="s">
        <v>85</v>
      </c>
      <c r="H79" s="177">
        <v>0</v>
      </c>
      <c r="I79" s="178">
        <v>0</v>
      </c>
      <c r="J79" s="176">
        <v>46113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-374.52</v>
      </c>
    </row>
    <row r="80" spans="1:16" ht="19.5" hidden="1" customHeight="1">
      <c r="A80" s="172" t="s">
        <v>3408</v>
      </c>
      <c r="B80" s="176">
        <v>46113</v>
      </c>
      <c r="C80" s="172" t="s">
        <v>109</v>
      </c>
      <c r="D80" s="172" t="s">
        <v>139</v>
      </c>
      <c r="E80" s="172" t="s">
        <v>85</v>
      </c>
      <c r="F80" s="172" t="s">
        <v>85</v>
      </c>
      <c r="G80" s="172" t="s">
        <v>85</v>
      </c>
      <c r="H80" s="177">
        <v>0</v>
      </c>
      <c r="I80" s="178">
        <v>0</v>
      </c>
      <c r="J80" s="176">
        <v>46113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-414.16</v>
      </c>
    </row>
    <row r="81" spans="1:16" ht="19.5" hidden="1" customHeight="1">
      <c r="A81" s="172" t="s">
        <v>3407</v>
      </c>
      <c r="B81" s="176">
        <v>46113</v>
      </c>
      <c r="C81" s="172" t="s">
        <v>109</v>
      </c>
      <c r="D81" s="172" t="s">
        <v>139</v>
      </c>
      <c r="E81" s="172" t="s">
        <v>85</v>
      </c>
      <c r="F81" s="172" t="s">
        <v>85</v>
      </c>
      <c r="G81" s="172" t="s">
        <v>85</v>
      </c>
      <c r="H81" s="177">
        <v>0</v>
      </c>
      <c r="I81" s="178">
        <v>0</v>
      </c>
      <c r="J81" s="176">
        <v>46113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-330.82</v>
      </c>
    </row>
    <row r="82" spans="1:16" ht="19.5" hidden="1" customHeight="1">
      <c r="A82" s="172" t="s">
        <v>3251</v>
      </c>
      <c r="B82" s="176">
        <v>46113</v>
      </c>
      <c r="C82" s="172" t="s">
        <v>109</v>
      </c>
      <c r="D82" s="172" t="s">
        <v>139</v>
      </c>
      <c r="E82" s="172" t="s">
        <v>85</v>
      </c>
      <c r="F82" s="172" t="s">
        <v>85</v>
      </c>
      <c r="G82" s="172" t="s">
        <v>85</v>
      </c>
      <c r="H82" s="177">
        <v>0</v>
      </c>
      <c r="I82" s="178">
        <v>0</v>
      </c>
      <c r="J82" s="176">
        <v>46113</v>
      </c>
      <c r="K82" s="172" t="s">
        <v>85</v>
      </c>
      <c r="L82" s="172" t="s">
        <v>85</v>
      </c>
      <c r="M82" s="179">
        <v>0</v>
      </c>
      <c r="N82" s="177"/>
      <c r="O82" s="177"/>
      <c r="P82" s="180">
        <v>-507.03</v>
      </c>
    </row>
    <row r="83" spans="1:16" ht="19.5" hidden="1" customHeight="1">
      <c r="A83" s="172" t="s">
        <v>3246</v>
      </c>
      <c r="B83" s="176">
        <v>46113</v>
      </c>
      <c r="C83" s="172" t="s">
        <v>109</v>
      </c>
      <c r="D83" s="172" t="s">
        <v>139</v>
      </c>
      <c r="E83" s="172" t="s">
        <v>85</v>
      </c>
      <c r="F83" s="172" t="s">
        <v>85</v>
      </c>
      <c r="G83" s="172" t="s">
        <v>85</v>
      </c>
      <c r="H83" s="177">
        <v>0</v>
      </c>
      <c r="I83" s="178">
        <v>0</v>
      </c>
      <c r="J83" s="176">
        <v>46113</v>
      </c>
      <c r="K83" s="172" t="s">
        <v>85</v>
      </c>
      <c r="L83" s="172" t="s">
        <v>85</v>
      </c>
      <c r="M83" s="179">
        <v>0</v>
      </c>
      <c r="N83" s="177"/>
      <c r="O83" s="177"/>
      <c r="P83" s="180">
        <v>-408.65</v>
      </c>
    </row>
    <row r="84" spans="1:16" ht="19.5" hidden="1" customHeight="1">
      <c r="A84" s="172" t="s">
        <v>3013</v>
      </c>
      <c r="B84" s="176">
        <v>46113</v>
      </c>
      <c r="C84" s="172" t="s">
        <v>109</v>
      </c>
      <c r="D84" s="172" t="s">
        <v>143</v>
      </c>
      <c r="E84" s="172" t="s">
        <v>85</v>
      </c>
      <c r="F84" s="172" t="s">
        <v>85</v>
      </c>
      <c r="G84" s="172" t="s">
        <v>85</v>
      </c>
      <c r="H84" s="177">
        <v>0</v>
      </c>
      <c r="I84" s="178">
        <v>0</v>
      </c>
      <c r="J84" s="176">
        <v>46113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-630.54999999999995</v>
      </c>
    </row>
    <row r="85" spans="1:16" ht="19.5" hidden="1" customHeight="1">
      <c r="A85" s="172" t="s">
        <v>142</v>
      </c>
      <c r="B85" s="176">
        <v>46113</v>
      </c>
      <c r="C85" s="172" t="s">
        <v>109</v>
      </c>
      <c r="D85" s="172" t="s">
        <v>143</v>
      </c>
      <c r="E85" s="172" t="s">
        <v>85</v>
      </c>
      <c r="F85" s="172" t="s">
        <v>85</v>
      </c>
      <c r="G85" s="172" t="s">
        <v>85</v>
      </c>
      <c r="H85" s="177">
        <v>0</v>
      </c>
      <c r="I85" s="178">
        <v>0</v>
      </c>
      <c r="J85" s="176">
        <v>46113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-1294.5999999999999</v>
      </c>
    </row>
    <row r="86" spans="1:16" ht="19.5" hidden="1" customHeight="1">
      <c r="A86" s="172" t="s">
        <v>3599</v>
      </c>
      <c r="B86" s="176">
        <v>46114</v>
      </c>
      <c r="C86" s="172" t="s">
        <v>92</v>
      </c>
      <c r="D86" s="172" t="s">
        <v>96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46110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0</v>
      </c>
    </row>
    <row r="87" spans="1:16" ht="19.5" hidden="1" customHeight="1">
      <c r="A87" s="172" t="s">
        <v>3599</v>
      </c>
      <c r="B87" s="176">
        <v>46114</v>
      </c>
      <c r="C87" s="172" t="s">
        <v>92</v>
      </c>
      <c r="D87" s="172" t="s">
        <v>97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46110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-46.77</v>
      </c>
    </row>
    <row r="88" spans="1:16" ht="19.5" hidden="1" customHeight="1">
      <c r="A88" s="172" t="s">
        <v>3599</v>
      </c>
      <c r="B88" s="176">
        <v>46114</v>
      </c>
      <c r="C88" s="172" t="s">
        <v>2694</v>
      </c>
      <c r="D88" s="172" t="s">
        <v>98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46110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-15</v>
      </c>
    </row>
    <row r="89" spans="1:16" ht="19.5" hidden="1" customHeight="1">
      <c r="A89" s="172" t="s">
        <v>3599</v>
      </c>
      <c r="B89" s="176">
        <v>46114</v>
      </c>
      <c r="C89" s="172" t="s">
        <v>92</v>
      </c>
      <c r="D89" s="172" t="s">
        <v>24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46110</v>
      </c>
      <c r="K89" s="172" t="s">
        <v>93</v>
      </c>
      <c r="L89" s="172" t="s">
        <v>94</v>
      </c>
      <c r="M89" s="179">
        <v>0</v>
      </c>
      <c r="N89" s="177"/>
      <c r="O89" s="177">
        <v>33</v>
      </c>
      <c r="P89" s="180">
        <v>-46.77</v>
      </c>
    </row>
    <row r="90" spans="1:16" ht="19.5" hidden="1" customHeight="1">
      <c r="A90" s="172" t="s">
        <v>3599</v>
      </c>
      <c r="B90" s="176">
        <v>46114</v>
      </c>
      <c r="C90" s="172" t="s">
        <v>2694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46110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-5.63</v>
      </c>
    </row>
    <row r="91" spans="1:16" ht="19.5" hidden="1" customHeight="1">
      <c r="A91" s="172" t="s">
        <v>3577</v>
      </c>
      <c r="B91" s="176">
        <v>46114</v>
      </c>
      <c r="C91" s="172" t="s">
        <v>1748</v>
      </c>
      <c r="D91" s="172" t="s">
        <v>2749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46110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-5</v>
      </c>
    </row>
    <row r="92" spans="1:16" ht="19.5" hidden="1" customHeight="1">
      <c r="A92" s="172" t="s">
        <v>3577</v>
      </c>
      <c r="B92" s="176">
        <v>46114</v>
      </c>
      <c r="C92" s="172" t="s">
        <v>2694</v>
      </c>
      <c r="D92" s="172" t="s">
        <v>2750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46110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-10</v>
      </c>
    </row>
    <row r="93" spans="1:16" ht="19.5" hidden="1" customHeight="1">
      <c r="A93" s="172" t="s">
        <v>3600</v>
      </c>
      <c r="B93" s="176">
        <v>46114</v>
      </c>
      <c r="C93" s="172" t="s">
        <v>1748</v>
      </c>
      <c r="D93" s="172" t="s">
        <v>2749</v>
      </c>
      <c r="E93" s="172" t="s">
        <v>58</v>
      </c>
      <c r="F93" s="172" t="s">
        <v>1300</v>
      </c>
      <c r="G93" s="172" t="s">
        <v>84</v>
      </c>
      <c r="H93" s="177">
        <v>1</v>
      </c>
      <c r="I93" s="178">
        <v>0</v>
      </c>
      <c r="J93" s="176">
        <v>46112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</v>
      </c>
    </row>
    <row r="94" spans="1:16" ht="19.5" hidden="1" customHeight="1">
      <c r="A94" s="172" t="s">
        <v>3600</v>
      </c>
      <c r="B94" s="176">
        <v>46114</v>
      </c>
      <c r="C94" s="172" t="s">
        <v>2694</v>
      </c>
      <c r="D94" s="172" t="s">
        <v>2750</v>
      </c>
      <c r="E94" s="172" t="s">
        <v>58</v>
      </c>
      <c r="F94" s="172" t="s">
        <v>1300</v>
      </c>
      <c r="G94" s="172" t="s">
        <v>84</v>
      </c>
      <c r="H94" s="177">
        <v>1</v>
      </c>
      <c r="I94" s="178">
        <v>0</v>
      </c>
      <c r="J94" s="176">
        <v>46112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-10</v>
      </c>
    </row>
    <row r="95" spans="1:16" ht="19.5" hidden="1" customHeight="1">
      <c r="A95" s="172" t="s">
        <v>3601</v>
      </c>
      <c r="B95" s="176">
        <v>46114</v>
      </c>
      <c r="C95" s="172" t="s">
        <v>92</v>
      </c>
      <c r="D95" s="172" t="s">
        <v>24</v>
      </c>
      <c r="E95" s="172" t="s">
        <v>38</v>
      </c>
      <c r="F95" s="172" t="s">
        <v>87</v>
      </c>
      <c r="G95" s="172" t="s">
        <v>84</v>
      </c>
      <c r="H95" s="177">
        <v>1</v>
      </c>
      <c r="I95" s="178">
        <v>2650</v>
      </c>
      <c r="J95" s="176">
        <v>46111</v>
      </c>
      <c r="K95" s="172" t="s">
        <v>93</v>
      </c>
      <c r="L95" s="172" t="s">
        <v>94</v>
      </c>
      <c r="M95" s="179">
        <v>0.43</v>
      </c>
      <c r="N95" s="177"/>
      <c r="O95" s="177">
        <v>33</v>
      </c>
      <c r="P95" s="180">
        <v>-88.01</v>
      </c>
    </row>
    <row r="96" spans="1:16" ht="19.5" hidden="1" customHeight="1">
      <c r="A96" s="172" t="s">
        <v>3601</v>
      </c>
      <c r="B96" s="176">
        <v>46114</v>
      </c>
      <c r="C96" s="172" t="s">
        <v>100</v>
      </c>
      <c r="D96" s="172" t="s">
        <v>101</v>
      </c>
      <c r="E96" s="172" t="s">
        <v>38</v>
      </c>
      <c r="F96" s="172" t="s">
        <v>87</v>
      </c>
      <c r="G96" s="172" t="s">
        <v>84</v>
      </c>
      <c r="H96" s="177">
        <v>1</v>
      </c>
      <c r="I96" s="178">
        <v>2650</v>
      </c>
      <c r="J96" s="176">
        <v>46111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1022.84</v>
      </c>
    </row>
    <row r="97" spans="1:16" ht="19.5" hidden="1" customHeight="1">
      <c r="A97" s="172" t="s">
        <v>3601</v>
      </c>
      <c r="B97" s="176">
        <v>46114</v>
      </c>
      <c r="C97" s="172" t="s">
        <v>100</v>
      </c>
      <c r="D97" s="172" t="s">
        <v>102</v>
      </c>
      <c r="E97" s="172" t="s">
        <v>38</v>
      </c>
      <c r="F97" s="172" t="s">
        <v>87</v>
      </c>
      <c r="G97" s="172" t="s">
        <v>84</v>
      </c>
      <c r="H97" s="177">
        <v>1</v>
      </c>
      <c r="I97" s="178">
        <v>2650</v>
      </c>
      <c r="J97" s="176">
        <v>46111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10.23</v>
      </c>
    </row>
    <row r="98" spans="1:16" ht="19.5" hidden="1" customHeight="1">
      <c r="A98" s="172" t="s">
        <v>3601</v>
      </c>
      <c r="B98" s="176">
        <v>46114</v>
      </c>
      <c r="C98" s="172" t="s">
        <v>100</v>
      </c>
      <c r="D98" s="172" t="s">
        <v>103</v>
      </c>
      <c r="E98" s="172" t="s">
        <v>38</v>
      </c>
      <c r="F98" s="172" t="s">
        <v>87</v>
      </c>
      <c r="G98" s="172" t="s">
        <v>84</v>
      </c>
      <c r="H98" s="177">
        <v>1</v>
      </c>
      <c r="I98" s="178">
        <v>2650</v>
      </c>
      <c r="J98" s="176">
        <v>46111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1616.93</v>
      </c>
    </row>
    <row r="99" spans="1:16" ht="19.5" hidden="1" customHeight="1">
      <c r="A99" s="172" t="s">
        <v>3601</v>
      </c>
      <c r="B99" s="176">
        <v>46114</v>
      </c>
      <c r="C99" s="172" t="s">
        <v>104</v>
      </c>
      <c r="D99" s="172" t="s">
        <v>105</v>
      </c>
      <c r="E99" s="172" t="s">
        <v>38</v>
      </c>
      <c r="F99" s="172" t="s">
        <v>87</v>
      </c>
      <c r="G99" s="172" t="s">
        <v>84</v>
      </c>
      <c r="H99" s="177">
        <v>1</v>
      </c>
      <c r="I99" s="178">
        <v>2650</v>
      </c>
      <c r="J99" s="176">
        <v>46111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-1139.5</v>
      </c>
    </row>
    <row r="100" spans="1:16" ht="19.5" hidden="1" customHeight="1">
      <c r="A100" s="172" t="s">
        <v>3601</v>
      </c>
      <c r="B100" s="176">
        <v>46114</v>
      </c>
      <c r="C100" s="172" t="s">
        <v>2694</v>
      </c>
      <c r="D100" s="172" t="s">
        <v>95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2650</v>
      </c>
      <c r="J100" s="176">
        <v>46111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-6.75</v>
      </c>
    </row>
    <row r="101" spans="1:16" ht="19.5" hidden="1" customHeight="1">
      <c r="A101" s="172" t="s">
        <v>3602</v>
      </c>
      <c r="B101" s="176">
        <v>46114</v>
      </c>
      <c r="C101" s="172" t="s">
        <v>92</v>
      </c>
      <c r="D101" s="172" t="s">
        <v>24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2400</v>
      </c>
      <c r="J101" s="176">
        <v>46111</v>
      </c>
      <c r="K101" s="172" t="s">
        <v>93</v>
      </c>
      <c r="L101" s="172" t="s">
        <v>94</v>
      </c>
      <c r="M101" s="179">
        <v>0.43</v>
      </c>
      <c r="N101" s="177"/>
      <c r="O101" s="177">
        <v>33</v>
      </c>
      <c r="P101" s="180">
        <v>-97.64</v>
      </c>
    </row>
    <row r="102" spans="1:16" ht="19.5" hidden="1" customHeight="1">
      <c r="A102" s="172" t="s">
        <v>3602</v>
      </c>
      <c r="B102" s="176">
        <v>46114</v>
      </c>
      <c r="C102" s="172" t="s">
        <v>100</v>
      </c>
      <c r="D102" s="172" t="s">
        <v>101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2400</v>
      </c>
      <c r="J102" s="176">
        <v>46111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914.29</v>
      </c>
    </row>
    <row r="103" spans="1:16" ht="19.5" hidden="1" customHeight="1">
      <c r="A103" s="172" t="s">
        <v>3602</v>
      </c>
      <c r="B103" s="176">
        <v>46114</v>
      </c>
      <c r="C103" s="172" t="s">
        <v>100</v>
      </c>
      <c r="D103" s="172" t="s">
        <v>102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2400</v>
      </c>
      <c r="J103" s="176">
        <v>46111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0</v>
      </c>
    </row>
    <row r="104" spans="1:16" ht="19.5" hidden="1" customHeight="1">
      <c r="A104" s="172" t="s">
        <v>3602</v>
      </c>
      <c r="B104" s="176">
        <v>46114</v>
      </c>
      <c r="C104" s="172" t="s">
        <v>100</v>
      </c>
      <c r="D104" s="172" t="s">
        <v>103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2400</v>
      </c>
      <c r="J104" s="176">
        <v>46111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1485.71</v>
      </c>
    </row>
    <row r="105" spans="1:16" ht="19.5" hidden="1" customHeight="1">
      <c r="A105" s="172" t="s">
        <v>3602</v>
      </c>
      <c r="B105" s="176">
        <v>46114</v>
      </c>
      <c r="C105" s="172" t="s">
        <v>104</v>
      </c>
      <c r="D105" s="172" t="s">
        <v>105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2400</v>
      </c>
      <c r="J105" s="176">
        <v>46111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-1032</v>
      </c>
    </row>
    <row r="106" spans="1:16" ht="19.5" hidden="1" customHeight="1">
      <c r="A106" s="172" t="s">
        <v>3602</v>
      </c>
      <c r="B106" s="176">
        <v>46114</v>
      </c>
      <c r="C106" s="172" t="s">
        <v>2694</v>
      </c>
      <c r="D106" s="172" t="s">
        <v>95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2400</v>
      </c>
      <c r="J106" s="176">
        <v>46111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-7.1</v>
      </c>
    </row>
    <row r="107" spans="1:16" ht="19.5" hidden="1" customHeight="1">
      <c r="A107" s="172" t="s">
        <v>3601</v>
      </c>
      <c r="B107" s="176">
        <v>46114</v>
      </c>
      <c r="C107" s="172" t="s">
        <v>2694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46111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-19.43</v>
      </c>
    </row>
    <row r="108" spans="1:16" ht="19.5" hidden="1" customHeight="1">
      <c r="A108" s="172" t="s">
        <v>3603</v>
      </c>
      <c r="B108" s="176">
        <v>46114</v>
      </c>
      <c r="C108" s="172" t="s">
        <v>92</v>
      </c>
      <c r="D108" s="172" t="s">
        <v>24</v>
      </c>
      <c r="E108" s="172" t="s">
        <v>60</v>
      </c>
      <c r="F108" s="172" t="s">
        <v>1426</v>
      </c>
      <c r="G108" s="172" t="s">
        <v>84</v>
      </c>
      <c r="H108" s="177">
        <v>1</v>
      </c>
      <c r="I108" s="178">
        <v>2650</v>
      </c>
      <c r="J108" s="176">
        <v>46112</v>
      </c>
      <c r="K108" s="172" t="s">
        <v>93</v>
      </c>
      <c r="L108" s="172" t="s">
        <v>94</v>
      </c>
      <c r="M108" s="179">
        <v>0.43</v>
      </c>
      <c r="N108" s="177"/>
      <c r="O108" s="177">
        <v>32</v>
      </c>
      <c r="P108" s="180">
        <v>-87.25</v>
      </c>
    </row>
    <row r="109" spans="1:16" ht="19.5" hidden="1" customHeight="1">
      <c r="A109" s="172" t="s">
        <v>3603</v>
      </c>
      <c r="B109" s="176">
        <v>46114</v>
      </c>
      <c r="C109" s="172" t="s">
        <v>100</v>
      </c>
      <c r="D109" s="172" t="s">
        <v>101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2650</v>
      </c>
      <c r="J109" s="176">
        <v>46112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1123.81</v>
      </c>
    </row>
    <row r="110" spans="1:16" ht="19.5" hidden="1" customHeight="1">
      <c r="A110" s="172" t="s">
        <v>3603</v>
      </c>
      <c r="B110" s="176">
        <v>46114</v>
      </c>
      <c r="C110" s="172" t="s">
        <v>100</v>
      </c>
      <c r="D110" s="172" t="s">
        <v>102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2650</v>
      </c>
      <c r="J110" s="176">
        <v>46112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11.24</v>
      </c>
    </row>
    <row r="111" spans="1:16" ht="19.5" hidden="1" customHeight="1">
      <c r="A111" s="172" t="s">
        <v>3603</v>
      </c>
      <c r="B111" s="176">
        <v>46114</v>
      </c>
      <c r="C111" s="172" t="s">
        <v>100</v>
      </c>
      <c r="D111" s="172" t="s">
        <v>103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2650</v>
      </c>
      <c r="J111" s="176">
        <v>46112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1514.95</v>
      </c>
    </row>
    <row r="112" spans="1:16" ht="19.5" hidden="1" customHeight="1">
      <c r="A112" s="172" t="s">
        <v>3603</v>
      </c>
      <c r="B112" s="176">
        <v>46114</v>
      </c>
      <c r="C112" s="172" t="s">
        <v>104</v>
      </c>
      <c r="D112" s="172" t="s">
        <v>105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2650</v>
      </c>
      <c r="J112" s="176">
        <v>46112</v>
      </c>
      <c r="K112" s="172" t="s">
        <v>93</v>
      </c>
      <c r="L112" s="172" t="s">
        <v>94</v>
      </c>
      <c r="M112" s="179">
        <v>0.43</v>
      </c>
      <c r="N112" s="177"/>
      <c r="O112" s="177"/>
      <c r="P112" s="180">
        <v>-1139.5</v>
      </c>
    </row>
    <row r="113" spans="1:16" ht="19.5" hidden="1" customHeight="1">
      <c r="A113" s="172" t="s">
        <v>3604</v>
      </c>
      <c r="B113" s="176">
        <v>46114</v>
      </c>
      <c r="C113" s="172" t="s">
        <v>92</v>
      </c>
      <c r="D113" s="172" t="s">
        <v>24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46111</v>
      </c>
      <c r="K113" s="172" t="s">
        <v>93</v>
      </c>
      <c r="L113" s="172" t="s">
        <v>94</v>
      </c>
      <c r="M113" s="179">
        <v>0</v>
      </c>
      <c r="N113" s="177"/>
      <c r="O113" s="177">
        <v>33</v>
      </c>
      <c r="P113" s="180">
        <v>-56.94</v>
      </c>
    </row>
    <row r="114" spans="1:16" ht="19.5" hidden="1" customHeight="1">
      <c r="A114" s="172" t="s">
        <v>3604</v>
      </c>
      <c r="B114" s="176">
        <v>46114</v>
      </c>
      <c r="C114" s="172" t="s">
        <v>2694</v>
      </c>
      <c r="D114" s="172" t="s">
        <v>95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46111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-6.97</v>
      </c>
    </row>
    <row r="115" spans="1:16" ht="19.5" hidden="1" customHeight="1">
      <c r="A115" s="172" t="s">
        <v>3604</v>
      </c>
      <c r="B115" s="176">
        <v>46114</v>
      </c>
      <c r="C115" s="172" t="s">
        <v>92</v>
      </c>
      <c r="D115" s="172" t="s">
        <v>96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0</v>
      </c>
    </row>
    <row r="116" spans="1:16" ht="19.5" hidden="1" customHeight="1">
      <c r="A116" s="172" t="s">
        <v>3604</v>
      </c>
      <c r="B116" s="176">
        <v>46114</v>
      </c>
      <c r="C116" s="172" t="s">
        <v>92</v>
      </c>
      <c r="D116" s="172" t="s">
        <v>97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46111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-56.94</v>
      </c>
    </row>
    <row r="117" spans="1:16" ht="19.5" hidden="1" customHeight="1">
      <c r="A117" s="172" t="s">
        <v>3604</v>
      </c>
      <c r="B117" s="176">
        <v>46114</v>
      </c>
      <c r="C117" s="172" t="s">
        <v>2694</v>
      </c>
      <c r="D117" s="172" t="s">
        <v>98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46111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-15</v>
      </c>
    </row>
    <row r="118" spans="1:16" ht="19.5" hidden="1" customHeight="1">
      <c r="A118" s="172" t="s">
        <v>3605</v>
      </c>
      <c r="B118" s="176">
        <v>46114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0.43</v>
      </c>
      <c r="N118" s="177"/>
      <c r="O118" s="177">
        <v>34</v>
      </c>
      <c r="P118" s="180">
        <v>-89.91</v>
      </c>
    </row>
    <row r="119" spans="1:16" ht="19.5" hidden="1" customHeight="1">
      <c r="A119" s="172" t="s">
        <v>3605</v>
      </c>
      <c r="B119" s="176">
        <v>46114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770.69</v>
      </c>
    </row>
    <row r="120" spans="1:16" ht="19.5" hidden="1" customHeight="1">
      <c r="A120" s="172" t="s">
        <v>3605</v>
      </c>
      <c r="B120" s="176">
        <v>46114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7.71</v>
      </c>
    </row>
    <row r="121" spans="1:16" ht="19.5" hidden="1" customHeight="1">
      <c r="A121" s="172" t="s">
        <v>3605</v>
      </c>
      <c r="B121" s="176">
        <v>46114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1367.6</v>
      </c>
    </row>
    <row r="122" spans="1:16" ht="19.5" hidden="1" customHeight="1">
      <c r="A122" s="172" t="s">
        <v>3605</v>
      </c>
      <c r="B122" s="176">
        <v>46114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2146</v>
      </c>
      <c r="J122" s="176">
        <v>46109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-922.78</v>
      </c>
    </row>
    <row r="123" spans="1:16" ht="19.5" hidden="1" customHeight="1">
      <c r="A123" s="172" t="s">
        <v>3605</v>
      </c>
      <c r="B123" s="176">
        <v>46114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2146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-8.3000000000000007</v>
      </c>
    </row>
    <row r="124" spans="1:16" ht="19.5" hidden="1" customHeight="1">
      <c r="A124" s="172" t="s">
        <v>3606</v>
      </c>
      <c r="B124" s="176">
        <v>46114</v>
      </c>
      <c r="C124" s="172" t="s">
        <v>92</v>
      </c>
      <c r="D124" s="172" t="s">
        <v>24</v>
      </c>
      <c r="E124" s="172" t="s">
        <v>39</v>
      </c>
      <c r="F124" s="172" t="s">
        <v>117</v>
      </c>
      <c r="G124" s="172" t="s">
        <v>84</v>
      </c>
      <c r="H124" s="177">
        <v>1</v>
      </c>
      <c r="I124" s="178">
        <v>0</v>
      </c>
      <c r="J124" s="176">
        <v>46108</v>
      </c>
      <c r="K124" s="172" t="s">
        <v>93</v>
      </c>
      <c r="L124" s="172" t="s">
        <v>94</v>
      </c>
      <c r="M124" s="179">
        <v>0</v>
      </c>
      <c r="N124" s="177"/>
      <c r="O124" s="177">
        <v>35</v>
      </c>
      <c r="P124" s="180">
        <v>-46.77</v>
      </c>
    </row>
    <row r="125" spans="1:16" ht="19.5" hidden="1" customHeight="1">
      <c r="A125" s="172" t="s">
        <v>3606</v>
      </c>
      <c r="B125" s="176">
        <v>46114</v>
      </c>
      <c r="C125" s="172" t="s">
        <v>2694</v>
      </c>
      <c r="D125" s="172" t="s">
        <v>95</v>
      </c>
      <c r="E125" s="172" t="s">
        <v>39</v>
      </c>
      <c r="F125" s="172" t="s">
        <v>117</v>
      </c>
      <c r="G125" s="172" t="s">
        <v>84</v>
      </c>
      <c r="H125" s="177">
        <v>1</v>
      </c>
      <c r="I125" s="178">
        <v>0</v>
      </c>
      <c r="J125" s="176">
        <v>46108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-6.78</v>
      </c>
    </row>
    <row r="126" spans="1:16" ht="19.5" hidden="1" customHeight="1">
      <c r="A126" s="172" t="s">
        <v>3605</v>
      </c>
      <c r="B126" s="176">
        <v>46114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46109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-14.64</v>
      </c>
    </row>
    <row r="127" spans="1:16" ht="19.5" hidden="1" customHeight="1">
      <c r="A127" s="172" t="s">
        <v>3606</v>
      </c>
      <c r="B127" s="176">
        <v>46114</v>
      </c>
      <c r="C127" s="172" t="s">
        <v>92</v>
      </c>
      <c r="D127" s="172" t="s">
        <v>96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0</v>
      </c>
      <c r="J127" s="176">
        <v>46108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3606</v>
      </c>
      <c r="B128" s="176">
        <v>46114</v>
      </c>
      <c r="C128" s="172" t="s">
        <v>92</v>
      </c>
      <c r="D128" s="172" t="s">
        <v>97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0</v>
      </c>
      <c r="J128" s="176">
        <v>46108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-46.77</v>
      </c>
    </row>
    <row r="129" spans="1:16" ht="19.5" hidden="1" customHeight="1">
      <c r="A129" s="172" t="s">
        <v>3606</v>
      </c>
      <c r="B129" s="176">
        <v>46114</v>
      </c>
      <c r="C129" s="172" t="s">
        <v>2694</v>
      </c>
      <c r="D129" s="172" t="s">
        <v>98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0</v>
      </c>
      <c r="J129" s="176">
        <v>46108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3607</v>
      </c>
      <c r="B130" s="176">
        <v>46114</v>
      </c>
      <c r="C130" s="172" t="s">
        <v>2694</v>
      </c>
      <c r="D130" s="172" t="s">
        <v>82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0</v>
      </c>
      <c r="J130" s="176">
        <v>46114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-19.63</v>
      </c>
    </row>
    <row r="131" spans="1:16" ht="19.5" hidden="1" customHeight="1">
      <c r="A131" s="172" t="s">
        <v>3608</v>
      </c>
      <c r="B131" s="176">
        <v>46114</v>
      </c>
      <c r="C131" s="172" t="s">
        <v>92</v>
      </c>
      <c r="D131" s="172" t="s">
        <v>24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2163</v>
      </c>
      <c r="J131" s="176">
        <v>46106</v>
      </c>
      <c r="K131" s="172" t="s">
        <v>93</v>
      </c>
      <c r="L131" s="172" t="s">
        <v>94</v>
      </c>
      <c r="M131" s="179">
        <v>0.43</v>
      </c>
      <c r="N131" s="177"/>
      <c r="O131" s="177">
        <v>34</v>
      </c>
      <c r="P131" s="180">
        <v>-103.16</v>
      </c>
    </row>
    <row r="132" spans="1:16" ht="19.5" hidden="1" customHeight="1">
      <c r="A132" s="172" t="s">
        <v>3608</v>
      </c>
      <c r="B132" s="176">
        <v>46114</v>
      </c>
      <c r="C132" s="172" t="s">
        <v>100</v>
      </c>
      <c r="D132" s="172" t="s">
        <v>101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2163</v>
      </c>
      <c r="J132" s="176">
        <v>46106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946.67</v>
      </c>
    </row>
    <row r="133" spans="1:16" ht="19.5" hidden="1" customHeight="1">
      <c r="A133" s="172" t="s">
        <v>3608</v>
      </c>
      <c r="B133" s="176">
        <v>46114</v>
      </c>
      <c r="C133" s="172" t="s">
        <v>100</v>
      </c>
      <c r="D133" s="172" t="s">
        <v>102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2163</v>
      </c>
      <c r="J133" s="176">
        <v>46106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9.4700000000000006</v>
      </c>
    </row>
    <row r="134" spans="1:16" ht="19.5" hidden="1" customHeight="1">
      <c r="A134" s="172" t="s">
        <v>3608</v>
      </c>
      <c r="B134" s="176">
        <v>46114</v>
      </c>
      <c r="C134" s="172" t="s">
        <v>100</v>
      </c>
      <c r="D134" s="172" t="s">
        <v>103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2163</v>
      </c>
      <c r="J134" s="176">
        <v>46106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1206.8599999999999</v>
      </c>
    </row>
    <row r="135" spans="1:16" ht="19.5" hidden="1" customHeight="1">
      <c r="A135" s="172" t="s">
        <v>3608</v>
      </c>
      <c r="B135" s="176">
        <v>46114</v>
      </c>
      <c r="C135" s="172" t="s">
        <v>104</v>
      </c>
      <c r="D135" s="172" t="s">
        <v>105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2163</v>
      </c>
      <c r="J135" s="176">
        <v>46106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-930.09</v>
      </c>
    </row>
    <row r="136" spans="1:16" ht="19.5" hidden="1" customHeight="1">
      <c r="A136" s="172" t="s">
        <v>3609</v>
      </c>
      <c r="B136" s="176">
        <v>46114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2200</v>
      </c>
      <c r="J136" s="176">
        <v>46109</v>
      </c>
      <c r="K136" s="172" t="s">
        <v>93</v>
      </c>
      <c r="L136" s="172" t="s">
        <v>94</v>
      </c>
      <c r="M136" s="179">
        <v>0.43</v>
      </c>
      <c r="N136" s="177"/>
      <c r="O136" s="177">
        <v>34</v>
      </c>
      <c r="P136" s="180">
        <v>-103.68</v>
      </c>
    </row>
    <row r="137" spans="1:16" ht="19.5" hidden="1" customHeight="1">
      <c r="A137" s="172" t="s">
        <v>3609</v>
      </c>
      <c r="B137" s="176">
        <v>46114</v>
      </c>
      <c r="C137" s="172" t="s">
        <v>100</v>
      </c>
      <c r="D137" s="172" t="s">
        <v>101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2200</v>
      </c>
      <c r="J137" s="176">
        <v>46109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836.19</v>
      </c>
    </row>
    <row r="138" spans="1:16" ht="19.5" hidden="1" customHeight="1">
      <c r="A138" s="172" t="s">
        <v>3609</v>
      </c>
      <c r="B138" s="176">
        <v>46114</v>
      </c>
      <c r="C138" s="172" t="s">
        <v>100</v>
      </c>
      <c r="D138" s="172" t="s">
        <v>102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2200</v>
      </c>
      <c r="J138" s="176">
        <v>46109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8.36</v>
      </c>
    </row>
    <row r="139" spans="1:16" ht="19.5" hidden="1" customHeight="1">
      <c r="A139" s="172" t="s">
        <v>3609</v>
      </c>
      <c r="B139" s="176">
        <v>46114</v>
      </c>
      <c r="C139" s="172" t="s">
        <v>100</v>
      </c>
      <c r="D139" s="172" t="s">
        <v>103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2200</v>
      </c>
      <c r="J139" s="176">
        <v>46109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1355.45</v>
      </c>
    </row>
    <row r="140" spans="1:16" ht="19.5" hidden="1" customHeight="1">
      <c r="A140" s="172" t="s">
        <v>3609</v>
      </c>
      <c r="B140" s="176">
        <v>46114</v>
      </c>
      <c r="C140" s="172" t="s">
        <v>104</v>
      </c>
      <c r="D140" s="172" t="s">
        <v>105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2200</v>
      </c>
      <c r="J140" s="176">
        <v>46109</v>
      </c>
      <c r="K140" s="172" t="s">
        <v>93</v>
      </c>
      <c r="L140" s="172" t="s">
        <v>94</v>
      </c>
      <c r="M140" s="179">
        <v>0.43</v>
      </c>
      <c r="N140" s="177"/>
      <c r="O140" s="177"/>
      <c r="P140" s="180">
        <v>-946</v>
      </c>
    </row>
    <row r="141" spans="1:16" ht="19.5" hidden="1" customHeight="1">
      <c r="A141" s="172" t="s">
        <v>3609</v>
      </c>
      <c r="B141" s="176">
        <v>46114</v>
      </c>
      <c r="C141" s="172" t="s">
        <v>2694</v>
      </c>
      <c r="D141" s="172" t="s">
        <v>95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2200</v>
      </c>
      <c r="J141" s="176">
        <v>46109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-5.91</v>
      </c>
    </row>
    <row r="142" spans="1:16" ht="19.5" hidden="1" customHeight="1">
      <c r="A142" s="172" t="s">
        <v>3609</v>
      </c>
      <c r="B142" s="176">
        <v>46114</v>
      </c>
      <c r="C142" s="172" t="s">
        <v>2694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46109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-15.89</v>
      </c>
    </row>
    <row r="143" spans="1:16" ht="19.5" hidden="1" customHeight="1">
      <c r="A143" s="172" t="s">
        <v>3537</v>
      </c>
      <c r="B143" s="176">
        <v>46114</v>
      </c>
      <c r="C143" s="172" t="s">
        <v>92</v>
      </c>
      <c r="D143" s="172" t="s">
        <v>24</v>
      </c>
      <c r="E143" s="172" t="s">
        <v>58</v>
      </c>
      <c r="F143" s="172" t="s">
        <v>1300</v>
      </c>
      <c r="G143" s="172" t="s">
        <v>84</v>
      </c>
      <c r="H143" s="177">
        <v>1</v>
      </c>
      <c r="I143" s="178">
        <v>0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>
        <v>33</v>
      </c>
      <c r="P143" s="180">
        <v>-56.94</v>
      </c>
    </row>
    <row r="144" spans="1:16" ht="19.5" hidden="1" customHeight="1">
      <c r="A144" s="172" t="s">
        <v>3537</v>
      </c>
      <c r="B144" s="176">
        <v>46114</v>
      </c>
      <c r="C144" s="172" t="s">
        <v>2694</v>
      </c>
      <c r="D144" s="172" t="s">
        <v>95</v>
      </c>
      <c r="E144" s="172" t="s">
        <v>58</v>
      </c>
      <c r="F144" s="172" t="s">
        <v>1300</v>
      </c>
      <c r="G144" s="172" t="s">
        <v>84</v>
      </c>
      <c r="H144" s="177">
        <v>1</v>
      </c>
      <c r="I144" s="178">
        <v>0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-4.29</v>
      </c>
    </row>
    <row r="145" spans="1:16" ht="19.5" hidden="1" customHeight="1">
      <c r="A145" s="172" t="s">
        <v>3537</v>
      </c>
      <c r="B145" s="176">
        <v>46114</v>
      </c>
      <c r="C145" s="172" t="s">
        <v>92</v>
      </c>
      <c r="D145" s="172" t="s">
        <v>96</v>
      </c>
      <c r="E145" s="172" t="s">
        <v>58</v>
      </c>
      <c r="F145" s="172" t="s">
        <v>1300</v>
      </c>
      <c r="G145" s="172" t="s">
        <v>84</v>
      </c>
      <c r="H145" s="177">
        <v>1</v>
      </c>
      <c r="I145" s="178">
        <v>0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0</v>
      </c>
    </row>
    <row r="146" spans="1:16" ht="19.5" hidden="1" customHeight="1">
      <c r="A146" s="172" t="s">
        <v>3537</v>
      </c>
      <c r="B146" s="176">
        <v>46114</v>
      </c>
      <c r="C146" s="172" t="s">
        <v>92</v>
      </c>
      <c r="D146" s="172" t="s">
        <v>97</v>
      </c>
      <c r="E146" s="172" t="s">
        <v>58</v>
      </c>
      <c r="F146" s="172" t="s">
        <v>1300</v>
      </c>
      <c r="G146" s="172" t="s">
        <v>84</v>
      </c>
      <c r="H146" s="177">
        <v>1</v>
      </c>
      <c r="I146" s="178">
        <v>0</v>
      </c>
      <c r="J146" s="176">
        <v>46110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-56.94</v>
      </c>
    </row>
    <row r="147" spans="1:16" ht="19.5" hidden="1" customHeight="1">
      <c r="A147" s="172" t="s">
        <v>3537</v>
      </c>
      <c r="B147" s="176">
        <v>46114</v>
      </c>
      <c r="C147" s="172" t="s">
        <v>2694</v>
      </c>
      <c r="D147" s="172" t="s">
        <v>98</v>
      </c>
      <c r="E147" s="172" t="s">
        <v>58</v>
      </c>
      <c r="F147" s="172" t="s">
        <v>1300</v>
      </c>
      <c r="G147" s="172" t="s">
        <v>84</v>
      </c>
      <c r="H147" s="177">
        <v>1</v>
      </c>
      <c r="I147" s="178">
        <v>0</v>
      </c>
      <c r="J147" s="176">
        <v>46110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-15</v>
      </c>
    </row>
    <row r="148" spans="1:16" ht="19.5" hidden="1" customHeight="1">
      <c r="A148" s="172" t="s">
        <v>3610</v>
      </c>
      <c r="B148" s="176">
        <v>46114</v>
      </c>
      <c r="C148" s="172" t="s">
        <v>92</v>
      </c>
      <c r="D148" s="172" t="s">
        <v>24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2650</v>
      </c>
      <c r="J148" s="176">
        <v>46113</v>
      </c>
      <c r="K148" s="172" t="s">
        <v>93</v>
      </c>
      <c r="L148" s="172" t="s">
        <v>94</v>
      </c>
      <c r="M148" s="179">
        <v>0.43</v>
      </c>
      <c r="N148" s="177"/>
      <c r="O148" s="177">
        <v>32</v>
      </c>
      <c r="P148" s="180">
        <v>-75.45</v>
      </c>
    </row>
    <row r="149" spans="1:16" ht="19.5" hidden="1" customHeight="1">
      <c r="A149" s="172" t="s">
        <v>3610</v>
      </c>
      <c r="B149" s="176">
        <v>46114</v>
      </c>
      <c r="C149" s="172" t="s">
        <v>100</v>
      </c>
      <c r="D149" s="172" t="s">
        <v>101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2650</v>
      </c>
      <c r="J149" s="176">
        <v>46113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1068.57</v>
      </c>
    </row>
    <row r="150" spans="1:16" ht="19.5" hidden="1" customHeight="1">
      <c r="A150" s="172" t="s">
        <v>3610</v>
      </c>
      <c r="B150" s="176">
        <v>46114</v>
      </c>
      <c r="C150" s="172" t="s">
        <v>100</v>
      </c>
      <c r="D150" s="172" t="s">
        <v>102</v>
      </c>
      <c r="E150" s="172" t="s">
        <v>39</v>
      </c>
      <c r="F150" s="172" t="s">
        <v>117</v>
      </c>
      <c r="G150" s="172" t="s">
        <v>84</v>
      </c>
      <c r="H150" s="177">
        <v>1</v>
      </c>
      <c r="I150" s="178">
        <v>2650</v>
      </c>
      <c r="J150" s="176">
        <v>46113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10.69</v>
      </c>
    </row>
    <row r="151" spans="1:16" ht="19.5" hidden="1" customHeight="1">
      <c r="A151" s="172" t="s">
        <v>3610</v>
      </c>
      <c r="B151" s="176">
        <v>46114</v>
      </c>
      <c r="C151" s="172" t="s">
        <v>100</v>
      </c>
      <c r="D151" s="172" t="s">
        <v>103</v>
      </c>
      <c r="E151" s="172" t="s">
        <v>39</v>
      </c>
      <c r="F151" s="172" t="s">
        <v>117</v>
      </c>
      <c r="G151" s="172" t="s">
        <v>84</v>
      </c>
      <c r="H151" s="177">
        <v>1</v>
      </c>
      <c r="I151" s="178">
        <v>2650</v>
      </c>
      <c r="J151" s="176">
        <v>46113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1570.74</v>
      </c>
    </row>
    <row r="152" spans="1:16" ht="19.5" hidden="1" customHeight="1">
      <c r="A152" s="172" t="s">
        <v>3610</v>
      </c>
      <c r="B152" s="176">
        <v>46114</v>
      </c>
      <c r="C152" s="172" t="s">
        <v>104</v>
      </c>
      <c r="D152" s="172" t="s">
        <v>105</v>
      </c>
      <c r="E152" s="172" t="s">
        <v>39</v>
      </c>
      <c r="F152" s="172" t="s">
        <v>117</v>
      </c>
      <c r="G152" s="172" t="s">
        <v>84</v>
      </c>
      <c r="H152" s="177">
        <v>1</v>
      </c>
      <c r="I152" s="178">
        <v>2650</v>
      </c>
      <c r="J152" s="176">
        <v>46113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-1139.5</v>
      </c>
    </row>
    <row r="153" spans="1:16" ht="19.5" hidden="1" customHeight="1">
      <c r="A153" s="172" t="s">
        <v>3610</v>
      </c>
      <c r="B153" s="176">
        <v>46114</v>
      </c>
      <c r="C153" s="172" t="s">
        <v>2694</v>
      </c>
      <c r="D153" s="172" t="s">
        <v>95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2650</v>
      </c>
      <c r="J153" s="176">
        <v>46113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-9.24</v>
      </c>
    </row>
    <row r="154" spans="1:16" ht="19.5" hidden="1" customHeight="1">
      <c r="A154" s="172" t="s">
        <v>3611</v>
      </c>
      <c r="B154" s="176">
        <v>46114</v>
      </c>
      <c r="C154" s="172" t="s">
        <v>92</v>
      </c>
      <c r="D154" s="172" t="s">
        <v>24</v>
      </c>
      <c r="E154" s="172" t="s">
        <v>60</v>
      </c>
      <c r="F154" s="172" t="s">
        <v>1426</v>
      </c>
      <c r="G154" s="172" t="s">
        <v>84</v>
      </c>
      <c r="H154" s="177">
        <v>1</v>
      </c>
      <c r="I154" s="178">
        <v>0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>
        <v>32</v>
      </c>
      <c r="P154" s="180">
        <v>-56.94</v>
      </c>
    </row>
    <row r="155" spans="1:16" ht="19.5" hidden="1" customHeight="1">
      <c r="A155" s="172" t="s">
        <v>3611</v>
      </c>
      <c r="B155" s="176">
        <v>46114</v>
      </c>
      <c r="C155" s="172" t="s">
        <v>2694</v>
      </c>
      <c r="D155" s="172" t="s">
        <v>95</v>
      </c>
      <c r="E155" s="172" t="s">
        <v>60</v>
      </c>
      <c r="F155" s="172" t="s">
        <v>1426</v>
      </c>
      <c r="G155" s="172" t="s">
        <v>84</v>
      </c>
      <c r="H155" s="177">
        <v>1</v>
      </c>
      <c r="I155" s="178">
        <v>0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-8.75</v>
      </c>
    </row>
    <row r="156" spans="1:16" ht="19.5" hidden="1" customHeight="1">
      <c r="A156" s="172" t="s">
        <v>3611</v>
      </c>
      <c r="B156" s="176">
        <v>46114</v>
      </c>
      <c r="C156" s="172" t="s">
        <v>92</v>
      </c>
      <c r="D156" s="172" t="s">
        <v>96</v>
      </c>
      <c r="E156" s="172" t="s">
        <v>60</v>
      </c>
      <c r="F156" s="172" t="s">
        <v>1426</v>
      </c>
      <c r="G156" s="172" t="s">
        <v>84</v>
      </c>
      <c r="H156" s="177">
        <v>1</v>
      </c>
      <c r="I156" s="178">
        <v>0</v>
      </c>
      <c r="J156" s="176">
        <v>46103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3611</v>
      </c>
      <c r="B157" s="176">
        <v>46114</v>
      </c>
      <c r="C157" s="172" t="s">
        <v>92</v>
      </c>
      <c r="D157" s="172" t="s">
        <v>97</v>
      </c>
      <c r="E157" s="172" t="s">
        <v>60</v>
      </c>
      <c r="F157" s="172" t="s">
        <v>1426</v>
      </c>
      <c r="G157" s="172" t="s">
        <v>84</v>
      </c>
      <c r="H157" s="177">
        <v>1</v>
      </c>
      <c r="I157" s="178">
        <v>0</v>
      </c>
      <c r="J157" s="176">
        <v>46103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-99.64</v>
      </c>
    </row>
    <row r="158" spans="1:16" ht="19.5" hidden="1" customHeight="1">
      <c r="A158" s="172" t="s">
        <v>3611</v>
      </c>
      <c r="B158" s="176">
        <v>46114</v>
      </c>
      <c r="C158" s="172" t="s">
        <v>2694</v>
      </c>
      <c r="D158" s="172" t="s">
        <v>98</v>
      </c>
      <c r="E158" s="172" t="s">
        <v>60</v>
      </c>
      <c r="F158" s="172" t="s">
        <v>1426</v>
      </c>
      <c r="G158" s="172" t="s">
        <v>84</v>
      </c>
      <c r="H158" s="177">
        <v>1</v>
      </c>
      <c r="I158" s="178">
        <v>0</v>
      </c>
      <c r="J158" s="176">
        <v>46103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3612</v>
      </c>
      <c r="B159" s="176">
        <v>46114</v>
      </c>
      <c r="C159" s="172" t="s">
        <v>2694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46112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-21.43</v>
      </c>
    </row>
    <row r="160" spans="1:16" ht="19.5" hidden="1" customHeight="1">
      <c r="A160" s="172" t="s">
        <v>3612</v>
      </c>
      <c r="B160" s="176">
        <v>46114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2750</v>
      </c>
      <c r="J160" s="176">
        <v>46112</v>
      </c>
      <c r="K160" s="172" t="s">
        <v>93</v>
      </c>
      <c r="L160" s="172" t="s">
        <v>94</v>
      </c>
      <c r="M160" s="179">
        <v>0.43</v>
      </c>
      <c r="N160" s="177"/>
      <c r="O160" s="177">
        <v>32</v>
      </c>
      <c r="P160" s="180">
        <v>-76.25</v>
      </c>
    </row>
    <row r="161" spans="1:16" ht="19.5" hidden="1" customHeight="1">
      <c r="A161" s="172" t="s">
        <v>3612</v>
      </c>
      <c r="B161" s="176">
        <v>46114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2750</v>
      </c>
      <c r="J161" s="176">
        <v>46112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1127.96</v>
      </c>
    </row>
    <row r="162" spans="1:16" ht="19.5" hidden="1" customHeight="1">
      <c r="A162" s="172" t="s">
        <v>3612</v>
      </c>
      <c r="B162" s="176">
        <v>46114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2750</v>
      </c>
      <c r="J162" s="176">
        <v>46112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11.28</v>
      </c>
    </row>
    <row r="163" spans="1:16" ht="19.5" hidden="1" customHeight="1">
      <c r="A163" s="172" t="s">
        <v>3612</v>
      </c>
      <c r="B163" s="176">
        <v>46114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2750</v>
      </c>
      <c r="J163" s="176">
        <v>46112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1610.76</v>
      </c>
    </row>
    <row r="164" spans="1:16" ht="19.5" hidden="1" customHeight="1">
      <c r="A164" s="172" t="s">
        <v>3612</v>
      </c>
      <c r="B164" s="176">
        <v>46114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2750</v>
      </c>
      <c r="J164" s="176">
        <v>46112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-1182.5</v>
      </c>
    </row>
    <row r="165" spans="1:16" ht="19.5" hidden="1" customHeight="1">
      <c r="A165" s="172" t="s">
        <v>3612</v>
      </c>
      <c r="B165" s="176">
        <v>46114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2750</v>
      </c>
      <c r="J165" s="176">
        <v>46112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-5.24</v>
      </c>
    </row>
    <row r="166" spans="1:16" ht="19.5" hidden="1" customHeight="1">
      <c r="A166" s="172" t="s">
        <v>3613</v>
      </c>
      <c r="B166" s="176">
        <v>46114</v>
      </c>
      <c r="C166" s="172" t="s">
        <v>92</v>
      </c>
      <c r="D166" s="172" t="s">
        <v>24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2600</v>
      </c>
      <c r="J166" s="176">
        <v>46113</v>
      </c>
      <c r="K166" s="172" t="s">
        <v>93</v>
      </c>
      <c r="L166" s="172" t="s">
        <v>94</v>
      </c>
      <c r="M166" s="179">
        <v>0.43</v>
      </c>
      <c r="N166" s="177"/>
      <c r="O166" s="177">
        <v>32</v>
      </c>
      <c r="P166" s="180">
        <v>-86.85</v>
      </c>
    </row>
    <row r="167" spans="1:16" ht="19.5" hidden="1" customHeight="1">
      <c r="A167" s="172" t="s">
        <v>3613</v>
      </c>
      <c r="B167" s="176">
        <v>46114</v>
      </c>
      <c r="C167" s="172" t="s">
        <v>100</v>
      </c>
      <c r="D167" s="172" t="s">
        <v>101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2600</v>
      </c>
      <c r="J167" s="176">
        <v>46113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1042.8599999999999</v>
      </c>
    </row>
    <row r="168" spans="1:16" ht="19.5" hidden="1" customHeight="1">
      <c r="A168" s="172" t="s">
        <v>3613</v>
      </c>
      <c r="B168" s="176">
        <v>46114</v>
      </c>
      <c r="C168" s="172" t="s">
        <v>100</v>
      </c>
      <c r="D168" s="172" t="s">
        <v>102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2600</v>
      </c>
      <c r="J168" s="176">
        <v>46113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10.43</v>
      </c>
    </row>
    <row r="169" spans="1:16" ht="19.5" hidden="1" customHeight="1">
      <c r="A169" s="172" t="s">
        <v>3613</v>
      </c>
      <c r="B169" s="176">
        <v>46114</v>
      </c>
      <c r="C169" s="172" t="s">
        <v>100</v>
      </c>
      <c r="D169" s="172" t="s">
        <v>103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2600</v>
      </c>
      <c r="J169" s="176">
        <v>46113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1546.71</v>
      </c>
    </row>
    <row r="170" spans="1:16" ht="19.5" hidden="1" customHeight="1">
      <c r="A170" s="172" t="s">
        <v>3613</v>
      </c>
      <c r="B170" s="176">
        <v>46114</v>
      </c>
      <c r="C170" s="172" t="s">
        <v>104</v>
      </c>
      <c r="D170" s="172" t="s">
        <v>105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2600</v>
      </c>
      <c r="J170" s="176">
        <v>46113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3613</v>
      </c>
      <c r="B171" s="176">
        <v>46114</v>
      </c>
      <c r="C171" s="172" t="s">
        <v>2694</v>
      </c>
      <c r="D171" s="172" t="s">
        <v>95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2600</v>
      </c>
      <c r="J171" s="176">
        <v>46113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-5.86</v>
      </c>
    </row>
    <row r="172" spans="1:16" ht="19.5" hidden="1" customHeight="1">
      <c r="A172" s="172" t="s">
        <v>3614</v>
      </c>
      <c r="B172" s="176">
        <v>46114</v>
      </c>
      <c r="C172" s="172" t="s">
        <v>1748</v>
      </c>
      <c r="D172" s="172" t="s">
        <v>2749</v>
      </c>
      <c r="E172" s="172" t="s">
        <v>38</v>
      </c>
      <c r="F172" s="172" t="s">
        <v>87</v>
      </c>
      <c r="G172" s="172" t="s">
        <v>84</v>
      </c>
      <c r="H172" s="177">
        <v>1</v>
      </c>
      <c r="I172" s="178">
        <v>0</v>
      </c>
      <c r="J172" s="176">
        <v>46112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-5</v>
      </c>
    </row>
    <row r="173" spans="1:16" ht="19.5" hidden="1" customHeight="1">
      <c r="A173" s="172" t="s">
        <v>3614</v>
      </c>
      <c r="B173" s="176">
        <v>46114</v>
      </c>
      <c r="C173" s="172" t="s">
        <v>2694</v>
      </c>
      <c r="D173" s="172" t="s">
        <v>2750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46112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</v>
      </c>
    </row>
    <row r="174" spans="1:16" ht="19.5" hidden="1" customHeight="1">
      <c r="A174" s="172" t="s">
        <v>3615</v>
      </c>
      <c r="B174" s="176">
        <v>46114</v>
      </c>
      <c r="C174" s="172" t="s">
        <v>92</v>
      </c>
      <c r="D174" s="172" t="s">
        <v>24</v>
      </c>
      <c r="E174" s="172" t="s">
        <v>42</v>
      </c>
      <c r="F174" s="172" t="s">
        <v>89</v>
      </c>
      <c r="G174" s="172" t="s">
        <v>84</v>
      </c>
      <c r="H174" s="177">
        <v>1</v>
      </c>
      <c r="I174" s="178">
        <v>2146</v>
      </c>
      <c r="J174" s="176">
        <v>46110</v>
      </c>
      <c r="K174" s="172" t="s">
        <v>93</v>
      </c>
      <c r="L174" s="172" t="s">
        <v>94</v>
      </c>
      <c r="M174" s="179">
        <v>0.43</v>
      </c>
      <c r="N174" s="177"/>
      <c r="O174" s="177">
        <v>33</v>
      </c>
      <c r="P174" s="180">
        <v>-82.21</v>
      </c>
    </row>
    <row r="175" spans="1:16" ht="19.5" hidden="1" customHeight="1">
      <c r="A175" s="172" t="s">
        <v>3615</v>
      </c>
      <c r="B175" s="176">
        <v>46114</v>
      </c>
      <c r="C175" s="172" t="s">
        <v>100</v>
      </c>
      <c r="D175" s="172" t="s">
        <v>101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2146</v>
      </c>
      <c r="J175" s="176">
        <v>46110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832.38</v>
      </c>
    </row>
    <row r="176" spans="1:16" ht="19.5" hidden="1" customHeight="1">
      <c r="A176" s="172" t="s">
        <v>3615</v>
      </c>
      <c r="B176" s="176">
        <v>46114</v>
      </c>
      <c r="C176" s="172" t="s">
        <v>100</v>
      </c>
      <c r="D176" s="172" t="s">
        <v>102</v>
      </c>
      <c r="E176" s="172" t="s">
        <v>42</v>
      </c>
      <c r="F176" s="172" t="s">
        <v>89</v>
      </c>
      <c r="G176" s="172" t="s">
        <v>84</v>
      </c>
      <c r="H176" s="177">
        <v>1</v>
      </c>
      <c r="I176" s="178">
        <v>2146</v>
      </c>
      <c r="J176" s="176">
        <v>46110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8.32</v>
      </c>
    </row>
    <row r="177" spans="1:16" ht="19.5" hidden="1" customHeight="1">
      <c r="A177" s="172" t="s">
        <v>3615</v>
      </c>
      <c r="B177" s="176">
        <v>46114</v>
      </c>
      <c r="C177" s="172" t="s">
        <v>100</v>
      </c>
      <c r="D177" s="172" t="s">
        <v>103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2146</v>
      </c>
      <c r="J177" s="176">
        <v>46110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1305.3</v>
      </c>
    </row>
    <row r="178" spans="1:16" ht="19.5" hidden="1" customHeight="1">
      <c r="A178" s="172" t="s">
        <v>3615</v>
      </c>
      <c r="B178" s="176">
        <v>46114</v>
      </c>
      <c r="C178" s="172" t="s">
        <v>104</v>
      </c>
      <c r="D178" s="172" t="s">
        <v>105</v>
      </c>
      <c r="E178" s="172" t="s">
        <v>42</v>
      </c>
      <c r="F178" s="172" t="s">
        <v>89</v>
      </c>
      <c r="G178" s="172" t="s">
        <v>84</v>
      </c>
      <c r="H178" s="177">
        <v>1</v>
      </c>
      <c r="I178" s="178">
        <v>2146</v>
      </c>
      <c r="J178" s="176">
        <v>46110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-922.78</v>
      </c>
    </row>
    <row r="179" spans="1:16" ht="19.5" hidden="1" customHeight="1">
      <c r="A179" s="172" t="s">
        <v>3615</v>
      </c>
      <c r="B179" s="176">
        <v>46114</v>
      </c>
      <c r="C179" s="172" t="s">
        <v>2694</v>
      </c>
      <c r="D179" s="172" t="s">
        <v>95</v>
      </c>
      <c r="E179" s="172" t="s">
        <v>42</v>
      </c>
      <c r="F179" s="172" t="s">
        <v>89</v>
      </c>
      <c r="G179" s="172" t="s">
        <v>84</v>
      </c>
      <c r="H179" s="177">
        <v>1</v>
      </c>
      <c r="I179" s="178">
        <v>2146</v>
      </c>
      <c r="J179" s="176">
        <v>46110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-10.17</v>
      </c>
    </row>
    <row r="180" spans="1:16" ht="19.5" hidden="1" customHeight="1">
      <c r="A180" s="172" t="s">
        <v>3613</v>
      </c>
      <c r="B180" s="176">
        <v>46114</v>
      </c>
      <c r="C180" s="172" t="s">
        <v>2694</v>
      </c>
      <c r="D180" s="172" t="s">
        <v>82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46113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-19.809999999999999</v>
      </c>
    </row>
    <row r="181" spans="1:16" ht="19.5" hidden="1" customHeight="1">
      <c r="A181" s="172" t="s">
        <v>3616</v>
      </c>
      <c r="B181" s="176">
        <v>46114</v>
      </c>
      <c r="C181" s="172" t="s">
        <v>92</v>
      </c>
      <c r="D181" s="172" t="s">
        <v>24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2650</v>
      </c>
      <c r="J181" s="176">
        <v>46113</v>
      </c>
      <c r="K181" s="172" t="s">
        <v>93</v>
      </c>
      <c r="L181" s="172" t="s">
        <v>94</v>
      </c>
      <c r="M181" s="179">
        <v>0.43</v>
      </c>
      <c r="N181" s="177"/>
      <c r="O181" s="177">
        <v>32</v>
      </c>
      <c r="P181" s="180">
        <v>-75.45</v>
      </c>
    </row>
    <row r="182" spans="1:16" ht="19.5" hidden="1" customHeight="1">
      <c r="A182" s="172" t="s">
        <v>3616</v>
      </c>
      <c r="B182" s="176">
        <v>46114</v>
      </c>
      <c r="C182" s="172" t="s">
        <v>100</v>
      </c>
      <c r="D182" s="172" t="s">
        <v>101</v>
      </c>
      <c r="E182" s="172" t="s">
        <v>39</v>
      </c>
      <c r="F182" s="172" t="s">
        <v>117</v>
      </c>
      <c r="G182" s="172" t="s">
        <v>84</v>
      </c>
      <c r="H182" s="177">
        <v>1</v>
      </c>
      <c r="I182" s="178">
        <v>2650</v>
      </c>
      <c r="J182" s="176">
        <v>46113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945.97</v>
      </c>
    </row>
    <row r="183" spans="1:16" ht="19.5" hidden="1" customHeight="1">
      <c r="A183" s="172" t="s">
        <v>3616</v>
      </c>
      <c r="B183" s="176">
        <v>46114</v>
      </c>
      <c r="C183" s="172" t="s">
        <v>100</v>
      </c>
      <c r="D183" s="172" t="s">
        <v>102</v>
      </c>
      <c r="E183" s="172" t="s">
        <v>39</v>
      </c>
      <c r="F183" s="172" t="s">
        <v>117</v>
      </c>
      <c r="G183" s="172" t="s">
        <v>84</v>
      </c>
      <c r="H183" s="177">
        <v>1</v>
      </c>
      <c r="I183" s="178">
        <v>2650</v>
      </c>
      <c r="J183" s="176">
        <v>46113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9.4600000000000009</v>
      </c>
    </row>
    <row r="184" spans="1:16" ht="19.5" hidden="1" customHeight="1">
      <c r="A184" s="172" t="s">
        <v>3616</v>
      </c>
      <c r="B184" s="176">
        <v>46114</v>
      </c>
      <c r="C184" s="172" t="s">
        <v>100</v>
      </c>
      <c r="D184" s="172" t="s">
        <v>103</v>
      </c>
      <c r="E184" s="172" t="s">
        <v>39</v>
      </c>
      <c r="F184" s="172" t="s">
        <v>117</v>
      </c>
      <c r="G184" s="172" t="s">
        <v>84</v>
      </c>
      <c r="H184" s="177">
        <v>1</v>
      </c>
      <c r="I184" s="178">
        <v>2650</v>
      </c>
      <c r="J184" s="176">
        <v>46113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1694.57</v>
      </c>
    </row>
    <row r="185" spans="1:16" ht="19.5" hidden="1" customHeight="1">
      <c r="A185" s="172" t="s">
        <v>3616</v>
      </c>
      <c r="B185" s="176">
        <v>46114</v>
      </c>
      <c r="C185" s="172" t="s">
        <v>104</v>
      </c>
      <c r="D185" s="172" t="s">
        <v>105</v>
      </c>
      <c r="E185" s="172" t="s">
        <v>39</v>
      </c>
      <c r="F185" s="172" t="s">
        <v>117</v>
      </c>
      <c r="G185" s="172" t="s">
        <v>84</v>
      </c>
      <c r="H185" s="177">
        <v>1</v>
      </c>
      <c r="I185" s="178">
        <v>2650</v>
      </c>
      <c r="J185" s="176">
        <v>46113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-1139.5</v>
      </c>
    </row>
    <row r="186" spans="1:16" ht="19.5" hidden="1" customHeight="1">
      <c r="A186" s="172" t="s">
        <v>3616</v>
      </c>
      <c r="B186" s="176">
        <v>46114</v>
      </c>
      <c r="C186" s="172" t="s">
        <v>2694</v>
      </c>
      <c r="D186" s="172" t="s">
        <v>95</v>
      </c>
      <c r="E186" s="172" t="s">
        <v>39</v>
      </c>
      <c r="F186" s="172" t="s">
        <v>117</v>
      </c>
      <c r="G186" s="172" t="s">
        <v>84</v>
      </c>
      <c r="H186" s="177">
        <v>1</v>
      </c>
      <c r="I186" s="178">
        <v>2650</v>
      </c>
      <c r="J186" s="176">
        <v>46113</v>
      </c>
      <c r="K186" s="172" t="s">
        <v>93</v>
      </c>
      <c r="L186" s="172" t="s">
        <v>94</v>
      </c>
      <c r="M186" s="179">
        <v>0.43</v>
      </c>
      <c r="N186" s="177"/>
      <c r="O186" s="177"/>
      <c r="P186" s="180">
        <v>-5.46</v>
      </c>
    </row>
    <row r="187" spans="1:16" ht="19.5" hidden="1" customHeight="1">
      <c r="A187" s="172" t="s">
        <v>3617</v>
      </c>
      <c r="B187" s="176">
        <v>46114</v>
      </c>
      <c r="C187" s="172" t="s">
        <v>92</v>
      </c>
      <c r="D187" s="172" t="s">
        <v>24</v>
      </c>
      <c r="E187" s="172" t="s">
        <v>56</v>
      </c>
      <c r="F187" s="172" t="s">
        <v>1213</v>
      </c>
      <c r="G187" s="172" t="s">
        <v>84</v>
      </c>
      <c r="H187" s="177">
        <v>1</v>
      </c>
      <c r="I187" s="178">
        <v>2420</v>
      </c>
      <c r="J187" s="176">
        <v>46112</v>
      </c>
      <c r="K187" s="172" t="s">
        <v>93</v>
      </c>
      <c r="L187" s="172" t="s">
        <v>94</v>
      </c>
      <c r="M187" s="179">
        <v>0.43</v>
      </c>
      <c r="N187" s="177"/>
      <c r="O187" s="177">
        <v>32</v>
      </c>
      <c r="P187" s="180">
        <v>-85.41</v>
      </c>
    </row>
    <row r="188" spans="1:16" ht="19.5" hidden="1" customHeight="1">
      <c r="A188" s="172" t="s">
        <v>3617</v>
      </c>
      <c r="B188" s="176">
        <v>46114</v>
      </c>
      <c r="C188" s="172" t="s">
        <v>100</v>
      </c>
      <c r="D188" s="172" t="s">
        <v>101</v>
      </c>
      <c r="E188" s="172" t="s">
        <v>56</v>
      </c>
      <c r="F188" s="172" t="s">
        <v>1213</v>
      </c>
      <c r="G188" s="172" t="s">
        <v>84</v>
      </c>
      <c r="H188" s="177">
        <v>1</v>
      </c>
      <c r="I188" s="178">
        <v>2420</v>
      </c>
      <c r="J188" s="176">
        <v>46112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1262.8599999999999</v>
      </c>
    </row>
    <row r="189" spans="1:16" ht="19.5" hidden="1" customHeight="1">
      <c r="A189" s="172" t="s">
        <v>3617</v>
      </c>
      <c r="B189" s="176">
        <v>46114</v>
      </c>
      <c r="C189" s="172" t="s">
        <v>100</v>
      </c>
      <c r="D189" s="172" t="s">
        <v>102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2420</v>
      </c>
      <c r="J189" s="176">
        <v>46112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12.63</v>
      </c>
    </row>
    <row r="190" spans="1:16" ht="19.5" hidden="1" customHeight="1">
      <c r="A190" s="172" t="s">
        <v>3617</v>
      </c>
      <c r="B190" s="176">
        <v>46114</v>
      </c>
      <c r="C190" s="172" t="s">
        <v>100</v>
      </c>
      <c r="D190" s="172" t="s">
        <v>103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2420</v>
      </c>
      <c r="J190" s="176">
        <v>46112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1144.51</v>
      </c>
    </row>
    <row r="191" spans="1:16" ht="19.5" hidden="1" customHeight="1">
      <c r="A191" s="172" t="s">
        <v>3617</v>
      </c>
      <c r="B191" s="176">
        <v>46114</v>
      </c>
      <c r="C191" s="172" t="s">
        <v>104</v>
      </c>
      <c r="D191" s="172" t="s">
        <v>105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2420</v>
      </c>
      <c r="J191" s="176">
        <v>46112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-1040.5999999999999</v>
      </c>
    </row>
    <row r="192" spans="1:16" ht="19.5" hidden="1" customHeight="1">
      <c r="A192" s="172" t="s">
        <v>3617</v>
      </c>
      <c r="B192" s="176">
        <v>46114</v>
      </c>
      <c r="C192" s="172" t="s">
        <v>2694</v>
      </c>
      <c r="D192" s="172" t="s">
        <v>95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2420</v>
      </c>
      <c r="J192" s="176">
        <v>46112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-5.28</v>
      </c>
    </row>
    <row r="193" spans="1:16" ht="19.5" hidden="1" customHeight="1">
      <c r="A193" s="172" t="s">
        <v>3615</v>
      </c>
      <c r="B193" s="176">
        <v>46114</v>
      </c>
      <c r="C193" s="172" t="s">
        <v>2694</v>
      </c>
      <c r="D193" s="172" t="s">
        <v>82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46110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-15.82</v>
      </c>
    </row>
    <row r="194" spans="1:16" ht="19.5" hidden="1" customHeight="1">
      <c r="A194" s="172" t="s">
        <v>3616</v>
      </c>
      <c r="B194" s="176">
        <v>46114</v>
      </c>
      <c r="C194" s="172" t="s">
        <v>2694</v>
      </c>
      <c r="D194" s="172" t="s">
        <v>82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0</v>
      </c>
      <c r="J194" s="176">
        <v>46113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-17.97</v>
      </c>
    </row>
    <row r="195" spans="1:16" ht="19.5" hidden="1" customHeight="1">
      <c r="A195" s="172" t="s">
        <v>3617</v>
      </c>
      <c r="B195" s="176">
        <v>46114</v>
      </c>
      <c r="C195" s="172" t="s">
        <v>2694</v>
      </c>
      <c r="D195" s="172" t="s">
        <v>82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0</v>
      </c>
      <c r="J195" s="176">
        <v>46112</v>
      </c>
      <c r="K195" s="172" t="s">
        <v>85</v>
      </c>
      <c r="L195" s="172" t="s">
        <v>85</v>
      </c>
      <c r="M195" s="179">
        <v>0</v>
      </c>
      <c r="N195" s="177"/>
      <c r="O195" s="177"/>
      <c r="P195" s="180">
        <v>-23.99</v>
      </c>
    </row>
    <row r="196" spans="1:16" ht="19.5" hidden="1" customHeight="1">
      <c r="A196" s="172" t="s">
        <v>3618</v>
      </c>
      <c r="B196" s="176">
        <v>46114</v>
      </c>
      <c r="C196" s="172" t="s">
        <v>92</v>
      </c>
      <c r="D196" s="172" t="s">
        <v>24</v>
      </c>
      <c r="E196" s="172" t="s">
        <v>42</v>
      </c>
      <c r="F196" s="172" t="s">
        <v>89</v>
      </c>
      <c r="G196" s="172" t="s">
        <v>84</v>
      </c>
      <c r="H196" s="177">
        <v>1</v>
      </c>
      <c r="I196" s="178">
        <v>0</v>
      </c>
      <c r="J196" s="176">
        <v>46111</v>
      </c>
      <c r="K196" s="172" t="s">
        <v>93</v>
      </c>
      <c r="L196" s="172" t="s">
        <v>94</v>
      </c>
      <c r="M196" s="179">
        <v>0</v>
      </c>
      <c r="N196" s="177"/>
      <c r="O196" s="177">
        <v>33</v>
      </c>
      <c r="P196" s="180">
        <v>-46.77</v>
      </c>
    </row>
    <row r="197" spans="1:16" ht="19.5" hidden="1" customHeight="1">
      <c r="A197" s="172" t="s">
        <v>3618</v>
      </c>
      <c r="B197" s="176">
        <v>46114</v>
      </c>
      <c r="C197" s="172" t="s">
        <v>92</v>
      </c>
      <c r="D197" s="172" t="s">
        <v>96</v>
      </c>
      <c r="E197" s="172" t="s">
        <v>42</v>
      </c>
      <c r="F197" s="172" t="s">
        <v>89</v>
      </c>
      <c r="G197" s="172" t="s">
        <v>84</v>
      </c>
      <c r="H197" s="177">
        <v>1</v>
      </c>
      <c r="I197" s="178">
        <v>0</v>
      </c>
      <c r="J197" s="176">
        <v>46111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hidden="1" customHeight="1">
      <c r="A198" s="172" t="s">
        <v>3618</v>
      </c>
      <c r="B198" s="176">
        <v>46114</v>
      </c>
      <c r="C198" s="172" t="s">
        <v>92</v>
      </c>
      <c r="D198" s="172" t="s">
        <v>97</v>
      </c>
      <c r="E198" s="172" t="s">
        <v>42</v>
      </c>
      <c r="F198" s="172" t="s">
        <v>89</v>
      </c>
      <c r="G198" s="172" t="s">
        <v>84</v>
      </c>
      <c r="H198" s="177">
        <v>1</v>
      </c>
      <c r="I198" s="178">
        <v>0</v>
      </c>
      <c r="J198" s="176">
        <v>46111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hidden="1" customHeight="1">
      <c r="A199" s="172" t="s">
        <v>3619</v>
      </c>
      <c r="B199" s="176">
        <v>46114</v>
      </c>
      <c r="C199" s="172" t="s">
        <v>2694</v>
      </c>
      <c r="D199" s="172" t="s">
        <v>82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0</v>
      </c>
      <c r="J199" s="176">
        <v>46114</v>
      </c>
      <c r="K199" s="172" t="s">
        <v>85</v>
      </c>
      <c r="L199" s="172" t="s">
        <v>85</v>
      </c>
      <c r="M199" s="179">
        <v>0</v>
      </c>
      <c r="N199" s="177"/>
      <c r="O199" s="177"/>
      <c r="P199" s="180">
        <v>-16.16</v>
      </c>
    </row>
    <row r="200" spans="1:16" ht="19.5" hidden="1" customHeight="1">
      <c r="A200" s="172" t="s">
        <v>3246</v>
      </c>
      <c r="B200" s="176">
        <v>46114</v>
      </c>
      <c r="C200" s="172" t="s">
        <v>109</v>
      </c>
      <c r="D200" s="172" t="s">
        <v>139</v>
      </c>
      <c r="E200" s="172" t="s">
        <v>85</v>
      </c>
      <c r="F200" s="172" t="s">
        <v>85</v>
      </c>
      <c r="G200" s="172" t="s">
        <v>85</v>
      </c>
      <c r="H200" s="177">
        <v>0</v>
      </c>
      <c r="I200" s="178">
        <v>0</v>
      </c>
      <c r="J200" s="176">
        <v>46114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-282.8</v>
      </c>
    </row>
    <row r="201" spans="1:16" ht="19.5" hidden="1" customHeight="1">
      <c r="A201" s="172" t="s">
        <v>142</v>
      </c>
      <c r="B201" s="176">
        <v>46114</v>
      </c>
      <c r="C201" s="172" t="s">
        <v>109</v>
      </c>
      <c r="D201" s="172" t="s">
        <v>143</v>
      </c>
      <c r="E201" s="172" t="s">
        <v>85</v>
      </c>
      <c r="F201" s="172" t="s">
        <v>85</v>
      </c>
      <c r="G201" s="172" t="s">
        <v>85</v>
      </c>
      <c r="H201" s="177">
        <v>0</v>
      </c>
      <c r="I201" s="178">
        <v>0</v>
      </c>
      <c r="J201" s="176">
        <v>46114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-1044.3</v>
      </c>
    </row>
    <row r="202" spans="1:16" ht="19.5" hidden="1" customHeight="1">
      <c r="A202" s="172" t="s">
        <v>3251</v>
      </c>
      <c r="B202" s="176">
        <v>46114</v>
      </c>
      <c r="C202" s="172" t="s">
        <v>109</v>
      </c>
      <c r="D202" s="172" t="s">
        <v>139</v>
      </c>
      <c r="E202" s="172" t="s">
        <v>85</v>
      </c>
      <c r="F202" s="172" t="s">
        <v>85</v>
      </c>
      <c r="G202" s="172" t="s">
        <v>85</v>
      </c>
      <c r="H202" s="177">
        <v>0</v>
      </c>
      <c r="I202" s="178">
        <v>0</v>
      </c>
      <c r="J202" s="176">
        <v>46114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-420.54</v>
      </c>
    </row>
    <row r="203" spans="1:16" ht="19.5" hidden="1" customHeight="1">
      <c r="A203" s="172" t="s">
        <v>3432</v>
      </c>
      <c r="B203" s="176">
        <v>46114</v>
      </c>
      <c r="C203" s="172" t="s">
        <v>109</v>
      </c>
      <c r="D203" s="172" t="s">
        <v>139</v>
      </c>
      <c r="E203" s="172" t="s">
        <v>85</v>
      </c>
      <c r="F203" s="172" t="s">
        <v>85</v>
      </c>
      <c r="G203" s="172" t="s">
        <v>85</v>
      </c>
      <c r="H203" s="177">
        <v>0</v>
      </c>
      <c r="I203" s="178">
        <v>0</v>
      </c>
      <c r="J203" s="176">
        <v>46114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-453.15</v>
      </c>
    </row>
    <row r="204" spans="1:16" ht="19.5" hidden="1" customHeight="1">
      <c r="A204" s="172" t="s">
        <v>3433</v>
      </c>
      <c r="B204" s="176">
        <v>46114</v>
      </c>
      <c r="C204" s="172" t="s">
        <v>109</v>
      </c>
      <c r="D204" s="172" t="s">
        <v>139</v>
      </c>
      <c r="E204" s="172" t="s">
        <v>85</v>
      </c>
      <c r="F204" s="172" t="s">
        <v>85</v>
      </c>
      <c r="G204" s="172" t="s">
        <v>85</v>
      </c>
      <c r="H204" s="177">
        <v>0</v>
      </c>
      <c r="I204" s="178">
        <v>0</v>
      </c>
      <c r="J204" s="176">
        <v>46114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-289.58999999999997</v>
      </c>
    </row>
    <row r="205" spans="1:16" ht="19.5" hidden="1" customHeight="1">
      <c r="A205" s="172" t="s">
        <v>3434</v>
      </c>
      <c r="B205" s="176">
        <v>46114</v>
      </c>
      <c r="C205" s="172" t="s">
        <v>109</v>
      </c>
      <c r="D205" s="172" t="s">
        <v>139</v>
      </c>
      <c r="E205" s="172" t="s">
        <v>85</v>
      </c>
      <c r="F205" s="172" t="s">
        <v>85</v>
      </c>
      <c r="G205" s="172" t="s">
        <v>85</v>
      </c>
      <c r="H205" s="177">
        <v>0</v>
      </c>
      <c r="I205" s="178">
        <v>0</v>
      </c>
      <c r="J205" s="176">
        <v>46114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-271.38</v>
      </c>
    </row>
    <row r="206" spans="1:16" ht="19.5" hidden="1" customHeight="1">
      <c r="A206" s="172" t="s">
        <v>3013</v>
      </c>
      <c r="B206" s="176">
        <v>46114</v>
      </c>
      <c r="C206" s="172" t="s">
        <v>109</v>
      </c>
      <c r="D206" s="172" t="s">
        <v>143</v>
      </c>
      <c r="E206" s="172" t="s">
        <v>85</v>
      </c>
      <c r="F206" s="172" t="s">
        <v>85</v>
      </c>
      <c r="G206" s="172" t="s">
        <v>85</v>
      </c>
      <c r="H206" s="177">
        <v>0</v>
      </c>
      <c r="I206" s="178">
        <v>0</v>
      </c>
      <c r="J206" s="176">
        <v>46114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-479.6</v>
      </c>
    </row>
    <row r="207" spans="1:16" ht="19.5" hidden="1" customHeight="1">
      <c r="A207" s="172" t="s">
        <v>3407</v>
      </c>
      <c r="B207" s="176">
        <v>46114</v>
      </c>
      <c r="C207" s="172" t="s">
        <v>109</v>
      </c>
      <c r="D207" s="172" t="s">
        <v>139</v>
      </c>
      <c r="E207" s="172" t="s">
        <v>85</v>
      </c>
      <c r="F207" s="172" t="s">
        <v>85</v>
      </c>
      <c r="G207" s="172" t="s">
        <v>85</v>
      </c>
      <c r="H207" s="177">
        <v>0</v>
      </c>
      <c r="I207" s="178">
        <v>0</v>
      </c>
      <c r="J207" s="176">
        <v>46114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-260.02</v>
      </c>
    </row>
    <row r="208" spans="1:16" ht="19.5" hidden="1" customHeight="1">
      <c r="A208" s="172" t="s">
        <v>3406</v>
      </c>
      <c r="B208" s="176">
        <v>46114</v>
      </c>
      <c r="C208" s="172" t="s">
        <v>109</v>
      </c>
      <c r="D208" s="172" t="s">
        <v>139</v>
      </c>
      <c r="E208" s="172" t="s">
        <v>85</v>
      </c>
      <c r="F208" s="172" t="s">
        <v>85</v>
      </c>
      <c r="G208" s="172" t="s">
        <v>85</v>
      </c>
      <c r="H208" s="177">
        <v>0</v>
      </c>
      <c r="I208" s="178">
        <v>0</v>
      </c>
      <c r="J208" s="176">
        <v>46114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-369.71</v>
      </c>
    </row>
    <row r="209" spans="1:16" ht="19.5" hidden="1" customHeight="1">
      <c r="A209" s="172" t="s">
        <v>3408</v>
      </c>
      <c r="B209" s="176">
        <v>46114</v>
      </c>
      <c r="C209" s="172" t="s">
        <v>109</v>
      </c>
      <c r="D209" s="172" t="s">
        <v>139</v>
      </c>
      <c r="E209" s="172" t="s">
        <v>85</v>
      </c>
      <c r="F209" s="172" t="s">
        <v>85</v>
      </c>
      <c r="G209" s="172" t="s">
        <v>85</v>
      </c>
      <c r="H209" s="177">
        <v>0</v>
      </c>
      <c r="I209" s="178">
        <v>0</v>
      </c>
      <c r="J209" s="176">
        <v>46114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-449.06</v>
      </c>
    </row>
    <row r="210" spans="1:16" ht="19.5" hidden="1" customHeight="1">
      <c r="A210" s="172" t="s">
        <v>3620</v>
      </c>
      <c r="B210" s="176">
        <v>46115</v>
      </c>
      <c r="C210" s="172" t="s">
        <v>92</v>
      </c>
      <c r="D210" s="172" t="s">
        <v>24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0</v>
      </c>
      <c r="J210" s="176">
        <v>46110</v>
      </c>
      <c r="K210" s="172" t="s">
        <v>93</v>
      </c>
      <c r="L210" s="172" t="s">
        <v>94</v>
      </c>
      <c r="M210" s="179">
        <v>0</v>
      </c>
      <c r="N210" s="177"/>
      <c r="O210" s="177">
        <v>33</v>
      </c>
      <c r="P210" s="180">
        <v>-46.77</v>
      </c>
    </row>
    <row r="211" spans="1:16" ht="19.5" hidden="1" customHeight="1">
      <c r="A211" s="172" t="s">
        <v>3620</v>
      </c>
      <c r="B211" s="176">
        <v>46115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0</v>
      </c>
      <c r="J211" s="176">
        <v>46110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-25</v>
      </c>
    </row>
    <row r="212" spans="1:16" ht="19.5" hidden="1" customHeight="1">
      <c r="A212" s="172" t="s">
        <v>3620</v>
      </c>
      <c r="B212" s="176">
        <v>46115</v>
      </c>
      <c r="C212" s="172" t="s">
        <v>92</v>
      </c>
      <c r="D212" s="172" t="s">
        <v>96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46110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3620</v>
      </c>
      <c r="B213" s="176">
        <v>46115</v>
      </c>
      <c r="C213" s="172" t="s">
        <v>92</v>
      </c>
      <c r="D213" s="172" t="s">
        <v>97</v>
      </c>
      <c r="E213" s="172" t="s">
        <v>39</v>
      </c>
      <c r="F213" s="172" t="s">
        <v>117</v>
      </c>
      <c r="G213" s="172" t="s">
        <v>84</v>
      </c>
      <c r="H213" s="177">
        <v>1</v>
      </c>
      <c r="I213" s="178">
        <v>0</v>
      </c>
      <c r="J213" s="176">
        <v>46110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3620</v>
      </c>
      <c r="B214" s="176">
        <v>46115</v>
      </c>
      <c r="C214" s="172" t="s">
        <v>2694</v>
      </c>
      <c r="D214" s="172" t="s">
        <v>98</v>
      </c>
      <c r="E214" s="172" t="s">
        <v>39</v>
      </c>
      <c r="F214" s="172" t="s">
        <v>117</v>
      </c>
      <c r="G214" s="172" t="s">
        <v>84</v>
      </c>
      <c r="H214" s="177">
        <v>1</v>
      </c>
      <c r="I214" s="178">
        <v>0</v>
      </c>
      <c r="J214" s="176">
        <v>46110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3621</v>
      </c>
      <c r="B215" s="176">
        <v>46115</v>
      </c>
      <c r="C215" s="172" t="s">
        <v>92</v>
      </c>
      <c r="D215" s="172" t="s">
        <v>96</v>
      </c>
      <c r="E215" s="172" t="s">
        <v>39</v>
      </c>
      <c r="F215" s="172" t="s">
        <v>117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0</v>
      </c>
    </row>
    <row r="216" spans="1:16" ht="19.5" hidden="1" customHeight="1">
      <c r="A216" s="172" t="s">
        <v>3621</v>
      </c>
      <c r="B216" s="176">
        <v>46115</v>
      </c>
      <c r="C216" s="172" t="s">
        <v>92</v>
      </c>
      <c r="D216" s="172" t="s">
        <v>97</v>
      </c>
      <c r="E216" s="172" t="s">
        <v>39</v>
      </c>
      <c r="F216" s="172" t="s">
        <v>117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-46.77</v>
      </c>
    </row>
    <row r="217" spans="1:16" ht="19.5" hidden="1" customHeight="1">
      <c r="A217" s="172" t="s">
        <v>3621</v>
      </c>
      <c r="B217" s="176">
        <v>46115</v>
      </c>
      <c r="C217" s="172" t="s">
        <v>2694</v>
      </c>
      <c r="D217" s="172" t="s">
        <v>98</v>
      </c>
      <c r="E217" s="172" t="s">
        <v>39</v>
      </c>
      <c r="F217" s="172" t="s">
        <v>117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-15</v>
      </c>
    </row>
    <row r="218" spans="1:16" ht="19.5" hidden="1" customHeight="1">
      <c r="A218" s="172" t="s">
        <v>3621</v>
      </c>
      <c r="B218" s="176">
        <v>46115</v>
      </c>
      <c r="C218" s="172" t="s">
        <v>92</v>
      </c>
      <c r="D218" s="172" t="s">
        <v>24</v>
      </c>
      <c r="E218" s="172" t="s">
        <v>39</v>
      </c>
      <c r="F218" s="172" t="s">
        <v>117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>
        <v>34</v>
      </c>
      <c r="P218" s="180">
        <v>-46.77</v>
      </c>
    </row>
    <row r="219" spans="1:16" ht="19.5" hidden="1" customHeight="1">
      <c r="A219" s="172" t="s">
        <v>3621</v>
      </c>
      <c r="B219" s="176">
        <v>46115</v>
      </c>
      <c r="C219" s="172" t="s">
        <v>2694</v>
      </c>
      <c r="D219" s="172" t="s">
        <v>95</v>
      </c>
      <c r="E219" s="172" t="s">
        <v>39</v>
      </c>
      <c r="F219" s="172" t="s">
        <v>117</v>
      </c>
      <c r="G219" s="172" t="s">
        <v>84</v>
      </c>
      <c r="H219" s="177">
        <v>1</v>
      </c>
      <c r="I219" s="178">
        <v>0</v>
      </c>
      <c r="J219" s="176">
        <v>46109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-22.89</v>
      </c>
    </row>
    <row r="220" spans="1:16" ht="19.5" hidden="1" customHeight="1">
      <c r="A220" s="172" t="s">
        <v>3622</v>
      </c>
      <c r="B220" s="176">
        <v>46115</v>
      </c>
      <c r="C220" s="172" t="s">
        <v>2694</v>
      </c>
      <c r="D220" s="172" t="s">
        <v>82</v>
      </c>
      <c r="E220" s="172" t="s">
        <v>53</v>
      </c>
      <c r="F220" s="172" t="s">
        <v>120</v>
      </c>
      <c r="G220" s="172" t="s">
        <v>84</v>
      </c>
      <c r="H220" s="177">
        <v>1</v>
      </c>
      <c r="I220" s="178">
        <v>0</v>
      </c>
      <c r="J220" s="176">
        <v>46115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-30.35</v>
      </c>
    </row>
    <row r="221" spans="1:16" ht="19.5" hidden="1" customHeight="1">
      <c r="A221" s="172" t="s">
        <v>3623</v>
      </c>
      <c r="B221" s="176">
        <v>46115</v>
      </c>
      <c r="C221" s="172" t="s">
        <v>92</v>
      </c>
      <c r="D221" s="172" t="s">
        <v>24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0</v>
      </c>
      <c r="J221" s="176">
        <v>46111</v>
      </c>
      <c r="K221" s="172" t="s">
        <v>93</v>
      </c>
      <c r="L221" s="172" t="s">
        <v>94</v>
      </c>
      <c r="M221" s="179">
        <v>0</v>
      </c>
      <c r="N221" s="177"/>
      <c r="O221" s="177">
        <v>33</v>
      </c>
      <c r="P221" s="180">
        <v>-56.94</v>
      </c>
    </row>
    <row r="222" spans="1:16" ht="19.5" hidden="1" customHeight="1">
      <c r="A222" s="172" t="s">
        <v>3623</v>
      </c>
      <c r="B222" s="176">
        <v>46115</v>
      </c>
      <c r="C222" s="172" t="s">
        <v>2694</v>
      </c>
      <c r="D222" s="172" t="s">
        <v>95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46111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-5.94</v>
      </c>
    </row>
    <row r="223" spans="1:16" ht="19.5" hidden="1" customHeight="1">
      <c r="A223" s="172" t="s">
        <v>3623</v>
      </c>
      <c r="B223" s="176">
        <v>46115</v>
      </c>
      <c r="C223" s="172" t="s">
        <v>92</v>
      </c>
      <c r="D223" s="172" t="s">
        <v>96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46111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0</v>
      </c>
    </row>
    <row r="224" spans="1:16" ht="19.5" hidden="1" customHeight="1">
      <c r="A224" s="172" t="s">
        <v>3623</v>
      </c>
      <c r="B224" s="176">
        <v>46115</v>
      </c>
      <c r="C224" s="172" t="s">
        <v>92</v>
      </c>
      <c r="D224" s="172" t="s">
        <v>97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0</v>
      </c>
      <c r="J224" s="176">
        <v>46111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-56.94</v>
      </c>
    </row>
    <row r="225" spans="1:16" ht="19.5" hidden="1" customHeight="1">
      <c r="A225" s="172" t="s">
        <v>3623</v>
      </c>
      <c r="B225" s="176">
        <v>46115</v>
      </c>
      <c r="C225" s="172" t="s">
        <v>2694</v>
      </c>
      <c r="D225" s="172" t="s">
        <v>98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0</v>
      </c>
      <c r="J225" s="176">
        <v>46111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</v>
      </c>
    </row>
    <row r="226" spans="1:16" ht="19.5" hidden="1" customHeight="1">
      <c r="A226" s="172" t="s">
        <v>3624</v>
      </c>
      <c r="B226" s="176">
        <v>46115</v>
      </c>
      <c r="C226" s="172" t="s">
        <v>92</v>
      </c>
      <c r="D226" s="172" t="s">
        <v>24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46106</v>
      </c>
      <c r="K226" s="172" t="s">
        <v>93</v>
      </c>
      <c r="L226" s="172" t="s">
        <v>94</v>
      </c>
      <c r="M226" s="179">
        <v>0</v>
      </c>
      <c r="N226" s="177"/>
      <c r="O226" s="177">
        <v>34</v>
      </c>
      <c r="P226" s="180">
        <v>-46.77</v>
      </c>
    </row>
    <row r="227" spans="1:16" ht="19.5" hidden="1" customHeight="1">
      <c r="A227" s="172" t="s">
        <v>3624</v>
      </c>
      <c r="B227" s="176">
        <v>46115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-9.0500000000000007</v>
      </c>
    </row>
    <row r="228" spans="1:16" ht="19.5" hidden="1" customHeight="1">
      <c r="A228" s="172" t="s">
        <v>3625</v>
      </c>
      <c r="B228" s="176">
        <v>46115</v>
      </c>
      <c r="C228" s="172" t="s">
        <v>92</v>
      </c>
      <c r="D228" s="172" t="s">
        <v>24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46107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-56.94</v>
      </c>
    </row>
    <row r="229" spans="1:16" ht="19.5" hidden="1" customHeight="1">
      <c r="A229" s="172" t="s">
        <v>3625</v>
      </c>
      <c r="B229" s="176">
        <v>46115</v>
      </c>
      <c r="C229" s="172" t="s">
        <v>2694</v>
      </c>
      <c r="D229" s="172" t="s">
        <v>95</v>
      </c>
      <c r="E229" s="172" t="s">
        <v>59</v>
      </c>
      <c r="F229" s="172" t="s">
        <v>1386</v>
      </c>
      <c r="G229" s="172" t="s">
        <v>84</v>
      </c>
      <c r="H229" s="177">
        <v>1</v>
      </c>
      <c r="I229" s="178">
        <v>0</v>
      </c>
      <c r="J229" s="176">
        <v>46107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-6.25</v>
      </c>
    </row>
    <row r="230" spans="1:16" ht="19.5" hidden="1" customHeight="1">
      <c r="A230" s="172" t="s">
        <v>3624</v>
      </c>
      <c r="B230" s="176">
        <v>46115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46106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3624</v>
      </c>
      <c r="B231" s="176">
        <v>46115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46106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3624</v>
      </c>
      <c r="B232" s="176">
        <v>46115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46106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3625</v>
      </c>
      <c r="B233" s="176">
        <v>46115</v>
      </c>
      <c r="C233" s="172" t="s">
        <v>92</v>
      </c>
      <c r="D233" s="172" t="s">
        <v>96</v>
      </c>
      <c r="E233" s="172" t="s">
        <v>59</v>
      </c>
      <c r="F233" s="172" t="s">
        <v>1386</v>
      </c>
      <c r="G233" s="172" t="s">
        <v>84</v>
      </c>
      <c r="H233" s="177">
        <v>1</v>
      </c>
      <c r="I233" s="178">
        <v>0</v>
      </c>
      <c r="J233" s="176">
        <v>46107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0</v>
      </c>
    </row>
    <row r="234" spans="1:16" ht="19.5" hidden="1" customHeight="1">
      <c r="A234" s="172" t="s">
        <v>3625</v>
      </c>
      <c r="B234" s="176">
        <v>46115</v>
      </c>
      <c r="C234" s="172" t="s">
        <v>92</v>
      </c>
      <c r="D234" s="172" t="s">
        <v>97</v>
      </c>
      <c r="E234" s="172" t="s">
        <v>59</v>
      </c>
      <c r="F234" s="172" t="s">
        <v>1386</v>
      </c>
      <c r="G234" s="172" t="s">
        <v>84</v>
      </c>
      <c r="H234" s="177">
        <v>1</v>
      </c>
      <c r="I234" s="178">
        <v>0</v>
      </c>
      <c r="J234" s="176">
        <v>46107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-56.94</v>
      </c>
    </row>
    <row r="235" spans="1:16" ht="19.5" hidden="1" customHeight="1">
      <c r="A235" s="172" t="s">
        <v>3625</v>
      </c>
      <c r="B235" s="176">
        <v>46115</v>
      </c>
      <c r="C235" s="172" t="s">
        <v>2694</v>
      </c>
      <c r="D235" s="172" t="s">
        <v>98</v>
      </c>
      <c r="E235" s="172" t="s">
        <v>59</v>
      </c>
      <c r="F235" s="172" t="s">
        <v>1386</v>
      </c>
      <c r="G235" s="172" t="s">
        <v>84</v>
      </c>
      <c r="H235" s="177">
        <v>1</v>
      </c>
      <c r="I235" s="178">
        <v>0</v>
      </c>
      <c r="J235" s="176">
        <v>46107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-15</v>
      </c>
    </row>
    <row r="236" spans="1:16" ht="19.5" hidden="1" customHeight="1">
      <c r="A236" s="172" t="s">
        <v>3626</v>
      </c>
      <c r="B236" s="176">
        <v>46115</v>
      </c>
      <c r="C236" s="172" t="s">
        <v>92</v>
      </c>
      <c r="D236" s="172" t="s">
        <v>24</v>
      </c>
      <c r="E236" s="172" t="s">
        <v>58</v>
      </c>
      <c r="F236" s="172" t="s">
        <v>1300</v>
      </c>
      <c r="G236" s="172" t="s">
        <v>84</v>
      </c>
      <c r="H236" s="177">
        <v>1</v>
      </c>
      <c r="I236" s="178">
        <v>2443</v>
      </c>
      <c r="J236" s="176">
        <v>46113</v>
      </c>
      <c r="K236" s="172" t="s">
        <v>93</v>
      </c>
      <c r="L236" s="172" t="s">
        <v>94</v>
      </c>
      <c r="M236" s="179">
        <v>0.43</v>
      </c>
      <c r="N236" s="177"/>
      <c r="O236" s="177">
        <v>32</v>
      </c>
      <c r="P236" s="180">
        <v>-85.59</v>
      </c>
    </row>
    <row r="237" spans="1:16" ht="19.5" hidden="1" customHeight="1">
      <c r="A237" s="172" t="s">
        <v>3626</v>
      </c>
      <c r="B237" s="176">
        <v>46115</v>
      </c>
      <c r="C237" s="172" t="s">
        <v>100</v>
      </c>
      <c r="D237" s="172" t="s">
        <v>101</v>
      </c>
      <c r="E237" s="172" t="s">
        <v>58</v>
      </c>
      <c r="F237" s="172" t="s">
        <v>1300</v>
      </c>
      <c r="G237" s="172" t="s">
        <v>84</v>
      </c>
      <c r="H237" s="177">
        <v>1</v>
      </c>
      <c r="I237" s="178">
        <v>2443</v>
      </c>
      <c r="J237" s="176">
        <v>46113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1042.8599999999999</v>
      </c>
    </row>
    <row r="238" spans="1:16" ht="19.5" hidden="1" customHeight="1">
      <c r="A238" s="172" t="s">
        <v>3626</v>
      </c>
      <c r="B238" s="176">
        <v>46115</v>
      </c>
      <c r="C238" s="172" t="s">
        <v>100</v>
      </c>
      <c r="D238" s="172" t="s">
        <v>102</v>
      </c>
      <c r="E238" s="172" t="s">
        <v>58</v>
      </c>
      <c r="F238" s="172" t="s">
        <v>1300</v>
      </c>
      <c r="G238" s="172" t="s">
        <v>84</v>
      </c>
      <c r="H238" s="177">
        <v>1</v>
      </c>
      <c r="I238" s="178">
        <v>2443</v>
      </c>
      <c r="J238" s="176">
        <v>46113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10.43</v>
      </c>
    </row>
    <row r="239" spans="1:16" ht="19.5" hidden="1" customHeight="1">
      <c r="A239" s="172" t="s">
        <v>3626</v>
      </c>
      <c r="B239" s="176">
        <v>46115</v>
      </c>
      <c r="C239" s="172" t="s">
        <v>100</v>
      </c>
      <c r="D239" s="172" t="s">
        <v>103</v>
      </c>
      <c r="E239" s="172" t="s">
        <v>58</v>
      </c>
      <c r="F239" s="172" t="s">
        <v>1300</v>
      </c>
      <c r="G239" s="172" t="s">
        <v>84</v>
      </c>
      <c r="H239" s="177">
        <v>1</v>
      </c>
      <c r="I239" s="178">
        <v>2443</v>
      </c>
      <c r="J239" s="176">
        <v>46113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1389.71</v>
      </c>
    </row>
    <row r="240" spans="1:16" ht="19.5" hidden="1" customHeight="1">
      <c r="A240" s="172" t="s">
        <v>3626</v>
      </c>
      <c r="B240" s="176">
        <v>46115</v>
      </c>
      <c r="C240" s="172" t="s">
        <v>104</v>
      </c>
      <c r="D240" s="172" t="s">
        <v>105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2443</v>
      </c>
      <c r="J240" s="176">
        <v>46113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-1050.49</v>
      </c>
    </row>
    <row r="241" spans="1:16" ht="19.5" hidden="1" customHeight="1">
      <c r="A241" s="172" t="s">
        <v>3626</v>
      </c>
      <c r="B241" s="176">
        <v>46115</v>
      </c>
      <c r="C241" s="172" t="s">
        <v>2694</v>
      </c>
      <c r="D241" s="172" t="s">
        <v>95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2443</v>
      </c>
      <c r="J241" s="176">
        <v>46113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-10.76</v>
      </c>
    </row>
    <row r="242" spans="1:16" ht="19.5" hidden="1" customHeight="1">
      <c r="A242" s="172" t="s">
        <v>3627</v>
      </c>
      <c r="B242" s="176">
        <v>46115</v>
      </c>
      <c r="C242" s="172" t="s">
        <v>92</v>
      </c>
      <c r="D242" s="172" t="s">
        <v>24</v>
      </c>
      <c r="E242" s="172" t="s">
        <v>60</v>
      </c>
      <c r="F242" s="172" t="s">
        <v>1426</v>
      </c>
      <c r="G242" s="172" t="s">
        <v>84</v>
      </c>
      <c r="H242" s="177">
        <v>1</v>
      </c>
      <c r="I242" s="178">
        <v>2650</v>
      </c>
      <c r="J242" s="176">
        <v>46111</v>
      </c>
      <c r="K242" s="172" t="s">
        <v>93</v>
      </c>
      <c r="L242" s="172" t="s">
        <v>94</v>
      </c>
      <c r="M242" s="179">
        <v>0.43</v>
      </c>
      <c r="N242" s="177"/>
      <c r="O242" s="177">
        <v>33</v>
      </c>
      <c r="P242" s="180">
        <v>-100.52</v>
      </c>
    </row>
    <row r="243" spans="1:16" ht="19.5" hidden="1" customHeight="1">
      <c r="A243" s="172" t="s">
        <v>3627</v>
      </c>
      <c r="B243" s="176">
        <v>46115</v>
      </c>
      <c r="C243" s="172" t="s">
        <v>100</v>
      </c>
      <c r="D243" s="172" t="s">
        <v>101</v>
      </c>
      <c r="E243" s="172" t="s">
        <v>60</v>
      </c>
      <c r="F243" s="172" t="s">
        <v>1426</v>
      </c>
      <c r="G243" s="172" t="s">
        <v>84</v>
      </c>
      <c r="H243" s="177">
        <v>1</v>
      </c>
      <c r="I243" s="178">
        <v>2650</v>
      </c>
      <c r="J243" s="176">
        <v>46111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1034.29</v>
      </c>
    </row>
    <row r="244" spans="1:16" ht="19.5" hidden="1" customHeight="1">
      <c r="A244" s="172" t="s">
        <v>3627</v>
      </c>
      <c r="B244" s="176">
        <v>46115</v>
      </c>
      <c r="C244" s="172" t="s">
        <v>100</v>
      </c>
      <c r="D244" s="172" t="s">
        <v>102</v>
      </c>
      <c r="E244" s="172" t="s">
        <v>60</v>
      </c>
      <c r="F244" s="172" t="s">
        <v>1426</v>
      </c>
      <c r="G244" s="172" t="s">
        <v>84</v>
      </c>
      <c r="H244" s="177">
        <v>1</v>
      </c>
      <c r="I244" s="178">
        <v>2650</v>
      </c>
      <c r="J244" s="176">
        <v>46111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10.34</v>
      </c>
    </row>
    <row r="245" spans="1:16" ht="19.5" hidden="1" customHeight="1">
      <c r="A245" s="172" t="s">
        <v>3627</v>
      </c>
      <c r="B245" s="176">
        <v>46115</v>
      </c>
      <c r="C245" s="172" t="s">
        <v>100</v>
      </c>
      <c r="D245" s="172" t="s">
        <v>103</v>
      </c>
      <c r="E245" s="172" t="s">
        <v>60</v>
      </c>
      <c r="F245" s="172" t="s">
        <v>1426</v>
      </c>
      <c r="G245" s="172" t="s">
        <v>84</v>
      </c>
      <c r="H245" s="177">
        <v>1</v>
      </c>
      <c r="I245" s="178">
        <v>2650</v>
      </c>
      <c r="J245" s="176">
        <v>46111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1605.37</v>
      </c>
    </row>
    <row r="246" spans="1:16" ht="19.5" hidden="1" customHeight="1">
      <c r="A246" s="172" t="s">
        <v>3627</v>
      </c>
      <c r="B246" s="176">
        <v>46115</v>
      </c>
      <c r="C246" s="172" t="s">
        <v>104</v>
      </c>
      <c r="D246" s="172" t="s">
        <v>105</v>
      </c>
      <c r="E246" s="172" t="s">
        <v>60</v>
      </c>
      <c r="F246" s="172" t="s">
        <v>1426</v>
      </c>
      <c r="G246" s="172" t="s">
        <v>84</v>
      </c>
      <c r="H246" s="177">
        <v>1</v>
      </c>
      <c r="I246" s="178">
        <v>2650</v>
      </c>
      <c r="J246" s="176">
        <v>46111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-1139.5</v>
      </c>
    </row>
    <row r="247" spans="1:16" ht="19.5" hidden="1" customHeight="1">
      <c r="A247" s="172" t="s">
        <v>3627</v>
      </c>
      <c r="B247" s="176">
        <v>46115</v>
      </c>
      <c r="C247" s="172" t="s">
        <v>2694</v>
      </c>
      <c r="D247" s="172" t="s">
        <v>95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2650</v>
      </c>
      <c r="J247" s="176">
        <v>46111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-11.21</v>
      </c>
    </row>
    <row r="248" spans="1:16" ht="19.5" hidden="1" customHeight="1">
      <c r="A248" s="172" t="s">
        <v>3626</v>
      </c>
      <c r="B248" s="176">
        <v>46115</v>
      </c>
      <c r="C248" s="172" t="s">
        <v>2694</v>
      </c>
      <c r="D248" s="172" t="s">
        <v>82</v>
      </c>
      <c r="E248" s="172" t="s">
        <v>58</v>
      </c>
      <c r="F248" s="172" t="s">
        <v>1300</v>
      </c>
      <c r="G248" s="172" t="s">
        <v>84</v>
      </c>
      <c r="H248" s="177">
        <v>1</v>
      </c>
      <c r="I248" s="178">
        <v>0</v>
      </c>
      <c r="J248" s="176">
        <v>46113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-19.809999999999999</v>
      </c>
    </row>
    <row r="249" spans="1:16" ht="19.5" hidden="1" customHeight="1">
      <c r="A249" s="172" t="s">
        <v>3628</v>
      </c>
      <c r="B249" s="176">
        <v>46115</v>
      </c>
      <c r="C249" s="172" t="s">
        <v>92</v>
      </c>
      <c r="D249" s="172" t="s">
        <v>24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0</v>
      </c>
      <c r="J249" s="176">
        <v>46106</v>
      </c>
      <c r="K249" s="172" t="s">
        <v>93</v>
      </c>
      <c r="L249" s="172" t="s">
        <v>94</v>
      </c>
      <c r="M249" s="179">
        <v>0</v>
      </c>
      <c r="N249" s="177"/>
      <c r="O249" s="177">
        <v>34</v>
      </c>
      <c r="P249" s="180">
        <v>-46.77</v>
      </c>
    </row>
    <row r="250" spans="1:16" ht="19.5" hidden="1" customHeight="1">
      <c r="A250" s="172" t="s">
        <v>3628</v>
      </c>
      <c r="B250" s="176">
        <v>46115</v>
      </c>
      <c r="C250" s="172" t="s">
        <v>2694</v>
      </c>
      <c r="D250" s="172" t="s">
        <v>95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0</v>
      </c>
      <c r="J250" s="176">
        <v>46106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-7.62</v>
      </c>
    </row>
    <row r="251" spans="1:16" ht="19.5" hidden="1" customHeight="1">
      <c r="A251" s="172" t="s">
        <v>3628</v>
      </c>
      <c r="B251" s="176">
        <v>46115</v>
      </c>
      <c r="C251" s="172" t="s">
        <v>92</v>
      </c>
      <c r="D251" s="172" t="s">
        <v>96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0</v>
      </c>
      <c r="J251" s="176">
        <v>46106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3628</v>
      </c>
      <c r="B252" s="176">
        <v>46115</v>
      </c>
      <c r="C252" s="172" t="s">
        <v>92</v>
      </c>
      <c r="D252" s="172" t="s">
        <v>97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0</v>
      </c>
      <c r="J252" s="176">
        <v>46106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-46.77</v>
      </c>
    </row>
    <row r="253" spans="1:16" ht="19.5" hidden="1" customHeight="1">
      <c r="A253" s="172" t="s">
        <v>3629</v>
      </c>
      <c r="B253" s="176">
        <v>46115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2146</v>
      </c>
      <c r="J253" s="176">
        <v>46109</v>
      </c>
      <c r="K253" s="172" t="s">
        <v>93</v>
      </c>
      <c r="L253" s="172" t="s">
        <v>94</v>
      </c>
      <c r="M253" s="179">
        <v>0.43</v>
      </c>
      <c r="N253" s="177"/>
      <c r="O253" s="177">
        <v>34</v>
      </c>
      <c r="P253" s="180">
        <v>-89.91</v>
      </c>
    </row>
    <row r="254" spans="1:16" ht="19.5" hidden="1" customHeight="1">
      <c r="A254" s="172" t="s">
        <v>3629</v>
      </c>
      <c r="B254" s="176">
        <v>46115</v>
      </c>
      <c r="C254" s="172" t="s">
        <v>100</v>
      </c>
      <c r="D254" s="172" t="s">
        <v>101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2146</v>
      </c>
      <c r="J254" s="176">
        <v>46109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770.69</v>
      </c>
    </row>
    <row r="255" spans="1:16" ht="19.5" hidden="1" customHeight="1">
      <c r="A255" s="172" t="s">
        <v>3629</v>
      </c>
      <c r="B255" s="176">
        <v>46115</v>
      </c>
      <c r="C255" s="172" t="s">
        <v>100</v>
      </c>
      <c r="D255" s="172" t="s">
        <v>102</v>
      </c>
      <c r="E255" s="172" t="s">
        <v>42</v>
      </c>
      <c r="F255" s="172" t="s">
        <v>89</v>
      </c>
      <c r="G255" s="172" t="s">
        <v>84</v>
      </c>
      <c r="H255" s="177">
        <v>1</v>
      </c>
      <c r="I255" s="178">
        <v>2146</v>
      </c>
      <c r="J255" s="176">
        <v>46109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7.71</v>
      </c>
    </row>
    <row r="256" spans="1:16" ht="19.5" hidden="1" customHeight="1">
      <c r="A256" s="172" t="s">
        <v>3629</v>
      </c>
      <c r="B256" s="176">
        <v>46115</v>
      </c>
      <c r="C256" s="172" t="s">
        <v>100</v>
      </c>
      <c r="D256" s="172" t="s">
        <v>103</v>
      </c>
      <c r="E256" s="172" t="s">
        <v>42</v>
      </c>
      <c r="F256" s="172" t="s">
        <v>89</v>
      </c>
      <c r="G256" s="172" t="s">
        <v>84</v>
      </c>
      <c r="H256" s="177">
        <v>1</v>
      </c>
      <c r="I256" s="178">
        <v>2146</v>
      </c>
      <c r="J256" s="176">
        <v>46109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1367.6</v>
      </c>
    </row>
    <row r="257" spans="1:16" ht="19.5" hidden="1" customHeight="1">
      <c r="A257" s="172" t="s">
        <v>3629</v>
      </c>
      <c r="B257" s="176">
        <v>46115</v>
      </c>
      <c r="C257" s="172" t="s">
        <v>104</v>
      </c>
      <c r="D257" s="172" t="s">
        <v>105</v>
      </c>
      <c r="E257" s="172" t="s">
        <v>42</v>
      </c>
      <c r="F257" s="172" t="s">
        <v>89</v>
      </c>
      <c r="G257" s="172" t="s">
        <v>84</v>
      </c>
      <c r="H257" s="177">
        <v>1</v>
      </c>
      <c r="I257" s="178">
        <v>2146</v>
      </c>
      <c r="J257" s="176">
        <v>46109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-922.78</v>
      </c>
    </row>
    <row r="258" spans="1:16" ht="19.5" hidden="1" customHeight="1">
      <c r="A258" s="172" t="s">
        <v>3629</v>
      </c>
      <c r="B258" s="176">
        <v>46115</v>
      </c>
      <c r="C258" s="172" t="s">
        <v>2694</v>
      </c>
      <c r="D258" s="172" t="s">
        <v>95</v>
      </c>
      <c r="E258" s="172" t="s">
        <v>42</v>
      </c>
      <c r="F258" s="172" t="s">
        <v>89</v>
      </c>
      <c r="G258" s="172" t="s">
        <v>84</v>
      </c>
      <c r="H258" s="177">
        <v>1</v>
      </c>
      <c r="I258" s="178">
        <v>2146</v>
      </c>
      <c r="J258" s="176">
        <v>46109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-8.75</v>
      </c>
    </row>
    <row r="259" spans="1:16" ht="19.5" hidden="1" customHeight="1">
      <c r="A259" s="172" t="s">
        <v>3630</v>
      </c>
      <c r="B259" s="176">
        <v>46115</v>
      </c>
      <c r="C259" s="172" t="s">
        <v>92</v>
      </c>
      <c r="D259" s="172" t="s">
        <v>24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2443</v>
      </c>
      <c r="J259" s="176">
        <v>46113</v>
      </c>
      <c r="K259" s="172" t="s">
        <v>93</v>
      </c>
      <c r="L259" s="172" t="s">
        <v>94</v>
      </c>
      <c r="M259" s="179">
        <v>0.43</v>
      </c>
      <c r="N259" s="177"/>
      <c r="O259" s="177">
        <v>32</v>
      </c>
      <c r="P259" s="180">
        <v>-85.59</v>
      </c>
    </row>
    <row r="260" spans="1:16" ht="19.5" hidden="1" customHeight="1">
      <c r="A260" s="172" t="s">
        <v>3630</v>
      </c>
      <c r="B260" s="176">
        <v>46115</v>
      </c>
      <c r="C260" s="172" t="s">
        <v>100</v>
      </c>
      <c r="D260" s="172" t="s">
        <v>101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2443</v>
      </c>
      <c r="J260" s="176">
        <v>46113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978.36</v>
      </c>
    </row>
    <row r="261" spans="1:16" ht="19.5" hidden="1" customHeight="1">
      <c r="A261" s="172" t="s">
        <v>3630</v>
      </c>
      <c r="B261" s="176">
        <v>46115</v>
      </c>
      <c r="C261" s="172" t="s">
        <v>100</v>
      </c>
      <c r="D261" s="172" t="s">
        <v>102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2443</v>
      </c>
      <c r="J261" s="176">
        <v>46113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9.7799999999999994</v>
      </c>
    </row>
    <row r="262" spans="1:16" ht="19.5" hidden="1" customHeight="1">
      <c r="A262" s="172" t="s">
        <v>3630</v>
      </c>
      <c r="B262" s="176">
        <v>46115</v>
      </c>
      <c r="C262" s="172" t="s">
        <v>100</v>
      </c>
      <c r="D262" s="172" t="s">
        <v>103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2443</v>
      </c>
      <c r="J262" s="176">
        <v>46113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1454.86</v>
      </c>
    </row>
    <row r="263" spans="1:16" ht="19.5" hidden="1" customHeight="1">
      <c r="A263" s="172" t="s">
        <v>3630</v>
      </c>
      <c r="B263" s="176">
        <v>46115</v>
      </c>
      <c r="C263" s="172" t="s">
        <v>104</v>
      </c>
      <c r="D263" s="172" t="s">
        <v>105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2443</v>
      </c>
      <c r="J263" s="176">
        <v>46113</v>
      </c>
      <c r="K263" s="172" t="s">
        <v>93</v>
      </c>
      <c r="L263" s="172" t="s">
        <v>94</v>
      </c>
      <c r="M263" s="179">
        <v>0.43</v>
      </c>
      <c r="N263" s="177"/>
      <c r="O263" s="177"/>
      <c r="P263" s="180">
        <v>-1050.49</v>
      </c>
    </row>
    <row r="264" spans="1:16" ht="19.5" hidden="1" customHeight="1">
      <c r="A264" s="172" t="s">
        <v>3630</v>
      </c>
      <c r="B264" s="176">
        <v>46115</v>
      </c>
      <c r="C264" s="172" t="s">
        <v>2694</v>
      </c>
      <c r="D264" s="172" t="s">
        <v>95</v>
      </c>
      <c r="E264" s="172" t="s">
        <v>58</v>
      </c>
      <c r="F264" s="172" t="s">
        <v>1300</v>
      </c>
      <c r="G264" s="172" t="s">
        <v>84</v>
      </c>
      <c r="H264" s="177">
        <v>1</v>
      </c>
      <c r="I264" s="178">
        <v>2443</v>
      </c>
      <c r="J264" s="176">
        <v>46113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-7.53</v>
      </c>
    </row>
    <row r="265" spans="1:16" ht="19.5" hidden="1" customHeight="1">
      <c r="A265" s="172" t="s">
        <v>3631</v>
      </c>
      <c r="B265" s="176">
        <v>46115</v>
      </c>
      <c r="C265" s="172" t="s">
        <v>92</v>
      </c>
      <c r="D265" s="172" t="s">
        <v>24</v>
      </c>
      <c r="E265" s="172" t="s">
        <v>40</v>
      </c>
      <c r="F265" s="172" t="s">
        <v>197</v>
      </c>
      <c r="G265" s="172" t="s">
        <v>84</v>
      </c>
      <c r="H265" s="177">
        <v>1</v>
      </c>
      <c r="I265" s="178">
        <v>2650</v>
      </c>
      <c r="J265" s="176">
        <v>46113</v>
      </c>
      <c r="K265" s="172" t="s">
        <v>93</v>
      </c>
      <c r="L265" s="172" t="s">
        <v>94</v>
      </c>
      <c r="M265" s="179">
        <v>0.43</v>
      </c>
      <c r="N265" s="177"/>
      <c r="O265" s="177">
        <v>32</v>
      </c>
      <c r="P265" s="180">
        <v>-75.45</v>
      </c>
    </row>
    <row r="266" spans="1:16" ht="19.5" hidden="1" customHeight="1">
      <c r="A266" s="172" t="s">
        <v>3631</v>
      </c>
      <c r="B266" s="176">
        <v>46115</v>
      </c>
      <c r="C266" s="172" t="s">
        <v>100</v>
      </c>
      <c r="D266" s="172" t="s">
        <v>101</v>
      </c>
      <c r="E266" s="172" t="s">
        <v>40</v>
      </c>
      <c r="F266" s="172" t="s">
        <v>197</v>
      </c>
      <c r="G266" s="172" t="s">
        <v>84</v>
      </c>
      <c r="H266" s="177">
        <v>1</v>
      </c>
      <c r="I266" s="178">
        <v>2650</v>
      </c>
      <c r="J266" s="176">
        <v>46113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1446.67</v>
      </c>
    </row>
    <row r="267" spans="1:16" ht="19.5" hidden="1" customHeight="1">
      <c r="A267" s="172" t="s">
        <v>3631</v>
      </c>
      <c r="B267" s="176">
        <v>46115</v>
      </c>
      <c r="C267" s="172" t="s">
        <v>100</v>
      </c>
      <c r="D267" s="172" t="s">
        <v>102</v>
      </c>
      <c r="E267" s="172" t="s">
        <v>40</v>
      </c>
      <c r="F267" s="172" t="s">
        <v>197</v>
      </c>
      <c r="G267" s="172" t="s">
        <v>84</v>
      </c>
      <c r="H267" s="177">
        <v>1</v>
      </c>
      <c r="I267" s="178">
        <v>2650</v>
      </c>
      <c r="J267" s="176">
        <v>46113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14.47</v>
      </c>
    </row>
    <row r="268" spans="1:16" ht="19.5" hidden="1" customHeight="1">
      <c r="A268" s="172" t="s">
        <v>3631</v>
      </c>
      <c r="B268" s="176">
        <v>46115</v>
      </c>
      <c r="C268" s="172" t="s">
        <v>100</v>
      </c>
      <c r="D268" s="172" t="s">
        <v>103</v>
      </c>
      <c r="E268" s="172" t="s">
        <v>40</v>
      </c>
      <c r="F268" s="172" t="s">
        <v>197</v>
      </c>
      <c r="G268" s="172" t="s">
        <v>84</v>
      </c>
      <c r="H268" s="177">
        <v>1</v>
      </c>
      <c r="I268" s="178">
        <v>2650</v>
      </c>
      <c r="J268" s="176">
        <v>46113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1188.8599999999999</v>
      </c>
    </row>
    <row r="269" spans="1:16" ht="19.5" hidden="1" customHeight="1">
      <c r="A269" s="172" t="s">
        <v>3631</v>
      </c>
      <c r="B269" s="176">
        <v>46115</v>
      </c>
      <c r="C269" s="172" t="s">
        <v>104</v>
      </c>
      <c r="D269" s="172" t="s">
        <v>105</v>
      </c>
      <c r="E269" s="172" t="s">
        <v>40</v>
      </c>
      <c r="F269" s="172" t="s">
        <v>197</v>
      </c>
      <c r="G269" s="172" t="s">
        <v>84</v>
      </c>
      <c r="H269" s="177">
        <v>1</v>
      </c>
      <c r="I269" s="178">
        <v>2650</v>
      </c>
      <c r="J269" s="176">
        <v>46113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-1139.5</v>
      </c>
    </row>
    <row r="270" spans="1:16" ht="19.5" hidden="1" customHeight="1">
      <c r="A270" s="172" t="s">
        <v>3631</v>
      </c>
      <c r="B270" s="176">
        <v>46115</v>
      </c>
      <c r="C270" s="172" t="s">
        <v>2694</v>
      </c>
      <c r="D270" s="172" t="s">
        <v>95</v>
      </c>
      <c r="E270" s="172" t="s">
        <v>40</v>
      </c>
      <c r="F270" s="172" t="s">
        <v>197</v>
      </c>
      <c r="G270" s="172" t="s">
        <v>84</v>
      </c>
      <c r="H270" s="177">
        <v>1</v>
      </c>
      <c r="I270" s="178">
        <v>2650</v>
      </c>
      <c r="J270" s="176">
        <v>46113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-11.89</v>
      </c>
    </row>
    <row r="271" spans="1:16" ht="19.5" hidden="1" customHeight="1">
      <c r="A271" s="172" t="s">
        <v>3630</v>
      </c>
      <c r="B271" s="176">
        <v>46115</v>
      </c>
      <c r="C271" s="172" t="s">
        <v>2694</v>
      </c>
      <c r="D271" s="172" t="s">
        <v>82</v>
      </c>
      <c r="E271" s="172" t="s">
        <v>58</v>
      </c>
      <c r="F271" s="172" t="s">
        <v>1300</v>
      </c>
      <c r="G271" s="172" t="s">
        <v>84</v>
      </c>
      <c r="H271" s="177">
        <v>1</v>
      </c>
      <c r="I271" s="178">
        <v>0</v>
      </c>
      <c r="J271" s="176">
        <v>46113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-18.59</v>
      </c>
    </row>
    <row r="272" spans="1:16" ht="19.5" hidden="1" customHeight="1">
      <c r="A272" s="172" t="s">
        <v>3629</v>
      </c>
      <c r="B272" s="176">
        <v>46115</v>
      </c>
      <c r="C272" s="172" t="s">
        <v>2694</v>
      </c>
      <c r="D272" s="172" t="s">
        <v>82</v>
      </c>
      <c r="E272" s="172" t="s">
        <v>42</v>
      </c>
      <c r="F272" s="172" t="s">
        <v>89</v>
      </c>
      <c r="G272" s="172" t="s">
        <v>84</v>
      </c>
      <c r="H272" s="177">
        <v>1</v>
      </c>
      <c r="I272" s="178">
        <v>0</v>
      </c>
      <c r="J272" s="176">
        <v>46109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-14.64</v>
      </c>
    </row>
    <row r="273" spans="1:16" ht="19.5" hidden="1" customHeight="1">
      <c r="A273" s="172" t="s">
        <v>3632</v>
      </c>
      <c r="B273" s="176">
        <v>46115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2600</v>
      </c>
      <c r="J273" s="176">
        <v>46114</v>
      </c>
      <c r="K273" s="172" t="s">
        <v>93</v>
      </c>
      <c r="L273" s="172" t="s">
        <v>94</v>
      </c>
      <c r="M273" s="179">
        <v>0.43</v>
      </c>
      <c r="N273" s="177"/>
      <c r="O273" s="177">
        <v>32</v>
      </c>
      <c r="P273" s="180">
        <v>-86.85</v>
      </c>
    </row>
    <row r="274" spans="1:16" ht="19.5" hidden="1" customHeight="1">
      <c r="A274" s="172" t="s">
        <v>3632</v>
      </c>
      <c r="B274" s="176">
        <v>46115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2600</v>
      </c>
      <c r="J274" s="176">
        <v>46114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906.67</v>
      </c>
    </row>
    <row r="275" spans="1:16" ht="19.5" hidden="1" customHeight="1">
      <c r="A275" s="172" t="s">
        <v>3632</v>
      </c>
      <c r="B275" s="176">
        <v>46115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2600</v>
      </c>
      <c r="J275" s="176">
        <v>46114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9.07</v>
      </c>
    </row>
    <row r="276" spans="1:16" ht="19.5" hidden="1" customHeight="1">
      <c r="A276" s="172" t="s">
        <v>3632</v>
      </c>
      <c r="B276" s="176">
        <v>46115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2600</v>
      </c>
      <c r="J276" s="176">
        <v>46114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1684.26</v>
      </c>
    </row>
    <row r="277" spans="1:16" ht="19.5" hidden="1" customHeight="1">
      <c r="A277" s="172" t="s">
        <v>3632</v>
      </c>
      <c r="B277" s="176">
        <v>46115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2600</v>
      </c>
      <c r="J277" s="176">
        <v>46114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-1118</v>
      </c>
    </row>
    <row r="278" spans="1:16" ht="19.5" hidden="1" customHeight="1">
      <c r="A278" s="172" t="s">
        <v>3632</v>
      </c>
      <c r="B278" s="176">
        <v>46115</v>
      </c>
      <c r="C278" s="172" t="s">
        <v>2694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2600</v>
      </c>
      <c r="J278" s="176">
        <v>46114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-9.02</v>
      </c>
    </row>
    <row r="279" spans="1:16" ht="19.5" hidden="1" customHeight="1">
      <c r="A279" s="172" t="s">
        <v>3632</v>
      </c>
      <c r="B279" s="176">
        <v>46115</v>
      </c>
      <c r="C279" s="172" t="s">
        <v>2694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46114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-17.23</v>
      </c>
    </row>
    <row r="280" spans="1:16" ht="19.5" hidden="1" customHeight="1">
      <c r="A280" s="172" t="s">
        <v>3633</v>
      </c>
      <c r="B280" s="176">
        <v>46115</v>
      </c>
      <c r="C280" s="172" t="s">
        <v>92</v>
      </c>
      <c r="D280" s="172" t="s">
        <v>24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2750</v>
      </c>
      <c r="J280" s="176">
        <v>46111</v>
      </c>
      <c r="K280" s="172" t="s">
        <v>93</v>
      </c>
      <c r="L280" s="172" t="s">
        <v>94</v>
      </c>
      <c r="M280" s="179">
        <v>0.43</v>
      </c>
      <c r="N280" s="177"/>
      <c r="O280" s="177">
        <v>33</v>
      </c>
      <c r="P280" s="180">
        <v>-89.16</v>
      </c>
    </row>
    <row r="281" spans="1:16" ht="19.5" hidden="1" customHeight="1">
      <c r="A281" s="172" t="s">
        <v>3633</v>
      </c>
      <c r="B281" s="176">
        <v>46115</v>
      </c>
      <c r="C281" s="172" t="s">
        <v>100</v>
      </c>
      <c r="D281" s="172" t="s">
        <v>101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2750</v>
      </c>
      <c r="J281" s="176">
        <v>46111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957.18</v>
      </c>
    </row>
    <row r="282" spans="1:16" ht="19.5" hidden="1" customHeight="1">
      <c r="A282" s="172" t="s">
        <v>3633</v>
      </c>
      <c r="B282" s="176">
        <v>46115</v>
      </c>
      <c r="C282" s="172" t="s">
        <v>100</v>
      </c>
      <c r="D282" s="172" t="s">
        <v>102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2750</v>
      </c>
      <c r="J282" s="176">
        <v>46111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9.57</v>
      </c>
    </row>
    <row r="283" spans="1:16" ht="19.5" hidden="1" customHeight="1">
      <c r="A283" s="172" t="s">
        <v>3633</v>
      </c>
      <c r="B283" s="176">
        <v>46115</v>
      </c>
      <c r="C283" s="172" t="s">
        <v>100</v>
      </c>
      <c r="D283" s="172" t="s">
        <v>103</v>
      </c>
      <c r="E283" s="172" t="s">
        <v>43</v>
      </c>
      <c r="F283" s="172" t="s">
        <v>125</v>
      </c>
      <c r="G283" s="172" t="s">
        <v>84</v>
      </c>
      <c r="H283" s="177">
        <v>1</v>
      </c>
      <c r="I283" s="178">
        <v>2750</v>
      </c>
      <c r="J283" s="176">
        <v>46111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1783.25</v>
      </c>
    </row>
    <row r="284" spans="1:16" ht="19.5" hidden="1" customHeight="1">
      <c r="A284" s="172" t="s">
        <v>3633</v>
      </c>
      <c r="B284" s="176">
        <v>46115</v>
      </c>
      <c r="C284" s="172" t="s">
        <v>104</v>
      </c>
      <c r="D284" s="172" t="s">
        <v>105</v>
      </c>
      <c r="E284" s="172" t="s">
        <v>43</v>
      </c>
      <c r="F284" s="172" t="s">
        <v>125</v>
      </c>
      <c r="G284" s="172" t="s">
        <v>84</v>
      </c>
      <c r="H284" s="177">
        <v>1</v>
      </c>
      <c r="I284" s="178">
        <v>2750</v>
      </c>
      <c r="J284" s="176">
        <v>46111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-1182.5</v>
      </c>
    </row>
    <row r="285" spans="1:16" ht="19.5" hidden="1" customHeight="1">
      <c r="A285" s="172" t="s">
        <v>3633</v>
      </c>
      <c r="B285" s="176">
        <v>46115</v>
      </c>
      <c r="C285" s="172" t="s">
        <v>2694</v>
      </c>
      <c r="D285" s="172" t="s">
        <v>95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2750</v>
      </c>
      <c r="J285" s="176">
        <v>46111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-5.79</v>
      </c>
    </row>
    <row r="286" spans="1:16" ht="19.5" hidden="1" customHeight="1">
      <c r="A286" s="172" t="s">
        <v>3634</v>
      </c>
      <c r="B286" s="176">
        <v>46115</v>
      </c>
      <c r="C286" s="172" t="s">
        <v>92</v>
      </c>
      <c r="D286" s="172" t="s">
        <v>24</v>
      </c>
      <c r="E286" s="172" t="s">
        <v>57</v>
      </c>
      <c r="F286" s="172" t="s">
        <v>1263</v>
      </c>
      <c r="G286" s="172" t="s">
        <v>84</v>
      </c>
      <c r="H286" s="177">
        <v>1</v>
      </c>
      <c r="I286" s="178">
        <v>0</v>
      </c>
      <c r="J286" s="176">
        <v>46103</v>
      </c>
      <c r="K286" s="172" t="s">
        <v>93</v>
      </c>
      <c r="L286" s="172" t="s">
        <v>94</v>
      </c>
      <c r="M286" s="179">
        <v>0</v>
      </c>
      <c r="N286" s="177"/>
      <c r="O286" s="177">
        <v>32</v>
      </c>
      <c r="P286" s="180">
        <v>-56.94</v>
      </c>
    </row>
    <row r="287" spans="1:16" ht="19.5" hidden="1" customHeight="1">
      <c r="A287" s="172" t="s">
        <v>3634</v>
      </c>
      <c r="B287" s="176">
        <v>46115</v>
      </c>
      <c r="C287" s="172" t="s">
        <v>2694</v>
      </c>
      <c r="D287" s="172" t="s">
        <v>95</v>
      </c>
      <c r="E287" s="172" t="s">
        <v>57</v>
      </c>
      <c r="F287" s="172" t="s">
        <v>1263</v>
      </c>
      <c r="G287" s="172" t="s">
        <v>84</v>
      </c>
      <c r="H287" s="177">
        <v>1</v>
      </c>
      <c r="I287" s="178">
        <v>0</v>
      </c>
      <c r="J287" s="176">
        <v>46103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-9.68</v>
      </c>
    </row>
    <row r="288" spans="1:16" ht="19.5" hidden="1" customHeight="1">
      <c r="A288" s="172" t="s">
        <v>3635</v>
      </c>
      <c r="B288" s="176">
        <v>46115</v>
      </c>
      <c r="C288" s="172" t="s">
        <v>2694</v>
      </c>
      <c r="D288" s="172" t="s">
        <v>82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46115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-20.51</v>
      </c>
    </row>
    <row r="289" spans="1:16" ht="19.5" hidden="1" customHeight="1">
      <c r="A289" s="172" t="s">
        <v>3633</v>
      </c>
      <c r="B289" s="176">
        <v>46115</v>
      </c>
      <c r="C289" s="172" t="s">
        <v>2694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46111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-18.190000000000001</v>
      </c>
    </row>
    <row r="290" spans="1:16" ht="19.5" hidden="1" customHeight="1">
      <c r="A290" s="172" t="s">
        <v>3634</v>
      </c>
      <c r="B290" s="176">
        <v>46115</v>
      </c>
      <c r="C290" s="172" t="s">
        <v>92</v>
      </c>
      <c r="D290" s="172" t="s">
        <v>96</v>
      </c>
      <c r="E290" s="172" t="s">
        <v>57</v>
      </c>
      <c r="F290" s="172" t="s">
        <v>1263</v>
      </c>
      <c r="G290" s="172" t="s">
        <v>84</v>
      </c>
      <c r="H290" s="177">
        <v>1</v>
      </c>
      <c r="I290" s="178">
        <v>0</v>
      </c>
      <c r="J290" s="176">
        <v>46103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3634</v>
      </c>
      <c r="B291" s="176">
        <v>46115</v>
      </c>
      <c r="C291" s="172" t="s">
        <v>92</v>
      </c>
      <c r="D291" s="172" t="s">
        <v>97</v>
      </c>
      <c r="E291" s="172" t="s">
        <v>57</v>
      </c>
      <c r="F291" s="172" t="s">
        <v>1263</v>
      </c>
      <c r="G291" s="172" t="s">
        <v>84</v>
      </c>
      <c r="H291" s="177">
        <v>1</v>
      </c>
      <c r="I291" s="178">
        <v>0</v>
      </c>
      <c r="J291" s="176">
        <v>46103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-56.94</v>
      </c>
    </row>
    <row r="292" spans="1:16" ht="19.5" hidden="1" customHeight="1">
      <c r="A292" s="172" t="s">
        <v>3634</v>
      </c>
      <c r="B292" s="176">
        <v>46115</v>
      </c>
      <c r="C292" s="172" t="s">
        <v>2694</v>
      </c>
      <c r="D292" s="172" t="s">
        <v>98</v>
      </c>
      <c r="E292" s="172" t="s">
        <v>57</v>
      </c>
      <c r="F292" s="172" t="s">
        <v>1263</v>
      </c>
      <c r="G292" s="172" t="s">
        <v>84</v>
      </c>
      <c r="H292" s="177">
        <v>1</v>
      </c>
      <c r="I292" s="178">
        <v>0</v>
      </c>
      <c r="J292" s="176">
        <v>46103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3636</v>
      </c>
      <c r="B293" s="176">
        <v>46115</v>
      </c>
      <c r="C293" s="172" t="s">
        <v>92</v>
      </c>
      <c r="D293" s="172" t="s">
        <v>96</v>
      </c>
      <c r="E293" s="172" t="s">
        <v>42</v>
      </c>
      <c r="F293" s="172" t="s">
        <v>89</v>
      </c>
      <c r="G293" s="172" t="s">
        <v>84</v>
      </c>
      <c r="H293" s="177">
        <v>1</v>
      </c>
      <c r="I293" s="178">
        <v>0</v>
      </c>
      <c r="J293" s="176">
        <v>46111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0</v>
      </c>
    </row>
    <row r="294" spans="1:16" ht="19.5" hidden="1" customHeight="1">
      <c r="A294" s="172" t="s">
        <v>3636</v>
      </c>
      <c r="B294" s="176">
        <v>46115</v>
      </c>
      <c r="C294" s="172" t="s">
        <v>92</v>
      </c>
      <c r="D294" s="172" t="s">
        <v>97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46111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-46.77</v>
      </c>
    </row>
    <row r="295" spans="1:16" ht="19.5" hidden="1" customHeight="1">
      <c r="A295" s="172" t="s">
        <v>3636</v>
      </c>
      <c r="B295" s="176">
        <v>46115</v>
      </c>
      <c r="C295" s="172" t="s">
        <v>2694</v>
      </c>
      <c r="D295" s="172" t="s">
        <v>98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46111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-15</v>
      </c>
    </row>
    <row r="296" spans="1:16" ht="19.5" hidden="1" customHeight="1">
      <c r="A296" s="172" t="s">
        <v>3636</v>
      </c>
      <c r="B296" s="176">
        <v>46115</v>
      </c>
      <c r="C296" s="172" t="s">
        <v>92</v>
      </c>
      <c r="D296" s="172" t="s">
        <v>24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46111</v>
      </c>
      <c r="K296" s="172" t="s">
        <v>93</v>
      </c>
      <c r="L296" s="172" t="s">
        <v>94</v>
      </c>
      <c r="M296" s="179">
        <v>0</v>
      </c>
      <c r="N296" s="177"/>
      <c r="O296" s="177">
        <v>33</v>
      </c>
      <c r="P296" s="180">
        <v>-46.77</v>
      </c>
    </row>
    <row r="297" spans="1:16" ht="19.5" hidden="1" customHeight="1">
      <c r="A297" s="172" t="s">
        <v>3636</v>
      </c>
      <c r="B297" s="176">
        <v>46115</v>
      </c>
      <c r="C297" s="172" t="s">
        <v>2694</v>
      </c>
      <c r="D297" s="172" t="s">
        <v>95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46111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-4.92</v>
      </c>
    </row>
    <row r="298" spans="1:16" ht="19.5" hidden="1" customHeight="1">
      <c r="A298" s="172" t="s">
        <v>3637</v>
      </c>
      <c r="B298" s="176">
        <v>46115</v>
      </c>
      <c r="C298" s="172" t="s">
        <v>92</v>
      </c>
      <c r="D298" s="172" t="s">
        <v>24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2750</v>
      </c>
      <c r="J298" s="176">
        <v>46114</v>
      </c>
      <c r="K298" s="172" t="s">
        <v>93</v>
      </c>
      <c r="L298" s="172" t="s">
        <v>94</v>
      </c>
      <c r="M298" s="179">
        <v>0.43</v>
      </c>
      <c r="N298" s="177"/>
      <c r="O298" s="177">
        <v>32</v>
      </c>
      <c r="P298" s="180">
        <v>-76.25</v>
      </c>
    </row>
    <row r="299" spans="1:16" ht="19.5" hidden="1" customHeight="1">
      <c r="A299" s="172" t="s">
        <v>3637</v>
      </c>
      <c r="B299" s="176">
        <v>46115</v>
      </c>
      <c r="C299" s="172" t="s">
        <v>100</v>
      </c>
      <c r="D299" s="172" t="s">
        <v>101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2750</v>
      </c>
      <c r="J299" s="176">
        <v>46114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1099.9000000000001</v>
      </c>
    </row>
    <row r="300" spans="1:16" ht="19.5" hidden="1" customHeight="1">
      <c r="A300" s="172" t="s">
        <v>3637</v>
      </c>
      <c r="B300" s="176">
        <v>46115</v>
      </c>
      <c r="C300" s="172" t="s">
        <v>100</v>
      </c>
      <c r="D300" s="172" t="s">
        <v>102</v>
      </c>
      <c r="E300" s="172" t="s">
        <v>43</v>
      </c>
      <c r="F300" s="172" t="s">
        <v>125</v>
      </c>
      <c r="G300" s="172" t="s">
        <v>84</v>
      </c>
      <c r="H300" s="177">
        <v>1</v>
      </c>
      <c r="I300" s="178">
        <v>2750</v>
      </c>
      <c r="J300" s="176">
        <v>46114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11</v>
      </c>
    </row>
    <row r="301" spans="1:16" ht="19.5" hidden="1" customHeight="1">
      <c r="A301" s="172" t="s">
        <v>3637</v>
      </c>
      <c r="B301" s="176">
        <v>46115</v>
      </c>
      <c r="C301" s="172" t="s">
        <v>100</v>
      </c>
      <c r="D301" s="172" t="s">
        <v>103</v>
      </c>
      <c r="E301" s="172" t="s">
        <v>43</v>
      </c>
      <c r="F301" s="172" t="s">
        <v>125</v>
      </c>
      <c r="G301" s="172" t="s">
        <v>84</v>
      </c>
      <c r="H301" s="177">
        <v>1</v>
      </c>
      <c r="I301" s="178">
        <v>2750</v>
      </c>
      <c r="J301" s="176">
        <v>46114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1639.1</v>
      </c>
    </row>
    <row r="302" spans="1:16" ht="19.5" hidden="1" customHeight="1">
      <c r="A302" s="172" t="s">
        <v>3637</v>
      </c>
      <c r="B302" s="176">
        <v>46115</v>
      </c>
      <c r="C302" s="172" t="s">
        <v>104</v>
      </c>
      <c r="D302" s="172" t="s">
        <v>105</v>
      </c>
      <c r="E302" s="172" t="s">
        <v>43</v>
      </c>
      <c r="F302" s="172" t="s">
        <v>125</v>
      </c>
      <c r="G302" s="172" t="s">
        <v>84</v>
      </c>
      <c r="H302" s="177">
        <v>1</v>
      </c>
      <c r="I302" s="178">
        <v>2750</v>
      </c>
      <c r="J302" s="176">
        <v>46114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-1182.5</v>
      </c>
    </row>
    <row r="303" spans="1:16" ht="19.5" hidden="1" customHeight="1">
      <c r="A303" s="172" t="s">
        <v>3637</v>
      </c>
      <c r="B303" s="176">
        <v>46115</v>
      </c>
      <c r="C303" s="172" t="s">
        <v>2694</v>
      </c>
      <c r="D303" s="172" t="s">
        <v>95</v>
      </c>
      <c r="E303" s="172" t="s">
        <v>43</v>
      </c>
      <c r="F303" s="172" t="s">
        <v>125</v>
      </c>
      <c r="G303" s="172" t="s">
        <v>84</v>
      </c>
      <c r="H303" s="177">
        <v>1</v>
      </c>
      <c r="I303" s="178">
        <v>2750</v>
      </c>
      <c r="J303" s="176">
        <v>46114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-10.91</v>
      </c>
    </row>
    <row r="304" spans="1:16" ht="19.5" hidden="1" customHeight="1">
      <c r="A304" s="172" t="s">
        <v>3638</v>
      </c>
      <c r="B304" s="176">
        <v>46115</v>
      </c>
      <c r="C304" s="172" t="s">
        <v>2694</v>
      </c>
      <c r="D304" s="172" t="s">
        <v>82</v>
      </c>
      <c r="E304" s="172" t="s">
        <v>60</v>
      </c>
      <c r="F304" s="172" t="s">
        <v>1426</v>
      </c>
      <c r="G304" s="172" t="s">
        <v>84</v>
      </c>
      <c r="H304" s="177">
        <v>1</v>
      </c>
      <c r="I304" s="178">
        <v>0</v>
      </c>
      <c r="J304" s="176">
        <v>46115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-18.02</v>
      </c>
    </row>
    <row r="305" spans="1:16" ht="19.5" hidden="1" customHeight="1">
      <c r="A305" s="172" t="s">
        <v>3637</v>
      </c>
      <c r="B305" s="176">
        <v>46115</v>
      </c>
      <c r="C305" s="172" t="s">
        <v>2694</v>
      </c>
      <c r="D305" s="172" t="s">
        <v>82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46114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-20.9</v>
      </c>
    </row>
    <row r="306" spans="1:16" ht="19.5" hidden="1" customHeight="1">
      <c r="A306" s="172" t="s">
        <v>3639</v>
      </c>
      <c r="B306" s="176">
        <v>46115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46112</v>
      </c>
      <c r="K306" s="172" t="s">
        <v>93</v>
      </c>
      <c r="L306" s="172" t="s">
        <v>94</v>
      </c>
      <c r="M306" s="179">
        <v>0.43</v>
      </c>
      <c r="N306" s="177"/>
      <c r="O306" s="177">
        <v>32</v>
      </c>
      <c r="P306" s="180">
        <v>-76.25</v>
      </c>
    </row>
    <row r="307" spans="1:16" ht="19.5" hidden="1" customHeight="1">
      <c r="A307" s="172" t="s">
        <v>3639</v>
      </c>
      <c r="B307" s="176">
        <v>46115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46112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1360.95</v>
      </c>
    </row>
    <row r="308" spans="1:16" ht="19.5" hidden="1" customHeight="1">
      <c r="A308" s="172" t="s">
        <v>3639</v>
      </c>
      <c r="B308" s="176">
        <v>46115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46112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hidden="1" customHeight="1">
      <c r="A309" s="172" t="s">
        <v>3639</v>
      </c>
      <c r="B309" s="176">
        <v>46115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46112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1389.05</v>
      </c>
    </row>
    <row r="310" spans="1:16" ht="19.5" hidden="1" customHeight="1">
      <c r="A310" s="172" t="s">
        <v>3639</v>
      </c>
      <c r="B310" s="176">
        <v>46115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2750</v>
      </c>
      <c r="J310" s="176">
        <v>46112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-1182.5</v>
      </c>
    </row>
    <row r="311" spans="1:16" ht="19.5" hidden="1" customHeight="1">
      <c r="A311" s="172" t="s">
        <v>3639</v>
      </c>
      <c r="B311" s="176">
        <v>46115</v>
      </c>
      <c r="C311" s="172" t="s">
        <v>2694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2750</v>
      </c>
      <c r="J311" s="176">
        <v>46112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-8.11</v>
      </c>
    </row>
    <row r="312" spans="1:16" ht="19.5" hidden="1" customHeight="1">
      <c r="A312" s="172" t="s">
        <v>3506</v>
      </c>
      <c r="B312" s="176">
        <v>46115</v>
      </c>
      <c r="C312" s="172" t="s">
        <v>92</v>
      </c>
      <c r="D312" s="172" t="s">
        <v>96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3506</v>
      </c>
      <c r="B313" s="176">
        <v>46115</v>
      </c>
      <c r="C313" s="172" t="s">
        <v>92</v>
      </c>
      <c r="D313" s="172" t="s">
        <v>97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-46.77</v>
      </c>
    </row>
    <row r="314" spans="1:16" ht="19.5" hidden="1" customHeight="1">
      <c r="A314" s="172" t="s">
        <v>3506</v>
      </c>
      <c r="B314" s="176">
        <v>46115</v>
      </c>
      <c r="C314" s="172" t="s">
        <v>2694</v>
      </c>
      <c r="D314" s="172" t="s">
        <v>98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0</v>
      </c>
      <c r="J314" s="176">
        <v>46104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3640</v>
      </c>
      <c r="B315" s="176">
        <v>46115</v>
      </c>
      <c r="C315" s="172" t="s">
        <v>2694</v>
      </c>
      <c r="D315" s="172" t="s">
        <v>82</v>
      </c>
      <c r="E315" s="172" t="s">
        <v>58</v>
      </c>
      <c r="F315" s="172" t="s">
        <v>1300</v>
      </c>
      <c r="G315" s="172" t="s">
        <v>84</v>
      </c>
      <c r="H315" s="177">
        <v>1</v>
      </c>
      <c r="I315" s="178">
        <v>0</v>
      </c>
      <c r="J315" s="176">
        <v>46114</v>
      </c>
      <c r="K315" s="172" t="s">
        <v>85</v>
      </c>
      <c r="L315" s="172" t="s">
        <v>85</v>
      </c>
      <c r="M315" s="179">
        <v>0</v>
      </c>
      <c r="N315" s="177"/>
      <c r="O315" s="177"/>
      <c r="P315" s="180">
        <v>-17.57</v>
      </c>
    </row>
    <row r="316" spans="1:16" ht="19.5" hidden="1" customHeight="1">
      <c r="A316" s="172" t="s">
        <v>3641</v>
      </c>
      <c r="B316" s="176">
        <v>46115</v>
      </c>
      <c r="C316" s="172" t="s">
        <v>2694</v>
      </c>
      <c r="D316" s="172" t="s">
        <v>82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46111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-15.82</v>
      </c>
    </row>
    <row r="317" spans="1:16" ht="19.5" hidden="1" customHeight="1">
      <c r="A317" s="172" t="s">
        <v>3642</v>
      </c>
      <c r="B317" s="176">
        <v>46115</v>
      </c>
      <c r="C317" s="172" t="s">
        <v>92</v>
      </c>
      <c r="D317" s="172" t="s">
        <v>24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2750</v>
      </c>
      <c r="J317" s="176">
        <v>46114</v>
      </c>
      <c r="K317" s="172" t="s">
        <v>93</v>
      </c>
      <c r="L317" s="172" t="s">
        <v>94</v>
      </c>
      <c r="M317" s="179">
        <v>0.43</v>
      </c>
      <c r="N317" s="177"/>
      <c r="O317" s="177">
        <v>32</v>
      </c>
      <c r="P317" s="180">
        <v>-76.25</v>
      </c>
    </row>
    <row r="318" spans="1:16" ht="19.5" hidden="1" customHeight="1">
      <c r="A318" s="172" t="s">
        <v>3642</v>
      </c>
      <c r="B318" s="176">
        <v>46115</v>
      </c>
      <c r="C318" s="172" t="s">
        <v>100</v>
      </c>
      <c r="D318" s="172" t="s">
        <v>101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2750</v>
      </c>
      <c r="J318" s="176">
        <v>46114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1033.08</v>
      </c>
    </row>
    <row r="319" spans="1:16" ht="19.5" hidden="1" customHeight="1">
      <c r="A319" s="172" t="s">
        <v>3642</v>
      </c>
      <c r="B319" s="176">
        <v>46115</v>
      </c>
      <c r="C319" s="172" t="s">
        <v>100</v>
      </c>
      <c r="D319" s="172" t="s">
        <v>102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2750</v>
      </c>
      <c r="J319" s="176">
        <v>46114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10.33</v>
      </c>
    </row>
    <row r="320" spans="1:16" ht="19.5" hidden="1" customHeight="1">
      <c r="A320" s="172" t="s">
        <v>3642</v>
      </c>
      <c r="B320" s="176">
        <v>46115</v>
      </c>
      <c r="C320" s="172" t="s">
        <v>100</v>
      </c>
      <c r="D320" s="172" t="s">
        <v>103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2750</v>
      </c>
      <c r="J320" s="176">
        <v>46114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1706.59</v>
      </c>
    </row>
    <row r="321" spans="1:16" ht="19.5" hidden="1" customHeight="1">
      <c r="A321" s="172" t="s">
        <v>3642</v>
      </c>
      <c r="B321" s="176">
        <v>46115</v>
      </c>
      <c r="C321" s="172" t="s">
        <v>104</v>
      </c>
      <c r="D321" s="172" t="s">
        <v>105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2750</v>
      </c>
      <c r="J321" s="176">
        <v>46114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-1182.5</v>
      </c>
    </row>
    <row r="322" spans="1:16" ht="19.5" hidden="1" customHeight="1">
      <c r="A322" s="172" t="s">
        <v>3642</v>
      </c>
      <c r="B322" s="176">
        <v>46115</v>
      </c>
      <c r="C322" s="172" t="s">
        <v>2694</v>
      </c>
      <c r="D322" s="172" t="s">
        <v>95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2750</v>
      </c>
      <c r="J322" s="176">
        <v>46114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-6.54</v>
      </c>
    </row>
    <row r="323" spans="1:16" ht="19.5" hidden="1" customHeight="1">
      <c r="A323" s="172" t="s">
        <v>3640</v>
      </c>
      <c r="B323" s="176">
        <v>46115</v>
      </c>
      <c r="C323" s="172" t="s">
        <v>92</v>
      </c>
      <c r="D323" s="172" t="s">
        <v>24</v>
      </c>
      <c r="E323" s="172" t="s">
        <v>58</v>
      </c>
      <c r="F323" s="172" t="s">
        <v>1300</v>
      </c>
      <c r="G323" s="172" t="s">
        <v>84</v>
      </c>
      <c r="H323" s="177">
        <v>1</v>
      </c>
      <c r="I323" s="178">
        <v>2443</v>
      </c>
      <c r="J323" s="176">
        <v>46114</v>
      </c>
      <c r="K323" s="172" t="s">
        <v>93</v>
      </c>
      <c r="L323" s="172" t="s">
        <v>94</v>
      </c>
      <c r="M323" s="179">
        <v>0.43</v>
      </c>
      <c r="N323" s="177"/>
      <c r="O323" s="177">
        <v>32</v>
      </c>
      <c r="P323" s="180">
        <v>-85.59</v>
      </c>
    </row>
    <row r="324" spans="1:16" ht="19.5" hidden="1" customHeight="1">
      <c r="A324" s="172" t="s">
        <v>3640</v>
      </c>
      <c r="B324" s="176">
        <v>46115</v>
      </c>
      <c r="C324" s="172" t="s">
        <v>100</v>
      </c>
      <c r="D324" s="172" t="s">
        <v>101</v>
      </c>
      <c r="E324" s="172" t="s">
        <v>58</v>
      </c>
      <c r="F324" s="172" t="s">
        <v>1300</v>
      </c>
      <c r="G324" s="172" t="s">
        <v>84</v>
      </c>
      <c r="H324" s="177">
        <v>1</v>
      </c>
      <c r="I324" s="178">
        <v>2443</v>
      </c>
      <c r="J324" s="176">
        <v>46114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924.83</v>
      </c>
    </row>
    <row r="325" spans="1:16" ht="19.5" hidden="1" customHeight="1">
      <c r="A325" s="172" t="s">
        <v>3640</v>
      </c>
      <c r="B325" s="176">
        <v>46115</v>
      </c>
      <c r="C325" s="172" t="s">
        <v>100</v>
      </c>
      <c r="D325" s="172" t="s">
        <v>102</v>
      </c>
      <c r="E325" s="172" t="s">
        <v>58</v>
      </c>
      <c r="F325" s="172" t="s">
        <v>1300</v>
      </c>
      <c r="G325" s="172" t="s">
        <v>84</v>
      </c>
      <c r="H325" s="177">
        <v>1</v>
      </c>
      <c r="I325" s="178">
        <v>2443</v>
      </c>
      <c r="J325" s="176">
        <v>46114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9.25</v>
      </c>
    </row>
    <row r="326" spans="1:16" ht="19.5" hidden="1" customHeight="1">
      <c r="A326" s="172" t="s">
        <v>3640</v>
      </c>
      <c r="B326" s="176">
        <v>46115</v>
      </c>
      <c r="C326" s="172" t="s">
        <v>100</v>
      </c>
      <c r="D326" s="172" t="s">
        <v>103</v>
      </c>
      <c r="E326" s="172" t="s">
        <v>58</v>
      </c>
      <c r="F326" s="172" t="s">
        <v>1300</v>
      </c>
      <c r="G326" s="172" t="s">
        <v>84</v>
      </c>
      <c r="H326" s="177">
        <v>1</v>
      </c>
      <c r="I326" s="178">
        <v>2443</v>
      </c>
      <c r="J326" s="176">
        <v>46114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1508.92</v>
      </c>
    </row>
    <row r="327" spans="1:16" ht="19.5" hidden="1" customHeight="1">
      <c r="A327" s="172" t="s">
        <v>3640</v>
      </c>
      <c r="B327" s="176">
        <v>46115</v>
      </c>
      <c r="C327" s="172" t="s">
        <v>104</v>
      </c>
      <c r="D327" s="172" t="s">
        <v>105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2443</v>
      </c>
      <c r="J327" s="176">
        <v>46114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-1050.49</v>
      </c>
    </row>
    <row r="328" spans="1:16" ht="19.5" hidden="1" customHeight="1">
      <c r="A328" s="172" t="s">
        <v>3640</v>
      </c>
      <c r="B328" s="176">
        <v>46115</v>
      </c>
      <c r="C328" s="172" t="s">
        <v>2694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2443</v>
      </c>
      <c r="J328" s="176">
        <v>46114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-6.22</v>
      </c>
    </row>
    <row r="329" spans="1:16" ht="19.5" hidden="1" customHeight="1">
      <c r="A329" s="172" t="s">
        <v>3641</v>
      </c>
      <c r="B329" s="176">
        <v>46115</v>
      </c>
      <c r="C329" s="172" t="s">
        <v>92</v>
      </c>
      <c r="D329" s="172" t="s">
        <v>24</v>
      </c>
      <c r="E329" s="172" t="s">
        <v>57</v>
      </c>
      <c r="F329" s="172" t="s">
        <v>1263</v>
      </c>
      <c r="G329" s="172" t="s">
        <v>84</v>
      </c>
      <c r="H329" s="177">
        <v>1</v>
      </c>
      <c r="I329" s="178">
        <v>2393</v>
      </c>
      <c r="J329" s="176">
        <v>46111</v>
      </c>
      <c r="K329" s="172" t="s">
        <v>93</v>
      </c>
      <c r="L329" s="172" t="s">
        <v>94</v>
      </c>
      <c r="M329" s="179">
        <v>0.43</v>
      </c>
      <c r="N329" s="177"/>
      <c r="O329" s="177">
        <v>33</v>
      </c>
      <c r="P329" s="180">
        <v>-97.56</v>
      </c>
    </row>
    <row r="330" spans="1:16" ht="19.5" hidden="1" customHeight="1">
      <c r="A330" s="172" t="s">
        <v>3641</v>
      </c>
      <c r="B330" s="176">
        <v>46115</v>
      </c>
      <c r="C330" s="172" t="s">
        <v>100</v>
      </c>
      <c r="D330" s="172" t="s">
        <v>101</v>
      </c>
      <c r="E330" s="172" t="s">
        <v>57</v>
      </c>
      <c r="F330" s="172" t="s">
        <v>1263</v>
      </c>
      <c r="G330" s="172" t="s">
        <v>84</v>
      </c>
      <c r="H330" s="177">
        <v>1</v>
      </c>
      <c r="I330" s="178">
        <v>2393</v>
      </c>
      <c r="J330" s="176">
        <v>46111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832.7</v>
      </c>
    </row>
    <row r="331" spans="1:16" ht="19.5" hidden="1" customHeight="1">
      <c r="A331" s="172" t="s">
        <v>3641</v>
      </c>
      <c r="B331" s="176">
        <v>46115</v>
      </c>
      <c r="C331" s="172" t="s">
        <v>100</v>
      </c>
      <c r="D331" s="172" t="s">
        <v>102</v>
      </c>
      <c r="E331" s="172" t="s">
        <v>57</v>
      </c>
      <c r="F331" s="172" t="s">
        <v>1263</v>
      </c>
      <c r="G331" s="172" t="s">
        <v>84</v>
      </c>
      <c r="H331" s="177">
        <v>1</v>
      </c>
      <c r="I331" s="178">
        <v>2393</v>
      </c>
      <c r="J331" s="176">
        <v>46111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8.33</v>
      </c>
    </row>
    <row r="332" spans="1:16" ht="19.5" hidden="1" customHeight="1">
      <c r="A332" s="172" t="s">
        <v>3641</v>
      </c>
      <c r="B332" s="176">
        <v>46115</v>
      </c>
      <c r="C332" s="172" t="s">
        <v>100</v>
      </c>
      <c r="D332" s="172" t="s">
        <v>103</v>
      </c>
      <c r="E332" s="172" t="s">
        <v>57</v>
      </c>
      <c r="F332" s="172" t="s">
        <v>1263</v>
      </c>
      <c r="G332" s="172" t="s">
        <v>84</v>
      </c>
      <c r="H332" s="177">
        <v>1</v>
      </c>
      <c r="I332" s="178">
        <v>2393</v>
      </c>
      <c r="J332" s="176">
        <v>46111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1551.97</v>
      </c>
    </row>
    <row r="333" spans="1:16" ht="19.5" hidden="1" customHeight="1">
      <c r="A333" s="172" t="s">
        <v>3641</v>
      </c>
      <c r="B333" s="176">
        <v>46115</v>
      </c>
      <c r="C333" s="172" t="s">
        <v>104</v>
      </c>
      <c r="D333" s="172" t="s">
        <v>105</v>
      </c>
      <c r="E333" s="172" t="s">
        <v>57</v>
      </c>
      <c r="F333" s="172" t="s">
        <v>1263</v>
      </c>
      <c r="G333" s="172" t="s">
        <v>84</v>
      </c>
      <c r="H333" s="177">
        <v>1</v>
      </c>
      <c r="I333" s="178">
        <v>2393</v>
      </c>
      <c r="J333" s="176">
        <v>46111</v>
      </c>
      <c r="K333" s="172" t="s">
        <v>93</v>
      </c>
      <c r="L333" s="172" t="s">
        <v>94</v>
      </c>
      <c r="M333" s="179">
        <v>0.43</v>
      </c>
      <c r="N333" s="177"/>
      <c r="O333" s="177"/>
      <c r="P333" s="180">
        <v>-1028.99</v>
      </c>
    </row>
    <row r="334" spans="1:16" ht="19.5" hidden="1" customHeight="1">
      <c r="A334" s="172" t="s">
        <v>3641</v>
      </c>
      <c r="B334" s="176">
        <v>46115</v>
      </c>
      <c r="C334" s="172" t="s">
        <v>2694</v>
      </c>
      <c r="D334" s="172" t="s">
        <v>95</v>
      </c>
      <c r="E334" s="172" t="s">
        <v>57</v>
      </c>
      <c r="F334" s="172" t="s">
        <v>1263</v>
      </c>
      <c r="G334" s="172" t="s">
        <v>84</v>
      </c>
      <c r="H334" s="177">
        <v>1</v>
      </c>
      <c r="I334" s="178">
        <v>2393</v>
      </c>
      <c r="J334" s="176">
        <v>46111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-7.51</v>
      </c>
    </row>
    <row r="335" spans="1:16" ht="19.5" hidden="1" customHeight="1">
      <c r="A335" s="172" t="s">
        <v>3506</v>
      </c>
      <c r="B335" s="176">
        <v>46115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0</v>
      </c>
      <c r="J335" s="176">
        <v>46104</v>
      </c>
      <c r="K335" s="172" t="s">
        <v>93</v>
      </c>
      <c r="L335" s="172" t="s">
        <v>94</v>
      </c>
      <c r="M335" s="179">
        <v>0</v>
      </c>
      <c r="N335" s="177"/>
      <c r="O335" s="177">
        <v>33</v>
      </c>
      <c r="P335" s="180">
        <v>-46.77</v>
      </c>
    </row>
    <row r="336" spans="1:16" ht="19.5" hidden="1" customHeight="1">
      <c r="A336" s="172" t="s">
        <v>3506</v>
      </c>
      <c r="B336" s="176">
        <v>46115</v>
      </c>
      <c r="C336" s="172" t="s">
        <v>2694</v>
      </c>
      <c r="D336" s="172" t="s">
        <v>95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46104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-5.68</v>
      </c>
    </row>
    <row r="337" spans="1:16" ht="19.5" hidden="1" customHeight="1">
      <c r="A337" s="172" t="s">
        <v>3643</v>
      </c>
      <c r="B337" s="176">
        <v>46115</v>
      </c>
      <c r="C337" s="172" t="s">
        <v>92</v>
      </c>
      <c r="D337" s="172" t="s">
        <v>96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0</v>
      </c>
      <c r="J337" s="176">
        <v>46111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0</v>
      </c>
    </row>
    <row r="338" spans="1:16" ht="19.5" hidden="1" customHeight="1">
      <c r="A338" s="172" t="s">
        <v>3643</v>
      </c>
      <c r="B338" s="176">
        <v>46115</v>
      </c>
      <c r="C338" s="172" t="s">
        <v>92</v>
      </c>
      <c r="D338" s="172" t="s">
        <v>97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0</v>
      </c>
      <c r="J338" s="176">
        <v>46111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-46.77</v>
      </c>
    </row>
    <row r="339" spans="1:16" ht="19.5" hidden="1" customHeight="1">
      <c r="A339" s="172" t="s">
        <v>3643</v>
      </c>
      <c r="B339" s="176">
        <v>46115</v>
      </c>
      <c r="C339" s="172" t="s">
        <v>2694</v>
      </c>
      <c r="D339" s="172" t="s">
        <v>98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0</v>
      </c>
      <c r="J339" s="176">
        <v>46111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-15</v>
      </c>
    </row>
    <row r="340" spans="1:16" ht="19.5" hidden="1" customHeight="1">
      <c r="A340" s="172" t="s">
        <v>3643</v>
      </c>
      <c r="B340" s="176">
        <v>46115</v>
      </c>
      <c r="C340" s="172" t="s">
        <v>92</v>
      </c>
      <c r="D340" s="172" t="s">
        <v>24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46111</v>
      </c>
      <c r="K340" s="172" t="s">
        <v>93</v>
      </c>
      <c r="L340" s="172" t="s">
        <v>94</v>
      </c>
      <c r="M340" s="179">
        <v>0</v>
      </c>
      <c r="N340" s="177"/>
      <c r="O340" s="177">
        <v>33</v>
      </c>
      <c r="P340" s="180">
        <v>-46.77</v>
      </c>
    </row>
    <row r="341" spans="1:16" ht="19.5" hidden="1" customHeight="1">
      <c r="A341" s="172" t="s">
        <v>3643</v>
      </c>
      <c r="B341" s="176">
        <v>46115</v>
      </c>
      <c r="C341" s="172" t="s">
        <v>2694</v>
      </c>
      <c r="D341" s="172" t="s">
        <v>95</v>
      </c>
      <c r="E341" s="172" t="s">
        <v>43</v>
      </c>
      <c r="F341" s="172" t="s">
        <v>125</v>
      </c>
      <c r="G341" s="172" t="s">
        <v>84</v>
      </c>
      <c r="H341" s="177">
        <v>1</v>
      </c>
      <c r="I341" s="178">
        <v>0</v>
      </c>
      <c r="J341" s="176">
        <v>46111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-5.54</v>
      </c>
    </row>
    <row r="342" spans="1:16" ht="19.5" hidden="1" customHeight="1">
      <c r="A342" s="172" t="s">
        <v>3644</v>
      </c>
      <c r="B342" s="176">
        <v>46115</v>
      </c>
      <c r="C342" s="172" t="s">
        <v>92</v>
      </c>
      <c r="D342" s="172" t="s">
        <v>24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2600</v>
      </c>
      <c r="J342" s="176">
        <v>46113</v>
      </c>
      <c r="K342" s="172" t="s">
        <v>93</v>
      </c>
      <c r="L342" s="172" t="s">
        <v>94</v>
      </c>
      <c r="M342" s="179">
        <v>0.43</v>
      </c>
      <c r="N342" s="177"/>
      <c r="O342" s="177">
        <v>32</v>
      </c>
      <c r="P342" s="180">
        <v>-86.85</v>
      </c>
    </row>
    <row r="343" spans="1:16" ht="19.5" hidden="1" customHeight="1">
      <c r="A343" s="172" t="s">
        <v>3644</v>
      </c>
      <c r="B343" s="176">
        <v>46115</v>
      </c>
      <c r="C343" s="172" t="s">
        <v>100</v>
      </c>
      <c r="D343" s="172" t="s">
        <v>101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2600</v>
      </c>
      <c r="J343" s="176">
        <v>46113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897.27</v>
      </c>
    </row>
    <row r="344" spans="1:16" ht="19.5" hidden="1" customHeight="1">
      <c r="A344" s="172" t="s">
        <v>3644</v>
      </c>
      <c r="B344" s="176">
        <v>46115</v>
      </c>
      <c r="C344" s="172" t="s">
        <v>100</v>
      </c>
      <c r="D344" s="172" t="s">
        <v>102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2600</v>
      </c>
      <c r="J344" s="176">
        <v>46113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8.9700000000000006</v>
      </c>
    </row>
    <row r="345" spans="1:16" ht="19.5" hidden="1" customHeight="1">
      <c r="A345" s="172" t="s">
        <v>3644</v>
      </c>
      <c r="B345" s="176">
        <v>46115</v>
      </c>
      <c r="C345" s="172" t="s">
        <v>100</v>
      </c>
      <c r="D345" s="172" t="s">
        <v>103</v>
      </c>
      <c r="E345" s="172" t="s">
        <v>52</v>
      </c>
      <c r="F345" s="172" t="s">
        <v>90</v>
      </c>
      <c r="G345" s="172" t="s">
        <v>84</v>
      </c>
      <c r="H345" s="177">
        <v>1</v>
      </c>
      <c r="I345" s="178">
        <v>2600</v>
      </c>
      <c r="J345" s="176">
        <v>46113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1693.76</v>
      </c>
    </row>
    <row r="346" spans="1:16" ht="19.5" hidden="1" customHeight="1">
      <c r="A346" s="172" t="s">
        <v>3644</v>
      </c>
      <c r="B346" s="176">
        <v>46115</v>
      </c>
      <c r="C346" s="172" t="s">
        <v>104</v>
      </c>
      <c r="D346" s="172" t="s">
        <v>105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2600</v>
      </c>
      <c r="J346" s="176">
        <v>46113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-1118</v>
      </c>
    </row>
    <row r="347" spans="1:16" ht="19.5" hidden="1" customHeight="1">
      <c r="A347" s="172" t="s">
        <v>3644</v>
      </c>
      <c r="B347" s="176">
        <v>46115</v>
      </c>
      <c r="C347" s="172" t="s">
        <v>2694</v>
      </c>
      <c r="D347" s="172" t="s">
        <v>95</v>
      </c>
      <c r="E347" s="172" t="s">
        <v>52</v>
      </c>
      <c r="F347" s="172" t="s">
        <v>90</v>
      </c>
      <c r="G347" s="172" t="s">
        <v>84</v>
      </c>
      <c r="H347" s="177">
        <v>1</v>
      </c>
      <c r="I347" s="178">
        <v>2600</v>
      </c>
      <c r="J347" s="176">
        <v>46113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-7.19</v>
      </c>
    </row>
    <row r="348" spans="1:16" ht="19.5" hidden="1" customHeight="1">
      <c r="A348" s="172" t="s">
        <v>3644</v>
      </c>
      <c r="B348" s="176">
        <v>46115</v>
      </c>
      <c r="C348" s="172" t="s">
        <v>2694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46113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-17.05</v>
      </c>
    </row>
    <row r="349" spans="1:16" ht="19.5" hidden="1" customHeight="1">
      <c r="A349" s="172" t="s">
        <v>3645</v>
      </c>
      <c r="B349" s="176">
        <v>46115</v>
      </c>
      <c r="C349" s="172" t="s">
        <v>92</v>
      </c>
      <c r="D349" s="172" t="s">
        <v>24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2443</v>
      </c>
      <c r="J349" s="176">
        <v>46113</v>
      </c>
      <c r="K349" s="172" t="s">
        <v>93</v>
      </c>
      <c r="L349" s="172" t="s">
        <v>94</v>
      </c>
      <c r="M349" s="179">
        <v>0.43</v>
      </c>
      <c r="N349" s="177"/>
      <c r="O349" s="177">
        <v>32</v>
      </c>
      <c r="P349" s="180">
        <v>-85.59</v>
      </c>
    </row>
    <row r="350" spans="1:16" ht="19.5" hidden="1" customHeight="1">
      <c r="A350" s="172" t="s">
        <v>3645</v>
      </c>
      <c r="B350" s="176">
        <v>46115</v>
      </c>
      <c r="C350" s="172" t="s">
        <v>100</v>
      </c>
      <c r="D350" s="172" t="s">
        <v>101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2443</v>
      </c>
      <c r="J350" s="176">
        <v>46113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990.48</v>
      </c>
    </row>
    <row r="351" spans="1:16" ht="19.5" hidden="1" customHeight="1">
      <c r="A351" s="172" t="s">
        <v>3645</v>
      </c>
      <c r="B351" s="176">
        <v>46115</v>
      </c>
      <c r="C351" s="172" t="s">
        <v>100</v>
      </c>
      <c r="D351" s="172" t="s">
        <v>102</v>
      </c>
      <c r="E351" s="172" t="s">
        <v>58</v>
      </c>
      <c r="F351" s="172" t="s">
        <v>1300</v>
      </c>
      <c r="G351" s="172" t="s">
        <v>84</v>
      </c>
      <c r="H351" s="177">
        <v>1</v>
      </c>
      <c r="I351" s="178">
        <v>2443</v>
      </c>
      <c r="J351" s="176">
        <v>46113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9.9</v>
      </c>
    </row>
    <row r="352" spans="1:16" ht="19.5" hidden="1" customHeight="1">
      <c r="A352" s="172" t="s">
        <v>3645</v>
      </c>
      <c r="B352" s="176">
        <v>46115</v>
      </c>
      <c r="C352" s="172" t="s">
        <v>100</v>
      </c>
      <c r="D352" s="172" t="s">
        <v>103</v>
      </c>
      <c r="E352" s="172" t="s">
        <v>58</v>
      </c>
      <c r="F352" s="172" t="s">
        <v>1300</v>
      </c>
      <c r="G352" s="172" t="s">
        <v>84</v>
      </c>
      <c r="H352" s="177">
        <v>1</v>
      </c>
      <c r="I352" s="178">
        <v>2443</v>
      </c>
      <c r="J352" s="176">
        <v>46113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1442.62</v>
      </c>
    </row>
    <row r="353" spans="1:16" ht="19.5" hidden="1" customHeight="1">
      <c r="A353" s="172" t="s">
        <v>3645</v>
      </c>
      <c r="B353" s="176">
        <v>46115</v>
      </c>
      <c r="C353" s="172" t="s">
        <v>104</v>
      </c>
      <c r="D353" s="172" t="s">
        <v>105</v>
      </c>
      <c r="E353" s="172" t="s">
        <v>58</v>
      </c>
      <c r="F353" s="172" t="s">
        <v>1300</v>
      </c>
      <c r="G353" s="172" t="s">
        <v>84</v>
      </c>
      <c r="H353" s="177">
        <v>1</v>
      </c>
      <c r="I353" s="178">
        <v>2443</v>
      </c>
      <c r="J353" s="176">
        <v>46113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-1050.49</v>
      </c>
    </row>
    <row r="354" spans="1:16" ht="19.5" hidden="1" customHeight="1">
      <c r="A354" s="172" t="s">
        <v>3645</v>
      </c>
      <c r="B354" s="176">
        <v>46115</v>
      </c>
      <c r="C354" s="172" t="s">
        <v>2694</v>
      </c>
      <c r="D354" s="172" t="s">
        <v>95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46113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-5.1100000000000003</v>
      </c>
    </row>
    <row r="355" spans="1:16" ht="19.5" hidden="1" customHeight="1">
      <c r="A355" s="172" t="s">
        <v>3645</v>
      </c>
      <c r="B355" s="176">
        <v>46115</v>
      </c>
      <c r="C355" s="172" t="s">
        <v>2694</v>
      </c>
      <c r="D355" s="172" t="s">
        <v>82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0</v>
      </c>
      <c r="J355" s="176">
        <v>46113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-18.82</v>
      </c>
    </row>
    <row r="356" spans="1:16" ht="19.5" hidden="1" customHeight="1">
      <c r="A356" s="172" t="s">
        <v>3646</v>
      </c>
      <c r="B356" s="176">
        <v>46115</v>
      </c>
      <c r="C356" s="172" t="s">
        <v>2694</v>
      </c>
      <c r="D356" s="172" t="s">
        <v>82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0</v>
      </c>
      <c r="J356" s="176">
        <v>46115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-17.22</v>
      </c>
    </row>
    <row r="357" spans="1:16" ht="19.5" hidden="1" customHeight="1">
      <c r="A357" s="172" t="s">
        <v>3521</v>
      </c>
      <c r="B357" s="176">
        <v>46115</v>
      </c>
      <c r="C357" s="172" t="s">
        <v>92</v>
      </c>
      <c r="D357" s="172" t="s">
        <v>24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46104</v>
      </c>
      <c r="K357" s="172" t="s">
        <v>93</v>
      </c>
      <c r="L357" s="172" t="s">
        <v>94</v>
      </c>
      <c r="M357" s="179">
        <v>0</v>
      </c>
      <c r="N357" s="177"/>
      <c r="O357" s="177">
        <v>33</v>
      </c>
      <c r="P357" s="180">
        <v>-46.77</v>
      </c>
    </row>
    <row r="358" spans="1:16" ht="19.5" hidden="1" customHeight="1">
      <c r="A358" s="172" t="s">
        <v>3521</v>
      </c>
      <c r="B358" s="176">
        <v>46115</v>
      </c>
      <c r="C358" s="172" t="s">
        <v>2694</v>
      </c>
      <c r="D358" s="172" t="s">
        <v>95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46104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-7.52</v>
      </c>
    </row>
    <row r="359" spans="1:16" ht="19.5" hidden="1" customHeight="1">
      <c r="A359" s="172" t="s">
        <v>3521</v>
      </c>
      <c r="B359" s="176">
        <v>46115</v>
      </c>
      <c r="C359" s="172" t="s">
        <v>92</v>
      </c>
      <c r="D359" s="172" t="s">
        <v>96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46104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hidden="1" customHeight="1">
      <c r="A360" s="172" t="s">
        <v>3521</v>
      </c>
      <c r="B360" s="176">
        <v>46115</v>
      </c>
      <c r="C360" s="172" t="s">
        <v>92</v>
      </c>
      <c r="D360" s="172" t="s">
        <v>97</v>
      </c>
      <c r="E360" s="172" t="s">
        <v>41</v>
      </c>
      <c r="F360" s="172" t="s">
        <v>83</v>
      </c>
      <c r="G360" s="172" t="s">
        <v>84</v>
      </c>
      <c r="H360" s="177">
        <v>1</v>
      </c>
      <c r="I360" s="178">
        <v>0</v>
      </c>
      <c r="J360" s="176">
        <v>46104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-46.77</v>
      </c>
    </row>
    <row r="361" spans="1:16" ht="19.5" hidden="1" customHeight="1">
      <c r="A361" s="172" t="s">
        <v>3521</v>
      </c>
      <c r="B361" s="176">
        <v>46115</v>
      </c>
      <c r="C361" s="172" t="s">
        <v>2694</v>
      </c>
      <c r="D361" s="172" t="s">
        <v>98</v>
      </c>
      <c r="E361" s="172" t="s">
        <v>41</v>
      </c>
      <c r="F361" s="172" t="s">
        <v>83</v>
      </c>
      <c r="G361" s="172" t="s">
        <v>84</v>
      </c>
      <c r="H361" s="177">
        <v>1</v>
      </c>
      <c r="I361" s="178">
        <v>0</v>
      </c>
      <c r="J361" s="176">
        <v>46104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</v>
      </c>
    </row>
    <row r="362" spans="1:16" ht="19.5" hidden="1" customHeight="1">
      <c r="A362" s="172" t="s">
        <v>3647</v>
      </c>
      <c r="B362" s="176">
        <v>46115</v>
      </c>
      <c r="C362" s="172" t="s">
        <v>92</v>
      </c>
      <c r="D362" s="172" t="s">
        <v>24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0</v>
      </c>
      <c r="J362" s="176">
        <v>46111</v>
      </c>
      <c r="K362" s="172" t="s">
        <v>93</v>
      </c>
      <c r="L362" s="172" t="s">
        <v>94</v>
      </c>
      <c r="M362" s="179">
        <v>0</v>
      </c>
      <c r="N362" s="177"/>
      <c r="O362" s="177">
        <v>33</v>
      </c>
      <c r="P362" s="180">
        <v>-46.77</v>
      </c>
    </row>
    <row r="363" spans="1:16" ht="19.5" hidden="1" customHeight="1">
      <c r="A363" s="172" t="s">
        <v>3647</v>
      </c>
      <c r="B363" s="176">
        <v>46115</v>
      </c>
      <c r="C363" s="172" t="s">
        <v>2694</v>
      </c>
      <c r="D363" s="172" t="s">
        <v>95</v>
      </c>
      <c r="E363" s="172" t="s">
        <v>39</v>
      </c>
      <c r="F363" s="172" t="s">
        <v>117</v>
      </c>
      <c r="G363" s="172" t="s">
        <v>84</v>
      </c>
      <c r="H363" s="177">
        <v>1</v>
      </c>
      <c r="I363" s="178">
        <v>0</v>
      </c>
      <c r="J363" s="176">
        <v>46111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-8.9700000000000006</v>
      </c>
    </row>
    <row r="364" spans="1:16" ht="19.5" hidden="1" customHeight="1">
      <c r="A364" s="172" t="s">
        <v>3647</v>
      </c>
      <c r="B364" s="176">
        <v>46115</v>
      </c>
      <c r="C364" s="172" t="s">
        <v>92</v>
      </c>
      <c r="D364" s="172" t="s">
        <v>96</v>
      </c>
      <c r="E364" s="172" t="s">
        <v>39</v>
      </c>
      <c r="F364" s="172" t="s">
        <v>117</v>
      </c>
      <c r="G364" s="172" t="s">
        <v>84</v>
      </c>
      <c r="H364" s="177">
        <v>1</v>
      </c>
      <c r="I364" s="178">
        <v>0</v>
      </c>
      <c r="J364" s="176">
        <v>46111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0</v>
      </c>
    </row>
    <row r="365" spans="1:16" ht="19.5" hidden="1" customHeight="1">
      <c r="A365" s="172" t="s">
        <v>3647</v>
      </c>
      <c r="B365" s="176">
        <v>46115</v>
      </c>
      <c r="C365" s="172" t="s">
        <v>92</v>
      </c>
      <c r="D365" s="172" t="s">
        <v>97</v>
      </c>
      <c r="E365" s="172" t="s">
        <v>39</v>
      </c>
      <c r="F365" s="172" t="s">
        <v>117</v>
      </c>
      <c r="G365" s="172" t="s">
        <v>84</v>
      </c>
      <c r="H365" s="177">
        <v>1</v>
      </c>
      <c r="I365" s="178">
        <v>0</v>
      </c>
      <c r="J365" s="176">
        <v>46111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-46.77</v>
      </c>
    </row>
    <row r="366" spans="1:16" ht="19.5" hidden="1" customHeight="1">
      <c r="A366" s="172" t="s">
        <v>3647</v>
      </c>
      <c r="B366" s="176">
        <v>46115</v>
      </c>
      <c r="C366" s="172" t="s">
        <v>2694</v>
      </c>
      <c r="D366" s="172" t="s">
        <v>98</v>
      </c>
      <c r="E366" s="172" t="s">
        <v>39</v>
      </c>
      <c r="F366" s="172" t="s">
        <v>117</v>
      </c>
      <c r="G366" s="172" t="s">
        <v>84</v>
      </c>
      <c r="H366" s="177">
        <v>1</v>
      </c>
      <c r="I366" s="178">
        <v>0</v>
      </c>
      <c r="J366" s="176">
        <v>46111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-15</v>
      </c>
    </row>
    <row r="367" spans="1:16" ht="19.5" hidden="1" customHeight="1">
      <c r="A367" s="172" t="s">
        <v>3246</v>
      </c>
      <c r="B367" s="176">
        <v>46115</v>
      </c>
      <c r="C367" s="172" t="s">
        <v>109</v>
      </c>
      <c r="D367" s="172" t="s">
        <v>139</v>
      </c>
      <c r="E367" s="172" t="s">
        <v>85</v>
      </c>
      <c r="F367" s="172" t="s">
        <v>85</v>
      </c>
      <c r="G367" s="172" t="s">
        <v>85</v>
      </c>
      <c r="H367" s="177">
        <v>0</v>
      </c>
      <c r="I367" s="178">
        <v>0</v>
      </c>
      <c r="J367" s="176">
        <v>46115</v>
      </c>
      <c r="K367" s="172" t="s">
        <v>85</v>
      </c>
      <c r="L367" s="172" t="s">
        <v>85</v>
      </c>
      <c r="M367" s="179">
        <v>0</v>
      </c>
      <c r="N367" s="177"/>
      <c r="O367" s="177"/>
      <c r="P367" s="180">
        <v>-287.8</v>
      </c>
    </row>
    <row r="368" spans="1:16" ht="19.5" hidden="1" customHeight="1">
      <c r="A368" s="172" t="s">
        <v>142</v>
      </c>
      <c r="B368" s="176">
        <v>46115</v>
      </c>
      <c r="C368" s="172" t="s">
        <v>109</v>
      </c>
      <c r="D368" s="172" t="s">
        <v>143</v>
      </c>
      <c r="E368" s="172" t="s">
        <v>85</v>
      </c>
      <c r="F368" s="172" t="s">
        <v>85</v>
      </c>
      <c r="G368" s="172" t="s">
        <v>85</v>
      </c>
      <c r="H368" s="177">
        <v>0</v>
      </c>
      <c r="I368" s="178">
        <v>0</v>
      </c>
      <c r="J368" s="176">
        <v>46115</v>
      </c>
      <c r="K368" s="172" t="s">
        <v>85</v>
      </c>
      <c r="L368" s="172" t="s">
        <v>85</v>
      </c>
      <c r="M368" s="179">
        <v>0</v>
      </c>
      <c r="N368" s="177"/>
      <c r="O368" s="177"/>
      <c r="P368" s="180">
        <v>-2254.5</v>
      </c>
    </row>
    <row r="369" spans="1:16" ht="19.5" hidden="1" customHeight="1">
      <c r="A369" s="172" t="s">
        <v>3251</v>
      </c>
      <c r="B369" s="176">
        <v>46115</v>
      </c>
      <c r="C369" s="172" t="s">
        <v>109</v>
      </c>
      <c r="D369" s="172" t="s">
        <v>139</v>
      </c>
      <c r="E369" s="172" t="s">
        <v>85</v>
      </c>
      <c r="F369" s="172" t="s">
        <v>85</v>
      </c>
      <c r="G369" s="172" t="s">
        <v>85</v>
      </c>
      <c r="H369" s="177">
        <v>0</v>
      </c>
      <c r="I369" s="178">
        <v>0</v>
      </c>
      <c r="J369" s="176">
        <v>46115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-438.85</v>
      </c>
    </row>
    <row r="370" spans="1:16" ht="19.5" hidden="1" customHeight="1">
      <c r="A370" s="172" t="s">
        <v>3432</v>
      </c>
      <c r="B370" s="176">
        <v>46115</v>
      </c>
      <c r="C370" s="172" t="s">
        <v>109</v>
      </c>
      <c r="D370" s="172" t="s">
        <v>139</v>
      </c>
      <c r="E370" s="172" t="s">
        <v>85</v>
      </c>
      <c r="F370" s="172" t="s">
        <v>85</v>
      </c>
      <c r="G370" s="172" t="s">
        <v>85</v>
      </c>
      <c r="H370" s="177">
        <v>0</v>
      </c>
      <c r="I370" s="178">
        <v>0</v>
      </c>
      <c r="J370" s="176">
        <v>46115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-456.92</v>
      </c>
    </row>
    <row r="371" spans="1:16" ht="19.5" hidden="1" customHeight="1">
      <c r="A371" s="172" t="s">
        <v>3433</v>
      </c>
      <c r="B371" s="176">
        <v>46115</v>
      </c>
      <c r="C371" s="172" t="s">
        <v>109</v>
      </c>
      <c r="D371" s="172" t="s">
        <v>139</v>
      </c>
      <c r="E371" s="172" t="s">
        <v>85</v>
      </c>
      <c r="F371" s="172" t="s">
        <v>85</v>
      </c>
      <c r="G371" s="172" t="s">
        <v>85</v>
      </c>
      <c r="H371" s="177">
        <v>0</v>
      </c>
      <c r="I371" s="178">
        <v>0</v>
      </c>
      <c r="J371" s="176">
        <v>46115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-282.14999999999998</v>
      </c>
    </row>
    <row r="372" spans="1:16" ht="19.5" hidden="1" customHeight="1">
      <c r="A372" s="172" t="s">
        <v>3434</v>
      </c>
      <c r="B372" s="176">
        <v>46115</v>
      </c>
      <c r="C372" s="172" t="s">
        <v>109</v>
      </c>
      <c r="D372" s="172" t="s">
        <v>139</v>
      </c>
      <c r="E372" s="172" t="s">
        <v>85</v>
      </c>
      <c r="F372" s="172" t="s">
        <v>85</v>
      </c>
      <c r="G372" s="172" t="s">
        <v>85</v>
      </c>
      <c r="H372" s="177">
        <v>0</v>
      </c>
      <c r="I372" s="178">
        <v>0</v>
      </c>
      <c r="J372" s="176">
        <v>46115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-290.83999999999997</v>
      </c>
    </row>
    <row r="373" spans="1:16" ht="19.5" hidden="1" customHeight="1">
      <c r="A373" s="172" t="s">
        <v>3013</v>
      </c>
      <c r="B373" s="176">
        <v>46115</v>
      </c>
      <c r="C373" s="172" t="s">
        <v>109</v>
      </c>
      <c r="D373" s="172" t="s">
        <v>143</v>
      </c>
      <c r="E373" s="172" t="s">
        <v>85</v>
      </c>
      <c r="F373" s="172" t="s">
        <v>85</v>
      </c>
      <c r="G373" s="172" t="s">
        <v>85</v>
      </c>
      <c r="H373" s="177">
        <v>0</v>
      </c>
      <c r="I373" s="178">
        <v>0</v>
      </c>
      <c r="J373" s="176">
        <v>46115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-533.5</v>
      </c>
    </row>
    <row r="374" spans="1:16" ht="19.5" hidden="1" customHeight="1">
      <c r="A374" s="172" t="s">
        <v>3407</v>
      </c>
      <c r="B374" s="176">
        <v>46115</v>
      </c>
      <c r="C374" s="172" t="s">
        <v>109</v>
      </c>
      <c r="D374" s="172" t="s">
        <v>139</v>
      </c>
      <c r="E374" s="172" t="s">
        <v>85</v>
      </c>
      <c r="F374" s="172" t="s">
        <v>85</v>
      </c>
      <c r="G374" s="172" t="s">
        <v>85</v>
      </c>
      <c r="H374" s="177">
        <v>0</v>
      </c>
      <c r="I374" s="178">
        <v>0</v>
      </c>
      <c r="J374" s="176">
        <v>46115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-286.89</v>
      </c>
    </row>
    <row r="375" spans="1:16" ht="19.5" hidden="1" customHeight="1">
      <c r="A375" s="172" t="s">
        <v>3406</v>
      </c>
      <c r="B375" s="176">
        <v>46115</v>
      </c>
      <c r="C375" s="172" t="s">
        <v>109</v>
      </c>
      <c r="D375" s="172" t="s">
        <v>139</v>
      </c>
      <c r="E375" s="172" t="s">
        <v>85</v>
      </c>
      <c r="F375" s="172" t="s">
        <v>85</v>
      </c>
      <c r="G375" s="172" t="s">
        <v>85</v>
      </c>
      <c r="H375" s="177">
        <v>0</v>
      </c>
      <c r="I375" s="178">
        <v>0</v>
      </c>
      <c r="J375" s="176">
        <v>46115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-369</v>
      </c>
    </row>
    <row r="376" spans="1:16" ht="19.5" hidden="1" customHeight="1">
      <c r="A376" s="172" t="s">
        <v>3408</v>
      </c>
      <c r="B376" s="176">
        <v>46115</v>
      </c>
      <c r="C376" s="172" t="s">
        <v>109</v>
      </c>
      <c r="D376" s="172" t="s">
        <v>139</v>
      </c>
      <c r="E376" s="172" t="s">
        <v>85</v>
      </c>
      <c r="F376" s="172" t="s">
        <v>85</v>
      </c>
      <c r="G376" s="172" t="s">
        <v>85</v>
      </c>
      <c r="H376" s="177">
        <v>0</v>
      </c>
      <c r="I376" s="178">
        <v>0</v>
      </c>
      <c r="J376" s="176">
        <v>46115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-414.03</v>
      </c>
    </row>
    <row r="377" spans="1:16" ht="19.5" hidden="1" customHeight="1">
      <c r="A377" s="172" t="s">
        <v>3648</v>
      </c>
      <c r="B377" s="176">
        <v>46116</v>
      </c>
      <c r="C377" s="172" t="s">
        <v>92</v>
      </c>
      <c r="D377" s="172" t="s">
        <v>96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0</v>
      </c>
      <c r="J377" s="176">
        <v>46111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0</v>
      </c>
    </row>
    <row r="378" spans="1:16" ht="19.5" hidden="1" customHeight="1">
      <c r="A378" s="172" t="s">
        <v>3648</v>
      </c>
      <c r="B378" s="176">
        <v>46116</v>
      </c>
      <c r="C378" s="172" t="s">
        <v>92</v>
      </c>
      <c r="D378" s="172" t="s">
        <v>97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0</v>
      </c>
      <c r="J378" s="176">
        <v>46111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-46.77</v>
      </c>
    </row>
    <row r="379" spans="1:16" ht="19.5" hidden="1" customHeight="1">
      <c r="A379" s="172" t="s">
        <v>3648</v>
      </c>
      <c r="B379" s="176">
        <v>46116</v>
      </c>
      <c r="C379" s="172" t="s">
        <v>2694</v>
      </c>
      <c r="D379" s="172" t="s">
        <v>98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0</v>
      </c>
      <c r="J379" s="176">
        <v>46111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-15</v>
      </c>
    </row>
    <row r="380" spans="1:16" ht="19.5" hidden="1" customHeight="1">
      <c r="A380" s="172" t="s">
        <v>3648</v>
      </c>
      <c r="B380" s="176">
        <v>46116</v>
      </c>
      <c r="C380" s="172" t="s">
        <v>92</v>
      </c>
      <c r="D380" s="172" t="s">
        <v>24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46111</v>
      </c>
      <c r="K380" s="172" t="s">
        <v>93</v>
      </c>
      <c r="L380" s="172" t="s">
        <v>94</v>
      </c>
      <c r="M380" s="179">
        <v>0</v>
      </c>
      <c r="N380" s="177"/>
      <c r="O380" s="177">
        <v>33</v>
      </c>
      <c r="P380" s="180">
        <v>-46.77</v>
      </c>
    </row>
    <row r="381" spans="1:16" ht="19.5" hidden="1" customHeight="1">
      <c r="A381" s="172" t="s">
        <v>3648</v>
      </c>
      <c r="B381" s="176">
        <v>46116</v>
      </c>
      <c r="C381" s="172" t="s">
        <v>2694</v>
      </c>
      <c r="D381" s="172" t="s">
        <v>95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46111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-10.050000000000001</v>
      </c>
    </row>
    <row r="382" spans="1:16" ht="19.5" hidden="1" customHeight="1">
      <c r="A382" s="172" t="s">
        <v>3649</v>
      </c>
      <c r="B382" s="176">
        <v>46116</v>
      </c>
      <c r="C382" s="172" t="s">
        <v>92</v>
      </c>
      <c r="D382" s="172" t="s">
        <v>24</v>
      </c>
      <c r="E382" s="172" t="s">
        <v>38</v>
      </c>
      <c r="F382" s="172" t="s">
        <v>87</v>
      </c>
      <c r="G382" s="172" t="s">
        <v>84</v>
      </c>
      <c r="H382" s="177">
        <v>1</v>
      </c>
      <c r="I382" s="178">
        <v>2650</v>
      </c>
      <c r="J382" s="176">
        <v>46114</v>
      </c>
      <c r="K382" s="172" t="s">
        <v>93</v>
      </c>
      <c r="L382" s="172" t="s">
        <v>94</v>
      </c>
      <c r="M382" s="179">
        <v>0.43</v>
      </c>
      <c r="N382" s="177"/>
      <c r="O382" s="177">
        <v>32</v>
      </c>
      <c r="P382" s="180">
        <v>-75.45</v>
      </c>
    </row>
    <row r="383" spans="1:16" ht="19.5" hidden="1" customHeight="1">
      <c r="A383" s="172" t="s">
        <v>3649</v>
      </c>
      <c r="B383" s="176">
        <v>46116</v>
      </c>
      <c r="C383" s="172" t="s">
        <v>100</v>
      </c>
      <c r="D383" s="172" t="s">
        <v>101</v>
      </c>
      <c r="E383" s="172" t="s">
        <v>38</v>
      </c>
      <c r="F383" s="172" t="s">
        <v>87</v>
      </c>
      <c r="G383" s="172" t="s">
        <v>84</v>
      </c>
      <c r="H383" s="177">
        <v>1</v>
      </c>
      <c r="I383" s="178">
        <v>2650</v>
      </c>
      <c r="J383" s="176">
        <v>46114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923.81</v>
      </c>
    </row>
    <row r="384" spans="1:16" ht="19.5" hidden="1" customHeight="1">
      <c r="A384" s="172" t="s">
        <v>3649</v>
      </c>
      <c r="B384" s="176">
        <v>46116</v>
      </c>
      <c r="C384" s="172" t="s">
        <v>100</v>
      </c>
      <c r="D384" s="172" t="s">
        <v>102</v>
      </c>
      <c r="E384" s="172" t="s">
        <v>38</v>
      </c>
      <c r="F384" s="172" t="s">
        <v>87</v>
      </c>
      <c r="G384" s="172" t="s">
        <v>84</v>
      </c>
      <c r="H384" s="177">
        <v>1</v>
      </c>
      <c r="I384" s="178">
        <v>2650</v>
      </c>
      <c r="J384" s="176">
        <v>46114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9.24</v>
      </c>
    </row>
    <row r="385" spans="1:16" ht="19.5" hidden="1" customHeight="1">
      <c r="A385" s="172" t="s">
        <v>3649</v>
      </c>
      <c r="B385" s="176">
        <v>46116</v>
      </c>
      <c r="C385" s="172" t="s">
        <v>100</v>
      </c>
      <c r="D385" s="172" t="s">
        <v>103</v>
      </c>
      <c r="E385" s="172" t="s">
        <v>38</v>
      </c>
      <c r="F385" s="172" t="s">
        <v>87</v>
      </c>
      <c r="G385" s="172" t="s">
        <v>84</v>
      </c>
      <c r="H385" s="177">
        <v>1</v>
      </c>
      <c r="I385" s="178">
        <v>2650</v>
      </c>
      <c r="J385" s="176">
        <v>46114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1716.95</v>
      </c>
    </row>
    <row r="386" spans="1:16" ht="19.5" hidden="1" customHeight="1">
      <c r="A386" s="172" t="s">
        <v>3649</v>
      </c>
      <c r="B386" s="176">
        <v>46116</v>
      </c>
      <c r="C386" s="172" t="s">
        <v>104</v>
      </c>
      <c r="D386" s="172" t="s">
        <v>105</v>
      </c>
      <c r="E386" s="172" t="s">
        <v>38</v>
      </c>
      <c r="F386" s="172" t="s">
        <v>87</v>
      </c>
      <c r="G386" s="172" t="s">
        <v>84</v>
      </c>
      <c r="H386" s="177">
        <v>1</v>
      </c>
      <c r="I386" s="178">
        <v>2650</v>
      </c>
      <c r="J386" s="176">
        <v>46114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-1139.5</v>
      </c>
    </row>
    <row r="387" spans="1:16" ht="19.5" hidden="1" customHeight="1">
      <c r="A387" s="172" t="s">
        <v>3649</v>
      </c>
      <c r="B387" s="176">
        <v>46116</v>
      </c>
      <c r="C387" s="172" t="s">
        <v>2694</v>
      </c>
      <c r="D387" s="172" t="s">
        <v>95</v>
      </c>
      <c r="E387" s="172" t="s">
        <v>38</v>
      </c>
      <c r="F387" s="172" t="s">
        <v>87</v>
      </c>
      <c r="G387" s="172" t="s">
        <v>84</v>
      </c>
      <c r="H387" s="177">
        <v>1</v>
      </c>
      <c r="I387" s="178">
        <v>2650</v>
      </c>
      <c r="J387" s="176">
        <v>46114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-11.34</v>
      </c>
    </row>
    <row r="388" spans="1:16" ht="19.5" hidden="1" customHeight="1">
      <c r="A388" s="172" t="s">
        <v>3649</v>
      </c>
      <c r="B388" s="176">
        <v>46116</v>
      </c>
      <c r="C388" s="172" t="s">
        <v>2694</v>
      </c>
      <c r="D388" s="172" t="s">
        <v>82</v>
      </c>
      <c r="E388" s="172" t="s">
        <v>38</v>
      </c>
      <c r="F388" s="172" t="s">
        <v>87</v>
      </c>
      <c r="G388" s="172" t="s">
        <v>84</v>
      </c>
      <c r="H388" s="177">
        <v>1</v>
      </c>
      <c r="I388" s="178">
        <v>0</v>
      </c>
      <c r="J388" s="176">
        <v>46114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-17.55</v>
      </c>
    </row>
    <row r="389" spans="1:16" ht="19.5" hidden="1" customHeight="1">
      <c r="A389" s="172" t="s">
        <v>3650</v>
      </c>
      <c r="B389" s="176">
        <v>46116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46111</v>
      </c>
      <c r="K389" s="172" t="s">
        <v>93</v>
      </c>
      <c r="L389" s="172" t="s">
        <v>94</v>
      </c>
      <c r="M389" s="179">
        <v>0</v>
      </c>
      <c r="N389" s="177"/>
      <c r="O389" s="177">
        <v>33</v>
      </c>
      <c r="P389" s="180">
        <v>-46.77</v>
      </c>
    </row>
    <row r="390" spans="1:16" ht="19.5" hidden="1" customHeight="1">
      <c r="A390" s="172" t="s">
        <v>3650</v>
      </c>
      <c r="B390" s="176">
        <v>46116</v>
      </c>
      <c r="C390" s="172" t="s">
        <v>2694</v>
      </c>
      <c r="D390" s="172" t="s">
        <v>95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46111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-7.42</v>
      </c>
    </row>
    <row r="391" spans="1:16" ht="19.5" hidden="1" customHeight="1">
      <c r="A391" s="172" t="s">
        <v>3650</v>
      </c>
      <c r="B391" s="176">
        <v>46116</v>
      </c>
      <c r="C391" s="172" t="s">
        <v>92</v>
      </c>
      <c r="D391" s="172" t="s">
        <v>96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0</v>
      </c>
      <c r="J391" s="176">
        <v>46111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0</v>
      </c>
    </row>
    <row r="392" spans="1:16" ht="19.5" hidden="1" customHeight="1">
      <c r="A392" s="172" t="s">
        <v>3650</v>
      </c>
      <c r="B392" s="176">
        <v>46116</v>
      </c>
      <c r="C392" s="172" t="s">
        <v>92</v>
      </c>
      <c r="D392" s="172" t="s">
        <v>97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0</v>
      </c>
      <c r="J392" s="176">
        <v>46111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-46.77</v>
      </c>
    </row>
    <row r="393" spans="1:16" ht="19.5" hidden="1" customHeight="1">
      <c r="A393" s="172" t="s">
        <v>3650</v>
      </c>
      <c r="B393" s="176">
        <v>46116</v>
      </c>
      <c r="C393" s="172" t="s">
        <v>2694</v>
      </c>
      <c r="D393" s="172" t="s">
        <v>98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0</v>
      </c>
      <c r="J393" s="176">
        <v>46111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-15</v>
      </c>
    </row>
    <row r="394" spans="1:16" ht="19.5" hidden="1" customHeight="1">
      <c r="A394" s="172" t="s">
        <v>3651</v>
      </c>
      <c r="B394" s="176">
        <v>46116</v>
      </c>
      <c r="C394" s="172" t="s">
        <v>92</v>
      </c>
      <c r="D394" s="172" t="s">
        <v>24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46111</v>
      </c>
      <c r="K394" s="172" t="s">
        <v>93</v>
      </c>
      <c r="L394" s="172" t="s">
        <v>94</v>
      </c>
      <c r="M394" s="179">
        <v>0</v>
      </c>
      <c r="N394" s="177"/>
      <c r="O394" s="177">
        <v>33</v>
      </c>
      <c r="P394" s="180">
        <v>-46.77</v>
      </c>
    </row>
    <row r="395" spans="1:16" ht="19.5" hidden="1" customHeight="1">
      <c r="A395" s="172" t="s">
        <v>3651</v>
      </c>
      <c r="B395" s="176">
        <v>46116</v>
      </c>
      <c r="C395" s="172" t="s">
        <v>2694</v>
      </c>
      <c r="D395" s="172" t="s">
        <v>95</v>
      </c>
      <c r="E395" s="172" t="s">
        <v>43</v>
      </c>
      <c r="F395" s="172" t="s">
        <v>125</v>
      </c>
      <c r="G395" s="172" t="s">
        <v>84</v>
      </c>
      <c r="H395" s="177">
        <v>1</v>
      </c>
      <c r="I395" s="178">
        <v>0</v>
      </c>
      <c r="J395" s="176">
        <v>46111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-12.9</v>
      </c>
    </row>
    <row r="396" spans="1:16" ht="19.5" hidden="1" customHeight="1">
      <c r="A396" s="172" t="s">
        <v>3651</v>
      </c>
      <c r="B396" s="176">
        <v>46116</v>
      </c>
      <c r="C396" s="172" t="s">
        <v>92</v>
      </c>
      <c r="D396" s="172" t="s">
        <v>96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46111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0</v>
      </c>
    </row>
    <row r="397" spans="1:16" ht="19.5" hidden="1" customHeight="1">
      <c r="A397" s="172" t="s">
        <v>3651</v>
      </c>
      <c r="B397" s="176">
        <v>46116</v>
      </c>
      <c r="C397" s="172" t="s">
        <v>92</v>
      </c>
      <c r="D397" s="172" t="s">
        <v>97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46111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-46.77</v>
      </c>
    </row>
    <row r="398" spans="1:16" ht="19.5" hidden="1" customHeight="1">
      <c r="A398" s="172" t="s">
        <v>3651</v>
      </c>
      <c r="B398" s="176">
        <v>46116</v>
      </c>
      <c r="C398" s="172" t="s">
        <v>2694</v>
      </c>
      <c r="D398" s="172" t="s">
        <v>98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46111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-15</v>
      </c>
    </row>
    <row r="399" spans="1:16" ht="19.5" hidden="1" customHeight="1">
      <c r="A399" s="172" t="s">
        <v>3652</v>
      </c>
      <c r="B399" s="176">
        <v>46116</v>
      </c>
      <c r="C399" s="172" t="s">
        <v>92</v>
      </c>
      <c r="D399" s="172" t="s">
        <v>24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0</v>
      </c>
      <c r="J399" s="176">
        <v>46110</v>
      </c>
      <c r="K399" s="172" t="s">
        <v>93</v>
      </c>
      <c r="L399" s="172" t="s">
        <v>94</v>
      </c>
      <c r="M399" s="179">
        <v>0</v>
      </c>
      <c r="N399" s="177"/>
      <c r="O399" s="177">
        <v>33</v>
      </c>
      <c r="P399" s="180">
        <v>-46.77</v>
      </c>
    </row>
    <row r="400" spans="1:16" ht="19.5" hidden="1" customHeight="1">
      <c r="A400" s="172" t="s">
        <v>3652</v>
      </c>
      <c r="B400" s="176">
        <v>46116</v>
      </c>
      <c r="C400" s="172" t="s">
        <v>2694</v>
      </c>
      <c r="D400" s="172" t="s">
        <v>95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0</v>
      </c>
      <c r="J400" s="176">
        <v>46110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-7.08</v>
      </c>
    </row>
    <row r="401" spans="1:16" ht="19.5" hidden="1" customHeight="1">
      <c r="A401" s="172" t="s">
        <v>3652</v>
      </c>
      <c r="B401" s="176">
        <v>46116</v>
      </c>
      <c r="C401" s="172" t="s">
        <v>92</v>
      </c>
      <c r="D401" s="172" t="s">
        <v>96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0</v>
      </c>
      <c r="J401" s="176">
        <v>46110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3652</v>
      </c>
      <c r="B402" s="176">
        <v>46116</v>
      </c>
      <c r="C402" s="172" t="s">
        <v>92</v>
      </c>
      <c r="D402" s="172" t="s">
        <v>97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0</v>
      </c>
      <c r="J402" s="176">
        <v>46110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3652</v>
      </c>
      <c r="B403" s="176">
        <v>46116</v>
      </c>
      <c r="C403" s="172" t="s">
        <v>2694</v>
      </c>
      <c r="D403" s="172" t="s">
        <v>98</v>
      </c>
      <c r="E403" s="172" t="s">
        <v>42</v>
      </c>
      <c r="F403" s="172" t="s">
        <v>89</v>
      </c>
      <c r="G403" s="172" t="s">
        <v>84</v>
      </c>
      <c r="H403" s="177">
        <v>1</v>
      </c>
      <c r="I403" s="178">
        <v>0</v>
      </c>
      <c r="J403" s="176">
        <v>46110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3653</v>
      </c>
      <c r="B404" s="176">
        <v>46116</v>
      </c>
      <c r="C404" s="172" t="s">
        <v>2694</v>
      </c>
      <c r="D404" s="172" t="s">
        <v>82</v>
      </c>
      <c r="E404" s="172" t="s">
        <v>39</v>
      </c>
      <c r="F404" s="172" t="s">
        <v>117</v>
      </c>
      <c r="G404" s="172" t="s">
        <v>84</v>
      </c>
      <c r="H404" s="177">
        <v>1</v>
      </c>
      <c r="I404" s="178">
        <v>0</v>
      </c>
      <c r="J404" s="176">
        <v>46116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-8.18</v>
      </c>
    </row>
    <row r="405" spans="1:16" ht="19.5" hidden="1" customHeight="1">
      <c r="A405" s="172" t="s">
        <v>3654</v>
      </c>
      <c r="B405" s="176">
        <v>46116</v>
      </c>
      <c r="C405" s="172" t="s">
        <v>92</v>
      </c>
      <c r="D405" s="172" t="s">
        <v>24</v>
      </c>
      <c r="E405" s="172" t="s">
        <v>60</v>
      </c>
      <c r="F405" s="172" t="s">
        <v>1426</v>
      </c>
      <c r="G405" s="172" t="s">
        <v>84</v>
      </c>
      <c r="H405" s="177">
        <v>1</v>
      </c>
      <c r="I405" s="178">
        <v>2550</v>
      </c>
      <c r="J405" s="176">
        <v>46105</v>
      </c>
      <c r="K405" s="172" t="s">
        <v>93</v>
      </c>
      <c r="L405" s="172" t="s">
        <v>94</v>
      </c>
      <c r="M405" s="179">
        <v>0.43</v>
      </c>
      <c r="N405" s="177"/>
      <c r="O405" s="177">
        <v>34</v>
      </c>
      <c r="P405" s="180">
        <v>-108.58</v>
      </c>
    </row>
    <row r="406" spans="1:16" ht="19.5" hidden="1" customHeight="1">
      <c r="A406" s="172" t="s">
        <v>3654</v>
      </c>
      <c r="B406" s="176">
        <v>46116</v>
      </c>
      <c r="C406" s="172" t="s">
        <v>100</v>
      </c>
      <c r="D406" s="172" t="s">
        <v>101</v>
      </c>
      <c r="E406" s="172" t="s">
        <v>60</v>
      </c>
      <c r="F406" s="172" t="s">
        <v>1426</v>
      </c>
      <c r="G406" s="172" t="s">
        <v>84</v>
      </c>
      <c r="H406" s="177">
        <v>1</v>
      </c>
      <c r="I406" s="178">
        <v>2550</v>
      </c>
      <c r="J406" s="176">
        <v>46105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1275.24</v>
      </c>
    </row>
    <row r="407" spans="1:16" ht="19.5" hidden="1" customHeight="1">
      <c r="A407" s="172" t="s">
        <v>3654</v>
      </c>
      <c r="B407" s="176">
        <v>46116</v>
      </c>
      <c r="C407" s="172" t="s">
        <v>100</v>
      </c>
      <c r="D407" s="172" t="s">
        <v>102</v>
      </c>
      <c r="E407" s="172" t="s">
        <v>60</v>
      </c>
      <c r="F407" s="172" t="s">
        <v>1426</v>
      </c>
      <c r="G407" s="172" t="s">
        <v>84</v>
      </c>
      <c r="H407" s="177">
        <v>1</v>
      </c>
      <c r="I407" s="178">
        <v>2550</v>
      </c>
      <c r="J407" s="176">
        <v>46105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12.75</v>
      </c>
    </row>
    <row r="408" spans="1:16" ht="19.5" hidden="1" customHeight="1">
      <c r="A408" s="172" t="s">
        <v>3654</v>
      </c>
      <c r="B408" s="176">
        <v>46116</v>
      </c>
      <c r="C408" s="172" t="s">
        <v>100</v>
      </c>
      <c r="D408" s="172" t="s">
        <v>103</v>
      </c>
      <c r="E408" s="172" t="s">
        <v>60</v>
      </c>
      <c r="F408" s="172" t="s">
        <v>1426</v>
      </c>
      <c r="G408" s="172" t="s">
        <v>84</v>
      </c>
      <c r="H408" s="177">
        <v>1</v>
      </c>
      <c r="I408" s="178">
        <v>2550</v>
      </c>
      <c r="J408" s="176">
        <v>46105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1262.01</v>
      </c>
    </row>
    <row r="409" spans="1:16" ht="19.5" hidden="1" customHeight="1">
      <c r="A409" s="172" t="s">
        <v>3654</v>
      </c>
      <c r="B409" s="176">
        <v>46116</v>
      </c>
      <c r="C409" s="172" t="s">
        <v>104</v>
      </c>
      <c r="D409" s="172" t="s">
        <v>105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2550</v>
      </c>
      <c r="J409" s="176">
        <v>46105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-1096.5</v>
      </c>
    </row>
    <row r="410" spans="1:16" ht="19.5" hidden="1" customHeight="1">
      <c r="A410" s="172" t="s">
        <v>3654</v>
      </c>
      <c r="B410" s="176">
        <v>46116</v>
      </c>
      <c r="C410" s="172" t="s">
        <v>2694</v>
      </c>
      <c r="D410" s="172" t="s">
        <v>95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2550</v>
      </c>
      <c r="J410" s="176">
        <v>46105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-6.67</v>
      </c>
    </row>
    <row r="411" spans="1:16" ht="19.5" hidden="1" customHeight="1">
      <c r="A411" s="172" t="s">
        <v>3655</v>
      </c>
      <c r="B411" s="176">
        <v>46116</v>
      </c>
      <c r="C411" s="172" t="s">
        <v>92</v>
      </c>
      <c r="D411" s="172" t="s">
        <v>24</v>
      </c>
      <c r="E411" s="172" t="s">
        <v>58</v>
      </c>
      <c r="F411" s="172" t="s">
        <v>1300</v>
      </c>
      <c r="G411" s="172" t="s">
        <v>84</v>
      </c>
      <c r="H411" s="177">
        <v>1</v>
      </c>
      <c r="I411" s="178">
        <v>2443</v>
      </c>
      <c r="J411" s="176">
        <v>46113</v>
      </c>
      <c r="K411" s="172" t="s">
        <v>93</v>
      </c>
      <c r="L411" s="172" t="s">
        <v>94</v>
      </c>
      <c r="M411" s="179">
        <v>0.43</v>
      </c>
      <c r="N411" s="177"/>
      <c r="O411" s="177">
        <v>32</v>
      </c>
      <c r="P411" s="180">
        <v>-85.59</v>
      </c>
    </row>
    <row r="412" spans="1:16" ht="19.5" hidden="1" customHeight="1">
      <c r="A412" s="172" t="s">
        <v>3655</v>
      </c>
      <c r="B412" s="176">
        <v>46116</v>
      </c>
      <c r="C412" s="172" t="s">
        <v>100</v>
      </c>
      <c r="D412" s="172" t="s">
        <v>101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2443</v>
      </c>
      <c r="J412" s="176">
        <v>46113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930.48</v>
      </c>
    </row>
    <row r="413" spans="1:16" ht="19.5" hidden="1" customHeight="1">
      <c r="A413" s="172" t="s">
        <v>3655</v>
      </c>
      <c r="B413" s="176">
        <v>46116</v>
      </c>
      <c r="C413" s="172" t="s">
        <v>100</v>
      </c>
      <c r="D413" s="172" t="s">
        <v>102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2443</v>
      </c>
      <c r="J413" s="176">
        <v>46113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3655</v>
      </c>
      <c r="B414" s="176">
        <v>46116</v>
      </c>
      <c r="C414" s="172" t="s">
        <v>100</v>
      </c>
      <c r="D414" s="172" t="s">
        <v>103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2443</v>
      </c>
      <c r="J414" s="176">
        <v>46113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1512.52</v>
      </c>
    </row>
    <row r="415" spans="1:16" ht="19.5" hidden="1" customHeight="1">
      <c r="A415" s="172" t="s">
        <v>3655</v>
      </c>
      <c r="B415" s="176">
        <v>46116</v>
      </c>
      <c r="C415" s="172" t="s">
        <v>104</v>
      </c>
      <c r="D415" s="172" t="s">
        <v>105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2443</v>
      </c>
      <c r="J415" s="176">
        <v>46113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-1050.49</v>
      </c>
    </row>
    <row r="416" spans="1:16" ht="19.5" hidden="1" customHeight="1">
      <c r="A416" s="172" t="s">
        <v>3655</v>
      </c>
      <c r="B416" s="176">
        <v>46116</v>
      </c>
      <c r="C416" s="172" t="s">
        <v>2694</v>
      </c>
      <c r="D416" s="172" t="s">
        <v>95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2443</v>
      </c>
      <c r="J416" s="176">
        <v>46113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-3.79</v>
      </c>
    </row>
    <row r="417" spans="1:16" ht="19.5" hidden="1" customHeight="1">
      <c r="A417" s="172" t="s">
        <v>3654</v>
      </c>
      <c r="B417" s="176">
        <v>46116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46105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-24.23</v>
      </c>
    </row>
    <row r="418" spans="1:16" ht="19.5" hidden="1" customHeight="1">
      <c r="A418" s="172" t="s">
        <v>3656</v>
      </c>
      <c r="B418" s="176">
        <v>46116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46110</v>
      </c>
      <c r="K418" s="172" t="s">
        <v>93</v>
      </c>
      <c r="L418" s="172" t="s">
        <v>94</v>
      </c>
      <c r="M418" s="179">
        <v>0</v>
      </c>
      <c r="N418" s="177"/>
      <c r="O418" s="177">
        <v>33</v>
      </c>
      <c r="P418" s="180">
        <v>-46.77</v>
      </c>
    </row>
    <row r="419" spans="1:16" ht="19.5" hidden="1" customHeight="1">
      <c r="A419" s="172" t="s">
        <v>3656</v>
      </c>
      <c r="B419" s="176">
        <v>46116</v>
      </c>
      <c r="C419" s="172" t="s">
        <v>2694</v>
      </c>
      <c r="D419" s="172" t="s">
        <v>95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46110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-7.14</v>
      </c>
    </row>
    <row r="420" spans="1:16" ht="19.5" hidden="1" customHeight="1">
      <c r="A420" s="172" t="s">
        <v>3656</v>
      </c>
      <c r="B420" s="176">
        <v>46116</v>
      </c>
      <c r="C420" s="172" t="s">
        <v>92</v>
      </c>
      <c r="D420" s="172" t="s">
        <v>96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46110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hidden="1" customHeight="1">
      <c r="A421" s="172" t="s">
        <v>3656</v>
      </c>
      <c r="B421" s="176">
        <v>46116</v>
      </c>
      <c r="C421" s="172" t="s">
        <v>92</v>
      </c>
      <c r="D421" s="172" t="s">
        <v>97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46110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-46.77</v>
      </c>
    </row>
    <row r="422" spans="1:16" ht="19.5" hidden="1" customHeight="1">
      <c r="A422" s="172" t="s">
        <v>3656</v>
      </c>
      <c r="B422" s="176">
        <v>46116</v>
      </c>
      <c r="C422" s="172" t="s">
        <v>2694</v>
      </c>
      <c r="D422" s="172" t="s">
        <v>98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46110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-15</v>
      </c>
    </row>
    <row r="423" spans="1:16" ht="19.5" hidden="1" customHeight="1">
      <c r="A423" s="172" t="s">
        <v>3657</v>
      </c>
      <c r="B423" s="176">
        <v>46116</v>
      </c>
      <c r="C423" s="172" t="s">
        <v>92</v>
      </c>
      <c r="D423" s="172" t="s">
        <v>24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2750</v>
      </c>
      <c r="J423" s="176">
        <v>46111</v>
      </c>
      <c r="K423" s="172" t="s">
        <v>93</v>
      </c>
      <c r="L423" s="172" t="s">
        <v>94</v>
      </c>
      <c r="M423" s="179">
        <v>0.43</v>
      </c>
      <c r="N423" s="177"/>
      <c r="O423" s="177">
        <v>33</v>
      </c>
      <c r="P423" s="180">
        <v>-89.16</v>
      </c>
    </row>
    <row r="424" spans="1:16" ht="19.5" hidden="1" customHeight="1">
      <c r="A424" s="172" t="s">
        <v>3657</v>
      </c>
      <c r="B424" s="176">
        <v>46116</v>
      </c>
      <c r="C424" s="172" t="s">
        <v>100</v>
      </c>
      <c r="D424" s="172" t="s">
        <v>101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2750</v>
      </c>
      <c r="J424" s="176">
        <v>46111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1169.52</v>
      </c>
    </row>
    <row r="425" spans="1:16" ht="19.5" hidden="1" customHeight="1">
      <c r="A425" s="172" t="s">
        <v>3657</v>
      </c>
      <c r="B425" s="176">
        <v>46116</v>
      </c>
      <c r="C425" s="172" t="s">
        <v>100</v>
      </c>
      <c r="D425" s="172" t="s">
        <v>102</v>
      </c>
      <c r="E425" s="172" t="s">
        <v>43</v>
      </c>
      <c r="F425" s="172" t="s">
        <v>125</v>
      </c>
      <c r="G425" s="172" t="s">
        <v>84</v>
      </c>
      <c r="H425" s="177">
        <v>1</v>
      </c>
      <c r="I425" s="178">
        <v>2750</v>
      </c>
      <c r="J425" s="176">
        <v>46111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11.7</v>
      </c>
    </row>
    <row r="426" spans="1:16" ht="19.5" hidden="1" customHeight="1">
      <c r="A426" s="172" t="s">
        <v>3657</v>
      </c>
      <c r="B426" s="176">
        <v>46116</v>
      </c>
      <c r="C426" s="172" t="s">
        <v>100</v>
      </c>
      <c r="D426" s="172" t="s">
        <v>103</v>
      </c>
      <c r="E426" s="172" t="s">
        <v>43</v>
      </c>
      <c r="F426" s="172" t="s">
        <v>125</v>
      </c>
      <c r="G426" s="172" t="s">
        <v>84</v>
      </c>
      <c r="H426" s="177">
        <v>1</v>
      </c>
      <c r="I426" s="178">
        <v>2750</v>
      </c>
      <c r="J426" s="176">
        <v>46111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1568.78</v>
      </c>
    </row>
    <row r="427" spans="1:16" ht="19.5" hidden="1" customHeight="1">
      <c r="A427" s="172" t="s">
        <v>3657</v>
      </c>
      <c r="B427" s="176">
        <v>46116</v>
      </c>
      <c r="C427" s="172" t="s">
        <v>104</v>
      </c>
      <c r="D427" s="172" t="s">
        <v>105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2750</v>
      </c>
      <c r="J427" s="176">
        <v>46111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-1182.5</v>
      </c>
    </row>
    <row r="428" spans="1:16" ht="19.5" hidden="1" customHeight="1">
      <c r="A428" s="172" t="s">
        <v>3658</v>
      </c>
      <c r="B428" s="176">
        <v>46116</v>
      </c>
      <c r="C428" s="172" t="s">
        <v>92</v>
      </c>
      <c r="D428" s="172" t="s">
        <v>24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2750</v>
      </c>
      <c r="J428" s="176">
        <v>46115</v>
      </c>
      <c r="K428" s="172" t="s">
        <v>93</v>
      </c>
      <c r="L428" s="172" t="s">
        <v>94</v>
      </c>
      <c r="M428" s="179">
        <v>0.43</v>
      </c>
      <c r="N428" s="177"/>
      <c r="O428" s="177">
        <v>34</v>
      </c>
      <c r="P428" s="180">
        <v>-98.37</v>
      </c>
    </row>
    <row r="429" spans="1:16" ht="19.5" hidden="1" customHeight="1">
      <c r="A429" s="172" t="s">
        <v>3658</v>
      </c>
      <c r="B429" s="176">
        <v>46116</v>
      </c>
      <c r="C429" s="172" t="s">
        <v>100</v>
      </c>
      <c r="D429" s="172" t="s">
        <v>101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2750</v>
      </c>
      <c r="J429" s="176">
        <v>46115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1072.3800000000001</v>
      </c>
    </row>
    <row r="430" spans="1:16" ht="19.5" hidden="1" customHeight="1">
      <c r="A430" s="172" t="s">
        <v>3658</v>
      </c>
      <c r="B430" s="176">
        <v>46116</v>
      </c>
      <c r="C430" s="172" t="s">
        <v>100</v>
      </c>
      <c r="D430" s="172" t="s">
        <v>102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2750</v>
      </c>
      <c r="J430" s="176">
        <v>46115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10.72</v>
      </c>
    </row>
    <row r="431" spans="1:16" ht="19.5" hidden="1" customHeight="1">
      <c r="A431" s="172" t="s">
        <v>3658</v>
      </c>
      <c r="B431" s="176">
        <v>46116</v>
      </c>
      <c r="C431" s="172" t="s">
        <v>100</v>
      </c>
      <c r="D431" s="172" t="s">
        <v>103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2750</v>
      </c>
      <c r="J431" s="176">
        <v>46115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1666.9</v>
      </c>
    </row>
    <row r="432" spans="1:16" ht="19.5" hidden="1" customHeight="1">
      <c r="A432" s="172" t="s">
        <v>3658</v>
      </c>
      <c r="B432" s="176">
        <v>46116</v>
      </c>
      <c r="C432" s="172" t="s">
        <v>104</v>
      </c>
      <c r="D432" s="172" t="s">
        <v>105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2750</v>
      </c>
      <c r="J432" s="176">
        <v>46115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-1182.5</v>
      </c>
    </row>
    <row r="433" spans="1:16" ht="19.5" hidden="1" customHeight="1">
      <c r="A433" s="172" t="s">
        <v>3658</v>
      </c>
      <c r="B433" s="176">
        <v>46116</v>
      </c>
      <c r="C433" s="172" t="s">
        <v>2694</v>
      </c>
      <c r="D433" s="172" t="s">
        <v>95</v>
      </c>
      <c r="E433" s="172" t="s">
        <v>43</v>
      </c>
      <c r="F433" s="172" t="s">
        <v>125</v>
      </c>
      <c r="G433" s="172" t="s">
        <v>84</v>
      </c>
      <c r="H433" s="177">
        <v>1</v>
      </c>
      <c r="I433" s="178">
        <v>2750</v>
      </c>
      <c r="J433" s="176">
        <v>46115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-9.4499999999999993</v>
      </c>
    </row>
    <row r="434" spans="1:16" ht="19.5" hidden="1" customHeight="1">
      <c r="A434" s="172" t="s">
        <v>3658</v>
      </c>
      <c r="B434" s="176">
        <v>46116</v>
      </c>
      <c r="C434" s="172" t="s">
        <v>2694</v>
      </c>
      <c r="D434" s="172" t="s">
        <v>82</v>
      </c>
      <c r="E434" s="172" t="s">
        <v>43</v>
      </c>
      <c r="F434" s="172" t="s">
        <v>125</v>
      </c>
      <c r="G434" s="172" t="s">
        <v>84</v>
      </c>
      <c r="H434" s="177">
        <v>1</v>
      </c>
      <c r="I434" s="178">
        <v>0</v>
      </c>
      <c r="J434" s="176">
        <v>46115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-20.38</v>
      </c>
    </row>
    <row r="435" spans="1:16" ht="19.5" hidden="1" customHeight="1">
      <c r="A435" s="172" t="s">
        <v>3659</v>
      </c>
      <c r="B435" s="176">
        <v>46116</v>
      </c>
      <c r="C435" s="172" t="s">
        <v>92</v>
      </c>
      <c r="D435" s="172" t="s">
        <v>24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2600</v>
      </c>
      <c r="J435" s="176">
        <v>46114</v>
      </c>
      <c r="K435" s="172" t="s">
        <v>93</v>
      </c>
      <c r="L435" s="172" t="s">
        <v>94</v>
      </c>
      <c r="M435" s="179">
        <v>0.43</v>
      </c>
      <c r="N435" s="177"/>
      <c r="O435" s="177">
        <v>32</v>
      </c>
      <c r="P435" s="180">
        <v>-86.85</v>
      </c>
    </row>
    <row r="436" spans="1:16" ht="19.5" hidden="1" customHeight="1">
      <c r="A436" s="172" t="s">
        <v>3659</v>
      </c>
      <c r="B436" s="176">
        <v>46116</v>
      </c>
      <c r="C436" s="172" t="s">
        <v>100</v>
      </c>
      <c r="D436" s="172" t="s">
        <v>101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2600</v>
      </c>
      <c r="J436" s="176">
        <v>46114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856.67</v>
      </c>
    </row>
    <row r="437" spans="1:16" ht="19.5" hidden="1" customHeight="1">
      <c r="A437" s="172" t="s">
        <v>3659</v>
      </c>
      <c r="B437" s="176">
        <v>46116</v>
      </c>
      <c r="C437" s="172" t="s">
        <v>100</v>
      </c>
      <c r="D437" s="172" t="s">
        <v>102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2600</v>
      </c>
      <c r="J437" s="176">
        <v>46114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8.57</v>
      </c>
    </row>
    <row r="438" spans="1:16" ht="19.5" hidden="1" customHeight="1">
      <c r="A438" s="172" t="s">
        <v>3659</v>
      </c>
      <c r="B438" s="176">
        <v>46116</v>
      </c>
      <c r="C438" s="172" t="s">
        <v>100</v>
      </c>
      <c r="D438" s="172" t="s">
        <v>103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2600</v>
      </c>
      <c r="J438" s="176">
        <v>46114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1734.76</v>
      </c>
    </row>
    <row r="439" spans="1:16" ht="19.5" hidden="1" customHeight="1">
      <c r="A439" s="172" t="s">
        <v>3659</v>
      </c>
      <c r="B439" s="176">
        <v>46116</v>
      </c>
      <c r="C439" s="172" t="s">
        <v>104</v>
      </c>
      <c r="D439" s="172" t="s">
        <v>105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2600</v>
      </c>
      <c r="J439" s="176">
        <v>46114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-1118</v>
      </c>
    </row>
    <row r="440" spans="1:16" ht="19.5" hidden="1" customHeight="1">
      <c r="A440" s="172" t="s">
        <v>3659</v>
      </c>
      <c r="B440" s="176">
        <v>46116</v>
      </c>
      <c r="C440" s="172" t="s">
        <v>2694</v>
      </c>
      <c r="D440" s="172" t="s">
        <v>95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2600</v>
      </c>
      <c r="J440" s="176">
        <v>46114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-5.92</v>
      </c>
    </row>
    <row r="441" spans="1:16" ht="19.5" hidden="1" customHeight="1">
      <c r="A441" s="172" t="s">
        <v>3659</v>
      </c>
      <c r="B441" s="176">
        <v>46116</v>
      </c>
      <c r="C441" s="172" t="s">
        <v>2694</v>
      </c>
      <c r="D441" s="172" t="s">
        <v>82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0</v>
      </c>
      <c r="J441" s="176">
        <v>46114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-16.28</v>
      </c>
    </row>
    <row r="442" spans="1:16" ht="19.5" hidden="1" customHeight="1">
      <c r="A442" s="172" t="s">
        <v>3660</v>
      </c>
      <c r="B442" s="176">
        <v>46116</v>
      </c>
      <c r="C442" s="172" t="s">
        <v>92</v>
      </c>
      <c r="D442" s="172" t="s">
        <v>24</v>
      </c>
      <c r="E442" s="172" t="s">
        <v>58</v>
      </c>
      <c r="F442" s="172" t="s">
        <v>1300</v>
      </c>
      <c r="G442" s="172" t="s">
        <v>84</v>
      </c>
      <c r="H442" s="177">
        <v>1</v>
      </c>
      <c r="I442" s="178">
        <v>0</v>
      </c>
      <c r="J442" s="176">
        <v>46112</v>
      </c>
      <c r="K442" s="172" t="s">
        <v>93</v>
      </c>
      <c r="L442" s="172" t="s">
        <v>94</v>
      </c>
      <c r="M442" s="179">
        <v>0</v>
      </c>
      <c r="N442" s="177"/>
      <c r="O442" s="177">
        <v>32</v>
      </c>
      <c r="P442" s="180">
        <v>-56.94</v>
      </c>
    </row>
    <row r="443" spans="1:16" ht="19.5" hidden="1" customHeight="1">
      <c r="A443" s="172" t="s">
        <v>3660</v>
      </c>
      <c r="B443" s="176">
        <v>46116</v>
      </c>
      <c r="C443" s="172" t="s">
        <v>2694</v>
      </c>
      <c r="D443" s="172" t="s">
        <v>95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46112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-7.15</v>
      </c>
    </row>
    <row r="444" spans="1:16" ht="19.5" hidden="1" customHeight="1">
      <c r="A444" s="172" t="s">
        <v>3660</v>
      </c>
      <c r="B444" s="176">
        <v>46116</v>
      </c>
      <c r="C444" s="172" t="s">
        <v>92</v>
      </c>
      <c r="D444" s="172" t="s">
        <v>96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46112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0</v>
      </c>
    </row>
    <row r="445" spans="1:16" ht="19.5" hidden="1" customHeight="1">
      <c r="A445" s="172" t="s">
        <v>3660</v>
      </c>
      <c r="B445" s="176">
        <v>46116</v>
      </c>
      <c r="C445" s="172" t="s">
        <v>92</v>
      </c>
      <c r="D445" s="172" t="s">
        <v>97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46112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-56.94</v>
      </c>
    </row>
    <row r="446" spans="1:16" ht="19.5" hidden="1" customHeight="1">
      <c r="A446" s="172" t="s">
        <v>3660</v>
      </c>
      <c r="B446" s="176">
        <v>46116</v>
      </c>
      <c r="C446" s="172" t="s">
        <v>2694</v>
      </c>
      <c r="D446" s="172" t="s">
        <v>98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46112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-15</v>
      </c>
    </row>
    <row r="447" spans="1:16" ht="19.5" hidden="1" customHeight="1">
      <c r="A447" s="172" t="s">
        <v>3661</v>
      </c>
      <c r="B447" s="176">
        <v>46116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2750</v>
      </c>
      <c r="J447" s="176">
        <v>46115</v>
      </c>
      <c r="K447" s="172" t="s">
        <v>93</v>
      </c>
      <c r="L447" s="172" t="s">
        <v>94</v>
      </c>
      <c r="M447" s="179">
        <v>0.43</v>
      </c>
      <c r="N447" s="177"/>
      <c r="O447" s="177">
        <v>34</v>
      </c>
      <c r="P447" s="180">
        <v>-111.38</v>
      </c>
    </row>
    <row r="448" spans="1:16" ht="19.5" hidden="1" customHeight="1">
      <c r="A448" s="172" t="s">
        <v>3661</v>
      </c>
      <c r="B448" s="176">
        <v>46116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2750</v>
      </c>
      <c r="J448" s="176">
        <v>46115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1597.14</v>
      </c>
    </row>
    <row r="449" spans="1:16" ht="19.5" hidden="1" customHeight="1">
      <c r="A449" s="172" t="s">
        <v>3661</v>
      </c>
      <c r="B449" s="176">
        <v>46116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2750</v>
      </c>
      <c r="J449" s="176">
        <v>46115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15.97</v>
      </c>
    </row>
    <row r="450" spans="1:16" ht="19.5" hidden="1" customHeight="1">
      <c r="A450" s="172" t="s">
        <v>3661</v>
      </c>
      <c r="B450" s="176">
        <v>46116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2750</v>
      </c>
      <c r="J450" s="176">
        <v>46115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1136.8900000000001</v>
      </c>
    </row>
    <row r="451" spans="1:16" ht="19.5" hidden="1" customHeight="1">
      <c r="A451" s="172" t="s">
        <v>3661</v>
      </c>
      <c r="B451" s="176">
        <v>46116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2750</v>
      </c>
      <c r="J451" s="176">
        <v>46115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-1182.5</v>
      </c>
    </row>
    <row r="452" spans="1:16" ht="19.5" hidden="1" customHeight="1">
      <c r="A452" s="172" t="s">
        <v>3661</v>
      </c>
      <c r="B452" s="176">
        <v>46116</v>
      </c>
      <c r="C452" s="172" t="s">
        <v>2694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2750</v>
      </c>
      <c r="J452" s="176">
        <v>46115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-5.45</v>
      </c>
    </row>
    <row r="453" spans="1:16" ht="19.5" hidden="1" customHeight="1">
      <c r="A453" s="172" t="s">
        <v>3662</v>
      </c>
      <c r="B453" s="176">
        <v>46116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2443</v>
      </c>
      <c r="J453" s="176">
        <v>46115</v>
      </c>
      <c r="K453" s="172" t="s">
        <v>93</v>
      </c>
      <c r="L453" s="172" t="s">
        <v>94</v>
      </c>
      <c r="M453" s="179">
        <v>0.43</v>
      </c>
      <c r="N453" s="177"/>
      <c r="O453" s="177">
        <v>34</v>
      </c>
      <c r="P453" s="180">
        <v>-107.08</v>
      </c>
    </row>
    <row r="454" spans="1:16" ht="19.5" hidden="1" customHeight="1">
      <c r="A454" s="172" t="s">
        <v>3662</v>
      </c>
      <c r="B454" s="176">
        <v>46116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2443</v>
      </c>
      <c r="J454" s="176">
        <v>46115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921.33</v>
      </c>
    </row>
    <row r="455" spans="1:16" ht="19.5" hidden="1" customHeight="1">
      <c r="A455" s="172" t="s">
        <v>3662</v>
      </c>
      <c r="B455" s="176">
        <v>46116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2443</v>
      </c>
      <c r="J455" s="176">
        <v>46115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9.2100000000000009</v>
      </c>
    </row>
    <row r="456" spans="1:16" ht="19.5" hidden="1" customHeight="1">
      <c r="A456" s="172" t="s">
        <v>3662</v>
      </c>
      <c r="B456" s="176">
        <v>46116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2443</v>
      </c>
      <c r="J456" s="176">
        <v>46115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1512.46</v>
      </c>
    </row>
    <row r="457" spans="1:16" ht="19.5" hidden="1" customHeight="1">
      <c r="A457" s="172" t="s">
        <v>3662</v>
      </c>
      <c r="B457" s="176">
        <v>46116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2443</v>
      </c>
      <c r="J457" s="176">
        <v>46115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-1050.49</v>
      </c>
    </row>
    <row r="458" spans="1:16" ht="19.5" hidden="1" customHeight="1">
      <c r="A458" s="172" t="s">
        <v>3662</v>
      </c>
      <c r="B458" s="176">
        <v>46116</v>
      </c>
      <c r="C458" s="172" t="s">
        <v>2694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2443</v>
      </c>
      <c r="J458" s="176">
        <v>46115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-7.07</v>
      </c>
    </row>
    <row r="459" spans="1:16" ht="19.5" hidden="1" customHeight="1">
      <c r="A459" s="172" t="s">
        <v>3662</v>
      </c>
      <c r="B459" s="176">
        <v>46116</v>
      </c>
      <c r="C459" s="172" t="s">
        <v>2694</v>
      </c>
      <c r="D459" s="172" t="s">
        <v>82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46115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-17.510000000000002</v>
      </c>
    </row>
    <row r="460" spans="1:16" ht="19.5" hidden="1" customHeight="1">
      <c r="A460" s="172" t="s">
        <v>3387</v>
      </c>
      <c r="B460" s="176">
        <v>46116</v>
      </c>
      <c r="C460" s="172" t="s">
        <v>92</v>
      </c>
      <c r="D460" s="172" t="s">
        <v>24</v>
      </c>
      <c r="E460" s="172" t="s">
        <v>43</v>
      </c>
      <c r="F460" s="172" t="s">
        <v>125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>
        <v>35</v>
      </c>
      <c r="P460" s="180">
        <v>-46.77</v>
      </c>
    </row>
    <row r="461" spans="1:16" ht="19.5" hidden="1" customHeight="1">
      <c r="A461" s="172" t="s">
        <v>3387</v>
      </c>
      <c r="B461" s="176">
        <v>46116</v>
      </c>
      <c r="C461" s="172" t="s">
        <v>2694</v>
      </c>
      <c r="D461" s="172" t="s">
        <v>95</v>
      </c>
      <c r="E461" s="172" t="s">
        <v>43</v>
      </c>
      <c r="F461" s="172" t="s">
        <v>125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-0.56000000000000005</v>
      </c>
    </row>
    <row r="462" spans="1:16" ht="19.5" hidden="1" customHeight="1">
      <c r="A462" s="172" t="s">
        <v>3387</v>
      </c>
      <c r="B462" s="176">
        <v>46116</v>
      </c>
      <c r="C462" s="172" t="s">
        <v>92</v>
      </c>
      <c r="D462" s="172" t="s">
        <v>96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3387</v>
      </c>
      <c r="B463" s="176">
        <v>46116</v>
      </c>
      <c r="C463" s="172" t="s">
        <v>92</v>
      </c>
      <c r="D463" s="172" t="s">
        <v>97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0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-81.34</v>
      </c>
    </row>
    <row r="464" spans="1:16" ht="19.5" hidden="1" customHeight="1">
      <c r="A464" s="172" t="s">
        <v>3387</v>
      </c>
      <c r="B464" s="176">
        <v>46116</v>
      </c>
      <c r="C464" s="172" t="s">
        <v>2694</v>
      </c>
      <c r="D464" s="172" t="s">
        <v>98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3663</v>
      </c>
      <c r="B465" s="176">
        <v>46116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2750</v>
      </c>
      <c r="J465" s="176">
        <v>46115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-98.37</v>
      </c>
    </row>
    <row r="466" spans="1:16" ht="19.5" hidden="1" customHeight="1">
      <c r="A466" s="172" t="s">
        <v>3663</v>
      </c>
      <c r="B466" s="176">
        <v>46116</v>
      </c>
      <c r="C466" s="172" t="s">
        <v>100</v>
      </c>
      <c r="D466" s="172" t="s">
        <v>101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2750</v>
      </c>
      <c r="J466" s="176">
        <v>46115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952.65</v>
      </c>
    </row>
    <row r="467" spans="1:16" ht="19.5" hidden="1" customHeight="1">
      <c r="A467" s="172" t="s">
        <v>3663</v>
      </c>
      <c r="B467" s="176">
        <v>46116</v>
      </c>
      <c r="C467" s="172" t="s">
        <v>100</v>
      </c>
      <c r="D467" s="172" t="s">
        <v>102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2750</v>
      </c>
      <c r="J467" s="176">
        <v>46115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9.5299999999999994</v>
      </c>
    </row>
    <row r="468" spans="1:16" ht="19.5" hidden="1" customHeight="1">
      <c r="A468" s="172" t="s">
        <v>3663</v>
      </c>
      <c r="B468" s="176">
        <v>46116</v>
      </c>
      <c r="C468" s="172" t="s">
        <v>100</v>
      </c>
      <c r="D468" s="172" t="s">
        <v>103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2750</v>
      </c>
      <c r="J468" s="176">
        <v>46115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1787.82</v>
      </c>
    </row>
    <row r="469" spans="1:16" ht="19.5" hidden="1" customHeight="1">
      <c r="A469" s="172" t="s">
        <v>3663</v>
      </c>
      <c r="B469" s="176">
        <v>46116</v>
      </c>
      <c r="C469" s="172" t="s">
        <v>104</v>
      </c>
      <c r="D469" s="172" t="s">
        <v>105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2750</v>
      </c>
      <c r="J469" s="176">
        <v>46115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-1182.5</v>
      </c>
    </row>
    <row r="470" spans="1:16" ht="19.5" hidden="1" customHeight="1">
      <c r="A470" s="172" t="s">
        <v>3663</v>
      </c>
      <c r="B470" s="176">
        <v>46116</v>
      </c>
      <c r="C470" s="172" t="s">
        <v>2694</v>
      </c>
      <c r="D470" s="172" t="s">
        <v>95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2750</v>
      </c>
      <c r="J470" s="176">
        <v>46115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-5.54</v>
      </c>
    </row>
    <row r="471" spans="1:16" ht="19.5" hidden="1" customHeight="1">
      <c r="A471" s="172" t="s">
        <v>3664</v>
      </c>
      <c r="B471" s="176">
        <v>46116</v>
      </c>
      <c r="C471" s="172" t="s">
        <v>92</v>
      </c>
      <c r="D471" s="172" t="s">
        <v>24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2750</v>
      </c>
      <c r="J471" s="176">
        <v>46114</v>
      </c>
      <c r="K471" s="172" t="s">
        <v>93</v>
      </c>
      <c r="L471" s="172" t="s">
        <v>94</v>
      </c>
      <c r="M471" s="179">
        <v>0.43</v>
      </c>
      <c r="N471" s="177"/>
      <c r="O471" s="177">
        <v>32</v>
      </c>
      <c r="P471" s="180">
        <v>-76.25</v>
      </c>
    </row>
    <row r="472" spans="1:16" ht="19.5" hidden="1" customHeight="1">
      <c r="A472" s="172" t="s">
        <v>3664</v>
      </c>
      <c r="B472" s="176">
        <v>46116</v>
      </c>
      <c r="C472" s="172" t="s">
        <v>100</v>
      </c>
      <c r="D472" s="172" t="s">
        <v>101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2750</v>
      </c>
      <c r="J472" s="176">
        <v>46114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980.95</v>
      </c>
    </row>
    <row r="473" spans="1:16" ht="19.5" hidden="1" customHeight="1">
      <c r="A473" s="172" t="s">
        <v>3664</v>
      </c>
      <c r="B473" s="176">
        <v>46116</v>
      </c>
      <c r="C473" s="172" t="s">
        <v>100</v>
      </c>
      <c r="D473" s="172" t="s">
        <v>102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2750</v>
      </c>
      <c r="J473" s="176">
        <v>46114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9.81</v>
      </c>
    </row>
    <row r="474" spans="1:16" ht="19.5" hidden="1" customHeight="1">
      <c r="A474" s="172" t="s">
        <v>3664</v>
      </c>
      <c r="B474" s="176">
        <v>46116</v>
      </c>
      <c r="C474" s="172" t="s">
        <v>100</v>
      </c>
      <c r="D474" s="172" t="s">
        <v>103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2750</v>
      </c>
      <c r="J474" s="176">
        <v>46114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1759.24</v>
      </c>
    </row>
    <row r="475" spans="1:16" ht="19.5" hidden="1" customHeight="1">
      <c r="A475" s="172" t="s">
        <v>3664</v>
      </c>
      <c r="B475" s="176">
        <v>46116</v>
      </c>
      <c r="C475" s="172" t="s">
        <v>104</v>
      </c>
      <c r="D475" s="172" t="s">
        <v>105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2750</v>
      </c>
      <c r="J475" s="176">
        <v>46114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-1182.5</v>
      </c>
    </row>
    <row r="476" spans="1:16" ht="19.5" hidden="1" customHeight="1">
      <c r="A476" s="172" t="s">
        <v>3664</v>
      </c>
      <c r="B476" s="176">
        <v>46116</v>
      </c>
      <c r="C476" s="172" t="s">
        <v>2694</v>
      </c>
      <c r="D476" s="172" t="s">
        <v>95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2750</v>
      </c>
      <c r="J476" s="176">
        <v>46114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-5.13</v>
      </c>
    </row>
    <row r="477" spans="1:16" ht="19.5" hidden="1" customHeight="1">
      <c r="A477" s="172" t="s">
        <v>3663</v>
      </c>
      <c r="B477" s="176">
        <v>46116</v>
      </c>
      <c r="C477" s="172" t="s">
        <v>2694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46115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-18.100000000000001</v>
      </c>
    </row>
    <row r="478" spans="1:16" ht="19.5" hidden="1" customHeight="1">
      <c r="A478" s="172" t="s">
        <v>3664</v>
      </c>
      <c r="B478" s="176">
        <v>46116</v>
      </c>
      <c r="C478" s="172" t="s">
        <v>2694</v>
      </c>
      <c r="D478" s="172" t="s">
        <v>82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0</v>
      </c>
      <c r="J478" s="176">
        <v>46114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-18.64</v>
      </c>
    </row>
    <row r="479" spans="1:16" ht="19.5" hidden="1" customHeight="1">
      <c r="A479" s="172" t="s">
        <v>3665</v>
      </c>
      <c r="B479" s="176">
        <v>46116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46107</v>
      </c>
      <c r="K479" s="172" t="s">
        <v>93</v>
      </c>
      <c r="L479" s="172" t="s">
        <v>94</v>
      </c>
      <c r="M479" s="179">
        <v>0</v>
      </c>
      <c r="N479" s="177"/>
      <c r="O479" s="177">
        <v>35</v>
      </c>
      <c r="P479" s="180">
        <v>-46.77</v>
      </c>
    </row>
    <row r="480" spans="1:16" ht="19.5" hidden="1" customHeight="1">
      <c r="A480" s="172" t="s">
        <v>3665</v>
      </c>
      <c r="B480" s="176">
        <v>46116</v>
      </c>
      <c r="C480" s="172" t="s">
        <v>2694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46107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-8.1999999999999993</v>
      </c>
    </row>
    <row r="481" spans="1:16" ht="19.5" hidden="1" customHeight="1">
      <c r="A481" s="172" t="s">
        <v>3665</v>
      </c>
      <c r="B481" s="176">
        <v>46116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46107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hidden="1" customHeight="1">
      <c r="A482" s="172" t="s">
        <v>3665</v>
      </c>
      <c r="B482" s="176">
        <v>46116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46107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hidden="1" customHeight="1">
      <c r="A483" s="172" t="s">
        <v>3665</v>
      </c>
      <c r="B483" s="176">
        <v>46116</v>
      </c>
      <c r="C483" s="172" t="s">
        <v>2694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46107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hidden="1" customHeight="1">
      <c r="A484" s="172" t="s">
        <v>3666</v>
      </c>
      <c r="B484" s="176">
        <v>46116</v>
      </c>
      <c r="C484" s="172" t="s">
        <v>92</v>
      </c>
      <c r="D484" s="172" t="s">
        <v>24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2180</v>
      </c>
      <c r="J484" s="176">
        <v>46109</v>
      </c>
      <c r="K484" s="172" t="s">
        <v>93</v>
      </c>
      <c r="L484" s="172" t="s">
        <v>94</v>
      </c>
      <c r="M484" s="179">
        <v>0.43</v>
      </c>
      <c r="N484" s="177"/>
      <c r="O484" s="177">
        <v>34</v>
      </c>
      <c r="P484" s="180">
        <v>-90.39</v>
      </c>
    </row>
    <row r="485" spans="1:16" ht="19.5" hidden="1" customHeight="1">
      <c r="A485" s="172" t="s">
        <v>3666</v>
      </c>
      <c r="B485" s="176">
        <v>46116</v>
      </c>
      <c r="C485" s="172" t="s">
        <v>100</v>
      </c>
      <c r="D485" s="172" t="s">
        <v>101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2180</v>
      </c>
      <c r="J485" s="176">
        <v>46109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960</v>
      </c>
    </row>
    <row r="486" spans="1:16" ht="19.5" hidden="1" customHeight="1">
      <c r="A486" s="172" t="s">
        <v>3666</v>
      </c>
      <c r="B486" s="176">
        <v>46116</v>
      </c>
      <c r="C486" s="172" t="s">
        <v>100</v>
      </c>
      <c r="D486" s="172" t="s">
        <v>102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2180</v>
      </c>
      <c r="J486" s="176">
        <v>46109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3666</v>
      </c>
      <c r="B487" s="176">
        <v>46116</v>
      </c>
      <c r="C487" s="172" t="s">
        <v>100</v>
      </c>
      <c r="D487" s="172" t="s">
        <v>103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2180</v>
      </c>
      <c r="J487" s="176">
        <v>46109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1220</v>
      </c>
    </row>
    <row r="488" spans="1:16" ht="19.5" hidden="1" customHeight="1">
      <c r="A488" s="172" t="s">
        <v>3666</v>
      </c>
      <c r="B488" s="176">
        <v>46116</v>
      </c>
      <c r="C488" s="172" t="s">
        <v>104</v>
      </c>
      <c r="D488" s="172" t="s">
        <v>105</v>
      </c>
      <c r="E488" s="172" t="s">
        <v>41</v>
      </c>
      <c r="F488" s="172" t="s">
        <v>83</v>
      </c>
      <c r="G488" s="172" t="s">
        <v>84</v>
      </c>
      <c r="H488" s="177">
        <v>1</v>
      </c>
      <c r="I488" s="178">
        <v>2180</v>
      </c>
      <c r="J488" s="176">
        <v>46109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-937.4</v>
      </c>
    </row>
    <row r="489" spans="1:16" ht="19.5" hidden="1" customHeight="1">
      <c r="A489" s="172" t="s">
        <v>3666</v>
      </c>
      <c r="B489" s="176">
        <v>46116</v>
      </c>
      <c r="C489" s="172" t="s">
        <v>2694</v>
      </c>
      <c r="D489" s="172" t="s">
        <v>95</v>
      </c>
      <c r="E489" s="172" t="s">
        <v>41</v>
      </c>
      <c r="F489" s="172" t="s">
        <v>83</v>
      </c>
      <c r="G489" s="172" t="s">
        <v>84</v>
      </c>
      <c r="H489" s="177">
        <v>1</v>
      </c>
      <c r="I489" s="178">
        <v>2180</v>
      </c>
      <c r="J489" s="176">
        <v>46109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-7.79</v>
      </c>
    </row>
    <row r="490" spans="1:16" ht="19.5" hidden="1" customHeight="1">
      <c r="A490" s="172" t="s">
        <v>3666</v>
      </c>
      <c r="B490" s="176">
        <v>46116</v>
      </c>
      <c r="C490" s="172" t="s">
        <v>2694</v>
      </c>
      <c r="D490" s="172" t="s">
        <v>82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46109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-9.6999999999999993</v>
      </c>
    </row>
    <row r="491" spans="1:16" ht="19.5" hidden="1" customHeight="1">
      <c r="A491" s="172" t="s">
        <v>3667</v>
      </c>
      <c r="B491" s="176">
        <v>46116</v>
      </c>
      <c r="C491" s="172" t="s">
        <v>92</v>
      </c>
      <c r="D491" s="172" t="s">
        <v>96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46112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3667</v>
      </c>
      <c r="B492" s="176">
        <v>46116</v>
      </c>
      <c r="C492" s="172" t="s">
        <v>92</v>
      </c>
      <c r="D492" s="172" t="s">
        <v>97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46112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3667</v>
      </c>
      <c r="B493" s="176">
        <v>46116</v>
      </c>
      <c r="C493" s="172" t="s">
        <v>2694</v>
      </c>
      <c r="D493" s="172" t="s">
        <v>98</v>
      </c>
      <c r="E493" s="172" t="s">
        <v>39</v>
      </c>
      <c r="F493" s="172" t="s">
        <v>117</v>
      </c>
      <c r="G493" s="172" t="s">
        <v>84</v>
      </c>
      <c r="H493" s="177">
        <v>1</v>
      </c>
      <c r="I493" s="178">
        <v>0</v>
      </c>
      <c r="J493" s="176">
        <v>46112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3667</v>
      </c>
      <c r="B494" s="176">
        <v>46116</v>
      </c>
      <c r="C494" s="172" t="s">
        <v>92</v>
      </c>
      <c r="D494" s="172" t="s">
        <v>24</v>
      </c>
      <c r="E494" s="172" t="s">
        <v>39</v>
      </c>
      <c r="F494" s="172" t="s">
        <v>117</v>
      </c>
      <c r="G494" s="172" t="s">
        <v>84</v>
      </c>
      <c r="H494" s="177">
        <v>1</v>
      </c>
      <c r="I494" s="178">
        <v>0</v>
      </c>
      <c r="J494" s="176">
        <v>46112</v>
      </c>
      <c r="K494" s="172" t="s">
        <v>93</v>
      </c>
      <c r="L494" s="172" t="s">
        <v>94</v>
      </c>
      <c r="M494" s="179">
        <v>0</v>
      </c>
      <c r="N494" s="177"/>
      <c r="O494" s="177">
        <v>32</v>
      </c>
      <c r="P494" s="180">
        <v>-46.77</v>
      </c>
    </row>
    <row r="495" spans="1:16" ht="19.5" hidden="1" customHeight="1">
      <c r="A495" s="172" t="s">
        <v>3667</v>
      </c>
      <c r="B495" s="176">
        <v>46116</v>
      </c>
      <c r="C495" s="172" t="s">
        <v>2694</v>
      </c>
      <c r="D495" s="172" t="s">
        <v>95</v>
      </c>
      <c r="E495" s="172" t="s">
        <v>39</v>
      </c>
      <c r="F495" s="172" t="s">
        <v>117</v>
      </c>
      <c r="G495" s="172" t="s">
        <v>84</v>
      </c>
      <c r="H495" s="177">
        <v>1</v>
      </c>
      <c r="I495" s="178">
        <v>0</v>
      </c>
      <c r="J495" s="176">
        <v>46112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-7.31</v>
      </c>
    </row>
    <row r="496" spans="1:16" ht="19.5" hidden="1" customHeight="1">
      <c r="A496" s="172" t="s">
        <v>3433</v>
      </c>
      <c r="B496" s="176">
        <v>46116</v>
      </c>
      <c r="C496" s="172" t="s">
        <v>109</v>
      </c>
      <c r="D496" s="172" t="s">
        <v>139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46116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-290.5</v>
      </c>
    </row>
    <row r="497" spans="1:16" ht="19.5" hidden="1" customHeight="1">
      <c r="A497" s="172" t="s">
        <v>3432</v>
      </c>
      <c r="B497" s="176">
        <v>46116</v>
      </c>
      <c r="C497" s="172" t="s">
        <v>109</v>
      </c>
      <c r="D497" s="172" t="s">
        <v>139</v>
      </c>
      <c r="E497" s="172" t="s">
        <v>85</v>
      </c>
      <c r="F497" s="172" t="s">
        <v>85</v>
      </c>
      <c r="G497" s="172" t="s">
        <v>85</v>
      </c>
      <c r="H497" s="177">
        <v>0</v>
      </c>
      <c r="I497" s="178">
        <v>0</v>
      </c>
      <c r="J497" s="176">
        <v>46116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-443.87</v>
      </c>
    </row>
    <row r="498" spans="1:16" ht="19.5" hidden="1" customHeight="1">
      <c r="A498" s="172" t="s">
        <v>3434</v>
      </c>
      <c r="B498" s="176">
        <v>46116</v>
      </c>
      <c r="C498" s="172" t="s">
        <v>109</v>
      </c>
      <c r="D498" s="172" t="s">
        <v>139</v>
      </c>
      <c r="E498" s="172" t="s">
        <v>85</v>
      </c>
      <c r="F498" s="172" t="s">
        <v>85</v>
      </c>
      <c r="G498" s="172" t="s">
        <v>85</v>
      </c>
      <c r="H498" s="177">
        <v>0</v>
      </c>
      <c r="I498" s="178">
        <v>0</v>
      </c>
      <c r="J498" s="176">
        <v>46116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-298.61</v>
      </c>
    </row>
    <row r="499" spans="1:16" ht="19.5" hidden="1" customHeight="1">
      <c r="A499" s="172" t="s">
        <v>3407</v>
      </c>
      <c r="B499" s="176">
        <v>46116</v>
      </c>
      <c r="C499" s="172" t="s">
        <v>109</v>
      </c>
      <c r="D499" s="172" t="s">
        <v>139</v>
      </c>
      <c r="E499" s="172" t="s">
        <v>85</v>
      </c>
      <c r="F499" s="172" t="s">
        <v>85</v>
      </c>
      <c r="G499" s="172" t="s">
        <v>85</v>
      </c>
      <c r="H499" s="177">
        <v>0</v>
      </c>
      <c r="I499" s="178">
        <v>0</v>
      </c>
      <c r="J499" s="176">
        <v>46116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-294.33999999999997</v>
      </c>
    </row>
    <row r="500" spans="1:16" ht="19.5" hidden="1" customHeight="1">
      <c r="A500" s="172" t="s">
        <v>3406</v>
      </c>
      <c r="B500" s="176">
        <v>46116</v>
      </c>
      <c r="C500" s="172" t="s">
        <v>109</v>
      </c>
      <c r="D500" s="172" t="s">
        <v>139</v>
      </c>
      <c r="E500" s="172" t="s">
        <v>85</v>
      </c>
      <c r="F500" s="172" t="s">
        <v>85</v>
      </c>
      <c r="G500" s="172" t="s">
        <v>85</v>
      </c>
      <c r="H500" s="177">
        <v>0</v>
      </c>
      <c r="I500" s="178">
        <v>0</v>
      </c>
      <c r="J500" s="176">
        <v>46116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-356.38</v>
      </c>
    </row>
    <row r="501" spans="1:16" ht="19.5" hidden="1" customHeight="1">
      <c r="A501" s="172" t="s">
        <v>3408</v>
      </c>
      <c r="B501" s="176">
        <v>46116</v>
      </c>
      <c r="C501" s="172" t="s">
        <v>109</v>
      </c>
      <c r="D501" s="172" t="s">
        <v>139</v>
      </c>
      <c r="E501" s="172" t="s">
        <v>85</v>
      </c>
      <c r="F501" s="172" t="s">
        <v>85</v>
      </c>
      <c r="G501" s="172" t="s">
        <v>85</v>
      </c>
      <c r="H501" s="177">
        <v>0</v>
      </c>
      <c r="I501" s="178">
        <v>0</v>
      </c>
      <c r="J501" s="176">
        <v>46116</v>
      </c>
      <c r="K501" s="172" t="s">
        <v>85</v>
      </c>
      <c r="L501" s="172" t="s">
        <v>85</v>
      </c>
      <c r="M501" s="179">
        <v>0</v>
      </c>
      <c r="N501" s="177"/>
      <c r="O501" s="177"/>
      <c r="P501" s="180">
        <v>-436.81</v>
      </c>
    </row>
    <row r="502" spans="1:16" ht="19.5" hidden="1" customHeight="1">
      <c r="A502" s="172" t="s">
        <v>3246</v>
      </c>
      <c r="B502" s="176">
        <v>46116</v>
      </c>
      <c r="C502" s="172" t="s">
        <v>109</v>
      </c>
      <c r="D502" s="172" t="s">
        <v>139</v>
      </c>
      <c r="E502" s="172" t="s">
        <v>85</v>
      </c>
      <c r="F502" s="172" t="s">
        <v>85</v>
      </c>
      <c r="G502" s="172" t="s">
        <v>85</v>
      </c>
      <c r="H502" s="177">
        <v>0</v>
      </c>
      <c r="I502" s="178">
        <v>0</v>
      </c>
      <c r="J502" s="176">
        <v>46116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-288.70999999999998</v>
      </c>
    </row>
    <row r="503" spans="1:16" ht="19.5" hidden="1" customHeight="1">
      <c r="A503" s="172" t="s">
        <v>3251</v>
      </c>
      <c r="B503" s="176">
        <v>46116</v>
      </c>
      <c r="C503" s="172" t="s">
        <v>109</v>
      </c>
      <c r="D503" s="172" t="s">
        <v>139</v>
      </c>
      <c r="E503" s="172" t="s">
        <v>85</v>
      </c>
      <c r="F503" s="172" t="s">
        <v>85</v>
      </c>
      <c r="G503" s="172" t="s">
        <v>85</v>
      </c>
      <c r="H503" s="177">
        <v>0</v>
      </c>
      <c r="I503" s="178">
        <v>0</v>
      </c>
      <c r="J503" s="176">
        <v>46116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-431.4</v>
      </c>
    </row>
    <row r="504" spans="1:16" ht="19.5" hidden="1" customHeight="1">
      <c r="A504" s="172" t="s">
        <v>3013</v>
      </c>
      <c r="B504" s="176">
        <v>46116</v>
      </c>
      <c r="C504" s="172" t="s">
        <v>109</v>
      </c>
      <c r="D504" s="172" t="s">
        <v>143</v>
      </c>
      <c r="E504" s="172" t="s">
        <v>85</v>
      </c>
      <c r="F504" s="172" t="s">
        <v>85</v>
      </c>
      <c r="G504" s="172" t="s">
        <v>85</v>
      </c>
      <c r="H504" s="177">
        <v>0</v>
      </c>
      <c r="I504" s="178">
        <v>0</v>
      </c>
      <c r="J504" s="176">
        <v>46116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-369</v>
      </c>
    </row>
    <row r="505" spans="1:16" ht="19.5" hidden="1" customHeight="1">
      <c r="A505" s="172" t="s">
        <v>142</v>
      </c>
      <c r="B505" s="176">
        <v>46116</v>
      </c>
      <c r="C505" s="172" t="s">
        <v>109</v>
      </c>
      <c r="D505" s="172" t="s">
        <v>143</v>
      </c>
      <c r="E505" s="172" t="s">
        <v>85</v>
      </c>
      <c r="F505" s="172" t="s">
        <v>85</v>
      </c>
      <c r="G505" s="172" t="s">
        <v>85</v>
      </c>
      <c r="H505" s="177">
        <v>0</v>
      </c>
      <c r="I505" s="178">
        <v>0</v>
      </c>
      <c r="J505" s="176">
        <v>46116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-1284.8</v>
      </c>
    </row>
    <row r="506" spans="1:16" ht="19.5" hidden="1" customHeight="1">
      <c r="A506" s="172" t="s">
        <v>3668</v>
      </c>
      <c r="B506" s="176">
        <v>46117</v>
      </c>
      <c r="C506" s="172" t="s">
        <v>92</v>
      </c>
      <c r="D506" s="172" t="s">
        <v>24</v>
      </c>
      <c r="E506" s="172" t="s">
        <v>60</v>
      </c>
      <c r="F506" s="172" t="s">
        <v>1426</v>
      </c>
      <c r="G506" s="172" t="s">
        <v>84</v>
      </c>
      <c r="H506" s="177">
        <v>1</v>
      </c>
      <c r="I506" s="178">
        <v>0</v>
      </c>
      <c r="J506" s="176">
        <v>46110</v>
      </c>
      <c r="K506" s="172" t="s">
        <v>93</v>
      </c>
      <c r="L506" s="172" t="s">
        <v>94</v>
      </c>
      <c r="M506" s="179">
        <v>0</v>
      </c>
      <c r="N506" s="177"/>
      <c r="O506" s="177">
        <v>33</v>
      </c>
      <c r="P506" s="180">
        <v>-56.94</v>
      </c>
    </row>
    <row r="507" spans="1:16" ht="19.5" hidden="1" customHeight="1">
      <c r="A507" s="172" t="s">
        <v>3668</v>
      </c>
      <c r="B507" s="176">
        <v>46117</v>
      </c>
      <c r="C507" s="172" t="s">
        <v>2694</v>
      </c>
      <c r="D507" s="172" t="s">
        <v>95</v>
      </c>
      <c r="E507" s="172" t="s">
        <v>60</v>
      </c>
      <c r="F507" s="172" t="s">
        <v>1426</v>
      </c>
      <c r="G507" s="172" t="s">
        <v>84</v>
      </c>
      <c r="H507" s="177">
        <v>1</v>
      </c>
      <c r="I507" s="178">
        <v>0</v>
      </c>
      <c r="J507" s="176">
        <v>46110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-6.43</v>
      </c>
    </row>
    <row r="508" spans="1:16" ht="19.5" hidden="1" customHeight="1">
      <c r="A508" s="172" t="s">
        <v>3668</v>
      </c>
      <c r="B508" s="176">
        <v>46117</v>
      </c>
      <c r="C508" s="172" t="s">
        <v>92</v>
      </c>
      <c r="D508" s="172" t="s">
        <v>96</v>
      </c>
      <c r="E508" s="172" t="s">
        <v>60</v>
      </c>
      <c r="F508" s="172" t="s">
        <v>1426</v>
      </c>
      <c r="G508" s="172" t="s">
        <v>84</v>
      </c>
      <c r="H508" s="177">
        <v>1</v>
      </c>
      <c r="I508" s="178">
        <v>0</v>
      </c>
      <c r="J508" s="176">
        <v>46110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hidden="1" customHeight="1">
      <c r="A509" s="172" t="s">
        <v>3668</v>
      </c>
      <c r="B509" s="176">
        <v>46117</v>
      </c>
      <c r="C509" s="172" t="s">
        <v>92</v>
      </c>
      <c r="D509" s="172" t="s">
        <v>97</v>
      </c>
      <c r="E509" s="172" t="s">
        <v>60</v>
      </c>
      <c r="F509" s="172" t="s">
        <v>1426</v>
      </c>
      <c r="G509" s="172" t="s">
        <v>84</v>
      </c>
      <c r="H509" s="177">
        <v>1</v>
      </c>
      <c r="I509" s="178">
        <v>0</v>
      </c>
      <c r="J509" s="176">
        <v>46110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-56.94</v>
      </c>
    </row>
    <row r="510" spans="1:16" ht="19.5" hidden="1" customHeight="1">
      <c r="A510" s="172" t="s">
        <v>3668</v>
      </c>
      <c r="B510" s="176">
        <v>46117</v>
      </c>
      <c r="C510" s="172" t="s">
        <v>2694</v>
      </c>
      <c r="D510" s="172" t="s">
        <v>98</v>
      </c>
      <c r="E510" s="172" t="s">
        <v>60</v>
      </c>
      <c r="F510" s="172" t="s">
        <v>1426</v>
      </c>
      <c r="G510" s="172" t="s">
        <v>84</v>
      </c>
      <c r="H510" s="177">
        <v>1</v>
      </c>
      <c r="I510" s="178">
        <v>0</v>
      </c>
      <c r="J510" s="176">
        <v>46110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-15</v>
      </c>
    </row>
    <row r="511" spans="1:16" ht="19.5" hidden="1" customHeight="1">
      <c r="A511" s="172" t="s">
        <v>3669</v>
      </c>
      <c r="B511" s="176">
        <v>46117</v>
      </c>
      <c r="C511" s="172" t="s">
        <v>92</v>
      </c>
      <c r="D511" s="172" t="s">
        <v>24</v>
      </c>
      <c r="E511" s="172" t="s">
        <v>43</v>
      </c>
      <c r="F511" s="172" t="s">
        <v>125</v>
      </c>
      <c r="G511" s="172" t="s">
        <v>84</v>
      </c>
      <c r="H511" s="177">
        <v>1</v>
      </c>
      <c r="I511" s="178">
        <v>0</v>
      </c>
      <c r="J511" s="176">
        <v>46110</v>
      </c>
      <c r="K511" s="172" t="s">
        <v>93</v>
      </c>
      <c r="L511" s="172" t="s">
        <v>94</v>
      </c>
      <c r="M511" s="179">
        <v>0</v>
      </c>
      <c r="N511" s="177"/>
      <c r="O511" s="177">
        <v>33</v>
      </c>
      <c r="P511" s="180">
        <v>-46.77</v>
      </c>
    </row>
    <row r="512" spans="1:16" ht="19.5" hidden="1" customHeight="1">
      <c r="A512" s="172" t="s">
        <v>3669</v>
      </c>
      <c r="B512" s="176">
        <v>46117</v>
      </c>
      <c r="C512" s="172" t="s">
        <v>2694</v>
      </c>
      <c r="D512" s="172" t="s">
        <v>95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46110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-6.31</v>
      </c>
    </row>
    <row r="513" spans="1:16" ht="19.5" hidden="1" customHeight="1">
      <c r="A513" s="172" t="s">
        <v>3669</v>
      </c>
      <c r="B513" s="176">
        <v>46117</v>
      </c>
      <c r="C513" s="172" t="s">
        <v>92</v>
      </c>
      <c r="D513" s="172" t="s">
        <v>96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46110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0</v>
      </c>
    </row>
    <row r="514" spans="1:16" ht="19.5" hidden="1" customHeight="1">
      <c r="A514" s="172" t="s">
        <v>3669</v>
      </c>
      <c r="B514" s="176">
        <v>46117</v>
      </c>
      <c r="C514" s="172" t="s">
        <v>92</v>
      </c>
      <c r="D514" s="172" t="s">
        <v>97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46110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-46.77</v>
      </c>
    </row>
    <row r="515" spans="1:16" ht="19.5" hidden="1" customHeight="1">
      <c r="A515" s="172" t="s">
        <v>3669</v>
      </c>
      <c r="B515" s="176">
        <v>46117</v>
      </c>
      <c r="C515" s="172" t="s">
        <v>2694</v>
      </c>
      <c r="D515" s="172" t="s">
        <v>98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46110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-15</v>
      </c>
    </row>
    <row r="516" spans="1:16" ht="19.5" hidden="1" customHeight="1">
      <c r="A516" s="172" t="s">
        <v>3670</v>
      </c>
      <c r="B516" s="176">
        <v>46117</v>
      </c>
      <c r="C516" s="172" t="s">
        <v>2694</v>
      </c>
      <c r="D516" s="172" t="s">
        <v>82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0</v>
      </c>
      <c r="J516" s="176">
        <v>46117</v>
      </c>
      <c r="K516" s="172" t="s">
        <v>85</v>
      </c>
      <c r="L516" s="172" t="s">
        <v>85</v>
      </c>
      <c r="M516" s="179">
        <v>0</v>
      </c>
      <c r="N516" s="177"/>
      <c r="O516" s="177"/>
      <c r="P516" s="180">
        <v>-20.25</v>
      </c>
    </row>
    <row r="517" spans="1:16" ht="19.5" hidden="1" customHeight="1">
      <c r="A517" s="172" t="s">
        <v>3671</v>
      </c>
      <c r="B517" s="176">
        <v>46117</v>
      </c>
      <c r="C517" s="172" t="s">
        <v>2694</v>
      </c>
      <c r="D517" s="172" t="s">
        <v>82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46117</v>
      </c>
      <c r="K517" s="172" t="s">
        <v>85</v>
      </c>
      <c r="L517" s="172" t="s">
        <v>85</v>
      </c>
      <c r="M517" s="179">
        <v>0</v>
      </c>
      <c r="N517" s="177"/>
      <c r="O517" s="177"/>
      <c r="P517" s="180">
        <v>-22.47</v>
      </c>
    </row>
    <row r="518" spans="1:16" ht="19.5" hidden="1" customHeight="1">
      <c r="A518" s="172" t="s">
        <v>3672</v>
      </c>
      <c r="B518" s="176">
        <v>46117</v>
      </c>
      <c r="C518" s="172" t="s">
        <v>2694</v>
      </c>
      <c r="D518" s="172" t="s">
        <v>82</v>
      </c>
      <c r="E518" s="172" t="s">
        <v>57</v>
      </c>
      <c r="F518" s="172" t="s">
        <v>1263</v>
      </c>
      <c r="G518" s="172" t="s">
        <v>84</v>
      </c>
      <c r="H518" s="177">
        <v>1</v>
      </c>
      <c r="I518" s="178">
        <v>0</v>
      </c>
      <c r="J518" s="176">
        <v>46117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-18.3</v>
      </c>
    </row>
    <row r="519" spans="1:16" ht="19.5" hidden="1" customHeight="1">
      <c r="A519" s="172" t="s">
        <v>3673</v>
      </c>
      <c r="B519" s="176">
        <v>46117</v>
      </c>
      <c r="C519" s="172" t="s">
        <v>2694</v>
      </c>
      <c r="D519" s="172" t="s">
        <v>82</v>
      </c>
      <c r="E519" s="172" t="s">
        <v>57</v>
      </c>
      <c r="F519" s="172" t="s">
        <v>1263</v>
      </c>
      <c r="G519" s="172" t="s">
        <v>84</v>
      </c>
      <c r="H519" s="177">
        <v>1</v>
      </c>
      <c r="I519" s="178">
        <v>0</v>
      </c>
      <c r="J519" s="176">
        <v>46117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-18.350000000000001</v>
      </c>
    </row>
    <row r="520" spans="1:16" ht="19.5" hidden="1" customHeight="1">
      <c r="A520" s="172" t="s">
        <v>3674</v>
      </c>
      <c r="B520" s="176">
        <v>46117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2393</v>
      </c>
      <c r="J520" s="176">
        <v>46109</v>
      </c>
      <c r="K520" s="172" t="s">
        <v>93</v>
      </c>
      <c r="L520" s="172" t="s">
        <v>94</v>
      </c>
      <c r="M520" s="179">
        <v>0.43</v>
      </c>
      <c r="N520" s="177"/>
      <c r="O520" s="177">
        <v>34</v>
      </c>
      <c r="P520" s="180">
        <v>-106.38</v>
      </c>
    </row>
    <row r="521" spans="1:16" ht="19.5" hidden="1" customHeight="1">
      <c r="A521" s="172" t="s">
        <v>3674</v>
      </c>
      <c r="B521" s="176">
        <v>46117</v>
      </c>
      <c r="C521" s="172" t="s">
        <v>100</v>
      </c>
      <c r="D521" s="172" t="s">
        <v>101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2393</v>
      </c>
      <c r="J521" s="176">
        <v>46109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910.56</v>
      </c>
    </row>
    <row r="522" spans="1:16" ht="19.5" hidden="1" customHeight="1">
      <c r="A522" s="172" t="s">
        <v>3674</v>
      </c>
      <c r="B522" s="176">
        <v>46117</v>
      </c>
      <c r="C522" s="172" t="s">
        <v>100</v>
      </c>
      <c r="D522" s="172" t="s">
        <v>102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2393</v>
      </c>
      <c r="J522" s="176">
        <v>46109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9.11</v>
      </c>
    </row>
    <row r="523" spans="1:16" ht="19.5" hidden="1" customHeight="1">
      <c r="A523" s="172" t="s">
        <v>3674</v>
      </c>
      <c r="B523" s="176">
        <v>46117</v>
      </c>
      <c r="C523" s="172" t="s">
        <v>100</v>
      </c>
      <c r="D523" s="172" t="s">
        <v>103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2393</v>
      </c>
      <c r="J523" s="176">
        <v>46109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1473.33</v>
      </c>
    </row>
    <row r="524" spans="1:16" ht="19.5" hidden="1" customHeight="1">
      <c r="A524" s="172" t="s">
        <v>3674</v>
      </c>
      <c r="B524" s="176">
        <v>46117</v>
      </c>
      <c r="C524" s="172" t="s">
        <v>104</v>
      </c>
      <c r="D524" s="172" t="s">
        <v>105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2393</v>
      </c>
      <c r="J524" s="176">
        <v>46109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-1028.99</v>
      </c>
    </row>
    <row r="525" spans="1:16" ht="19.5" hidden="1" customHeight="1">
      <c r="A525" s="172" t="s">
        <v>3674</v>
      </c>
      <c r="B525" s="176">
        <v>46117</v>
      </c>
      <c r="C525" s="172" t="s">
        <v>2694</v>
      </c>
      <c r="D525" s="172" t="s">
        <v>95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2393</v>
      </c>
      <c r="J525" s="176">
        <v>46109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-9.91</v>
      </c>
    </row>
    <row r="526" spans="1:16" ht="19.5" hidden="1" customHeight="1">
      <c r="A526" s="172" t="s">
        <v>3674</v>
      </c>
      <c r="B526" s="176">
        <v>46117</v>
      </c>
      <c r="C526" s="172" t="s">
        <v>2694</v>
      </c>
      <c r="D526" s="172" t="s">
        <v>82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46109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-17.3</v>
      </c>
    </row>
    <row r="527" spans="1:16" ht="19.5" hidden="1" customHeight="1">
      <c r="A527" s="172" t="s">
        <v>3675</v>
      </c>
      <c r="B527" s="176">
        <v>46117</v>
      </c>
      <c r="C527" s="172" t="s">
        <v>92</v>
      </c>
      <c r="D527" s="172" t="s">
        <v>24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46113</v>
      </c>
      <c r="K527" s="172" t="s">
        <v>93</v>
      </c>
      <c r="L527" s="172" t="s">
        <v>94</v>
      </c>
      <c r="M527" s="179">
        <v>0</v>
      </c>
      <c r="N527" s="177"/>
      <c r="O527" s="177">
        <v>32</v>
      </c>
      <c r="P527" s="180">
        <v>-56.94</v>
      </c>
    </row>
    <row r="528" spans="1:16" ht="19.5" hidden="1" customHeight="1">
      <c r="A528" s="172" t="s">
        <v>3675</v>
      </c>
      <c r="B528" s="176">
        <v>46117</v>
      </c>
      <c r="C528" s="172" t="s">
        <v>2694</v>
      </c>
      <c r="D528" s="172" t="s">
        <v>95</v>
      </c>
      <c r="E528" s="172" t="s">
        <v>58</v>
      </c>
      <c r="F528" s="172" t="s">
        <v>1300</v>
      </c>
      <c r="G528" s="172" t="s">
        <v>84</v>
      </c>
      <c r="H528" s="177">
        <v>1</v>
      </c>
      <c r="I528" s="178">
        <v>0</v>
      </c>
      <c r="J528" s="176">
        <v>46113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-6.16</v>
      </c>
    </row>
    <row r="529" spans="1:16" ht="19.5" hidden="1" customHeight="1">
      <c r="A529" s="172" t="s">
        <v>3676</v>
      </c>
      <c r="B529" s="176">
        <v>46117</v>
      </c>
      <c r="C529" s="172" t="s">
        <v>2694</v>
      </c>
      <c r="D529" s="172" t="s">
        <v>82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46117</v>
      </c>
      <c r="K529" s="172" t="s">
        <v>85</v>
      </c>
      <c r="L529" s="172" t="s">
        <v>85</v>
      </c>
      <c r="M529" s="179">
        <v>0</v>
      </c>
      <c r="N529" s="177"/>
      <c r="O529" s="177"/>
      <c r="P529" s="180">
        <v>-7.83</v>
      </c>
    </row>
    <row r="530" spans="1:16" ht="19.5" hidden="1" customHeight="1">
      <c r="A530" s="172" t="s">
        <v>3675</v>
      </c>
      <c r="B530" s="176">
        <v>46117</v>
      </c>
      <c r="C530" s="172" t="s">
        <v>92</v>
      </c>
      <c r="D530" s="172" t="s">
        <v>96</v>
      </c>
      <c r="E530" s="172" t="s">
        <v>58</v>
      </c>
      <c r="F530" s="172" t="s">
        <v>1300</v>
      </c>
      <c r="G530" s="172" t="s">
        <v>84</v>
      </c>
      <c r="H530" s="177">
        <v>1</v>
      </c>
      <c r="I530" s="178">
        <v>0</v>
      </c>
      <c r="J530" s="176">
        <v>46113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0</v>
      </c>
    </row>
    <row r="531" spans="1:16" ht="19.5" hidden="1" customHeight="1">
      <c r="A531" s="172" t="s">
        <v>3675</v>
      </c>
      <c r="B531" s="176">
        <v>46117</v>
      </c>
      <c r="C531" s="172" t="s">
        <v>92</v>
      </c>
      <c r="D531" s="172" t="s">
        <v>97</v>
      </c>
      <c r="E531" s="172" t="s">
        <v>58</v>
      </c>
      <c r="F531" s="172" t="s">
        <v>1300</v>
      </c>
      <c r="G531" s="172" t="s">
        <v>84</v>
      </c>
      <c r="H531" s="177">
        <v>1</v>
      </c>
      <c r="I531" s="178">
        <v>0</v>
      </c>
      <c r="J531" s="176">
        <v>46113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-56.94</v>
      </c>
    </row>
    <row r="532" spans="1:16" ht="19.5" hidden="1" customHeight="1">
      <c r="A532" s="172" t="s">
        <v>3675</v>
      </c>
      <c r="B532" s="176">
        <v>46117</v>
      </c>
      <c r="C532" s="172" t="s">
        <v>2694</v>
      </c>
      <c r="D532" s="172" t="s">
        <v>98</v>
      </c>
      <c r="E532" s="172" t="s">
        <v>58</v>
      </c>
      <c r="F532" s="172" t="s">
        <v>1300</v>
      </c>
      <c r="G532" s="172" t="s">
        <v>84</v>
      </c>
      <c r="H532" s="177">
        <v>1</v>
      </c>
      <c r="I532" s="178">
        <v>0</v>
      </c>
      <c r="J532" s="176">
        <v>46113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</v>
      </c>
    </row>
    <row r="533" spans="1:16" ht="19.5" hidden="1" customHeight="1">
      <c r="A533" s="172" t="s">
        <v>3677</v>
      </c>
      <c r="B533" s="176">
        <v>46117</v>
      </c>
      <c r="C533" s="172" t="s">
        <v>2694</v>
      </c>
      <c r="D533" s="172" t="s">
        <v>82</v>
      </c>
      <c r="E533" s="172" t="s">
        <v>43</v>
      </c>
      <c r="F533" s="172" t="s">
        <v>125</v>
      </c>
      <c r="G533" s="172" t="s">
        <v>84</v>
      </c>
      <c r="H533" s="177">
        <v>1</v>
      </c>
      <c r="I533" s="178">
        <v>0</v>
      </c>
      <c r="J533" s="176">
        <v>46117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-22</v>
      </c>
    </row>
    <row r="534" spans="1:16" ht="19.5" hidden="1" customHeight="1">
      <c r="A534" s="172" t="s">
        <v>3678</v>
      </c>
      <c r="B534" s="176">
        <v>46117</v>
      </c>
      <c r="C534" s="172" t="s">
        <v>92</v>
      </c>
      <c r="D534" s="172" t="s">
        <v>24</v>
      </c>
      <c r="E534" s="172" t="s">
        <v>38</v>
      </c>
      <c r="F534" s="172" t="s">
        <v>87</v>
      </c>
      <c r="G534" s="172" t="s">
        <v>84</v>
      </c>
      <c r="H534" s="177">
        <v>1</v>
      </c>
      <c r="I534" s="178">
        <v>2650</v>
      </c>
      <c r="J534" s="176">
        <v>46113</v>
      </c>
      <c r="K534" s="172" t="s">
        <v>93</v>
      </c>
      <c r="L534" s="172" t="s">
        <v>94</v>
      </c>
      <c r="M534" s="179">
        <v>0.43</v>
      </c>
      <c r="N534" s="177"/>
      <c r="O534" s="177">
        <v>32</v>
      </c>
      <c r="P534" s="180">
        <v>-75.45</v>
      </c>
    </row>
    <row r="535" spans="1:16" ht="19.5" hidden="1" customHeight="1">
      <c r="A535" s="172" t="s">
        <v>3678</v>
      </c>
      <c r="B535" s="176">
        <v>46117</v>
      </c>
      <c r="C535" s="172" t="s">
        <v>100</v>
      </c>
      <c r="D535" s="172" t="s">
        <v>101</v>
      </c>
      <c r="E535" s="172" t="s">
        <v>38</v>
      </c>
      <c r="F535" s="172" t="s">
        <v>87</v>
      </c>
      <c r="G535" s="172" t="s">
        <v>84</v>
      </c>
      <c r="H535" s="177">
        <v>1</v>
      </c>
      <c r="I535" s="178">
        <v>2650</v>
      </c>
      <c r="J535" s="176">
        <v>46113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921.62</v>
      </c>
    </row>
    <row r="536" spans="1:16" ht="19.5" hidden="1" customHeight="1">
      <c r="A536" s="172" t="s">
        <v>3678</v>
      </c>
      <c r="B536" s="176">
        <v>46117</v>
      </c>
      <c r="C536" s="172" t="s">
        <v>100</v>
      </c>
      <c r="D536" s="172" t="s">
        <v>102</v>
      </c>
      <c r="E536" s="172" t="s">
        <v>38</v>
      </c>
      <c r="F536" s="172" t="s">
        <v>87</v>
      </c>
      <c r="G536" s="172" t="s">
        <v>84</v>
      </c>
      <c r="H536" s="177">
        <v>1</v>
      </c>
      <c r="I536" s="178">
        <v>2650</v>
      </c>
      <c r="J536" s="176">
        <v>46113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9.2200000000000006</v>
      </c>
    </row>
    <row r="537" spans="1:16" ht="19.5" hidden="1" customHeight="1">
      <c r="A537" s="172" t="s">
        <v>3678</v>
      </c>
      <c r="B537" s="176">
        <v>46117</v>
      </c>
      <c r="C537" s="172" t="s">
        <v>100</v>
      </c>
      <c r="D537" s="172" t="s">
        <v>103</v>
      </c>
      <c r="E537" s="172" t="s">
        <v>38</v>
      </c>
      <c r="F537" s="172" t="s">
        <v>87</v>
      </c>
      <c r="G537" s="172" t="s">
        <v>84</v>
      </c>
      <c r="H537" s="177">
        <v>1</v>
      </c>
      <c r="I537" s="178">
        <v>2650</v>
      </c>
      <c r="J537" s="176">
        <v>46113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1719.16</v>
      </c>
    </row>
    <row r="538" spans="1:16" ht="19.5" hidden="1" customHeight="1">
      <c r="A538" s="172" t="s">
        <v>3678</v>
      </c>
      <c r="B538" s="176">
        <v>46117</v>
      </c>
      <c r="C538" s="172" t="s">
        <v>104</v>
      </c>
      <c r="D538" s="172" t="s">
        <v>105</v>
      </c>
      <c r="E538" s="172" t="s">
        <v>38</v>
      </c>
      <c r="F538" s="172" t="s">
        <v>87</v>
      </c>
      <c r="G538" s="172" t="s">
        <v>84</v>
      </c>
      <c r="H538" s="177">
        <v>1</v>
      </c>
      <c r="I538" s="178">
        <v>2650</v>
      </c>
      <c r="J538" s="176">
        <v>46113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-1139.5</v>
      </c>
    </row>
    <row r="539" spans="1:16" ht="19.5" hidden="1" customHeight="1">
      <c r="A539" s="172" t="s">
        <v>3678</v>
      </c>
      <c r="B539" s="176">
        <v>46117</v>
      </c>
      <c r="C539" s="172" t="s">
        <v>2694</v>
      </c>
      <c r="D539" s="172" t="s">
        <v>95</v>
      </c>
      <c r="E539" s="172" t="s">
        <v>38</v>
      </c>
      <c r="F539" s="172" t="s">
        <v>87</v>
      </c>
      <c r="G539" s="172" t="s">
        <v>84</v>
      </c>
      <c r="H539" s="177">
        <v>1</v>
      </c>
      <c r="I539" s="178">
        <v>2650</v>
      </c>
      <c r="J539" s="176">
        <v>46113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-9.34</v>
      </c>
    </row>
    <row r="540" spans="1:16" ht="19.5" hidden="1" customHeight="1">
      <c r="A540" s="172" t="s">
        <v>3679</v>
      </c>
      <c r="B540" s="176">
        <v>46117</v>
      </c>
      <c r="C540" s="172" t="s">
        <v>92</v>
      </c>
      <c r="D540" s="172" t="s">
        <v>24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2750</v>
      </c>
      <c r="J540" s="176">
        <v>46113</v>
      </c>
      <c r="K540" s="172" t="s">
        <v>93</v>
      </c>
      <c r="L540" s="172" t="s">
        <v>94</v>
      </c>
      <c r="M540" s="179">
        <v>0.43</v>
      </c>
      <c r="N540" s="177"/>
      <c r="O540" s="177">
        <v>32</v>
      </c>
      <c r="P540" s="180">
        <v>-76.25</v>
      </c>
    </row>
    <row r="541" spans="1:16" ht="19.5" hidden="1" customHeight="1">
      <c r="A541" s="172" t="s">
        <v>3679</v>
      </c>
      <c r="B541" s="176">
        <v>46117</v>
      </c>
      <c r="C541" s="172" t="s">
        <v>100</v>
      </c>
      <c r="D541" s="172" t="s">
        <v>101</v>
      </c>
      <c r="E541" s="172" t="s">
        <v>43</v>
      </c>
      <c r="F541" s="172" t="s">
        <v>125</v>
      </c>
      <c r="G541" s="172" t="s">
        <v>84</v>
      </c>
      <c r="H541" s="177">
        <v>1</v>
      </c>
      <c r="I541" s="178">
        <v>2750</v>
      </c>
      <c r="J541" s="176">
        <v>46113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978.62</v>
      </c>
    </row>
    <row r="542" spans="1:16" ht="19.5" hidden="1" customHeight="1">
      <c r="A542" s="172" t="s">
        <v>3679</v>
      </c>
      <c r="B542" s="176">
        <v>46117</v>
      </c>
      <c r="C542" s="172" t="s">
        <v>100</v>
      </c>
      <c r="D542" s="172" t="s">
        <v>102</v>
      </c>
      <c r="E542" s="172" t="s">
        <v>43</v>
      </c>
      <c r="F542" s="172" t="s">
        <v>125</v>
      </c>
      <c r="G542" s="172" t="s">
        <v>84</v>
      </c>
      <c r="H542" s="177">
        <v>1</v>
      </c>
      <c r="I542" s="178">
        <v>2750</v>
      </c>
      <c r="J542" s="176">
        <v>46113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9.7899999999999991</v>
      </c>
    </row>
    <row r="543" spans="1:16" ht="19.5" hidden="1" customHeight="1">
      <c r="A543" s="172" t="s">
        <v>3679</v>
      </c>
      <c r="B543" s="176">
        <v>46117</v>
      </c>
      <c r="C543" s="172" t="s">
        <v>100</v>
      </c>
      <c r="D543" s="172" t="s">
        <v>103</v>
      </c>
      <c r="E543" s="172" t="s">
        <v>43</v>
      </c>
      <c r="F543" s="172" t="s">
        <v>125</v>
      </c>
      <c r="G543" s="172" t="s">
        <v>84</v>
      </c>
      <c r="H543" s="177">
        <v>1</v>
      </c>
      <c r="I543" s="178">
        <v>2750</v>
      </c>
      <c r="J543" s="176">
        <v>46113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1761.59</v>
      </c>
    </row>
    <row r="544" spans="1:16" ht="19.5" hidden="1" customHeight="1">
      <c r="A544" s="172" t="s">
        <v>3679</v>
      </c>
      <c r="B544" s="176">
        <v>46117</v>
      </c>
      <c r="C544" s="172" t="s">
        <v>104</v>
      </c>
      <c r="D544" s="172" t="s">
        <v>105</v>
      </c>
      <c r="E544" s="172" t="s">
        <v>43</v>
      </c>
      <c r="F544" s="172" t="s">
        <v>125</v>
      </c>
      <c r="G544" s="172" t="s">
        <v>84</v>
      </c>
      <c r="H544" s="177">
        <v>1</v>
      </c>
      <c r="I544" s="178">
        <v>2750</v>
      </c>
      <c r="J544" s="176">
        <v>46113</v>
      </c>
      <c r="K544" s="172" t="s">
        <v>93</v>
      </c>
      <c r="L544" s="172" t="s">
        <v>94</v>
      </c>
      <c r="M544" s="179">
        <v>0.43</v>
      </c>
      <c r="N544" s="177"/>
      <c r="O544" s="177"/>
      <c r="P544" s="180">
        <v>-1182.5</v>
      </c>
    </row>
    <row r="545" spans="1:16" ht="19.5" hidden="1" customHeight="1">
      <c r="A545" s="172" t="s">
        <v>3679</v>
      </c>
      <c r="B545" s="176">
        <v>46117</v>
      </c>
      <c r="C545" s="172" t="s">
        <v>2694</v>
      </c>
      <c r="D545" s="172" t="s">
        <v>95</v>
      </c>
      <c r="E545" s="172" t="s">
        <v>43</v>
      </c>
      <c r="F545" s="172" t="s">
        <v>125</v>
      </c>
      <c r="G545" s="172" t="s">
        <v>84</v>
      </c>
      <c r="H545" s="177">
        <v>1</v>
      </c>
      <c r="I545" s="178">
        <v>2750</v>
      </c>
      <c r="J545" s="176">
        <v>46113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-5.99</v>
      </c>
    </row>
    <row r="546" spans="1:16" ht="19.5" hidden="1" customHeight="1">
      <c r="A546" s="172" t="s">
        <v>3679</v>
      </c>
      <c r="B546" s="176">
        <v>46117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46113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-18.59</v>
      </c>
    </row>
    <row r="547" spans="1:16" ht="19.5" hidden="1" customHeight="1">
      <c r="A547" s="172" t="s">
        <v>3678</v>
      </c>
      <c r="B547" s="176">
        <v>46117</v>
      </c>
      <c r="C547" s="172" t="s">
        <v>2694</v>
      </c>
      <c r="D547" s="172" t="s">
        <v>82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0</v>
      </c>
      <c r="J547" s="176">
        <v>46113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-17.510000000000002</v>
      </c>
    </row>
    <row r="548" spans="1:16" ht="19.5" hidden="1" customHeight="1">
      <c r="A548" s="172" t="s">
        <v>3680</v>
      </c>
      <c r="B548" s="176">
        <v>46117</v>
      </c>
      <c r="C548" s="172" t="s">
        <v>92</v>
      </c>
      <c r="D548" s="172" t="s">
        <v>24</v>
      </c>
      <c r="E548" s="172" t="s">
        <v>39</v>
      </c>
      <c r="F548" s="172" t="s">
        <v>117</v>
      </c>
      <c r="G548" s="172" t="s">
        <v>84</v>
      </c>
      <c r="H548" s="177">
        <v>1</v>
      </c>
      <c r="I548" s="178">
        <v>2650</v>
      </c>
      <c r="J548" s="176">
        <v>46111</v>
      </c>
      <c r="K548" s="172" t="s">
        <v>93</v>
      </c>
      <c r="L548" s="172" t="s">
        <v>94</v>
      </c>
      <c r="M548" s="179">
        <v>0.43</v>
      </c>
      <c r="N548" s="177"/>
      <c r="O548" s="177">
        <v>33</v>
      </c>
      <c r="P548" s="180">
        <v>-88.01</v>
      </c>
    </row>
    <row r="549" spans="1:16" ht="19.5" hidden="1" customHeight="1">
      <c r="A549" s="172" t="s">
        <v>3680</v>
      </c>
      <c r="B549" s="176">
        <v>46117</v>
      </c>
      <c r="C549" s="172" t="s">
        <v>100</v>
      </c>
      <c r="D549" s="172" t="s">
        <v>101</v>
      </c>
      <c r="E549" s="172" t="s">
        <v>39</v>
      </c>
      <c r="F549" s="172" t="s">
        <v>117</v>
      </c>
      <c r="G549" s="172" t="s">
        <v>84</v>
      </c>
      <c r="H549" s="177">
        <v>1</v>
      </c>
      <c r="I549" s="178">
        <v>2650</v>
      </c>
      <c r="J549" s="176">
        <v>46111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969.55</v>
      </c>
    </row>
    <row r="550" spans="1:16" ht="19.5" hidden="1" customHeight="1">
      <c r="A550" s="172" t="s">
        <v>3680</v>
      </c>
      <c r="B550" s="176">
        <v>46117</v>
      </c>
      <c r="C550" s="172" t="s">
        <v>100</v>
      </c>
      <c r="D550" s="172" t="s">
        <v>102</v>
      </c>
      <c r="E550" s="172" t="s">
        <v>39</v>
      </c>
      <c r="F550" s="172" t="s">
        <v>117</v>
      </c>
      <c r="G550" s="172" t="s">
        <v>84</v>
      </c>
      <c r="H550" s="177">
        <v>1</v>
      </c>
      <c r="I550" s="178">
        <v>2650</v>
      </c>
      <c r="J550" s="176">
        <v>46111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9.6999999999999993</v>
      </c>
    </row>
    <row r="551" spans="1:16" ht="19.5" hidden="1" customHeight="1">
      <c r="A551" s="172" t="s">
        <v>3680</v>
      </c>
      <c r="B551" s="176">
        <v>46117</v>
      </c>
      <c r="C551" s="172" t="s">
        <v>100</v>
      </c>
      <c r="D551" s="172" t="s">
        <v>103</v>
      </c>
      <c r="E551" s="172" t="s">
        <v>39</v>
      </c>
      <c r="F551" s="172" t="s">
        <v>117</v>
      </c>
      <c r="G551" s="172" t="s">
        <v>84</v>
      </c>
      <c r="H551" s="177">
        <v>1</v>
      </c>
      <c r="I551" s="178">
        <v>2650</v>
      </c>
      <c r="J551" s="176">
        <v>46111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1670.75</v>
      </c>
    </row>
    <row r="552" spans="1:16" ht="19.5" hidden="1" customHeight="1">
      <c r="A552" s="172" t="s">
        <v>3680</v>
      </c>
      <c r="B552" s="176">
        <v>46117</v>
      </c>
      <c r="C552" s="172" t="s">
        <v>104</v>
      </c>
      <c r="D552" s="172" t="s">
        <v>105</v>
      </c>
      <c r="E552" s="172" t="s">
        <v>39</v>
      </c>
      <c r="F552" s="172" t="s">
        <v>117</v>
      </c>
      <c r="G552" s="172" t="s">
        <v>84</v>
      </c>
      <c r="H552" s="177">
        <v>1</v>
      </c>
      <c r="I552" s="178">
        <v>2650</v>
      </c>
      <c r="J552" s="176">
        <v>46111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-1139.5</v>
      </c>
    </row>
    <row r="553" spans="1:16" ht="19.5" hidden="1" customHeight="1">
      <c r="A553" s="172" t="s">
        <v>3680</v>
      </c>
      <c r="B553" s="176">
        <v>46117</v>
      </c>
      <c r="C553" s="172" t="s">
        <v>2694</v>
      </c>
      <c r="D553" s="172" t="s">
        <v>95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2650</v>
      </c>
      <c r="J553" s="176">
        <v>46111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-6.93</v>
      </c>
    </row>
    <row r="554" spans="1:16" ht="19.5" hidden="1" customHeight="1">
      <c r="A554" s="172" t="s">
        <v>3680</v>
      </c>
      <c r="B554" s="176">
        <v>46117</v>
      </c>
      <c r="C554" s="172" t="s">
        <v>2694</v>
      </c>
      <c r="D554" s="172" t="s">
        <v>82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0</v>
      </c>
      <c r="J554" s="176">
        <v>46111</v>
      </c>
      <c r="K554" s="172" t="s">
        <v>85</v>
      </c>
      <c r="L554" s="172" t="s">
        <v>85</v>
      </c>
      <c r="M554" s="179">
        <v>0</v>
      </c>
      <c r="N554" s="177"/>
      <c r="O554" s="177"/>
      <c r="P554" s="180">
        <v>-18.420000000000002</v>
      </c>
    </row>
    <row r="555" spans="1:16" ht="19.5" hidden="1" customHeight="1">
      <c r="A555" s="172" t="s">
        <v>3681</v>
      </c>
      <c r="B555" s="176">
        <v>46117</v>
      </c>
      <c r="C555" s="172" t="s">
        <v>92</v>
      </c>
      <c r="D555" s="172" t="s">
        <v>24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46113</v>
      </c>
      <c r="K555" s="172" t="s">
        <v>93</v>
      </c>
      <c r="L555" s="172" t="s">
        <v>94</v>
      </c>
      <c r="M555" s="179">
        <v>0</v>
      </c>
      <c r="N555" s="177"/>
      <c r="O555" s="177">
        <v>32</v>
      </c>
      <c r="P555" s="180">
        <v>-46.77</v>
      </c>
    </row>
    <row r="556" spans="1:16" ht="19.5" hidden="1" customHeight="1">
      <c r="A556" s="172" t="s">
        <v>3681</v>
      </c>
      <c r="B556" s="176">
        <v>46117</v>
      </c>
      <c r="C556" s="172" t="s">
        <v>2694</v>
      </c>
      <c r="D556" s="172" t="s">
        <v>95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46113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-7.59</v>
      </c>
    </row>
    <row r="557" spans="1:16" ht="19.5" hidden="1" customHeight="1">
      <c r="A557" s="172" t="s">
        <v>3681</v>
      </c>
      <c r="B557" s="176">
        <v>46117</v>
      </c>
      <c r="C557" s="172" t="s">
        <v>92</v>
      </c>
      <c r="D557" s="172" t="s">
        <v>96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46113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0</v>
      </c>
    </row>
    <row r="558" spans="1:16" ht="19.5" hidden="1" customHeight="1">
      <c r="A558" s="172" t="s">
        <v>3681</v>
      </c>
      <c r="B558" s="176">
        <v>46117</v>
      </c>
      <c r="C558" s="172" t="s">
        <v>92</v>
      </c>
      <c r="D558" s="172" t="s">
        <v>97</v>
      </c>
      <c r="E558" s="172" t="s">
        <v>43</v>
      </c>
      <c r="F558" s="172" t="s">
        <v>125</v>
      </c>
      <c r="G558" s="172" t="s">
        <v>84</v>
      </c>
      <c r="H558" s="177">
        <v>1</v>
      </c>
      <c r="I558" s="178">
        <v>0</v>
      </c>
      <c r="J558" s="176">
        <v>46113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-46.77</v>
      </c>
    </row>
    <row r="559" spans="1:16" ht="19.5" hidden="1" customHeight="1">
      <c r="A559" s="172" t="s">
        <v>3681</v>
      </c>
      <c r="B559" s="176">
        <v>46117</v>
      </c>
      <c r="C559" s="172" t="s">
        <v>2694</v>
      </c>
      <c r="D559" s="172" t="s">
        <v>98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46113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-15</v>
      </c>
    </row>
    <row r="560" spans="1:16" ht="19.5" hidden="1" customHeight="1">
      <c r="A560" s="172" t="s">
        <v>3682</v>
      </c>
      <c r="B560" s="176">
        <v>46117</v>
      </c>
      <c r="C560" s="172" t="s">
        <v>92</v>
      </c>
      <c r="D560" s="172" t="s">
        <v>24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2443</v>
      </c>
      <c r="J560" s="176">
        <v>46115</v>
      </c>
      <c r="K560" s="172" t="s">
        <v>93</v>
      </c>
      <c r="L560" s="172" t="s">
        <v>94</v>
      </c>
      <c r="M560" s="179">
        <v>0.43</v>
      </c>
      <c r="N560" s="177"/>
      <c r="O560" s="177">
        <v>34</v>
      </c>
      <c r="P560" s="180">
        <v>-107.08</v>
      </c>
    </row>
    <row r="561" spans="1:16" ht="19.5" hidden="1" customHeight="1">
      <c r="A561" s="172" t="s">
        <v>3682</v>
      </c>
      <c r="B561" s="176">
        <v>46117</v>
      </c>
      <c r="C561" s="172" t="s">
        <v>100</v>
      </c>
      <c r="D561" s="172" t="s">
        <v>101</v>
      </c>
      <c r="E561" s="172" t="s">
        <v>58</v>
      </c>
      <c r="F561" s="172" t="s">
        <v>1300</v>
      </c>
      <c r="G561" s="172" t="s">
        <v>84</v>
      </c>
      <c r="H561" s="177">
        <v>1</v>
      </c>
      <c r="I561" s="178">
        <v>2443</v>
      </c>
      <c r="J561" s="176">
        <v>46115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852.38</v>
      </c>
    </row>
    <row r="562" spans="1:16" ht="19.5" hidden="1" customHeight="1">
      <c r="A562" s="172" t="s">
        <v>3682</v>
      </c>
      <c r="B562" s="176">
        <v>46117</v>
      </c>
      <c r="C562" s="172" t="s">
        <v>100</v>
      </c>
      <c r="D562" s="172" t="s">
        <v>102</v>
      </c>
      <c r="E562" s="172" t="s">
        <v>58</v>
      </c>
      <c r="F562" s="172" t="s">
        <v>1300</v>
      </c>
      <c r="G562" s="172" t="s">
        <v>84</v>
      </c>
      <c r="H562" s="177">
        <v>1</v>
      </c>
      <c r="I562" s="178">
        <v>2443</v>
      </c>
      <c r="J562" s="176">
        <v>46115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8.52</v>
      </c>
    </row>
    <row r="563" spans="1:16" ht="19.5" hidden="1" customHeight="1">
      <c r="A563" s="172" t="s">
        <v>3682</v>
      </c>
      <c r="B563" s="176">
        <v>46117</v>
      </c>
      <c r="C563" s="172" t="s">
        <v>100</v>
      </c>
      <c r="D563" s="172" t="s">
        <v>103</v>
      </c>
      <c r="E563" s="172" t="s">
        <v>58</v>
      </c>
      <c r="F563" s="172" t="s">
        <v>1300</v>
      </c>
      <c r="G563" s="172" t="s">
        <v>84</v>
      </c>
      <c r="H563" s="177">
        <v>1</v>
      </c>
      <c r="I563" s="178">
        <v>2443</v>
      </c>
      <c r="J563" s="176">
        <v>46115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1582.1</v>
      </c>
    </row>
    <row r="564" spans="1:16" ht="19.5" hidden="1" customHeight="1">
      <c r="A564" s="172" t="s">
        <v>3682</v>
      </c>
      <c r="B564" s="176">
        <v>46117</v>
      </c>
      <c r="C564" s="172" t="s">
        <v>104</v>
      </c>
      <c r="D564" s="172" t="s">
        <v>105</v>
      </c>
      <c r="E564" s="172" t="s">
        <v>58</v>
      </c>
      <c r="F564" s="172" t="s">
        <v>1300</v>
      </c>
      <c r="G564" s="172" t="s">
        <v>84</v>
      </c>
      <c r="H564" s="177">
        <v>1</v>
      </c>
      <c r="I564" s="178">
        <v>2443</v>
      </c>
      <c r="J564" s="176">
        <v>46115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-1050.49</v>
      </c>
    </row>
    <row r="565" spans="1:16" ht="19.5" hidden="1" customHeight="1">
      <c r="A565" s="172" t="s">
        <v>3682</v>
      </c>
      <c r="B565" s="176">
        <v>46117</v>
      </c>
      <c r="C565" s="172" t="s">
        <v>2694</v>
      </c>
      <c r="D565" s="172" t="s">
        <v>95</v>
      </c>
      <c r="E565" s="172" t="s">
        <v>58</v>
      </c>
      <c r="F565" s="172" t="s">
        <v>1300</v>
      </c>
      <c r="G565" s="172" t="s">
        <v>84</v>
      </c>
      <c r="H565" s="177">
        <v>1</v>
      </c>
      <c r="I565" s="178">
        <v>2443</v>
      </c>
      <c r="J565" s="176">
        <v>46115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-5.41</v>
      </c>
    </row>
    <row r="566" spans="1:16" ht="19.5" hidden="1" customHeight="1">
      <c r="A566" s="172" t="s">
        <v>3682</v>
      </c>
      <c r="B566" s="176">
        <v>46117</v>
      </c>
      <c r="C566" s="172" t="s">
        <v>2694</v>
      </c>
      <c r="D566" s="172" t="s">
        <v>82</v>
      </c>
      <c r="E566" s="172" t="s">
        <v>58</v>
      </c>
      <c r="F566" s="172" t="s">
        <v>1300</v>
      </c>
      <c r="G566" s="172" t="s">
        <v>84</v>
      </c>
      <c r="H566" s="177">
        <v>1</v>
      </c>
      <c r="I566" s="178">
        <v>0</v>
      </c>
      <c r="J566" s="176">
        <v>46115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-16.2</v>
      </c>
    </row>
    <row r="567" spans="1:16" ht="19.5" hidden="1" customHeight="1">
      <c r="A567" s="172" t="s">
        <v>3683</v>
      </c>
      <c r="B567" s="176">
        <v>46117</v>
      </c>
      <c r="C567" s="172" t="s">
        <v>92</v>
      </c>
      <c r="D567" s="172" t="s">
        <v>24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2600</v>
      </c>
      <c r="J567" s="176">
        <v>46116</v>
      </c>
      <c r="K567" s="172" t="s">
        <v>93</v>
      </c>
      <c r="L567" s="172" t="s">
        <v>94</v>
      </c>
      <c r="M567" s="179">
        <v>0.43</v>
      </c>
      <c r="N567" s="177"/>
      <c r="O567" s="177">
        <v>36</v>
      </c>
      <c r="P567" s="180">
        <v>-124.24</v>
      </c>
    </row>
    <row r="568" spans="1:16" ht="19.5" hidden="1" customHeight="1">
      <c r="A568" s="172" t="s">
        <v>3683</v>
      </c>
      <c r="B568" s="176">
        <v>46117</v>
      </c>
      <c r="C568" s="172" t="s">
        <v>100</v>
      </c>
      <c r="D568" s="172" t="s">
        <v>101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2600</v>
      </c>
      <c r="J568" s="176">
        <v>46116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1036.02</v>
      </c>
    </row>
    <row r="569" spans="1:16" ht="19.5" hidden="1" customHeight="1">
      <c r="A569" s="172" t="s">
        <v>3683</v>
      </c>
      <c r="B569" s="176">
        <v>46117</v>
      </c>
      <c r="C569" s="172" t="s">
        <v>100</v>
      </c>
      <c r="D569" s="172" t="s">
        <v>102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2600</v>
      </c>
      <c r="J569" s="176">
        <v>46116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10.36</v>
      </c>
    </row>
    <row r="570" spans="1:16" ht="19.5" hidden="1" customHeight="1">
      <c r="A570" s="172" t="s">
        <v>3683</v>
      </c>
      <c r="B570" s="176">
        <v>46117</v>
      </c>
      <c r="C570" s="172" t="s">
        <v>100</v>
      </c>
      <c r="D570" s="172" t="s">
        <v>103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2600</v>
      </c>
      <c r="J570" s="176">
        <v>46116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1553.62</v>
      </c>
    </row>
    <row r="571" spans="1:16" ht="19.5" hidden="1" customHeight="1">
      <c r="A571" s="172" t="s">
        <v>3683</v>
      </c>
      <c r="B571" s="176">
        <v>46117</v>
      </c>
      <c r="C571" s="172" t="s">
        <v>104</v>
      </c>
      <c r="D571" s="172" t="s">
        <v>105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2600</v>
      </c>
      <c r="J571" s="176">
        <v>46116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-1118</v>
      </c>
    </row>
    <row r="572" spans="1:16" ht="19.5" hidden="1" customHeight="1">
      <c r="A572" s="172" t="s">
        <v>3683</v>
      </c>
      <c r="B572" s="176">
        <v>46117</v>
      </c>
      <c r="C572" s="172" t="s">
        <v>2694</v>
      </c>
      <c r="D572" s="172" t="s">
        <v>95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2600</v>
      </c>
      <c r="J572" s="176">
        <v>46116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-5.66</v>
      </c>
    </row>
    <row r="573" spans="1:16" ht="19.5" hidden="1" customHeight="1">
      <c r="A573" s="172" t="s">
        <v>3683</v>
      </c>
      <c r="B573" s="176">
        <v>46117</v>
      </c>
      <c r="C573" s="172" t="s">
        <v>2694</v>
      </c>
      <c r="D573" s="172" t="s">
        <v>82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46116</v>
      </c>
      <c r="K573" s="172" t="s">
        <v>85</v>
      </c>
      <c r="L573" s="172" t="s">
        <v>85</v>
      </c>
      <c r="M573" s="179">
        <v>0</v>
      </c>
      <c r="N573" s="177"/>
      <c r="O573" s="177"/>
      <c r="P573" s="180">
        <v>-19.68</v>
      </c>
    </row>
    <row r="574" spans="1:16" ht="19.5" hidden="1" customHeight="1">
      <c r="A574" s="172" t="s">
        <v>3684</v>
      </c>
      <c r="B574" s="176">
        <v>46117</v>
      </c>
      <c r="C574" s="172" t="s">
        <v>92</v>
      </c>
      <c r="D574" s="172" t="s">
        <v>24</v>
      </c>
      <c r="E574" s="172" t="s">
        <v>43</v>
      </c>
      <c r="F574" s="172" t="s">
        <v>125</v>
      </c>
      <c r="G574" s="172" t="s">
        <v>84</v>
      </c>
      <c r="H574" s="177">
        <v>1</v>
      </c>
      <c r="I574" s="178">
        <v>2750</v>
      </c>
      <c r="J574" s="176">
        <v>46113</v>
      </c>
      <c r="K574" s="172" t="s">
        <v>93</v>
      </c>
      <c r="L574" s="172" t="s">
        <v>94</v>
      </c>
      <c r="M574" s="179">
        <v>0.43</v>
      </c>
      <c r="N574" s="177"/>
      <c r="O574" s="177">
        <v>32</v>
      </c>
      <c r="P574" s="180">
        <v>-76.25</v>
      </c>
    </row>
    <row r="575" spans="1:16" ht="19.5" hidden="1" customHeight="1">
      <c r="A575" s="172" t="s">
        <v>3684</v>
      </c>
      <c r="B575" s="176">
        <v>46117</v>
      </c>
      <c r="C575" s="172" t="s">
        <v>100</v>
      </c>
      <c r="D575" s="172" t="s">
        <v>101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2750</v>
      </c>
      <c r="J575" s="176">
        <v>46113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1100.95</v>
      </c>
    </row>
    <row r="576" spans="1:16" ht="19.5" hidden="1" customHeight="1">
      <c r="A576" s="172" t="s">
        <v>3684</v>
      </c>
      <c r="B576" s="176">
        <v>46117</v>
      </c>
      <c r="C576" s="172" t="s">
        <v>100</v>
      </c>
      <c r="D576" s="172" t="s">
        <v>102</v>
      </c>
      <c r="E576" s="172" t="s">
        <v>43</v>
      </c>
      <c r="F576" s="172" t="s">
        <v>125</v>
      </c>
      <c r="G576" s="172" t="s">
        <v>84</v>
      </c>
      <c r="H576" s="177">
        <v>1</v>
      </c>
      <c r="I576" s="178">
        <v>2750</v>
      </c>
      <c r="J576" s="176">
        <v>46113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11.01</v>
      </c>
    </row>
    <row r="577" spans="1:16" ht="19.5" hidden="1" customHeight="1">
      <c r="A577" s="172" t="s">
        <v>3684</v>
      </c>
      <c r="B577" s="176">
        <v>46117</v>
      </c>
      <c r="C577" s="172" t="s">
        <v>100</v>
      </c>
      <c r="D577" s="172" t="s">
        <v>103</v>
      </c>
      <c r="E577" s="172" t="s">
        <v>43</v>
      </c>
      <c r="F577" s="172" t="s">
        <v>125</v>
      </c>
      <c r="G577" s="172" t="s">
        <v>84</v>
      </c>
      <c r="H577" s="177">
        <v>1</v>
      </c>
      <c r="I577" s="178">
        <v>2750</v>
      </c>
      <c r="J577" s="176">
        <v>46113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1638.04</v>
      </c>
    </row>
    <row r="578" spans="1:16" ht="19.5" hidden="1" customHeight="1">
      <c r="A578" s="172" t="s">
        <v>3684</v>
      </c>
      <c r="B578" s="176">
        <v>46117</v>
      </c>
      <c r="C578" s="172" t="s">
        <v>104</v>
      </c>
      <c r="D578" s="172" t="s">
        <v>105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2750</v>
      </c>
      <c r="J578" s="176">
        <v>46113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-1182.5</v>
      </c>
    </row>
    <row r="579" spans="1:16" ht="19.5" hidden="1" customHeight="1">
      <c r="A579" s="172" t="s">
        <v>3684</v>
      </c>
      <c r="B579" s="176">
        <v>46117</v>
      </c>
      <c r="C579" s="172" t="s">
        <v>2694</v>
      </c>
      <c r="D579" s="172" t="s">
        <v>95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2750</v>
      </c>
      <c r="J579" s="176">
        <v>46113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-5.81</v>
      </c>
    </row>
    <row r="580" spans="1:16" ht="19.5" hidden="1" customHeight="1">
      <c r="A580" s="172" t="s">
        <v>3685</v>
      </c>
      <c r="B580" s="176">
        <v>46117</v>
      </c>
      <c r="C580" s="172" t="s">
        <v>92</v>
      </c>
      <c r="D580" s="172" t="s">
        <v>24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2750</v>
      </c>
      <c r="J580" s="176">
        <v>46112</v>
      </c>
      <c r="K580" s="172" t="s">
        <v>93</v>
      </c>
      <c r="L580" s="172" t="s">
        <v>94</v>
      </c>
      <c r="M580" s="179">
        <v>0.43</v>
      </c>
      <c r="N580" s="177"/>
      <c r="O580" s="177">
        <v>32</v>
      </c>
      <c r="P580" s="180">
        <v>-76.25</v>
      </c>
    </row>
    <row r="581" spans="1:16" ht="19.5" hidden="1" customHeight="1">
      <c r="A581" s="172" t="s">
        <v>3685</v>
      </c>
      <c r="B581" s="176">
        <v>46117</v>
      </c>
      <c r="C581" s="172" t="s">
        <v>100</v>
      </c>
      <c r="D581" s="172" t="s">
        <v>101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2750</v>
      </c>
      <c r="J581" s="176">
        <v>46112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1278.69</v>
      </c>
    </row>
    <row r="582" spans="1:16" ht="19.5" hidden="1" customHeight="1">
      <c r="A582" s="172" t="s">
        <v>3685</v>
      </c>
      <c r="B582" s="176">
        <v>46117</v>
      </c>
      <c r="C582" s="172" t="s">
        <v>100</v>
      </c>
      <c r="D582" s="172" t="s">
        <v>102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2750</v>
      </c>
      <c r="J582" s="176">
        <v>46112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3685</v>
      </c>
      <c r="B583" s="176">
        <v>46117</v>
      </c>
      <c r="C583" s="172" t="s">
        <v>100</v>
      </c>
      <c r="D583" s="172" t="s">
        <v>103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2750</v>
      </c>
      <c r="J583" s="176">
        <v>46112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1471.31</v>
      </c>
    </row>
    <row r="584" spans="1:16" ht="19.5" hidden="1" customHeight="1">
      <c r="A584" s="172" t="s">
        <v>3685</v>
      </c>
      <c r="B584" s="176">
        <v>46117</v>
      </c>
      <c r="C584" s="172" t="s">
        <v>104</v>
      </c>
      <c r="D584" s="172" t="s">
        <v>105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2750</v>
      </c>
      <c r="J584" s="176">
        <v>46112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-1182.5</v>
      </c>
    </row>
    <row r="585" spans="1:16" ht="19.5" hidden="1" customHeight="1">
      <c r="A585" s="172" t="s">
        <v>3686</v>
      </c>
      <c r="B585" s="176">
        <v>46117</v>
      </c>
      <c r="C585" s="172" t="s">
        <v>1748</v>
      </c>
      <c r="D585" s="172" t="s">
        <v>2749</v>
      </c>
      <c r="E585" s="172" t="s">
        <v>38</v>
      </c>
      <c r="F585" s="172" t="s">
        <v>87</v>
      </c>
      <c r="G585" s="172" t="s">
        <v>84</v>
      </c>
      <c r="H585" s="177">
        <v>1</v>
      </c>
      <c r="I585" s="178">
        <v>0</v>
      </c>
      <c r="J585" s="176">
        <v>46113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-5</v>
      </c>
    </row>
    <row r="586" spans="1:16" ht="19.5" hidden="1" customHeight="1">
      <c r="A586" s="172" t="s">
        <v>3686</v>
      </c>
      <c r="B586" s="176">
        <v>46117</v>
      </c>
      <c r="C586" s="172" t="s">
        <v>2694</v>
      </c>
      <c r="D586" s="172" t="s">
        <v>2750</v>
      </c>
      <c r="E586" s="172" t="s">
        <v>38</v>
      </c>
      <c r="F586" s="172" t="s">
        <v>87</v>
      </c>
      <c r="G586" s="172" t="s">
        <v>84</v>
      </c>
      <c r="H586" s="177">
        <v>1</v>
      </c>
      <c r="I586" s="178">
        <v>0</v>
      </c>
      <c r="J586" s="176">
        <v>46113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-10</v>
      </c>
    </row>
    <row r="587" spans="1:16" ht="19.5" hidden="1" customHeight="1">
      <c r="A587" s="172" t="s">
        <v>3684</v>
      </c>
      <c r="B587" s="176">
        <v>46117</v>
      </c>
      <c r="C587" s="172" t="s">
        <v>2694</v>
      </c>
      <c r="D587" s="172" t="s">
        <v>82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0</v>
      </c>
      <c r="J587" s="176">
        <v>46113</v>
      </c>
      <c r="K587" s="172" t="s">
        <v>85</v>
      </c>
      <c r="L587" s="172" t="s">
        <v>85</v>
      </c>
      <c r="M587" s="179">
        <v>0</v>
      </c>
      <c r="N587" s="177"/>
      <c r="O587" s="177"/>
      <c r="P587" s="180">
        <v>-20.92</v>
      </c>
    </row>
    <row r="588" spans="1:16" ht="19.5" hidden="1" customHeight="1">
      <c r="A588" s="172" t="s">
        <v>3687</v>
      </c>
      <c r="B588" s="176">
        <v>46117</v>
      </c>
      <c r="C588" s="172" t="s">
        <v>92</v>
      </c>
      <c r="D588" s="172" t="s">
        <v>24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0</v>
      </c>
      <c r="J588" s="176">
        <v>46106</v>
      </c>
      <c r="K588" s="172" t="s">
        <v>93</v>
      </c>
      <c r="L588" s="172" t="s">
        <v>94</v>
      </c>
      <c r="M588" s="179">
        <v>0</v>
      </c>
      <c r="N588" s="177"/>
      <c r="O588" s="177">
        <v>34</v>
      </c>
      <c r="P588" s="180">
        <v>-46.77</v>
      </c>
    </row>
    <row r="589" spans="1:16" ht="19.5" hidden="1" customHeight="1">
      <c r="A589" s="172" t="s">
        <v>3687</v>
      </c>
      <c r="B589" s="176">
        <v>46117</v>
      </c>
      <c r="C589" s="172" t="s">
        <v>2694</v>
      </c>
      <c r="D589" s="172" t="s">
        <v>95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0</v>
      </c>
      <c r="J589" s="176">
        <v>46106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-5.67</v>
      </c>
    </row>
    <row r="590" spans="1:16" ht="19.5" hidden="1" customHeight="1">
      <c r="A590" s="172" t="s">
        <v>3687</v>
      </c>
      <c r="B590" s="176">
        <v>46117</v>
      </c>
      <c r="C590" s="172" t="s">
        <v>92</v>
      </c>
      <c r="D590" s="172" t="s">
        <v>96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0</v>
      </c>
      <c r="J590" s="176">
        <v>46106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0</v>
      </c>
    </row>
    <row r="591" spans="1:16" ht="19.5" hidden="1" customHeight="1">
      <c r="A591" s="172" t="s">
        <v>3687</v>
      </c>
      <c r="B591" s="176">
        <v>46117</v>
      </c>
      <c r="C591" s="172" t="s">
        <v>92</v>
      </c>
      <c r="D591" s="172" t="s">
        <v>97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0</v>
      </c>
      <c r="J591" s="176">
        <v>46106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-46.77</v>
      </c>
    </row>
    <row r="592" spans="1:16" ht="19.5" hidden="1" customHeight="1">
      <c r="A592" s="172" t="s">
        <v>3687</v>
      </c>
      <c r="B592" s="176">
        <v>46117</v>
      </c>
      <c r="C592" s="172" t="s">
        <v>2694</v>
      </c>
      <c r="D592" s="172" t="s">
        <v>98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0</v>
      </c>
      <c r="J592" s="176">
        <v>46106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-15</v>
      </c>
    </row>
    <row r="593" spans="1:16" ht="19.5" hidden="1" customHeight="1">
      <c r="A593" s="172" t="s">
        <v>3688</v>
      </c>
      <c r="B593" s="176">
        <v>46117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46116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-120.51</v>
      </c>
    </row>
    <row r="594" spans="1:16" ht="19.5" hidden="1" customHeight="1">
      <c r="A594" s="172" t="s">
        <v>3614</v>
      </c>
      <c r="B594" s="176">
        <v>46117</v>
      </c>
      <c r="C594" s="172" t="s">
        <v>92</v>
      </c>
      <c r="D594" s="172" t="s">
        <v>24</v>
      </c>
      <c r="E594" s="172" t="s">
        <v>38</v>
      </c>
      <c r="F594" s="172" t="s">
        <v>87</v>
      </c>
      <c r="G594" s="172" t="s">
        <v>84</v>
      </c>
      <c r="H594" s="177">
        <v>1</v>
      </c>
      <c r="I594" s="178">
        <v>0</v>
      </c>
      <c r="J594" s="176">
        <v>46112</v>
      </c>
      <c r="K594" s="172" t="s">
        <v>93</v>
      </c>
      <c r="L594" s="172" t="s">
        <v>94</v>
      </c>
      <c r="M594" s="179">
        <v>0</v>
      </c>
      <c r="N594" s="177"/>
      <c r="O594" s="177">
        <v>32</v>
      </c>
      <c r="P594" s="180">
        <v>-46.77</v>
      </c>
    </row>
    <row r="595" spans="1:16" ht="19.5" hidden="1" customHeight="1">
      <c r="A595" s="172" t="s">
        <v>3614</v>
      </c>
      <c r="B595" s="176">
        <v>46117</v>
      </c>
      <c r="C595" s="172" t="s">
        <v>2694</v>
      </c>
      <c r="D595" s="172" t="s">
        <v>95</v>
      </c>
      <c r="E595" s="172" t="s">
        <v>38</v>
      </c>
      <c r="F595" s="172" t="s">
        <v>87</v>
      </c>
      <c r="G595" s="172" t="s">
        <v>84</v>
      </c>
      <c r="H595" s="177">
        <v>1</v>
      </c>
      <c r="I595" s="178">
        <v>0</v>
      </c>
      <c r="J595" s="176">
        <v>46112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-6.79</v>
      </c>
    </row>
    <row r="596" spans="1:16" ht="19.5" hidden="1" customHeight="1">
      <c r="A596" s="172" t="s">
        <v>3614</v>
      </c>
      <c r="B596" s="176">
        <v>46117</v>
      </c>
      <c r="C596" s="172" t="s">
        <v>92</v>
      </c>
      <c r="D596" s="172" t="s">
        <v>96</v>
      </c>
      <c r="E596" s="172" t="s">
        <v>38</v>
      </c>
      <c r="F596" s="172" t="s">
        <v>87</v>
      </c>
      <c r="G596" s="172" t="s">
        <v>84</v>
      </c>
      <c r="H596" s="177">
        <v>1</v>
      </c>
      <c r="I596" s="178">
        <v>0</v>
      </c>
      <c r="J596" s="176">
        <v>46112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3614</v>
      </c>
      <c r="B597" s="176">
        <v>46117</v>
      </c>
      <c r="C597" s="172" t="s">
        <v>92</v>
      </c>
      <c r="D597" s="172" t="s">
        <v>97</v>
      </c>
      <c r="E597" s="172" t="s">
        <v>38</v>
      </c>
      <c r="F597" s="172" t="s">
        <v>87</v>
      </c>
      <c r="G597" s="172" t="s">
        <v>84</v>
      </c>
      <c r="H597" s="177">
        <v>1</v>
      </c>
      <c r="I597" s="178">
        <v>0</v>
      </c>
      <c r="J597" s="176">
        <v>46112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-46.77</v>
      </c>
    </row>
    <row r="598" spans="1:16" ht="19.5" hidden="1" customHeight="1">
      <c r="A598" s="172" t="s">
        <v>3614</v>
      </c>
      <c r="B598" s="176">
        <v>46117</v>
      </c>
      <c r="C598" s="172" t="s">
        <v>2694</v>
      </c>
      <c r="D598" s="172" t="s">
        <v>98</v>
      </c>
      <c r="E598" s="172" t="s">
        <v>38</v>
      </c>
      <c r="F598" s="172" t="s">
        <v>87</v>
      </c>
      <c r="G598" s="172" t="s">
        <v>84</v>
      </c>
      <c r="H598" s="177">
        <v>1</v>
      </c>
      <c r="I598" s="178">
        <v>0</v>
      </c>
      <c r="J598" s="176">
        <v>46112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-15</v>
      </c>
    </row>
    <row r="599" spans="1:16" ht="19.5" hidden="1" customHeight="1">
      <c r="A599" s="172" t="s">
        <v>3689</v>
      </c>
      <c r="B599" s="176">
        <v>46117</v>
      </c>
      <c r="C599" s="172" t="s">
        <v>92</v>
      </c>
      <c r="D599" s="172" t="s">
        <v>24</v>
      </c>
      <c r="E599" s="172" t="s">
        <v>57</v>
      </c>
      <c r="F599" s="172" t="s">
        <v>1263</v>
      </c>
      <c r="G599" s="172" t="s">
        <v>84</v>
      </c>
      <c r="H599" s="177">
        <v>1</v>
      </c>
      <c r="I599" s="178">
        <v>2393</v>
      </c>
      <c r="J599" s="176">
        <v>46116</v>
      </c>
      <c r="K599" s="172" t="s">
        <v>93</v>
      </c>
      <c r="L599" s="172" t="s">
        <v>94</v>
      </c>
      <c r="M599" s="179">
        <v>0.43</v>
      </c>
      <c r="N599" s="177"/>
      <c r="O599" s="177">
        <v>36</v>
      </c>
      <c r="P599" s="180">
        <v>-120.51</v>
      </c>
    </row>
    <row r="600" spans="1:16" ht="19.5" hidden="1" customHeight="1">
      <c r="A600" s="172" t="s">
        <v>3689</v>
      </c>
      <c r="B600" s="176">
        <v>46117</v>
      </c>
      <c r="C600" s="172" t="s">
        <v>100</v>
      </c>
      <c r="D600" s="172" t="s">
        <v>101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2393</v>
      </c>
      <c r="J600" s="176">
        <v>46116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961.14</v>
      </c>
    </row>
    <row r="601" spans="1:16" ht="19.5" hidden="1" customHeight="1">
      <c r="A601" s="172" t="s">
        <v>3689</v>
      </c>
      <c r="B601" s="176">
        <v>46117</v>
      </c>
      <c r="C601" s="172" t="s">
        <v>100</v>
      </c>
      <c r="D601" s="172" t="s">
        <v>102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2393</v>
      </c>
      <c r="J601" s="176">
        <v>46116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9.61</v>
      </c>
    </row>
    <row r="602" spans="1:16" ht="19.5" hidden="1" customHeight="1">
      <c r="A602" s="172" t="s">
        <v>3689</v>
      </c>
      <c r="B602" s="176">
        <v>46117</v>
      </c>
      <c r="C602" s="172" t="s">
        <v>100</v>
      </c>
      <c r="D602" s="172" t="s">
        <v>103</v>
      </c>
      <c r="E602" s="172" t="s">
        <v>57</v>
      </c>
      <c r="F602" s="172" t="s">
        <v>1263</v>
      </c>
      <c r="G602" s="172" t="s">
        <v>84</v>
      </c>
      <c r="H602" s="177">
        <v>1</v>
      </c>
      <c r="I602" s="178">
        <v>2393</v>
      </c>
      <c r="J602" s="176">
        <v>46116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1422.25</v>
      </c>
    </row>
    <row r="603" spans="1:16" ht="19.5" hidden="1" customHeight="1">
      <c r="A603" s="172" t="s">
        <v>3689</v>
      </c>
      <c r="B603" s="176">
        <v>46117</v>
      </c>
      <c r="C603" s="172" t="s">
        <v>104</v>
      </c>
      <c r="D603" s="172" t="s">
        <v>105</v>
      </c>
      <c r="E603" s="172" t="s">
        <v>57</v>
      </c>
      <c r="F603" s="172" t="s">
        <v>1263</v>
      </c>
      <c r="G603" s="172" t="s">
        <v>84</v>
      </c>
      <c r="H603" s="177">
        <v>1</v>
      </c>
      <c r="I603" s="178">
        <v>2393</v>
      </c>
      <c r="J603" s="176">
        <v>46116</v>
      </c>
      <c r="K603" s="172" t="s">
        <v>93</v>
      </c>
      <c r="L603" s="172" t="s">
        <v>94</v>
      </c>
      <c r="M603" s="179">
        <v>0.43</v>
      </c>
      <c r="N603" s="177"/>
      <c r="O603" s="177"/>
      <c r="P603" s="180">
        <v>-1028.99</v>
      </c>
    </row>
    <row r="604" spans="1:16" ht="19.5" hidden="1" customHeight="1">
      <c r="A604" s="172" t="s">
        <v>3689</v>
      </c>
      <c r="B604" s="176">
        <v>46117</v>
      </c>
      <c r="C604" s="172" t="s">
        <v>2694</v>
      </c>
      <c r="D604" s="172" t="s">
        <v>95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2393</v>
      </c>
      <c r="J604" s="176">
        <v>46116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-6.23</v>
      </c>
    </row>
    <row r="605" spans="1:16" ht="19.5" hidden="1" customHeight="1">
      <c r="A605" s="172" t="s">
        <v>3689</v>
      </c>
      <c r="B605" s="176">
        <v>46117</v>
      </c>
      <c r="C605" s="172" t="s">
        <v>2694</v>
      </c>
      <c r="D605" s="172" t="s">
        <v>82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46116</v>
      </c>
      <c r="K605" s="172" t="s">
        <v>85</v>
      </c>
      <c r="L605" s="172" t="s">
        <v>85</v>
      </c>
      <c r="M605" s="179">
        <v>0</v>
      </c>
      <c r="N605" s="177"/>
      <c r="O605" s="177"/>
      <c r="P605" s="180">
        <v>-18.260000000000002</v>
      </c>
    </row>
    <row r="606" spans="1:16" ht="19.5" hidden="1" customHeight="1">
      <c r="A606" s="172" t="s">
        <v>3690</v>
      </c>
      <c r="B606" s="176">
        <v>46117</v>
      </c>
      <c r="C606" s="172" t="s">
        <v>92</v>
      </c>
      <c r="D606" s="172" t="s">
        <v>24</v>
      </c>
      <c r="E606" s="172" t="s">
        <v>38</v>
      </c>
      <c r="F606" s="172" t="s">
        <v>87</v>
      </c>
      <c r="G606" s="172" t="s">
        <v>84</v>
      </c>
      <c r="H606" s="177">
        <v>1</v>
      </c>
      <c r="I606" s="178">
        <v>0</v>
      </c>
      <c r="J606" s="176">
        <v>46111</v>
      </c>
      <c r="K606" s="172" t="s">
        <v>93</v>
      </c>
      <c r="L606" s="172" t="s">
        <v>94</v>
      </c>
      <c r="M606" s="179">
        <v>0</v>
      </c>
      <c r="N606" s="177"/>
      <c r="O606" s="177">
        <v>33</v>
      </c>
      <c r="P606" s="180">
        <v>-46.77</v>
      </c>
    </row>
    <row r="607" spans="1:16" ht="19.5" hidden="1" customHeight="1">
      <c r="A607" s="172" t="s">
        <v>3690</v>
      </c>
      <c r="B607" s="176">
        <v>46117</v>
      </c>
      <c r="C607" s="172" t="s">
        <v>2694</v>
      </c>
      <c r="D607" s="172" t="s">
        <v>95</v>
      </c>
      <c r="E607" s="172" t="s">
        <v>38</v>
      </c>
      <c r="F607" s="172" t="s">
        <v>87</v>
      </c>
      <c r="G607" s="172" t="s">
        <v>84</v>
      </c>
      <c r="H607" s="177">
        <v>1</v>
      </c>
      <c r="I607" s="178">
        <v>0</v>
      </c>
      <c r="J607" s="176">
        <v>46111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-7.13</v>
      </c>
    </row>
    <row r="608" spans="1:16" ht="19.5" hidden="1" customHeight="1">
      <c r="A608" s="172" t="s">
        <v>3690</v>
      </c>
      <c r="B608" s="176">
        <v>46117</v>
      </c>
      <c r="C608" s="172" t="s">
        <v>92</v>
      </c>
      <c r="D608" s="172" t="s">
        <v>96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0</v>
      </c>
      <c r="J608" s="176">
        <v>46111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0</v>
      </c>
    </row>
    <row r="609" spans="1:16" ht="19.5" hidden="1" customHeight="1">
      <c r="A609" s="172" t="s">
        <v>3690</v>
      </c>
      <c r="B609" s="176">
        <v>46117</v>
      </c>
      <c r="C609" s="172" t="s">
        <v>92</v>
      </c>
      <c r="D609" s="172" t="s">
        <v>97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0</v>
      </c>
      <c r="J609" s="176">
        <v>46111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-46.77</v>
      </c>
    </row>
    <row r="610" spans="1:16" ht="19.5" hidden="1" customHeight="1">
      <c r="A610" s="172" t="s">
        <v>3690</v>
      </c>
      <c r="B610" s="176">
        <v>46117</v>
      </c>
      <c r="C610" s="172" t="s">
        <v>2694</v>
      </c>
      <c r="D610" s="172" t="s">
        <v>98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0</v>
      </c>
      <c r="J610" s="176">
        <v>46111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-15</v>
      </c>
    </row>
    <row r="611" spans="1:16" ht="19.5" hidden="1" customHeight="1">
      <c r="A611" s="172" t="s">
        <v>3691</v>
      </c>
      <c r="B611" s="176">
        <v>46117</v>
      </c>
      <c r="C611" s="172" t="s">
        <v>92</v>
      </c>
      <c r="D611" s="172" t="s">
        <v>96</v>
      </c>
      <c r="E611" s="172" t="s">
        <v>55</v>
      </c>
      <c r="F611" s="172" t="s">
        <v>1272</v>
      </c>
      <c r="G611" s="172" t="s">
        <v>84</v>
      </c>
      <c r="H611" s="177">
        <v>1</v>
      </c>
      <c r="I611" s="178">
        <v>0</v>
      </c>
      <c r="J611" s="176">
        <v>46111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0</v>
      </c>
    </row>
    <row r="612" spans="1:16" ht="19.5" hidden="1" customHeight="1">
      <c r="A612" s="172" t="s">
        <v>3691</v>
      </c>
      <c r="B612" s="176">
        <v>46117</v>
      </c>
      <c r="C612" s="172" t="s">
        <v>92</v>
      </c>
      <c r="D612" s="172" t="s">
        <v>97</v>
      </c>
      <c r="E612" s="172" t="s">
        <v>55</v>
      </c>
      <c r="F612" s="172" t="s">
        <v>1272</v>
      </c>
      <c r="G612" s="172" t="s">
        <v>84</v>
      </c>
      <c r="H612" s="177">
        <v>1</v>
      </c>
      <c r="I612" s="178">
        <v>0</v>
      </c>
      <c r="J612" s="176">
        <v>46111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-56.94</v>
      </c>
    </row>
    <row r="613" spans="1:16" ht="19.5" hidden="1" customHeight="1">
      <c r="A613" s="172" t="s">
        <v>3691</v>
      </c>
      <c r="B613" s="176">
        <v>46117</v>
      </c>
      <c r="C613" s="172" t="s">
        <v>2694</v>
      </c>
      <c r="D613" s="172" t="s">
        <v>98</v>
      </c>
      <c r="E613" s="172" t="s">
        <v>55</v>
      </c>
      <c r="F613" s="172" t="s">
        <v>1272</v>
      </c>
      <c r="G613" s="172" t="s">
        <v>84</v>
      </c>
      <c r="H613" s="177">
        <v>1</v>
      </c>
      <c r="I613" s="178">
        <v>0</v>
      </c>
      <c r="J613" s="176">
        <v>46111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-15</v>
      </c>
    </row>
    <row r="614" spans="1:16" ht="19.5" hidden="1" customHeight="1">
      <c r="A614" s="172" t="s">
        <v>3691</v>
      </c>
      <c r="B614" s="176">
        <v>46117</v>
      </c>
      <c r="C614" s="172" t="s">
        <v>92</v>
      </c>
      <c r="D614" s="172" t="s">
        <v>24</v>
      </c>
      <c r="E614" s="172" t="s">
        <v>55</v>
      </c>
      <c r="F614" s="172" t="s">
        <v>1272</v>
      </c>
      <c r="G614" s="172" t="s">
        <v>84</v>
      </c>
      <c r="H614" s="177">
        <v>1</v>
      </c>
      <c r="I614" s="178">
        <v>0</v>
      </c>
      <c r="J614" s="176">
        <v>46111</v>
      </c>
      <c r="K614" s="172" t="s">
        <v>93</v>
      </c>
      <c r="L614" s="172" t="s">
        <v>94</v>
      </c>
      <c r="M614" s="179">
        <v>0</v>
      </c>
      <c r="N614" s="177"/>
      <c r="O614" s="177">
        <v>33</v>
      </c>
      <c r="P614" s="180">
        <v>-56.94</v>
      </c>
    </row>
    <row r="615" spans="1:16" ht="19.5" hidden="1" customHeight="1">
      <c r="A615" s="172" t="s">
        <v>3691</v>
      </c>
      <c r="B615" s="176">
        <v>46117</v>
      </c>
      <c r="C615" s="172" t="s">
        <v>2694</v>
      </c>
      <c r="D615" s="172" t="s">
        <v>95</v>
      </c>
      <c r="E615" s="172" t="s">
        <v>55</v>
      </c>
      <c r="F615" s="172" t="s">
        <v>1272</v>
      </c>
      <c r="G615" s="172" t="s">
        <v>84</v>
      </c>
      <c r="H615" s="177">
        <v>1</v>
      </c>
      <c r="I615" s="178">
        <v>0</v>
      </c>
      <c r="J615" s="176">
        <v>46111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-6.62</v>
      </c>
    </row>
    <row r="616" spans="1:16" ht="19.5" hidden="1" customHeight="1">
      <c r="A616" s="172" t="s">
        <v>3433</v>
      </c>
      <c r="B616" s="176">
        <v>46117</v>
      </c>
      <c r="C616" s="172" t="s">
        <v>109</v>
      </c>
      <c r="D616" s="172" t="s">
        <v>139</v>
      </c>
      <c r="E616" s="172" t="s">
        <v>85</v>
      </c>
      <c r="F616" s="172" t="s">
        <v>85</v>
      </c>
      <c r="G616" s="172" t="s">
        <v>85</v>
      </c>
      <c r="H616" s="177">
        <v>0</v>
      </c>
      <c r="I616" s="178">
        <v>0</v>
      </c>
      <c r="J616" s="176">
        <v>46117</v>
      </c>
      <c r="K616" s="172" t="s">
        <v>85</v>
      </c>
      <c r="L616" s="172" t="s">
        <v>85</v>
      </c>
      <c r="M616" s="179">
        <v>0</v>
      </c>
      <c r="N616" s="177"/>
      <c r="O616" s="177"/>
      <c r="P616" s="180">
        <v>-579.48</v>
      </c>
    </row>
    <row r="617" spans="1:16" ht="19.5" hidden="1" customHeight="1">
      <c r="A617" s="172" t="s">
        <v>3434</v>
      </c>
      <c r="B617" s="176">
        <v>46117</v>
      </c>
      <c r="C617" s="172" t="s">
        <v>109</v>
      </c>
      <c r="D617" s="172" t="s">
        <v>139</v>
      </c>
      <c r="E617" s="172" t="s">
        <v>85</v>
      </c>
      <c r="F617" s="172" t="s">
        <v>85</v>
      </c>
      <c r="G617" s="172" t="s">
        <v>85</v>
      </c>
      <c r="H617" s="177">
        <v>0</v>
      </c>
      <c r="I617" s="178">
        <v>0</v>
      </c>
      <c r="J617" s="176">
        <v>46117</v>
      </c>
      <c r="K617" s="172" t="s">
        <v>85</v>
      </c>
      <c r="L617" s="172" t="s">
        <v>85</v>
      </c>
      <c r="M617" s="179">
        <v>0</v>
      </c>
      <c r="N617" s="177"/>
      <c r="O617" s="177"/>
      <c r="P617" s="180">
        <v>-606.13</v>
      </c>
    </row>
    <row r="618" spans="1:16" ht="19.5" hidden="1" customHeight="1">
      <c r="A618" s="172" t="s">
        <v>3432</v>
      </c>
      <c r="B618" s="176">
        <v>46117</v>
      </c>
      <c r="C618" s="172" t="s">
        <v>109</v>
      </c>
      <c r="D618" s="172" t="s">
        <v>139</v>
      </c>
      <c r="E618" s="172" t="s">
        <v>85</v>
      </c>
      <c r="F618" s="172" t="s">
        <v>85</v>
      </c>
      <c r="G618" s="172" t="s">
        <v>85</v>
      </c>
      <c r="H618" s="177">
        <v>0</v>
      </c>
      <c r="I618" s="178">
        <v>0</v>
      </c>
      <c r="J618" s="176">
        <v>46117</v>
      </c>
      <c r="K618" s="172" t="s">
        <v>85</v>
      </c>
      <c r="L618" s="172" t="s">
        <v>85</v>
      </c>
      <c r="M618" s="179">
        <v>0</v>
      </c>
      <c r="N618" s="177"/>
      <c r="O618" s="177"/>
      <c r="P618" s="180">
        <v>-1073.24</v>
      </c>
    </row>
    <row r="619" spans="1:16" ht="19.5" hidden="1" customHeight="1">
      <c r="A619" s="172" t="s">
        <v>3407</v>
      </c>
      <c r="B619" s="176">
        <v>46117</v>
      </c>
      <c r="C619" s="172" t="s">
        <v>109</v>
      </c>
      <c r="D619" s="172" t="s">
        <v>139</v>
      </c>
      <c r="E619" s="172" t="s">
        <v>85</v>
      </c>
      <c r="F619" s="172" t="s">
        <v>85</v>
      </c>
      <c r="G619" s="172" t="s">
        <v>85</v>
      </c>
      <c r="H619" s="177">
        <v>0</v>
      </c>
      <c r="I619" s="178">
        <v>0</v>
      </c>
      <c r="J619" s="176">
        <v>46117</v>
      </c>
      <c r="K619" s="172" t="s">
        <v>85</v>
      </c>
      <c r="L619" s="172" t="s">
        <v>85</v>
      </c>
      <c r="M619" s="179">
        <v>0</v>
      </c>
      <c r="N619" s="177"/>
      <c r="O619" s="177"/>
      <c r="P619" s="180">
        <v>-462.33</v>
      </c>
    </row>
    <row r="620" spans="1:16" ht="19.5" hidden="1" customHeight="1">
      <c r="A620" s="172" t="s">
        <v>3406</v>
      </c>
      <c r="B620" s="176">
        <v>46117</v>
      </c>
      <c r="C620" s="172" t="s">
        <v>109</v>
      </c>
      <c r="D620" s="172" t="s">
        <v>139</v>
      </c>
      <c r="E620" s="172" t="s">
        <v>85</v>
      </c>
      <c r="F620" s="172" t="s">
        <v>85</v>
      </c>
      <c r="G620" s="172" t="s">
        <v>85</v>
      </c>
      <c r="H620" s="177">
        <v>0</v>
      </c>
      <c r="I620" s="178">
        <v>0</v>
      </c>
      <c r="J620" s="176">
        <v>46117</v>
      </c>
      <c r="K620" s="172" t="s">
        <v>85</v>
      </c>
      <c r="L620" s="172" t="s">
        <v>85</v>
      </c>
      <c r="M620" s="179">
        <v>0</v>
      </c>
      <c r="N620" s="177"/>
      <c r="O620" s="177"/>
      <c r="P620" s="180">
        <v>-616.5</v>
      </c>
    </row>
    <row r="621" spans="1:16" ht="19.5" hidden="1" customHeight="1">
      <c r="A621" s="172" t="s">
        <v>3408</v>
      </c>
      <c r="B621" s="176">
        <v>46117</v>
      </c>
      <c r="C621" s="172" t="s">
        <v>109</v>
      </c>
      <c r="D621" s="172" t="s">
        <v>139</v>
      </c>
      <c r="E621" s="172" t="s">
        <v>85</v>
      </c>
      <c r="F621" s="172" t="s">
        <v>85</v>
      </c>
      <c r="G621" s="172" t="s">
        <v>85</v>
      </c>
      <c r="H621" s="177">
        <v>0</v>
      </c>
      <c r="I621" s="178">
        <v>0</v>
      </c>
      <c r="J621" s="176">
        <v>46117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-895.87</v>
      </c>
    </row>
    <row r="622" spans="1:16" ht="19.5" hidden="1" customHeight="1">
      <c r="A622" s="172" t="s">
        <v>3251</v>
      </c>
      <c r="B622" s="176">
        <v>46117</v>
      </c>
      <c r="C622" s="172" t="s">
        <v>109</v>
      </c>
      <c r="D622" s="172" t="s">
        <v>139</v>
      </c>
      <c r="E622" s="172" t="s">
        <v>85</v>
      </c>
      <c r="F622" s="172" t="s">
        <v>85</v>
      </c>
      <c r="G622" s="172" t="s">
        <v>85</v>
      </c>
      <c r="H622" s="177">
        <v>0</v>
      </c>
      <c r="I622" s="178">
        <v>0</v>
      </c>
      <c r="J622" s="176">
        <v>46117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-1236.3800000000001</v>
      </c>
    </row>
    <row r="623" spans="1:16" ht="19.5" hidden="1" customHeight="1">
      <c r="A623" s="172" t="s">
        <v>3246</v>
      </c>
      <c r="B623" s="176">
        <v>46117</v>
      </c>
      <c r="C623" s="172" t="s">
        <v>109</v>
      </c>
      <c r="D623" s="172" t="s">
        <v>139</v>
      </c>
      <c r="E623" s="172" t="s">
        <v>85</v>
      </c>
      <c r="F623" s="172" t="s">
        <v>85</v>
      </c>
      <c r="G623" s="172" t="s">
        <v>85</v>
      </c>
      <c r="H623" s="177">
        <v>0</v>
      </c>
      <c r="I623" s="178">
        <v>0</v>
      </c>
      <c r="J623" s="176">
        <v>46117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-290.67</v>
      </c>
    </row>
    <row r="624" spans="1:16" ht="19.5" hidden="1" customHeight="1">
      <c r="A624" s="172" t="s">
        <v>3013</v>
      </c>
      <c r="B624" s="176">
        <v>46117</v>
      </c>
      <c r="C624" s="172" t="s">
        <v>109</v>
      </c>
      <c r="D624" s="172" t="s">
        <v>143</v>
      </c>
      <c r="E624" s="172" t="s">
        <v>85</v>
      </c>
      <c r="F624" s="172" t="s">
        <v>85</v>
      </c>
      <c r="G624" s="172" t="s">
        <v>85</v>
      </c>
      <c r="H624" s="177">
        <v>0</v>
      </c>
      <c r="I624" s="178">
        <v>0</v>
      </c>
      <c r="J624" s="176">
        <v>46117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-275</v>
      </c>
    </row>
    <row r="625" spans="1:16" ht="19.5" hidden="1" customHeight="1">
      <c r="A625" s="172" t="s">
        <v>142</v>
      </c>
      <c r="B625" s="176">
        <v>46117</v>
      </c>
      <c r="C625" s="172" t="s">
        <v>109</v>
      </c>
      <c r="D625" s="172" t="s">
        <v>143</v>
      </c>
      <c r="E625" s="172" t="s">
        <v>85</v>
      </c>
      <c r="F625" s="172" t="s">
        <v>85</v>
      </c>
      <c r="G625" s="172" t="s">
        <v>85</v>
      </c>
      <c r="H625" s="177">
        <v>0</v>
      </c>
      <c r="I625" s="178">
        <v>0</v>
      </c>
      <c r="J625" s="176">
        <v>46117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-2781.5</v>
      </c>
    </row>
  </sheetData>
  <autoFilter ref="A1:P625" xr:uid="{111DBDDC-12C7-4C7B-B49E-B14EB102A3BD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0972-78F2-48BF-A550-01E8F2E7780B}">
  <sheetPr filterMode="1"/>
  <dimension ref="A1:P309"/>
  <sheetViews>
    <sheetView topLeftCell="I1" workbookViewId="0">
      <selection activeCell="C1" sqref="C1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3426</v>
      </c>
      <c r="B2" s="176">
        <v>46111</v>
      </c>
      <c r="C2" s="172" t="s">
        <v>92</v>
      </c>
      <c r="D2" s="172" t="s">
        <v>272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46104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3426</v>
      </c>
      <c r="B3" s="176">
        <v>46111</v>
      </c>
      <c r="C3" s="172" t="s">
        <v>92</v>
      </c>
      <c r="D3" s="172" t="s">
        <v>97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3426</v>
      </c>
      <c r="B4" s="176">
        <v>46111</v>
      </c>
      <c r="C4" s="172" t="s">
        <v>2694</v>
      </c>
      <c r="D4" s="172" t="s">
        <v>98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46104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customHeight="1">
      <c r="A5" s="172" t="s">
        <v>85</v>
      </c>
      <c r="B5" s="176">
        <v>46111</v>
      </c>
      <c r="C5" s="172" t="s">
        <v>109</v>
      </c>
      <c r="D5" s="172" t="s">
        <v>110</v>
      </c>
      <c r="E5" s="172" t="s">
        <v>85</v>
      </c>
      <c r="F5" s="172" t="s">
        <v>85</v>
      </c>
      <c r="G5" s="172" t="s">
        <v>3520</v>
      </c>
      <c r="H5" s="177">
        <v>0</v>
      </c>
      <c r="I5" s="178">
        <v>0</v>
      </c>
      <c r="J5" s="176">
        <v>46111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-150</v>
      </c>
    </row>
    <row r="6" spans="1:16" ht="19.5" hidden="1" customHeight="1">
      <c r="A6" s="172" t="s">
        <v>3521</v>
      </c>
      <c r="B6" s="176">
        <v>46111</v>
      </c>
      <c r="C6" s="172" t="s">
        <v>1748</v>
      </c>
      <c r="D6" s="172" t="s">
        <v>2749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46104</v>
      </c>
      <c r="K6" s="172" t="s">
        <v>93</v>
      </c>
      <c r="L6" s="172" t="s">
        <v>94</v>
      </c>
      <c r="M6" s="179">
        <v>0</v>
      </c>
      <c r="N6" s="177"/>
      <c r="O6" s="177"/>
      <c r="P6" s="180">
        <v>-5</v>
      </c>
    </row>
    <row r="7" spans="1:16" ht="19.5" hidden="1" customHeight="1">
      <c r="A7" s="172" t="s">
        <v>3521</v>
      </c>
      <c r="B7" s="176">
        <v>46111</v>
      </c>
      <c r="C7" s="172" t="s">
        <v>2694</v>
      </c>
      <c r="D7" s="172" t="s">
        <v>2750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46104</v>
      </c>
      <c r="K7" s="172" t="s">
        <v>93</v>
      </c>
      <c r="L7" s="172" t="s">
        <v>94</v>
      </c>
      <c r="M7" s="179">
        <v>0</v>
      </c>
      <c r="N7" s="177"/>
      <c r="O7" s="177"/>
      <c r="P7" s="180">
        <v>-10</v>
      </c>
    </row>
    <row r="8" spans="1:16" ht="19.5" hidden="1" customHeight="1">
      <c r="A8" s="172" t="s">
        <v>3522</v>
      </c>
      <c r="B8" s="176">
        <v>46111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2750</v>
      </c>
      <c r="J8" s="176">
        <v>46106</v>
      </c>
      <c r="K8" s="172" t="s">
        <v>93</v>
      </c>
      <c r="L8" s="172" t="s">
        <v>94</v>
      </c>
      <c r="M8" s="179">
        <v>0.43</v>
      </c>
      <c r="N8" s="177"/>
      <c r="O8" s="177">
        <v>34</v>
      </c>
      <c r="P8" s="180">
        <v>-98.37</v>
      </c>
    </row>
    <row r="9" spans="1:16" ht="19.5" hidden="1" customHeight="1">
      <c r="A9" s="172" t="s">
        <v>3522</v>
      </c>
      <c r="B9" s="176">
        <v>46111</v>
      </c>
      <c r="C9" s="172" t="s">
        <v>100</v>
      </c>
      <c r="D9" s="172" t="s">
        <v>101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2750</v>
      </c>
      <c r="J9" s="176">
        <v>46106</v>
      </c>
      <c r="K9" s="172" t="s">
        <v>93</v>
      </c>
      <c r="L9" s="172" t="s">
        <v>94</v>
      </c>
      <c r="M9" s="179">
        <v>0</v>
      </c>
      <c r="N9" s="177"/>
      <c r="O9" s="177"/>
      <c r="P9" s="180">
        <v>1219.05</v>
      </c>
    </row>
    <row r="10" spans="1:16" ht="19.5" hidden="1" customHeight="1">
      <c r="A10" s="172" t="s">
        <v>3522</v>
      </c>
      <c r="B10" s="176">
        <v>46111</v>
      </c>
      <c r="C10" s="172" t="s">
        <v>100</v>
      </c>
      <c r="D10" s="172" t="s">
        <v>102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2750</v>
      </c>
      <c r="J10" s="176">
        <v>46106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12.19</v>
      </c>
    </row>
    <row r="11" spans="1:16" ht="19.5" hidden="1" customHeight="1">
      <c r="A11" s="172" t="s">
        <v>3522</v>
      </c>
      <c r="B11" s="176">
        <v>46111</v>
      </c>
      <c r="C11" s="172" t="s">
        <v>100</v>
      </c>
      <c r="D11" s="172" t="s">
        <v>103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2750</v>
      </c>
      <c r="J11" s="176">
        <v>46106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1518.76</v>
      </c>
    </row>
    <row r="12" spans="1:16" ht="19.5" hidden="1" customHeight="1">
      <c r="A12" s="172" t="s">
        <v>3522</v>
      </c>
      <c r="B12" s="176">
        <v>46111</v>
      </c>
      <c r="C12" s="172" t="s">
        <v>104</v>
      </c>
      <c r="D12" s="172" t="s">
        <v>105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2750</v>
      </c>
      <c r="J12" s="176">
        <v>46106</v>
      </c>
      <c r="K12" s="172" t="s">
        <v>93</v>
      </c>
      <c r="L12" s="172" t="s">
        <v>94</v>
      </c>
      <c r="M12" s="179">
        <v>0.43</v>
      </c>
      <c r="N12" s="177"/>
      <c r="O12" s="177"/>
      <c r="P12" s="180">
        <v>-1182.5</v>
      </c>
    </row>
    <row r="13" spans="1:16" ht="19.5" hidden="1" customHeight="1">
      <c r="A13" s="172" t="s">
        <v>3523</v>
      </c>
      <c r="B13" s="176">
        <v>46111</v>
      </c>
      <c r="C13" s="172" t="s">
        <v>92</v>
      </c>
      <c r="D13" s="172" t="s">
        <v>24</v>
      </c>
      <c r="E13" s="172" t="s">
        <v>58</v>
      </c>
      <c r="F13" s="172" t="s">
        <v>1300</v>
      </c>
      <c r="G13" s="172" t="s">
        <v>84</v>
      </c>
      <c r="H13" s="177">
        <v>1</v>
      </c>
      <c r="I13" s="178">
        <v>2443</v>
      </c>
      <c r="J13" s="176">
        <v>46107</v>
      </c>
      <c r="K13" s="172" t="s">
        <v>93</v>
      </c>
      <c r="L13" s="172" t="s">
        <v>94</v>
      </c>
      <c r="M13" s="179">
        <v>0.43</v>
      </c>
      <c r="N13" s="177"/>
      <c r="O13" s="177">
        <v>35</v>
      </c>
      <c r="P13" s="180">
        <v>-114.25</v>
      </c>
    </row>
    <row r="14" spans="1:16" ht="19.5" hidden="1" customHeight="1">
      <c r="A14" s="172" t="s">
        <v>3523</v>
      </c>
      <c r="B14" s="176">
        <v>46111</v>
      </c>
      <c r="C14" s="172" t="s">
        <v>100</v>
      </c>
      <c r="D14" s="172" t="s">
        <v>101</v>
      </c>
      <c r="E14" s="172" t="s">
        <v>58</v>
      </c>
      <c r="F14" s="172" t="s">
        <v>1300</v>
      </c>
      <c r="G14" s="172" t="s">
        <v>84</v>
      </c>
      <c r="H14" s="177">
        <v>1</v>
      </c>
      <c r="I14" s="178">
        <v>2443</v>
      </c>
      <c r="J14" s="176">
        <v>46107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1383.81</v>
      </c>
    </row>
    <row r="15" spans="1:16" ht="19.5" hidden="1" customHeight="1">
      <c r="A15" s="172" t="s">
        <v>3523</v>
      </c>
      <c r="B15" s="176">
        <v>46111</v>
      </c>
      <c r="C15" s="172" t="s">
        <v>100</v>
      </c>
      <c r="D15" s="172" t="s">
        <v>102</v>
      </c>
      <c r="E15" s="172" t="s">
        <v>58</v>
      </c>
      <c r="F15" s="172" t="s">
        <v>1300</v>
      </c>
      <c r="G15" s="172" t="s">
        <v>84</v>
      </c>
      <c r="H15" s="177">
        <v>1</v>
      </c>
      <c r="I15" s="178">
        <v>2443</v>
      </c>
      <c r="J15" s="176">
        <v>46107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13.84</v>
      </c>
    </row>
    <row r="16" spans="1:16" ht="19.5" hidden="1" customHeight="1">
      <c r="A16" s="172" t="s">
        <v>3523</v>
      </c>
      <c r="B16" s="176">
        <v>46111</v>
      </c>
      <c r="C16" s="172" t="s">
        <v>100</v>
      </c>
      <c r="D16" s="172" t="s">
        <v>103</v>
      </c>
      <c r="E16" s="172" t="s">
        <v>58</v>
      </c>
      <c r="F16" s="172" t="s">
        <v>1300</v>
      </c>
      <c r="G16" s="172" t="s">
        <v>84</v>
      </c>
      <c r="H16" s="177">
        <v>1</v>
      </c>
      <c r="I16" s="178">
        <v>2443</v>
      </c>
      <c r="J16" s="176">
        <v>46107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1045.3499999999999</v>
      </c>
    </row>
    <row r="17" spans="1:16" ht="19.5" hidden="1" customHeight="1">
      <c r="A17" s="172" t="s">
        <v>3523</v>
      </c>
      <c r="B17" s="176">
        <v>46111</v>
      </c>
      <c r="C17" s="172" t="s">
        <v>104</v>
      </c>
      <c r="D17" s="172" t="s">
        <v>105</v>
      </c>
      <c r="E17" s="172" t="s">
        <v>58</v>
      </c>
      <c r="F17" s="172" t="s">
        <v>1300</v>
      </c>
      <c r="G17" s="172" t="s">
        <v>84</v>
      </c>
      <c r="H17" s="177">
        <v>1</v>
      </c>
      <c r="I17" s="178">
        <v>2443</v>
      </c>
      <c r="J17" s="176">
        <v>46107</v>
      </c>
      <c r="K17" s="172" t="s">
        <v>93</v>
      </c>
      <c r="L17" s="172" t="s">
        <v>94</v>
      </c>
      <c r="M17" s="179">
        <v>0.43</v>
      </c>
      <c r="N17" s="177"/>
      <c r="O17" s="177"/>
      <c r="P17" s="180">
        <v>-1050.49</v>
      </c>
    </row>
    <row r="18" spans="1:16" ht="19.5" hidden="1" customHeight="1">
      <c r="A18" s="172" t="s">
        <v>3523</v>
      </c>
      <c r="B18" s="176">
        <v>46111</v>
      </c>
      <c r="C18" s="172" t="s">
        <v>2694</v>
      </c>
      <c r="D18" s="172" t="s">
        <v>95</v>
      </c>
      <c r="E18" s="172" t="s">
        <v>58</v>
      </c>
      <c r="F18" s="172" t="s">
        <v>1300</v>
      </c>
      <c r="G18" s="172" t="s">
        <v>84</v>
      </c>
      <c r="H18" s="177">
        <v>1</v>
      </c>
      <c r="I18" s="178">
        <v>2443</v>
      </c>
      <c r="J18" s="176">
        <v>46107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-6.25</v>
      </c>
    </row>
    <row r="19" spans="1:16" ht="19.5" hidden="1" customHeight="1">
      <c r="A19" s="172" t="s">
        <v>3524</v>
      </c>
      <c r="B19" s="176">
        <v>46111</v>
      </c>
      <c r="C19" s="172" t="s">
        <v>2694</v>
      </c>
      <c r="D19" s="172" t="s">
        <v>82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0</v>
      </c>
      <c r="J19" s="176">
        <v>46111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-19.649999999999999</v>
      </c>
    </row>
    <row r="20" spans="1:16" ht="19.5" hidden="1" customHeight="1">
      <c r="A20" s="172" t="s">
        <v>3523</v>
      </c>
      <c r="B20" s="176">
        <v>46111</v>
      </c>
      <c r="C20" s="172" t="s">
        <v>2694</v>
      </c>
      <c r="D20" s="172" t="s">
        <v>82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46107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-26.29</v>
      </c>
    </row>
    <row r="21" spans="1:16" ht="19.5" hidden="1" customHeight="1">
      <c r="A21" s="172" t="s">
        <v>3525</v>
      </c>
      <c r="B21" s="176">
        <v>46111</v>
      </c>
      <c r="C21" s="172" t="s">
        <v>92</v>
      </c>
      <c r="D21" s="172" t="s">
        <v>24</v>
      </c>
      <c r="E21" s="172" t="s">
        <v>55</v>
      </c>
      <c r="F21" s="172" t="s">
        <v>1272</v>
      </c>
      <c r="G21" s="172" t="s">
        <v>84</v>
      </c>
      <c r="H21" s="177">
        <v>1</v>
      </c>
      <c r="I21" s="178">
        <v>2420</v>
      </c>
      <c r="J21" s="176">
        <v>46107</v>
      </c>
      <c r="K21" s="172" t="s">
        <v>93</v>
      </c>
      <c r="L21" s="172" t="s">
        <v>94</v>
      </c>
      <c r="M21" s="179">
        <v>0.43</v>
      </c>
      <c r="N21" s="177"/>
      <c r="O21" s="177">
        <v>35</v>
      </c>
      <c r="P21" s="180">
        <v>-113.88</v>
      </c>
    </row>
    <row r="22" spans="1:16" ht="19.5" hidden="1" customHeight="1">
      <c r="A22" s="172" t="s">
        <v>3525</v>
      </c>
      <c r="B22" s="176">
        <v>46111</v>
      </c>
      <c r="C22" s="172" t="s">
        <v>100</v>
      </c>
      <c r="D22" s="172" t="s">
        <v>101</v>
      </c>
      <c r="E22" s="172" t="s">
        <v>55</v>
      </c>
      <c r="F22" s="172" t="s">
        <v>1272</v>
      </c>
      <c r="G22" s="172" t="s">
        <v>84</v>
      </c>
      <c r="H22" s="177">
        <v>1</v>
      </c>
      <c r="I22" s="178">
        <v>2420</v>
      </c>
      <c r="J22" s="176">
        <v>46107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1292.8900000000001</v>
      </c>
    </row>
    <row r="23" spans="1:16" ht="19.5" hidden="1" customHeight="1">
      <c r="A23" s="172" t="s">
        <v>3525</v>
      </c>
      <c r="B23" s="176">
        <v>46111</v>
      </c>
      <c r="C23" s="172" t="s">
        <v>100</v>
      </c>
      <c r="D23" s="172" t="s">
        <v>102</v>
      </c>
      <c r="E23" s="172" t="s">
        <v>55</v>
      </c>
      <c r="F23" s="172" t="s">
        <v>1272</v>
      </c>
      <c r="G23" s="172" t="s">
        <v>84</v>
      </c>
      <c r="H23" s="177">
        <v>1</v>
      </c>
      <c r="I23" s="178">
        <v>2420</v>
      </c>
      <c r="J23" s="176">
        <v>46107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12.93</v>
      </c>
    </row>
    <row r="24" spans="1:16" ht="19.5" hidden="1" customHeight="1">
      <c r="A24" s="172" t="s">
        <v>3525</v>
      </c>
      <c r="B24" s="176">
        <v>46111</v>
      </c>
      <c r="C24" s="172" t="s">
        <v>100</v>
      </c>
      <c r="D24" s="172" t="s">
        <v>103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2420</v>
      </c>
      <c r="J24" s="176">
        <v>46107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1114.18</v>
      </c>
    </row>
    <row r="25" spans="1:16" ht="19.5" hidden="1" customHeight="1">
      <c r="A25" s="172" t="s">
        <v>3525</v>
      </c>
      <c r="B25" s="176">
        <v>46111</v>
      </c>
      <c r="C25" s="172" t="s">
        <v>104</v>
      </c>
      <c r="D25" s="172" t="s">
        <v>105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2420</v>
      </c>
      <c r="J25" s="176">
        <v>46107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-1040.5999999999999</v>
      </c>
    </row>
    <row r="26" spans="1:16" ht="19.5" hidden="1" customHeight="1">
      <c r="A26" s="172" t="s">
        <v>3525</v>
      </c>
      <c r="B26" s="176">
        <v>46111</v>
      </c>
      <c r="C26" s="172" t="s">
        <v>2694</v>
      </c>
      <c r="D26" s="172" t="s">
        <v>95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2420</v>
      </c>
      <c r="J26" s="176">
        <v>46107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-7.54</v>
      </c>
    </row>
    <row r="27" spans="1:16" ht="19.5" hidden="1" customHeight="1">
      <c r="A27" s="172" t="s">
        <v>3526</v>
      </c>
      <c r="B27" s="176">
        <v>46111</v>
      </c>
      <c r="C27" s="172" t="s">
        <v>92</v>
      </c>
      <c r="D27" s="172" t="s">
        <v>24</v>
      </c>
      <c r="E27" s="172" t="s">
        <v>60</v>
      </c>
      <c r="F27" s="172" t="s">
        <v>1426</v>
      </c>
      <c r="G27" s="172" t="s">
        <v>84</v>
      </c>
      <c r="H27" s="177">
        <v>1</v>
      </c>
      <c r="I27" s="178">
        <v>2550</v>
      </c>
      <c r="J27" s="176">
        <v>46104</v>
      </c>
      <c r="K27" s="172" t="s">
        <v>93</v>
      </c>
      <c r="L27" s="172" t="s">
        <v>94</v>
      </c>
      <c r="M27" s="179">
        <v>0.43</v>
      </c>
      <c r="N27" s="177"/>
      <c r="O27" s="177">
        <v>33</v>
      </c>
      <c r="P27" s="180">
        <v>-99.37</v>
      </c>
    </row>
    <row r="28" spans="1:16" ht="19.5" hidden="1" customHeight="1">
      <c r="A28" s="172" t="s">
        <v>3526</v>
      </c>
      <c r="B28" s="176">
        <v>46111</v>
      </c>
      <c r="C28" s="172" t="s">
        <v>100</v>
      </c>
      <c r="D28" s="172" t="s">
        <v>101</v>
      </c>
      <c r="E28" s="172" t="s">
        <v>60</v>
      </c>
      <c r="F28" s="172" t="s">
        <v>1426</v>
      </c>
      <c r="G28" s="172" t="s">
        <v>84</v>
      </c>
      <c r="H28" s="177">
        <v>1</v>
      </c>
      <c r="I28" s="178">
        <v>2550</v>
      </c>
      <c r="J28" s="176">
        <v>46104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1275.24</v>
      </c>
    </row>
    <row r="29" spans="1:16" ht="19.5" hidden="1" customHeight="1">
      <c r="A29" s="172" t="s">
        <v>3526</v>
      </c>
      <c r="B29" s="176">
        <v>46111</v>
      </c>
      <c r="C29" s="172" t="s">
        <v>100</v>
      </c>
      <c r="D29" s="172" t="s">
        <v>102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2550</v>
      </c>
      <c r="J29" s="176">
        <v>46104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12.75</v>
      </c>
    </row>
    <row r="30" spans="1:16" ht="19.5" hidden="1" customHeight="1">
      <c r="A30" s="172" t="s">
        <v>3526</v>
      </c>
      <c r="B30" s="176">
        <v>46111</v>
      </c>
      <c r="C30" s="172" t="s">
        <v>100</v>
      </c>
      <c r="D30" s="172" t="s">
        <v>103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2550</v>
      </c>
      <c r="J30" s="176">
        <v>46104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1262.01</v>
      </c>
    </row>
    <row r="31" spans="1:16" ht="19.5" hidden="1" customHeight="1">
      <c r="A31" s="172" t="s">
        <v>3526</v>
      </c>
      <c r="B31" s="176">
        <v>46111</v>
      </c>
      <c r="C31" s="172" t="s">
        <v>104</v>
      </c>
      <c r="D31" s="172" t="s">
        <v>105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2550</v>
      </c>
      <c r="J31" s="176">
        <v>46104</v>
      </c>
      <c r="K31" s="172" t="s">
        <v>93</v>
      </c>
      <c r="L31" s="172" t="s">
        <v>94</v>
      </c>
      <c r="M31" s="179">
        <v>0.43</v>
      </c>
      <c r="N31" s="177"/>
      <c r="O31" s="177"/>
      <c r="P31" s="180">
        <v>-1096.5</v>
      </c>
    </row>
    <row r="32" spans="1:16" ht="19.5" hidden="1" customHeight="1">
      <c r="A32" s="172" t="s">
        <v>3526</v>
      </c>
      <c r="B32" s="176">
        <v>46111</v>
      </c>
      <c r="C32" s="172" t="s">
        <v>2694</v>
      </c>
      <c r="D32" s="172" t="s">
        <v>95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2550</v>
      </c>
      <c r="J32" s="176">
        <v>46104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-7.38</v>
      </c>
    </row>
    <row r="33" spans="1:16" ht="19.5" hidden="1" customHeight="1">
      <c r="A33" s="172" t="s">
        <v>3525</v>
      </c>
      <c r="B33" s="176">
        <v>46111</v>
      </c>
      <c r="C33" s="172" t="s">
        <v>2694</v>
      </c>
      <c r="D33" s="172" t="s">
        <v>82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46107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-24.56</v>
      </c>
    </row>
    <row r="34" spans="1:16" ht="19.5" hidden="1" customHeight="1">
      <c r="A34" s="172" t="s">
        <v>3527</v>
      </c>
      <c r="B34" s="176">
        <v>46111</v>
      </c>
      <c r="C34" s="172" t="s">
        <v>92</v>
      </c>
      <c r="D34" s="172" t="s">
        <v>24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2103</v>
      </c>
      <c r="J34" s="176">
        <v>46109</v>
      </c>
      <c r="K34" s="172" t="s">
        <v>93</v>
      </c>
      <c r="L34" s="172" t="s">
        <v>94</v>
      </c>
      <c r="M34" s="179">
        <v>0.43</v>
      </c>
      <c r="N34" s="177"/>
      <c r="O34" s="177">
        <v>34</v>
      </c>
      <c r="P34" s="180">
        <v>-89.31</v>
      </c>
    </row>
    <row r="35" spans="1:16" ht="19.5" hidden="1" customHeight="1">
      <c r="A35" s="172" t="s">
        <v>3527</v>
      </c>
      <c r="B35" s="176">
        <v>46111</v>
      </c>
      <c r="C35" s="172" t="s">
        <v>100</v>
      </c>
      <c r="D35" s="172" t="s">
        <v>101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2103</v>
      </c>
      <c r="J35" s="176">
        <v>46109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756.65</v>
      </c>
    </row>
    <row r="36" spans="1:16" ht="19.5" hidden="1" customHeight="1">
      <c r="A36" s="172" t="s">
        <v>3527</v>
      </c>
      <c r="B36" s="176">
        <v>46111</v>
      </c>
      <c r="C36" s="172" t="s">
        <v>100</v>
      </c>
      <c r="D36" s="172" t="s">
        <v>102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2103</v>
      </c>
      <c r="J36" s="176">
        <v>46109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7.57</v>
      </c>
    </row>
    <row r="37" spans="1:16" ht="19.5" hidden="1" customHeight="1">
      <c r="A37" s="172" t="s">
        <v>3527</v>
      </c>
      <c r="B37" s="176">
        <v>46111</v>
      </c>
      <c r="C37" s="172" t="s">
        <v>100</v>
      </c>
      <c r="D37" s="172" t="s">
        <v>103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2103</v>
      </c>
      <c r="J37" s="176">
        <v>46109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1338.78</v>
      </c>
    </row>
    <row r="38" spans="1:16" ht="19.5" hidden="1" customHeight="1">
      <c r="A38" s="172" t="s">
        <v>3527</v>
      </c>
      <c r="B38" s="176">
        <v>46111</v>
      </c>
      <c r="C38" s="172" t="s">
        <v>104</v>
      </c>
      <c r="D38" s="172" t="s">
        <v>105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2103</v>
      </c>
      <c r="J38" s="176">
        <v>46109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-904.29</v>
      </c>
    </row>
    <row r="39" spans="1:16" ht="19.5" hidden="1" customHeight="1">
      <c r="A39" s="172" t="s">
        <v>3527</v>
      </c>
      <c r="B39" s="176">
        <v>46111</v>
      </c>
      <c r="C39" s="172" t="s">
        <v>2694</v>
      </c>
      <c r="D39" s="172" t="s">
        <v>95</v>
      </c>
      <c r="E39" s="172" t="s">
        <v>39</v>
      </c>
      <c r="F39" s="172" t="s">
        <v>117</v>
      </c>
      <c r="G39" s="172" t="s">
        <v>84</v>
      </c>
      <c r="H39" s="177">
        <v>1</v>
      </c>
      <c r="I39" s="178">
        <v>2103</v>
      </c>
      <c r="J39" s="176">
        <v>46109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-6.58</v>
      </c>
    </row>
    <row r="40" spans="1:16" ht="19.5" hidden="1" customHeight="1">
      <c r="A40" s="172" t="s">
        <v>3528</v>
      </c>
      <c r="B40" s="176">
        <v>46111</v>
      </c>
      <c r="C40" s="172" t="s">
        <v>92</v>
      </c>
      <c r="D40" s="172" t="s">
        <v>24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46092</v>
      </c>
      <c r="K40" s="172" t="s">
        <v>93</v>
      </c>
      <c r="L40" s="172" t="s">
        <v>94</v>
      </c>
      <c r="M40" s="179">
        <v>0</v>
      </c>
      <c r="N40" s="177"/>
      <c r="O40" s="177">
        <v>34</v>
      </c>
      <c r="P40" s="180">
        <v>-46.77</v>
      </c>
    </row>
    <row r="41" spans="1:16" ht="19.5" hidden="1" customHeight="1">
      <c r="A41" s="172" t="s">
        <v>3528</v>
      </c>
      <c r="B41" s="176">
        <v>46111</v>
      </c>
      <c r="C41" s="172" t="s">
        <v>2694</v>
      </c>
      <c r="D41" s="172" t="s">
        <v>95</v>
      </c>
      <c r="E41" s="172" t="s">
        <v>40</v>
      </c>
      <c r="F41" s="172" t="s">
        <v>197</v>
      </c>
      <c r="G41" s="172" t="s">
        <v>84</v>
      </c>
      <c r="H41" s="177">
        <v>1</v>
      </c>
      <c r="I41" s="178">
        <v>0</v>
      </c>
      <c r="J41" s="176">
        <v>46092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-12.93</v>
      </c>
    </row>
    <row r="42" spans="1:16" ht="19.5" hidden="1" customHeight="1">
      <c r="A42" s="172" t="s">
        <v>3528</v>
      </c>
      <c r="B42" s="176">
        <v>46111</v>
      </c>
      <c r="C42" s="172" t="s">
        <v>92</v>
      </c>
      <c r="D42" s="172" t="s">
        <v>96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0</v>
      </c>
      <c r="J42" s="176">
        <v>46092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0</v>
      </c>
    </row>
    <row r="43" spans="1:16" ht="19.5" hidden="1" customHeight="1">
      <c r="A43" s="172" t="s">
        <v>3528</v>
      </c>
      <c r="B43" s="176">
        <v>46111</v>
      </c>
      <c r="C43" s="172" t="s">
        <v>92</v>
      </c>
      <c r="D43" s="172" t="s">
        <v>97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0</v>
      </c>
      <c r="J43" s="176">
        <v>46092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-46.77</v>
      </c>
    </row>
    <row r="44" spans="1:16" ht="19.5" hidden="1" customHeight="1">
      <c r="A44" s="172" t="s">
        <v>3526</v>
      </c>
      <c r="B44" s="176">
        <v>46111</v>
      </c>
      <c r="C44" s="172" t="s">
        <v>2694</v>
      </c>
      <c r="D44" s="172" t="s">
        <v>82</v>
      </c>
      <c r="E44" s="172" t="s">
        <v>60</v>
      </c>
      <c r="F44" s="172" t="s">
        <v>1426</v>
      </c>
      <c r="G44" s="172" t="s">
        <v>84</v>
      </c>
      <c r="H44" s="177">
        <v>1</v>
      </c>
      <c r="I44" s="178">
        <v>0</v>
      </c>
      <c r="J44" s="176">
        <v>46104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-24.23</v>
      </c>
    </row>
    <row r="45" spans="1:16" ht="19.5" hidden="1" customHeight="1">
      <c r="A45" s="172" t="s">
        <v>3529</v>
      </c>
      <c r="B45" s="176">
        <v>46111</v>
      </c>
      <c r="C45" s="172" t="s">
        <v>92</v>
      </c>
      <c r="D45" s="172" t="s">
        <v>24</v>
      </c>
      <c r="E45" s="172" t="s">
        <v>58</v>
      </c>
      <c r="F45" s="172" t="s">
        <v>1300</v>
      </c>
      <c r="G45" s="172" t="s">
        <v>84</v>
      </c>
      <c r="H45" s="177">
        <v>1</v>
      </c>
      <c r="I45" s="178">
        <v>2443</v>
      </c>
      <c r="J45" s="176">
        <v>46108</v>
      </c>
      <c r="K45" s="172" t="s">
        <v>93</v>
      </c>
      <c r="L45" s="172" t="s">
        <v>94</v>
      </c>
      <c r="M45" s="179">
        <v>0.43</v>
      </c>
      <c r="N45" s="177"/>
      <c r="O45" s="177">
        <v>35</v>
      </c>
      <c r="P45" s="180">
        <v>-114.25</v>
      </c>
    </row>
    <row r="46" spans="1:16" ht="19.5" hidden="1" customHeight="1">
      <c r="A46" s="172" t="s">
        <v>3529</v>
      </c>
      <c r="B46" s="176">
        <v>46111</v>
      </c>
      <c r="C46" s="172" t="s">
        <v>100</v>
      </c>
      <c r="D46" s="172" t="s">
        <v>101</v>
      </c>
      <c r="E46" s="172" t="s">
        <v>58</v>
      </c>
      <c r="F46" s="172" t="s">
        <v>1300</v>
      </c>
      <c r="G46" s="172" t="s">
        <v>84</v>
      </c>
      <c r="H46" s="177">
        <v>1</v>
      </c>
      <c r="I46" s="178">
        <v>2443</v>
      </c>
      <c r="J46" s="176">
        <v>46108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858.1</v>
      </c>
    </row>
    <row r="47" spans="1:16" ht="19.5" hidden="1" customHeight="1">
      <c r="A47" s="172" t="s">
        <v>3529</v>
      </c>
      <c r="B47" s="176">
        <v>46111</v>
      </c>
      <c r="C47" s="172" t="s">
        <v>100</v>
      </c>
      <c r="D47" s="172" t="s">
        <v>102</v>
      </c>
      <c r="E47" s="172" t="s">
        <v>58</v>
      </c>
      <c r="F47" s="172" t="s">
        <v>1300</v>
      </c>
      <c r="G47" s="172" t="s">
        <v>84</v>
      </c>
      <c r="H47" s="177">
        <v>1</v>
      </c>
      <c r="I47" s="178">
        <v>2443</v>
      </c>
      <c r="J47" s="176">
        <v>46108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8.58</v>
      </c>
    </row>
    <row r="48" spans="1:16" ht="19.5" hidden="1" customHeight="1">
      <c r="A48" s="172" t="s">
        <v>3529</v>
      </c>
      <c r="B48" s="176">
        <v>46111</v>
      </c>
      <c r="C48" s="172" t="s">
        <v>100</v>
      </c>
      <c r="D48" s="172" t="s">
        <v>103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2443</v>
      </c>
      <c r="J48" s="176">
        <v>46108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1576.32</v>
      </c>
    </row>
    <row r="49" spans="1:16" ht="19.5" hidden="1" customHeight="1">
      <c r="A49" s="172" t="s">
        <v>3529</v>
      </c>
      <c r="B49" s="176">
        <v>46111</v>
      </c>
      <c r="C49" s="172" t="s">
        <v>104</v>
      </c>
      <c r="D49" s="172" t="s">
        <v>105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2443</v>
      </c>
      <c r="J49" s="176">
        <v>46108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-1050.49</v>
      </c>
    </row>
    <row r="50" spans="1:16" ht="19.5" hidden="1" customHeight="1">
      <c r="A50" s="172" t="s">
        <v>3529</v>
      </c>
      <c r="B50" s="176">
        <v>46111</v>
      </c>
      <c r="C50" s="172" t="s">
        <v>2694</v>
      </c>
      <c r="D50" s="172" t="s">
        <v>95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2443</v>
      </c>
      <c r="J50" s="176">
        <v>46108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-5.89</v>
      </c>
    </row>
    <row r="51" spans="1:16" ht="19.5" hidden="1" customHeight="1">
      <c r="A51" s="172" t="s">
        <v>3529</v>
      </c>
      <c r="B51" s="176">
        <v>46111</v>
      </c>
      <c r="C51" s="172" t="s">
        <v>2694</v>
      </c>
      <c r="D51" s="172" t="s">
        <v>82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0</v>
      </c>
      <c r="J51" s="176">
        <v>46108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-16.3</v>
      </c>
    </row>
    <row r="52" spans="1:16" ht="19.5" hidden="1" customHeight="1">
      <c r="A52" s="172" t="s">
        <v>3530</v>
      </c>
      <c r="B52" s="176">
        <v>46111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0</v>
      </c>
      <c r="J52" s="176">
        <v>46078</v>
      </c>
      <c r="K52" s="172" t="s">
        <v>93</v>
      </c>
      <c r="L52" s="172" t="s">
        <v>94</v>
      </c>
      <c r="M52" s="179">
        <v>0</v>
      </c>
      <c r="N52" s="177"/>
      <c r="O52" s="177">
        <v>37</v>
      </c>
      <c r="P52" s="180">
        <v>-56.94</v>
      </c>
    </row>
    <row r="53" spans="1:16" ht="19.5" hidden="1" customHeight="1">
      <c r="A53" s="172" t="s">
        <v>3530</v>
      </c>
      <c r="B53" s="176">
        <v>46111</v>
      </c>
      <c r="C53" s="172" t="s">
        <v>92</v>
      </c>
      <c r="D53" s="172" t="s">
        <v>96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0</v>
      </c>
      <c r="J53" s="176">
        <v>46078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0</v>
      </c>
    </row>
    <row r="54" spans="1:16" ht="19.5" hidden="1" customHeight="1">
      <c r="A54" s="172" t="s">
        <v>3530</v>
      </c>
      <c r="B54" s="176">
        <v>46111</v>
      </c>
      <c r="C54" s="172" t="s">
        <v>92</v>
      </c>
      <c r="D54" s="172" t="s">
        <v>97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-56.94</v>
      </c>
    </row>
    <row r="55" spans="1:16" ht="19.5" hidden="1" customHeight="1">
      <c r="A55" s="172" t="s">
        <v>3404</v>
      </c>
      <c r="B55" s="176">
        <v>46111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0</v>
      </c>
      <c r="J55" s="176">
        <v>46105</v>
      </c>
      <c r="K55" s="172" t="s">
        <v>93</v>
      </c>
      <c r="L55" s="172" t="s">
        <v>94</v>
      </c>
      <c r="M55" s="179">
        <v>0</v>
      </c>
      <c r="N55" s="177"/>
      <c r="O55" s="177">
        <v>34</v>
      </c>
      <c r="P55" s="180">
        <v>-46.77</v>
      </c>
    </row>
    <row r="56" spans="1:16" ht="19.5" hidden="1" customHeight="1">
      <c r="A56" s="172" t="s">
        <v>3404</v>
      </c>
      <c r="B56" s="176">
        <v>46111</v>
      </c>
      <c r="C56" s="172" t="s">
        <v>2694</v>
      </c>
      <c r="D56" s="172" t="s">
        <v>95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0</v>
      </c>
      <c r="J56" s="176">
        <v>46105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-6.37</v>
      </c>
    </row>
    <row r="57" spans="1:16" ht="19.5" hidden="1" customHeight="1">
      <c r="A57" s="172" t="s">
        <v>3531</v>
      </c>
      <c r="B57" s="176">
        <v>46111</v>
      </c>
      <c r="C57" s="172" t="s">
        <v>1748</v>
      </c>
      <c r="D57" s="172" t="s">
        <v>2749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46109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</v>
      </c>
    </row>
    <row r="58" spans="1:16" ht="19.5" hidden="1" customHeight="1">
      <c r="A58" s="172" t="s">
        <v>3531</v>
      </c>
      <c r="B58" s="176">
        <v>46111</v>
      </c>
      <c r="C58" s="172" t="s">
        <v>2694</v>
      </c>
      <c r="D58" s="172" t="s">
        <v>2750</v>
      </c>
      <c r="E58" s="172" t="s">
        <v>42</v>
      </c>
      <c r="F58" s="172" t="s">
        <v>89</v>
      </c>
      <c r="G58" s="172" t="s">
        <v>84</v>
      </c>
      <c r="H58" s="177">
        <v>1</v>
      </c>
      <c r="I58" s="178">
        <v>0</v>
      </c>
      <c r="J58" s="176">
        <v>46109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-10</v>
      </c>
    </row>
    <row r="59" spans="1:16" ht="19.5" hidden="1" customHeight="1">
      <c r="A59" s="172" t="s">
        <v>3404</v>
      </c>
      <c r="B59" s="176">
        <v>46111</v>
      </c>
      <c r="C59" s="172" t="s">
        <v>92</v>
      </c>
      <c r="D59" s="172" t="s">
        <v>96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46105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hidden="1" customHeight="1">
      <c r="A60" s="172" t="s">
        <v>3404</v>
      </c>
      <c r="B60" s="176">
        <v>46111</v>
      </c>
      <c r="C60" s="172" t="s">
        <v>92</v>
      </c>
      <c r="D60" s="172" t="s">
        <v>97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46105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hidden="1" customHeight="1">
      <c r="A61" s="172" t="s">
        <v>3404</v>
      </c>
      <c r="B61" s="176">
        <v>46111</v>
      </c>
      <c r="C61" s="172" t="s">
        <v>2694</v>
      </c>
      <c r="D61" s="172" t="s">
        <v>98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46105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hidden="1" customHeight="1">
      <c r="A62" s="172" t="s">
        <v>3532</v>
      </c>
      <c r="B62" s="176">
        <v>46111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2039</v>
      </c>
      <c r="J62" s="176">
        <v>46102</v>
      </c>
      <c r="K62" s="172" t="s">
        <v>93</v>
      </c>
      <c r="L62" s="172" t="s">
        <v>94</v>
      </c>
      <c r="M62" s="179">
        <v>0.43</v>
      </c>
      <c r="N62" s="177"/>
      <c r="O62" s="177">
        <v>31</v>
      </c>
      <c r="P62" s="180">
        <v>-63.12</v>
      </c>
    </row>
    <row r="63" spans="1:16" ht="19.5" hidden="1" customHeight="1">
      <c r="A63" s="172" t="s">
        <v>3532</v>
      </c>
      <c r="B63" s="176">
        <v>46111</v>
      </c>
      <c r="C63" s="172" t="s">
        <v>100</v>
      </c>
      <c r="D63" s="172" t="s">
        <v>101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2039</v>
      </c>
      <c r="J63" s="176">
        <v>46102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956.27</v>
      </c>
    </row>
    <row r="64" spans="1:16" ht="19.5" hidden="1" customHeight="1">
      <c r="A64" s="172" t="s">
        <v>3532</v>
      </c>
      <c r="B64" s="176">
        <v>46111</v>
      </c>
      <c r="C64" s="172" t="s">
        <v>100</v>
      </c>
      <c r="D64" s="172" t="s">
        <v>102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2039</v>
      </c>
      <c r="J64" s="176">
        <v>46102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9.56</v>
      </c>
    </row>
    <row r="65" spans="1:16" ht="19.5" hidden="1" customHeight="1">
      <c r="A65" s="172" t="s">
        <v>3532</v>
      </c>
      <c r="B65" s="176">
        <v>46111</v>
      </c>
      <c r="C65" s="172" t="s">
        <v>100</v>
      </c>
      <c r="D65" s="172" t="s">
        <v>103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2039</v>
      </c>
      <c r="J65" s="176">
        <v>46102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1073.17</v>
      </c>
    </row>
    <row r="66" spans="1:16" ht="19.5" hidden="1" customHeight="1">
      <c r="A66" s="172" t="s">
        <v>3532</v>
      </c>
      <c r="B66" s="176">
        <v>46111</v>
      </c>
      <c r="C66" s="172" t="s">
        <v>104</v>
      </c>
      <c r="D66" s="172" t="s">
        <v>105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2039</v>
      </c>
      <c r="J66" s="176">
        <v>46102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-876.77</v>
      </c>
    </row>
    <row r="67" spans="1:16" ht="19.5" hidden="1" customHeight="1">
      <c r="A67" s="172" t="s">
        <v>3532</v>
      </c>
      <c r="B67" s="176">
        <v>46111</v>
      </c>
      <c r="C67" s="172" t="s">
        <v>2694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2039</v>
      </c>
      <c r="J67" s="176">
        <v>46102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-17.399999999999999</v>
      </c>
    </row>
    <row r="68" spans="1:16" ht="19.5" hidden="1" customHeight="1">
      <c r="A68" s="172" t="s">
        <v>3532</v>
      </c>
      <c r="B68" s="176">
        <v>46111</v>
      </c>
      <c r="C68" s="172" t="s">
        <v>2694</v>
      </c>
      <c r="D68" s="172" t="s">
        <v>82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46102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-18.170000000000002</v>
      </c>
    </row>
    <row r="69" spans="1:16" ht="19.5" hidden="1" customHeight="1">
      <c r="A69" s="172" t="s">
        <v>3497</v>
      </c>
      <c r="B69" s="176">
        <v>46111</v>
      </c>
      <c r="C69" s="172" t="s">
        <v>92</v>
      </c>
      <c r="D69" s="172" t="s">
        <v>24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0</v>
      </c>
      <c r="J69" s="176">
        <v>46108</v>
      </c>
      <c r="K69" s="172" t="s">
        <v>93</v>
      </c>
      <c r="L69" s="172" t="s">
        <v>94</v>
      </c>
      <c r="M69" s="179">
        <v>0</v>
      </c>
      <c r="N69" s="177"/>
      <c r="O69" s="177">
        <v>35</v>
      </c>
      <c r="P69" s="180">
        <v>-56.94</v>
      </c>
    </row>
    <row r="70" spans="1:16" ht="19.5" hidden="1" customHeight="1">
      <c r="A70" s="172" t="s">
        <v>3497</v>
      </c>
      <c r="B70" s="176">
        <v>46111</v>
      </c>
      <c r="C70" s="172" t="s">
        <v>2694</v>
      </c>
      <c r="D70" s="172" t="s">
        <v>95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0</v>
      </c>
      <c r="J70" s="176">
        <v>46108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-6.18</v>
      </c>
    </row>
    <row r="71" spans="1:16" ht="19.5" hidden="1" customHeight="1">
      <c r="A71" s="172" t="s">
        <v>3497</v>
      </c>
      <c r="B71" s="176">
        <v>46111</v>
      </c>
      <c r="C71" s="172" t="s">
        <v>92</v>
      </c>
      <c r="D71" s="172" t="s">
        <v>96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46108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0</v>
      </c>
    </row>
    <row r="72" spans="1:16" ht="19.5" hidden="1" customHeight="1">
      <c r="A72" s="172" t="s">
        <v>3497</v>
      </c>
      <c r="B72" s="176">
        <v>46111</v>
      </c>
      <c r="C72" s="172" t="s">
        <v>92</v>
      </c>
      <c r="D72" s="172" t="s">
        <v>97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46108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-56.94</v>
      </c>
    </row>
    <row r="73" spans="1:16" ht="19.5" hidden="1" customHeight="1">
      <c r="A73" s="172" t="s">
        <v>3497</v>
      </c>
      <c r="B73" s="176">
        <v>46111</v>
      </c>
      <c r="C73" s="172" t="s">
        <v>2694</v>
      </c>
      <c r="D73" s="172" t="s">
        <v>98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46108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-15</v>
      </c>
    </row>
    <row r="74" spans="1:16" ht="19.5" hidden="1" customHeight="1">
      <c r="A74" s="172" t="s">
        <v>3533</v>
      </c>
      <c r="B74" s="176">
        <v>46111</v>
      </c>
      <c r="C74" s="172" t="s">
        <v>92</v>
      </c>
      <c r="D74" s="172" t="s">
        <v>24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46107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-56.94</v>
      </c>
    </row>
    <row r="75" spans="1:16" ht="19.5" hidden="1" customHeight="1">
      <c r="A75" s="172" t="s">
        <v>3533</v>
      </c>
      <c r="B75" s="176">
        <v>46111</v>
      </c>
      <c r="C75" s="172" t="s">
        <v>2694</v>
      </c>
      <c r="D75" s="172" t="s">
        <v>95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-5.71</v>
      </c>
    </row>
    <row r="76" spans="1:16" ht="19.5" hidden="1" customHeight="1">
      <c r="A76" s="172" t="s">
        <v>3533</v>
      </c>
      <c r="B76" s="176">
        <v>46111</v>
      </c>
      <c r="C76" s="172" t="s">
        <v>92</v>
      </c>
      <c r="D76" s="172" t="s">
        <v>96</v>
      </c>
      <c r="E76" s="172" t="s">
        <v>52</v>
      </c>
      <c r="F76" s="172" t="s">
        <v>90</v>
      </c>
      <c r="G76" s="172" t="s">
        <v>84</v>
      </c>
      <c r="H76" s="177">
        <v>1</v>
      </c>
      <c r="I76" s="178">
        <v>0</v>
      </c>
      <c r="J76" s="176">
        <v>46107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3533</v>
      </c>
      <c r="B77" s="176">
        <v>46111</v>
      </c>
      <c r="C77" s="172" t="s">
        <v>92</v>
      </c>
      <c r="D77" s="172" t="s">
        <v>97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46107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-56.94</v>
      </c>
    </row>
    <row r="78" spans="1:16" ht="19.5" hidden="1" customHeight="1">
      <c r="A78" s="172" t="s">
        <v>3533</v>
      </c>
      <c r="B78" s="176">
        <v>46111</v>
      </c>
      <c r="C78" s="172" t="s">
        <v>2694</v>
      </c>
      <c r="D78" s="172" t="s">
        <v>98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46107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3534</v>
      </c>
      <c r="B79" s="176">
        <v>46111</v>
      </c>
      <c r="C79" s="172" t="s">
        <v>92</v>
      </c>
      <c r="D79" s="172" t="s">
        <v>24</v>
      </c>
      <c r="E79" s="172" t="s">
        <v>56</v>
      </c>
      <c r="F79" s="172" t="s">
        <v>1213</v>
      </c>
      <c r="G79" s="172" t="s">
        <v>84</v>
      </c>
      <c r="H79" s="177">
        <v>1</v>
      </c>
      <c r="I79" s="178">
        <v>2420</v>
      </c>
      <c r="J79" s="176">
        <v>46110</v>
      </c>
      <c r="K79" s="172" t="s">
        <v>93</v>
      </c>
      <c r="L79" s="172" t="s">
        <v>94</v>
      </c>
      <c r="M79" s="179">
        <v>0.43</v>
      </c>
      <c r="N79" s="177"/>
      <c r="O79" s="177">
        <v>33</v>
      </c>
      <c r="P79" s="180">
        <v>-97.87</v>
      </c>
    </row>
    <row r="80" spans="1:16" ht="19.5" hidden="1" customHeight="1">
      <c r="A80" s="172" t="s">
        <v>3534</v>
      </c>
      <c r="B80" s="176">
        <v>46111</v>
      </c>
      <c r="C80" s="172" t="s">
        <v>100</v>
      </c>
      <c r="D80" s="172" t="s">
        <v>101</v>
      </c>
      <c r="E80" s="172" t="s">
        <v>56</v>
      </c>
      <c r="F80" s="172" t="s">
        <v>1213</v>
      </c>
      <c r="G80" s="172" t="s">
        <v>84</v>
      </c>
      <c r="H80" s="177">
        <v>1</v>
      </c>
      <c r="I80" s="178">
        <v>2420</v>
      </c>
      <c r="J80" s="176">
        <v>46110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949.52</v>
      </c>
    </row>
    <row r="81" spans="1:16" ht="19.5" hidden="1" customHeight="1">
      <c r="A81" s="172" t="s">
        <v>3534</v>
      </c>
      <c r="B81" s="176">
        <v>46111</v>
      </c>
      <c r="C81" s="172" t="s">
        <v>100</v>
      </c>
      <c r="D81" s="172" t="s">
        <v>102</v>
      </c>
      <c r="E81" s="172" t="s">
        <v>56</v>
      </c>
      <c r="F81" s="172" t="s">
        <v>1213</v>
      </c>
      <c r="G81" s="172" t="s">
        <v>84</v>
      </c>
      <c r="H81" s="177">
        <v>1</v>
      </c>
      <c r="I81" s="178">
        <v>2420</v>
      </c>
      <c r="J81" s="176">
        <v>46110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hidden="1" customHeight="1">
      <c r="A82" s="172" t="s">
        <v>3534</v>
      </c>
      <c r="B82" s="176">
        <v>46111</v>
      </c>
      <c r="C82" s="172" t="s">
        <v>100</v>
      </c>
      <c r="D82" s="172" t="s">
        <v>103</v>
      </c>
      <c r="E82" s="172" t="s">
        <v>56</v>
      </c>
      <c r="F82" s="172" t="s">
        <v>1213</v>
      </c>
      <c r="G82" s="172" t="s">
        <v>84</v>
      </c>
      <c r="H82" s="177">
        <v>1</v>
      </c>
      <c r="I82" s="178">
        <v>2420</v>
      </c>
      <c r="J82" s="176">
        <v>46110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1470.48</v>
      </c>
    </row>
    <row r="83" spans="1:16" ht="19.5" hidden="1" customHeight="1">
      <c r="A83" s="172" t="s">
        <v>3534</v>
      </c>
      <c r="B83" s="176">
        <v>46111</v>
      </c>
      <c r="C83" s="172" t="s">
        <v>104</v>
      </c>
      <c r="D83" s="172" t="s">
        <v>105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2420</v>
      </c>
      <c r="J83" s="176">
        <v>46110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-1040.5999999999999</v>
      </c>
    </row>
    <row r="84" spans="1:16" ht="19.5" hidden="1" customHeight="1">
      <c r="A84" s="172" t="s">
        <v>3534</v>
      </c>
      <c r="B84" s="176">
        <v>46111</v>
      </c>
      <c r="C84" s="172" t="s">
        <v>2694</v>
      </c>
      <c r="D84" s="172" t="s">
        <v>95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2420</v>
      </c>
      <c r="J84" s="176">
        <v>46110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-5.7</v>
      </c>
    </row>
    <row r="85" spans="1:16" ht="19.5" hidden="1" customHeight="1">
      <c r="A85" s="172" t="s">
        <v>3535</v>
      </c>
      <c r="B85" s="176">
        <v>46111</v>
      </c>
      <c r="C85" s="172" t="s">
        <v>92</v>
      </c>
      <c r="D85" s="172" t="s">
        <v>24</v>
      </c>
      <c r="E85" s="172" t="s">
        <v>57</v>
      </c>
      <c r="F85" s="172" t="s">
        <v>1263</v>
      </c>
      <c r="G85" s="172" t="s">
        <v>84</v>
      </c>
      <c r="H85" s="177">
        <v>1</v>
      </c>
      <c r="I85" s="178">
        <v>2393</v>
      </c>
      <c r="J85" s="176">
        <v>46109</v>
      </c>
      <c r="K85" s="172" t="s">
        <v>93</v>
      </c>
      <c r="L85" s="172" t="s">
        <v>94</v>
      </c>
      <c r="M85" s="179">
        <v>0.43</v>
      </c>
      <c r="N85" s="177"/>
      <c r="O85" s="177">
        <v>34</v>
      </c>
      <c r="P85" s="180">
        <v>-106.38</v>
      </c>
    </row>
    <row r="86" spans="1:16" ht="19.5" hidden="1" customHeight="1">
      <c r="A86" s="172" t="s">
        <v>3535</v>
      </c>
      <c r="B86" s="176">
        <v>46111</v>
      </c>
      <c r="C86" s="172" t="s">
        <v>100</v>
      </c>
      <c r="D86" s="172" t="s">
        <v>101</v>
      </c>
      <c r="E86" s="172" t="s">
        <v>57</v>
      </c>
      <c r="F86" s="172" t="s">
        <v>1263</v>
      </c>
      <c r="G86" s="172" t="s">
        <v>84</v>
      </c>
      <c r="H86" s="177">
        <v>1</v>
      </c>
      <c r="I86" s="178">
        <v>2393</v>
      </c>
      <c r="J86" s="176">
        <v>46109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911.43</v>
      </c>
    </row>
    <row r="87" spans="1:16" ht="19.5" hidden="1" customHeight="1">
      <c r="A87" s="172" t="s">
        <v>3535</v>
      </c>
      <c r="B87" s="176">
        <v>46111</v>
      </c>
      <c r="C87" s="172" t="s">
        <v>100</v>
      </c>
      <c r="D87" s="172" t="s">
        <v>102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2393</v>
      </c>
      <c r="J87" s="176">
        <v>46109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9.11</v>
      </c>
    </row>
    <row r="88" spans="1:16" ht="19.5" hidden="1" customHeight="1">
      <c r="A88" s="172" t="s">
        <v>3535</v>
      </c>
      <c r="B88" s="176">
        <v>46111</v>
      </c>
      <c r="C88" s="172" t="s">
        <v>100</v>
      </c>
      <c r="D88" s="172" t="s">
        <v>103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2393</v>
      </c>
      <c r="J88" s="176">
        <v>46109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1472.46</v>
      </c>
    </row>
    <row r="89" spans="1:16" ht="19.5" hidden="1" customHeight="1">
      <c r="A89" s="172" t="s">
        <v>3535</v>
      </c>
      <c r="B89" s="176">
        <v>46111</v>
      </c>
      <c r="C89" s="172" t="s">
        <v>104</v>
      </c>
      <c r="D89" s="172" t="s">
        <v>105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2393</v>
      </c>
      <c r="J89" s="176">
        <v>46109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-1028.99</v>
      </c>
    </row>
    <row r="90" spans="1:16" ht="19.5" hidden="1" customHeight="1">
      <c r="A90" s="172" t="s">
        <v>3535</v>
      </c>
      <c r="B90" s="176">
        <v>46111</v>
      </c>
      <c r="C90" s="172" t="s">
        <v>2694</v>
      </c>
      <c r="D90" s="172" t="s">
        <v>95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2393</v>
      </c>
      <c r="J90" s="176">
        <v>46109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-14.51</v>
      </c>
    </row>
    <row r="91" spans="1:16" ht="19.5" hidden="1" customHeight="1">
      <c r="A91" s="172" t="s">
        <v>3536</v>
      </c>
      <c r="B91" s="176">
        <v>46111</v>
      </c>
      <c r="C91" s="172" t="s">
        <v>92</v>
      </c>
      <c r="D91" s="172" t="s">
        <v>24</v>
      </c>
      <c r="E91" s="172" t="s">
        <v>39</v>
      </c>
      <c r="F91" s="172" t="s">
        <v>117</v>
      </c>
      <c r="G91" s="172" t="s">
        <v>84</v>
      </c>
      <c r="H91" s="177">
        <v>1</v>
      </c>
      <c r="I91" s="178">
        <v>0</v>
      </c>
      <c r="J91" s="176">
        <v>46102</v>
      </c>
      <c r="K91" s="172" t="s">
        <v>93</v>
      </c>
      <c r="L91" s="172" t="s">
        <v>94</v>
      </c>
      <c r="M91" s="179">
        <v>0</v>
      </c>
      <c r="N91" s="177"/>
      <c r="O91" s="177">
        <v>31</v>
      </c>
      <c r="P91" s="180">
        <v>-46.77</v>
      </c>
    </row>
    <row r="92" spans="1:16" ht="19.5" hidden="1" customHeight="1">
      <c r="A92" s="172" t="s">
        <v>3536</v>
      </c>
      <c r="B92" s="176">
        <v>46111</v>
      </c>
      <c r="C92" s="172" t="s">
        <v>2694</v>
      </c>
      <c r="D92" s="172" t="s">
        <v>95</v>
      </c>
      <c r="E92" s="172" t="s">
        <v>39</v>
      </c>
      <c r="F92" s="172" t="s">
        <v>117</v>
      </c>
      <c r="G92" s="172" t="s">
        <v>84</v>
      </c>
      <c r="H92" s="177">
        <v>1</v>
      </c>
      <c r="I92" s="178">
        <v>0</v>
      </c>
      <c r="J92" s="176">
        <v>46102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-6.45</v>
      </c>
    </row>
    <row r="93" spans="1:16" ht="19.5" hidden="1" customHeight="1">
      <c r="A93" s="172" t="s">
        <v>3536</v>
      </c>
      <c r="B93" s="176">
        <v>46111</v>
      </c>
      <c r="C93" s="172" t="s">
        <v>92</v>
      </c>
      <c r="D93" s="172" t="s">
        <v>96</v>
      </c>
      <c r="E93" s="172" t="s">
        <v>39</v>
      </c>
      <c r="F93" s="172" t="s">
        <v>117</v>
      </c>
      <c r="G93" s="172" t="s">
        <v>84</v>
      </c>
      <c r="H93" s="177">
        <v>1</v>
      </c>
      <c r="I93" s="178">
        <v>0</v>
      </c>
      <c r="J93" s="176">
        <v>46102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3536</v>
      </c>
      <c r="B94" s="176">
        <v>46111</v>
      </c>
      <c r="C94" s="172" t="s">
        <v>92</v>
      </c>
      <c r="D94" s="172" t="s">
        <v>97</v>
      </c>
      <c r="E94" s="172" t="s">
        <v>39</v>
      </c>
      <c r="F94" s="172" t="s">
        <v>117</v>
      </c>
      <c r="G94" s="172" t="s">
        <v>84</v>
      </c>
      <c r="H94" s="177">
        <v>1</v>
      </c>
      <c r="I94" s="178">
        <v>0</v>
      </c>
      <c r="J94" s="176">
        <v>46102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-46.77</v>
      </c>
    </row>
    <row r="95" spans="1:16" ht="19.5" hidden="1" customHeight="1">
      <c r="A95" s="172" t="s">
        <v>3536</v>
      </c>
      <c r="B95" s="176">
        <v>46111</v>
      </c>
      <c r="C95" s="172" t="s">
        <v>2694</v>
      </c>
      <c r="D95" s="172" t="s">
        <v>98</v>
      </c>
      <c r="E95" s="172" t="s">
        <v>39</v>
      </c>
      <c r="F95" s="172" t="s">
        <v>117</v>
      </c>
      <c r="G95" s="172" t="s">
        <v>84</v>
      </c>
      <c r="H95" s="177">
        <v>1</v>
      </c>
      <c r="I95" s="178">
        <v>0</v>
      </c>
      <c r="J95" s="176">
        <v>46102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3537</v>
      </c>
      <c r="B96" s="176">
        <v>46111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46110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3537</v>
      </c>
      <c r="B97" s="176">
        <v>46111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46110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3538</v>
      </c>
      <c r="B98" s="176">
        <v>46111</v>
      </c>
      <c r="C98" s="172" t="s">
        <v>92</v>
      </c>
      <c r="D98" s="172" t="s">
        <v>24</v>
      </c>
      <c r="E98" s="172" t="s">
        <v>43</v>
      </c>
      <c r="F98" s="172" t="s">
        <v>125</v>
      </c>
      <c r="G98" s="172" t="s">
        <v>84</v>
      </c>
      <c r="H98" s="177">
        <v>1</v>
      </c>
      <c r="I98" s="178">
        <v>2750</v>
      </c>
      <c r="J98" s="176">
        <v>46110</v>
      </c>
      <c r="K98" s="172" t="s">
        <v>93</v>
      </c>
      <c r="L98" s="172" t="s">
        <v>94</v>
      </c>
      <c r="M98" s="179">
        <v>0.43</v>
      </c>
      <c r="N98" s="177"/>
      <c r="O98" s="177">
        <v>33</v>
      </c>
      <c r="P98" s="180">
        <v>-89.16</v>
      </c>
    </row>
    <row r="99" spans="1:16" ht="19.5" hidden="1" customHeight="1">
      <c r="A99" s="172" t="s">
        <v>3538</v>
      </c>
      <c r="B99" s="176">
        <v>46111</v>
      </c>
      <c r="C99" s="172" t="s">
        <v>100</v>
      </c>
      <c r="D99" s="172" t="s">
        <v>101</v>
      </c>
      <c r="E99" s="172" t="s">
        <v>43</v>
      </c>
      <c r="F99" s="172" t="s">
        <v>125</v>
      </c>
      <c r="G99" s="172" t="s">
        <v>84</v>
      </c>
      <c r="H99" s="177">
        <v>1</v>
      </c>
      <c r="I99" s="178">
        <v>2750</v>
      </c>
      <c r="J99" s="176">
        <v>46110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1001.9</v>
      </c>
    </row>
    <row r="100" spans="1:16" ht="19.5" hidden="1" customHeight="1">
      <c r="A100" s="172" t="s">
        <v>3538</v>
      </c>
      <c r="B100" s="176">
        <v>46111</v>
      </c>
      <c r="C100" s="172" t="s">
        <v>100</v>
      </c>
      <c r="D100" s="172" t="s">
        <v>102</v>
      </c>
      <c r="E100" s="172" t="s">
        <v>43</v>
      </c>
      <c r="F100" s="172" t="s">
        <v>125</v>
      </c>
      <c r="G100" s="172" t="s">
        <v>84</v>
      </c>
      <c r="H100" s="177">
        <v>1</v>
      </c>
      <c r="I100" s="178">
        <v>2750</v>
      </c>
      <c r="J100" s="176">
        <v>46110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10.02</v>
      </c>
    </row>
    <row r="101" spans="1:16" ht="19.5" hidden="1" customHeight="1">
      <c r="A101" s="172" t="s">
        <v>3538</v>
      </c>
      <c r="B101" s="176">
        <v>46111</v>
      </c>
      <c r="C101" s="172" t="s">
        <v>100</v>
      </c>
      <c r="D101" s="172" t="s">
        <v>103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2750</v>
      </c>
      <c r="J101" s="176">
        <v>46110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1738.08</v>
      </c>
    </row>
    <row r="102" spans="1:16" ht="19.5" hidden="1" customHeight="1">
      <c r="A102" s="172" t="s">
        <v>3538</v>
      </c>
      <c r="B102" s="176">
        <v>46111</v>
      </c>
      <c r="C102" s="172" t="s">
        <v>104</v>
      </c>
      <c r="D102" s="172" t="s">
        <v>105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2750</v>
      </c>
      <c r="J102" s="176">
        <v>46110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-1182.5</v>
      </c>
    </row>
    <row r="103" spans="1:16" ht="19.5" hidden="1" customHeight="1">
      <c r="A103" s="172" t="s">
        <v>3538</v>
      </c>
      <c r="B103" s="176">
        <v>46111</v>
      </c>
      <c r="C103" s="172" t="s">
        <v>2694</v>
      </c>
      <c r="D103" s="172" t="s">
        <v>95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2750</v>
      </c>
      <c r="J103" s="176">
        <v>46110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-6.87</v>
      </c>
    </row>
    <row r="104" spans="1:16" ht="19.5" hidden="1" customHeight="1">
      <c r="A104" s="172" t="s">
        <v>3539</v>
      </c>
      <c r="B104" s="176">
        <v>46111</v>
      </c>
      <c r="C104" s="172" t="s">
        <v>92</v>
      </c>
      <c r="D104" s="172" t="s">
        <v>24</v>
      </c>
      <c r="E104" s="172" t="s">
        <v>57</v>
      </c>
      <c r="F104" s="172" t="s">
        <v>1263</v>
      </c>
      <c r="G104" s="172" t="s">
        <v>84</v>
      </c>
      <c r="H104" s="177">
        <v>1</v>
      </c>
      <c r="I104" s="178">
        <v>0</v>
      </c>
      <c r="J104" s="176">
        <v>46108</v>
      </c>
      <c r="K104" s="172" t="s">
        <v>93</v>
      </c>
      <c r="L104" s="172" t="s">
        <v>94</v>
      </c>
      <c r="M104" s="179">
        <v>0</v>
      </c>
      <c r="N104" s="177"/>
      <c r="O104" s="177">
        <v>35</v>
      </c>
      <c r="P104" s="180">
        <v>-56.94</v>
      </c>
    </row>
    <row r="105" spans="1:16" ht="19.5" hidden="1" customHeight="1">
      <c r="A105" s="172" t="s">
        <v>3539</v>
      </c>
      <c r="B105" s="176">
        <v>46111</v>
      </c>
      <c r="C105" s="172" t="s">
        <v>2694</v>
      </c>
      <c r="D105" s="172" t="s">
        <v>95</v>
      </c>
      <c r="E105" s="172" t="s">
        <v>57</v>
      </c>
      <c r="F105" s="172" t="s">
        <v>1263</v>
      </c>
      <c r="G105" s="172" t="s">
        <v>84</v>
      </c>
      <c r="H105" s="177">
        <v>1</v>
      </c>
      <c r="I105" s="178">
        <v>0</v>
      </c>
      <c r="J105" s="176">
        <v>46108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-5.56</v>
      </c>
    </row>
    <row r="106" spans="1:16" ht="19.5" hidden="1" customHeight="1">
      <c r="A106" s="172" t="s">
        <v>3540</v>
      </c>
      <c r="B106" s="176">
        <v>46111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0</v>
      </c>
      <c r="J106" s="176">
        <v>46102</v>
      </c>
      <c r="K106" s="172" t="s">
        <v>93</v>
      </c>
      <c r="L106" s="172" t="s">
        <v>94</v>
      </c>
      <c r="M106" s="179">
        <v>0</v>
      </c>
      <c r="N106" s="177"/>
      <c r="O106" s="177">
        <v>31</v>
      </c>
      <c r="P106" s="180">
        <v>-46.77</v>
      </c>
    </row>
    <row r="107" spans="1:16" ht="19.5" hidden="1" customHeight="1">
      <c r="A107" s="172" t="s">
        <v>3540</v>
      </c>
      <c r="B107" s="176">
        <v>46111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0</v>
      </c>
      <c r="J107" s="176">
        <v>46102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-8.2899999999999991</v>
      </c>
    </row>
    <row r="108" spans="1:16" ht="19.5" hidden="1" customHeight="1">
      <c r="A108" s="172" t="s">
        <v>3539</v>
      </c>
      <c r="B108" s="176">
        <v>46111</v>
      </c>
      <c r="C108" s="172" t="s">
        <v>92</v>
      </c>
      <c r="D108" s="172" t="s">
        <v>96</v>
      </c>
      <c r="E108" s="172" t="s">
        <v>57</v>
      </c>
      <c r="F108" s="172" t="s">
        <v>1263</v>
      </c>
      <c r="G108" s="172" t="s">
        <v>84</v>
      </c>
      <c r="H108" s="177">
        <v>1</v>
      </c>
      <c r="I108" s="178">
        <v>0</v>
      </c>
      <c r="J108" s="176">
        <v>46108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3539</v>
      </c>
      <c r="B109" s="176">
        <v>46111</v>
      </c>
      <c r="C109" s="172" t="s">
        <v>92</v>
      </c>
      <c r="D109" s="172" t="s">
        <v>97</v>
      </c>
      <c r="E109" s="172" t="s">
        <v>57</v>
      </c>
      <c r="F109" s="172" t="s">
        <v>1263</v>
      </c>
      <c r="G109" s="172" t="s">
        <v>84</v>
      </c>
      <c r="H109" s="177">
        <v>1</v>
      </c>
      <c r="I109" s="178">
        <v>0</v>
      </c>
      <c r="J109" s="176">
        <v>46108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-56.94</v>
      </c>
    </row>
    <row r="110" spans="1:16" ht="19.5" hidden="1" customHeight="1">
      <c r="A110" s="172" t="s">
        <v>3539</v>
      </c>
      <c r="B110" s="176">
        <v>46111</v>
      </c>
      <c r="C110" s="172" t="s">
        <v>2694</v>
      </c>
      <c r="D110" s="172" t="s">
        <v>98</v>
      </c>
      <c r="E110" s="172" t="s">
        <v>57</v>
      </c>
      <c r="F110" s="172" t="s">
        <v>1263</v>
      </c>
      <c r="G110" s="172" t="s">
        <v>84</v>
      </c>
      <c r="H110" s="177">
        <v>1</v>
      </c>
      <c r="I110" s="178">
        <v>0</v>
      </c>
      <c r="J110" s="176">
        <v>46108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3538</v>
      </c>
      <c r="B111" s="176">
        <v>46111</v>
      </c>
      <c r="C111" s="172" t="s">
        <v>2694</v>
      </c>
      <c r="D111" s="172" t="s">
        <v>82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0</v>
      </c>
      <c r="J111" s="176">
        <v>46110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-19.04</v>
      </c>
    </row>
    <row r="112" spans="1:16" ht="19.5" hidden="1" customHeight="1">
      <c r="A112" s="172" t="s">
        <v>3540</v>
      </c>
      <c r="B112" s="176">
        <v>46111</v>
      </c>
      <c r="C112" s="172" t="s">
        <v>92</v>
      </c>
      <c r="D112" s="172" t="s">
        <v>96</v>
      </c>
      <c r="E112" s="172" t="s">
        <v>43</v>
      </c>
      <c r="F112" s="172" t="s">
        <v>125</v>
      </c>
      <c r="G112" s="172" t="s">
        <v>84</v>
      </c>
      <c r="H112" s="177">
        <v>1</v>
      </c>
      <c r="I112" s="178">
        <v>0</v>
      </c>
      <c r="J112" s="176">
        <v>46102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0</v>
      </c>
    </row>
    <row r="113" spans="1:16" ht="19.5" hidden="1" customHeight="1">
      <c r="A113" s="172" t="s">
        <v>3540</v>
      </c>
      <c r="B113" s="176">
        <v>46111</v>
      </c>
      <c r="C113" s="172" t="s">
        <v>92</v>
      </c>
      <c r="D113" s="172" t="s">
        <v>97</v>
      </c>
      <c r="E113" s="172" t="s">
        <v>43</v>
      </c>
      <c r="F113" s="172" t="s">
        <v>125</v>
      </c>
      <c r="G113" s="172" t="s">
        <v>84</v>
      </c>
      <c r="H113" s="177">
        <v>1</v>
      </c>
      <c r="I113" s="178">
        <v>0</v>
      </c>
      <c r="J113" s="176">
        <v>46102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-46.77</v>
      </c>
    </row>
    <row r="114" spans="1:16" ht="19.5" hidden="1" customHeight="1">
      <c r="A114" s="172" t="s">
        <v>3540</v>
      </c>
      <c r="B114" s="176">
        <v>46111</v>
      </c>
      <c r="C114" s="172" t="s">
        <v>2694</v>
      </c>
      <c r="D114" s="172" t="s">
        <v>98</v>
      </c>
      <c r="E114" s="172" t="s">
        <v>43</v>
      </c>
      <c r="F114" s="172" t="s">
        <v>125</v>
      </c>
      <c r="G114" s="172" t="s">
        <v>84</v>
      </c>
      <c r="H114" s="177">
        <v>1</v>
      </c>
      <c r="I114" s="178">
        <v>0</v>
      </c>
      <c r="J114" s="176">
        <v>46102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-15</v>
      </c>
    </row>
    <row r="115" spans="1:16" ht="19.5" hidden="1" customHeight="1">
      <c r="A115" s="172" t="s">
        <v>3541</v>
      </c>
      <c r="B115" s="176">
        <v>46111</v>
      </c>
      <c r="C115" s="172" t="s">
        <v>2694</v>
      </c>
      <c r="D115" s="172" t="s">
        <v>82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46111</v>
      </c>
      <c r="K115" s="172" t="s">
        <v>85</v>
      </c>
      <c r="L115" s="172" t="s">
        <v>85</v>
      </c>
      <c r="M115" s="179">
        <v>0</v>
      </c>
      <c r="N115" s="177"/>
      <c r="O115" s="177"/>
      <c r="P115" s="180">
        <v>-6.31</v>
      </c>
    </row>
    <row r="116" spans="1:16" ht="19.5" hidden="1" customHeight="1">
      <c r="A116" s="172" t="s">
        <v>3542</v>
      </c>
      <c r="B116" s="176">
        <v>46111</v>
      </c>
      <c r="C116" s="172" t="s">
        <v>92</v>
      </c>
      <c r="D116" s="172" t="s">
        <v>24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2146</v>
      </c>
      <c r="J116" s="176">
        <v>46109</v>
      </c>
      <c r="K116" s="172" t="s">
        <v>93</v>
      </c>
      <c r="L116" s="172" t="s">
        <v>94</v>
      </c>
      <c r="M116" s="179">
        <v>0.43</v>
      </c>
      <c r="N116" s="177"/>
      <c r="O116" s="177">
        <v>34</v>
      </c>
      <c r="P116" s="180">
        <v>-89.91</v>
      </c>
    </row>
    <row r="117" spans="1:16" ht="19.5" hidden="1" customHeight="1">
      <c r="A117" s="172" t="s">
        <v>3542</v>
      </c>
      <c r="B117" s="176">
        <v>46111</v>
      </c>
      <c r="C117" s="172" t="s">
        <v>100</v>
      </c>
      <c r="D117" s="172" t="s">
        <v>101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2146</v>
      </c>
      <c r="J117" s="176">
        <v>46109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771.43</v>
      </c>
    </row>
    <row r="118" spans="1:16" ht="19.5" hidden="1" customHeight="1">
      <c r="A118" s="172" t="s">
        <v>3542</v>
      </c>
      <c r="B118" s="176">
        <v>46111</v>
      </c>
      <c r="C118" s="172" t="s">
        <v>100</v>
      </c>
      <c r="D118" s="172" t="s">
        <v>102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2146</v>
      </c>
      <c r="J118" s="176">
        <v>46109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7.71</v>
      </c>
    </row>
    <row r="119" spans="1:16" ht="19.5" hidden="1" customHeight="1">
      <c r="A119" s="172" t="s">
        <v>3542</v>
      </c>
      <c r="B119" s="176">
        <v>46111</v>
      </c>
      <c r="C119" s="172" t="s">
        <v>100</v>
      </c>
      <c r="D119" s="172" t="s">
        <v>103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2146</v>
      </c>
      <c r="J119" s="176">
        <v>46109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1366.86</v>
      </c>
    </row>
    <row r="120" spans="1:16" ht="19.5" hidden="1" customHeight="1">
      <c r="A120" s="172" t="s">
        <v>3542</v>
      </c>
      <c r="B120" s="176">
        <v>46111</v>
      </c>
      <c r="C120" s="172" t="s">
        <v>104</v>
      </c>
      <c r="D120" s="172" t="s">
        <v>105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2146</v>
      </c>
      <c r="J120" s="176">
        <v>46109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-922.78</v>
      </c>
    </row>
    <row r="121" spans="1:16" ht="19.5" hidden="1" customHeight="1">
      <c r="A121" s="172" t="s">
        <v>3542</v>
      </c>
      <c r="B121" s="176">
        <v>46111</v>
      </c>
      <c r="C121" s="172" t="s">
        <v>2694</v>
      </c>
      <c r="D121" s="172" t="s">
        <v>95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2146</v>
      </c>
      <c r="J121" s="176">
        <v>46109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-4.55</v>
      </c>
    </row>
    <row r="122" spans="1:16" ht="19.5" hidden="1" customHeight="1">
      <c r="A122" s="172" t="s">
        <v>3542</v>
      </c>
      <c r="B122" s="176">
        <v>46111</v>
      </c>
      <c r="C122" s="172" t="s">
        <v>2694</v>
      </c>
      <c r="D122" s="172" t="s">
        <v>82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0</v>
      </c>
      <c r="J122" s="176">
        <v>46109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-14.66</v>
      </c>
    </row>
    <row r="123" spans="1:16" ht="19.5" hidden="1" customHeight="1">
      <c r="A123" s="172" t="s">
        <v>3543</v>
      </c>
      <c r="B123" s="176">
        <v>46111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2163</v>
      </c>
      <c r="J123" s="176">
        <v>46109</v>
      </c>
      <c r="K123" s="172" t="s">
        <v>93</v>
      </c>
      <c r="L123" s="172" t="s">
        <v>94</v>
      </c>
      <c r="M123" s="179">
        <v>0.43</v>
      </c>
      <c r="N123" s="177"/>
      <c r="O123" s="177">
        <v>34</v>
      </c>
      <c r="P123" s="180">
        <v>-103.16</v>
      </c>
    </row>
    <row r="124" spans="1:16" ht="19.5" hidden="1" customHeight="1">
      <c r="A124" s="172" t="s">
        <v>3543</v>
      </c>
      <c r="B124" s="176">
        <v>46111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2163</v>
      </c>
      <c r="J124" s="176">
        <v>46109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752.85</v>
      </c>
    </row>
    <row r="125" spans="1:16" ht="19.5" hidden="1" customHeight="1">
      <c r="A125" s="172" t="s">
        <v>3543</v>
      </c>
      <c r="B125" s="176">
        <v>46111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2163</v>
      </c>
      <c r="J125" s="176">
        <v>46109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7.53</v>
      </c>
    </row>
    <row r="126" spans="1:16" ht="19.5" hidden="1" customHeight="1">
      <c r="A126" s="172" t="s">
        <v>3543</v>
      </c>
      <c r="B126" s="176">
        <v>46111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2163</v>
      </c>
      <c r="J126" s="176">
        <v>46109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1402.62</v>
      </c>
    </row>
    <row r="127" spans="1:16" ht="19.5" hidden="1" customHeight="1">
      <c r="A127" s="172" t="s">
        <v>3543</v>
      </c>
      <c r="B127" s="176">
        <v>46111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2163</v>
      </c>
      <c r="J127" s="176">
        <v>46109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-930.09</v>
      </c>
    </row>
    <row r="128" spans="1:16" ht="19.5" hidden="1" customHeight="1">
      <c r="A128" s="172" t="s">
        <v>3543</v>
      </c>
      <c r="B128" s="176">
        <v>46111</v>
      </c>
      <c r="C128" s="172" t="s">
        <v>2694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2163</v>
      </c>
      <c r="J128" s="176">
        <v>46109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-9.34</v>
      </c>
    </row>
    <row r="129" spans="1:16" ht="19.5" hidden="1" customHeight="1">
      <c r="A129" s="172" t="s">
        <v>3544</v>
      </c>
      <c r="B129" s="176">
        <v>46111</v>
      </c>
      <c r="C129" s="172" t="s">
        <v>2694</v>
      </c>
      <c r="D129" s="172" t="s">
        <v>82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0</v>
      </c>
      <c r="J129" s="176">
        <v>46111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-19.02</v>
      </c>
    </row>
    <row r="130" spans="1:16" ht="19.5" hidden="1" customHeight="1">
      <c r="A130" s="172" t="s">
        <v>3545</v>
      </c>
      <c r="B130" s="176">
        <v>46111</v>
      </c>
      <c r="C130" s="172" t="s">
        <v>92</v>
      </c>
      <c r="D130" s="172" t="s">
        <v>24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2750</v>
      </c>
      <c r="J130" s="176">
        <v>46108</v>
      </c>
      <c r="K130" s="172" t="s">
        <v>93</v>
      </c>
      <c r="L130" s="172" t="s">
        <v>94</v>
      </c>
      <c r="M130" s="179">
        <v>0.43</v>
      </c>
      <c r="N130" s="177"/>
      <c r="O130" s="177">
        <v>35</v>
      </c>
      <c r="P130" s="180">
        <v>-105.74</v>
      </c>
    </row>
    <row r="131" spans="1:16" ht="19.5" hidden="1" customHeight="1">
      <c r="A131" s="172" t="s">
        <v>3545</v>
      </c>
      <c r="B131" s="176">
        <v>46111</v>
      </c>
      <c r="C131" s="172" t="s">
        <v>100</v>
      </c>
      <c r="D131" s="172" t="s">
        <v>101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2750</v>
      </c>
      <c r="J131" s="176">
        <v>46108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1225.71</v>
      </c>
    </row>
    <row r="132" spans="1:16" ht="19.5" hidden="1" customHeight="1">
      <c r="A132" s="172" t="s">
        <v>3545</v>
      </c>
      <c r="B132" s="176">
        <v>46111</v>
      </c>
      <c r="C132" s="172" t="s">
        <v>100</v>
      </c>
      <c r="D132" s="172" t="s">
        <v>102</v>
      </c>
      <c r="E132" s="172" t="s">
        <v>43</v>
      </c>
      <c r="F132" s="172" t="s">
        <v>125</v>
      </c>
      <c r="G132" s="172" t="s">
        <v>84</v>
      </c>
      <c r="H132" s="177">
        <v>1</v>
      </c>
      <c r="I132" s="178">
        <v>2750</v>
      </c>
      <c r="J132" s="176">
        <v>46108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hidden="1" customHeight="1">
      <c r="A133" s="172" t="s">
        <v>3545</v>
      </c>
      <c r="B133" s="176">
        <v>46111</v>
      </c>
      <c r="C133" s="172" t="s">
        <v>100</v>
      </c>
      <c r="D133" s="172" t="s">
        <v>103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2750</v>
      </c>
      <c r="J133" s="176">
        <v>46108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1524.29</v>
      </c>
    </row>
    <row r="134" spans="1:16" ht="19.5" hidden="1" customHeight="1">
      <c r="A134" s="172" t="s">
        <v>3545</v>
      </c>
      <c r="B134" s="176">
        <v>46111</v>
      </c>
      <c r="C134" s="172" t="s">
        <v>104</v>
      </c>
      <c r="D134" s="172" t="s">
        <v>105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2750</v>
      </c>
      <c r="J134" s="176">
        <v>46108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-1182.5</v>
      </c>
    </row>
    <row r="135" spans="1:16" ht="19.5" hidden="1" customHeight="1">
      <c r="A135" s="172" t="s">
        <v>3545</v>
      </c>
      <c r="B135" s="176">
        <v>46111</v>
      </c>
      <c r="C135" s="172" t="s">
        <v>2694</v>
      </c>
      <c r="D135" s="172" t="s">
        <v>95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2750</v>
      </c>
      <c r="J135" s="176">
        <v>46108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-5.59</v>
      </c>
    </row>
    <row r="136" spans="1:16" ht="19.5" hidden="1" customHeight="1">
      <c r="A136" s="172" t="s">
        <v>3545</v>
      </c>
      <c r="B136" s="176">
        <v>46111</v>
      </c>
      <c r="C136" s="172" t="s">
        <v>2694</v>
      </c>
      <c r="D136" s="172" t="s">
        <v>82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0</v>
      </c>
      <c r="J136" s="176">
        <v>46108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-15.69</v>
      </c>
    </row>
    <row r="137" spans="1:16" ht="19.5" hidden="1" customHeight="1">
      <c r="A137" s="172" t="s">
        <v>3546</v>
      </c>
      <c r="B137" s="176">
        <v>46111</v>
      </c>
      <c r="C137" s="172" t="s">
        <v>92</v>
      </c>
      <c r="D137" s="172" t="s">
        <v>24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0</v>
      </c>
      <c r="J137" s="176">
        <v>46104</v>
      </c>
      <c r="K137" s="172" t="s">
        <v>93</v>
      </c>
      <c r="L137" s="172" t="s">
        <v>94</v>
      </c>
      <c r="M137" s="179">
        <v>0</v>
      </c>
      <c r="N137" s="177"/>
      <c r="O137" s="177">
        <v>33</v>
      </c>
      <c r="P137" s="180">
        <v>-56.94</v>
      </c>
    </row>
    <row r="138" spans="1:16" ht="19.5" hidden="1" customHeight="1">
      <c r="A138" s="172" t="s">
        <v>3546</v>
      </c>
      <c r="B138" s="176">
        <v>46111</v>
      </c>
      <c r="C138" s="172" t="s">
        <v>2694</v>
      </c>
      <c r="D138" s="172" t="s">
        <v>95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0</v>
      </c>
      <c r="J138" s="176">
        <v>46104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-7.97</v>
      </c>
    </row>
    <row r="139" spans="1:16" ht="19.5" hidden="1" customHeight="1">
      <c r="A139" s="172" t="s">
        <v>3546</v>
      </c>
      <c r="B139" s="176">
        <v>46111</v>
      </c>
      <c r="C139" s="172" t="s">
        <v>92</v>
      </c>
      <c r="D139" s="172" t="s">
        <v>96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0</v>
      </c>
      <c r="J139" s="176">
        <v>46104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0</v>
      </c>
    </row>
    <row r="140" spans="1:16" ht="19.5" hidden="1" customHeight="1">
      <c r="A140" s="172" t="s">
        <v>3546</v>
      </c>
      <c r="B140" s="176">
        <v>46111</v>
      </c>
      <c r="C140" s="172" t="s">
        <v>92</v>
      </c>
      <c r="D140" s="172" t="s">
        <v>97</v>
      </c>
      <c r="E140" s="172" t="s">
        <v>60</v>
      </c>
      <c r="F140" s="172" t="s">
        <v>1426</v>
      </c>
      <c r="G140" s="172" t="s">
        <v>84</v>
      </c>
      <c r="H140" s="177">
        <v>1</v>
      </c>
      <c r="I140" s="178">
        <v>0</v>
      </c>
      <c r="J140" s="176">
        <v>46104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-56.94</v>
      </c>
    </row>
    <row r="141" spans="1:16" ht="19.5" hidden="1" customHeight="1">
      <c r="A141" s="172" t="s">
        <v>3546</v>
      </c>
      <c r="B141" s="176">
        <v>46111</v>
      </c>
      <c r="C141" s="172" t="s">
        <v>2694</v>
      </c>
      <c r="D141" s="172" t="s">
        <v>98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46104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-15</v>
      </c>
    </row>
    <row r="142" spans="1:16" ht="19.5" hidden="1" customHeight="1">
      <c r="A142" s="172" t="s">
        <v>3547</v>
      </c>
      <c r="B142" s="176">
        <v>46111</v>
      </c>
      <c r="C142" s="172" t="s">
        <v>92</v>
      </c>
      <c r="D142" s="172" t="s">
        <v>24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2103</v>
      </c>
      <c r="J142" s="176">
        <v>46110</v>
      </c>
      <c r="K142" s="172" t="s">
        <v>93</v>
      </c>
      <c r="L142" s="172" t="s">
        <v>94</v>
      </c>
      <c r="M142" s="179">
        <v>0.43</v>
      </c>
      <c r="N142" s="177"/>
      <c r="O142" s="177">
        <v>33</v>
      </c>
      <c r="P142" s="180">
        <v>-81.709999999999994</v>
      </c>
    </row>
    <row r="143" spans="1:16" ht="19.5" hidden="1" customHeight="1">
      <c r="A143" s="172" t="s">
        <v>3547</v>
      </c>
      <c r="B143" s="176">
        <v>46111</v>
      </c>
      <c r="C143" s="172" t="s">
        <v>100</v>
      </c>
      <c r="D143" s="172" t="s">
        <v>101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2103</v>
      </c>
      <c r="J143" s="176">
        <v>46110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758.1</v>
      </c>
    </row>
    <row r="144" spans="1:16" ht="19.5" hidden="1" customHeight="1">
      <c r="A144" s="172" t="s">
        <v>3547</v>
      </c>
      <c r="B144" s="176">
        <v>46111</v>
      </c>
      <c r="C144" s="172" t="s">
        <v>100</v>
      </c>
      <c r="D144" s="172" t="s">
        <v>102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2103</v>
      </c>
      <c r="J144" s="176">
        <v>46110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7.58</v>
      </c>
    </row>
    <row r="145" spans="1:16" ht="19.5" hidden="1" customHeight="1">
      <c r="A145" s="172" t="s">
        <v>3547</v>
      </c>
      <c r="B145" s="176">
        <v>46111</v>
      </c>
      <c r="C145" s="172" t="s">
        <v>100</v>
      </c>
      <c r="D145" s="172" t="s">
        <v>103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2103</v>
      </c>
      <c r="J145" s="176">
        <v>46110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1337.32</v>
      </c>
    </row>
    <row r="146" spans="1:16" ht="19.5" hidden="1" customHeight="1">
      <c r="A146" s="172" t="s">
        <v>3547</v>
      </c>
      <c r="B146" s="176">
        <v>46111</v>
      </c>
      <c r="C146" s="172" t="s">
        <v>104</v>
      </c>
      <c r="D146" s="172" t="s">
        <v>105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2103</v>
      </c>
      <c r="J146" s="176">
        <v>46110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-904.29</v>
      </c>
    </row>
    <row r="147" spans="1:16" ht="19.5" hidden="1" customHeight="1">
      <c r="A147" s="172" t="s">
        <v>3547</v>
      </c>
      <c r="B147" s="176">
        <v>46111</v>
      </c>
      <c r="C147" s="172" t="s">
        <v>2694</v>
      </c>
      <c r="D147" s="172" t="s">
        <v>95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2103</v>
      </c>
      <c r="J147" s="176">
        <v>46110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-7.74</v>
      </c>
    </row>
    <row r="148" spans="1:16" ht="19.5" hidden="1" customHeight="1">
      <c r="A148" s="172" t="s">
        <v>3548</v>
      </c>
      <c r="B148" s="176">
        <v>46111</v>
      </c>
      <c r="C148" s="172" t="s">
        <v>92</v>
      </c>
      <c r="D148" s="172" t="s">
        <v>24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2163</v>
      </c>
      <c r="J148" s="176">
        <v>46108</v>
      </c>
      <c r="K148" s="172" t="s">
        <v>93</v>
      </c>
      <c r="L148" s="172" t="s">
        <v>94</v>
      </c>
      <c r="M148" s="179">
        <v>0.43</v>
      </c>
      <c r="N148" s="177"/>
      <c r="O148" s="177">
        <v>35</v>
      </c>
      <c r="P148" s="180">
        <v>-109.77</v>
      </c>
    </row>
    <row r="149" spans="1:16" ht="19.5" hidden="1" customHeight="1">
      <c r="A149" s="172" t="s">
        <v>3548</v>
      </c>
      <c r="B149" s="176">
        <v>46111</v>
      </c>
      <c r="C149" s="172" t="s">
        <v>100</v>
      </c>
      <c r="D149" s="172" t="s">
        <v>101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2163</v>
      </c>
      <c r="J149" s="176">
        <v>46108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754.29</v>
      </c>
    </row>
    <row r="150" spans="1:16" ht="19.5" hidden="1" customHeight="1">
      <c r="A150" s="172" t="s">
        <v>3548</v>
      </c>
      <c r="B150" s="176">
        <v>46111</v>
      </c>
      <c r="C150" s="172" t="s">
        <v>100</v>
      </c>
      <c r="D150" s="172" t="s">
        <v>102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2163</v>
      </c>
      <c r="J150" s="176">
        <v>46108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7.54</v>
      </c>
    </row>
    <row r="151" spans="1:16" ht="19.5" hidden="1" customHeight="1">
      <c r="A151" s="172" t="s">
        <v>3548</v>
      </c>
      <c r="B151" s="176">
        <v>46111</v>
      </c>
      <c r="C151" s="172" t="s">
        <v>100</v>
      </c>
      <c r="D151" s="172" t="s">
        <v>103</v>
      </c>
      <c r="E151" s="172" t="s">
        <v>52</v>
      </c>
      <c r="F151" s="172" t="s">
        <v>90</v>
      </c>
      <c r="G151" s="172" t="s">
        <v>84</v>
      </c>
      <c r="H151" s="177">
        <v>1</v>
      </c>
      <c r="I151" s="178">
        <v>2163</v>
      </c>
      <c r="J151" s="176">
        <v>46108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1401.17</v>
      </c>
    </row>
    <row r="152" spans="1:16" ht="19.5" hidden="1" customHeight="1">
      <c r="A152" s="172" t="s">
        <v>3548</v>
      </c>
      <c r="B152" s="176">
        <v>46111</v>
      </c>
      <c r="C152" s="172" t="s">
        <v>104</v>
      </c>
      <c r="D152" s="172" t="s">
        <v>105</v>
      </c>
      <c r="E152" s="172" t="s">
        <v>52</v>
      </c>
      <c r="F152" s="172" t="s">
        <v>90</v>
      </c>
      <c r="G152" s="172" t="s">
        <v>84</v>
      </c>
      <c r="H152" s="177">
        <v>1</v>
      </c>
      <c r="I152" s="178">
        <v>2163</v>
      </c>
      <c r="J152" s="176">
        <v>46108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-930.09</v>
      </c>
    </row>
    <row r="153" spans="1:16" ht="19.5" hidden="1" customHeight="1">
      <c r="A153" s="172" t="s">
        <v>3548</v>
      </c>
      <c r="B153" s="176">
        <v>46111</v>
      </c>
      <c r="C153" s="172" t="s">
        <v>2694</v>
      </c>
      <c r="D153" s="172" t="s">
        <v>95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2163</v>
      </c>
      <c r="J153" s="176">
        <v>46108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-6.87</v>
      </c>
    </row>
    <row r="154" spans="1:16" ht="19.5" hidden="1" customHeight="1">
      <c r="A154" s="172" t="s">
        <v>3549</v>
      </c>
      <c r="B154" s="176">
        <v>46111</v>
      </c>
      <c r="C154" s="172" t="s">
        <v>92</v>
      </c>
      <c r="D154" s="172" t="s">
        <v>24</v>
      </c>
      <c r="E154" s="172" t="s">
        <v>57</v>
      </c>
      <c r="F154" s="172" t="s">
        <v>1263</v>
      </c>
      <c r="G154" s="172" t="s">
        <v>84</v>
      </c>
      <c r="H154" s="177">
        <v>1</v>
      </c>
      <c r="I154" s="178">
        <v>0</v>
      </c>
      <c r="J154" s="176">
        <v>46108</v>
      </c>
      <c r="K154" s="172" t="s">
        <v>93</v>
      </c>
      <c r="L154" s="172" t="s">
        <v>94</v>
      </c>
      <c r="M154" s="179">
        <v>0</v>
      </c>
      <c r="N154" s="177"/>
      <c r="O154" s="177">
        <v>35</v>
      </c>
      <c r="P154" s="180">
        <v>-56.94</v>
      </c>
    </row>
    <row r="155" spans="1:16" ht="19.5" hidden="1" customHeight="1">
      <c r="A155" s="172" t="s">
        <v>3549</v>
      </c>
      <c r="B155" s="176">
        <v>46111</v>
      </c>
      <c r="C155" s="172" t="s">
        <v>2694</v>
      </c>
      <c r="D155" s="172" t="s">
        <v>95</v>
      </c>
      <c r="E155" s="172" t="s">
        <v>57</v>
      </c>
      <c r="F155" s="172" t="s">
        <v>1263</v>
      </c>
      <c r="G155" s="172" t="s">
        <v>84</v>
      </c>
      <c r="H155" s="177">
        <v>1</v>
      </c>
      <c r="I155" s="178">
        <v>0</v>
      </c>
      <c r="J155" s="176">
        <v>46108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-9.3000000000000007</v>
      </c>
    </row>
    <row r="156" spans="1:16" ht="19.5" hidden="1" customHeight="1">
      <c r="A156" s="172" t="s">
        <v>3549</v>
      </c>
      <c r="B156" s="176">
        <v>46111</v>
      </c>
      <c r="C156" s="172" t="s">
        <v>92</v>
      </c>
      <c r="D156" s="172" t="s">
        <v>96</v>
      </c>
      <c r="E156" s="172" t="s">
        <v>57</v>
      </c>
      <c r="F156" s="172" t="s">
        <v>1263</v>
      </c>
      <c r="G156" s="172" t="s">
        <v>84</v>
      </c>
      <c r="H156" s="177">
        <v>1</v>
      </c>
      <c r="I156" s="178">
        <v>0</v>
      </c>
      <c r="J156" s="176">
        <v>46108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3549</v>
      </c>
      <c r="B157" s="176">
        <v>46111</v>
      </c>
      <c r="C157" s="172" t="s">
        <v>92</v>
      </c>
      <c r="D157" s="172" t="s">
        <v>97</v>
      </c>
      <c r="E157" s="172" t="s">
        <v>57</v>
      </c>
      <c r="F157" s="172" t="s">
        <v>1263</v>
      </c>
      <c r="G157" s="172" t="s">
        <v>84</v>
      </c>
      <c r="H157" s="177">
        <v>1</v>
      </c>
      <c r="I157" s="178">
        <v>0</v>
      </c>
      <c r="J157" s="176">
        <v>46108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3549</v>
      </c>
      <c r="B158" s="176">
        <v>46111</v>
      </c>
      <c r="C158" s="172" t="s">
        <v>2694</v>
      </c>
      <c r="D158" s="172" t="s">
        <v>98</v>
      </c>
      <c r="E158" s="172" t="s">
        <v>57</v>
      </c>
      <c r="F158" s="172" t="s">
        <v>1263</v>
      </c>
      <c r="G158" s="172" t="s">
        <v>84</v>
      </c>
      <c r="H158" s="177">
        <v>1</v>
      </c>
      <c r="I158" s="178">
        <v>0</v>
      </c>
      <c r="J158" s="176">
        <v>46108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3550</v>
      </c>
      <c r="B159" s="176">
        <v>46111</v>
      </c>
      <c r="C159" s="172" t="s">
        <v>2694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46111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-15.89</v>
      </c>
    </row>
    <row r="160" spans="1:16" ht="19.5" hidden="1" customHeight="1">
      <c r="A160" s="172" t="s">
        <v>3551</v>
      </c>
      <c r="B160" s="176">
        <v>46111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46106</v>
      </c>
      <c r="K160" s="172" t="s">
        <v>93</v>
      </c>
      <c r="L160" s="172" t="s">
        <v>94</v>
      </c>
      <c r="M160" s="179">
        <v>0</v>
      </c>
      <c r="N160" s="177"/>
      <c r="O160" s="177">
        <v>34</v>
      </c>
      <c r="P160" s="180">
        <v>-56.94</v>
      </c>
    </row>
    <row r="161" spans="1:16" ht="19.5" hidden="1" customHeight="1">
      <c r="A161" s="172" t="s">
        <v>3551</v>
      </c>
      <c r="B161" s="176">
        <v>46111</v>
      </c>
      <c r="C161" s="172" t="s">
        <v>2694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46106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-5.87</v>
      </c>
    </row>
    <row r="162" spans="1:16" ht="19.5" hidden="1" customHeight="1">
      <c r="A162" s="172" t="s">
        <v>3551</v>
      </c>
      <c r="B162" s="176">
        <v>46111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46106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hidden="1" customHeight="1">
      <c r="A163" s="172" t="s">
        <v>3551</v>
      </c>
      <c r="B163" s="176">
        <v>46111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46106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-56.94</v>
      </c>
    </row>
    <row r="164" spans="1:16" ht="19.5" hidden="1" customHeight="1">
      <c r="A164" s="172" t="s">
        <v>3551</v>
      </c>
      <c r="B164" s="176">
        <v>46111</v>
      </c>
      <c r="C164" s="172" t="s">
        <v>2694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46106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hidden="1" customHeight="1">
      <c r="A165" s="172" t="s">
        <v>3552</v>
      </c>
      <c r="B165" s="176">
        <v>46111</v>
      </c>
      <c r="C165" s="172" t="s">
        <v>2694</v>
      </c>
      <c r="D165" s="172" t="s">
        <v>82</v>
      </c>
      <c r="E165" s="172" t="s">
        <v>43</v>
      </c>
      <c r="F165" s="172" t="s">
        <v>125</v>
      </c>
      <c r="G165" s="172" t="s">
        <v>84</v>
      </c>
      <c r="H165" s="177">
        <v>1</v>
      </c>
      <c r="I165" s="178">
        <v>0</v>
      </c>
      <c r="J165" s="176">
        <v>46111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-22.22</v>
      </c>
    </row>
    <row r="166" spans="1:16" ht="19.5" hidden="1" customHeight="1">
      <c r="A166" s="172" t="s">
        <v>3499</v>
      </c>
      <c r="B166" s="176">
        <v>46111</v>
      </c>
      <c r="C166" s="172" t="s">
        <v>92</v>
      </c>
      <c r="D166" s="172" t="s">
        <v>96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0</v>
      </c>
      <c r="J166" s="176">
        <v>46107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3499</v>
      </c>
      <c r="B167" s="176">
        <v>46111</v>
      </c>
      <c r="C167" s="172" t="s">
        <v>92</v>
      </c>
      <c r="D167" s="172" t="s">
        <v>97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0</v>
      </c>
      <c r="J167" s="176">
        <v>46107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3499</v>
      </c>
      <c r="B168" s="176">
        <v>46111</v>
      </c>
      <c r="C168" s="172" t="s">
        <v>2694</v>
      </c>
      <c r="D168" s="172" t="s">
        <v>98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0</v>
      </c>
      <c r="J168" s="176">
        <v>46107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3499</v>
      </c>
      <c r="B169" s="176">
        <v>46111</v>
      </c>
      <c r="C169" s="172" t="s">
        <v>92</v>
      </c>
      <c r="D169" s="172" t="s">
        <v>24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46107</v>
      </c>
      <c r="K169" s="172" t="s">
        <v>93</v>
      </c>
      <c r="L169" s="172" t="s">
        <v>94</v>
      </c>
      <c r="M169" s="179">
        <v>0</v>
      </c>
      <c r="N169" s="177"/>
      <c r="O169" s="177">
        <v>35</v>
      </c>
      <c r="P169" s="180">
        <v>-46.77</v>
      </c>
    </row>
    <row r="170" spans="1:16" ht="19.5" hidden="1" customHeight="1">
      <c r="A170" s="172" t="s">
        <v>3499</v>
      </c>
      <c r="B170" s="176">
        <v>46111</v>
      </c>
      <c r="C170" s="172" t="s">
        <v>2694</v>
      </c>
      <c r="D170" s="172" t="s">
        <v>95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46107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-8.3699999999999992</v>
      </c>
    </row>
    <row r="171" spans="1:16" ht="19.5" hidden="1" customHeight="1">
      <c r="A171" s="172" t="s">
        <v>3246</v>
      </c>
      <c r="B171" s="176">
        <v>46111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-750</v>
      </c>
    </row>
    <row r="172" spans="1:16" ht="19.5" hidden="1" customHeight="1">
      <c r="A172" s="172" t="s">
        <v>142</v>
      </c>
      <c r="B172" s="176">
        <v>46111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46111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-2007.6</v>
      </c>
    </row>
    <row r="173" spans="1:16" ht="19.5" hidden="1" customHeight="1">
      <c r="A173" s="172" t="s">
        <v>3251</v>
      </c>
      <c r="B173" s="176">
        <v>46111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46111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-875</v>
      </c>
    </row>
    <row r="174" spans="1:16" ht="19.5" hidden="1" customHeight="1">
      <c r="A174" s="172" t="s">
        <v>3432</v>
      </c>
      <c r="B174" s="176">
        <v>46111</v>
      </c>
      <c r="C174" s="172" t="s">
        <v>109</v>
      </c>
      <c r="D174" s="172" t="s">
        <v>139</v>
      </c>
      <c r="E174" s="172" t="s">
        <v>85</v>
      </c>
      <c r="F174" s="172" t="s">
        <v>85</v>
      </c>
      <c r="G174" s="172" t="s">
        <v>85</v>
      </c>
      <c r="H174" s="177">
        <v>0</v>
      </c>
      <c r="I174" s="178">
        <v>0</v>
      </c>
      <c r="J174" s="176">
        <v>46111</v>
      </c>
      <c r="K174" s="172" t="s">
        <v>85</v>
      </c>
      <c r="L174" s="172" t="s">
        <v>85</v>
      </c>
      <c r="M174" s="179">
        <v>0</v>
      </c>
      <c r="N174" s="177"/>
      <c r="O174" s="177"/>
      <c r="P174" s="180">
        <v>-281.87</v>
      </c>
    </row>
    <row r="175" spans="1:16" ht="19.5" hidden="1" customHeight="1">
      <c r="A175" s="172" t="s">
        <v>3433</v>
      </c>
      <c r="B175" s="176">
        <v>46111</v>
      </c>
      <c r="C175" s="172" t="s">
        <v>109</v>
      </c>
      <c r="D175" s="172" t="s">
        <v>139</v>
      </c>
      <c r="E175" s="172" t="s">
        <v>85</v>
      </c>
      <c r="F175" s="172" t="s">
        <v>85</v>
      </c>
      <c r="G175" s="172" t="s">
        <v>85</v>
      </c>
      <c r="H175" s="177">
        <v>0</v>
      </c>
      <c r="I175" s="178">
        <v>0</v>
      </c>
      <c r="J175" s="176">
        <v>46111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-537.51</v>
      </c>
    </row>
    <row r="176" spans="1:16" ht="19.5" hidden="1" customHeight="1">
      <c r="A176" s="172" t="s">
        <v>3434</v>
      </c>
      <c r="B176" s="176">
        <v>46111</v>
      </c>
      <c r="C176" s="172" t="s">
        <v>109</v>
      </c>
      <c r="D176" s="172" t="s">
        <v>139</v>
      </c>
      <c r="E176" s="172" t="s">
        <v>85</v>
      </c>
      <c r="F176" s="172" t="s">
        <v>85</v>
      </c>
      <c r="G176" s="172" t="s">
        <v>85</v>
      </c>
      <c r="H176" s="177">
        <v>0</v>
      </c>
      <c r="I176" s="178">
        <v>0</v>
      </c>
      <c r="J176" s="176">
        <v>46111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-277.27</v>
      </c>
    </row>
    <row r="177" spans="1:16" ht="19.5" hidden="1" customHeight="1">
      <c r="A177" s="172" t="s">
        <v>3013</v>
      </c>
      <c r="B177" s="176">
        <v>46111</v>
      </c>
      <c r="C177" s="172" t="s">
        <v>109</v>
      </c>
      <c r="D177" s="172" t="s">
        <v>143</v>
      </c>
      <c r="E177" s="172" t="s">
        <v>85</v>
      </c>
      <c r="F177" s="172" t="s">
        <v>85</v>
      </c>
      <c r="G177" s="172" t="s">
        <v>85</v>
      </c>
      <c r="H177" s="177">
        <v>0</v>
      </c>
      <c r="I177" s="178">
        <v>0</v>
      </c>
      <c r="J177" s="176">
        <v>46111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-479.25</v>
      </c>
    </row>
    <row r="178" spans="1:16" ht="19.5" hidden="1" customHeight="1">
      <c r="A178" s="172" t="s">
        <v>3407</v>
      </c>
      <c r="B178" s="176">
        <v>46111</v>
      </c>
      <c r="C178" s="172" t="s">
        <v>109</v>
      </c>
      <c r="D178" s="172" t="s">
        <v>139</v>
      </c>
      <c r="E178" s="172" t="s">
        <v>85</v>
      </c>
      <c r="F178" s="172" t="s">
        <v>85</v>
      </c>
      <c r="G178" s="172" t="s">
        <v>85</v>
      </c>
      <c r="H178" s="177">
        <v>0</v>
      </c>
      <c r="I178" s="178">
        <v>0</v>
      </c>
      <c r="J178" s="176">
        <v>46111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-625</v>
      </c>
    </row>
    <row r="179" spans="1:16" ht="19.5" hidden="1" customHeight="1">
      <c r="A179" s="172" t="s">
        <v>3406</v>
      </c>
      <c r="B179" s="176">
        <v>46111</v>
      </c>
      <c r="C179" s="172" t="s">
        <v>109</v>
      </c>
      <c r="D179" s="172" t="s">
        <v>139</v>
      </c>
      <c r="E179" s="172" t="s">
        <v>85</v>
      </c>
      <c r="F179" s="172" t="s">
        <v>85</v>
      </c>
      <c r="G179" s="172" t="s">
        <v>85</v>
      </c>
      <c r="H179" s="177">
        <v>0</v>
      </c>
      <c r="I179" s="178">
        <v>0</v>
      </c>
      <c r="J179" s="176">
        <v>46111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-625</v>
      </c>
    </row>
    <row r="180" spans="1:16" ht="19.5" hidden="1" customHeight="1">
      <c r="A180" s="172" t="s">
        <v>3408</v>
      </c>
      <c r="B180" s="176">
        <v>46111</v>
      </c>
      <c r="C180" s="172" t="s">
        <v>109</v>
      </c>
      <c r="D180" s="172" t="s">
        <v>139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46111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-750</v>
      </c>
    </row>
    <row r="181" spans="1:16" ht="19.5" hidden="1" customHeight="1">
      <c r="A181" s="172" t="s">
        <v>85</v>
      </c>
      <c r="B181" s="176">
        <v>46112</v>
      </c>
      <c r="C181" s="172" t="s">
        <v>3553</v>
      </c>
      <c r="D181" s="172" t="s">
        <v>3554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46112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1387.22</v>
      </c>
    </row>
    <row r="182" spans="1:16" ht="19.5" hidden="1" customHeight="1">
      <c r="A182" s="172" t="s">
        <v>85</v>
      </c>
      <c r="B182" s="176">
        <v>46112</v>
      </c>
      <c r="C182" s="172" t="s">
        <v>3553</v>
      </c>
      <c r="D182" s="172" t="s">
        <v>3555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46112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1194</v>
      </c>
    </row>
    <row r="183" spans="1:16" ht="19.5" hidden="1" customHeight="1">
      <c r="A183" s="172" t="s">
        <v>85</v>
      </c>
      <c r="B183" s="176">
        <v>46112</v>
      </c>
      <c r="C183" s="172" t="s">
        <v>3553</v>
      </c>
      <c r="D183" s="172" t="s">
        <v>3554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46112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-1387.22</v>
      </c>
    </row>
    <row r="184" spans="1:16" ht="19.5" hidden="1" customHeight="1">
      <c r="A184" s="172" t="s">
        <v>85</v>
      </c>
      <c r="B184" s="176">
        <v>46112</v>
      </c>
      <c r="C184" s="172" t="s">
        <v>3553</v>
      </c>
      <c r="D184" s="172" t="s">
        <v>3555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46112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-1194</v>
      </c>
    </row>
    <row r="185" spans="1:16" ht="19.5" hidden="1" customHeight="1">
      <c r="A185" s="172" t="s">
        <v>3556</v>
      </c>
      <c r="B185" s="176">
        <v>46112</v>
      </c>
      <c r="C185" s="172" t="s">
        <v>92</v>
      </c>
      <c r="D185" s="172" t="s">
        <v>24</v>
      </c>
      <c r="E185" s="172" t="s">
        <v>38</v>
      </c>
      <c r="F185" s="172" t="s">
        <v>87</v>
      </c>
      <c r="G185" s="172" t="s">
        <v>84</v>
      </c>
      <c r="H185" s="177">
        <v>1</v>
      </c>
      <c r="I185" s="178">
        <v>0</v>
      </c>
      <c r="J185" s="176">
        <v>46105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3556</v>
      </c>
      <c r="B186" s="176">
        <v>46112</v>
      </c>
      <c r="C186" s="172" t="s">
        <v>2694</v>
      </c>
      <c r="D186" s="172" t="s">
        <v>95</v>
      </c>
      <c r="E186" s="172" t="s">
        <v>38</v>
      </c>
      <c r="F186" s="172" t="s">
        <v>87</v>
      </c>
      <c r="G186" s="172" t="s">
        <v>84</v>
      </c>
      <c r="H186" s="177">
        <v>1</v>
      </c>
      <c r="I186" s="178">
        <v>0</v>
      </c>
      <c r="J186" s="176">
        <v>46105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-7.19</v>
      </c>
    </row>
    <row r="187" spans="1:16" ht="19.5" hidden="1" customHeight="1">
      <c r="A187" s="172" t="s">
        <v>3556</v>
      </c>
      <c r="B187" s="176">
        <v>46112</v>
      </c>
      <c r="C187" s="172" t="s">
        <v>92</v>
      </c>
      <c r="D187" s="172" t="s">
        <v>96</v>
      </c>
      <c r="E187" s="172" t="s">
        <v>38</v>
      </c>
      <c r="F187" s="172" t="s">
        <v>87</v>
      </c>
      <c r="G187" s="172" t="s">
        <v>84</v>
      </c>
      <c r="H187" s="177">
        <v>1</v>
      </c>
      <c r="I187" s="178">
        <v>0</v>
      </c>
      <c r="J187" s="176">
        <v>46105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3556</v>
      </c>
      <c r="B188" s="176">
        <v>46112</v>
      </c>
      <c r="C188" s="172" t="s">
        <v>92</v>
      </c>
      <c r="D188" s="172" t="s">
        <v>97</v>
      </c>
      <c r="E188" s="172" t="s">
        <v>38</v>
      </c>
      <c r="F188" s="172" t="s">
        <v>87</v>
      </c>
      <c r="G188" s="172" t="s">
        <v>84</v>
      </c>
      <c r="H188" s="177">
        <v>1</v>
      </c>
      <c r="I188" s="178">
        <v>0</v>
      </c>
      <c r="J188" s="176">
        <v>46105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3556</v>
      </c>
      <c r="B189" s="176">
        <v>46112</v>
      </c>
      <c r="C189" s="172" t="s">
        <v>2694</v>
      </c>
      <c r="D189" s="172" t="s">
        <v>98</v>
      </c>
      <c r="E189" s="172" t="s">
        <v>38</v>
      </c>
      <c r="F189" s="172" t="s">
        <v>87</v>
      </c>
      <c r="G189" s="172" t="s">
        <v>84</v>
      </c>
      <c r="H189" s="177">
        <v>1</v>
      </c>
      <c r="I189" s="178">
        <v>0</v>
      </c>
      <c r="J189" s="176">
        <v>46105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customHeight="1">
      <c r="A190" s="172" t="s">
        <v>85</v>
      </c>
      <c r="B190" s="176">
        <v>46112</v>
      </c>
      <c r="C190" s="172" t="s">
        <v>109</v>
      </c>
      <c r="D190" s="172" t="s">
        <v>110</v>
      </c>
      <c r="E190" s="172" t="s">
        <v>85</v>
      </c>
      <c r="F190" s="172" t="s">
        <v>85</v>
      </c>
      <c r="G190" s="172" t="s">
        <v>3557</v>
      </c>
      <c r="H190" s="177">
        <v>0</v>
      </c>
      <c r="I190" s="178">
        <v>0</v>
      </c>
      <c r="J190" s="176">
        <v>46112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-150</v>
      </c>
    </row>
    <row r="191" spans="1:16" ht="19.5" hidden="1" customHeight="1">
      <c r="A191" s="172" t="s">
        <v>3558</v>
      </c>
      <c r="B191" s="176">
        <v>46112</v>
      </c>
      <c r="C191" s="172" t="s">
        <v>2694</v>
      </c>
      <c r="D191" s="172" t="s">
        <v>82</v>
      </c>
      <c r="E191" s="172" t="s">
        <v>58</v>
      </c>
      <c r="F191" s="172" t="s">
        <v>1300</v>
      </c>
      <c r="G191" s="172" t="s">
        <v>84</v>
      </c>
      <c r="H191" s="177">
        <v>1</v>
      </c>
      <c r="I191" s="178">
        <v>0</v>
      </c>
      <c r="J191" s="176">
        <v>46112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-17.37</v>
      </c>
    </row>
    <row r="192" spans="1:16" ht="19.5" hidden="1" customHeight="1">
      <c r="A192" s="172" t="s">
        <v>3559</v>
      </c>
      <c r="B192" s="176">
        <v>46112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2163</v>
      </c>
      <c r="J192" s="176">
        <v>46110</v>
      </c>
      <c r="K192" s="172" t="s">
        <v>93</v>
      </c>
      <c r="L192" s="172" t="s">
        <v>94</v>
      </c>
      <c r="M192" s="179">
        <v>0.43</v>
      </c>
      <c r="N192" s="177"/>
      <c r="O192" s="177">
        <v>33</v>
      </c>
      <c r="P192" s="180">
        <v>-94.91</v>
      </c>
    </row>
    <row r="193" spans="1:16" ht="19.5" hidden="1" customHeight="1">
      <c r="A193" s="172" t="s">
        <v>3559</v>
      </c>
      <c r="B193" s="176">
        <v>46112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2163</v>
      </c>
      <c r="J193" s="176">
        <v>46110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826.05</v>
      </c>
    </row>
    <row r="194" spans="1:16" ht="19.5" hidden="1" customHeight="1">
      <c r="A194" s="172" t="s">
        <v>3559</v>
      </c>
      <c r="B194" s="176">
        <v>46112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2163</v>
      </c>
      <c r="J194" s="176">
        <v>46110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3559</v>
      </c>
      <c r="B195" s="176">
        <v>46112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2163</v>
      </c>
      <c r="J195" s="176">
        <v>46110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1336.95</v>
      </c>
    </row>
    <row r="196" spans="1:16" ht="19.5" hidden="1" customHeight="1">
      <c r="A196" s="172" t="s">
        <v>3559</v>
      </c>
      <c r="B196" s="176">
        <v>46112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2163</v>
      </c>
      <c r="J196" s="176">
        <v>46110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-930.09</v>
      </c>
    </row>
    <row r="197" spans="1:16" ht="19.5" hidden="1" customHeight="1">
      <c r="A197" s="172" t="s">
        <v>3559</v>
      </c>
      <c r="B197" s="176">
        <v>46112</v>
      </c>
      <c r="C197" s="172" t="s">
        <v>2694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2163</v>
      </c>
      <c r="J197" s="176">
        <v>46110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-7.56</v>
      </c>
    </row>
    <row r="198" spans="1:16" ht="19.5" hidden="1" customHeight="1">
      <c r="A198" s="172" t="s">
        <v>3559</v>
      </c>
      <c r="B198" s="176">
        <v>46112</v>
      </c>
      <c r="C198" s="172" t="s">
        <v>2694</v>
      </c>
      <c r="D198" s="172" t="s">
        <v>82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0</v>
      </c>
      <c r="J198" s="176">
        <v>46110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-7.1</v>
      </c>
    </row>
    <row r="199" spans="1:16" ht="19.5" hidden="1" customHeight="1">
      <c r="A199" s="172" t="s">
        <v>3560</v>
      </c>
      <c r="B199" s="176">
        <v>46112</v>
      </c>
      <c r="C199" s="172" t="s">
        <v>92</v>
      </c>
      <c r="D199" s="172" t="s">
        <v>24</v>
      </c>
      <c r="E199" s="172" t="s">
        <v>42</v>
      </c>
      <c r="F199" s="172" t="s">
        <v>89</v>
      </c>
      <c r="G199" s="172" t="s">
        <v>84</v>
      </c>
      <c r="H199" s="177">
        <v>1</v>
      </c>
      <c r="I199" s="178">
        <v>2146</v>
      </c>
      <c r="J199" s="176">
        <v>46110</v>
      </c>
      <c r="K199" s="172" t="s">
        <v>93</v>
      </c>
      <c r="L199" s="172" t="s">
        <v>94</v>
      </c>
      <c r="M199" s="179">
        <v>0.43</v>
      </c>
      <c r="N199" s="177"/>
      <c r="O199" s="177">
        <v>33</v>
      </c>
      <c r="P199" s="180">
        <v>-82.21</v>
      </c>
    </row>
    <row r="200" spans="1:16" ht="19.5" hidden="1" customHeight="1">
      <c r="A200" s="172" t="s">
        <v>3560</v>
      </c>
      <c r="B200" s="176">
        <v>46112</v>
      </c>
      <c r="C200" s="172" t="s">
        <v>100</v>
      </c>
      <c r="D200" s="172" t="s">
        <v>101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2146</v>
      </c>
      <c r="J200" s="176">
        <v>46110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785.71</v>
      </c>
    </row>
    <row r="201" spans="1:16" ht="19.5" hidden="1" customHeight="1">
      <c r="A201" s="172" t="s">
        <v>3560</v>
      </c>
      <c r="B201" s="176">
        <v>46112</v>
      </c>
      <c r="C201" s="172" t="s">
        <v>100</v>
      </c>
      <c r="D201" s="172" t="s">
        <v>102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2146</v>
      </c>
      <c r="J201" s="176">
        <v>46110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7.86</v>
      </c>
    </row>
    <row r="202" spans="1:16" ht="19.5" hidden="1" customHeight="1">
      <c r="A202" s="172" t="s">
        <v>3560</v>
      </c>
      <c r="B202" s="176">
        <v>46112</v>
      </c>
      <c r="C202" s="172" t="s">
        <v>100</v>
      </c>
      <c r="D202" s="172" t="s">
        <v>103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2146</v>
      </c>
      <c r="J202" s="176">
        <v>46110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1352.43</v>
      </c>
    </row>
    <row r="203" spans="1:16" ht="19.5" hidden="1" customHeight="1">
      <c r="A203" s="172" t="s">
        <v>3560</v>
      </c>
      <c r="B203" s="176">
        <v>46112</v>
      </c>
      <c r="C203" s="172" t="s">
        <v>104</v>
      </c>
      <c r="D203" s="172" t="s">
        <v>105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2146</v>
      </c>
      <c r="J203" s="176">
        <v>46110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-922.78</v>
      </c>
    </row>
    <row r="204" spans="1:16" ht="19.5" hidden="1" customHeight="1">
      <c r="A204" s="172" t="s">
        <v>3560</v>
      </c>
      <c r="B204" s="176">
        <v>46112</v>
      </c>
      <c r="C204" s="172" t="s">
        <v>2694</v>
      </c>
      <c r="D204" s="172" t="s">
        <v>95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2146</v>
      </c>
      <c r="J204" s="176">
        <v>46110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-19.36</v>
      </c>
    </row>
    <row r="205" spans="1:16" ht="19.5" hidden="1" customHeight="1">
      <c r="A205" s="172" t="s">
        <v>3560</v>
      </c>
      <c r="B205" s="176">
        <v>46112</v>
      </c>
      <c r="C205" s="172" t="s">
        <v>2694</v>
      </c>
      <c r="D205" s="172" t="s">
        <v>82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0</v>
      </c>
      <c r="J205" s="176">
        <v>46110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-14.93</v>
      </c>
    </row>
    <row r="206" spans="1:16" ht="19.5" hidden="1" customHeight="1">
      <c r="A206" s="172" t="s">
        <v>3561</v>
      </c>
      <c r="B206" s="176">
        <v>46112</v>
      </c>
      <c r="C206" s="172" t="s">
        <v>92</v>
      </c>
      <c r="D206" s="172" t="s">
        <v>24</v>
      </c>
      <c r="E206" s="172" t="s">
        <v>39</v>
      </c>
      <c r="F206" s="172" t="s">
        <v>117</v>
      </c>
      <c r="G206" s="172" t="s">
        <v>84</v>
      </c>
      <c r="H206" s="177">
        <v>1</v>
      </c>
      <c r="I206" s="178">
        <v>2103</v>
      </c>
      <c r="J206" s="176">
        <v>46108</v>
      </c>
      <c r="K206" s="172" t="s">
        <v>93</v>
      </c>
      <c r="L206" s="172" t="s">
        <v>94</v>
      </c>
      <c r="M206" s="179">
        <v>0.43</v>
      </c>
      <c r="N206" s="177"/>
      <c r="O206" s="177">
        <v>35</v>
      </c>
      <c r="P206" s="180">
        <v>-95.39</v>
      </c>
    </row>
    <row r="207" spans="1:16" ht="19.5" hidden="1" customHeight="1">
      <c r="A207" s="172" t="s">
        <v>3561</v>
      </c>
      <c r="B207" s="176">
        <v>46112</v>
      </c>
      <c r="C207" s="172" t="s">
        <v>100</v>
      </c>
      <c r="D207" s="172" t="s">
        <v>101</v>
      </c>
      <c r="E207" s="172" t="s">
        <v>39</v>
      </c>
      <c r="F207" s="172" t="s">
        <v>117</v>
      </c>
      <c r="G207" s="172" t="s">
        <v>84</v>
      </c>
      <c r="H207" s="177">
        <v>1</v>
      </c>
      <c r="I207" s="178">
        <v>2103</v>
      </c>
      <c r="J207" s="176">
        <v>46108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741.9</v>
      </c>
    </row>
    <row r="208" spans="1:16" ht="19.5" hidden="1" customHeight="1">
      <c r="A208" s="172" t="s">
        <v>3561</v>
      </c>
      <c r="B208" s="176">
        <v>46112</v>
      </c>
      <c r="C208" s="172" t="s">
        <v>100</v>
      </c>
      <c r="D208" s="172" t="s">
        <v>102</v>
      </c>
      <c r="E208" s="172" t="s">
        <v>39</v>
      </c>
      <c r="F208" s="172" t="s">
        <v>117</v>
      </c>
      <c r="G208" s="172" t="s">
        <v>84</v>
      </c>
      <c r="H208" s="177">
        <v>1</v>
      </c>
      <c r="I208" s="178">
        <v>2103</v>
      </c>
      <c r="J208" s="176">
        <v>46108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7.42</v>
      </c>
    </row>
    <row r="209" spans="1:16" ht="19.5" hidden="1" customHeight="1">
      <c r="A209" s="172" t="s">
        <v>3561</v>
      </c>
      <c r="B209" s="176">
        <v>46112</v>
      </c>
      <c r="C209" s="172" t="s">
        <v>100</v>
      </c>
      <c r="D209" s="172" t="s">
        <v>103</v>
      </c>
      <c r="E209" s="172" t="s">
        <v>39</v>
      </c>
      <c r="F209" s="172" t="s">
        <v>117</v>
      </c>
      <c r="G209" s="172" t="s">
        <v>84</v>
      </c>
      <c r="H209" s="177">
        <v>1</v>
      </c>
      <c r="I209" s="178">
        <v>2103</v>
      </c>
      <c r="J209" s="176">
        <v>46108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1353.68</v>
      </c>
    </row>
    <row r="210" spans="1:16" ht="19.5" hidden="1" customHeight="1">
      <c r="A210" s="172" t="s">
        <v>3561</v>
      </c>
      <c r="B210" s="176">
        <v>46112</v>
      </c>
      <c r="C210" s="172" t="s">
        <v>104</v>
      </c>
      <c r="D210" s="172" t="s">
        <v>105</v>
      </c>
      <c r="E210" s="172" t="s">
        <v>39</v>
      </c>
      <c r="F210" s="172" t="s">
        <v>117</v>
      </c>
      <c r="G210" s="172" t="s">
        <v>84</v>
      </c>
      <c r="H210" s="177">
        <v>1</v>
      </c>
      <c r="I210" s="178">
        <v>2103</v>
      </c>
      <c r="J210" s="176">
        <v>46108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-904.29</v>
      </c>
    </row>
    <row r="211" spans="1:16" ht="19.5" hidden="1" customHeight="1">
      <c r="A211" s="172" t="s">
        <v>3561</v>
      </c>
      <c r="B211" s="176">
        <v>46112</v>
      </c>
      <c r="C211" s="172" t="s">
        <v>2694</v>
      </c>
      <c r="D211" s="172" t="s">
        <v>95</v>
      </c>
      <c r="E211" s="172" t="s">
        <v>39</v>
      </c>
      <c r="F211" s="172" t="s">
        <v>117</v>
      </c>
      <c r="G211" s="172" t="s">
        <v>84</v>
      </c>
      <c r="H211" s="177">
        <v>1</v>
      </c>
      <c r="I211" s="178">
        <v>2103</v>
      </c>
      <c r="J211" s="176">
        <v>46108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-5.68</v>
      </c>
    </row>
    <row r="212" spans="1:16" ht="19.5" hidden="1" customHeight="1">
      <c r="A212" s="172" t="s">
        <v>3561</v>
      </c>
      <c r="B212" s="176">
        <v>46112</v>
      </c>
      <c r="C212" s="172" t="s">
        <v>2694</v>
      </c>
      <c r="D212" s="172" t="s">
        <v>82</v>
      </c>
      <c r="E212" s="172" t="s">
        <v>39</v>
      </c>
      <c r="F212" s="172" t="s">
        <v>117</v>
      </c>
      <c r="G212" s="172" t="s">
        <v>84</v>
      </c>
      <c r="H212" s="177">
        <v>1</v>
      </c>
      <c r="I212" s="178">
        <v>0</v>
      </c>
      <c r="J212" s="176">
        <v>46108</v>
      </c>
      <c r="K212" s="172" t="s">
        <v>85</v>
      </c>
      <c r="L212" s="172" t="s">
        <v>85</v>
      </c>
      <c r="M212" s="179">
        <v>0</v>
      </c>
      <c r="N212" s="177"/>
      <c r="O212" s="177"/>
      <c r="P212" s="180">
        <v>-14.1</v>
      </c>
    </row>
    <row r="213" spans="1:16" ht="19.5" hidden="1" customHeight="1">
      <c r="A213" s="172" t="s">
        <v>3562</v>
      </c>
      <c r="B213" s="176">
        <v>46112</v>
      </c>
      <c r="C213" s="172" t="s">
        <v>2694</v>
      </c>
      <c r="D213" s="172" t="s">
        <v>82</v>
      </c>
      <c r="E213" s="172" t="s">
        <v>60</v>
      </c>
      <c r="F213" s="172" t="s">
        <v>1426</v>
      </c>
      <c r="G213" s="172" t="s">
        <v>84</v>
      </c>
      <c r="H213" s="177">
        <v>1</v>
      </c>
      <c r="I213" s="178">
        <v>0</v>
      </c>
      <c r="J213" s="176">
        <v>46112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-21.35</v>
      </c>
    </row>
    <row r="214" spans="1:16" ht="19.5" hidden="1" customHeight="1">
      <c r="A214" s="172" t="s">
        <v>3531</v>
      </c>
      <c r="B214" s="176">
        <v>46112</v>
      </c>
      <c r="C214" s="172" t="s">
        <v>92</v>
      </c>
      <c r="D214" s="172" t="s">
        <v>24</v>
      </c>
      <c r="E214" s="172" t="s">
        <v>42</v>
      </c>
      <c r="F214" s="172" t="s">
        <v>89</v>
      </c>
      <c r="G214" s="172" t="s">
        <v>84</v>
      </c>
      <c r="H214" s="177">
        <v>1</v>
      </c>
      <c r="I214" s="178">
        <v>0</v>
      </c>
      <c r="J214" s="176">
        <v>46109</v>
      </c>
      <c r="K214" s="172" t="s">
        <v>93</v>
      </c>
      <c r="L214" s="172" t="s">
        <v>94</v>
      </c>
      <c r="M214" s="179">
        <v>0</v>
      </c>
      <c r="N214" s="177"/>
      <c r="O214" s="177">
        <v>34</v>
      </c>
      <c r="P214" s="180">
        <v>-46.77</v>
      </c>
    </row>
    <row r="215" spans="1:16" ht="19.5" hidden="1" customHeight="1">
      <c r="A215" s="172" t="s">
        <v>3531</v>
      </c>
      <c r="B215" s="176">
        <v>46112</v>
      </c>
      <c r="C215" s="172" t="s">
        <v>2694</v>
      </c>
      <c r="D215" s="172" t="s">
        <v>95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0</v>
      </c>
      <c r="J215" s="176">
        <v>46109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-11.35</v>
      </c>
    </row>
    <row r="216" spans="1:16" ht="19.5" hidden="1" customHeight="1">
      <c r="A216" s="172" t="s">
        <v>3531</v>
      </c>
      <c r="B216" s="176">
        <v>46112</v>
      </c>
      <c r="C216" s="172" t="s">
        <v>92</v>
      </c>
      <c r="D216" s="172" t="s">
        <v>96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46109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3531</v>
      </c>
      <c r="B217" s="176">
        <v>46112</v>
      </c>
      <c r="C217" s="172" t="s">
        <v>92</v>
      </c>
      <c r="D217" s="172" t="s">
        <v>97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0</v>
      </c>
      <c r="J217" s="176">
        <v>46109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3531</v>
      </c>
      <c r="B218" s="176">
        <v>46112</v>
      </c>
      <c r="C218" s="172" t="s">
        <v>2694</v>
      </c>
      <c r="D218" s="172" t="s">
        <v>98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0</v>
      </c>
      <c r="J218" s="176">
        <v>46109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3563</v>
      </c>
      <c r="B219" s="176">
        <v>46112</v>
      </c>
      <c r="C219" s="172" t="s">
        <v>92</v>
      </c>
      <c r="D219" s="172" t="s">
        <v>24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2750</v>
      </c>
      <c r="J219" s="176">
        <v>46106</v>
      </c>
      <c r="K219" s="172" t="s">
        <v>93</v>
      </c>
      <c r="L219" s="172" t="s">
        <v>94</v>
      </c>
      <c r="M219" s="179">
        <v>0.43</v>
      </c>
      <c r="N219" s="177"/>
      <c r="O219" s="177">
        <v>34</v>
      </c>
      <c r="P219" s="180">
        <v>-98.37</v>
      </c>
    </row>
    <row r="220" spans="1:16" ht="19.5" hidden="1" customHeight="1">
      <c r="A220" s="172" t="s">
        <v>3563</v>
      </c>
      <c r="B220" s="176">
        <v>46112</v>
      </c>
      <c r="C220" s="172" t="s">
        <v>100</v>
      </c>
      <c r="D220" s="172" t="s">
        <v>101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2750</v>
      </c>
      <c r="J220" s="176">
        <v>46106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1209.52</v>
      </c>
    </row>
    <row r="221" spans="1:16" ht="19.5" hidden="1" customHeight="1">
      <c r="A221" s="172" t="s">
        <v>3563</v>
      </c>
      <c r="B221" s="176">
        <v>46112</v>
      </c>
      <c r="C221" s="172" t="s">
        <v>100</v>
      </c>
      <c r="D221" s="172" t="s">
        <v>102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2750</v>
      </c>
      <c r="J221" s="176">
        <v>46106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12.1</v>
      </c>
    </row>
    <row r="222" spans="1:16" ht="19.5" hidden="1" customHeight="1">
      <c r="A222" s="172" t="s">
        <v>3563</v>
      </c>
      <c r="B222" s="176">
        <v>46112</v>
      </c>
      <c r="C222" s="172" t="s">
        <v>100</v>
      </c>
      <c r="D222" s="172" t="s">
        <v>103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2750</v>
      </c>
      <c r="J222" s="176">
        <v>46106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1528.38</v>
      </c>
    </row>
    <row r="223" spans="1:16" ht="19.5" hidden="1" customHeight="1">
      <c r="A223" s="172" t="s">
        <v>3563</v>
      </c>
      <c r="B223" s="176">
        <v>46112</v>
      </c>
      <c r="C223" s="172" t="s">
        <v>104</v>
      </c>
      <c r="D223" s="172" t="s">
        <v>105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2750</v>
      </c>
      <c r="J223" s="176">
        <v>46106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-1182.5</v>
      </c>
    </row>
    <row r="224" spans="1:16" ht="19.5" hidden="1" customHeight="1">
      <c r="A224" s="172" t="s">
        <v>3563</v>
      </c>
      <c r="B224" s="176">
        <v>46112</v>
      </c>
      <c r="C224" s="172" t="s">
        <v>2694</v>
      </c>
      <c r="D224" s="172" t="s">
        <v>95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2750</v>
      </c>
      <c r="J224" s="176">
        <v>46106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-5.53</v>
      </c>
    </row>
    <row r="225" spans="1:16" ht="19.5" hidden="1" customHeight="1">
      <c r="A225" s="172" t="s">
        <v>3564</v>
      </c>
      <c r="B225" s="176">
        <v>46112</v>
      </c>
      <c r="C225" s="172" t="s">
        <v>92</v>
      </c>
      <c r="D225" s="172" t="s">
        <v>24</v>
      </c>
      <c r="E225" s="172" t="s">
        <v>39</v>
      </c>
      <c r="F225" s="172" t="s">
        <v>117</v>
      </c>
      <c r="G225" s="172" t="s">
        <v>84</v>
      </c>
      <c r="H225" s="177">
        <v>1</v>
      </c>
      <c r="I225" s="178">
        <v>0</v>
      </c>
      <c r="J225" s="176">
        <v>46102</v>
      </c>
      <c r="K225" s="172" t="s">
        <v>93</v>
      </c>
      <c r="L225" s="172" t="s">
        <v>94</v>
      </c>
      <c r="M225" s="179">
        <v>0</v>
      </c>
      <c r="N225" s="177"/>
      <c r="O225" s="177">
        <v>31</v>
      </c>
      <c r="P225" s="180">
        <v>-46.77</v>
      </c>
    </row>
    <row r="226" spans="1:16" ht="19.5" hidden="1" customHeight="1">
      <c r="A226" s="172" t="s">
        <v>3564</v>
      </c>
      <c r="B226" s="176">
        <v>46112</v>
      </c>
      <c r="C226" s="172" t="s">
        <v>2694</v>
      </c>
      <c r="D226" s="172" t="s">
        <v>95</v>
      </c>
      <c r="E226" s="172" t="s">
        <v>39</v>
      </c>
      <c r="F226" s="172" t="s">
        <v>117</v>
      </c>
      <c r="G226" s="172" t="s">
        <v>84</v>
      </c>
      <c r="H226" s="177">
        <v>1</v>
      </c>
      <c r="I226" s="178">
        <v>0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-6.6</v>
      </c>
    </row>
    <row r="227" spans="1:16" ht="19.5" hidden="1" customHeight="1">
      <c r="A227" s="172" t="s">
        <v>3563</v>
      </c>
      <c r="B227" s="176">
        <v>46112</v>
      </c>
      <c r="C227" s="172" t="s">
        <v>2694</v>
      </c>
      <c r="D227" s="172" t="s">
        <v>82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46106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-22.98</v>
      </c>
    </row>
    <row r="228" spans="1:16" ht="19.5" hidden="1" customHeight="1">
      <c r="A228" s="172" t="s">
        <v>3564</v>
      </c>
      <c r="B228" s="176">
        <v>46112</v>
      </c>
      <c r="C228" s="172" t="s">
        <v>92</v>
      </c>
      <c r="D228" s="172" t="s">
        <v>96</v>
      </c>
      <c r="E228" s="172" t="s">
        <v>39</v>
      </c>
      <c r="F228" s="172" t="s">
        <v>117</v>
      </c>
      <c r="G228" s="172" t="s">
        <v>84</v>
      </c>
      <c r="H228" s="177">
        <v>1</v>
      </c>
      <c r="I228" s="178">
        <v>0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0</v>
      </c>
    </row>
    <row r="229" spans="1:16" ht="19.5" hidden="1" customHeight="1">
      <c r="A229" s="172" t="s">
        <v>3564</v>
      </c>
      <c r="B229" s="176">
        <v>46112</v>
      </c>
      <c r="C229" s="172" t="s">
        <v>92</v>
      </c>
      <c r="D229" s="172" t="s">
        <v>97</v>
      </c>
      <c r="E229" s="172" t="s">
        <v>39</v>
      </c>
      <c r="F229" s="172" t="s">
        <v>117</v>
      </c>
      <c r="G229" s="172" t="s">
        <v>84</v>
      </c>
      <c r="H229" s="177">
        <v>1</v>
      </c>
      <c r="I229" s="178">
        <v>0</v>
      </c>
      <c r="J229" s="176">
        <v>46102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-46.77</v>
      </c>
    </row>
    <row r="230" spans="1:16" ht="19.5" hidden="1" customHeight="1">
      <c r="A230" s="172" t="s">
        <v>3564</v>
      </c>
      <c r="B230" s="176">
        <v>46112</v>
      </c>
      <c r="C230" s="172" t="s">
        <v>2694</v>
      </c>
      <c r="D230" s="172" t="s">
        <v>98</v>
      </c>
      <c r="E230" s="172" t="s">
        <v>39</v>
      </c>
      <c r="F230" s="172" t="s">
        <v>117</v>
      </c>
      <c r="G230" s="172" t="s">
        <v>84</v>
      </c>
      <c r="H230" s="177">
        <v>1</v>
      </c>
      <c r="I230" s="178">
        <v>0</v>
      </c>
      <c r="J230" s="176">
        <v>46102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</v>
      </c>
    </row>
    <row r="231" spans="1:16" ht="19.5" hidden="1" customHeight="1">
      <c r="A231" s="172" t="s">
        <v>3565</v>
      </c>
      <c r="B231" s="176">
        <v>46112</v>
      </c>
      <c r="C231" s="172" t="s">
        <v>2694</v>
      </c>
      <c r="D231" s="172" t="s">
        <v>276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46112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-48</v>
      </c>
    </row>
    <row r="232" spans="1:16" ht="19.5" hidden="1" customHeight="1">
      <c r="A232" s="172" t="s">
        <v>3566</v>
      </c>
      <c r="B232" s="176">
        <v>46112</v>
      </c>
      <c r="C232" s="172" t="s">
        <v>2694</v>
      </c>
      <c r="D232" s="172" t="s">
        <v>276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46112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-48</v>
      </c>
    </row>
    <row r="233" spans="1:16" ht="19.5" hidden="1" customHeight="1">
      <c r="A233" s="172" t="s">
        <v>3567</v>
      </c>
      <c r="B233" s="176">
        <v>46112</v>
      </c>
      <c r="C233" s="172" t="s">
        <v>352</v>
      </c>
      <c r="D233" s="172" t="s">
        <v>3568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46112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-20</v>
      </c>
    </row>
    <row r="234" spans="1:16" ht="19.5" hidden="1" customHeight="1">
      <c r="A234" s="172" t="s">
        <v>3567</v>
      </c>
      <c r="B234" s="176">
        <v>46112</v>
      </c>
      <c r="C234" s="172" t="s">
        <v>352</v>
      </c>
      <c r="D234" s="172" t="s">
        <v>3569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46112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-9.6</v>
      </c>
    </row>
    <row r="235" spans="1:16" ht="19.5" hidden="1" customHeight="1">
      <c r="A235" s="172" t="s">
        <v>3570</v>
      </c>
      <c r="B235" s="176">
        <v>46112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46102</v>
      </c>
      <c r="K235" s="172" t="s">
        <v>93</v>
      </c>
      <c r="L235" s="172" t="s">
        <v>94</v>
      </c>
      <c r="M235" s="179">
        <v>0</v>
      </c>
      <c r="N235" s="177"/>
      <c r="O235" s="177">
        <v>31</v>
      </c>
      <c r="P235" s="180">
        <v>-46.77</v>
      </c>
    </row>
    <row r="236" spans="1:16" ht="19.5" hidden="1" customHeight="1">
      <c r="A236" s="172" t="s">
        <v>3570</v>
      </c>
      <c r="B236" s="176">
        <v>46112</v>
      </c>
      <c r="C236" s="172" t="s">
        <v>92</v>
      </c>
      <c r="D236" s="172" t="s">
        <v>96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46102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0</v>
      </c>
    </row>
    <row r="237" spans="1:16" ht="19.5" hidden="1" customHeight="1">
      <c r="A237" s="172" t="s">
        <v>3570</v>
      </c>
      <c r="B237" s="176">
        <v>46112</v>
      </c>
      <c r="C237" s="172" t="s">
        <v>92</v>
      </c>
      <c r="D237" s="172" t="s">
        <v>97</v>
      </c>
      <c r="E237" s="172" t="s">
        <v>43</v>
      </c>
      <c r="F237" s="172" t="s">
        <v>125</v>
      </c>
      <c r="G237" s="172" t="s">
        <v>84</v>
      </c>
      <c r="H237" s="177">
        <v>1</v>
      </c>
      <c r="I237" s="178">
        <v>0</v>
      </c>
      <c r="J237" s="176">
        <v>46102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-46.77</v>
      </c>
    </row>
    <row r="238" spans="1:16" ht="19.5" hidden="1" customHeight="1">
      <c r="A238" s="172" t="s">
        <v>3571</v>
      </c>
      <c r="B238" s="176">
        <v>46112</v>
      </c>
      <c r="C238" s="172" t="s">
        <v>92</v>
      </c>
      <c r="D238" s="172" t="s">
        <v>24</v>
      </c>
      <c r="E238" s="172" t="s">
        <v>38</v>
      </c>
      <c r="F238" s="172" t="s">
        <v>87</v>
      </c>
      <c r="G238" s="172" t="s">
        <v>84</v>
      </c>
      <c r="H238" s="177">
        <v>1</v>
      </c>
      <c r="I238" s="178">
        <v>2103</v>
      </c>
      <c r="J238" s="176">
        <v>46109</v>
      </c>
      <c r="K238" s="172" t="s">
        <v>93</v>
      </c>
      <c r="L238" s="172" t="s">
        <v>94</v>
      </c>
      <c r="M238" s="179">
        <v>0.43</v>
      </c>
      <c r="N238" s="177"/>
      <c r="O238" s="177">
        <v>34</v>
      </c>
      <c r="P238" s="180">
        <v>-89.31</v>
      </c>
    </row>
    <row r="239" spans="1:16" ht="19.5" hidden="1" customHeight="1">
      <c r="A239" s="172" t="s">
        <v>3571</v>
      </c>
      <c r="B239" s="176">
        <v>46112</v>
      </c>
      <c r="C239" s="172" t="s">
        <v>100</v>
      </c>
      <c r="D239" s="172" t="s">
        <v>101</v>
      </c>
      <c r="E239" s="172" t="s">
        <v>38</v>
      </c>
      <c r="F239" s="172" t="s">
        <v>87</v>
      </c>
      <c r="G239" s="172" t="s">
        <v>84</v>
      </c>
      <c r="H239" s="177">
        <v>1</v>
      </c>
      <c r="I239" s="178">
        <v>2103</v>
      </c>
      <c r="J239" s="176">
        <v>46109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733.33</v>
      </c>
    </row>
    <row r="240" spans="1:16" ht="19.5" hidden="1" customHeight="1">
      <c r="A240" s="172" t="s">
        <v>3571</v>
      </c>
      <c r="B240" s="176">
        <v>46112</v>
      </c>
      <c r="C240" s="172" t="s">
        <v>100</v>
      </c>
      <c r="D240" s="172" t="s">
        <v>102</v>
      </c>
      <c r="E240" s="172" t="s">
        <v>38</v>
      </c>
      <c r="F240" s="172" t="s">
        <v>87</v>
      </c>
      <c r="G240" s="172" t="s">
        <v>84</v>
      </c>
      <c r="H240" s="177">
        <v>1</v>
      </c>
      <c r="I240" s="178">
        <v>2103</v>
      </c>
      <c r="J240" s="176">
        <v>46109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7.33</v>
      </c>
    </row>
    <row r="241" spans="1:16" ht="19.5" hidden="1" customHeight="1">
      <c r="A241" s="172" t="s">
        <v>3571</v>
      </c>
      <c r="B241" s="176">
        <v>46112</v>
      </c>
      <c r="C241" s="172" t="s">
        <v>100</v>
      </c>
      <c r="D241" s="172" t="s">
        <v>103</v>
      </c>
      <c r="E241" s="172" t="s">
        <v>38</v>
      </c>
      <c r="F241" s="172" t="s">
        <v>87</v>
      </c>
      <c r="G241" s="172" t="s">
        <v>84</v>
      </c>
      <c r="H241" s="177">
        <v>1</v>
      </c>
      <c r="I241" s="178">
        <v>2103</v>
      </c>
      <c r="J241" s="176">
        <v>46109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1362.34</v>
      </c>
    </row>
    <row r="242" spans="1:16" ht="19.5" hidden="1" customHeight="1">
      <c r="A242" s="172" t="s">
        <v>3571</v>
      </c>
      <c r="B242" s="176">
        <v>46112</v>
      </c>
      <c r="C242" s="172" t="s">
        <v>104</v>
      </c>
      <c r="D242" s="172" t="s">
        <v>105</v>
      </c>
      <c r="E242" s="172" t="s">
        <v>38</v>
      </c>
      <c r="F242" s="172" t="s">
        <v>87</v>
      </c>
      <c r="G242" s="172" t="s">
        <v>84</v>
      </c>
      <c r="H242" s="177">
        <v>1</v>
      </c>
      <c r="I242" s="178">
        <v>2103</v>
      </c>
      <c r="J242" s="176">
        <v>46109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-904.29</v>
      </c>
    </row>
    <row r="243" spans="1:16" ht="19.5" hidden="1" customHeight="1">
      <c r="A243" s="172" t="s">
        <v>3571</v>
      </c>
      <c r="B243" s="176">
        <v>46112</v>
      </c>
      <c r="C243" s="172" t="s">
        <v>2694</v>
      </c>
      <c r="D243" s="172" t="s">
        <v>95</v>
      </c>
      <c r="E243" s="172" t="s">
        <v>38</v>
      </c>
      <c r="F243" s="172" t="s">
        <v>87</v>
      </c>
      <c r="G243" s="172" t="s">
        <v>84</v>
      </c>
      <c r="H243" s="177">
        <v>1</v>
      </c>
      <c r="I243" s="178">
        <v>2103</v>
      </c>
      <c r="J243" s="176">
        <v>46109</v>
      </c>
      <c r="K243" s="172" t="s">
        <v>93</v>
      </c>
      <c r="L243" s="172" t="s">
        <v>94</v>
      </c>
      <c r="M243" s="179">
        <v>0.43</v>
      </c>
      <c r="N243" s="177"/>
      <c r="O243" s="177"/>
      <c r="P243" s="180">
        <v>-6.88</v>
      </c>
    </row>
    <row r="244" spans="1:16" ht="19.5" hidden="1" customHeight="1">
      <c r="A244" s="172" t="s">
        <v>3571</v>
      </c>
      <c r="B244" s="176">
        <v>46112</v>
      </c>
      <c r="C244" s="172" t="s">
        <v>2694</v>
      </c>
      <c r="D244" s="172" t="s">
        <v>82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46109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-13.93</v>
      </c>
    </row>
    <row r="245" spans="1:16" ht="19.5" hidden="1" customHeight="1">
      <c r="A245" s="172" t="s">
        <v>3572</v>
      </c>
      <c r="B245" s="176">
        <v>46112</v>
      </c>
      <c r="C245" s="172" t="s">
        <v>92</v>
      </c>
      <c r="D245" s="172" t="s">
        <v>24</v>
      </c>
      <c r="E245" s="172" t="s">
        <v>42</v>
      </c>
      <c r="F245" s="172" t="s">
        <v>89</v>
      </c>
      <c r="G245" s="172" t="s">
        <v>84</v>
      </c>
      <c r="H245" s="177">
        <v>1</v>
      </c>
      <c r="I245" s="178">
        <v>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>
        <v>34</v>
      </c>
      <c r="P245" s="180">
        <v>-46.77</v>
      </c>
    </row>
    <row r="246" spans="1:16" ht="19.5" hidden="1" customHeight="1">
      <c r="A246" s="172" t="s">
        <v>3572</v>
      </c>
      <c r="B246" s="176">
        <v>46112</v>
      </c>
      <c r="C246" s="172" t="s">
        <v>2694</v>
      </c>
      <c r="D246" s="172" t="s">
        <v>95</v>
      </c>
      <c r="E246" s="172" t="s">
        <v>42</v>
      </c>
      <c r="F246" s="172" t="s">
        <v>89</v>
      </c>
      <c r="G246" s="172" t="s">
        <v>84</v>
      </c>
      <c r="H246" s="177">
        <v>1</v>
      </c>
      <c r="I246" s="178">
        <v>0</v>
      </c>
      <c r="J246" s="176">
        <v>46105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-5.57</v>
      </c>
    </row>
    <row r="247" spans="1:16" ht="19.5" hidden="1" customHeight="1">
      <c r="A247" s="172" t="s">
        <v>3573</v>
      </c>
      <c r="B247" s="176">
        <v>46112</v>
      </c>
      <c r="C247" s="172" t="s">
        <v>92</v>
      </c>
      <c r="D247" s="172" t="s">
        <v>24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46105</v>
      </c>
      <c r="K247" s="172" t="s">
        <v>93</v>
      </c>
      <c r="L247" s="172" t="s">
        <v>94</v>
      </c>
      <c r="M247" s="179">
        <v>0</v>
      </c>
      <c r="N247" s="177"/>
      <c r="O247" s="177">
        <v>34</v>
      </c>
      <c r="P247" s="180">
        <v>-46.77</v>
      </c>
    </row>
    <row r="248" spans="1:16" ht="19.5" hidden="1" customHeight="1">
      <c r="A248" s="172" t="s">
        <v>3573</v>
      </c>
      <c r="B248" s="176">
        <v>46112</v>
      </c>
      <c r="C248" s="172" t="s">
        <v>2694</v>
      </c>
      <c r="D248" s="172" t="s">
        <v>95</v>
      </c>
      <c r="E248" s="172" t="s">
        <v>39</v>
      </c>
      <c r="F248" s="172" t="s">
        <v>117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-5.59</v>
      </c>
    </row>
    <row r="249" spans="1:16" ht="19.5" hidden="1" customHeight="1">
      <c r="A249" s="172" t="s">
        <v>3572</v>
      </c>
      <c r="B249" s="176">
        <v>46112</v>
      </c>
      <c r="C249" s="172" t="s">
        <v>92</v>
      </c>
      <c r="D249" s="172" t="s">
        <v>96</v>
      </c>
      <c r="E249" s="172" t="s">
        <v>42</v>
      </c>
      <c r="F249" s="172" t="s">
        <v>89</v>
      </c>
      <c r="G249" s="172" t="s">
        <v>84</v>
      </c>
      <c r="H249" s="177">
        <v>1</v>
      </c>
      <c r="I249" s="178">
        <v>0</v>
      </c>
      <c r="J249" s="176">
        <v>46105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3572</v>
      </c>
      <c r="B250" s="176">
        <v>46112</v>
      </c>
      <c r="C250" s="172" t="s">
        <v>92</v>
      </c>
      <c r="D250" s="172" t="s">
        <v>97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46105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-46.77</v>
      </c>
    </row>
    <row r="251" spans="1:16" ht="19.5" hidden="1" customHeight="1">
      <c r="A251" s="172" t="s">
        <v>3572</v>
      </c>
      <c r="B251" s="176">
        <v>46112</v>
      </c>
      <c r="C251" s="172" t="s">
        <v>2694</v>
      </c>
      <c r="D251" s="172" t="s">
        <v>98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46105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3573</v>
      </c>
      <c r="B252" s="176">
        <v>46112</v>
      </c>
      <c r="C252" s="172" t="s">
        <v>92</v>
      </c>
      <c r="D252" s="172" t="s">
        <v>96</v>
      </c>
      <c r="E252" s="172" t="s">
        <v>39</v>
      </c>
      <c r="F252" s="172" t="s">
        <v>117</v>
      </c>
      <c r="G252" s="172" t="s">
        <v>84</v>
      </c>
      <c r="H252" s="177">
        <v>1</v>
      </c>
      <c r="I252" s="178">
        <v>0</v>
      </c>
      <c r="J252" s="176">
        <v>46105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3573</v>
      </c>
      <c r="B253" s="176">
        <v>46112</v>
      </c>
      <c r="C253" s="172" t="s">
        <v>92</v>
      </c>
      <c r="D253" s="172" t="s">
        <v>97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46105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3573</v>
      </c>
      <c r="B254" s="176">
        <v>46112</v>
      </c>
      <c r="C254" s="172" t="s">
        <v>2694</v>
      </c>
      <c r="D254" s="172" t="s">
        <v>98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46105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3574</v>
      </c>
      <c r="B255" s="176">
        <v>46112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46105</v>
      </c>
      <c r="K255" s="172" t="s">
        <v>93</v>
      </c>
      <c r="L255" s="172" t="s">
        <v>94</v>
      </c>
      <c r="M255" s="179">
        <v>0</v>
      </c>
      <c r="N255" s="177"/>
      <c r="O255" s="177">
        <v>34</v>
      </c>
      <c r="P255" s="180">
        <v>-46.77</v>
      </c>
    </row>
    <row r="256" spans="1:16" ht="19.5" hidden="1" customHeight="1">
      <c r="A256" s="172" t="s">
        <v>3574</v>
      </c>
      <c r="B256" s="176">
        <v>46112</v>
      </c>
      <c r="C256" s="172" t="s">
        <v>2694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46105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-5.59</v>
      </c>
    </row>
    <row r="257" spans="1:16" ht="19.5" hidden="1" customHeight="1">
      <c r="A257" s="172" t="s">
        <v>3574</v>
      </c>
      <c r="B257" s="176">
        <v>46112</v>
      </c>
      <c r="C257" s="172" t="s">
        <v>92</v>
      </c>
      <c r="D257" s="172" t="s">
        <v>96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46105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hidden="1" customHeight="1">
      <c r="A258" s="172" t="s">
        <v>3574</v>
      </c>
      <c r="B258" s="176">
        <v>46112</v>
      </c>
      <c r="C258" s="172" t="s">
        <v>92</v>
      </c>
      <c r="D258" s="172" t="s">
        <v>97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46105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-46.77</v>
      </c>
    </row>
    <row r="259" spans="1:16" ht="19.5" hidden="1" customHeight="1">
      <c r="A259" s="172" t="s">
        <v>3574</v>
      </c>
      <c r="B259" s="176">
        <v>46112</v>
      </c>
      <c r="C259" s="172" t="s">
        <v>2694</v>
      </c>
      <c r="D259" s="172" t="s">
        <v>98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46105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-15</v>
      </c>
    </row>
    <row r="260" spans="1:16" ht="19.5" hidden="1" customHeight="1">
      <c r="A260" s="172" t="s">
        <v>3575</v>
      </c>
      <c r="B260" s="176">
        <v>46112</v>
      </c>
      <c r="C260" s="172" t="s">
        <v>92</v>
      </c>
      <c r="D260" s="172" t="s">
        <v>24</v>
      </c>
      <c r="E260" s="172" t="s">
        <v>39</v>
      </c>
      <c r="F260" s="172" t="s">
        <v>117</v>
      </c>
      <c r="G260" s="172" t="s">
        <v>84</v>
      </c>
      <c r="H260" s="177">
        <v>1</v>
      </c>
      <c r="I260" s="178">
        <v>2103</v>
      </c>
      <c r="J260" s="176">
        <v>46110</v>
      </c>
      <c r="K260" s="172" t="s">
        <v>93</v>
      </c>
      <c r="L260" s="172" t="s">
        <v>94</v>
      </c>
      <c r="M260" s="179">
        <v>0.43</v>
      </c>
      <c r="N260" s="177"/>
      <c r="O260" s="177">
        <v>33</v>
      </c>
      <c r="P260" s="180">
        <v>-81.709999999999994</v>
      </c>
    </row>
    <row r="261" spans="1:16" ht="19.5" hidden="1" customHeight="1">
      <c r="A261" s="172" t="s">
        <v>3575</v>
      </c>
      <c r="B261" s="176">
        <v>46112</v>
      </c>
      <c r="C261" s="172" t="s">
        <v>100</v>
      </c>
      <c r="D261" s="172" t="s">
        <v>101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2103</v>
      </c>
      <c r="J261" s="176">
        <v>46110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733.33</v>
      </c>
    </row>
    <row r="262" spans="1:16" ht="19.5" hidden="1" customHeight="1">
      <c r="A262" s="172" t="s">
        <v>3575</v>
      </c>
      <c r="B262" s="176">
        <v>46112</v>
      </c>
      <c r="C262" s="172" t="s">
        <v>100</v>
      </c>
      <c r="D262" s="172" t="s">
        <v>102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2103</v>
      </c>
      <c r="J262" s="176">
        <v>46110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7.33</v>
      </c>
    </row>
    <row r="263" spans="1:16" ht="19.5" hidden="1" customHeight="1">
      <c r="A263" s="172" t="s">
        <v>3575</v>
      </c>
      <c r="B263" s="176">
        <v>46112</v>
      </c>
      <c r="C263" s="172" t="s">
        <v>100</v>
      </c>
      <c r="D263" s="172" t="s">
        <v>103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2103</v>
      </c>
      <c r="J263" s="176">
        <v>46110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1362.34</v>
      </c>
    </row>
    <row r="264" spans="1:16" ht="19.5" hidden="1" customHeight="1">
      <c r="A264" s="172" t="s">
        <v>3575</v>
      </c>
      <c r="B264" s="176">
        <v>46112</v>
      </c>
      <c r="C264" s="172" t="s">
        <v>104</v>
      </c>
      <c r="D264" s="172" t="s">
        <v>105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2103</v>
      </c>
      <c r="J264" s="176">
        <v>46110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-904.29</v>
      </c>
    </row>
    <row r="265" spans="1:16" ht="19.5" hidden="1" customHeight="1">
      <c r="A265" s="172" t="s">
        <v>3575</v>
      </c>
      <c r="B265" s="176">
        <v>46112</v>
      </c>
      <c r="C265" s="172" t="s">
        <v>2694</v>
      </c>
      <c r="D265" s="172" t="s">
        <v>95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2103</v>
      </c>
      <c r="J265" s="176">
        <v>46110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-13.45</v>
      </c>
    </row>
    <row r="266" spans="1:16" ht="19.5" hidden="1" customHeight="1">
      <c r="A266" s="172" t="s">
        <v>3576</v>
      </c>
      <c r="B266" s="176">
        <v>46112</v>
      </c>
      <c r="C266" s="172" t="s">
        <v>92</v>
      </c>
      <c r="D266" s="172" t="s">
        <v>24</v>
      </c>
      <c r="E266" s="172" t="s">
        <v>41</v>
      </c>
      <c r="F266" s="172" t="s">
        <v>83</v>
      </c>
      <c r="G266" s="172" t="s">
        <v>84</v>
      </c>
      <c r="H266" s="177">
        <v>1</v>
      </c>
      <c r="I266" s="178">
        <v>2180</v>
      </c>
      <c r="J266" s="176">
        <v>46110</v>
      </c>
      <c r="K266" s="172" t="s">
        <v>93</v>
      </c>
      <c r="L266" s="172" t="s">
        <v>94</v>
      </c>
      <c r="M266" s="179">
        <v>0.43</v>
      </c>
      <c r="N266" s="177"/>
      <c r="O266" s="177">
        <v>33</v>
      </c>
      <c r="P266" s="180">
        <v>-82.6</v>
      </c>
    </row>
    <row r="267" spans="1:16" ht="19.5" hidden="1" customHeight="1">
      <c r="A267" s="172" t="s">
        <v>3576</v>
      </c>
      <c r="B267" s="176">
        <v>46112</v>
      </c>
      <c r="C267" s="172" t="s">
        <v>100</v>
      </c>
      <c r="D267" s="172" t="s">
        <v>101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2180</v>
      </c>
      <c r="J267" s="176">
        <v>46110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760</v>
      </c>
    </row>
    <row r="268" spans="1:16" ht="19.5" hidden="1" customHeight="1">
      <c r="A268" s="172" t="s">
        <v>3576</v>
      </c>
      <c r="B268" s="176">
        <v>46112</v>
      </c>
      <c r="C268" s="172" t="s">
        <v>100</v>
      </c>
      <c r="D268" s="172" t="s">
        <v>102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2180</v>
      </c>
      <c r="J268" s="176">
        <v>46110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7.6</v>
      </c>
    </row>
    <row r="269" spans="1:16" ht="19.5" hidden="1" customHeight="1">
      <c r="A269" s="172" t="s">
        <v>3576</v>
      </c>
      <c r="B269" s="176">
        <v>46112</v>
      </c>
      <c r="C269" s="172" t="s">
        <v>100</v>
      </c>
      <c r="D269" s="172" t="s">
        <v>103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2180</v>
      </c>
      <c r="J269" s="176">
        <v>46110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1412.4</v>
      </c>
    </row>
    <row r="270" spans="1:16" ht="19.5" hidden="1" customHeight="1">
      <c r="A270" s="172" t="s">
        <v>3576</v>
      </c>
      <c r="B270" s="176">
        <v>46112</v>
      </c>
      <c r="C270" s="172" t="s">
        <v>104</v>
      </c>
      <c r="D270" s="172" t="s">
        <v>105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2180</v>
      </c>
      <c r="J270" s="176">
        <v>46110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-937.4</v>
      </c>
    </row>
    <row r="271" spans="1:16" ht="19.5" hidden="1" customHeight="1">
      <c r="A271" s="172" t="s">
        <v>3576</v>
      </c>
      <c r="B271" s="176">
        <v>46112</v>
      </c>
      <c r="C271" s="172" t="s">
        <v>2694</v>
      </c>
      <c r="D271" s="172" t="s">
        <v>95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2180</v>
      </c>
      <c r="J271" s="176">
        <v>46110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-14.31</v>
      </c>
    </row>
    <row r="272" spans="1:16" ht="19.5" hidden="1" customHeight="1">
      <c r="A272" s="172" t="s">
        <v>3577</v>
      </c>
      <c r="B272" s="176">
        <v>46112</v>
      </c>
      <c r="C272" s="172" t="s">
        <v>92</v>
      </c>
      <c r="D272" s="172" t="s">
        <v>24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2103</v>
      </c>
      <c r="J272" s="176">
        <v>46110</v>
      </c>
      <c r="K272" s="172" t="s">
        <v>93</v>
      </c>
      <c r="L272" s="172" t="s">
        <v>94</v>
      </c>
      <c r="M272" s="179">
        <v>0.43</v>
      </c>
      <c r="N272" s="177"/>
      <c r="O272" s="177">
        <v>33</v>
      </c>
      <c r="P272" s="180">
        <v>-81.709999999999994</v>
      </c>
    </row>
    <row r="273" spans="1:16" ht="19.5" hidden="1" customHeight="1">
      <c r="A273" s="172" t="s">
        <v>3577</v>
      </c>
      <c r="B273" s="176">
        <v>46112</v>
      </c>
      <c r="C273" s="172" t="s">
        <v>100</v>
      </c>
      <c r="D273" s="172" t="s">
        <v>101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2103</v>
      </c>
      <c r="J273" s="176">
        <v>46110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802.28</v>
      </c>
    </row>
    <row r="274" spans="1:16" ht="19.5" hidden="1" customHeight="1">
      <c r="A274" s="172" t="s">
        <v>3577</v>
      </c>
      <c r="B274" s="176">
        <v>46112</v>
      </c>
      <c r="C274" s="172" t="s">
        <v>100</v>
      </c>
      <c r="D274" s="172" t="s">
        <v>102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2103</v>
      </c>
      <c r="J274" s="176">
        <v>46110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8.02</v>
      </c>
    </row>
    <row r="275" spans="1:16" ht="19.5" hidden="1" customHeight="1">
      <c r="A275" s="172" t="s">
        <v>3577</v>
      </c>
      <c r="B275" s="176">
        <v>46112</v>
      </c>
      <c r="C275" s="172" t="s">
        <v>100</v>
      </c>
      <c r="D275" s="172" t="s">
        <v>103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2103</v>
      </c>
      <c r="J275" s="176">
        <v>46110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1292.7</v>
      </c>
    </row>
    <row r="276" spans="1:16" ht="19.5" hidden="1" customHeight="1">
      <c r="A276" s="172" t="s">
        <v>3577</v>
      </c>
      <c r="B276" s="176">
        <v>46112</v>
      </c>
      <c r="C276" s="172" t="s">
        <v>104</v>
      </c>
      <c r="D276" s="172" t="s">
        <v>105</v>
      </c>
      <c r="E276" s="172" t="s">
        <v>39</v>
      </c>
      <c r="F276" s="172" t="s">
        <v>117</v>
      </c>
      <c r="G276" s="172" t="s">
        <v>84</v>
      </c>
      <c r="H276" s="177">
        <v>1</v>
      </c>
      <c r="I276" s="178">
        <v>2103</v>
      </c>
      <c r="J276" s="176">
        <v>46110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-904.29</v>
      </c>
    </row>
    <row r="277" spans="1:16" ht="19.5" hidden="1" customHeight="1">
      <c r="A277" s="172" t="s">
        <v>3577</v>
      </c>
      <c r="B277" s="176">
        <v>46112</v>
      </c>
      <c r="C277" s="172" t="s">
        <v>2694</v>
      </c>
      <c r="D277" s="172" t="s">
        <v>95</v>
      </c>
      <c r="E277" s="172" t="s">
        <v>39</v>
      </c>
      <c r="F277" s="172" t="s">
        <v>117</v>
      </c>
      <c r="G277" s="172" t="s">
        <v>84</v>
      </c>
      <c r="H277" s="177">
        <v>1</v>
      </c>
      <c r="I277" s="178">
        <v>2103</v>
      </c>
      <c r="J277" s="176">
        <v>46110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-5.68</v>
      </c>
    </row>
    <row r="278" spans="1:16" ht="19.5" hidden="1" customHeight="1">
      <c r="A278" s="172" t="s">
        <v>3575</v>
      </c>
      <c r="B278" s="176">
        <v>46112</v>
      </c>
      <c r="C278" s="172" t="s">
        <v>2694</v>
      </c>
      <c r="D278" s="172" t="s">
        <v>82</v>
      </c>
      <c r="E278" s="172" t="s">
        <v>39</v>
      </c>
      <c r="F278" s="172" t="s">
        <v>117</v>
      </c>
      <c r="G278" s="172" t="s">
        <v>84</v>
      </c>
      <c r="H278" s="177">
        <v>1</v>
      </c>
      <c r="I278" s="178">
        <v>0</v>
      </c>
      <c r="J278" s="176">
        <v>46110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-13.93</v>
      </c>
    </row>
    <row r="279" spans="1:16" ht="19.5" hidden="1" customHeight="1">
      <c r="A279" s="172" t="s">
        <v>3576</v>
      </c>
      <c r="B279" s="176">
        <v>46112</v>
      </c>
      <c r="C279" s="172" t="s">
        <v>2694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46110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-14.44</v>
      </c>
    </row>
    <row r="280" spans="1:16" ht="19.5" hidden="1" customHeight="1">
      <c r="A280" s="172" t="s">
        <v>3577</v>
      </c>
      <c r="B280" s="176">
        <v>46112</v>
      </c>
      <c r="C280" s="172" t="s">
        <v>2694</v>
      </c>
      <c r="D280" s="172" t="s">
        <v>82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46110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-15.24</v>
      </c>
    </row>
    <row r="281" spans="1:16" ht="19.5" hidden="1" customHeight="1">
      <c r="A281" s="172" t="s">
        <v>3578</v>
      </c>
      <c r="B281" s="176">
        <v>46112</v>
      </c>
      <c r="C281" s="172" t="s">
        <v>92</v>
      </c>
      <c r="D281" s="172" t="s">
        <v>24</v>
      </c>
      <c r="E281" s="172" t="s">
        <v>58</v>
      </c>
      <c r="F281" s="172" t="s">
        <v>1300</v>
      </c>
      <c r="G281" s="172" t="s">
        <v>84</v>
      </c>
      <c r="H281" s="177">
        <v>1</v>
      </c>
      <c r="I281" s="178">
        <v>2443</v>
      </c>
      <c r="J281" s="176">
        <v>46110</v>
      </c>
      <c r="K281" s="172" t="s">
        <v>93</v>
      </c>
      <c r="L281" s="172" t="s">
        <v>94</v>
      </c>
      <c r="M281" s="179">
        <v>0.43</v>
      </c>
      <c r="N281" s="177"/>
      <c r="O281" s="177">
        <v>33</v>
      </c>
      <c r="P281" s="180">
        <v>-98.13</v>
      </c>
    </row>
    <row r="282" spans="1:16" ht="19.5" hidden="1" customHeight="1">
      <c r="A282" s="172" t="s">
        <v>3578</v>
      </c>
      <c r="B282" s="176">
        <v>46112</v>
      </c>
      <c r="C282" s="172" t="s">
        <v>100</v>
      </c>
      <c r="D282" s="172" t="s">
        <v>101</v>
      </c>
      <c r="E282" s="172" t="s">
        <v>58</v>
      </c>
      <c r="F282" s="172" t="s">
        <v>1300</v>
      </c>
      <c r="G282" s="172" t="s">
        <v>84</v>
      </c>
      <c r="H282" s="177">
        <v>1</v>
      </c>
      <c r="I282" s="178">
        <v>2443</v>
      </c>
      <c r="J282" s="176">
        <v>46110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924.31</v>
      </c>
    </row>
    <row r="283" spans="1:16" ht="19.5" hidden="1" customHeight="1">
      <c r="A283" s="172" t="s">
        <v>3578</v>
      </c>
      <c r="B283" s="176">
        <v>46112</v>
      </c>
      <c r="C283" s="172" t="s">
        <v>100</v>
      </c>
      <c r="D283" s="172" t="s">
        <v>102</v>
      </c>
      <c r="E283" s="172" t="s">
        <v>58</v>
      </c>
      <c r="F283" s="172" t="s">
        <v>1300</v>
      </c>
      <c r="G283" s="172" t="s">
        <v>84</v>
      </c>
      <c r="H283" s="177">
        <v>1</v>
      </c>
      <c r="I283" s="178">
        <v>2443</v>
      </c>
      <c r="J283" s="176">
        <v>46110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3578</v>
      </c>
      <c r="B284" s="176">
        <v>46112</v>
      </c>
      <c r="C284" s="172" t="s">
        <v>100</v>
      </c>
      <c r="D284" s="172" t="s">
        <v>103</v>
      </c>
      <c r="E284" s="172" t="s">
        <v>58</v>
      </c>
      <c r="F284" s="172" t="s">
        <v>1300</v>
      </c>
      <c r="G284" s="172" t="s">
        <v>84</v>
      </c>
      <c r="H284" s="177">
        <v>1</v>
      </c>
      <c r="I284" s="178">
        <v>2443</v>
      </c>
      <c r="J284" s="176">
        <v>46110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1518.69</v>
      </c>
    </row>
    <row r="285" spans="1:16" ht="19.5" hidden="1" customHeight="1">
      <c r="A285" s="172" t="s">
        <v>3578</v>
      </c>
      <c r="B285" s="176">
        <v>46112</v>
      </c>
      <c r="C285" s="172" t="s">
        <v>104</v>
      </c>
      <c r="D285" s="172" t="s">
        <v>105</v>
      </c>
      <c r="E285" s="172" t="s">
        <v>58</v>
      </c>
      <c r="F285" s="172" t="s">
        <v>1300</v>
      </c>
      <c r="G285" s="172" t="s">
        <v>84</v>
      </c>
      <c r="H285" s="177">
        <v>1</v>
      </c>
      <c r="I285" s="178">
        <v>2443</v>
      </c>
      <c r="J285" s="176">
        <v>46110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-1050.49</v>
      </c>
    </row>
    <row r="286" spans="1:16" ht="19.5" hidden="1" customHeight="1">
      <c r="A286" s="172" t="s">
        <v>3579</v>
      </c>
      <c r="B286" s="176">
        <v>46112</v>
      </c>
      <c r="C286" s="172" t="s">
        <v>92</v>
      </c>
      <c r="D286" s="172" t="s">
        <v>24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2750</v>
      </c>
      <c r="J286" s="176">
        <v>46111</v>
      </c>
      <c r="K286" s="172" t="s">
        <v>93</v>
      </c>
      <c r="L286" s="172" t="s">
        <v>94</v>
      </c>
      <c r="M286" s="179">
        <v>0.43</v>
      </c>
      <c r="N286" s="177"/>
      <c r="O286" s="177">
        <v>33</v>
      </c>
      <c r="P286" s="180">
        <v>-89.16</v>
      </c>
    </row>
    <row r="287" spans="1:16" ht="19.5" hidden="1" customHeight="1">
      <c r="A287" s="172" t="s">
        <v>3579</v>
      </c>
      <c r="B287" s="176">
        <v>46112</v>
      </c>
      <c r="C287" s="172" t="s">
        <v>100</v>
      </c>
      <c r="D287" s="172" t="s">
        <v>101</v>
      </c>
      <c r="E287" s="172" t="s">
        <v>42</v>
      </c>
      <c r="F287" s="172" t="s">
        <v>89</v>
      </c>
      <c r="G287" s="172" t="s">
        <v>84</v>
      </c>
      <c r="H287" s="177">
        <v>1</v>
      </c>
      <c r="I287" s="178">
        <v>2750</v>
      </c>
      <c r="J287" s="176">
        <v>46111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1000.95</v>
      </c>
    </row>
    <row r="288" spans="1:16" ht="19.5" hidden="1" customHeight="1">
      <c r="A288" s="172" t="s">
        <v>3579</v>
      </c>
      <c r="B288" s="176">
        <v>46112</v>
      </c>
      <c r="C288" s="172" t="s">
        <v>100</v>
      </c>
      <c r="D288" s="172" t="s">
        <v>102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2750</v>
      </c>
      <c r="J288" s="176">
        <v>46111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10.01</v>
      </c>
    </row>
    <row r="289" spans="1:16" ht="19.5" hidden="1" customHeight="1">
      <c r="A289" s="172" t="s">
        <v>3579</v>
      </c>
      <c r="B289" s="176">
        <v>46112</v>
      </c>
      <c r="C289" s="172" t="s">
        <v>100</v>
      </c>
      <c r="D289" s="172" t="s">
        <v>103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2750</v>
      </c>
      <c r="J289" s="176">
        <v>46111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1739.04</v>
      </c>
    </row>
    <row r="290" spans="1:16" ht="19.5" hidden="1" customHeight="1">
      <c r="A290" s="172" t="s">
        <v>3579</v>
      </c>
      <c r="B290" s="176">
        <v>46112</v>
      </c>
      <c r="C290" s="172" t="s">
        <v>104</v>
      </c>
      <c r="D290" s="172" t="s">
        <v>105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2750</v>
      </c>
      <c r="J290" s="176">
        <v>46111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-1182.5</v>
      </c>
    </row>
    <row r="291" spans="1:16" ht="19.5" hidden="1" customHeight="1">
      <c r="A291" s="172" t="s">
        <v>3579</v>
      </c>
      <c r="B291" s="176">
        <v>46112</v>
      </c>
      <c r="C291" s="172" t="s">
        <v>2694</v>
      </c>
      <c r="D291" s="172" t="s">
        <v>95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2750</v>
      </c>
      <c r="J291" s="176">
        <v>46111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-6.83</v>
      </c>
    </row>
    <row r="292" spans="1:16" ht="19.5" hidden="1" customHeight="1">
      <c r="A292" s="172" t="s">
        <v>3580</v>
      </c>
      <c r="B292" s="176">
        <v>46112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46112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-7.49</v>
      </c>
    </row>
    <row r="293" spans="1:16" ht="19.5" hidden="1" customHeight="1">
      <c r="A293" s="172" t="s">
        <v>3581</v>
      </c>
      <c r="B293" s="176">
        <v>46112</v>
      </c>
      <c r="C293" s="172" t="s">
        <v>92</v>
      </c>
      <c r="D293" s="172" t="s">
        <v>24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2163</v>
      </c>
      <c r="J293" s="176">
        <v>46110</v>
      </c>
      <c r="K293" s="172" t="s">
        <v>93</v>
      </c>
      <c r="L293" s="172" t="s">
        <v>94</v>
      </c>
      <c r="M293" s="179">
        <v>0.43</v>
      </c>
      <c r="N293" s="177"/>
      <c r="O293" s="177">
        <v>33</v>
      </c>
      <c r="P293" s="180">
        <v>-94.91</v>
      </c>
    </row>
    <row r="294" spans="1:16" ht="19.5" hidden="1" customHeight="1">
      <c r="A294" s="172" t="s">
        <v>3581</v>
      </c>
      <c r="B294" s="176">
        <v>46112</v>
      </c>
      <c r="C294" s="172" t="s">
        <v>100</v>
      </c>
      <c r="D294" s="172" t="s">
        <v>101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2163</v>
      </c>
      <c r="J294" s="176">
        <v>46110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750.71</v>
      </c>
    </row>
    <row r="295" spans="1:16" ht="19.5" hidden="1" customHeight="1">
      <c r="A295" s="172" t="s">
        <v>3581</v>
      </c>
      <c r="B295" s="176">
        <v>46112</v>
      </c>
      <c r="C295" s="172" t="s">
        <v>100</v>
      </c>
      <c r="D295" s="172" t="s">
        <v>102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2163</v>
      </c>
      <c r="J295" s="176">
        <v>46110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7.51</v>
      </c>
    </row>
    <row r="296" spans="1:16" ht="19.5" hidden="1" customHeight="1">
      <c r="A296" s="172" t="s">
        <v>3581</v>
      </c>
      <c r="B296" s="176">
        <v>46112</v>
      </c>
      <c r="C296" s="172" t="s">
        <v>100</v>
      </c>
      <c r="D296" s="172" t="s">
        <v>103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2163</v>
      </c>
      <c r="J296" s="176">
        <v>46110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1404.78</v>
      </c>
    </row>
    <row r="297" spans="1:16" ht="19.5" hidden="1" customHeight="1">
      <c r="A297" s="172" t="s">
        <v>3581</v>
      </c>
      <c r="B297" s="176">
        <v>46112</v>
      </c>
      <c r="C297" s="172" t="s">
        <v>104</v>
      </c>
      <c r="D297" s="172" t="s">
        <v>105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2163</v>
      </c>
      <c r="J297" s="176">
        <v>46110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-930.09</v>
      </c>
    </row>
    <row r="298" spans="1:16" ht="19.5" hidden="1" customHeight="1">
      <c r="A298" s="172" t="s">
        <v>3581</v>
      </c>
      <c r="B298" s="176">
        <v>46112</v>
      </c>
      <c r="C298" s="172" t="s">
        <v>2694</v>
      </c>
      <c r="D298" s="172" t="s">
        <v>95</v>
      </c>
      <c r="E298" s="172" t="s">
        <v>52</v>
      </c>
      <c r="F298" s="172" t="s">
        <v>90</v>
      </c>
      <c r="G298" s="172" t="s">
        <v>84</v>
      </c>
      <c r="H298" s="177">
        <v>1</v>
      </c>
      <c r="I298" s="178">
        <v>2163</v>
      </c>
      <c r="J298" s="176">
        <v>46110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-7.87</v>
      </c>
    </row>
    <row r="299" spans="1:16" ht="19.5" hidden="1" customHeight="1">
      <c r="A299" s="172" t="s">
        <v>3581</v>
      </c>
      <c r="B299" s="176">
        <v>46112</v>
      </c>
      <c r="C299" s="172" t="s">
        <v>2694</v>
      </c>
      <c r="D299" s="172" t="s">
        <v>82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46110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-14.26</v>
      </c>
    </row>
    <row r="300" spans="1:16" ht="19.5" hidden="1" customHeight="1">
      <c r="A300" s="172" t="s">
        <v>3246</v>
      </c>
      <c r="B300" s="176">
        <v>46112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46112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-383.64</v>
      </c>
    </row>
    <row r="301" spans="1:16" ht="19.5" hidden="1" customHeight="1">
      <c r="A301" s="172" t="s">
        <v>142</v>
      </c>
      <c r="B301" s="176">
        <v>46112</v>
      </c>
      <c r="C301" s="172" t="s">
        <v>109</v>
      </c>
      <c r="D301" s="172" t="s">
        <v>143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46112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-664.9</v>
      </c>
    </row>
    <row r="302" spans="1:16" ht="19.5" hidden="1" customHeight="1">
      <c r="A302" s="172" t="s">
        <v>3251</v>
      </c>
      <c r="B302" s="176">
        <v>46112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46112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-486.43</v>
      </c>
    </row>
    <row r="303" spans="1:16" ht="19.5" hidden="1" customHeight="1">
      <c r="A303" s="172" t="s">
        <v>3432</v>
      </c>
      <c r="B303" s="176">
        <v>46112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46112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-267.25</v>
      </c>
    </row>
    <row r="304" spans="1:16" ht="19.5" hidden="1" customHeight="1">
      <c r="A304" s="172" t="s">
        <v>3433</v>
      </c>
      <c r="B304" s="176">
        <v>46112</v>
      </c>
      <c r="C304" s="172" t="s">
        <v>109</v>
      </c>
      <c r="D304" s="172" t="s">
        <v>139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46112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-534.9</v>
      </c>
    </row>
    <row r="305" spans="1:16" ht="19.5" hidden="1" customHeight="1">
      <c r="A305" s="172" t="s">
        <v>3434</v>
      </c>
      <c r="B305" s="176">
        <v>46112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46112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-303.12</v>
      </c>
    </row>
    <row r="306" spans="1:16" ht="19.5" hidden="1" customHeight="1">
      <c r="A306" s="172" t="s">
        <v>3407</v>
      </c>
      <c r="B306" s="176">
        <v>46112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46112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-332.47</v>
      </c>
    </row>
    <row r="307" spans="1:16" ht="19.5" hidden="1" customHeight="1">
      <c r="A307" s="172" t="s">
        <v>3013</v>
      </c>
      <c r="B307" s="176">
        <v>46112</v>
      </c>
      <c r="C307" s="172" t="s">
        <v>109</v>
      </c>
      <c r="D307" s="172" t="s">
        <v>143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46112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-728.95</v>
      </c>
    </row>
    <row r="308" spans="1:16" ht="19.5" hidden="1" customHeight="1">
      <c r="A308" s="172" t="s">
        <v>3406</v>
      </c>
      <c r="B308" s="176">
        <v>46112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46112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-319.91000000000003</v>
      </c>
    </row>
    <row r="309" spans="1:16" ht="19.5" hidden="1" customHeight="1">
      <c r="A309" s="172" t="s">
        <v>3408</v>
      </c>
      <c r="B309" s="176">
        <v>46112</v>
      </c>
      <c r="C309" s="172" t="s">
        <v>109</v>
      </c>
      <c r="D309" s="172" t="s">
        <v>139</v>
      </c>
      <c r="E309" s="172" t="s">
        <v>85</v>
      </c>
      <c r="F309" s="172" t="s">
        <v>85</v>
      </c>
      <c r="G309" s="172" t="s">
        <v>85</v>
      </c>
      <c r="H309" s="177">
        <v>0</v>
      </c>
      <c r="I309" s="178">
        <v>0</v>
      </c>
      <c r="J309" s="176">
        <v>46112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-416.01</v>
      </c>
    </row>
  </sheetData>
  <autoFilter ref="A1:P309" xr:uid="{F4592C2C-175E-4BBC-8D04-A0DAB74E57F8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9ECF-50EB-4C89-938A-C5919EDA1CD5}">
  <sheetPr filterMode="1"/>
  <dimension ref="A1:P768"/>
  <sheetViews>
    <sheetView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85</v>
      </c>
      <c r="B2" s="176">
        <v>46104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3373</v>
      </c>
      <c r="H2" s="177">
        <v>0</v>
      </c>
      <c r="I2" s="178">
        <v>0</v>
      </c>
      <c r="J2" s="176">
        <v>46104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3374</v>
      </c>
      <c r="B3" s="176">
        <v>46104</v>
      </c>
      <c r="C3" s="172" t="s">
        <v>2694</v>
      </c>
      <c r="D3" s="172" t="s">
        <v>82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46104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-18.73</v>
      </c>
    </row>
    <row r="4" spans="1:16" ht="19.5" hidden="1" customHeight="1">
      <c r="A4" s="172" t="s">
        <v>3375</v>
      </c>
      <c r="B4" s="176">
        <v>46104</v>
      </c>
      <c r="C4" s="172" t="s">
        <v>92</v>
      </c>
      <c r="D4" s="172" t="s">
        <v>24</v>
      </c>
      <c r="E4" s="172" t="s">
        <v>39</v>
      </c>
      <c r="F4" s="172" t="s">
        <v>117</v>
      </c>
      <c r="G4" s="172" t="s">
        <v>84</v>
      </c>
      <c r="H4" s="177">
        <v>1</v>
      </c>
      <c r="I4" s="178">
        <v>2103</v>
      </c>
      <c r="J4" s="176">
        <v>46100</v>
      </c>
      <c r="K4" s="172" t="s">
        <v>93</v>
      </c>
      <c r="L4" s="172" t="s">
        <v>94</v>
      </c>
      <c r="M4" s="179">
        <v>0.43</v>
      </c>
      <c r="N4" s="177"/>
      <c r="O4" s="177">
        <v>34</v>
      </c>
      <c r="P4" s="180">
        <v>-89.31</v>
      </c>
    </row>
    <row r="5" spans="1:16" ht="19.5" hidden="1" customHeight="1">
      <c r="A5" s="172" t="s">
        <v>3375</v>
      </c>
      <c r="B5" s="176">
        <v>46104</v>
      </c>
      <c r="C5" s="172" t="s">
        <v>100</v>
      </c>
      <c r="D5" s="172" t="s">
        <v>101</v>
      </c>
      <c r="E5" s="172" t="s">
        <v>39</v>
      </c>
      <c r="F5" s="172" t="s">
        <v>117</v>
      </c>
      <c r="G5" s="172" t="s">
        <v>84</v>
      </c>
      <c r="H5" s="177">
        <v>1</v>
      </c>
      <c r="I5" s="178">
        <v>2103</v>
      </c>
      <c r="J5" s="176">
        <v>46100</v>
      </c>
      <c r="K5" s="172" t="s">
        <v>93</v>
      </c>
      <c r="L5" s="172" t="s">
        <v>94</v>
      </c>
      <c r="M5" s="179">
        <v>0</v>
      </c>
      <c r="N5" s="177"/>
      <c r="O5" s="177"/>
      <c r="P5" s="180">
        <v>1382.86</v>
      </c>
    </row>
    <row r="6" spans="1:16" ht="19.5" hidden="1" customHeight="1">
      <c r="A6" s="172" t="s">
        <v>3375</v>
      </c>
      <c r="B6" s="176">
        <v>46104</v>
      </c>
      <c r="C6" s="172" t="s">
        <v>100</v>
      </c>
      <c r="D6" s="172" t="s">
        <v>102</v>
      </c>
      <c r="E6" s="172" t="s">
        <v>39</v>
      </c>
      <c r="F6" s="172" t="s">
        <v>117</v>
      </c>
      <c r="G6" s="172" t="s">
        <v>84</v>
      </c>
      <c r="H6" s="177">
        <v>1</v>
      </c>
      <c r="I6" s="178">
        <v>2103</v>
      </c>
      <c r="J6" s="176">
        <v>46100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3375</v>
      </c>
      <c r="B7" s="176">
        <v>46104</v>
      </c>
      <c r="C7" s="172" t="s">
        <v>100</v>
      </c>
      <c r="D7" s="172" t="s">
        <v>103</v>
      </c>
      <c r="E7" s="172" t="s">
        <v>39</v>
      </c>
      <c r="F7" s="172" t="s">
        <v>117</v>
      </c>
      <c r="G7" s="172" t="s">
        <v>84</v>
      </c>
      <c r="H7" s="177">
        <v>1</v>
      </c>
      <c r="I7" s="178">
        <v>2103</v>
      </c>
      <c r="J7" s="176">
        <v>46100</v>
      </c>
      <c r="K7" s="172" t="s">
        <v>93</v>
      </c>
      <c r="L7" s="172" t="s">
        <v>94</v>
      </c>
      <c r="M7" s="179">
        <v>0</v>
      </c>
      <c r="N7" s="177"/>
      <c r="O7" s="177"/>
      <c r="P7" s="180">
        <v>720.14</v>
      </c>
    </row>
    <row r="8" spans="1:16" ht="19.5" hidden="1" customHeight="1">
      <c r="A8" s="172" t="s">
        <v>3375</v>
      </c>
      <c r="B8" s="176">
        <v>46104</v>
      </c>
      <c r="C8" s="172" t="s">
        <v>104</v>
      </c>
      <c r="D8" s="172" t="s">
        <v>105</v>
      </c>
      <c r="E8" s="172" t="s">
        <v>39</v>
      </c>
      <c r="F8" s="172" t="s">
        <v>117</v>
      </c>
      <c r="G8" s="172" t="s">
        <v>84</v>
      </c>
      <c r="H8" s="177">
        <v>1</v>
      </c>
      <c r="I8" s="178">
        <v>2103</v>
      </c>
      <c r="J8" s="176">
        <v>46100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-904.29</v>
      </c>
    </row>
    <row r="9" spans="1:16" ht="19.5" hidden="1" customHeight="1">
      <c r="A9" s="172" t="s">
        <v>3295</v>
      </c>
      <c r="B9" s="176">
        <v>46104</v>
      </c>
      <c r="C9" s="172" t="s">
        <v>92</v>
      </c>
      <c r="D9" s="172" t="s">
        <v>24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46094</v>
      </c>
      <c r="K9" s="172" t="s">
        <v>93</v>
      </c>
      <c r="L9" s="172" t="s">
        <v>94</v>
      </c>
      <c r="M9" s="179">
        <v>0</v>
      </c>
      <c r="N9" s="177"/>
      <c r="O9" s="177">
        <v>35</v>
      </c>
      <c r="P9" s="180">
        <v>-46.77</v>
      </c>
    </row>
    <row r="10" spans="1:16" ht="19.5" hidden="1" customHeight="1">
      <c r="A10" s="172" t="s">
        <v>3295</v>
      </c>
      <c r="B10" s="176">
        <v>46104</v>
      </c>
      <c r="C10" s="172" t="s">
        <v>2694</v>
      </c>
      <c r="D10" s="172" t="s">
        <v>95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46094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-11.59</v>
      </c>
    </row>
    <row r="11" spans="1:16" ht="19.5" hidden="1" customHeight="1">
      <c r="A11" s="172" t="s">
        <v>3295</v>
      </c>
      <c r="B11" s="176">
        <v>46104</v>
      </c>
      <c r="C11" s="172" t="s">
        <v>92</v>
      </c>
      <c r="D11" s="172" t="s">
        <v>96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46094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3295</v>
      </c>
      <c r="B12" s="176">
        <v>46104</v>
      </c>
      <c r="C12" s="172" t="s">
        <v>92</v>
      </c>
      <c r="D12" s="172" t="s">
        <v>97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46094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-46.77</v>
      </c>
    </row>
    <row r="13" spans="1:16" ht="19.5" hidden="1" customHeight="1">
      <c r="A13" s="172" t="s">
        <v>3295</v>
      </c>
      <c r="B13" s="176">
        <v>46104</v>
      </c>
      <c r="C13" s="172" t="s">
        <v>2694</v>
      </c>
      <c r="D13" s="172" t="s">
        <v>98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46094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3376</v>
      </c>
      <c r="B14" s="176">
        <v>46104</v>
      </c>
      <c r="C14" s="172" t="s">
        <v>92</v>
      </c>
      <c r="D14" s="172" t="s">
        <v>24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46091</v>
      </c>
      <c r="K14" s="172" t="s">
        <v>93</v>
      </c>
      <c r="L14" s="172" t="s">
        <v>94</v>
      </c>
      <c r="M14" s="179">
        <v>0</v>
      </c>
      <c r="N14" s="177"/>
      <c r="O14" s="177">
        <v>33</v>
      </c>
      <c r="P14" s="180">
        <v>-46.77</v>
      </c>
    </row>
    <row r="15" spans="1:16" ht="19.5" hidden="1" customHeight="1">
      <c r="A15" s="172" t="s">
        <v>3376</v>
      </c>
      <c r="B15" s="176">
        <v>46104</v>
      </c>
      <c r="C15" s="172" t="s">
        <v>2694</v>
      </c>
      <c r="D15" s="172" t="s">
        <v>95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-13.14</v>
      </c>
    </row>
    <row r="16" spans="1:16" ht="19.5" hidden="1" customHeight="1">
      <c r="A16" s="172" t="s">
        <v>3377</v>
      </c>
      <c r="B16" s="176">
        <v>46104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2750</v>
      </c>
      <c r="J16" s="176">
        <v>46099</v>
      </c>
      <c r="K16" s="172" t="s">
        <v>93</v>
      </c>
      <c r="L16" s="172" t="s">
        <v>94</v>
      </c>
      <c r="M16" s="179">
        <v>0.43</v>
      </c>
      <c r="N16" s="177"/>
      <c r="O16" s="177">
        <v>35</v>
      </c>
      <c r="P16" s="180">
        <v>-105.74</v>
      </c>
    </row>
    <row r="17" spans="1:16" ht="19.5" hidden="1" customHeight="1">
      <c r="A17" s="172" t="s">
        <v>3377</v>
      </c>
      <c r="B17" s="176">
        <v>46104</v>
      </c>
      <c r="C17" s="172" t="s">
        <v>100</v>
      </c>
      <c r="D17" s="172" t="s">
        <v>101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2750</v>
      </c>
      <c r="J17" s="176">
        <v>46099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1406</v>
      </c>
    </row>
    <row r="18" spans="1:16" ht="19.5" hidden="1" customHeight="1">
      <c r="A18" s="172" t="s">
        <v>3377</v>
      </c>
      <c r="B18" s="176">
        <v>46104</v>
      </c>
      <c r="C18" s="172" t="s">
        <v>100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2750</v>
      </c>
      <c r="J18" s="176">
        <v>46099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3377</v>
      </c>
      <c r="B19" s="176">
        <v>46104</v>
      </c>
      <c r="C19" s="172" t="s">
        <v>100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2750</v>
      </c>
      <c r="J19" s="176">
        <v>46099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1344</v>
      </c>
    </row>
    <row r="20" spans="1:16" ht="19.5" hidden="1" customHeight="1">
      <c r="A20" s="172" t="s">
        <v>3377</v>
      </c>
      <c r="B20" s="176">
        <v>46104</v>
      </c>
      <c r="C20" s="172" t="s">
        <v>104</v>
      </c>
      <c r="D20" s="172" t="s">
        <v>105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2750</v>
      </c>
      <c r="J20" s="176">
        <v>46099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-1182.5</v>
      </c>
    </row>
    <row r="21" spans="1:16" ht="19.5" hidden="1" customHeight="1">
      <c r="A21" s="172" t="s">
        <v>3376</v>
      </c>
      <c r="B21" s="176">
        <v>46104</v>
      </c>
      <c r="C21" s="172" t="s">
        <v>92</v>
      </c>
      <c r="D21" s="172" t="s">
        <v>96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46091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0</v>
      </c>
    </row>
    <row r="22" spans="1:16" ht="19.5" hidden="1" customHeight="1">
      <c r="A22" s="172" t="s">
        <v>3376</v>
      </c>
      <c r="B22" s="176">
        <v>46104</v>
      </c>
      <c r="C22" s="172" t="s">
        <v>92</v>
      </c>
      <c r="D22" s="172" t="s">
        <v>97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0</v>
      </c>
      <c r="J22" s="176">
        <v>46091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-46.77</v>
      </c>
    </row>
    <row r="23" spans="1:16" ht="19.5" hidden="1" customHeight="1">
      <c r="A23" s="172" t="s">
        <v>3376</v>
      </c>
      <c r="B23" s="176">
        <v>46104</v>
      </c>
      <c r="C23" s="172" t="s">
        <v>2694</v>
      </c>
      <c r="D23" s="172" t="s">
        <v>98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0</v>
      </c>
      <c r="J23" s="176">
        <v>46091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-15</v>
      </c>
    </row>
    <row r="24" spans="1:16" ht="19.5" hidden="1" customHeight="1">
      <c r="A24" s="172" t="s">
        <v>3378</v>
      </c>
      <c r="B24" s="176">
        <v>46104</v>
      </c>
      <c r="C24" s="172" t="s">
        <v>92</v>
      </c>
      <c r="D24" s="172" t="s">
        <v>24</v>
      </c>
      <c r="E24" s="172" t="s">
        <v>55</v>
      </c>
      <c r="F24" s="172" t="s">
        <v>1272</v>
      </c>
      <c r="G24" s="172" t="s">
        <v>84</v>
      </c>
      <c r="H24" s="177">
        <v>1</v>
      </c>
      <c r="I24" s="178">
        <v>2299</v>
      </c>
      <c r="J24" s="176">
        <v>46101</v>
      </c>
      <c r="K24" s="172" t="s">
        <v>93</v>
      </c>
      <c r="L24" s="172" t="s">
        <v>94</v>
      </c>
      <c r="M24" s="179">
        <v>0.43</v>
      </c>
      <c r="N24" s="177"/>
      <c r="O24" s="177">
        <v>32</v>
      </c>
      <c r="P24" s="180">
        <v>-84.44</v>
      </c>
    </row>
    <row r="25" spans="1:16" ht="19.5" hidden="1" customHeight="1">
      <c r="A25" s="172" t="s">
        <v>3378</v>
      </c>
      <c r="B25" s="176">
        <v>46104</v>
      </c>
      <c r="C25" s="172" t="s">
        <v>100</v>
      </c>
      <c r="D25" s="172" t="s">
        <v>101</v>
      </c>
      <c r="E25" s="172" t="s">
        <v>55</v>
      </c>
      <c r="F25" s="172" t="s">
        <v>1272</v>
      </c>
      <c r="G25" s="172" t="s">
        <v>84</v>
      </c>
      <c r="H25" s="177">
        <v>1</v>
      </c>
      <c r="I25" s="178">
        <v>2299</v>
      </c>
      <c r="J25" s="176">
        <v>46101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1416.35</v>
      </c>
    </row>
    <row r="26" spans="1:16" ht="19.5" hidden="1" customHeight="1">
      <c r="A26" s="172" t="s">
        <v>3378</v>
      </c>
      <c r="B26" s="176">
        <v>46104</v>
      </c>
      <c r="C26" s="172" t="s">
        <v>100</v>
      </c>
      <c r="D26" s="172" t="s">
        <v>102</v>
      </c>
      <c r="E26" s="172" t="s">
        <v>55</v>
      </c>
      <c r="F26" s="172" t="s">
        <v>1272</v>
      </c>
      <c r="G26" s="172" t="s">
        <v>84</v>
      </c>
      <c r="H26" s="177">
        <v>1</v>
      </c>
      <c r="I26" s="178">
        <v>2299</v>
      </c>
      <c r="J26" s="176">
        <v>46101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14.16</v>
      </c>
    </row>
    <row r="27" spans="1:16" ht="19.5" hidden="1" customHeight="1">
      <c r="A27" s="172" t="s">
        <v>3378</v>
      </c>
      <c r="B27" s="176">
        <v>46104</v>
      </c>
      <c r="C27" s="172" t="s">
        <v>100</v>
      </c>
      <c r="D27" s="172" t="s">
        <v>103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2299</v>
      </c>
      <c r="J27" s="176">
        <v>46101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868.49</v>
      </c>
    </row>
    <row r="28" spans="1:16" ht="19.5" hidden="1" customHeight="1">
      <c r="A28" s="172" t="s">
        <v>3378</v>
      </c>
      <c r="B28" s="176">
        <v>46104</v>
      </c>
      <c r="C28" s="172" t="s">
        <v>104</v>
      </c>
      <c r="D28" s="172" t="s">
        <v>105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2299</v>
      </c>
      <c r="J28" s="176">
        <v>46101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-988.57</v>
      </c>
    </row>
    <row r="29" spans="1:16" ht="19.5" hidden="1" customHeight="1">
      <c r="A29" s="172" t="s">
        <v>3378</v>
      </c>
      <c r="B29" s="176">
        <v>46104</v>
      </c>
      <c r="C29" s="172" t="s">
        <v>2694</v>
      </c>
      <c r="D29" s="172" t="s">
        <v>95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2299</v>
      </c>
      <c r="J29" s="176">
        <v>46101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-5.34</v>
      </c>
    </row>
    <row r="30" spans="1:16" ht="19.5" hidden="1" customHeight="1">
      <c r="A30" s="172" t="s">
        <v>3379</v>
      </c>
      <c r="B30" s="176">
        <v>46104</v>
      </c>
      <c r="C30" s="172" t="s">
        <v>92</v>
      </c>
      <c r="D30" s="172" t="s">
        <v>24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46099</v>
      </c>
      <c r="K30" s="172" t="s">
        <v>93</v>
      </c>
      <c r="L30" s="172" t="s">
        <v>94</v>
      </c>
      <c r="M30" s="179">
        <v>0</v>
      </c>
      <c r="N30" s="177"/>
      <c r="O30" s="177">
        <v>35</v>
      </c>
      <c r="P30" s="180">
        <v>-56.94</v>
      </c>
    </row>
    <row r="31" spans="1:16" ht="19.5" hidden="1" customHeight="1">
      <c r="A31" s="172" t="s">
        <v>3379</v>
      </c>
      <c r="B31" s="176">
        <v>46104</v>
      </c>
      <c r="C31" s="172" t="s">
        <v>2694</v>
      </c>
      <c r="D31" s="172" t="s">
        <v>95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46099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-5.5</v>
      </c>
    </row>
    <row r="32" spans="1:16" ht="19.5" hidden="1" customHeight="1">
      <c r="A32" s="172" t="s">
        <v>3379</v>
      </c>
      <c r="B32" s="176">
        <v>46104</v>
      </c>
      <c r="C32" s="172" t="s">
        <v>92</v>
      </c>
      <c r="D32" s="172" t="s">
        <v>96</v>
      </c>
      <c r="E32" s="172" t="s">
        <v>55</v>
      </c>
      <c r="F32" s="172" t="s">
        <v>1272</v>
      </c>
      <c r="G32" s="172" t="s">
        <v>84</v>
      </c>
      <c r="H32" s="177">
        <v>1</v>
      </c>
      <c r="I32" s="178">
        <v>0</v>
      </c>
      <c r="J32" s="176">
        <v>46099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3379</v>
      </c>
      <c r="B33" s="176">
        <v>46104</v>
      </c>
      <c r="C33" s="172" t="s">
        <v>92</v>
      </c>
      <c r="D33" s="172" t="s">
        <v>97</v>
      </c>
      <c r="E33" s="172" t="s">
        <v>55</v>
      </c>
      <c r="F33" s="172" t="s">
        <v>1272</v>
      </c>
      <c r="G33" s="172" t="s">
        <v>84</v>
      </c>
      <c r="H33" s="177">
        <v>1</v>
      </c>
      <c r="I33" s="178">
        <v>0</v>
      </c>
      <c r="J33" s="176">
        <v>46099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-99.64</v>
      </c>
    </row>
    <row r="34" spans="1:16" ht="19.5" hidden="1" customHeight="1">
      <c r="A34" s="172" t="s">
        <v>3379</v>
      </c>
      <c r="B34" s="176">
        <v>46104</v>
      </c>
      <c r="C34" s="172" t="s">
        <v>2694</v>
      </c>
      <c r="D34" s="172" t="s">
        <v>98</v>
      </c>
      <c r="E34" s="172" t="s">
        <v>55</v>
      </c>
      <c r="F34" s="172" t="s">
        <v>1272</v>
      </c>
      <c r="G34" s="172" t="s">
        <v>84</v>
      </c>
      <c r="H34" s="177">
        <v>1</v>
      </c>
      <c r="I34" s="178">
        <v>0</v>
      </c>
      <c r="J34" s="176">
        <v>46099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3380</v>
      </c>
      <c r="B35" s="176">
        <v>46104</v>
      </c>
      <c r="C35" s="172" t="s">
        <v>92</v>
      </c>
      <c r="D35" s="172" t="s">
        <v>24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0</v>
      </c>
      <c r="J35" s="176">
        <v>46096</v>
      </c>
      <c r="K35" s="172" t="s">
        <v>93</v>
      </c>
      <c r="L35" s="172" t="s">
        <v>94</v>
      </c>
      <c r="M35" s="179">
        <v>0</v>
      </c>
      <c r="N35" s="177"/>
      <c r="O35" s="177">
        <v>36</v>
      </c>
      <c r="P35" s="180">
        <v>-46.77</v>
      </c>
    </row>
    <row r="36" spans="1:16" ht="19.5" hidden="1" customHeight="1">
      <c r="A36" s="172" t="s">
        <v>3380</v>
      </c>
      <c r="B36" s="176">
        <v>46104</v>
      </c>
      <c r="C36" s="172" t="s">
        <v>2694</v>
      </c>
      <c r="D36" s="172" t="s">
        <v>95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0</v>
      </c>
      <c r="J36" s="176">
        <v>46096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-8.84</v>
      </c>
    </row>
    <row r="37" spans="1:16" ht="19.5" hidden="1" customHeight="1">
      <c r="A37" s="172" t="s">
        <v>3380</v>
      </c>
      <c r="B37" s="176">
        <v>46104</v>
      </c>
      <c r="C37" s="172" t="s">
        <v>92</v>
      </c>
      <c r="D37" s="172" t="s">
        <v>96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0</v>
      </c>
      <c r="J37" s="176">
        <v>46096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hidden="1" customHeight="1">
      <c r="A38" s="172" t="s">
        <v>3380</v>
      </c>
      <c r="B38" s="176">
        <v>46104</v>
      </c>
      <c r="C38" s="172" t="s">
        <v>92</v>
      </c>
      <c r="D38" s="172" t="s">
        <v>97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0</v>
      </c>
      <c r="J38" s="176">
        <v>46096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-81.34</v>
      </c>
    </row>
    <row r="39" spans="1:16" ht="19.5" hidden="1" customHeight="1">
      <c r="A39" s="172" t="s">
        <v>3380</v>
      </c>
      <c r="B39" s="176">
        <v>46104</v>
      </c>
      <c r="C39" s="172" t="s">
        <v>2694</v>
      </c>
      <c r="D39" s="172" t="s">
        <v>98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0</v>
      </c>
      <c r="J39" s="176">
        <v>46096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-15</v>
      </c>
    </row>
    <row r="40" spans="1:16" ht="19.5" hidden="1" customHeight="1">
      <c r="A40" s="172" t="s">
        <v>3381</v>
      </c>
      <c r="B40" s="176">
        <v>46104</v>
      </c>
      <c r="C40" s="172" t="s">
        <v>1748</v>
      </c>
      <c r="D40" s="172" t="s">
        <v>2749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46102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-5</v>
      </c>
    </row>
    <row r="41" spans="1:16" ht="19.5" hidden="1" customHeight="1">
      <c r="A41" s="172" t="s">
        <v>3381</v>
      </c>
      <c r="B41" s="176">
        <v>46104</v>
      </c>
      <c r="C41" s="172" t="s">
        <v>2694</v>
      </c>
      <c r="D41" s="172" t="s">
        <v>2750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46102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-10</v>
      </c>
    </row>
    <row r="42" spans="1:16" ht="19.5" hidden="1" customHeight="1">
      <c r="A42" s="172" t="s">
        <v>3382</v>
      </c>
      <c r="B42" s="176">
        <v>46104</v>
      </c>
      <c r="C42" s="172" t="s">
        <v>92</v>
      </c>
      <c r="D42" s="172" t="s">
        <v>24</v>
      </c>
      <c r="E42" s="172" t="s">
        <v>40</v>
      </c>
      <c r="F42" s="172" t="s">
        <v>197</v>
      </c>
      <c r="G42" s="172" t="s">
        <v>84</v>
      </c>
      <c r="H42" s="177">
        <v>1</v>
      </c>
      <c r="I42" s="178">
        <v>2146</v>
      </c>
      <c r="J42" s="176">
        <v>46102</v>
      </c>
      <c r="K42" s="172" t="s">
        <v>93</v>
      </c>
      <c r="L42" s="172" t="s">
        <v>94</v>
      </c>
      <c r="M42" s="179">
        <v>0.43</v>
      </c>
      <c r="N42" s="177"/>
      <c r="O42" s="177">
        <v>31</v>
      </c>
      <c r="P42" s="180">
        <v>-63.71</v>
      </c>
    </row>
    <row r="43" spans="1:16" ht="19.5" hidden="1" customHeight="1">
      <c r="A43" s="172" t="s">
        <v>3382</v>
      </c>
      <c r="B43" s="176">
        <v>46104</v>
      </c>
      <c r="C43" s="172" t="s">
        <v>100</v>
      </c>
      <c r="D43" s="172" t="s">
        <v>101</v>
      </c>
      <c r="E43" s="172" t="s">
        <v>40</v>
      </c>
      <c r="F43" s="172" t="s">
        <v>197</v>
      </c>
      <c r="G43" s="172" t="s">
        <v>84</v>
      </c>
      <c r="H43" s="177">
        <v>1</v>
      </c>
      <c r="I43" s="178">
        <v>2146</v>
      </c>
      <c r="J43" s="176">
        <v>46102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1152.3800000000001</v>
      </c>
    </row>
    <row r="44" spans="1:16" ht="19.5" hidden="1" customHeight="1">
      <c r="A44" s="172" t="s">
        <v>3382</v>
      </c>
      <c r="B44" s="176">
        <v>46104</v>
      </c>
      <c r="C44" s="172" t="s">
        <v>100</v>
      </c>
      <c r="D44" s="172" t="s">
        <v>102</v>
      </c>
      <c r="E44" s="172" t="s">
        <v>40</v>
      </c>
      <c r="F44" s="172" t="s">
        <v>197</v>
      </c>
      <c r="G44" s="172" t="s">
        <v>84</v>
      </c>
      <c r="H44" s="177">
        <v>1</v>
      </c>
      <c r="I44" s="178">
        <v>2146</v>
      </c>
      <c r="J44" s="176">
        <v>46102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3382</v>
      </c>
      <c r="B45" s="176">
        <v>46104</v>
      </c>
      <c r="C45" s="172" t="s">
        <v>100</v>
      </c>
      <c r="D45" s="172" t="s">
        <v>103</v>
      </c>
      <c r="E45" s="172" t="s">
        <v>40</v>
      </c>
      <c r="F45" s="172" t="s">
        <v>197</v>
      </c>
      <c r="G45" s="172" t="s">
        <v>84</v>
      </c>
      <c r="H45" s="177">
        <v>1</v>
      </c>
      <c r="I45" s="178">
        <v>2146</v>
      </c>
      <c r="J45" s="176">
        <v>46102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993.62</v>
      </c>
    </row>
    <row r="46" spans="1:16" ht="19.5" hidden="1" customHeight="1">
      <c r="A46" s="172" t="s">
        <v>3382</v>
      </c>
      <c r="B46" s="176">
        <v>46104</v>
      </c>
      <c r="C46" s="172" t="s">
        <v>104</v>
      </c>
      <c r="D46" s="172" t="s">
        <v>105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2146</v>
      </c>
      <c r="J46" s="176">
        <v>46102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-922.78</v>
      </c>
    </row>
    <row r="47" spans="1:16" ht="19.5" hidden="1" customHeight="1">
      <c r="A47" s="172" t="s">
        <v>3382</v>
      </c>
      <c r="B47" s="176">
        <v>46104</v>
      </c>
      <c r="C47" s="172" t="s">
        <v>2694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2146</v>
      </c>
      <c r="J47" s="176">
        <v>46102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-9.9499999999999993</v>
      </c>
    </row>
    <row r="48" spans="1:16" ht="19.5" hidden="1" customHeight="1">
      <c r="A48" s="172" t="s">
        <v>3383</v>
      </c>
      <c r="B48" s="176">
        <v>46104</v>
      </c>
      <c r="C48" s="172" t="s">
        <v>92</v>
      </c>
      <c r="D48" s="172" t="s">
        <v>24</v>
      </c>
      <c r="E48" s="172" t="s">
        <v>58</v>
      </c>
      <c r="F48" s="172" t="s">
        <v>1300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0.43</v>
      </c>
      <c r="N48" s="177"/>
      <c r="O48" s="177">
        <v>36</v>
      </c>
      <c r="P48" s="180">
        <v>-125.14</v>
      </c>
    </row>
    <row r="49" spans="1:16" ht="19.5" hidden="1" customHeight="1">
      <c r="A49" s="172" t="s">
        <v>3383</v>
      </c>
      <c r="B49" s="176">
        <v>46104</v>
      </c>
      <c r="C49" s="172" t="s">
        <v>100</v>
      </c>
      <c r="D49" s="172" t="s">
        <v>101</v>
      </c>
      <c r="E49" s="172" t="s">
        <v>58</v>
      </c>
      <c r="F49" s="172" t="s">
        <v>1300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1491.43</v>
      </c>
    </row>
    <row r="50" spans="1:16" ht="19.5" hidden="1" customHeight="1">
      <c r="A50" s="172" t="s">
        <v>3383</v>
      </c>
      <c r="B50" s="176">
        <v>46104</v>
      </c>
      <c r="C50" s="172" t="s">
        <v>100</v>
      </c>
      <c r="D50" s="172" t="s">
        <v>102</v>
      </c>
      <c r="E50" s="172" t="s">
        <v>58</v>
      </c>
      <c r="F50" s="172" t="s">
        <v>1300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3383</v>
      </c>
      <c r="B51" s="176">
        <v>46104</v>
      </c>
      <c r="C51" s="172" t="s">
        <v>100</v>
      </c>
      <c r="D51" s="172" t="s">
        <v>103</v>
      </c>
      <c r="E51" s="172" t="s">
        <v>58</v>
      </c>
      <c r="F51" s="172" t="s">
        <v>1300</v>
      </c>
      <c r="G51" s="172" t="s">
        <v>84</v>
      </c>
      <c r="H51" s="177">
        <v>1</v>
      </c>
      <c r="I51" s="178">
        <v>2650</v>
      </c>
      <c r="J51" s="176">
        <v>46096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1158.57</v>
      </c>
    </row>
    <row r="52" spans="1:16" ht="19.5" hidden="1" customHeight="1">
      <c r="A52" s="172" t="s">
        <v>3383</v>
      </c>
      <c r="B52" s="176">
        <v>46104</v>
      </c>
      <c r="C52" s="172" t="s">
        <v>104</v>
      </c>
      <c r="D52" s="172" t="s">
        <v>105</v>
      </c>
      <c r="E52" s="172" t="s">
        <v>58</v>
      </c>
      <c r="F52" s="172" t="s">
        <v>1300</v>
      </c>
      <c r="G52" s="172" t="s">
        <v>84</v>
      </c>
      <c r="H52" s="177">
        <v>1</v>
      </c>
      <c r="I52" s="178">
        <v>2650</v>
      </c>
      <c r="J52" s="176">
        <v>46096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-1139.5</v>
      </c>
    </row>
    <row r="53" spans="1:16" ht="19.5" hidden="1" customHeight="1">
      <c r="A53" s="172" t="s">
        <v>3383</v>
      </c>
      <c r="B53" s="176">
        <v>46104</v>
      </c>
      <c r="C53" s="172" t="s">
        <v>2694</v>
      </c>
      <c r="D53" s="172" t="s">
        <v>95</v>
      </c>
      <c r="E53" s="172" t="s">
        <v>58</v>
      </c>
      <c r="F53" s="172" t="s">
        <v>1300</v>
      </c>
      <c r="G53" s="172" t="s">
        <v>84</v>
      </c>
      <c r="H53" s="177">
        <v>1</v>
      </c>
      <c r="I53" s="178">
        <v>2650</v>
      </c>
      <c r="J53" s="176">
        <v>46096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-14.23</v>
      </c>
    </row>
    <row r="54" spans="1:16" ht="19.5" hidden="1" customHeight="1">
      <c r="A54" s="172" t="s">
        <v>3346</v>
      </c>
      <c r="B54" s="176">
        <v>46104</v>
      </c>
      <c r="C54" s="172" t="s">
        <v>2694</v>
      </c>
      <c r="D54" s="172" t="s">
        <v>82</v>
      </c>
      <c r="E54" s="172" t="s">
        <v>60</v>
      </c>
      <c r="F54" s="172" t="s">
        <v>1426</v>
      </c>
      <c r="G54" s="172" t="s">
        <v>84</v>
      </c>
      <c r="H54" s="177">
        <v>1</v>
      </c>
      <c r="I54" s="178">
        <v>0</v>
      </c>
      <c r="J54" s="176">
        <v>46103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24.42</v>
      </c>
    </row>
    <row r="55" spans="1:16" ht="19.5" hidden="1" customHeight="1">
      <c r="A55" s="172" t="s">
        <v>3383</v>
      </c>
      <c r="B55" s="176">
        <v>46104</v>
      </c>
      <c r="C55" s="172" t="s">
        <v>2694</v>
      </c>
      <c r="D55" s="172" t="s">
        <v>82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0</v>
      </c>
      <c r="J55" s="176">
        <v>46096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-18.940000000000001</v>
      </c>
    </row>
    <row r="56" spans="1:16" ht="19.5" hidden="1" customHeight="1">
      <c r="A56" s="172" t="s">
        <v>3242</v>
      </c>
      <c r="B56" s="176">
        <v>46104</v>
      </c>
      <c r="C56" s="172" t="s">
        <v>2694</v>
      </c>
      <c r="D56" s="172" t="s">
        <v>82</v>
      </c>
      <c r="E56" s="172" t="s">
        <v>39</v>
      </c>
      <c r="F56" s="172" t="s">
        <v>117</v>
      </c>
      <c r="G56" s="172" t="s">
        <v>84</v>
      </c>
      <c r="H56" s="177">
        <v>1</v>
      </c>
      <c r="I56" s="178">
        <v>0</v>
      </c>
      <c r="J56" s="176">
        <v>46098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28.84</v>
      </c>
    </row>
    <row r="57" spans="1:16" ht="19.5" hidden="1" customHeight="1">
      <c r="A57" s="172" t="s">
        <v>3384</v>
      </c>
      <c r="B57" s="176">
        <v>46104</v>
      </c>
      <c r="C57" s="172" t="s">
        <v>92</v>
      </c>
      <c r="D57" s="172" t="s">
        <v>96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0</v>
      </c>
      <c r="J57" s="176">
        <v>46100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3384</v>
      </c>
      <c r="B58" s="176">
        <v>46104</v>
      </c>
      <c r="C58" s="172" t="s">
        <v>92</v>
      </c>
      <c r="D58" s="172" t="s">
        <v>97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0</v>
      </c>
      <c r="J58" s="176">
        <v>46100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-46.77</v>
      </c>
    </row>
    <row r="59" spans="1:16" ht="19.5" hidden="1" customHeight="1">
      <c r="A59" s="172" t="s">
        <v>3384</v>
      </c>
      <c r="B59" s="176">
        <v>46104</v>
      </c>
      <c r="C59" s="172" t="s">
        <v>2694</v>
      </c>
      <c r="D59" s="172" t="s">
        <v>98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0</v>
      </c>
      <c r="J59" s="176">
        <v>46100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3384</v>
      </c>
      <c r="B60" s="176">
        <v>46104</v>
      </c>
      <c r="C60" s="172" t="s">
        <v>92</v>
      </c>
      <c r="D60" s="172" t="s">
        <v>24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0</v>
      </c>
      <c r="J60" s="176">
        <v>46100</v>
      </c>
      <c r="K60" s="172" t="s">
        <v>93</v>
      </c>
      <c r="L60" s="172" t="s">
        <v>94</v>
      </c>
      <c r="M60" s="179">
        <v>0</v>
      </c>
      <c r="N60" s="177"/>
      <c r="O60" s="177">
        <v>34</v>
      </c>
      <c r="P60" s="180">
        <v>-46.77</v>
      </c>
    </row>
    <row r="61" spans="1:16" ht="19.5" hidden="1" customHeight="1">
      <c r="A61" s="172" t="s">
        <v>3384</v>
      </c>
      <c r="B61" s="176">
        <v>46104</v>
      </c>
      <c r="C61" s="172" t="s">
        <v>2694</v>
      </c>
      <c r="D61" s="172" t="s">
        <v>95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0</v>
      </c>
      <c r="J61" s="176">
        <v>46100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-6.87</v>
      </c>
    </row>
    <row r="62" spans="1:16" ht="19.5" hidden="1" customHeight="1">
      <c r="A62" s="172" t="s">
        <v>3355</v>
      </c>
      <c r="B62" s="176">
        <v>46104</v>
      </c>
      <c r="C62" s="172" t="s">
        <v>92</v>
      </c>
      <c r="D62" s="172" t="s">
        <v>24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46100</v>
      </c>
      <c r="K62" s="172" t="s">
        <v>93</v>
      </c>
      <c r="L62" s="172" t="s">
        <v>94</v>
      </c>
      <c r="M62" s="179">
        <v>0</v>
      </c>
      <c r="N62" s="177"/>
      <c r="O62" s="177">
        <v>34</v>
      </c>
      <c r="P62" s="180">
        <v>-46.77</v>
      </c>
    </row>
    <row r="63" spans="1:16" ht="19.5" hidden="1" customHeight="1">
      <c r="A63" s="172" t="s">
        <v>3355</v>
      </c>
      <c r="B63" s="176">
        <v>46104</v>
      </c>
      <c r="C63" s="172" t="s">
        <v>2694</v>
      </c>
      <c r="D63" s="172" t="s">
        <v>95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46100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-7.56</v>
      </c>
    </row>
    <row r="64" spans="1:16" ht="19.5" hidden="1" customHeight="1">
      <c r="A64" s="172" t="s">
        <v>3355</v>
      </c>
      <c r="B64" s="176">
        <v>46104</v>
      </c>
      <c r="C64" s="172" t="s">
        <v>92</v>
      </c>
      <c r="D64" s="172" t="s">
        <v>96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46100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3355</v>
      </c>
      <c r="B65" s="176">
        <v>46104</v>
      </c>
      <c r="C65" s="172" t="s">
        <v>92</v>
      </c>
      <c r="D65" s="172" t="s">
        <v>97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46100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-46.77</v>
      </c>
    </row>
    <row r="66" spans="1:16" ht="19.5" hidden="1" customHeight="1">
      <c r="A66" s="172" t="s">
        <v>3355</v>
      </c>
      <c r="B66" s="176">
        <v>46104</v>
      </c>
      <c r="C66" s="172" t="s">
        <v>2694</v>
      </c>
      <c r="D66" s="172" t="s">
        <v>98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46100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customHeight="1">
      <c r="A67" s="172" t="s">
        <v>3247</v>
      </c>
      <c r="B67" s="176">
        <v>46104</v>
      </c>
      <c r="C67" s="172" t="s">
        <v>109</v>
      </c>
      <c r="D67" s="172" t="s">
        <v>139</v>
      </c>
      <c r="E67" s="172" t="s">
        <v>85</v>
      </c>
      <c r="F67" s="172" t="s">
        <v>85</v>
      </c>
      <c r="G67" s="172" t="s">
        <v>85</v>
      </c>
      <c r="H67" s="177">
        <v>0</v>
      </c>
      <c r="I67" s="178">
        <v>0</v>
      </c>
      <c r="J67" s="176">
        <v>46104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-48.92</v>
      </c>
    </row>
    <row r="68" spans="1:16" ht="19.5" customHeight="1">
      <c r="A68" s="172" t="s">
        <v>3245</v>
      </c>
      <c r="B68" s="176">
        <v>46104</v>
      </c>
      <c r="C68" s="172" t="s">
        <v>109</v>
      </c>
      <c r="D68" s="172" t="s">
        <v>139</v>
      </c>
      <c r="E68" s="172" t="s">
        <v>85</v>
      </c>
      <c r="F68" s="172" t="s">
        <v>85</v>
      </c>
      <c r="G68" s="172" t="s">
        <v>85</v>
      </c>
      <c r="H68" s="177">
        <v>0</v>
      </c>
      <c r="I68" s="178">
        <v>0</v>
      </c>
      <c r="J68" s="176">
        <v>46104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-276.66000000000003</v>
      </c>
    </row>
    <row r="69" spans="1:16" ht="19.5" customHeight="1">
      <c r="A69" s="172" t="s">
        <v>3249</v>
      </c>
      <c r="B69" s="176">
        <v>46104</v>
      </c>
      <c r="C69" s="172" t="s">
        <v>109</v>
      </c>
      <c r="D69" s="172" t="s">
        <v>139</v>
      </c>
      <c r="E69" s="172" t="s">
        <v>85</v>
      </c>
      <c r="F69" s="172" t="s">
        <v>85</v>
      </c>
      <c r="G69" s="172" t="s">
        <v>85</v>
      </c>
      <c r="H69" s="177">
        <v>0</v>
      </c>
      <c r="I69" s="178">
        <v>0</v>
      </c>
      <c r="J69" s="176">
        <v>46104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-294.76</v>
      </c>
    </row>
    <row r="70" spans="1:16" ht="19.5" customHeight="1">
      <c r="A70" s="172" t="s">
        <v>3251</v>
      </c>
      <c r="B70" s="176">
        <v>46104</v>
      </c>
      <c r="C70" s="172" t="s">
        <v>109</v>
      </c>
      <c r="D70" s="172" t="s">
        <v>139</v>
      </c>
      <c r="E70" s="172" t="s">
        <v>85</v>
      </c>
      <c r="F70" s="172" t="s">
        <v>85</v>
      </c>
      <c r="G70" s="172" t="s">
        <v>85</v>
      </c>
      <c r="H70" s="177">
        <v>0</v>
      </c>
      <c r="I70" s="178">
        <v>0</v>
      </c>
      <c r="J70" s="176">
        <v>46104</v>
      </c>
      <c r="K70" s="172" t="s">
        <v>85</v>
      </c>
      <c r="L70" s="172" t="s">
        <v>85</v>
      </c>
      <c r="M70" s="179">
        <v>0</v>
      </c>
      <c r="N70" s="177"/>
      <c r="O70" s="177"/>
      <c r="P70" s="180">
        <v>-1250</v>
      </c>
    </row>
    <row r="71" spans="1:16" ht="19.5" customHeight="1">
      <c r="A71" s="172" t="s">
        <v>3246</v>
      </c>
      <c r="B71" s="176">
        <v>46104</v>
      </c>
      <c r="C71" s="172" t="s">
        <v>109</v>
      </c>
      <c r="D71" s="172" t="s">
        <v>139</v>
      </c>
      <c r="E71" s="172" t="s">
        <v>85</v>
      </c>
      <c r="F71" s="172" t="s">
        <v>85</v>
      </c>
      <c r="G71" s="172" t="s">
        <v>85</v>
      </c>
      <c r="H71" s="177">
        <v>0</v>
      </c>
      <c r="I71" s="178">
        <v>0</v>
      </c>
      <c r="J71" s="176">
        <v>46104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-288.8</v>
      </c>
    </row>
    <row r="72" spans="1:16" ht="19.5" customHeight="1">
      <c r="A72" s="172" t="s">
        <v>3248</v>
      </c>
      <c r="B72" s="176">
        <v>46104</v>
      </c>
      <c r="C72" s="172" t="s">
        <v>109</v>
      </c>
      <c r="D72" s="172" t="s">
        <v>139</v>
      </c>
      <c r="E72" s="172" t="s">
        <v>85</v>
      </c>
      <c r="F72" s="172" t="s">
        <v>85</v>
      </c>
      <c r="G72" s="172" t="s">
        <v>85</v>
      </c>
      <c r="H72" s="177">
        <v>0</v>
      </c>
      <c r="I72" s="178">
        <v>0</v>
      </c>
      <c r="J72" s="176">
        <v>46104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-66.59</v>
      </c>
    </row>
    <row r="73" spans="1:16" ht="19.5" customHeight="1">
      <c r="A73" s="172" t="s">
        <v>3250</v>
      </c>
      <c r="B73" s="176">
        <v>46104</v>
      </c>
      <c r="C73" s="172" t="s">
        <v>109</v>
      </c>
      <c r="D73" s="172" t="s">
        <v>139</v>
      </c>
      <c r="E73" s="172" t="s">
        <v>85</v>
      </c>
      <c r="F73" s="172" t="s">
        <v>85</v>
      </c>
      <c r="G73" s="172" t="s">
        <v>85</v>
      </c>
      <c r="H73" s="177">
        <v>0</v>
      </c>
      <c r="I73" s="178">
        <v>0</v>
      </c>
      <c r="J73" s="176">
        <v>46104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-68.97</v>
      </c>
    </row>
    <row r="74" spans="1:16" ht="19.5" customHeight="1">
      <c r="A74" s="172" t="s">
        <v>3013</v>
      </c>
      <c r="B74" s="176">
        <v>46104</v>
      </c>
      <c r="C74" s="172" t="s">
        <v>109</v>
      </c>
      <c r="D74" s="172" t="s">
        <v>143</v>
      </c>
      <c r="E74" s="172" t="s">
        <v>85</v>
      </c>
      <c r="F74" s="172" t="s">
        <v>85</v>
      </c>
      <c r="G74" s="172" t="s">
        <v>85</v>
      </c>
      <c r="H74" s="177">
        <v>0</v>
      </c>
      <c r="I74" s="178">
        <v>0</v>
      </c>
      <c r="J74" s="176">
        <v>46104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-132.5</v>
      </c>
    </row>
    <row r="75" spans="1:16" ht="19.5" hidden="1" customHeight="1">
      <c r="A75" s="172" t="s">
        <v>3385</v>
      </c>
      <c r="B75" s="176">
        <v>46105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46104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-19.59</v>
      </c>
    </row>
    <row r="76" spans="1:16" ht="19.5" hidden="1" customHeight="1">
      <c r="A76" s="172" t="s">
        <v>3386</v>
      </c>
      <c r="B76" s="176">
        <v>46105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46105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-23.85</v>
      </c>
    </row>
    <row r="77" spans="1:16" ht="19.5" hidden="1" customHeight="1">
      <c r="A77" s="172" t="s">
        <v>3387</v>
      </c>
      <c r="B77" s="176">
        <v>46105</v>
      </c>
      <c r="C77" s="172" t="s">
        <v>1748</v>
      </c>
      <c r="D77" s="172" t="s">
        <v>2749</v>
      </c>
      <c r="E77" s="172" t="s">
        <v>43</v>
      </c>
      <c r="F77" s="172" t="s">
        <v>125</v>
      </c>
      <c r="G77" s="172" t="s">
        <v>84</v>
      </c>
      <c r="H77" s="177">
        <v>1</v>
      </c>
      <c r="I77" s="178">
        <v>0</v>
      </c>
      <c r="J77" s="176">
        <v>46099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-5</v>
      </c>
    </row>
    <row r="78" spans="1:16" ht="19.5" hidden="1" customHeight="1">
      <c r="A78" s="172" t="s">
        <v>3387</v>
      </c>
      <c r="B78" s="176">
        <v>46105</v>
      </c>
      <c r="C78" s="172" t="s">
        <v>2694</v>
      </c>
      <c r="D78" s="172" t="s">
        <v>2750</v>
      </c>
      <c r="E78" s="172" t="s">
        <v>43</v>
      </c>
      <c r="F78" s="172" t="s">
        <v>125</v>
      </c>
      <c r="G78" s="172" t="s">
        <v>84</v>
      </c>
      <c r="H78" s="177">
        <v>1</v>
      </c>
      <c r="I78" s="178">
        <v>0</v>
      </c>
      <c r="J78" s="176">
        <v>46099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-10</v>
      </c>
    </row>
    <row r="79" spans="1:16" ht="19.5" hidden="1" customHeight="1">
      <c r="A79" s="172" t="s">
        <v>85</v>
      </c>
      <c r="B79" s="176">
        <v>46105</v>
      </c>
      <c r="C79" s="172" t="s">
        <v>109</v>
      </c>
      <c r="D79" s="172" t="s">
        <v>110</v>
      </c>
      <c r="E79" s="172" t="s">
        <v>85</v>
      </c>
      <c r="F79" s="172" t="s">
        <v>85</v>
      </c>
      <c r="G79" s="172" t="s">
        <v>3388</v>
      </c>
      <c r="H79" s="177">
        <v>0</v>
      </c>
      <c r="I79" s="178">
        <v>0</v>
      </c>
      <c r="J79" s="176">
        <v>46105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-150</v>
      </c>
    </row>
    <row r="80" spans="1:16" ht="19.5" hidden="1" customHeight="1">
      <c r="A80" s="172" t="s">
        <v>3389</v>
      </c>
      <c r="B80" s="176">
        <v>46105</v>
      </c>
      <c r="C80" s="172" t="s">
        <v>92</v>
      </c>
      <c r="D80" s="172" t="s">
        <v>24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0</v>
      </c>
      <c r="J80" s="176">
        <v>46101</v>
      </c>
      <c r="K80" s="172" t="s">
        <v>93</v>
      </c>
      <c r="L80" s="172" t="s">
        <v>94</v>
      </c>
      <c r="M80" s="179">
        <v>0</v>
      </c>
      <c r="N80" s="177"/>
      <c r="O80" s="177">
        <v>32</v>
      </c>
      <c r="P80" s="180">
        <v>-46.77</v>
      </c>
    </row>
    <row r="81" spans="1:16" ht="19.5" hidden="1" customHeight="1">
      <c r="A81" s="172" t="s">
        <v>3390</v>
      </c>
      <c r="B81" s="176">
        <v>46105</v>
      </c>
      <c r="C81" s="172" t="s">
        <v>2694</v>
      </c>
      <c r="D81" s="172" t="s">
        <v>82</v>
      </c>
      <c r="E81" s="172" t="s">
        <v>40</v>
      </c>
      <c r="F81" s="172" t="s">
        <v>197</v>
      </c>
      <c r="G81" s="172" t="s">
        <v>84</v>
      </c>
      <c r="H81" s="177">
        <v>1</v>
      </c>
      <c r="I81" s="178">
        <v>0</v>
      </c>
      <c r="J81" s="176">
        <v>46105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-18.690000000000001</v>
      </c>
    </row>
    <row r="82" spans="1:16" ht="19.5" hidden="1" customHeight="1">
      <c r="A82" s="172" t="s">
        <v>3389</v>
      </c>
      <c r="B82" s="176">
        <v>46105</v>
      </c>
      <c r="C82" s="172" t="s">
        <v>92</v>
      </c>
      <c r="D82" s="172" t="s">
        <v>96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0</v>
      </c>
      <c r="J82" s="176">
        <v>46101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3389</v>
      </c>
      <c r="B83" s="176">
        <v>46105</v>
      </c>
      <c r="C83" s="172" t="s">
        <v>92</v>
      </c>
      <c r="D83" s="172" t="s">
        <v>97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0</v>
      </c>
      <c r="J83" s="176">
        <v>46101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3389</v>
      </c>
      <c r="B84" s="176">
        <v>46105</v>
      </c>
      <c r="C84" s="172" t="s">
        <v>2694</v>
      </c>
      <c r="D84" s="172" t="s">
        <v>98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0</v>
      </c>
      <c r="J84" s="176">
        <v>46101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3391</v>
      </c>
      <c r="B85" s="176">
        <v>46105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2039</v>
      </c>
      <c r="J85" s="176">
        <v>46101</v>
      </c>
      <c r="K85" s="172" t="s">
        <v>93</v>
      </c>
      <c r="L85" s="172" t="s">
        <v>94</v>
      </c>
      <c r="M85" s="179">
        <v>0.43</v>
      </c>
      <c r="N85" s="177"/>
      <c r="O85" s="177">
        <v>32</v>
      </c>
      <c r="P85" s="180">
        <v>-70.56</v>
      </c>
    </row>
    <row r="86" spans="1:16" ht="19.5" hidden="1" customHeight="1">
      <c r="A86" s="172" t="s">
        <v>3391</v>
      </c>
      <c r="B86" s="176">
        <v>46105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2039</v>
      </c>
      <c r="J86" s="176">
        <v>46101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966.67</v>
      </c>
    </row>
    <row r="87" spans="1:16" ht="19.5" hidden="1" customHeight="1">
      <c r="A87" s="172" t="s">
        <v>3391</v>
      </c>
      <c r="B87" s="176">
        <v>46105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2039</v>
      </c>
      <c r="J87" s="176">
        <v>46101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9.67</v>
      </c>
    </row>
    <row r="88" spans="1:16" ht="19.5" hidden="1" customHeight="1">
      <c r="A88" s="172" t="s">
        <v>3391</v>
      </c>
      <c r="B88" s="176">
        <v>46105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2039</v>
      </c>
      <c r="J88" s="176">
        <v>46101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1062.6600000000001</v>
      </c>
    </row>
    <row r="89" spans="1:16" ht="19.5" hidden="1" customHeight="1">
      <c r="A89" s="172" t="s">
        <v>3391</v>
      </c>
      <c r="B89" s="176">
        <v>46105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2039</v>
      </c>
      <c r="J89" s="176">
        <v>46101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-876.77</v>
      </c>
    </row>
    <row r="90" spans="1:16" ht="19.5" hidden="1" customHeight="1">
      <c r="A90" s="172" t="s">
        <v>3392</v>
      </c>
      <c r="B90" s="176">
        <v>46105</v>
      </c>
      <c r="C90" s="172" t="s">
        <v>92</v>
      </c>
      <c r="D90" s="172" t="s">
        <v>24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2039</v>
      </c>
      <c r="J90" s="176">
        <v>46103</v>
      </c>
      <c r="K90" s="172" t="s">
        <v>93</v>
      </c>
      <c r="L90" s="172" t="s">
        <v>94</v>
      </c>
      <c r="M90" s="179">
        <v>0.43</v>
      </c>
      <c r="N90" s="177"/>
      <c r="O90" s="177">
        <v>32</v>
      </c>
      <c r="P90" s="180">
        <v>-70.56</v>
      </c>
    </row>
    <row r="91" spans="1:16" ht="19.5" hidden="1" customHeight="1">
      <c r="A91" s="172" t="s">
        <v>3392</v>
      </c>
      <c r="B91" s="176">
        <v>46105</v>
      </c>
      <c r="C91" s="172" t="s">
        <v>100</v>
      </c>
      <c r="D91" s="172" t="s">
        <v>101</v>
      </c>
      <c r="E91" s="172" t="s">
        <v>43</v>
      </c>
      <c r="F91" s="172" t="s">
        <v>125</v>
      </c>
      <c r="G91" s="172" t="s">
        <v>84</v>
      </c>
      <c r="H91" s="177">
        <v>1</v>
      </c>
      <c r="I91" s="178">
        <v>2039</v>
      </c>
      <c r="J91" s="176">
        <v>46103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1046.67</v>
      </c>
    </row>
    <row r="92" spans="1:16" ht="19.5" hidden="1" customHeight="1">
      <c r="A92" s="172" t="s">
        <v>3392</v>
      </c>
      <c r="B92" s="176">
        <v>46105</v>
      </c>
      <c r="C92" s="172" t="s">
        <v>100</v>
      </c>
      <c r="D92" s="172" t="s">
        <v>102</v>
      </c>
      <c r="E92" s="172" t="s">
        <v>43</v>
      </c>
      <c r="F92" s="172" t="s">
        <v>125</v>
      </c>
      <c r="G92" s="172" t="s">
        <v>84</v>
      </c>
      <c r="H92" s="177">
        <v>1</v>
      </c>
      <c r="I92" s="178">
        <v>2039</v>
      </c>
      <c r="J92" s="176">
        <v>46103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10.47</v>
      </c>
    </row>
    <row r="93" spans="1:16" ht="19.5" hidden="1" customHeight="1">
      <c r="A93" s="172" t="s">
        <v>3392</v>
      </c>
      <c r="B93" s="176">
        <v>46105</v>
      </c>
      <c r="C93" s="172" t="s">
        <v>100</v>
      </c>
      <c r="D93" s="172" t="s">
        <v>103</v>
      </c>
      <c r="E93" s="172" t="s">
        <v>43</v>
      </c>
      <c r="F93" s="172" t="s">
        <v>125</v>
      </c>
      <c r="G93" s="172" t="s">
        <v>84</v>
      </c>
      <c r="H93" s="177">
        <v>1</v>
      </c>
      <c r="I93" s="178">
        <v>2039</v>
      </c>
      <c r="J93" s="176">
        <v>46103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981.86</v>
      </c>
    </row>
    <row r="94" spans="1:16" ht="19.5" hidden="1" customHeight="1">
      <c r="A94" s="172" t="s">
        <v>3392</v>
      </c>
      <c r="B94" s="176">
        <v>46105</v>
      </c>
      <c r="C94" s="172" t="s">
        <v>104</v>
      </c>
      <c r="D94" s="172" t="s">
        <v>105</v>
      </c>
      <c r="E94" s="172" t="s">
        <v>43</v>
      </c>
      <c r="F94" s="172" t="s">
        <v>125</v>
      </c>
      <c r="G94" s="172" t="s">
        <v>84</v>
      </c>
      <c r="H94" s="177">
        <v>1</v>
      </c>
      <c r="I94" s="178">
        <v>2039</v>
      </c>
      <c r="J94" s="176">
        <v>46103</v>
      </c>
      <c r="K94" s="172" t="s">
        <v>93</v>
      </c>
      <c r="L94" s="172" t="s">
        <v>94</v>
      </c>
      <c r="M94" s="179">
        <v>0.43</v>
      </c>
      <c r="N94" s="177"/>
      <c r="O94" s="177"/>
      <c r="P94" s="180">
        <v>-876.77</v>
      </c>
    </row>
    <row r="95" spans="1:16" ht="19.5" hidden="1" customHeight="1">
      <c r="A95" s="172" t="s">
        <v>3392</v>
      </c>
      <c r="B95" s="176">
        <v>46105</v>
      </c>
      <c r="C95" s="172" t="s">
        <v>2694</v>
      </c>
      <c r="D95" s="172" t="s">
        <v>95</v>
      </c>
      <c r="E95" s="172" t="s">
        <v>43</v>
      </c>
      <c r="F95" s="172" t="s">
        <v>125</v>
      </c>
      <c r="G95" s="172" t="s">
        <v>84</v>
      </c>
      <c r="H95" s="177">
        <v>1</v>
      </c>
      <c r="I95" s="178">
        <v>2039</v>
      </c>
      <c r="J95" s="176">
        <v>46103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-12.1</v>
      </c>
    </row>
    <row r="96" spans="1:16" ht="19.5" hidden="1" customHeight="1">
      <c r="A96" s="172" t="s">
        <v>3393</v>
      </c>
      <c r="B96" s="176">
        <v>46105</v>
      </c>
      <c r="C96" s="172" t="s">
        <v>1748</v>
      </c>
      <c r="D96" s="172" t="s">
        <v>2749</v>
      </c>
      <c r="E96" s="172" t="s">
        <v>58</v>
      </c>
      <c r="F96" s="172" t="s">
        <v>1300</v>
      </c>
      <c r="G96" s="172" t="s">
        <v>84</v>
      </c>
      <c r="H96" s="177">
        <v>1</v>
      </c>
      <c r="I96" s="178">
        <v>0</v>
      </c>
      <c r="J96" s="176">
        <v>46097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</v>
      </c>
    </row>
    <row r="97" spans="1:16" ht="19.5" hidden="1" customHeight="1">
      <c r="A97" s="172" t="s">
        <v>3393</v>
      </c>
      <c r="B97" s="176">
        <v>46105</v>
      </c>
      <c r="C97" s="172" t="s">
        <v>2694</v>
      </c>
      <c r="D97" s="172" t="s">
        <v>2750</v>
      </c>
      <c r="E97" s="172" t="s">
        <v>58</v>
      </c>
      <c r="F97" s="172" t="s">
        <v>1300</v>
      </c>
      <c r="G97" s="172" t="s">
        <v>84</v>
      </c>
      <c r="H97" s="177">
        <v>1</v>
      </c>
      <c r="I97" s="178">
        <v>0</v>
      </c>
      <c r="J97" s="176">
        <v>46097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-10</v>
      </c>
    </row>
    <row r="98" spans="1:16" ht="19.5" hidden="1" customHeight="1">
      <c r="A98" s="172" t="s">
        <v>3394</v>
      </c>
      <c r="B98" s="176">
        <v>46105</v>
      </c>
      <c r="C98" s="172" t="s">
        <v>92</v>
      </c>
      <c r="D98" s="172" t="s">
        <v>24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0</v>
      </c>
      <c r="J98" s="176">
        <v>46102</v>
      </c>
      <c r="K98" s="172" t="s">
        <v>93</v>
      </c>
      <c r="L98" s="172" t="s">
        <v>94</v>
      </c>
      <c r="M98" s="179">
        <v>0</v>
      </c>
      <c r="N98" s="177"/>
      <c r="O98" s="177">
        <v>31</v>
      </c>
      <c r="P98" s="180">
        <v>-46.77</v>
      </c>
    </row>
    <row r="99" spans="1:16" ht="19.5" hidden="1" customHeight="1">
      <c r="A99" s="172" t="s">
        <v>3394</v>
      </c>
      <c r="B99" s="176">
        <v>46105</v>
      </c>
      <c r="C99" s="172" t="s">
        <v>2694</v>
      </c>
      <c r="D99" s="172" t="s">
        <v>95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0</v>
      </c>
      <c r="J99" s="176">
        <v>46102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-6.82</v>
      </c>
    </row>
    <row r="100" spans="1:16" ht="19.5" hidden="1" customHeight="1">
      <c r="A100" s="172" t="s">
        <v>3394</v>
      </c>
      <c r="B100" s="176">
        <v>46105</v>
      </c>
      <c r="C100" s="172" t="s">
        <v>92</v>
      </c>
      <c r="D100" s="172" t="s">
        <v>96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0</v>
      </c>
      <c r="J100" s="176">
        <v>46102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hidden="1" customHeight="1">
      <c r="A101" s="172" t="s">
        <v>3394</v>
      </c>
      <c r="B101" s="176">
        <v>46105</v>
      </c>
      <c r="C101" s="172" t="s">
        <v>92</v>
      </c>
      <c r="D101" s="172" t="s">
        <v>97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0</v>
      </c>
      <c r="J101" s="176">
        <v>46102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-46.77</v>
      </c>
    </row>
    <row r="102" spans="1:16" ht="19.5" hidden="1" customHeight="1">
      <c r="A102" s="172" t="s">
        <v>3394</v>
      </c>
      <c r="B102" s="176">
        <v>46105</v>
      </c>
      <c r="C102" s="172" t="s">
        <v>2694</v>
      </c>
      <c r="D102" s="172" t="s">
        <v>98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46102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hidden="1" customHeight="1">
      <c r="A103" s="172" t="s">
        <v>3395</v>
      </c>
      <c r="B103" s="176">
        <v>46105</v>
      </c>
      <c r="C103" s="172" t="s">
        <v>92</v>
      </c>
      <c r="D103" s="172" t="s">
        <v>24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46103</v>
      </c>
      <c r="K103" s="172" t="s">
        <v>93</v>
      </c>
      <c r="L103" s="172" t="s">
        <v>94</v>
      </c>
      <c r="M103" s="179">
        <v>0</v>
      </c>
      <c r="N103" s="177"/>
      <c r="O103" s="177">
        <v>32</v>
      </c>
      <c r="P103" s="180">
        <v>-46.77</v>
      </c>
    </row>
    <row r="104" spans="1:16" ht="19.5" hidden="1" customHeight="1">
      <c r="A104" s="172" t="s">
        <v>3395</v>
      </c>
      <c r="B104" s="176">
        <v>46105</v>
      </c>
      <c r="C104" s="172" t="s">
        <v>2694</v>
      </c>
      <c r="D104" s="172" t="s">
        <v>95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46103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-6.67</v>
      </c>
    </row>
    <row r="105" spans="1:16" ht="19.5" hidden="1" customHeight="1">
      <c r="A105" s="172" t="s">
        <v>3396</v>
      </c>
      <c r="B105" s="176">
        <v>46105</v>
      </c>
      <c r="C105" s="172" t="s">
        <v>92</v>
      </c>
      <c r="D105" s="172" t="s">
        <v>24</v>
      </c>
      <c r="E105" s="172" t="s">
        <v>39</v>
      </c>
      <c r="F105" s="172" t="s">
        <v>117</v>
      </c>
      <c r="G105" s="172" t="s">
        <v>84</v>
      </c>
      <c r="H105" s="177">
        <v>1</v>
      </c>
      <c r="I105" s="178">
        <v>0</v>
      </c>
      <c r="J105" s="176">
        <v>46103</v>
      </c>
      <c r="K105" s="172" t="s">
        <v>93</v>
      </c>
      <c r="L105" s="172" t="s">
        <v>94</v>
      </c>
      <c r="M105" s="179">
        <v>0</v>
      </c>
      <c r="N105" s="177"/>
      <c r="O105" s="177">
        <v>32</v>
      </c>
      <c r="P105" s="180">
        <v>-46.77</v>
      </c>
    </row>
    <row r="106" spans="1:16" ht="19.5" hidden="1" customHeight="1">
      <c r="A106" s="172" t="s">
        <v>3396</v>
      </c>
      <c r="B106" s="176">
        <v>46105</v>
      </c>
      <c r="C106" s="172" t="s">
        <v>2694</v>
      </c>
      <c r="D106" s="172" t="s">
        <v>95</v>
      </c>
      <c r="E106" s="172" t="s">
        <v>39</v>
      </c>
      <c r="F106" s="172" t="s">
        <v>117</v>
      </c>
      <c r="G106" s="172" t="s">
        <v>84</v>
      </c>
      <c r="H106" s="177">
        <v>1</v>
      </c>
      <c r="I106" s="178">
        <v>0</v>
      </c>
      <c r="J106" s="176">
        <v>46103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-6.67</v>
      </c>
    </row>
    <row r="107" spans="1:16" ht="19.5" hidden="1" customHeight="1">
      <c r="A107" s="172" t="s">
        <v>3397</v>
      </c>
      <c r="B107" s="176">
        <v>46105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46105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-7.48</v>
      </c>
    </row>
    <row r="108" spans="1:16" ht="19.5" hidden="1" customHeight="1">
      <c r="A108" s="172" t="s">
        <v>3395</v>
      </c>
      <c r="B108" s="176">
        <v>46105</v>
      </c>
      <c r="C108" s="172" t="s">
        <v>92</v>
      </c>
      <c r="D108" s="172" t="s">
        <v>96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46103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hidden="1" customHeight="1">
      <c r="A109" s="172" t="s">
        <v>3395</v>
      </c>
      <c r="B109" s="176">
        <v>46105</v>
      </c>
      <c r="C109" s="172" t="s">
        <v>92</v>
      </c>
      <c r="D109" s="172" t="s">
        <v>97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46103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-46.77</v>
      </c>
    </row>
    <row r="110" spans="1:16" ht="19.5" hidden="1" customHeight="1">
      <c r="A110" s="172" t="s">
        <v>3395</v>
      </c>
      <c r="B110" s="176">
        <v>46105</v>
      </c>
      <c r="C110" s="172" t="s">
        <v>2694</v>
      </c>
      <c r="D110" s="172" t="s">
        <v>98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46103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-15</v>
      </c>
    </row>
    <row r="111" spans="1:16" ht="19.5" hidden="1" customHeight="1">
      <c r="A111" s="172" t="s">
        <v>3396</v>
      </c>
      <c r="B111" s="176">
        <v>46105</v>
      </c>
      <c r="C111" s="172" t="s">
        <v>92</v>
      </c>
      <c r="D111" s="172" t="s">
        <v>96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46103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0</v>
      </c>
    </row>
    <row r="112" spans="1:16" ht="19.5" hidden="1" customHeight="1">
      <c r="A112" s="172" t="s">
        <v>3396</v>
      </c>
      <c r="B112" s="176">
        <v>46105</v>
      </c>
      <c r="C112" s="172" t="s">
        <v>92</v>
      </c>
      <c r="D112" s="172" t="s">
        <v>97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46103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-46.77</v>
      </c>
    </row>
    <row r="113" spans="1:16" ht="19.5" hidden="1" customHeight="1">
      <c r="A113" s="172" t="s">
        <v>3396</v>
      </c>
      <c r="B113" s="176">
        <v>46105</v>
      </c>
      <c r="C113" s="172" t="s">
        <v>2694</v>
      </c>
      <c r="D113" s="172" t="s">
        <v>98</v>
      </c>
      <c r="E113" s="172" t="s">
        <v>39</v>
      </c>
      <c r="F113" s="172" t="s">
        <v>117</v>
      </c>
      <c r="G113" s="172" t="s">
        <v>84</v>
      </c>
      <c r="H113" s="177">
        <v>1</v>
      </c>
      <c r="I113" s="178">
        <v>0</v>
      </c>
      <c r="J113" s="176">
        <v>46103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-15</v>
      </c>
    </row>
    <row r="114" spans="1:16" ht="19.5" hidden="1" customHeight="1">
      <c r="A114" s="172" t="s">
        <v>3398</v>
      </c>
      <c r="B114" s="176">
        <v>46105</v>
      </c>
      <c r="C114" s="172" t="s">
        <v>92</v>
      </c>
      <c r="D114" s="172" t="s">
        <v>24</v>
      </c>
      <c r="E114" s="172" t="s">
        <v>39</v>
      </c>
      <c r="F114" s="172" t="s">
        <v>117</v>
      </c>
      <c r="G114" s="172" t="s">
        <v>84</v>
      </c>
      <c r="H114" s="177">
        <v>1</v>
      </c>
      <c r="I114" s="178">
        <v>2517</v>
      </c>
      <c r="J114" s="176">
        <v>46092</v>
      </c>
      <c r="K114" s="172" t="s">
        <v>93</v>
      </c>
      <c r="L114" s="172" t="s">
        <v>94</v>
      </c>
      <c r="M114" s="179">
        <v>0.43</v>
      </c>
      <c r="N114" s="177"/>
      <c r="O114" s="177">
        <v>34</v>
      </c>
      <c r="P114" s="180">
        <v>-95.11</v>
      </c>
    </row>
    <row r="115" spans="1:16" ht="19.5" hidden="1" customHeight="1">
      <c r="A115" s="172" t="s">
        <v>3398</v>
      </c>
      <c r="B115" s="176">
        <v>46105</v>
      </c>
      <c r="C115" s="172" t="s">
        <v>100</v>
      </c>
      <c r="D115" s="172" t="s">
        <v>101</v>
      </c>
      <c r="E115" s="172" t="s">
        <v>39</v>
      </c>
      <c r="F115" s="172" t="s">
        <v>117</v>
      </c>
      <c r="G115" s="172" t="s">
        <v>84</v>
      </c>
      <c r="H115" s="177">
        <v>1</v>
      </c>
      <c r="I115" s="178">
        <v>2517</v>
      </c>
      <c r="J115" s="176">
        <v>46092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1090.48</v>
      </c>
    </row>
    <row r="116" spans="1:16" ht="19.5" hidden="1" customHeight="1">
      <c r="A116" s="172" t="s">
        <v>3398</v>
      </c>
      <c r="B116" s="176">
        <v>46105</v>
      </c>
      <c r="C116" s="172" t="s">
        <v>100</v>
      </c>
      <c r="D116" s="172" t="s">
        <v>102</v>
      </c>
      <c r="E116" s="172" t="s">
        <v>39</v>
      </c>
      <c r="F116" s="172" t="s">
        <v>117</v>
      </c>
      <c r="G116" s="172" t="s">
        <v>84</v>
      </c>
      <c r="H116" s="177">
        <v>1</v>
      </c>
      <c r="I116" s="178">
        <v>2517</v>
      </c>
      <c r="J116" s="176">
        <v>46092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10.9</v>
      </c>
    </row>
    <row r="117" spans="1:16" ht="19.5" hidden="1" customHeight="1">
      <c r="A117" s="172" t="s">
        <v>3398</v>
      </c>
      <c r="B117" s="176">
        <v>46105</v>
      </c>
      <c r="C117" s="172" t="s">
        <v>100</v>
      </c>
      <c r="D117" s="172" t="s">
        <v>103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2517</v>
      </c>
      <c r="J117" s="176">
        <v>46092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1415.62</v>
      </c>
    </row>
    <row r="118" spans="1:16" ht="19.5" hidden="1" customHeight="1">
      <c r="A118" s="172" t="s">
        <v>3398</v>
      </c>
      <c r="B118" s="176">
        <v>46105</v>
      </c>
      <c r="C118" s="172" t="s">
        <v>104</v>
      </c>
      <c r="D118" s="172" t="s">
        <v>105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2517</v>
      </c>
      <c r="J118" s="176">
        <v>46092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-1082.31</v>
      </c>
    </row>
    <row r="119" spans="1:16" ht="19.5" hidden="1" customHeight="1">
      <c r="A119" s="172" t="s">
        <v>3356</v>
      </c>
      <c r="B119" s="176">
        <v>46105</v>
      </c>
      <c r="C119" s="172" t="s">
        <v>2694</v>
      </c>
      <c r="D119" s="172" t="s">
        <v>82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0</v>
      </c>
      <c r="J119" s="176">
        <v>46103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22.17</v>
      </c>
    </row>
    <row r="120" spans="1:16" ht="19.5" hidden="1" customHeight="1">
      <c r="A120" s="172" t="s">
        <v>3399</v>
      </c>
      <c r="B120" s="176">
        <v>46105</v>
      </c>
      <c r="C120" s="172" t="s">
        <v>92</v>
      </c>
      <c r="D120" s="172" t="s">
        <v>24</v>
      </c>
      <c r="E120" s="172" t="s">
        <v>58</v>
      </c>
      <c r="F120" s="172" t="s">
        <v>1300</v>
      </c>
      <c r="G120" s="172" t="s">
        <v>84</v>
      </c>
      <c r="H120" s="177">
        <v>1</v>
      </c>
      <c r="I120" s="178">
        <v>2321</v>
      </c>
      <c r="J120" s="176">
        <v>46103</v>
      </c>
      <c r="K120" s="172" t="s">
        <v>93</v>
      </c>
      <c r="L120" s="172" t="s">
        <v>94</v>
      </c>
      <c r="M120" s="179">
        <v>0.43</v>
      </c>
      <c r="N120" s="177"/>
      <c r="O120" s="177">
        <v>32</v>
      </c>
      <c r="P120" s="180">
        <v>-84.62</v>
      </c>
    </row>
    <row r="121" spans="1:16" ht="19.5" hidden="1" customHeight="1">
      <c r="A121" s="172" t="s">
        <v>3399</v>
      </c>
      <c r="B121" s="176">
        <v>46105</v>
      </c>
      <c r="C121" s="172" t="s">
        <v>100</v>
      </c>
      <c r="D121" s="172" t="s">
        <v>101</v>
      </c>
      <c r="E121" s="172" t="s">
        <v>58</v>
      </c>
      <c r="F121" s="172" t="s">
        <v>1300</v>
      </c>
      <c r="G121" s="172" t="s">
        <v>84</v>
      </c>
      <c r="H121" s="177">
        <v>1</v>
      </c>
      <c r="I121" s="178">
        <v>2321</v>
      </c>
      <c r="J121" s="176">
        <v>46103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1288.57</v>
      </c>
    </row>
    <row r="122" spans="1:16" ht="19.5" hidden="1" customHeight="1">
      <c r="A122" s="172" t="s">
        <v>3399</v>
      </c>
      <c r="B122" s="176">
        <v>46105</v>
      </c>
      <c r="C122" s="172" t="s">
        <v>100</v>
      </c>
      <c r="D122" s="172" t="s">
        <v>102</v>
      </c>
      <c r="E122" s="172" t="s">
        <v>58</v>
      </c>
      <c r="F122" s="172" t="s">
        <v>1300</v>
      </c>
      <c r="G122" s="172" t="s">
        <v>84</v>
      </c>
      <c r="H122" s="177">
        <v>1</v>
      </c>
      <c r="I122" s="178">
        <v>2321</v>
      </c>
      <c r="J122" s="176">
        <v>46103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12.89</v>
      </c>
    </row>
    <row r="123" spans="1:16" ht="19.5" hidden="1" customHeight="1">
      <c r="A123" s="172" t="s">
        <v>3399</v>
      </c>
      <c r="B123" s="176">
        <v>46105</v>
      </c>
      <c r="C123" s="172" t="s">
        <v>100</v>
      </c>
      <c r="D123" s="172" t="s">
        <v>103</v>
      </c>
      <c r="E123" s="172" t="s">
        <v>58</v>
      </c>
      <c r="F123" s="172" t="s">
        <v>1300</v>
      </c>
      <c r="G123" s="172" t="s">
        <v>84</v>
      </c>
      <c r="H123" s="177">
        <v>1</v>
      </c>
      <c r="I123" s="178">
        <v>2321</v>
      </c>
      <c r="J123" s="176">
        <v>46103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1019.54</v>
      </c>
    </row>
    <row r="124" spans="1:16" ht="19.5" hidden="1" customHeight="1">
      <c r="A124" s="172" t="s">
        <v>3399</v>
      </c>
      <c r="B124" s="176">
        <v>46105</v>
      </c>
      <c r="C124" s="172" t="s">
        <v>104</v>
      </c>
      <c r="D124" s="172" t="s">
        <v>105</v>
      </c>
      <c r="E124" s="172" t="s">
        <v>58</v>
      </c>
      <c r="F124" s="172" t="s">
        <v>1300</v>
      </c>
      <c r="G124" s="172" t="s">
        <v>84</v>
      </c>
      <c r="H124" s="177">
        <v>1</v>
      </c>
      <c r="I124" s="178">
        <v>2321</v>
      </c>
      <c r="J124" s="176">
        <v>46103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-998.03</v>
      </c>
    </row>
    <row r="125" spans="1:16" ht="19.5" hidden="1" customHeight="1">
      <c r="A125" s="172" t="s">
        <v>3399</v>
      </c>
      <c r="B125" s="176">
        <v>46105</v>
      </c>
      <c r="C125" s="172" t="s">
        <v>2694</v>
      </c>
      <c r="D125" s="172" t="s">
        <v>95</v>
      </c>
      <c r="E125" s="172" t="s">
        <v>58</v>
      </c>
      <c r="F125" s="172" t="s">
        <v>1300</v>
      </c>
      <c r="G125" s="172" t="s">
        <v>84</v>
      </c>
      <c r="H125" s="177">
        <v>1</v>
      </c>
      <c r="I125" s="178">
        <v>2321</v>
      </c>
      <c r="J125" s="176">
        <v>46103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-6.35</v>
      </c>
    </row>
    <row r="126" spans="1:16" ht="19.5" hidden="1" customHeight="1">
      <c r="A126" s="172" t="s">
        <v>3400</v>
      </c>
      <c r="B126" s="176">
        <v>46105</v>
      </c>
      <c r="C126" s="172" t="s">
        <v>2694</v>
      </c>
      <c r="D126" s="172" t="s">
        <v>82</v>
      </c>
      <c r="E126" s="172" t="s">
        <v>58</v>
      </c>
      <c r="F126" s="172" t="s">
        <v>1300</v>
      </c>
      <c r="G126" s="172" t="s">
        <v>84</v>
      </c>
      <c r="H126" s="177">
        <v>1</v>
      </c>
      <c r="I126" s="178">
        <v>0</v>
      </c>
      <c r="J126" s="176">
        <v>46105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-26.66</v>
      </c>
    </row>
    <row r="127" spans="1:16" ht="19.5" hidden="1" customHeight="1">
      <c r="A127" s="172" t="s">
        <v>3401</v>
      </c>
      <c r="B127" s="176">
        <v>46105</v>
      </c>
      <c r="C127" s="172" t="s">
        <v>92</v>
      </c>
      <c r="D127" s="172" t="s">
        <v>24</v>
      </c>
      <c r="E127" s="172" t="s">
        <v>39</v>
      </c>
      <c r="F127" s="172" t="s">
        <v>117</v>
      </c>
      <c r="G127" s="172" t="s">
        <v>84</v>
      </c>
      <c r="H127" s="177">
        <v>1</v>
      </c>
      <c r="I127" s="178">
        <v>1998</v>
      </c>
      <c r="J127" s="176">
        <v>46103</v>
      </c>
      <c r="K127" s="172" t="s">
        <v>93</v>
      </c>
      <c r="L127" s="172" t="s">
        <v>94</v>
      </c>
      <c r="M127" s="179">
        <v>0.43</v>
      </c>
      <c r="N127" s="177"/>
      <c r="O127" s="177">
        <v>32</v>
      </c>
      <c r="P127" s="180">
        <v>-70.23</v>
      </c>
    </row>
    <row r="128" spans="1:16" ht="19.5" hidden="1" customHeight="1">
      <c r="A128" s="172" t="s">
        <v>3401</v>
      </c>
      <c r="B128" s="176">
        <v>46105</v>
      </c>
      <c r="C128" s="172" t="s">
        <v>100</v>
      </c>
      <c r="D128" s="172" t="s">
        <v>101</v>
      </c>
      <c r="E128" s="172" t="s">
        <v>39</v>
      </c>
      <c r="F128" s="172" t="s">
        <v>117</v>
      </c>
      <c r="G128" s="172" t="s">
        <v>84</v>
      </c>
      <c r="H128" s="177">
        <v>1</v>
      </c>
      <c r="I128" s="178">
        <v>1998</v>
      </c>
      <c r="J128" s="176">
        <v>46103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882.86</v>
      </c>
    </row>
    <row r="129" spans="1:16" ht="19.5" hidden="1" customHeight="1">
      <c r="A129" s="172" t="s">
        <v>3401</v>
      </c>
      <c r="B129" s="176">
        <v>46105</v>
      </c>
      <c r="C129" s="172" t="s">
        <v>100</v>
      </c>
      <c r="D129" s="172" t="s">
        <v>102</v>
      </c>
      <c r="E129" s="172" t="s">
        <v>39</v>
      </c>
      <c r="F129" s="172" t="s">
        <v>117</v>
      </c>
      <c r="G129" s="172" t="s">
        <v>84</v>
      </c>
      <c r="H129" s="177">
        <v>1</v>
      </c>
      <c r="I129" s="178">
        <v>1998</v>
      </c>
      <c r="J129" s="176">
        <v>46103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8.83</v>
      </c>
    </row>
    <row r="130" spans="1:16" ht="19.5" hidden="1" customHeight="1">
      <c r="A130" s="172" t="s">
        <v>3401</v>
      </c>
      <c r="B130" s="176">
        <v>46105</v>
      </c>
      <c r="C130" s="172" t="s">
        <v>100</v>
      </c>
      <c r="D130" s="172" t="s">
        <v>103</v>
      </c>
      <c r="E130" s="172" t="s">
        <v>39</v>
      </c>
      <c r="F130" s="172" t="s">
        <v>117</v>
      </c>
      <c r="G130" s="172" t="s">
        <v>84</v>
      </c>
      <c r="H130" s="177">
        <v>1</v>
      </c>
      <c r="I130" s="178">
        <v>1998</v>
      </c>
      <c r="J130" s="176">
        <v>46103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1106.31</v>
      </c>
    </row>
    <row r="131" spans="1:16" ht="19.5" hidden="1" customHeight="1">
      <c r="A131" s="172" t="s">
        <v>3401</v>
      </c>
      <c r="B131" s="176">
        <v>46105</v>
      </c>
      <c r="C131" s="172" t="s">
        <v>104</v>
      </c>
      <c r="D131" s="172" t="s">
        <v>105</v>
      </c>
      <c r="E131" s="172" t="s">
        <v>39</v>
      </c>
      <c r="F131" s="172" t="s">
        <v>117</v>
      </c>
      <c r="G131" s="172" t="s">
        <v>84</v>
      </c>
      <c r="H131" s="177">
        <v>1</v>
      </c>
      <c r="I131" s="178">
        <v>1998</v>
      </c>
      <c r="J131" s="176">
        <v>46103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-859.14</v>
      </c>
    </row>
    <row r="132" spans="1:16" ht="19.5" hidden="1" customHeight="1">
      <c r="A132" s="172" t="s">
        <v>3401</v>
      </c>
      <c r="B132" s="176">
        <v>46105</v>
      </c>
      <c r="C132" s="172" t="s">
        <v>2694</v>
      </c>
      <c r="D132" s="172" t="s">
        <v>95</v>
      </c>
      <c r="E132" s="172" t="s">
        <v>39</v>
      </c>
      <c r="F132" s="172" t="s">
        <v>117</v>
      </c>
      <c r="G132" s="172" t="s">
        <v>84</v>
      </c>
      <c r="H132" s="177">
        <v>1</v>
      </c>
      <c r="I132" s="178">
        <v>1998</v>
      </c>
      <c r="J132" s="176">
        <v>46103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-6</v>
      </c>
    </row>
    <row r="133" spans="1:16" ht="19.5" hidden="1" customHeight="1">
      <c r="A133" s="172" t="s">
        <v>3401</v>
      </c>
      <c r="B133" s="176">
        <v>46105</v>
      </c>
      <c r="C133" s="172" t="s">
        <v>2694</v>
      </c>
      <c r="D133" s="172" t="s">
        <v>82</v>
      </c>
      <c r="E133" s="172" t="s">
        <v>39</v>
      </c>
      <c r="F133" s="172" t="s">
        <v>117</v>
      </c>
      <c r="G133" s="172" t="s">
        <v>84</v>
      </c>
      <c r="H133" s="177">
        <v>1</v>
      </c>
      <c r="I133" s="178">
        <v>0</v>
      </c>
      <c r="J133" s="176">
        <v>46103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-16.77</v>
      </c>
    </row>
    <row r="134" spans="1:16" ht="19.5" hidden="1" customHeight="1">
      <c r="A134" s="172" t="s">
        <v>3402</v>
      </c>
      <c r="B134" s="176">
        <v>46105</v>
      </c>
      <c r="C134" s="172" t="s">
        <v>92</v>
      </c>
      <c r="D134" s="172" t="s">
        <v>24</v>
      </c>
      <c r="E134" s="172" t="s">
        <v>60</v>
      </c>
      <c r="F134" s="172" t="s">
        <v>1426</v>
      </c>
      <c r="G134" s="172" t="s">
        <v>84</v>
      </c>
      <c r="H134" s="177">
        <v>1</v>
      </c>
      <c r="I134" s="178">
        <v>2422</v>
      </c>
      <c r="J134" s="176">
        <v>46103</v>
      </c>
      <c r="K134" s="172" t="s">
        <v>93</v>
      </c>
      <c r="L134" s="172" t="s">
        <v>94</v>
      </c>
      <c r="M134" s="179">
        <v>0.43</v>
      </c>
      <c r="N134" s="177"/>
      <c r="O134" s="177">
        <v>32</v>
      </c>
      <c r="P134" s="180">
        <v>-85.43</v>
      </c>
    </row>
    <row r="135" spans="1:16" ht="19.5" hidden="1" customHeight="1">
      <c r="A135" s="172" t="s">
        <v>3402</v>
      </c>
      <c r="B135" s="176">
        <v>46105</v>
      </c>
      <c r="C135" s="172" t="s">
        <v>100</v>
      </c>
      <c r="D135" s="172" t="s">
        <v>101</v>
      </c>
      <c r="E135" s="172" t="s">
        <v>60</v>
      </c>
      <c r="F135" s="172" t="s">
        <v>1426</v>
      </c>
      <c r="G135" s="172" t="s">
        <v>84</v>
      </c>
      <c r="H135" s="177">
        <v>1</v>
      </c>
      <c r="I135" s="178">
        <v>2422</v>
      </c>
      <c r="J135" s="176">
        <v>46103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1062.17</v>
      </c>
    </row>
    <row r="136" spans="1:16" ht="19.5" hidden="1" customHeight="1">
      <c r="A136" s="172" t="s">
        <v>3402</v>
      </c>
      <c r="B136" s="176">
        <v>46105</v>
      </c>
      <c r="C136" s="172" t="s">
        <v>100</v>
      </c>
      <c r="D136" s="172" t="s">
        <v>102</v>
      </c>
      <c r="E136" s="172" t="s">
        <v>60</v>
      </c>
      <c r="F136" s="172" t="s">
        <v>1426</v>
      </c>
      <c r="G136" s="172" t="s">
        <v>84</v>
      </c>
      <c r="H136" s="177">
        <v>1</v>
      </c>
      <c r="I136" s="178">
        <v>2422</v>
      </c>
      <c r="J136" s="176">
        <v>46103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10.62</v>
      </c>
    </row>
    <row r="137" spans="1:16" ht="19.5" hidden="1" customHeight="1">
      <c r="A137" s="172" t="s">
        <v>3402</v>
      </c>
      <c r="B137" s="176">
        <v>46105</v>
      </c>
      <c r="C137" s="172" t="s">
        <v>100</v>
      </c>
      <c r="D137" s="172" t="s">
        <v>103</v>
      </c>
      <c r="E137" s="172" t="s">
        <v>60</v>
      </c>
      <c r="F137" s="172" t="s">
        <v>1426</v>
      </c>
      <c r="G137" s="172" t="s">
        <v>84</v>
      </c>
      <c r="H137" s="177">
        <v>1</v>
      </c>
      <c r="I137" s="178">
        <v>2422</v>
      </c>
      <c r="J137" s="176">
        <v>46103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1349.21</v>
      </c>
    </row>
    <row r="138" spans="1:16" ht="19.5" hidden="1" customHeight="1">
      <c r="A138" s="172" t="s">
        <v>3402</v>
      </c>
      <c r="B138" s="176">
        <v>46105</v>
      </c>
      <c r="C138" s="172" t="s">
        <v>104</v>
      </c>
      <c r="D138" s="172" t="s">
        <v>105</v>
      </c>
      <c r="E138" s="172" t="s">
        <v>60</v>
      </c>
      <c r="F138" s="172" t="s">
        <v>1426</v>
      </c>
      <c r="G138" s="172" t="s">
        <v>84</v>
      </c>
      <c r="H138" s="177">
        <v>1</v>
      </c>
      <c r="I138" s="178">
        <v>2422</v>
      </c>
      <c r="J138" s="176">
        <v>46103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-1041.46</v>
      </c>
    </row>
    <row r="139" spans="1:16" ht="19.5" hidden="1" customHeight="1">
      <c r="A139" s="172" t="s">
        <v>3402</v>
      </c>
      <c r="B139" s="176">
        <v>46105</v>
      </c>
      <c r="C139" s="172" t="s">
        <v>2694</v>
      </c>
      <c r="D139" s="172" t="s">
        <v>95</v>
      </c>
      <c r="E139" s="172" t="s">
        <v>60</v>
      </c>
      <c r="F139" s="172" t="s">
        <v>1426</v>
      </c>
      <c r="G139" s="172" t="s">
        <v>84</v>
      </c>
      <c r="H139" s="177">
        <v>1</v>
      </c>
      <c r="I139" s="178">
        <v>2422</v>
      </c>
      <c r="J139" s="176">
        <v>46103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-5.96</v>
      </c>
    </row>
    <row r="140" spans="1:16" ht="19.5" hidden="1" customHeight="1">
      <c r="A140" s="172" t="s">
        <v>3403</v>
      </c>
      <c r="B140" s="176">
        <v>46105</v>
      </c>
      <c r="C140" s="172" t="s">
        <v>92</v>
      </c>
      <c r="D140" s="172" t="s">
        <v>24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2146</v>
      </c>
      <c r="J140" s="176">
        <v>46103</v>
      </c>
      <c r="K140" s="172" t="s">
        <v>93</v>
      </c>
      <c r="L140" s="172" t="s">
        <v>94</v>
      </c>
      <c r="M140" s="179">
        <v>0.43</v>
      </c>
      <c r="N140" s="177"/>
      <c r="O140" s="177">
        <v>32</v>
      </c>
      <c r="P140" s="180">
        <v>-71.42</v>
      </c>
    </row>
    <row r="141" spans="1:16" ht="19.5" hidden="1" customHeight="1">
      <c r="A141" s="172" t="s">
        <v>3403</v>
      </c>
      <c r="B141" s="176">
        <v>46105</v>
      </c>
      <c r="C141" s="172" t="s">
        <v>100</v>
      </c>
      <c r="D141" s="172" t="s">
        <v>101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2146</v>
      </c>
      <c r="J141" s="176">
        <v>46103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1035.17</v>
      </c>
    </row>
    <row r="142" spans="1:16" ht="19.5" hidden="1" customHeight="1">
      <c r="A142" s="172" t="s">
        <v>3403</v>
      </c>
      <c r="B142" s="176">
        <v>46105</v>
      </c>
      <c r="C142" s="172" t="s">
        <v>100</v>
      </c>
      <c r="D142" s="172" t="s">
        <v>102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2146</v>
      </c>
      <c r="J142" s="176">
        <v>46103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3403</v>
      </c>
      <c r="B143" s="176">
        <v>46105</v>
      </c>
      <c r="C143" s="172" t="s">
        <v>100</v>
      </c>
      <c r="D143" s="172" t="s">
        <v>103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2146</v>
      </c>
      <c r="J143" s="176">
        <v>46103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1110.83</v>
      </c>
    </row>
    <row r="144" spans="1:16" ht="19.5" hidden="1" customHeight="1">
      <c r="A144" s="172" t="s">
        <v>3403</v>
      </c>
      <c r="B144" s="176">
        <v>46105</v>
      </c>
      <c r="C144" s="172" t="s">
        <v>104</v>
      </c>
      <c r="D144" s="172" t="s">
        <v>105</v>
      </c>
      <c r="E144" s="172" t="s">
        <v>43</v>
      </c>
      <c r="F144" s="172" t="s">
        <v>125</v>
      </c>
      <c r="G144" s="172" t="s">
        <v>84</v>
      </c>
      <c r="H144" s="177">
        <v>1</v>
      </c>
      <c r="I144" s="178">
        <v>2146</v>
      </c>
      <c r="J144" s="176">
        <v>46103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-922.78</v>
      </c>
    </row>
    <row r="145" spans="1:16" ht="19.5" hidden="1" customHeight="1">
      <c r="A145" s="172" t="s">
        <v>3403</v>
      </c>
      <c r="B145" s="176">
        <v>46105</v>
      </c>
      <c r="C145" s="172" t="s">
        <v>2694</v>
      </c>
      <c r="D145" s="172" t="s">
        <v>95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2146</v>
      </c>
      <c r="J145" s="176">
        <v>46103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-10.25</v>
      </c>
    </row>
    <row r="146" spans="1:16" ht="19.5" hidden="1" customHeight="1">
      <c r="A146" s="172" t="s">
        <v>3365</v>
      </c>
      <c r="B146" s="176">
        <v>46105</v>
      </c>
      <c r="C146" s="172" t="s">
        <v>166</v>
      </c>
      <c r="D146" s="172" t="s">
        <v>167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-2039</v>
      </c>
      <c r="J146" s="176">
        <v>46101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-1044.47</v>
      </c>
    </row>
    <row r="147" spans="1:16" ht="19.5" hidden="1" customHeight="1">
      <c r="A147" s="172" t="s">
        <v>3365</v>
      </c>
      <c r="B147" s="176">
        <v>46105</v>
      </c>
      <c r="C147" s="172" t="s">
        <v>166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-2039</v>
      </c>
      <c r="J147" s="176">
        <v>46101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-10.44</v>
      </c>
    </row>
    <row r="148" spans="1:16" ht="19.5" hidden="1" customHeight="1">
      <c r="A148" s="172" t="s">
        <v>3365</v>
      </c>
      <c r="B148" s="176">
        <v>46105</v>
      </c>
      <c r="C148" s="172" t="s">
        <v>166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-2039</v>
      </c>
      <c r="J148" s="176">
        <v>46101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-984.09</v>
      </c>
    </row>
    <row r="149" spans="1:16" ht="19.5" hidden="1" customHeight="1">
      <c r="A149" s="172" t="s">
        <v>3365</v>
      </c>
      <c r="B149" s="176">
        <v>46105</v>
      </c>
      <c r="C149" s="172" t="s">
        <v>104</v>
      </c>
      <c r="D149" s="172" t="s">
        <v>168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-2039</v>
      </c>
      <c r="J149" s="176">
        <v>46101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876.77</v>
      </c>
    </row>
    <row r="150" spans="1:16" ht="19.5" hidden="1" customHeight="1">
      <c r="A150" s="172" t="s">
        <v>3365</v>
      </c>
      <c r="B150" s="176">
        <v>46105</v>
      </c>
      <c r="C150" s="172" t="s">
        <v>2694</v>
      </c>
      <c r="D150" s="172" t="s">
        <v>82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0</v>
      </c>
      <c r="J150" s="176">
        <v>46101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19.84</v>
      </c>
    </row>
    <row r="151" spans="1:16" ht="19.5" hidden="1" customHeight="1">
      <c r="A151" s="172" t="s">
        <v>3404</v>
      </c>
      <c r="B151" s="176">
        <v>46105</v>
      </c>
      <c r="C151" s="172" t="s">
        <v>1748</v>
      </c>
      <c r="D151" s="172" t="s">
        <v>2749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46105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-5</v>
      </c>
    </row>
    <row r="152" spans="1:16" ht="19.5" hidden="1" customHeight="1">
      <c r="A152" s="172" t="s">
        <v>3404</v>
      </c>
      <c r="B152" s="176">
        <v>46105</v>
      </c>
      <c r="C152" s="172" t="s">
        <v>2694</v>
      </c>
      <c r="D152" s="172" t="s">
        <v>2750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46105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-10</v>
      </c>
    </row>
    <row r="153" spans="1:16" ht="19.5" hidden="1" customHeight="1">
      <c r="A153" s="172" t="s">
        <v>3361</v>
      </c>
      <c r="B153" s="176">
        <v>46105</v>
      </c>
      <c r="C153" s="172" t="s">
        <v>166</v>
      </c>
      <c r="D153" s="172" t="s">
        <v>167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-2039</v>
      </c>
      <c r="J153" s="176">
        <v>46103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-1000</v>
      </c>
    </row>
    <row r="154" spans="1:16" ht="19.5" hidden="1" customHeight="1">
      <c r="A154" s="172" t="s">
        <v>3361</v>
      </c>
      <c r="B154" s="176">
        <v>46105</v>
      </c>
      <c r="C154" s="172" t="s">
        <v>166</v>
      </c>
      <c r="D154" s="172" t="s">
        <v>102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-2039</v>
      </c>
      <c r="J154" s="176">
        <v>46103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</v>
      </c>
    </row>
    <row r="155" spans="1:16" ht="19.5" hidden="1" customHeight="1">
      <c r="A155" s="172" t="s">
        <v>3361</v>
      </c>
      <c r="B155" s="176">
        <v>46105</v>
      </c>
      <c r="C155" s="172" t="s">
        <v>166</v>
      </c>
      <c r="D155" s="172" t="s">
        <v>103</v>
      </c>
      <c r="E155" s="172" t="s">
        <v>41</v>
      </c>
      <c r="F155" s="172" t="s">
        <v>83</v>
      </c>
      <c r="G155" s="172" t="s">
        <v>84</v>
      </c>
      <c r="H155" s="177">
        <v>1</v>
      </c>
      <c r="I155" s="178">
        <v>-2039</v>
      </c>
      <c r="J155" s="176">
        <v>46103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-1029</v>
      </c>
    </row>
    <row r="156" spans="1:16" ht="19.5" hidden="1" customHeight="1">
      <c r="A156" s="172" t="s">
        <v>3361</v>
      </c>
      <c r="B156" s="176">
        <v>46105</v>
      </c>
      <c r="C156" s="172" t="s">
        <v>104</v>
      </c>
      <c r="D156" s="172" t="s">
        <v>168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-2039</v>
      </c>
      <c r="J156" s="176">
        <v>46103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876.77</v>
      </c>
    </row>
    <row r="157" spans="1:16" ht="19.5" hidden="1" customHeight="1">
      <c r="A157" s="172" t="s">
        <v>3405</v>
      </c>
      <c r="B157" s="176">
        <v>46105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2039</v>
      </c>
      <c r="J157" s="176">
        <v>46104</v>
      </c>
      <c r="K157" s="172" t="s">
        <v>93</v>
      </c>
      <c r="L157" s="172" t="s">
        <v>94</v>
      </c>
      <c r="M157" s="179">
        <v>0.43</v>
      </c>
      <c r="N157" s="177"/>
      <c r="O157" s="177">
        <v>33</v>
      </c>
      <c r="P157" s="180">
        <v>-80.98</v>
      </c>
    </row>
    <row r="158" spans="1:16" ht="19.5" hidden="1" customHeight="1">
      <c r="A158" s="172" t="s">
        <v>3405</v>
      </c>
      <c r="B158" s="176">
        <v>46105</v>
      </c>
      <c r="C158" s="172" t="s">
        <v>100</v>
      </c>
      <c r="D158" s="172" t="s">
        <v>101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2039</v>
      </c>
      <c r="J158" s="176">
        <v>46104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985.78</v>
      </c>
    </row>
    <row r="159" spans="1:16" ht="19.5" hidden="1" customHeight="1">
      <c r="A159" s="172" t="s">
        <v>3405</v>
      </c>
      <c r="B159" s="176">
        <v>46105</v>
      </c>
      <c r="C159" s="172" t="s">
        <v>100</v>
      </c>
      <c r="D159" s="172" t="s">
        <v>102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2039</v>
      </c>
      <c r="J159" s="176">
        <v>46104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9.86</v>
      </c>
    </row>
    <row r="160" spans="1:16" ht="19.5" hidden="1" customHeight="1">
      <c r="A160" s="172" t="s">
        <v>3405</v>
      </c>
      <c r="B160" s="176">
        <v>46105</v>
      </c>
      <c r="C160" s="172" t="s">
        <v>100</v>
      </c>
      <c r="D160" s="172" t="s">
        <v>103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2039</v>
      </c>
      <c r="J160" s="176">
        <v>46104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1043.3599999999999</v>
      </c>
    </row>
    <row r="161" spans="1:16" ht="19.5" hidden="1" customHeight="1">
      <c r="A161" s="172" t="s">
        <v>3405</v>
      </c>
      <c r="B161" s="176">
        <v>46105</v>
      </c>
      <c r="C161" s="172" t="s">
        <v>104</v>
      </c>
      <c r="D161" s="172" t="s">
        <v>105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2039</v>
      </c>
      <c r="J161" s="176">
        <v>46104</v>
      </c>
      <c r="K161" s="172" t="s">
        <v>93</v>
      </c>
      <c r="L161" s="172" t="s">
        <v>94</v>
      </c>
      <c r="M161" s="179">
        <v>0.43</v>
      </c>
      <c r="N161" s="177"/>
      <c r="O161" s="177"/>
      <c r="P161" s="180">
        <v>-876.77</v>
      </c>
    </row>
    <row r="162" spans="1:16" ht="19.5" hidden="1" customHeight="1">
      <c r="A162" s="172" t="s">
        <v>3405</v>
      </c>
      <c r="B162" s="176">
        <v>46105</v>
      </c>
      <c r="C162" s="172" t="s">
        <v>2694</v>
      </c>
      <c r="D162" s="172" t="s">
        <v>95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2039</v>
      </c>
      <c r="J162" s="176">
        <v>46104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-5.98</v>
      </c>
    </row>
    <row r="163" spans="1:16" ht="19.5" hidden="1" customHeight="1">
      <c r="A163" s="172" t="s">
        <v>3361</v>
      </c>
      <c r="B163" s="176">
        <v>46105</v>
      </c>
      <c r="C163" s="172" t="s">
        <v>2694</v>
      </c>
      <c r="D163" s="172" t="s">
        <v>82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46103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19</v>
      </c>
    </row>
    <row r="164" spans="1:16" ht="19.5" hidden="1" customHeight="1">
      <c r="A164" s="172" t="s">
        <v>3386</v>
      </c>
      <c r="B164" s="176">
        <v>46105</v>
      </c>
      <c r="C164" s="172" t="s">
        <v>2694</v>
      </c>
      <c r="D164" s="172" t="s">
        <v>82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46105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23.85</v>
      </c>
    </row>
    <row r="165" spans="1:16" ht="19.5" customHeight="1">
      <c r="A165" s="172" t="s">
        <v>3406</v>
      </c>
      <c r="B165" s="176">
        <v>46105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46105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-277.52999999999997</v>
      </c>
    </row>
    <row r="166" spans="1:16" ht="19.5" customHeight="1">
      <c r="A166" s="172" t="s">
        <v>3407</v>
      </c>
      <c r="B166" s="176">
        <v>46105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46105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-281.5</v>
      </c>
    </row>
    <row r="167" spans="1:16" ht="19.5" customHeight="1">
      <c r="A167" s="172" t="s">
        <v>3408</v>
      </c>
      <c r="B167" s="176">
        <v>46105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46105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-266.33</v>
      </c>
    </row>
    <row r="168" spans="1:16" ht="19.5" customHeight="1">
      <c r="A168" s="172" t="s">
        <v>3245</v>
      </c>
      <c r="B168" s="176">
        <v>46105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46105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-39.51</v>
      </c>
    </row>
    <row r="169" spans="1:16" ht="19.5" customHeight="1">
      <c r="A169" s="172" t="s">
        <v>3249</v>
      </c>
      <c r="B169" s="176">
        <v>46105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46105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-37.17</v>
      </c>
    </row>
    <row r="170" spans="1:16" ht="19.5" customHeight="1">
      <c r="A170" s="172" t="s">
        <v>3251</v>
      </c>
      <c r="B170" s="176">
        <v>46105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46105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-410.46</v>
      </c>
    </row>
    <row r="171" spans="1:16" ht="19.5" customHeight="1">
      <c r="A171" s="172" t="s">
        <v>3246</v>
      </c>
      <c r="B171" s="176">
        <v>46105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46105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-274.73</v>
      </c>
    </row>
    <row r="172" spans="1:16" ht="19.5" customHeight="1">
      <c r="A172" s="172" t="s">
        <v>3013</v>
      </c>
      <c r="B172" s="176">
        <v>46105</v>
      </c>
      <c r="C172" s="172" t="s">
        <v>109</v>
      </c>
      <c r="D172" s="172" t="s">
        <v>143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46105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-367.8</v>
      </c>
    </row>
    <row r="173" spans="1:16" ht="19.5" customHeight="1">
      <c r="A173" s="172" t="s">
        <v>142</v>
      </c>
      <c r="B173" s="176">
        <v>46105</v>
      </c>
      <c r="C173" s="172" t="s">
        <v>109</v>
      </c>
      <c r="D173" s="172" t="s">
        <v>143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46105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-261.2</v>
      </c>
    </row>
    <row r="174" spans="1:16" ht="19.5" hidden="1" customHeight="1">
      <c r="A174" s="172" t="s">
        <v>3409</v>
      </c>
      <c r="B174" s="176">
        <v>46106</v>
      </c>
      <c r="C174" s="172" t="s">
        <v>92</v>
      </c>
      <c r="D174" s="172" t="s">
        <v>24</v>
      </c>
      <c r="E174" s="172" t="s">
        <v>60</v>
      </c>
      <c r="F174" s="172" t="s">
        <v>1426</v>
      </c>
      <c r="G174" s="172" t="s">
        <v>84</v>
      </c>
      <c r="H174" s="177">
        <v>1</v>
      </c>
      <c r="I174" s="178">
        <v>0</v>
      </c>
      <c r="J174" s="176">
        <v>46099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3409</v>
      </c>
      <c r="B175" s="176">
        <v>46106</v>
      </c>
      <c r="C175" s="172" t="s">
        <v>2694</v>
      </c>
      <c r="D175" s="172" t="s">
        <v>95</v>
      </c>
      <c r="E175" s="172" t="s">
        <v>60</v>
      </c>
      <c r="F175" s="172" t="s">
        <v>1426</v>
      </c>
      <c r="G175" s="172" t="s">
        <v>84</v>
      </c>
      <c r="H175" s="177">
        <v>1</v>
      </c>
      <c r="I175" s="178">
        <v>0</v>
      </c>
      <c r="J175" s="176">
        <v>46099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-6.95</v>
      </c>
    </row>
    <row r="176" spans="1:16" ht="19.5" hidden="1" customHeight="1">
      <c r="A176" s="172" t="s">
        <v>3409</v>
      </c>
      <c r="B176" s="176">
        <v>46106</v>
      </c>
      <c r="C176" s="172" t="s">
        <v>92</v>
      </c>
      <c r="D176" s="172" t="s">
        <v>96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46099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3409</v>
      </c>
      <c r="B177" s="176">
        <v>46106</v>
      </c>
      <c r="C177" s="172" t="s">
        <v>92</v>
      </c>
      <c r="D177" s="172" t="s">
        <v>97</v>
      </c>
      <c r="E177" s="172" t="s">
        <v>60</v>
      </c>
      <c r="F177" s="172" t="s">
        <v>1426</v>
      </c>
      <c r="G177" s="172" t="s">
        <v>84</v>
      </c>
      <c r="H177" s="177">
        <v>1</v>
      </c>
      <c r="I177" s="178">
        <v>0</v>
      </c>
      <c r="J177" s="176">
        <v>46099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3409</v>
      </c>
      <c r="B178" s="176">
        <v>46106</v>
      </c>
      <c r="C178" s="172" t="s">
        <v>2694</v>
      </c>
      <c r="D178" s="172" t="s">
        <v>98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46099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3410</v>
      </c>
      <c r="B179" s="176">
        <v>46106</v>
      </c>
      <c r="C179" s="172" t="s">
        <v>92</v>
      </c>
      <c r="D179" s="172" t="s">
        <v>24</v>
      </c>
      <c r="E179" s="172" t="s">
        <v>39</v>
      </c>
      <c r="F179" s="172" t="s">
        <v>117</v>
      </c>
      <c r="G179" s="172" t="s">
        <v>84</v>
      </c>
      <c r="H179" s="177">
        <v>1</v>
      </c>
      <c r="I179" s="178">
        <v>0</v>
      </c>
      <c r="J179" s="176">
        <v>46100</v>
      </c>
      <c r="K179" s="172" t="s">
        <v>93</v>
      </c>
      <c r="L179" s="172" t="s">
        <v>94</v>
      </c>
      <c r="M179" s="179">
        <v>0</v>
      </c>
      <c r="N179" s="177"/>
      <c r="O179" s="177">
        <v>34</v>
      </c>
      <c r="P179" s="180">
        <v>-46.77</v>
      </c>
    </row>
    <row r="180" spans="1:16" ht="19.5" hidden="1" customHeight="1">
      <c r="A180" s="172" t="s">
        <v>3410</v>
      </c>
      <c r="B180" s="176">
        <v>46106</v>
      </c>
      <c r="C180" s="172" t="s">
        <v>92</v>
      </c>
      <c r="D180" s="172" t="s">
        <v>96</v>
      </c>
      <c r="E180" s="172" t="s">
        <v>39</v>
      </c>
      <c r="F180" s="172" t="s">
        <v>117</v>
      </c>
      <c r="G180" s="172" t="s">
        <v>84</v>
      </c>
      <c r="H180" s="177">
        <v>1</v>
      </c>
      <c r="I180" s="178">
        <v>0</v>
      </c>
      <c r="J180" s="176">
        <v>46100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0</v>
      </c>
    </row>
    <row r="181" spans="1:16" ht="19.5" hidden="1" customHeight="1">
      <c r="A181" s="172" t="s">
        <v>3410</v>
      </c>
      <c r="B181" s="176">
        <v>46106</v>
      </c>
      <c r="C181" s="172" t="s">
        <v>92</v>
      </c>
      <c r="D181" s="172" t="s">
        <v>97</v>
      </c>
      <c r="E181" s="172" t="s">
        <v>39</v>
      </c>
      <c r="F181" s="172" t="s">
        <v>117</v>
      </c>
      <c r="G181" s="172" t="s">
        <v>84</v>
      </c>
      <c r="H181" s="177">
        <v>1</v>
      </c>
      <c r="I181" s="178">
        <v>0</v>
      </c>
      <c r="J181" s="176">
        <v>46100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-46.77</v>
      </c>
    </row>
    <row r="182" spans="1:16" ht="19.5" hidden="1" customHeight="1">
      <c r="A182" s="172" t="s">
        <v>3411</v>
      </c>
      <c r="B182" s="176">
        <v>46106</v>
      </c>
      <c r="C182" s="172" t="s">
        <v>92</v>
      </c>
      <c r="D182" s="172" t="s">
        <v>96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3411</v>
      </c>
      <c r="B183" s="176">
        <v>46106</v>
      </c>
      <c r="C183" s="172" t="s">
        <v>92</v>
      </c>
      <c r="D183" s="172" t="s">
        <v>97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-46.77</v>
      </c>
    </row>
    <row r="184" spans="1:16" ht="19.5" hidden="1" customHeight="1">
      <c r="A184" s="172" t="s">
        <v>3411</v>
      </c>
      <c r="B184" s="176">
        <v>46106</v>
      </c>
      <c r="C184" s="172" t="s">
        <v>2694</v>
      </c>
      <c r="D184" s="172" t="s">
        <v>98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46093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3411</v>
      </c>
      <c r="B185" s="176">
        <v>46106</v>
      </c>
      <c r="C185" s="172" t="s">
        <v>92</v>
      </c>
      <c r="D185" s="172" t="s">
        <v>24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>
        <v>34</v>
      </c>
      <c r="P185" s="180">
        <v>-46.77</v>
      </c>
    </row>
    <row r="186" spans="1:16" ht="19.5" hidden="1" customHeight="1">
      <c r="A186" s="172" t="s">
        <v>3411</v>
      </c>
      <c r="B186" s="176">
        <v>46106</v>
      </c>
      <c r="C186" s="172" t="s">
        <v>2694</v>
      </c>
      <c r="D186" s="172" t="s">
        <v>95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0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-19.440000000000001</v>
      </c>
    </row>
    <row r="187" spans="1:16" ht="19.5" hidden="1" customHeight="1">
      <c r="A187" s="172" t="s">
        <v>85</v>
      </c>
      <c r="B187" s="176">
        <v>46106</v>
      </c>
      <c r="C187" s="172" t="s">
        <v>109</v>
      </c>
      <c r="D187" s="172" t="s">
        <v>110</v>
      </c>
      <c r="E187" s="172" t="s">
        <v>85</v>
      </c>
      <c r="F187" s="172" t="s">
        <v>85</v>
      </c>
      <c r="G187" s="172" t="s">
        <v>3412</v>
      </c>
      <c r="H187" s="177">
        <v>0</v>
      </c>
      <c r="I187" s="178">
        <v>0</v>
      </c>
      <c r="J187" s="176">
        <v>46106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-150</v>
      </c>
    </row>
    <row r="188" spans="1:16" ht="19.5" hidden="1" customHeight="1">
      <c r="A188" s="172" t="s">
        <v>3413</v>
      </c>
      <c r="B188" s="176">
        <v>46106</v>
      </c>
      <c r="C188" s="172" t="s">
        <v>92</v>
      </c>
      <c r="D188" s="172" t="s">
        <v>24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2750</v>
      </c>
      <c r="J188" s="176">
        <v>46104</v>
      </c>
      <c r="K188" s="172" t="s">
        <v>93</v>
      </c>
      <c r="L188" s="172" t="s">
        <v>94</v>
      </c>
      <c r="M188" s="179">
        <v>0.43</v>
      </c>
      <c r="N188" s="177"/>
      <c r="O188" s="177">
        <v>33</v>
      </c>
      <c r="P188" s="180">
        <v>-89.16</v>
      </c>
    </row>
    <row r="189" spans="1:16" ht="19.5" hidden="1" customHeight="1">
      <c r="A189" s="172" t="s">
        <v>3413</v>
      </c>
      <c r="B189" s="176">
        <v>46106</v>
      </c>
      <c r="C189" s="172" t="s">
        <v>100</v>
      </c>
      <c r="D189" s="172" t="s">
        <v>101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2750</v>
      </c>
      <c r="J189" s="176">
        <v>46104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1391.63</v>
      </c>
    </row>
    <row r="190" spans="1:16" ht="19.5" hidden="1" customHeight="1">
      <c r="A190" s="172" t="s">
        <v>3413</v>
      </c>
      <c r="B190" s="176">
        <v>46106</v>
      </c>
      <c r="C190" s="172" t="s">
        <v>100</v>
      </c>
      <c r="D190" s="172" t="s">
        <v>102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2750</v>
      </c>
      <c r="J190" s="176">
        <v>46104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0</v>
      </c>
    </row>
    <row r="191" spans="1:16" ht="19.5" hidden="1" customHeight="1">
      <c r="A191" s="172" t="s">
        <v>3413</v>
      </c>
      <c r="B191" s="176">
        <v>46106</v>
      </c>
      <c r="C191" s="172" t="s">
        <v>100</v>
      </c>
      <c r="D191" s="172" t="s">
        <v>103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2750</v>
      </c>
      <c r="J191" s="176">
        <v>46104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1358.37</v>
      </c>
    </row>
    <row r="192" spans="1:16" ht="19.5" hidden="1" customHeight="1">
      <c r="A192" s="172" t="s">
        <v>3413</v>
      </c>
      <c r="B192" s="176">
        <v>46106</v>
      </c>
      <c r="C192" s="172" t="s">
        <v>104</v>
      </c>
      <c r="D192" s="172" t="s">
        <v>105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2750</v>
      </c>
      <c r="J192" s="176">
        <v>46104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-1182.5</v>
      </c>
    </row>
    <row r="193" spans="1:16" ht="19.5" hidden="1" customHeight="1">
      <c r="A193" s="172" t="s">
        <v>3413</v>
      </c>
      <c r="B193" s="176">
        <v>46106</v>
      </c>
      <c r="C193" s="172" t="s">
        <v>2694</v>
      </c>
      <c r="D193" s="172" t="s">
        <v>95</v>
      </c>
      <c r="E193" s="172" t="s">
        <v>43</v>
      </c>
      <c r="F193" s="172" t="s">
        <v>125</v>
      </c>
      <c r="G193" s="172" t="s">
        <v>84</v>
      </c>
      <c r="H193" s="177">
        <v>1</v>
      </c>
      <c r="I193" s="178">
        <v>2750</v>
      </c>
      <c r="J193" s="176">
        <v>46104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-5.83</v>
      </c>
    </row>
    <row r="194" spans="1:16" ht="19.5" hidden="1" customHeight="1">
      <c r="A194" s="172" t="s">
        <v>3413</v>
      </c>
      <c r="B194" s="176">
        <v>46106</v>
      </c>
      <c r="C194" s="172" t="s">
        <v>2694</v>
      </c>
      <c r="D194" s="172" t="s">
        <v>82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46104</v>
      </c>
      <c r="K194" s="172" t="s">
        <v>85</v>
      </c>
      <c r="L194" s="172" t="s">
        <v>85</v>
      </c>
      <c r="M194" s="179">
        <v>0</v>
      </c>
      <c r="N194" s="177"/>
      <c r="O194" s="177"/>
      <c r="P194" s="180">
        <v>-7.65</v>
      </c>
    </row>
    <row r="195" spans="1:16" ht="19.5" hidden="1" customHeight="1">
      <c r="A195" s="172" t="s">
        <v>3414</v>
      </c>
      <c r="B195" s="176">
        <v>46106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2039</v>
      </c>
      <c r="J195" s="176">
        <v>46103</v>
      </c>
      <c r="K195" s="172" t="s">
        <v>93</v>
      </c>
      <c r="L195" s="172" t="s">
        <v>94</v>
      </c>
      <c r="M195" s="179">
        <v>0.43</v>
      </c>
      <c r="N195" s="177"/>
      <c r="O195" s="177">
        <v>32</v>
      </c>
      <c r="P195" s="180">
        <v>-70.56</v>
      </c>
    </row>
    <row r="196" spans="1:16" ht="19.5" hidden="1" customHeight="1">
      <c r="A196" s="172" t="s">
        <v>3414</v>
      </c>
      <c r="B196" s="176">
        <v>46106</v>
      </c>
      <c r="C196" s="172" t="s">
        <v>100</v>
      </c>
      <c r="D196" s="172" t="s">
        <v>101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2039</v>
      </c>
      <c r="J196" s="176">
        <v>46103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945.71</v>
      </c>
    </row>
    <row r="197" spans="1:16" ht="19.5" hidden="1" customHeight="1">
      <c r="A197" s="172" t="s">
        <v>3414</v>
      </c>
      <c r="B197" s="176">
        <v>46106</v>
      </c>
      <c r="C197" s="172" t="s">
        <v>100</v>
      </c>
      <c r="D197" s="172" t="s">
        <v>102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2039</v>
      </c>
      <c r="J197" s="176">
        <v>46103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9.4600000000000009</v>
      </c>
    </row>
    <row r="198" spans="1:16" ht="19.5" hidden="1" customHeight="1">
      <c r="A198" s="172" t="s">
        <v>3414</v>
      </c>
      <c r="B198" s="176">
        <v>46106</v>
      </c>
      <c r="C198" s="172" t="s">
        <v>100</v>
      </c>
      <c r="D198" s="172" t="s">
        <v>103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2039</v>
      </c>
      <c r="J198" s="176">
        <v>46103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1083.83</v>
      </c>
    </row>
    <row r="199" spans="1:16" ht="19.5" hidden="1" customHeight="1">
      <c r="A199" s="172" t="s">
        <v>3414</v>
      </c>
      <c r="B199" s="176">
        <v>46106</v>
      </c>
      <c r="C199" s="172" t="s">
        <v>104</v>
      </c>
      <c r="D199" s="172" t="s">
        <v>105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2039</v>
      </c>
      <c r="J199" s="176">
        <v>46103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-876.77</v>
      </c>
    </row>
    <row r="200" spans="1:16" ht="19.5" hidden="1" customHeight="1">
      <c r="A200" s="172" t="s">
        <v>3415</v>
      </c>
      <c r="B200" s="176">
        <v>46106</v>
      </c>
      <c r="C200" s="172" t="s">
        <v>92</v>
      </c>
      <c r="D200" s="172" t="s">
        <v>24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2039</v>
      </c>
      <c r="J200" s="176">
        <v>46103</v>
      </c>
      <c r="K200" s="172" t="s">
        <v>93</v>
      </c>
      <c r="L200" s="172" t="s">
        <v>94</v>
      </c>
      <c r="M200" s="179">
        <v>0.43</v>
      </c>
      <c r="N200" s="177"/>
      <c r="O200" s="177">
        <v>32</v>
      </c>
      <c r="P200" s="180">
        <v>-70.56</v>
      </c>
    </row>
    <row r="201" spans="1:16" ht="19.5" hidden="1" customHeight="1">
      <c r="A201" s="172" t="s">
        <v>3415</v>
      </c>
      <c r="B201" s="176">
        <v>46106</v>
      </c>
      <c r="C201" s="172" t="s">
        <v>100</v>
      </c>
      <c r="D201" s="172" t="s">
        <v>101</v>
      </c>
      <c r="E201" s="172" t="s">
        <v>42</v>
      </c>
      <c r="F201" s="172" t="s">
        <v>89</v>
      </c>
      <c r="G201" s="172" t="s">
        <v>84</v>
      </c>
      <c r="H201" s="177">
        <v>1</v>
      </c>
      <c r="I201" s="178">
        <v>2039</v>
      </c>
      <c r="J201" s="176">
        <v>46103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1022.33</v>
      </c>
    </row>
    <row r="202" spans="1:16" ht="19.5" hidden="1" customHeight="1">
      <c r="A202" s="172" t="s">
        <v>3415</v>
      </c>
      <c r="B202" s="176">
        <v>46106</v>
      </c>
      <c r="C202" s="172" t="s">
        <v>100</v>
      </c>
      <c r="D202" s="172" t="s">
        <v>102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2039</v>
      </c>
      <c r="J202" s="176">
        <v>46103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10.220000000000001</v>
      </c>
    </row>
    <row r="203" spans="1:16" ht="19.5" hidden="1" customHeight="1">
      <c r="A203" s="172" t="s">
        <v>3415</v>
      </c>
      <c r="B203" s="176">
        <v>46106</v>
      </c>
      <c r="C203" s="172" t="s">
        <v>100</v>
      </c>
      <c r="D203" s="172" t="s">
        <v>103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2039</v>
      </c>
      <c r="J203" s="176">
        <v>46103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1006.45</v>
      </c>
    </row>
    <row r="204" spans="1:16" ht="19.5" hidden="1" customHeight="1">
      <c r="A204" s="172" t="s">
        <v>3415</v>
      </c>
      <c r="B204" s="176">
        <v>46106</v>
      </c>
      <c r="C204" s="172" t="s">
        <v>104</v>
      </c>
      <c r="D204" s="172" t="s">
        <v>105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2039</v>
      </c>
      <c r="J204" s="176">
        <v>46103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-876.77</v>
      </c>
    </row>
    <row r="205" spans="1:16" ht="19.5" hidden="1" customHeight="1">
      <c r="A205" s="172" t="s">
        <v>3415</v>
      </c>
      <c r="B205" s="176">
        <v>46106</v>
      </c>
      <c r="C205" s="172" t="s">
        <v>2694</v>
      </c>
      <c r="D205" s="172" t="s">
        <v>95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2039</v>
      </c>
      <c r="J205" s="176">
        <v>46103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-6.87</v>
      </c>
    </row>
    <row r="206" spans="1:16" ht="19.5" hidden="1" customHeight="1">
      <c r="A206" s="172" t="s">
        <v>3415</v>
      </c>
      <c r="B206" s="176">
        <v>46106</v>
      </c>
      <c r="C206" s="172" t="s">
        <v>2694</v>
      </c>
      <c r="D206" s="172" t="s">
        <v>82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0</v>
      </c>
      <c r="J206" s="176">
        <v>46103</v>
      </c>
      <c r="K206" s="172" t="s">
        <v>85</v>
      </c>
      <c r="L206" s="172" t="s">
        <v>85</v>
      </c>
      <c r="M206" s="179">
        <v>0</v>
      </c>
      <c r="N206" s="177"/>
      <c r="O206" s="177"/>
      <c r="P206" s="180">
        <v>-19.420000000000002</v>
      </c>
    </row>
    <row r="207" spans="1:16" ht="19.5" hidden="1" customHeight="1">
      <c r="A207" s="172" t="s">
        <v>3416</v>
      </c>
      <c r="B207" s="176">
        <v>46106</v>
      </c>
      <c r="C207" s="172" t="s">
        <v>92</v>
      </c>
      <c r="D207" s="172" t="s">
        <v>24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2039</v>
      </c>
      <c r="J207" s="176">
        <v>46103</v>
      </c>
      <c r="K207" s="172" t="s">
        <v>93</v>
      </c>
      <c r="L207" s="172" t="s">
        <v>94</v>
      </c>
      <c r="M207" s="179">
        <v>0.43</v>
      </c>
      <c r="N207" s="177"/>
      <c r="O207" s="177">
        <v>32</v>
      </c>
      <c r="P207" s="180">
        <v>-70.56</v>
      </c>
    </row>
    <row r="208" spans="1:16" ht="19.5" hidden="1" customHeight="1">
      <c r="A208" s="172" t="s">
        <v>3416</v>
      </c>
      <c r="B208" s="176">
        <v>46106</v>
      </c>
      <c r="C208" s="172" t="s">
        <v>100</v>
      </c>
      <c r="D208" s="172" t="s">
        <v>101</v>
      </c>
      <c r="E208" s="172" t="s">
        <v>43</v>
      </c>
      <c r="F208" s="172" t="s">
        <v>125</v>
      </c>
      <c r="G208" s="172" t="s">
        <v>84</v>
      </c>
      <c r="H208" s="177">
        <v>1</v>
      </c>
      <c r="I208" s="178">
        <v>2039</v>
      </c>
      <c r="J208" s="176">
        <v>46103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957.18</v>
      </c>
    </row>
    <row r="209" spans="1:16" ht="19.5" hidden="1" customHeight="1">
      <c r="A209" s="172" t="s">
        <v>3416</v>
      </c>
      <c r="B209" s="176">
        <v>46106</v>
      </c>
      <c r="C209" s="172" t="s">
        <v>100</v>
      </c>
      <c r="D209" s="172" t="s">
        <v>102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2039</v>
      </c>
      <c r="J209" s="176">
        <v>46103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9.57</v>
      </c>
    </row>
    <row r="210" spans="1:16" ht="19.5" hidden="1" customHeight="1">
      <c r="A210" s="172" t="s">
        <v>3416</v>
      </c>
      <c r="B210" s="176">
        <v>46106</v>
      </c>
      <c r="C210" s="172" t="s">
        <v>100</v>
      </c>
      <c r="D210" s="172" t="s">
        <v>103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2039</v>
      </c>
      <c r="J210" s="176">
        <v>46103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1072.25</v>
      </c>
    </row>
    <row r="211" spans="1:16" ht="19.5" hidden="1" customHeight="1">
      <c r="A211" s="172" t="s">
        <v>3416</v>
      </c>
      <c r="B211" s="176">
        <v>46106</v>
      </c>
      <c r="C211" s="172" t="s">
        <v>104</v>
      </c>
      <c r="D211" s="172" t="s">
        <v>105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2039</v>
      </c>
      <c r="J211" s="176">
        <v>46103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-876.77</v>
      </c>
    </row>
    <row r="212" spans="1:16" ht="19.5" hidden="1" customHeight="1">
      <c r="A212" s="172" t="s">
        <v>3416</v>
      </c>
      <c r="B212" s="176">
        <v>46106</v>
      </c>
      <c r="C212" s="172" t="s">
        <v>2694</v>
      </c>
      <c r="D212" s="172" t="s">
        <v>95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2039</v>
      </c>
      <c r="J212" s="176">
        <v>46103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-12.69</v>
      </c>
    </row>
    <row r="213" spans="1:16" ht="19.5" hidden="1" customHeight="1">
      <c r="A213" s="172" t="s">
        <v>3416</v>
      </c>
      <c r="B213" s="176">
        <v>46106</v>
      </c>
      <c r="C213" s="172" t="s">
        <v>2694</v>
      </c>
      <c r="D213" s="172" t="s">
        <v>82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46103</v>
      </c>
      <c r="K213" s="172" t="s">
        <v>85</v>
      </c>
      <c r="L213" s="172" t="s">
        <v>85</v>
      </c>
      <c r="M213" s="179">
        <v>0</v>
      </c>
      <c r="N213" s="177"/>
      <c r="O213" s="177"/>
      <c r="P213" s="180">
        <v>-18.190000000000001</v>
      </c>
    </row>
    <row r="214" spans="1:16" ht="19.5" hidden="1" customHeight="1">
      <c r="A214" s="172" t="s">
        <v>3417</v>
      </c>
      <c r="B214" s="176">
        <v>46106</v>
      </c>
      <c r="C214" s="172" t="s">
        <v>92</v>
      </c>
      <c r="D214" s="172" t="s">
        <v>24</v>
      </c>
      <c r="E214" s="172" t="s">
        <v>57</v>
      </c>
      <c r="F214" s="172" t="s">
        <v>1263</v>
      </c>
      <c r="G214" s="172" t="s">
        <v>84</v>
      </c>
      <c r="H214" s="177">
        <v>1</v>
      </c>
      <c r="I214" s="178">
        <v>2393</v>
      </c>
      <c r="J214" s="176">
        <v>46103</v>
      </c>
      <c r="K214" s="172" t="s">
        <v>93</v>
      </c>
      <c r="L214" s="172" t="s">
        <v>94</v>
      </c>
      <c r="M214" s="179">
        <v>0.43</v>
      </c>
      <c r="N214" s="177"/>
      <c r="O214" s="177">
        <v>32</v>
      </c>
      <c r="P214" s="180">
        <v>-85.19</v>
      </c>
    </row>
    <row r="215" spans="1:16" ht="19.5" hidden="1" customHeight="1">
      <c r="A215" s="172" t="s">
        <v>3417</v>
      </c>
      <c r="B215" s="176">
        <v>46106</v>
      </c>
      <c r="C215" s="172" t="s">
        <v>100</v>
      </c>
      <c r="D215" s="172" t="s">
        <v>101</v>
      </c>
      <c r="E215" s="172" t="s">
        <v>57</v>
      </c>
      <c r="F215" s="172" t="s">
        <v>1263</v>
      </c>
      <c r="G215" s="172" t="s">
        <v>84</v>
      </c>
      <c r="H215" s="177">
        <v>1</v>
      </c>
      <c r="I215" s="178">
        <v>2393</v>
      </c>
      <c r="J215" s="176">
        <v>46103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1529.11</v>
      </c>
    </row>
    <row r="216" spans="1:16" ht="19.5" hidden="1" customHeight="1">
      <c r="A216" s="172" t="s">
        <v>3417</v>
      </c>
      <c r="B216" s="176">
        <v>46106</v>
      </c>
      <c r="C216" s="172" t="s">
        <v>100</v>
      </c>
      <c r="D216" s="172" t="s">
        <v>102</v>
      </c>
      <c r="E216" s="172" t="s">
        <v>57</v>
      </c>
      <c r="F216" s="172" t="s">
        <v>1263</v>
      </c>
      <c r="G216" s="172" t="s">
        <v>84</v>
      </c>
      <c r="H216" s="177">
        <v>1</v>
      </c>
      <c r="I216" s="178">
        <v>2393</v>
      </c>
      <c r="J216" s="176">
        <v>46103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3417</v>
      </c>
      <c r="B217" s="176">
        <v>46106</v>
      </c>
      <c r="C217" s="172" t="s">
        <v>100</v>
      </c>
      <c r="D217" s="172" t="s">
        <v>103</v>
      </c>
      <c r="E217" s="172" t="s">
        <v>57</v>
      </c>
      <c r="F217" s="172" t="s">
        <v>1263</v>
      </c>
      <c r="G217" s="172" t="s">
        <v>84</v>
      </c>
      <c r="H217" s="177">
        <v>1</v>
      </c>
      <c r="I217" s="178">
        <v>2393</v>
      </c>
      <c r="J217" s="176">
        <v>46103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863.89</v>
      </c>
    </row>
    <row r="218" spans="1:16" ht="19.5" hidden="1" customHeight="1">
      <c r="A218" s="172" t="s">
        <v>3417</v>
      </c>
      <c r="B218" s="176">
        <v>46106</v>
      </c>
      <c r="C218" s="172" t="s">
        <v>104</v>
      </c>
      <c r="D218" s="172" t="s">
        <v>105</v>
      </c>
      <c r="E218" s="172" t="s">
        <v>57</v>
      </c>
      <c r="F218" s="172" t="s">
        <v>1263</v>
      </c>
      <c r="G218" s="172" t="s">
        <v>84</v>
      </c>
      <c r="H218" s="177">
        <v>1</v>
      </c>
      <c r="I218" s="178">
        <v>2393</v>
      </c>
      <c r="J218" s="176">
        <v>46103</v>
      </c>
      <c r="K218" s="172" t="s">
        <v>93</v>
      </c>
      <c r="L218" s="172" t="s">
        <v>94</v>
      </c>
      <c r="M218" s="179">
        <v>0.43</v>
      </c>
      <c r="N218" s="177"/>
      <c r="O218" s="177"/>
      <c r="P218" s="180">
        <v>-1028.99</v>
      </c>
    </row>
    <row r="219" spans="1:16" ht="19.5" hidden="1" customHeight="1">
      <c r="A219" s="172" t="s">
        <v>3418</v>
      </c>
      <c r="B219" s="176">
        <v>46106</v>
      </c>
      <c r="C219" s="172" t="s">
        <v>92</v>
      </c>
      <c r="D219" s="172" t="s">
        <v>24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2321</v>
      </c>
      <c r="J219" s="176">
        <v>46102</v>
      </c>
      <c r="K219" s="172" t="s">
        <v>93</v>
      </c>
      <c r="L219" s="172" t="s">
        <v>94</v>
      </c>
      <c r="M219" s="179">
        <v>0.43</v>
      </c>
      <c r="N219" s="177"/>
      <c r="O219" s="177">
        <v>31</v>
      </c>
      <c r="P219" s="180">
        <v>-75.97</v>
      </c>
    </row>
    <row r="220" spans="1:16" ht="19.5" hidden="1" customHeight="1">
      <c r="A220" s="172" t="s">
        <v>3418</v>
      </c>
      <c r="B220" s="176">
        <v>46106</v>
      </c>
      <c r="C220" s="172" t="s">
        <v>100</v>
      </c>
      <c r="D220" s="172" t="s">
        <v>101</v>
      </c>
      <c r="E220" s="172" t="s">
        <v>58</v>
      </c>
      <c r="F220" s="172" t="s">
        <v>1300</v>
      </c>
      <c r="G220" s="172" t="s">
        <v>84</v>
      </c>
      <c r="H220" s="177">
        <v>1</v>
      </c>
      <c r="I220" s="178">
        <v>2321</v>
      </c>
      <c r="J220" s="176">
        <v>46102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1287.6199999999999</v>
      </c>
    </row>
    <row r="221" spans="1:16" ht="19.5" hidden="1" customHeight="1">
      <c r="A221" s="172" t="s">
        <v>3418</v>
      </c>
      <c r="B221" s="176">
        <v>46106</v>
      </c>
      <c r="C221" s="172" t="s">
        <v>100</v>
      </c>
      <c r="D221" s="172" t="s">
        <v>102</v>
      </c>
      <c r="E221" s="172" t="s">
        <v>58</v>
      </c>
      <c r="F221" s="172" t="s">
        <v>1300</v>
      </c>
      <c r="G221" s="172" t="s">
        <v>84</v>
      </c>
      <c r="H221" s="177">
        <v>1</v>
      </c>
      <c r="I221" s="178">
        <v>2321</v>
      </c>
      <c r="J221" s="176">
        <v>46102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12.88</v>
      </c>
    </row>
    <row r="222" spans="1:16" ht="19.5" hidden="1" customHeight="1">
      <c r="A222" s="172" t="s">
        <v>3418</v>
      </c>
      <c r="B222" s="176">
        <v>46106</v>
      </c>
      <c r="C222" s="172" t="s">
        <v>100</v>
      </c>
      <c r="D222" s="172" t="s">
        <v>103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2321</v>
      </c>
      <c r="J222" s="176">
        <v>46102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1020.5</v>
      </c>
    </row>
    <row r="223" spans="1:16" ht="19.5" hidden="1" customHeight="1">
      <c r="A223" s="172" t="s">
        <v>3418</v>
      </c>
      <c r="B223" s="176">
        <v>46106</v>
      </c>
      <c r="C223" s="172" t="s">
        <v>104</v>
      </c>
      <c r="D223" s="172" t="s">
        <v>105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2321</v>
      </c>
      <c r="J223" s="176">
        <v>46102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-998.03</v>
      </c>
    </row>
    <row r="224" spans="1:16" ht="19.5" hidden="1" customHeight="1">
      <c r="A224" s="172" t="s">
        <v>3418</v>
      </c>
      <c r="B224" s="176">
        <v>46106</v>
      </c>
      <c r="C224" s="172" t="s">
        <v>2694</v>
      </c>
      <c r="D224" s="172" t="s">
        <v>95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2321</v>
      </c>
      <c r="J224" s="176">
        <v>46102</v>
      </c>
      <c r="K224" s="172" t="s">
        <v>93</v>
      </c>
      <c r="L224" s="172" t="s">
        <v>94</v>
      </c>
      <c r="M224" s="179">
        <v>0.43</v>
      </c>
      <c r="N224" s="177"/>
      <c r="O224" s="177"/>
      <c r="P224" s="180">
        <v>-0.9</v>
      </c>
    </row>
    <row r="225" spans="1:16" ht="19.5" hidden="1" customHeight="1">
      <c r="A225" s="172" t="s">
        <v>3419</v>
      </c>
      <c r="B225" s="176">
        <v>46106</v>
      </c>
      <c r="C225" s="172" t="s">
        <v>92</v>
      </c>
      <c r="D225" s="172" t="s">
        <v>24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2146</v>
      </c>
      <c r="J225" s="176">
        <v>46102</v>
      </c>
      <c r="K225" s="172" t="s">
        <v>93</v>
      </c>
      <c r="L225" s="172" t="s">
        <v>94</v>
      </c>
      <c r="M225" s="179">
        <v>0.43</v>
      </c>
      <c r="N225" s="177"/>
      <c r="O225" s="177">
        <v>31</v>
      </c>
      <c r="P225" s="180">
        <v>-63.71</v>
      </c>
    </row>
    <row r="226" spans="1:16" ht="19.5" hidden="1" customHeight="1">
      <c r="A226" s="172" t="s">
        <v>3419</v>
      </c>
      <c r="B226" s="176">
        <v>46106</v>
      </c>
      <c r="C226" s="172" t="s">
        <v>100</v>
      </c>
      <c r="D226" s="172" t="s">
        <v>101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2146</v>
      </c>
      <c r="J226" s="176">
        <v>46102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1153.33</v>
      </c>
    </row>
    <row r="227" spans="1:16" ht="19.5" hidden="1" customHeight="1">
      <c r="A227" s="172" t="s">
        <v>3419</v>
      </c>
      <c r="B227" s="176">
        <v>46106</v>
      </c>
      <c r="C227" s="172" t="s">
        <v>100</v>
      </c>
      <c r="D227" s="172" t="s">
        <v>102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2146</v>
      </c>
      <c r="J227" s="176">
        <v>46102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0</v>
      </c>
    </row>
    <row r="228" spans="1:16" ht="19.5" hidden="1" customHeight="1">
      <c r="A228" s="172" t="s">
        <v>3419</v>
      </c>
      <c r="B228" s="176">
        <v>46106</v>
      </c>
      <c r="C228" s="172" t="s">
        <v>100</v>
      </c>
      <c r="D228" s="172" t="s">
        <v>103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2146</v>
      </c>
      <c r="J228" s="176">
        <v>46102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992.67</v>
      </c>
    </row>
    <row r="229" spans="1:16" ht="19.5" hidden="1" customHeight="1">
      <c r="A229" s="172" t="s">
        <v>3419</v>
      </c>
      <c r="B229" s="176">
        <v>46106</v>
      </c>
      <c r="C229" s="172" t="s">
        <v>104</v>
      </c>
      <c r="D229" s="172" t="s">
        <v>105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2146</v>
      </c>
      <c r="J229" s="176">
        <v>46102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-922.78</v>
      </c>
    </row>
    <row r="230" spans="1:16" ht="19.5" hidden="1" customHeight="1">
      <c r="A230" s="172" t="s">
        <v>3417</v>
      </c>
      <c r="B230" s="176">
        <v>46106</v>
      </c>
      <c r="C230" s="172" t="s">
        <v>166</v>
      </c>
      <c r="D230" s="172" t="s">
        <v>167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-2393</v>
      </c>
      <c r="J230" s="176">
        <v>46103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-1529.11</v>
      </c>
    </row>
    <row r="231" spans="1:16" ht="19.5" hidden="1" customHeight="1">
      <c r="A231" s="172" t="s">
        <v>3417</v>
      </c>
      <c r="B231" s="176">
        <v>46106</v>
      </c>
      <c r="C231" s="172" t="s">
        <v>166</v>
      </c>
      <c r="D231" s="172" t="s">
        <v>102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-2393</v>
      </c>
      <c r="J231" s="176">
        <v>46103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0</v>
      </c>
    </row>
    <row r="232" spans="1:16" ht="19.5" hidden="1" customHeight="1">
      <c r="A232" s="172" t="s">
        <v>3417</v>
      </c>
      <c r="B232" s="176">
        <v>46106</v>
      </c>
      <c r="C232" s="172" t="s">
        <v>166</v>
      </c>
      <c r="D232" s="172" t="s">
        <v>103</v>
      </c>
      <c r="E232" s="172" t="s">
        <v>57</v>
      </c>
      <c r="F232" s="172" t="s">
        <v>1263</v>
      </c>
      <c r="G232" s="172" t="s">
        <v>84</v>
      </c>
      <c r="H232" s="177">
        <v>1</v>
      </c>
      <c r="I232" s="178">
        <v>-2393</v>
      </c>
      <c r="J232" s="176">
        <v>46103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-863.89</v>
      </c>
    </row>
    <row r="233" spans="1:16" ht="19.5" hidden="1" customHeight="1">
      <c r="A233" s="172" t="s">
        <v>3417</v>
      </c>
      <c r="B233" s="176">
        <v>46106</v>
      </c>
      <c r="C233" s="172" t="s">
        <v>104</v>
      </c>
      <c r="D233" s="172" t="s">
        <v>168</v>
      </c>
      <c r="E233" s="172" t="s">
        <v>57</v>
      </c>
      <c r="F233" s="172" t="s">
        <v>1263</v>
      </c>
      <c r="G233" s="172" t="s">
        <v>84</v>
      </c>
      <c r="H233" s="177">
        <v>1</v>
      </c>
      <c r="I233" s="178">
        <v>-2393</v>
      </c>
      <c r="J233" s="176">
        <v>46103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1028.99</v>
      </c>
    </row>
    <row r="234" spans="1:16" ht="19.5" hidden="1" customHeight="1">
      <c r="A234" s="172" t="s">
        <v>3420</v>
      </c>
      <c r="B234" s="176">
        <v>46106</v>
      </c>
      <c r="C234" s="172" t="s">
        <v>2694</v>
      </c>
      <c r="D234" s="172" t="s">
        <v>82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46106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-17.989999999999998</v>
      </c>
    </row>
    <row r="235" spans="1:16" ht="19.5" hidden="1" customHeight="1">
      <c r="A235" s="172" t="s">
        <v>3421</v>
      </c>
      <c r="B235" s="176">
        <v>46106</v>
      </c>
      <c r="C235" s="172" t="s">
        <v>92</v>
      </c>
      <c r="D235" s="172" t="s">
        <v>24</v>
      </c>
      <c r="E235" s="172" t="s">
        <v>60</v>
      </c>
      <c r="F235" s="172" t="s">
        <v>1426</v>
      </c>
      <c r="G235" s="172" t="s">
        <v>84</v>
      </c>
      <c r="H235" s="177">
        <v>1</v>
      </c>
      <c r="I235" s="178">
        <v>2550</v>
      </c>
      <c r="J235" s="176">
        <v>46104</v>
      </c>
      <c r="K235" s="172" t="s">
        <v>93</v>
      </c>
      <c r="L235" s="172" t="s">
        <v>94</v>
      </c>
      <c r="M235" s="179">
        <v>0.43</v>
      </c>
      <c r="N235" s="177"/>
      <c r="O235" s="177">
        <v>33</v>
      </c>
      <c r="P235" s="180">
        <v>-99.37</v>
      </c>
    </row>
    <row r="236" spans="1:16" ht="19.5" hidden="1" customHeight="1">
      <c r="A236" s="172" t="s">
        <v>3421</v>
      </c>
      <c r="B236" s="176">
        <v>46106</v>
      </c>
      <c r="C236" s="172" t="s">
        <v>100</v>
      </c>
      <c r="D236" s="172" t="s">
        <v>101</v>
      </c>
      <c r="E236" s="172" t="s">
        <v>60</v>
      </c>
      <c r="F236" s="172" t="s">
        <v>1426</v>
      </c>
      <c r="G236" s="172" t="s">
        <v>84</v>
      </c>
      <c r="H236" s="177">
        <v>1</v>
      </c>
      <c r="I236" s="178">
        <v>2550</v>
      </c>
      <c r="J236" s="176">
        <v>46104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1394.89</v>
      </c>
    </row>
    <row r="237" spans="1:16" ht="19.5" hidden="1" customHeight="1">
      <c r="A237" s="172" t="s">
        <v>3421</v>
      </c>
      <c r="B237" s="176">
        <v>46106</v>
      </c>
      <c r="C237" s="172" t="s">
        <v>100</v>
      </c>
      <c r="D237" s="172" t="s">
        <v>102</v>
      </c>
      <c r="E237" s="172" t="s">
        <v>60</v>
      </c>
      <c r="F237" s="172" t="s">
        <v>1426</v>
      </c>
      <c r="G237" s="172" t="s">
        <v>84</v>
      </c>
      <c r="H237" s="177">
        <v>1</v>
      </c>
      <c r="I237" s="178">
        <v>2550</v>
      </c>
      <c r="J237" s="176">
        <v>46104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0</v>
      </c>
    </row>
    <row r="238" spans="1:16" ht="19.5" hidden="1" customHeight="1">
      <c r="A238" s="172" t="s">
        <v>3421</v>
      </c>
      <c r="B238" s="176">
        <v>46106</v>
      </c>
      <c r="C238" s="172" t="s">
        <v>100</v>
      </c>
      <c r="D238" s="172" t="s">
        <v>103</v>
      </c>
      <c r="E238" s="172" t="s">
        <v>60</v>
      </c>
      <c r="F238" s="172" t="s">
        <v>1426</v>
      </c>
      <c r="G238" s="172" t="s">
        <v>84</v>
      </c>
      <c r="H238" s="177">
        <v>1</v>
      </c>
      <c r="I238" s="178">
        <v>2550</v>
      </c>
      <c r="J238" s="176">
        <v>46104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1155.1099999999999</v>
      </c>
    </row>
    <row r="239" spans="1:16" ht="19.5" hidden="1" customHeight="1">
      <c r="A239" s="172" t="s">
        <v>3421</v>
      </c>
      <c r="B239" s="176">
        <v>46106</v>
      </c>
      <c r="C239" s="172" t="s">
        <v>104</v>
      </c>
      <c r="D239" s="172" t="s">
        <v>105</v>
      </c>
      <c r="E239" s="172" t="s">
        <v>60</v>
      </c>
      <c r="F239" s="172" t="s">
        <v>1426</v>
      </c>
      <c r="G239" s="172" t="s">
        <v>84</v>
      </c>
      <c r="H239" s="177">
        <v>1</v>
      </c>
      <c r="I239" s="178">
        <v>2550</v>
      </c>
      <c r="J239" s="176">
        <v>46104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-1096.5</v>
      </c>
    </row>
    <row r="240" spans="1:16" ht="19.5" hidden="1" customHeight="1">
      <c r="A240" s="172" t="s">
        <v>3421</v>
      </c>
      <c r="B240" s="176">
        <v>46106</v>
      </c>
      <c r="C240" s="172" t="s">
        <v>2694</v>
      </c>
      <c r="D240" s="172" t="s">
        <v>95</v>
      </c>
      <c r="E240" s="172" t="s">
        <v>60</v>
      </c>
      <c r="F240" s="172" t="s">
        <v>1426</v>
      </c>
      <c r="G240" s="172" t="s">
        <v>84</v>
      </c>
      <c r="H240" s="177">
        <v>1</v>
      </c>
      <c r="I240" s="178">
        <v>2550</v>
      </c>
      <c r="J240" s="176">
        <v>46104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-9.0299999999999994</v>
      </c>
    </row>
    <row r="241" spans="1:16" ht="19.5" hidden="1" customHeight="1">
      <c r="A241" s="172" t="s">
        <v>3421</v>
      </c>
      <c r="B241" s="176">
        <v>46106</v>
      </c>
      <c r="C241" s="172" t="s">
        <v>2694</v>
      </c>
      <c r="D241" s="172" t="s">
        <v>82</v>
      </c>
      <c r="E241" s="172" t="s">
        <v>60</v>
      </c>
      <c r="F241" s="172" t="s">
        <v>1426</v>
      </c>
      <c r="G241" s="172" t="s">
        <v>84</v>
      </c>
      <c r="H241" s="177">
        <v>1</v>
      </c>
      <c r="I241" s="178">
        <v>0</v>
      </c>
      <c r="J241" s="176">
        <v>46104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-7.67</v>
      </c>
    </row>
    <row r="242" spans="1:16" ht="19.5" hidden="1" customHeight="1">
      <c r="A242" s="172" t="s">
        <v>3422</v>
      </c>
      <c r="B242" s="176">
        <v>46106</v>
      </c>
      <c r="C242" s="172" t="s">
        <v>92</v>
      </c>
      <c r="D242" s="172" t="s">
        <v>24</v>
      </c>
      <c r="E242" s="172" t="s">
        <v>43</v>
      </c>
      <c r="F242" s="172" t="s">
        <v>125</v>
      </c>
      <c r="G242" s="172" t="s">
        <v>84</v>
      </c>
      <c r="H242" s="177">
        <v>1</v>
      </c>
      <c r="I242" s="178">
        <v>2750</v>
      </c>
      <c r="J242" s="176">
        <v>46105</v>
      </c>
      <c r="K242" s="172" t="s">
        <v>93</v>
      </c>
      <c r="L242" s="172" t="s">
        <v>94</v>
      </c>
      <c r="M242" s="179">
        <v>0.43</v>
      </c>
      <c r="N242" s="177"/>
      <c r="O242" s="177">
        <v>34</v>
      </c>
      <c r="P242" s="180">
        <v>-98.37</v>
      </c>
    </row>
    <row r="243" spans="1:16" ht="19.5" hidden="1" customHeight="1">
      <c r="A243" s="172" t="s">
        <v>3422</v>
      </c>
      <c r="B243" s="176">
        <v>46106</v>
      </c>
      <c r="C243" s="172" t="s">
        <v>100</v>
      </c>
      <c r="D243" s="172" t="s">
        <v>101</v>
      </c>
      <c r="E243" s="172" t="s">
        <v>43</v>
      </c>
      <c r="F243" s="172" t="s">
        <v>125</v>
      </c>
      <c r="G243" s="172" t="s">
        <v>84</v>
      </c>
      <c r="H243" s="177">
        <v>1</v>
      </c>
      <c r="I243" s="178">
        <v>2750</v>
      </c>
      <c r="J243" s="176">
        <v>46105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1321.29</v>
      </c>
    </row>
    <row r="244" spans="1:16" ht="19.5" hidden="1" customHeight="1">
      <c r="A244" s="172" t="s">
        <v>3422</v>
      </c>
      <c r="B244" s="176">
        <v>46106</v>
      </c>
      <c r="C244" s="172" t="s">
        <v>100</v>
      </c>
      <c r="D244" s="172" t="s">
        <v>102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2750</v>
      </c>
      <c r="J244" s="176">
        <v>46105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13.21</v>
      </c>
    </row>
    <row r="245" spans="1:16" ht="19.5" hidden="1" customHeight="1">
      <c r="A245" s="172" t="s">
        <v>3422</v>
      </c>
      <c r="B245" s="176">
        <v>46106</v>
      </c>
      <c r="C245" s="172" t="s">
        <v>100</v>
      </c>
      <c r="D245" s="172" t="s">
        <v>103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2750</v>
      </c>
      <c r="J245" s="176">
        <v>46105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1415.5</v>
      </c>
    </row>
    <row r="246" spans="1:16" ht="19.5" hidden="1" customHeight="1">
      <c r="A246" s="172" t="s">
        <v>3422</v>
      </c>
      <c r="B246" s="176">
        <v>46106</v>
      </c>
      <c r="C246" s="172" t="s">
        <v>104</v>
      </c>
      <c r="D246" s="172" t="s">
        <v>105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2750</v>
      </c>
      <c r="J246" s="176">
        <v>46105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-1182.5</v>
      </c>
    </row>
    <row r="247" spans="1:16" ht="19.5" hidden="1" customHeight="1">
      <c r="A247" s="172" t="s">
        <v>3422</v>
      </c>
      <c r="B247" s="176">
        <v>46106</v>
      </c>
      <c r="C247" s="172" t="s">
        <v>2694</v>
      </c>
      <c r="D247" s="172" t="s">
        <v>95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2750</v>
      </c>
      <c r="J247" s="176">
        <v>46105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-4.79</v>
      </c>
    </row>
    <row r="248" spans="1:16" ht="19.5" hidden="1" customHeight="1">
      <c r="A248" s="172" t="s">
        <v>3422</v>
      </c>
      <c r="B248" s="176">
        <v>46106</v>
      </c>
      <c r="C248" s="172" t="s">
        <v>2694</v>
      </c>
      <c r="D248" s="172" t="s">
        <v>82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46105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-25.1</v>
      </c>
    </row>
    <row r="249" spans="1:16" ht="19.5" hidden="1" customHeight="1">
      <c r="A249" s="172" t="s">
        <v>3423</v>
      </c>
      <c r="B249" s="176">
        <v>46106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2146</v>
      </c>
      <c r="J249" s="176">
        <v>46102</v>
      </c>
      <c r="K249" s="172" t="s">
        <v>93</v>
      </c>
      <c r="L249" s="172" t="s">
        <v>94</v>
      </c>
      <c r="M249" s="179">
        <v>0.43</v>
      </c>
      <c r="N249" s="177"/>
      <c r="O249" s="177">
        <v>31</v>
      </c>
      <c r="P249" s="180">
        <v>-63.71</v>
      </c>
    </row>
    <row r="250" spans="1:16" ht="19.5" hidden="1" customHeight="1">
      <c r="A250" s="172" t="s">
        <v>3423</v>
      </c>
      <c r="B250" s="176">
        <v>46106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2146</v>
      </c>
      <c r="J250" s="176">
        <v>46102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1176.75</v>
      </c>
    </row>
    <row r="251" spans="1:16" ht="19.5" hidden="1" customHeight="1">
      <c r="A251" s="172" t="s">
        <v>3423</v>
      </c>
      <c r="B251" s="176">
        <v>46106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2146</v>
      </c>
      <c r="J251" s="176">
        <v>46102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0</v>
      </c>
    </row>
    <row r="252" spans="1:16" ht="19.5" hidden="1" customHeight="1">
      <c r="A252" s="172" t="s">
        <v>3423</v>
      </c>
      <c r="B252" s="176">
        <v>46106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2146</v>
      </c>
      <c r="J252" s="176">
        <v>46102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969.25</v>
      </c>
    </row>
    <row r="253" spans="1:16" ht="19.5" hidden="1" customHeight="1">
      <c r="A253" s="172" t="s">
        <v>3423</v>
      </c>
      <c r="B253" s="176">
        <v>46106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2146</v>
      </c>
      <c r="J253" s="176">
        <v>46102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-922.78</v>
      </c>
    </row>
    <row r="254" spans="1:16" ht="19.5" hidden="1" customHeight="1">
      <c r="A254" s="172" t="s">
        <v>3424</v>
      </c>
      <c r="B254" s="176">
        <v>46106</v>
      </c>
      <c r="C254" s="172" t="s">
        <v>92</v>
      </c>
      <c r="D254" s="172" t="s">
        <v>24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2612</v>
      </c>
      <c r="J254" s="176">
        <v>46093</v>
      </c>
      <c r="K254" s="172" t="s">
        <v>93</v>
      </c>
      <c r="L254" s="172" t="s">
        <v>94</v>
      </c>
      <c r="M254" s="179">
        <v>0.43</v>
      </c>
      <c r="N254" s="177"/>
      <c r="O254" s="177">
        <v>34</v>
      </c>
      <c r="P254" s="180">
        <v>-96.44</v>
      </c>
    </row>
    <row r="255" spans="1:16" ht="19.5" hidden="1" customHeight="1">
      <c r="A255" s="172" t="s">
        <v>3424</v>
      </c>
      <c r="B255" s="176">
        <v>46106</v>
      </c>
      <c r="C255" s="172" t="s">
        <v>100</v>
      </c>
      <c r="D255" s="172" t="s">
        <v>101</v>
      </c>
      <c r="E255" s="172" t="s">
        <v>43</v>
      </c>
      <c r="F255" s="172" t="s">
        <v>125</v>
      </c>
      <c r="G255" s="172" t="s">
        <v>84</v>
      </c>
      <c r="H255" s="177">
        <v>1</v>
      </c>
      <c r="I255" s="178">
        <v>2612</v>
      </c>
      <c r="J255" s="176">
        <v>46093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1236.19</v>
      </c>
    </row>
    <row r="256" spans="1:16" ht="19.5" hidden="1" customHeight="1">
      <c r="A256" s="172" t="s">
        <v>3424</v>
      </c>
      <c r="B256" s="176">
        <v>46106</v>
      </c>
      <c r="C256" s="172" t="s">
        <v>100</v>
      </c>
      <c r="D256" s="172" t="s">
        <v>102</v>
      </c>
      <c r="E256" s="172" t="s">
        <v>43</v>
      </c>
      <c r="F256" s="172" t="s">
        <v>125</v>
      </c>
      <c r="G256" s="172" t="s">
        <v>84</v>
      </c>
      <c r="H256" s="177">
        <v>1</v>
      </c>
      <c r="I256" s="178">
        <v>2612</v>
      </c>
      <c r="J256" s="176">
        <v>46093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12.36</v>
      </c>
    </row>
    <row r="257" spans="1:16" ht="19.5" hidden="1" customHeight="1">
      <c r="A257" s="172" t="s">
        <v>3424</v>
      </c>
      <c r="B257" s="176">
        <v>46106</v>
      </c>
      <c r="C257" s="172" t="s">
        <v>100</v>
      </c>
      <c r="D257" s="172" t="s">
        <v>103</v>
      </c>
      <c r="E257" s="172" t="s">
        <v>43</v>
      </c>
      <c r="F257" s="172" t="s">
        <v>125</v>
      </c>
      <c r="G257" s="172" t="s">
        <v>84</v>
      </c>
      <c r="H257" s="177">
        <v>1</v>
      </c>
      <c r="I257" s="178">
        <v>2612</v>
      </c>
      <c r="J257" s="176">
        <v>46093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1363.45</v>
      </c>
    </row>
    <row r="258" spans="1:16" ht="19.5" hidden="1" customHeight="1">
      <c r="A258" s="172" t="s">
        <v>3424</v>
      </c>
      <c r="B258" s="176">
        <v>46106</v>
      </c>
      <c r="C258" s="172" t="s">
        <v>104</v>
      </c>
      <c r="D258" s="172" t="s">
        <v>105</v>
      </c>
      <c r="E258" s="172" t="s">
        <v>43</v>
      </c>
      <c r="F258" s="172" t="s">
        <v>125</v>
      </c>
      <c r="G258" s="172" t="s">
        <v>84</v>
      </c>
      <c r="H258" s="177">
        <v>1</v>
      </c>
      <c r="I258" s="178">
        <v>2612</v>
      </c>
      <c r="J258" s="176">
        <v>46093</v>
      </c>
      <c r="K258" s="172" t="s">
        <v>93</v>
      </c>
      <c r="L258" s="172" t="s">
        <v>94</v>
      </c>
      <c r="M258" s="179">
        <v>0.43</v>
      </c>
      <c r="N258" s="177"/>
      <c r="O258" s="177"/>
      <c r="P258" s="180">
        <v>-1123.1600000000001</v>
      </c>
    </row>
    <row r="259" spans="1:16" ht="19.5" hidden="1" customHeight="1">
      <c r="A259" s="172" t="s">
        <v>3424</v>
      </c>
      <c r="B259" s="176">
        <v>46106</v>
      </c>
      <c r="C259" s="172" t="s">
        <v>2694</v>
      </c>
      <c r="D259" s="172" t="s">
        <v>95</v>
      </c>
      <c r="E259" s="172" t="s">
        <v>43</v>
      </c>
      <c r="F259" s="172" t="s">
        <v>125</v>
      </c>
      <c r="G259" s="172" t="s">
        <v>84</v>
      </c>
      <c r="H259" s="177">
        <v>1</v>
      </c>
      <c r="I259" s="178">
        <v>2612</v>
      </c>
      <c r="J259" s="176">
        <v>46093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-25</v>
      </c>
    </row>
    <row r="260" spans="1:16" ht="19.5" hidden="1" customHeight="1">
      <c r="A260" s="172" t="s">
        <v>3424</v>
      </c>
      <c r="B260" s="176">
        <v>46106</v>
      </c>
      <c r="C260" s="172" t="s">
        <v>2694</v>
      </c>
      <c r="D260" s="172" t="s">
        <v>82</v>
      </c>
      <c r="E260" s="172" t="s">
        <v>43</v>
      </c>
      <c r="F260" s="172" t="s">
        <v>125</v>
      </c>
      <c r="G260" s="172" t="s">
        <v>84</v>
      </c>
      <c r="H260" s="177">
        <v>1</v>
      </c>
      <c r="I260" s="178">
        <v>0</v>
      </c>
      <c r="J260" s="176">
        <v>46093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-23.49</v>
      </c>
    </row>
    <row r="261" spans="1:16" ht="19.5" hidden="1" customHeight="1">
      <c r="A261" s="172" t="s">
        <v>3425</v>
      </c>
      <c r="B261" s="176">
        <v>46106</v>
      </c>
      <c r="C261" s="172" t="s">
        <v>1748</v>
      </c>
      <c r="D261" s="172" t="s">
        <v>2749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46104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</v>
      </c>
    </row>
    <row r="262" spans="1:16" ht="19.5" hidden="1" customHeight="1">
      <c r="A262" s="172" t="s">
        <v>3425</v>
      </c>
      <c r="B262" s="176">
        <v>46106</v>
      </c>
      <c r="C262" s="172" t="s">
        <v>2694</v>
      </c>
      <c r="D262" s="172" t="s">
        <v>2750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46104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-10</v>
      </c>
    </row>
    <row r="263" spans="1:16" ht="19.5" hidden="1" customHeight="1">
      <c r="A263" s="172" t="s">
        <v>3426</v>
      </c>
      <c r="B263" s="176">
        <v>46106</v>
      </c>
      <c r="C263" s="172" t="s">
        <v>92</v>
      </c>
      <c r="D263" s="172" t="s">
        <v>24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2163</v>
      </c>
      <c r="J263" s="176">
        <v>46104</v>
      </c>
      <c r="K263" s="172" t="s">
        <v>93</v>
      </c>
      <c r="L263" s="172" t="s">
        <v>94</v>
      </c>
      <c r="M263" s="179">
        <v>0.43</v>
      </c>
      <c r="N263" s="177"/>
      <c r="O263" s="177">
        <v>33</v>
      </c>
      <c r="P263" s="180">
        <v>-94.91</v>
      </c>
    </row>
    <row r="264" spans="1:16" ht="19.5" hidden="1" customHeight="1">
      <c r="A264" s="172" t="s">
        <v>3426</v>
      </c>
      <c r="B264" s="176">
        <v>46106</v>
      </c>
      <c r="C264" s="172" t="s">
        <v>100</v>
      </c>
      <c r="D264" s="172" t="s">
        <v>101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2163</v>
      </c>
      <c r="J264" s="176">
        <v>46104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1031.28</v>
      </c>
    </row>
    <row r="265" spans="1:16" ht="19.5" hidden="1" customHeight="1">
      <c r="A265" s="172" t="s">
        <v>3426</v>
      </c>
      <c r="B265" s="176">
        <v>46106</v>
      </c>
      <c r="C265" s="172" t="s">
        <v>100</v>
      </c>
      <c r="D265" s="172" t="s">
        <v>102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2163</v>
      </c>
      <c r="J265" s="176">
        <v>46104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10.31</v>
      </c>
    </row>
    <row r="266" spans="1:16" ht="19.5" hidden="1" customHeight="1">
      <c r="A266" s="172" t="s">
        <v>3426</v>
      </c>
      <c r="B266" s="176">
        <v>46106</v>
      </c>
      <c r="C266" s="172" t="s">
        <v>100</v>
      </c>
      <c r="D266" s="172" t="s">
        <v>103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2163</v>
      </c>
      <c r="J266" s="176">
        <v>46104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1121.4100000000001</v>
      </c>
    </row>
    <row r="267" spans="1:16" ht="19.5" hidden="1" customHeight="1">
      <c r="A267" s="172" t="s">
        <v>3426</v>
      </c>
      <c r="B267" s="176">
        <v>46106</v>
      </c>
      <c r="C267" s="172" t="s">
        <v>104</v>
      </c>
      <c r="D267" s="172" t="s">
        <v>105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2163</v>
      </c>
      <c r="J267" s="176">
        <v>46104</v>
      </c>
      <c r="K267" s="172" t="s">
        <v>93</v>
      </c>
      <c r="L267" s="172" t="s">
        <v>94</v>
      </c>
      <c r="M267" s="179">
        <v>0.43</v>
      </c>
      <c r="N267" s="177"/>
      <c r="O267" s="177"/>
      <c r="P267" s="180">
        <v>-930.09</v>
      </c>
    </row>
    <row r="268" spans="1:16" ht="19.5" hidden="1" customHeight="1">
      <c r="A268" s="172" t="s">
        <v>3426</v>
      </c>
      <c r="B268" s="176">
        <v>46106</v>
      </c>
      <c r="C268" s="172" t="s">
        <v>2694</v>
      </c>
      <c r="D268" s="172" t="s">
        <v>95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2163</v>
      </c>
      <c r="J268" s="176">
        <v>46104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-4.3099999999999996</v>
      </c>
    </row>
    <row r="269" spans="1:16" ht="19.5" hidden="1" customHeight="1">
      <c r="A269" s="172" t="s">
        <v>3427</v>
      </c>
      <c r="B269" s="176">
        <v>46106</v>
      </c>
      <c r="C269" s="172" t="s">
        <v>92</v>
      </c>
      <c r="D269" s="172" t="s">
        <v>24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0</v>
      </c>
      <c r="J269" s="176">
        <v>46094</v>
      </c>
      <c r="K269" s="172" t="s">
        <v>93</v>
      </c>
      <c r="L269" s="172" t="s">
        <v>94</v>
      </c>
      <c r="M269" s="179">
        <v>0</v>
      </c>
      <c r="N269" s="177"/>
      <c r="O269" s="177">
        <v>35</v>
      </c>
      <c r="P269" s="180">
        <v>-46.77</v>
      </c>
    </row>
    <row r="270" spans="1:16" ht="19.5" hidden="1" customHeight="1">
      <c r="A270" s="172" t="s">
        <v>3427</v>
      </c>
      <c r="B270" s="176">
        <v>46106</v>
      </c>
      <c r="C270" s="172" t="s">
        <v>92</v>
      </c>
      <c r="D270" s="172" t="s">
        <v>96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0</v>
      </c>
      <c r="J270" s="176">
        <v>46094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3427</v>
      </c>
      <c r="B271" s="176">
        <v>46106</v>
      </c>
      <c r="C271" s="172" t="s">
        <v>92</v>
      </c>
      <c r="D271" s="172" t="s">
        <v>97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0</v>
      </c>
      <c r="J271" s="176">
        <v>46094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-46.77</v>
      </c>
    </row>
    <row r="272" spans="1:16" ht="19.5" hidden="1" customHeight="1">
      <c r="A272" s="172" t="s">
        <v>3427</v>
      </c>
      <c r="B272" s="176">
        <v>46106</v>
      </c>
      <c r="C272" s="172" t="s">
        <v>2694</v>
      </c>
      <c r="D272" s="172" t="s">
        <v>98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46094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-15</v>
      </c>
    </row>
    <row r="273" spans="1:16" ht="19.5" hidden="1" customHeight="1">
      <c r="A273" s="172" t="s">
        <v>3428</v>
      </c>
      <c r="B273" s="176">
        <v>46106</v>
      </c>
      <c r="C273" s="172" t="s">
        <v>2694</v>
      </c>
      <c r="D273" s="172" t="s">
        <v>82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46106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-6.72</v>
      </c>
    </row>
    <row r="274" spans="1:16" ht="19.5" hidden="1" customHeight="1">
      <c r="A274" s="172" t="s">
        <v>3429</v>
      </c>
      <c r="B274" s="176">
        <v>46106</v>
      </c>
      <c r="C274" s="172" t="s">
        <v>92</v>
      </c>
      <c r="D274" s="172" t="s">
        <v>24</v>
      </c>
      <c r="E274" s="172" t="s">
        <v>59</v>
      </c>
      <c r="F274" s="172" t="s">
        <v>1386</v>
      </c>
      <c r="G274" s="172" t="s">
        <v>84</v>
      </c>
      <c r="H274" s="177">
        <v>1</v>
      </c>
      <c r="I274" s="178">
        <v>2410</v>
      </c>
      <c r="J274" s="176">
        <v>46103</v>
      </c>
      <c r="K274" s="172" t="s">
        <v>93</v>
      </c>
      <c r="L274" s="172" t="s">
        <v>94</v>
      </c>
      <c r="M274" s="179">
        <v>0.43</v>
      </c>
      <c r="N274" s="177"/>
      <c r="O274" s="177">
        <v>32</v>
      </c>
      <c r="P274" s="180">
        <v>-85.33</v>
      </c>
    </row>
    <row r="275" spans="1:16" ht="19.5" hidden="1" customHeight="1">
      <c r="A275" s="172" t="s">
        <v>3429</v>
      </c>
      <c r="B275" s="176">
        <v>46106</v>
      </c>
      <c r="C275" s="172" t="s">
        <v>100</v>
      </c>
      <c r="D275" s="172" t="s">
        <v>101</v>
      </c>
      <c r="E275" s="172" t="s">
        <v>59</v>
      </c>
      <c r="F275" s="172" t="s">
        <v>1386</v>
      </c>
      <c r="G275" s="172" t="s">
        <v>84</v>
      </c>
      <c r="H275" s="177">
        <v>1</v>
      </c>
      <c r="I275" s="178">
        <v>2410</v>
      </c>
      <c r="J275" s="176">
        <v>46103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1573.74</v>
      </c>
    </row>
    <row r="276" spans="1:16" ht="19.5" hidden="1" customHeight="1">
      <c r="A276" s="172" t="s">
        <v>3429</v>
      </c>
      <c r="B276" s="176">
        <v>46106</v>
      </c>
      <c r="C276" s="172" t="s">
        <v>100</v>
      </c>
      <c r="D276" s="172" t="s">
        <v>102</v>
      </c>
      <c r="E276" s="172" t="s">
        <v>59</v>
      </c>
      <c r="F276" s="172" t="s">
        <v>1386</v>
      </c>
      <c r="G276" s="172" t="s">
        <v>84</v>
      </c>
      <c r="H276" s="177">
        <v>1</v>
      </c>
      <c r="I276" s="178">
        <v>2410</v>
      </c>
      <c r="J276" s="176">
        <v>46103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0</v>
      </c>
    </row>
    <row r="277" spans="1:16" ht="19.5" hidden="1" customHeight="1">
      <c r="A277" s="172" t="s">
        <v>3429</v>
      </c>
      <c r="B277" s="176">
        <v>46106</v>
      </c>
      <c r="C277" s="172" t="s">
        <v>100</v>
      </c>
      <c r="D277" s="172" t="s">
        <v>103</v>
      </c>
      <c r="E277" s="172" t="s">
        <v>59</v>
      </c>
      <c r="F277" s="172" t="s">
        <v>1386</v>
      </c>
      <c r="G277" s="172" t="s">
        <v>84</v>
      </c>
      <c r="H277" s="177">
        <v>1</v>
      </c>
      <c r="I277" s="178">
        <v>2410</v>
      </c>
      <c r="J277" s="176">
        <v>46103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836.26</v>
      </c>
    </row>
    <row r="278" spans="1:16" ht="19.5" hidden="1" customHeight="1">
      <c r="A278" s="172" t="s">
        <v>3429</v>
      </c>
      <c r="B278" s="176">
        <v>46106</v>
      </c>
      <c r="C278" s="172" t="s">
        <v>104</v>
      </c>
      <c r="D278" s="172" t="s">
        <v>105</v>
      </c>
      <c r="E278" s="172" t="s">
        <v>59</v>
      </c>
      <c r="F278" s="172" t="s">
        <v>1386</v>
      </c>
      <c r="G278" s="172" t="s">
        <v>84</v>
      </c>
      <c r="H278" s="177">
        <v>1</v>
      </c>
      <c r="I278" s="178">
        <v>2410</v>
      </c>
      <c r="J278" s="176">
        <v>46103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-1036.3</v>
      </c>
    </row>
    <row r="279" spans="1:16" ht="19.5" hidden="1" customHeight="1">
      <c r="A279" s="172" t="s">
        <v>3429</v>
      </c>
      <c r="B279" s="176">
        <v>46106</v>
      </c>
      <c r="C279" s="172" t="s">
        <v>2694</v>
      </c>
      <c r="D279" s="172" t="s">
        <v>95</v>
      </c>
      <c r="E279" s="172" t="s">
        <v>59</v>
      </c>
      <c r="F279" s="172" t="s">
        <v>1386</v>
      </c>
      <c r="G279" s="172" t="s">
        <v>84</v>
      </c>
      <c r="H279" s="177">
        <v>1</v>
      </c>
      <c r="I279" s="178">
        <v>2410</v>
      </c>
      <c r="J279" s="176">
        <v>46103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-8.32</v>
      </c>
    </row>
    <row r="280" spans="1:16" ht="19.5" hidden="1" customHeight="1">
      <c r="A280" s="172" t="s">
        <v>3430</v>
      </c>
      <c r="B280" s="176">
        <v>46106</v>
      </c>
      <c r="C280" s="172" t="s">
        <v>2694</v>
      </c>
      <c r="D280" s="172" t="s">
        <v>82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0</v>
      </c>
      <c r="J280" s="176">
        <v>46106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-23.16</v>
      </c>
    </row>
    <row r="281" spans="1:16" ht="19.5" hidden="1" customHeight="1">
      <c r="A281" s="172" t="s">
        <v>3431</v>
      </c>
      <c r="B281" s="176">
        <v>46106</v>
      </c>
      <c r="C281" s="172" t="s">
        <v>92</v>
      </c>
      <c r="D281" s="172" t="s">
        <v>24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46098</v>
      </c>
      <c r="K281" s="172" t="s">
        <v>93</v>
      </c>
      <c r="L281" s="172" t="s">
        <v>94</v>
      </c>
      <c r="M281" s="179">
        <v>0</v>
      </c>
      <c r="N281" s="177"/>
      <c r="O281" s="177">
        <v>36</v>
      </c>
      <c r="P281" s="180">
        <v>-46.77</v>
      </c>
    </row>
    <row r="282" spans="1:16" ht="19.5" hidden="1" customHeight="1">
      <c r="A282" s="172" t="s">
        <v>3431</v>
      </c>
      <c r="B282" s="176">
        <v>46106</v>
      </c>
      <c r="C282" s="172" t="s">
        <v>2694</v>
      </c>
      <c r="D282" s="172" t="s">
        <v>95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46098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-7.86</v>
      </c>
    </row>
    <row r="283" spans="1:16" ht="19.5" hidden="1" customHeight="1">
      <c r="A283" s="172" t="s">
        <v>3431</v>
      </c>
      <c r="B283" s="176">
        <v>46106</v>
      </c>
      <c r="C283" s="172" t="s">
        <v>92</v>
      </c>
      <c r="D283" s="172" t="s">
        <v>96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46098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0</v>
      </c>
    </row>
    <row r="284" spans="1:16" ht="19.5" hidden="1" customHeight="1">
      <c r="A284" s="172" t="s">
        <v>3431</v>
      </c>
      <c r="B284" s="176">
        <v>46106</v>
      </c>
      <c r="C284" s="172" t="s">
        <v>92</v>
      </c>
      <c r="D284" s="172" t="s">
        <v>97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46098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-46.77</v>
      </c>
    </row>
    <row r="285" spans="1:16" ht="19.5" hidden="1" customHeight="1">
      <c r="A285" s="172" t="s">
        <v>3431</v>
      </c>
      <c r="B285" s="176">
        <v>46106</v>
      </c>
      <c r="C285" s="172" t="s">
        <v>2694</v>
      </c>
      <c r="D285" s="172" t="s">
        <v>98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46098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-15</v>
      </c>
    </row>
    <row r="286" spans="1:16" ht="19.5" customHeight="1">
      <c r="A286" s="172" t="s">
        <v>3246</v>
      </c>
      <c r="B286" s="176">
        <v>46106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46106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-280.8</v>
      </c>
    </row>
    <row r="287" spans="1:16" ht="19.5" customHeight="1">
      <c r="A287" s="172" t="s">
        <v>142</v>
      </c>
      <c r="B287" s="176">
        <v>46106</v>
      </c>
      <c r="C287" s="172" t="s">
        <v>109</v>
      </c>
      <c r="D287" s="172" t="s">
        <v>143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46106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-2079.56</v>
      </c>
    </row>
    <row r="288" spans="1:16" ht="19.5" customHeight="1">
      <c r="A288" s="172" t="s">
        <v>3251</v>
      </c>
      <c r="B288" s="176">
        <v>46106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46106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-424.24</v>
      </c>
    </row>
    <row r="289" spans="1:16" ht="19.5" customHeight="1">
      <c r="A289" s="172" t="s">
        <v>3432</v>
      </c>
      <c r="B289" s="176">
        <v>46106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46106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-275.60000000000002</v>
      </c>
    </row>
    <row r="290" spans="1:16" ht="19.5" customHeight="1">
      <c r="A290" s="172" t="s">
        <v>3433</v>
      </c>
      <c r="B290" s="176">
        <v>46106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46106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-286.43</v>
      </c>
    </row>
    <row r="291" spans="1:16" ht="19.5" customHeight="1">
      <c r="A291" s="172" t="s">
        <v>3434</v>
      </c>
      <c r="B291" s="176">
        <v>46106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46106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-292.36</v>
      </c>
    </row>
    <row r="292" spans="1:16" ht="19.5" customHeight="1">
      <c r="A292" s="172" t="s">
        <v>3013</v>
      </c>
      <c r="B292" s="176">
        <v>46106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46106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-344.4</v>
      </c>
    </row>
    <row r="293" spans="1:16" ht="19.5" customHeight="1">
      <c r="A293" s="172" t="s">
        <v>3407</v>
      </c>
      <c r="B293" s="176">
        <v>46106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46106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-284.95999999999998</v>
      </c>
    </row>
    <row r="294" spans="1:16" ht="19.5" customHeight="1">
      <c r="A294" s="172" t="s">
        <v>3406</v>
      </c>
      <c r="B294" s="176">
        <v>46106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46106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-298.27</v>
      </c>
    </row>
    <row r="295" spans="1:16" ht="19.5" customHeight="1">
      <c r="A295" s="172" t="s">
        <v>3408</v>
      </c>
      <c r="B295" s="176">
        <v>46106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46106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-294.95</v>
      </c>
    </row>
    <row r="296" spans="1:16" ht="19.5" hidden="1" customHeight="1">
      <c r="A296" s="172" t="s">
        <v>3435</v>
      </c>
      <c r="B296" s="176">
        <v>46107</v>
      </c>
      <c r="C296" s="172" t="s">
        <v>2694</v>
      </c>
      <c r="D296" s="172" t="s">
        <v>82</v>
      </c>
      <c r="E296" s="172" t="s">
        <v>60</v>
      </c>
      <c r="F296" s="172" t="s">
        <v>1426</v>
      </c>
      <c r="G296" s="172" t="s">
        <v>84</v>
      </c>
      <c r="H296" s="177">
        <v>1</v>
      </c>
      <c r="I296" s="178">
        <v>0</v>
      </c>
      <c r="J296" s="176">
        <v>46107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-21.51</v>
      </c>
    </row>
    <row r="297" spans="1:16" ht="19.5" hidden="1" customHeight="1">
      <c r="A297" s="172" t="s">
        <v>3436</v>
      </c>
      <c r="B297" s="176">
        <v>46107</v>
      </c>
      <c r="C297" s="172" t="s">
        <v>92</v>
      </c>
      <c r="D297" s="172" t="s">
        <v>24</v>
      </c>
      <c r="E297" s="172" t="s">
        <v>39</v>
      </c>
      <c r="F297" s="172" t="s">
        <v>117</v>
      </c>
      <c r="G297" s="172" t="s">
        <v>84</v>
      </c>
      <c r="H297" s="177">
        <v>1</v>
      </c>
      <c r="I297" s="178">
        <v>0</v>
      </c>
      <c r="J297" s="176">
        <v>46081</v>
      </c>
      <c r="K297" s="172" t="s">
        <v>93</v>
      </c>
      <c r="L297" s="172" t="s">
        <v>94</v>
      </c>
      <c r="M297" s="179">
        <v>0</v>
      </c>
      <c r="N297" s="177"/>
      <c r="O297" s="177">
        <v>35</v>
      </c>
      <c r="P297" s="180">
        <v>-46.77</v>
      </c>
    </row>
    <row r="298" spans="1:16" ht="19.5" hidden="1" customHeight="1">
      <c r="A298" s="172" t="s">
        <v>3436</v>
      </c>
      <c r="B298" s="176">
        <v>46107</v>
      </c>
      <c r="C298" s="172" t="s">
        <v>2694</v>
      </c>
      <c r="D298" s="172" t="s">
        <v>95</v>
      </c>
      <c r="E298" s="172" t="s">
        <v>39</v>
      </c>
      <c r="F298" s="172" t="s">
        <v>117</v>
      </c>
      <c r="G298" s="172" t="s">
        <v>84</v>
      </c>
      <c r="H298" s="177">
        <v>1</v>
      </c>
      <c r="I298" s="178">
        <v>0</v>
      </c>
      <c r="J298" s="176">
        <v>46081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-0.93</v>
      </c>
    </row>
    <row r="299" spans="1:16" ht="19.5" hidden="1" customHeight="1">
      <c r="A299" s="172" t="s">
        <v>3436</v>
      </c>
      <c r="B299" s="176">
        <v>46107</v>
      </c>
      <c r="C299" s="172" t="s">
        <v>92</v>
      </c>
      <c r="D299" s="172" t="s">
        <v>96</v>
      </c>
      <c r="E299" s="172" t="s">
        <v>39</v>
      </c>
      <c r="F299" s="172" t="s">
        <v>117</v>
      </c>
      <c r="G299" s="172" t="s">
        <v>84</v>
      </c>
      <c r="H299" s="177">
        <v>1</v>
      </c>
      <c r="I299" s="178">
        <v>0</v>
      </c>
      <c r="J299" s="176">
        <v>46081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0</v>
      </c>
    </row>
    <row r="300" spans="1:16" ht="19.5" hidden="1" customHeight="1">
      <c r="A300" s="172" t="s">
        <v>3436</v>
      </c>
      <c r="B300" s="176">
        <v>46107</v>
      </c>
      <c r="C300" s="172" t="s">
        <v>92</v>
      </c>
      <c r="D300" s="172" t="s">
        <v>97</v>
      </c>
      <c r="E300" s="172" t="s">
        <v>39</v>
      </c>
      <c r="F300" s="172" t="s">
        <v>117</v>
      </c>
      <c r="G300" s="172" t="s">
        <v>84</v>
      </c>
      <c r="H300" s="177">
        <v>1</v>
      </c>
      <c r="I300" s="178">
        <v>0</v>
      </c>
      <c r="J300" s="176">
        <v>46081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-46.77</v>
      </c>
    </row>
    <row r="301" spans="1:16" ht="19.5" hidden="1" customHeight="1">
      <c r="A301" s="172" t="s">
        <v>3436</v>
      </c>
      <c r="B301" s="176">
        <v>46107</v>
      </c>
      <c r="C301" s="172" t="s">
        <v>2694</v>
      </c>
      <c r="D301" s="172" t="s">
        <v>98</v>
      </c>
      <c r="E301" s="172" t="s">
        <v>39</v>
      </c>
      <c r="F301" s="172" t="s">
        <v>117</v>
      </c>
      <c r="G301" s="172" t="s">
        <v>84</v>
      </c>
      <c r="H301" s="177">
        <v>1</v>
      </c>
      <c r="I301" s="178">
        <v>0</v>
      </c>
      <c r="J301" s="176">
        <v>46081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-15</v>
      </c>
    </row>
    <row r="302" spans="1:16" ht="19.5" hidden="1" customHeight="1">
      <c r="A302" s="172" t="s">
        <v>3437</v>
      </c>
      <c r="B302" s="176">
        <v>46107</v>
      </c>
      <c r="C302" s="172" t="s">
        <v>2694</v>
      </c>
      <c r="D302" s="172" t="s">
        <v>82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46107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-7.11</v>
      </c>
    </row>
    <row r="303" spans="1:16" ht="19.5" hidden="1" customHeight="1">
      <c r="A303" s="172" t="s">
        <v>85</v>
      </c>
      <c r="B303" s="176">
        <v>46107</v>
      </c>
      <c r="C303" s="172" t="s">
        <v>109</v>
      </c>
      <c r="D303" s="172" t="s">
        <v>110</v>
      </c>
      <c r="E303" s="172" t="s">
        <v>85</v>
      </c>
      <c r="F303" s="172" t="s">
        <v>85</v>
      </c>
      <c r="G303" s="172" t="s">
        <v>3438</v>
      </c>
      <c r="H303" s="177">
        <v>0</v>
      </c>
      <c r="I303" s="178">
        <v>0</v>
      </c>
      <c r="J303" s="176">
        <v>46107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-150</v>
      </c>
    </row>
    <row r="304" spans="1:16" ht="19.5" hidden="1" customHeight="1">
      <c r="A304" s="172" t="s">
        <v>3439</v>
      </c>
      <c r="B304" s="176">
        <v>46107</v>
      </c>
      <c r="C304" s="172" t="s">
        <v>92</v>
      </c>
      <c r="D304" s="172" t="s">
        <v>24</v>
      </c>
      <c r="E304" s="172" t="s">
        <v>43</v>
      </c>
      <c r="F304" s="172" t="s">
        <v>125</v>
      </c>
      <c r="G304" s="172" t="s">
        <v>84</v>
      </c>
      <c r="H304" s="177">
        <v>1</v>
      </c>
      <c r="I304" s="178">
        <v>2750</v>
      </c>
      <c r="J304" s="176">
        <v>46105</v>
      </c>
      <c r="K304" s="172" t="s">
        <v>93</v>
      </c>
      <c r="L304" s="172" t="s">
        <v>94</v>
      </c>
      <c r="M304" s="179">
        <v>0.43</v>
      </c>
      <c r="N304" s="177"/>
      <c r="O304" s="177">
        <v>34</v>
      </c>
      <c r="P304" s="180">
        <v>-98.37</v>
      </c>
    </row>
    <row r="305" spans="1:16" ht="19.5" hidden="1" customHeight="1">
      <c r="A305" s="172" t="s">
        <v>3439</v>
      </c>
      <c r="B305" s="176">
        <v>46107</v>
      </c>
      <c r="C305" s="172" t="s">
        <v>100</v>
      </c>
      <c r="D305" s="172" t="s">
        <v>101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2750</v>
      </c>
      <c r="J305" s="176">
        <v>46105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1263.81</v>
      </c>
    </row>
    <row r="306" spans="1:16" ht="19.5" hidden="1" customHeight="1">
      <c r="A306" s="172" t="s">
        <v>3439</v>
      </c>
      <c r="B306" s="176">
        <v>46107</v>
      </c>
      <c r="C306" s="172" t="s">
        <v>100</v>
      </c>
      <c r="D306" s="172" t="s">
        <v>102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2750</v>
      </c>
      <c r="J306" s="176">
        <v>46105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12.64</v>
      </c>
    </row>
    <row r="307" spans="1:16" ht="19.5" hidden="1" customHeight="1">
      <c r="A307" s="172" t="s">
        <v>3439</v>
      </c>
      <c r="B307" s="176">
        <v>46107</v>
      </c>
      <c r="C307" s="172" t="s">
        <v>100</v>
      </c>
      <c r="D307" s="172" t="s">
        <v>103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2750</v>
      </c>
      <c r="J307" s="176">
        <v>46105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1473.55</v>
      </c>
    </row>
    <row r="308" spans="1:16" ht="19.5" hidden="1" customHeight="1">
      <c r="A308" s="172" t="s">
        <v>3439</v>
      </c>
      <c r="B308" s="176">
        <v>46107</v>
      </c>
      <c r="C308" s="172" t="s">
        <v>104</v>
      </c>
      <c r="D308" s="172" t="s">
        <v>105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2750</v>
      </c>
      <c r="J308" s="176">
        <v>46105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-1182.5</v>
      </c>
    </row>
    <row r="309" spans="1:16" ht="19.5" hidden="1" customHeight="1">
      <c r="A309" s="172" t="s">
        <v>3439</v>
      </c>
      <c r="B309" s="176">
        <v>46107</v>
      </c>
      <c r="C309" s="172" t="s">
        <v>2694</v>
      </c>
      <c r="D309" s="172" t="s">
        <v>95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2750</v>
      </c>
      <c r="J309" s="176">
        <v>46105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-8.8699999999999992</v>
      </c>
    </row>
    <row r="310" spans="1:16" ht="19.5" hidden="1" customHeight="1">
      <c r="A310" s="172" t="s">
        <v>3440</v>
      </c>
      <c r="B310" s="176">
        <v>46107</v>
      </c>
      <c r="C310" s="172" t="s">
        <v>92</v>
      </c>
      <c r="D310" s="172" t="s">
        <v>24</v>
      </c>
      <c r="E310" s="172" t="s">
        <v>52</v>
      </c>
      <c r="F310" s="172" t="s">
        <v>90</v>
      </c>
      <c r="G310" s="172" t="s">
        <v>84</v>
      </c>
      <c r="H310" s="177">
        <v>1</v>
      </c>
      <c r="I310" s="178">
        <v>2055</v>
      </c>
      <c r="J310" s="176">
        <v>46104</v>
      </c>
      <c r="K310" s="172" t="s">
        <v>93</v>
      </c>
      <c r="L310" s="172" t="s">
        <v>94</v>
      </c>
      <c r="M310" s="179">
        <v>0.43</v>
      </c>
      <c r="N310" s="177"/>
      <c r="O310" s="177">
        <v>33</v>
      </c>
      <c r="P310" s="180">
        <v>-93.67</v>
      </c>
    </row>
    <row r="311" spans="1:16" ht="19.5" hidden="1" customHeight="1">
      <c r="A311" s="172" t="s">
        <v>3440</v>
      </c>
      <c r="B311" s="176">
        <v>46107</v>
      </c>
      <c r="C311" s="172" t="s">
        <v>100</v>
      </c>
      <c r="D311" s="172" t="s">
        <v>101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2055</v>
      </c>
      <c r="J311" s="176">
        <v>46104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991.44</v>
      </c>
    </row>
    <row r="312" spans="1:16" ht="19.5" hidden="1" customHeight="1">
      <c r="A312" s="172" t="s">
        <v>3440</v>
      </c>
      <c r="B312" s="176">
        <v>46107</v>
      </c>
      <c r="C312" s="172" t="s">
        <v>100</v>
      </c>
      <c r="D312" s="172" t="s">
        <v>102</v>
      </c>
      <c r="E312" s="172" t="s">
        <v>52</v>
      </c>
      <c r="F312" s="172" t="s">
        <v>90</v>
      </c>
      <c r="G312" s="172" t="s">
        <v>84</v>
      </c>
      <c r="H312" s="177">
        <v>1</v>
      </c>
      <c r="I312" s="178">
        <v>2055</v>
      </c>
      <c r="J312" s="176">
        <v>46104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9.91</v>
      </c>
    </row>
    <row r="313" spans="1:16" ht="19.5" hidden="1" customHeight="1">
      <c r="A313" s="172" t="s">
        <v>3440</v>
      </c>
      <c r="B313" s="176">
        <v>46107</v>
      </c>
      <c r="C313" s="172" t="s">
        <v>100</v>
      </c>
      <c r="D313" s="172" t="s">
        <v>103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2055</v>
      </c>
      <c r="J313" s="176">
        <v>46104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1053.6500000000001</v>
      </c>
    </row>
    <row r="314" spans="1:16" ht="19.5" hidden="1" customHeight="1">
      <c r="A314" s="172" t="s">
        <v>3440</v>
      </c>
      <c r="B314" s="176">
        <v>46107</v>
      </c>
      <c r="C314" s="172" t="s">
        <v>104</v>
      </c>
      <c r="D314" s="172" t="s">
        <v>105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2055</v>
      </c>
      <c r="J314" s="176">
        <v>46104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-883.65</v>
      </c>
    </row>
    <row r="315" spans="1:16" ht="19.5" hidden="1" customHeight="1">
      <c r="A315" s="172" t="s">
        <v>3440</v>
      </c>
      <c r="B315" s="176">
        <v>46107</v>
      </c>
      <c r="C315" s="172" t="s">
        <v>2694</v>
      </c>
      <c r="D315" s="172" t="s">
        <v>95</v>
      </c>
      <c r="E315" s="172" t="s">
        <v>52</v>
      </c>
      <c r="F315" s="172" t="s">
        <v>90</v>
      </c>
      <c r="G315" s="172" t="s">
        <v>84</v>
      </c>
      <c r="H315" s="177">
        <v>1</v>
      </c>
      <c r="I315" s="178">
        <v>2055</v>
      </c>
      <c r="J315" s="176">
        <v>46104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-11.11</v>
      </c>
    </row>
    <row r="316" spans="1:16" ht="19.5" hidden="1" customHeight="1">
      <c r="A316" s="172" t="s">
        <v>3439</v>
      </c>
      <c r="B316" s="176">
        <v>46107</v>
      </c>
      <c r="C316" s="172" t="s">
        <v>2694</v>
      </c>
      <c r="D316" s="172" t="s">
        <v>82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0</v>
      </c>
      <c r="J316" s="176">
        <v>46105</v>
      </c>
      <c r="K316" s="172" t="s">
        <v>85</v>
      </c>
      <c r="L316" s="172" t="s">
        <v>85</v>
      </c>
      <c r="M316" s="179">
        <v>0</v>
      </c>
      <c r="N316" s="177"/>
      <c r="O316" s="177"/>
      <c r="P316" s="180">
        <v>-24.01</v>
      </c>
    </row>
    <row r="317" spans="1:16" ht="19.5" hidden="1" customHeight="1">
      <c r="A317" s="172" t="s">
        <v>3440</v>
      </c>
      <c r="B317" s="176">
        <v>46107</v>
      </c>
      <c r="C317" s="172" t="s">
        <v>2694</v>
      </c>
      <c r="D317" s="172" t="s">
        <v>82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46104</v>
      </c>
      <c r="K317" s="172" t="s">
        <v>85</v>
      </c>
      <c r="L317" s="172" t="s">
        <v>85</v>
      </c>
      <c r="M317" s="179">
        <v>0</v>
      </c>
      <c r="N317" s="177"/>
      <c r="O317" s="177"/>
      <c r="P317" s="180">
        <v>-18.84</v>
      </c>
    </row>
    <row r="318" spans="1:16" ht="19.5" hidden="1" customHeight="1">
      <c r="A318" s="172" t="s">
        <v>3441</v>
      </c>
      <c r="B318" s="176">
        <v>46107</v>
      </c>
      <c r="C318" s="172" t="s">
        <v>92</v>
      </c>
      <c r="D318" s="172" t="s">
        <v>24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2200</v>
      </c>
      <c r="J318" s="176">
        <v>46105</v>
      </c>
      <c r="K318" s="172" t="s">
        <v>93</v>
      </c>
      <c r="L318" s="172" t="s">
        <v>94</v>
      </c>
      <c r="M318" s="179">
        <v>0.43</v>
      </c>
      <c r="N318" s="177"/>
      <c r="O318" s="177">
        <v>34</v>
      </c>
      <c r="P318" s="180">
        <v>-103.68</v>
      </c>
    </row>
    <row r="319" spans="1:16" ht="19.5" hidden="1" customHeight="1">
      <c r="A319" s="172" t="s">
        <v>3441</v>
      </c>
      <c r="B319" s="176">
        <v>46107</v>
      </c>
      <c r="C319" s="172" t="s">
        <v>100</v>
      </c>
      <c r="D319" s="172" t="s">
        <v>101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2200</v>
      </c>
      <c r="J319" s="176">
        <v>46105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1100</v>
      </c>
    </row>
    <row r="320" spans="1:16" ht="19.5" hidden="1" customHeight="1">
      <c r="A320" s="172" t="s">
        <v>3441</v>
      </c>
      <c r="B320" s="176">
        <v>46107</v>
      </c>
      <c r="C320" s="172" t="s">
        <v>100</v>
      </c>
      <c r="D320" s="172" t="s">
        <v>102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2200</v>
      </c>
      <c r="J320" s="176">
        <v>46105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3441</v>
      </c>
      <c r="B321" s="176">
        <v>46107</v>
      </c>
      <c r="C321" s="172" t="s">
        <v>100</v>
      </c>
      <c r="D321" s="172" t="s">
        <v>103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2200</v>
      </c>
      <c r="J321" s="176">
        <v>46105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1100</v>
      </c>
    </row>
    <row r="322" spans="1:16" ht="19.5" hidden="1" customHeight="1">
      <c r="A322" s="172" t="s">
        <v>3441</v>
      </c>
      <c r="B322" s="176">
        <v>46107</v>
      </c>
      <c r="C322" s="172" t="s">
        <v>104</v>
      </c>
      <c r="D322" s="172" t="s">
        <v>105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2200</v>
      </c>
      <c r="J322" s="176">
        <v>46105</v>
      </c>
      <c r="K322" s="172" t="s">
        <v>93</v>
      </c>
      <c r="L322" s="172" t="s">
        <v>94</v>
      </c>
      <c r="M322" s="179">
        <v>0.43</v>
      </c>
      <c r="N322" s="177"/>
      <c r="O322" s="177"/>
      <c r="P322" s="180">
        <v>-946</v>
      </c>
    </row>
    <row r="323" spans="1:16" ht="19.5" hidden="1" customHeight="1">
      <c r="A323" s="172" t="s">
        <v>3441</v>
      </c>
      <c r="B323" s="176">
        <v>46107</v>
      </c>
      <c r="C323" s="172" t="s">
        <v>2694</v>
      </c>
      <c r="D323" s="172" t="s">
        <v>95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2200</v>
      </c>
      <c r="J323" s="176">
        <v>46105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-6.91</v>
      </c>
    </row>
    <row r="324" spans="1:16" ht="19.5" hidden="1" customHeight="1">
      <c r="A324" s="172" t="s">
        <v>3442</v>
      </c>
      <c r="B324" s="176">
        <v>46107</v>
      </c>
      <c r="C324" s="172" t="s">
        <v>2694</v>
      </c>
      <c r="D324" s="172" t="s">
        <v>82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0</v>
      </c>
      <c r="J324" s="176">
        <v>46107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-16.63</v>
      </c>
    </row>
    <row r="325" spans="1:16" ht="19.5" hidden="1" customHeight="1">
      <c r="A325" s="172" t="s">
        <v>3443</v>
      </c>
      <c r="B325" s="176">
        <v>46107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46099</v>
      </c>
      <c r="K325" s="172" t="s">
        <v>93</v>
      </c>
      <c r="L325" s="172" t="s">
        <v>94</v>
      </c>
      <c r="M325" s="179">
        <v>0</v>
      </c>
      <c r="N325" s="177"/>
      <c r="O325" s="177">
        <v>35</v>
      </c>
      <c r="P325" s="180">
        <v>-46.77</v>
      </c>
    </row>
    <row r="326" spans="1:16" ht="19.5" hidden="1" customHeight="1">
      <c r="A326" s="172" t="s">
        <v>3443</v>
      </c>
      <c r="B326" s="176">
        <v>46107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-7.57</v>
      </c>
    </row>
    <row r="327" spans="1:16" ht="19.5" hidden="1" customHeight="1">
      <c r="A327" s="172" t="s">
        <v>3443</v>
      </c>
      <c r="B327" s="176">
        <v>46107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46099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3443</v>
      </c>
      <c r="B328" s="176">
        <v>46107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46099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3443</v>
      </c>
      <c r="B329" s="176">
        <v>46107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46099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3366</v>
      </c>
      <c r="B330" s="176">
        <v>46107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0</v>
      </c>
      <c r="J330" s="176">
        <v>46101</v>
      </c>
      <c r="K330" s="172" t="s">
        <v>93</v>
      </c>
      <c r="L330" s="172" t="s">
        <v>94</v>
      </c>
      <c r="M330" s="179">
        <v>0</v>
      </c>
      <c r="N330" s="177"/>
      <c r="O330" s="177">
        <v>32</v>
      </c>
      <c r="P330" s="180">
        <v>-46.77</v>
      </c>
    </row>
    <row r="331" spans="1:16" ht="19.5" hidden="1" customHeight="1">
      <c r="A331" s="172" t="s">
        <v>3366</v>
      </c>
      <c r="B331" s="176">
        <v>46107</v>
      </c>
      <c r="C331" s="172" t="s">
        <v>2694</v>
      </c>
      <c r="D331" s="172" t="s">
        <v>95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0</v>
      </c>
      <c r="J331" s="176">
        <v>46101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-5.37</v>
      </c>
    </row>
    <row r="332" spans="1:16" ht="19.5" hidden="1" customHeight="1">
      <c r="A332" s="172" t="s">
        <v>3366</v>
      </c>
      <c r="B332" s="176">
        <v>46107</v>
      </c>
      <c r="C332" s="172" t="s">
        <v>92</v>
      </c>
      <c r="D332" s="172" t="s">
        <v>96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0</v>
      </c>
      <c r="J332" s="176">
        <v>46101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0</v>
      </c>
    </row>
    <row r="333" spans="1:16" ht="19.5" hidden="1" customHeight="1">
      <c r="A333" s="172" t="s">
        <v>3366</v>
      </c>
      <c r="B333" s="176">
        <v>46107</v>
      </c>
      <c r="C333" s="172" t="s">
        <v>92</v>
      </c>
      <c r="D333" s="172" t="s">
        <v>97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0</v>
      </c>
      <c r="J333" s="176">
        <v>46101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-46.77</v>
      </c>
    </row>
    <row r="334" spans="1:16" ht="19.5" hidden="1" customHeight="1">
      <c r="A334" s="172" t="s">
        <v>3366</v>
      </c>
      <c r="B334" s="176">
        <v>46107</v>
      </c>
      <c r="C334" s="172" t="s">
        <v>2694</v>
      </c>
      <c r="D334" s="172" t="s">
        <v>98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0</v>
      </c>
      <c r="J334" s="176">
        <v>46101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-15</v>
      </c>
    </row>
    <row r="335" spans="1:16" ht="19.5" hidden="1" customHeight="1">
      <c r="A335" s="172" t="s">
        <v>3444</v>
      </c>
      <c r="B335" s="176">
        <v>46107</v>
      </c>
      <c r="C335" s="172" t="s">
        <v>92</v>
      </c>
      <c r="D335" s="172" t="s">
        <v>24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2039</v>
      </c>
      <c r="J335" s="176">
        <v>46102</v>
      </c>
      <c r="K335" s="172" t="s">
        <v>93</v>
      </c>
      <c r="L335" s="172" t="s">
        <v>94</v>
      </c>
      <c r="M335" s="179">
        <v>0.43</v>
      </c>
      <c r="N335" s="177"/>
      <c r="O335" s="177">
        <v>31</v>
      </c>
      <c r="P335" s="180">
        <v>-63.12</v>
      </c>
    </row>
    <row r="336" spans="1:16" ht="19.5" hidden="1" customHeight="1">
      <c r="A336" s="172" t="s">
        <v>3444</v>
      </c>
      <c r="B336" s="176">
        <v>46107</v>
      </c>
      <c r="C336" s="172" t="s">
        <v>100</v>
      </c>
      <c r="D336" s="172" t="s">
        <v>101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2039</v>
      </c>
      <c r="J336" s="176">
        <v>46102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957.27</v>
      </c>
    </row>
    <row r="337" spans="1:16" ht="19.5" hidden="1" customHeight="1">
      <c r="A337" s="172" t="s">
        <v>3444</v>
      </c>
      <c r="B337" s="176">
        <v>46107</v>
      </c>
      <c r="C337" s="172" t="s">
        <v>100</v>
      </c>
      <c r="D337" s="172" t="s">
        <v>102</v>
      </c>
      <c r="E337" s="172" t="s">
        <v>43</v>
      </c>
      <c r="F337" s="172" t="s">
        <v>125</v>
      </c>
      <c r="G337" s="172" t="s">
        <v>84</v>
      </c>
      <c r="H337" s="177">
        <v>1</v>
      </c>
      <c r="I337" s="178">
        <v>2039</v>
      </c>
      <c r="J337" s="176">
        <v>46102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9.57</v>
      </c>
    </row>
    <row r="338" spans="1:16" ht="19.5" hidden="1" customHeight="1">
      <c r="A338" s="172" t="s">
        <v>3444</v>
      </c>
      <c r="B338" s="176">
        <v>46107</v>
      </c>
      <c r="C338" s="172" t="s">
        <v>100</v>
      </c>
      <c r="D338" s="172" t="s">
        <v>103</v>
      </c>
      <c r="E338" s="172" t="s">
        <v>43</v>
      </c>
      <c r="F338" s="172" t="s">
        <v>125</v>
      </c>
      <c r="G338" s="172" t="s">
        <v>84</v>
      </c>
      <c r="H338" s="177">
        <v>1</v>
      </c>
      <c r="I338" s="178">
        <v>2039</v>
      </c>
      <c r="J338" s="176">
        <v>46102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1072.1600000000001</v>
      </c>
    </row>
    <row r="339" spans="1:16" ht="19.5" hidden="1" customHeight="1">
      <c r="A339" s="172" t="s">
        <v>3444</v>
      </c>
      <c r="B339" s="176">
        <v>46107</v>
      </c>
      <c r="C339" s="172" t="s">
        <v>104</v>
      </c>
      <c r="D339" s="172" t="s">
        <v>105</v>
      </c>
      <c r="E339" s="172" t="s">
        <v>43</v>
      </c>
      <c r="F339" s="172" t="s">
        <v>125</v>
      </c>
      <c r="G339" s="172" t="s">
        <v>84</v>
      </c>
      <c r="H339" s="177">
        <v>1</v>
      </c>
      <c r="I339" s="178">
        <v>2039</v>
      </c>
      <c r="J339" s="176">
        <v>46102</v>
      </c>
      <c r="K339" s="172" t="s">
        <v>93</v>
      </c>
      <c r="L339" s="172" t="s">
        <v>94</v>
      </c>
      <c r="M339" s="179">
        <v>0.43</v>
      </c>
      <c r="N339" s="177"/>
      <c r="O339" s="177"/>
      <c r="P339" s="180">
        <v>-876.77</v>
      </c>
    </row>
    <row r="340" spans="1:16" ht="19.5" hidden="1" customHeight="1">
      <c r="A340" s="172" t="s">
        <v>3444</v>
      </c>
      <c r="B340" s="176">
        <v>46107</v>
      </c>
      <c r="C340" s="172" t="s">
        <v>2694</v>
      </c>
      <c r="D340" s="172" t="s">
        <v>95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2039</v>
      </c>
      <c r="J340" s="176">
        <v>46102</v>
      </c>
      <c r="K340" s="172" t="s">
        <v>93</v>
      </c>
      <c r="L340" s="172" t="s">
        <v>94</v>
      </c>
      <c r="M340" s="179">
        <v>0.43</v>
      </c>
      <c r="N340" s="177"/>
      <c r="O340" s="177"/>
      <c r="P340" s="180">
        <v>-10.42</v>
      </c>
    </row>
    <row r="341" spans="1:16" ht="19.5" hidden="1" customHeight="1">
      <c r="A341" s="172" t="s">
        <v>3338</v>
      </c>
      <c r="B341" s="176">
        <v>46107</v>
      </c>
      <c r="C341" s="172" t="s">
        <v>166</v>
      </c>
      <c r="D341" s="172" t="s">
        <v>167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-2055</v>
      </c>
      <c r="J341" s="176">
        <v>46100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-1010</v>
      </c>
    </row>
    <row r="342" spans="1:16" ht="19.5" hidden="1" customHeight="1">
      <c r="A342" s="172" t="s">
        <v>3338</v>
      </c>
      <c r="B342" s="176">
        <v>46107</v>
      </c>
      <c r="C342" s="172" t="s">
        <v>166</v>
      </c>
      <c r="D342" s="172" t="s">
        <v>102</v>
      </c>
      <c r="E342" s="172" t="s">
        <v>52</v>
      </c>
      <c r="F342" s="172" t="s">
        <v>90</v>
      </c>
      <c r="G342" s="172" t="s">
        <v>84</v>
      </c>
      <c r="H342" s="177">
        <v>1</v>
      </c>
      <c r="I342" s="178">
        <v>-2055</v>
      </c>
      <c r="J342" s="176">
        <v>46100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-10.1</v>
      </c>
    </row>
    <row r="343" spans="1:16" ht="19.5" hidden="1" customHeight="1">
      <c r="A343" s="172" t="s">
        <v>3338</v>
      </c>
      <c r="B343" s="176">
        <v>46107</v>
      </c>
      <c r="C343" s="172" t="s">
        <v>166</v>
      </c>
      <c r="D343" s="172" t="s">
        <v>103</v>
      </c>
      <c r="E343" s="172" t="s">
        <v>52</v>
      </c>
      <c r="F343" s="172" t="s">
        <v>90</v>
      </c>
      <c r="G343" s="172" t="s">
        <v>84</v>
      </c>
      <c r="H343" s="177">
        <v>1</v>
      </c>
      <c r="I343" s="178">
        <v>-2055</v>
      </c>
      <c r="J343" s="176">
        <v>46100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-1034.9000000000001</v>
      </c>
    </row>
    <row r="344" spans="1:16" ht="19.5" hidden="1" customHeight="1">
      <c r="A344" s="172" t="s">
        <v>3338</v>
      </c>
      <c r="B344" s="176">
        <v>46107</v>
      </c>
      <c r="C344" s="172" t="s">
        <v>104</v>
      </c>
      <c r="D344" s="172" t="s">
        <v>168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-2055</v>
      </c>
      <c r="J344" s="176">
        <v>46100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883.65</v>
      </c>
    </row>
    <row r="345" spans="1:16" ht="19.5" hidden="1" customHeight="1">
      <c r="A345" s="172" t="s">
        <v>3444</v>
      </c>
      <c r="B345" s="176">
        <v>46107</v>
      </c>
      <c r="C345" s="172" t="s">
        <v>2694</v>
      </c>
      <c r="D345" s="172" t="s">
        <v>82</v>
      </c>
      <c r="E345" s="172" t="s">
        <v>43</v>
      </c>
      <c r="F345" s="172" t="s">
        <v>125</v>
      </c>
      <c r="G345" s="172" t="s">
        <v>84</v>
      </c>
      <c r="H345" s="177">
        <v>1</v>
      </c>
      <c r="I345" s="178">
        <v>0</v>
      </c>
      <c r="J345" s="176">
        <v>46102</v>
      </c>
      <c r="K345" s="172" t="s">
        <v>85</v>
      </c>
      <c r="L345" s="172" t="s">
        <v>85</v>
      </c>
      <c r="M345" s="179">
        <v>0</v>
      </c>
      <c r="N345" s="177"/>
      <c r="O345" s="177"/>
      <c r="P345" s="180">
        <v>-18.190000000000001</v>
      </c>
    </row>
    <row r="346" spans="1:16" ht="19.5" hidden="1" customHeight="1">
      <c r="A346" s="172" t="s">
        <v>3338</v>
      </c>
      <c r="B346" s="176">
        <v>46107</v>
      </c>
      <c r="C346" s="172" t="s">
        <v>2694</v>
      </c>
      <c r="D346" s="172" t="s">
        <v>82</v>
      </c>
      <c r="E346" s="172" t="s">
        <v>52</v>
      </c>
      <c r="F346" s="172" t="s">
        <v>90</v>
      </c>
      <c r="G346" s="172" t="s">
        <v>84</v>
      </c>
      <c r="H346" s="177">
        <v>1</v>
      </c>
      <c r="I346" s="178">
        <v>0</v>
      </c>
      <c r="J346" s="176">
        <v>46100</v>
      </c>
      <c r="K346" s="172" t="s">
        <v>85</v>
      </c>
      <c r="L346" s="172" t="s">
        <v>85</v>
      </c>
      <c r="M346" s="179">
        <v>0</v>
      </c>
      <c r="N346" s="177"/>
      <c r="O346" s="177"/>
      <c r="P346" s="180">
        <v>19.190000000000001</v>
      </c>
    </row>
    <row r="347" spans="1:16" ht="19.5" hidden="1" customHeight="1">
      <c r="A347" s="172" t="s">
        <v>3445</v>
      </c>
      <c r="B347" s="176">
        <v>46107</v>
      </c>
      <c r="C347" s="172" t="s">
        <v>92</v>
      </c>
      <c r="D347" s="172" t="s">
        <v>24</v>
      </c>
      <c r="E347" s="172" t="s">
        <v>56</v>
      </c>
      <c r="F347" s="172" t="s">
        <v>1213</v>
      </c>
      <c r="G347" s="172" t="s">
        <v>84</v>
      </c>
      <c r="H347" s="177">
        <v>1</v>
      </c>
      <c r="I347" s="178">
        <v>2299</v>
      </c>
      <c r="J347" s="176">
        <v>46102</v>
      </c>
      <c r="K347" s="172" t="s">
        <v>93</v>
      </c>
      <c r="L347" s="172" t="s">
        <v>94</v>
      </c>
      <c r="M347" s="179">
        <v>0.43</v>
      </c>
      <c r="N347" s="177"/>
      <c r="O347" s="177">
        <v>31</v>
      </c>
      <c r="P347" s="180">
        <v>-75.84</v>
      </c>
    </row>
    <row r="348" spans="1:16" ht="19.5" hidden="1" customHeight="1">
      <c r="A348" s="172" t="s">
        <v>3445</v>
      </c>
      <c r="B348" s="176">
        <v>46107</v>
      </c>
      <c r="C348" s="172" t="s">
        <v>100</v>
      </c>
      <c r="D348" s="172" t="s">
        <v>101</v>
      </c>
      <c r="E348" s="172" t="s">
        <v>56</v>
      </c>
      <c r="F348" s="172" t="s">
        <v>1213</v>
      </c>
      <c r="G348" s="172" t="s">
        <v>84</v>
      </c>
      <c r="H348" s="177">
        <v>1</v>
      </c>
      <c r="I348" s="178">
        <v>2299</v>
      </c>
      <c r="J348" s="176">
        <v>46102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787.01</v>
      </c>
    </row>
    <row r="349" spans="1:16" ht="19.5" hidden="1" customHeight="1">
      <c r="A349" s="172" t="s">
        <v>3445</v>
      </c>
      <c r="B349" s="176">
        <v>46107</v>
      </c>
      <c r="C349" s="172" t="s">
        <v>100</v>
      </c>
      <c r="D349" s="172" t="s">
        <v>102</v>
      </c>
      <c r="E349" s="172" t="s">
        <v>56</v>
      </c>
      <c r="F349" s="172" t="s">
        <v>1213</v>
      </c>
      <c r="G349" s="172" t="s">
        <v>84</v>
      </c>
      <c r="H349" s="177">
        <v>1</v>
      </c>
      <c r="I349" s="178">
        <v>2299</v>
      </c>
      <c r="J349" s="176">
        <v>46102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7.87</v>
      </c>
    </row>
    <row r="350" spans="1:16" ht="19.5" hidden="1" customHeight="1">
      <c r="A350" s="172" t="s">
        <v>3445</v>
      </c>
      <c r="B350" s="176">
        <v>46107</v>
      </c>
      <c r="C350" s="172" t="s">
        <v>100</v>
      </c>
      <c r="D350" s="172" t="s">
        <v>103</v>
      </c>
      <c r="E350" s="172" t="s">
        <v>56</v>
      </c>
      <c r="F350" s="172" t="s">
        <v>1213</v>
      </c>
      <c r="G350" s="172" t="s">
        <v>84</v>
      </c>
      <c r="H350" s="177">
        <v>1</v>
      </c>
      <c r="I350" s="178">
        <v>2299</v>
      </c>
      <c r="J350" s="176">
        <v>46102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1504.12</v>
      </c>
    </row>
    <row r="351" spans="1:16" ht="19.5" hidden="1" customHeight="1">
      <c r="A351" s="172" t="s">
        <v>3445</v>
      </c>
      <c r="B351" s="176">
        <v>46107</v>
      </c>
      <c r="C351" s="172" t="s">
        <v>104</v>
      </c>
      <c r="D351" s="172" t="s">
        <v>105</v>
      </c>
      <c r="E351" s="172" t="s">
        <v>56</v>
      </c>
      <c r="F351" s="172" t="s">
        <v>1213</v>
      </c>
      <c r="G351" s="172" t="s">
        <v>84</v>
      </c>
      <c r="H351" s="177">
        <v>1</v>
      </c>
      <c r="I351" s="178">
        <v>2299</v>
      </c>
      <c r="J351" s="176">
        <v>46102</v>
      </c>
      <c r="K351" s="172" t="s">
        <v>93</v>
      </c>
      <c r="L351" s="172" t="s">
        <v>94</v>
      </c>
      <c r="M351" s="179">
        <v>0.43</v>
      </c>
      <c r="N351" s="177"/>
      <c r="O351" s="177"/>
      <c r="P351" s="180">
        <v>-988.57</v>
      </c>
    </row>
    <row r="352" spans="1:16" ht="19.5" hidden="1" customHeight="1">
      <c r="A352" s="172" t="s">
        <v>3445</v>
      </c>
      <c r="B352" s="176">
        <v>46107</v>
      </c>
      <c r="C352" s="172" t="s">
        <v>2694</v>
      </c>
      <c r="D352" s="172" t="s">
        <v>95</v>
      </c>
      <c r="E352" s="172" t="s">
        <v>56</v>
      </c>
      <c r="F352" s="172" t="s">
        <v>1213</v>
      </c>
      <c r="G352" s="172" t="s">
        <v>84</v>
      </c>
      <c r="H352" s="177">
        <v>1</v>
      </c>
      <c r="I352" s="178">
        <v>2299</v>
      </c>
      <c r="J352" s="176">
        <v>46102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-7.21</v>
      </c>
    </row>
    <row r="353" spans="1:16" ht="19.5" hidden="1" customHeight="1">
      <c r="A353" s="172" t="s">
        <v>3445</v>
      </c>
      <c r="B353" s="176">
        <v>46107</v>
      </c>
      <c r="C353" s="172" t="s">
        <v>2694</v>
      </c>
      <c r="D353" s="172" t="s">
        <v>82</v>
      </c>
      <c r="E353" s="172" t="s">
        <v>56</v>
      </c>
      <c r="F353" s="172" t="s">
        <v>1213</v>
      </c>
      <c r="G353" s="172" t="s">
        <v>84</v>
      </c>
      <c r="H353" s="177">
        <v>1</v>
      </c>
      <c r="I353" s="178">
        <v>0</v>
      </c>
      <c r="J353" s="176">
        <v>46102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-14.95</v>
      </c>
    </row>
    <row r="354" spans="1:16" ht="19.5" hidden="1" customHeight="1">
      <c r="A354" s="172" t="s">
        <v>3446</v>
      </c>
      <c r="B354" s="176">
        <v>46107</v>
      </c>
      <c r="C354" s="172" t="s">
        <v>92</v>
      </c>
      <c r="D354" s="172" t="s">
        <v>24</v>
      </c>
      <c r="E354" s="172" t="s">
        <v>58</v>
      </c>
      <c r="F354" s="172" t="s">
        <v>1300</v>
      </c>
      <c r="G354" s="172" t="s">
        <v>84</v>
      </c>
      <c r="H354" s="177">
        <v>1</v>
      </c>
      <c r="I354" s="178">
        <v>2443</v>
      </c>
      <c r="J354" s="176">
        <v>46105</v>
      </c>
      <c r="K354" s="172" t="s">
        <v>93</v>
      </c>
      <c r="L354" s="172" t="s">
        <v>94</v>
      </c>
      <c r="M354" s="179">
        <v>0.43</v>
      </c>
      <c r="N354" s="177"/>
      <c r="O354" s="177">
        <v>34</v>
      </c>
      <c r="P354" s="180">
        <v>-107.08</v>
      </c>
    </row>
    <row r="355" spans="1:16" ht="19.5" hidden="1" customHeight="1">
      <c r="A355" s="172" t="s">
        <v>3446</v>
      </c>
      <c r="B355" s="176">
        <v>46107</v>
      </c>
      <c r="C355" s="172" t="s">
        <v>100</v>
      </c>
      <c r="D355" s="172" t="s">
        <v>101</v>
      </c>
      <c r="E355" s="172" t="s">
        <v>58</v>
      </c>
      <c r="F355" s="172" t="s">
        <v>1300</v>
      </c>
      <c r="G355" s="172" t="s">
        <v>84</v>
      </c>
      <c r="H355" s="177">
        <v>1</v>
      </c>
      <c r="I355" s="178">
        <v>2443</v>
      </c>
      <c r="J355" s="176">
        <v>46105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1403.04</v>
      </c>
    </row>
    <row r="356" spans="1:16" ht="19.5" hidden="1" customHeight="1">
      <c r="A356" s="172" t="s">
        <v>3446</v>
      </c>
      <c r="B356" s="176">
        <v>46107</v>
      </c>
      <c r="C356" s="172" t="s">
        <v>100</v>
      </c>
      <c r="D356" s="172" t="s">
        <v>102</v>
      </c>
      <c r="E356" s="172" t="s">
        <v>58</v>
      </c>
      <c r="F356" s="172" t="s">
        <v>1300</v>
      </c>
      <c r="G356" s="172" t="s">
        <v>84</v>
      </c>
      <c r="H356" s="177">
        <v>1</v>
      </c>
      <c r="I356" s="178">
        <v>2443</v>
      </c>
      <c r="J356" s="176">
        <v>46105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14.03</v>
      </c>
    </row>
    <row r="357" spans="1:16" ht="19.5" hidden="1" customHeight="1">
      <c r="A357" s="172" t="s">
        <v>3446</v>
      </c>
      <c r="B357" s="176">
        <v>46107</v>
      </c>
      <c r="C357" s="172" t="s">
        <v>100</v>
      </c>
      <c r="D357" s="172" t="s">
        <v>103</v>
      </c>
      <c r="E357" s="172" t="s">
        <v>58</v>
      </c>
      <c r="F357" s="172" t="s">
        <v>1300</v>
      </c>
      <c r="G357" s="172" t="s">
        <v>84</v>
      </c>
      <c r="H357" s="177">
        <v>1</v>
      </c>
      <c r="I357" s="178">
        <v>2443</v>
      </c>
      <c r="J357" s="176">
        <v>46105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1025.93</v>
      </c>
    </row>
    <row r="358" spans="1:16" ht="19.5" hidden="1" customHeight="1">
      <c r="A358" s="172" t="s">
        <v>3446</v>
      </c>
      <c r="B358" s="176">
        <v>46107</v>
      </c>
      <c r="C358" s="172" t="s">
        <v>104</v>
      </c>
      <c r="D358" s="172" t="s">
        <v>105</v>
      </c>
      <c r="E358" s="172" t="s">
        <v>58</v>
      </c>
      <c r="F358" s="172" t="s">
        <v>1300</v>
      </c>
      <c r="G358" s="172" t="s">
        <v>84</v>
      </c>
      <c r="H358" s="177">
        <v>1</v>
      </c>
      <c r="I358" s="178">
        <v>2443</v>
      </c>
      <c r="J358" s="176">
        <v>46105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-1050.49</v>
      </c>
    </row>
    <row r="359" spans="1:16" ht="19.5" hidden="1" customHeight="1">
      <c r="A359" s="172" t="s">
        <v>3446</v>
      </c>
      <c r="B359" s="176">
        <v>46107</v>
      </c>
      <c r="C359" s="172" t="s">
        <v>2694</v>
      </c>
      <c r="D359" s="172" t="s">
        <v>95</v>
      </c>
      <c r="E359" s="172" t="s">
        <v>58</v>
      </c>
      <c r="F359" s="172" t="s">
        <v>1300</v>
      </c>
      <c r="G359" s="172" t="s">
        <v>84</v>
      </c>
      <c r="H359" s="177">
        <v>1</v>
      </c>
      <c r="I359" s="178">
        <v>2443</v>
      </c>
      <c r="J359" s="176">
        <v>46105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-9.25</v>
      </c>
    </row>
    <row r="360" spans="1:16" ht="19.5" hidden="1" customHeight="1">
      <c r="A360" s="172" t="s">
        <v>3447</v>
      </c>
      <c r="B360" s="176">
        <v>46107</v>
      </c>
      <c r="C360" s="172" t="s">
        <v>92</v>
      </c>
      <c r="D360" s="172" t="s">
        <v>24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2163</v>
      </c>
      <c r="J360" s="176">
        <v>46105</v>
      </c>
      <c r="K360" s="172" t="s">
        <v>93</v>
      </c>
      <c r="L360" s="172" t="s">
        <v>94</v>
      </c>
      <c r="M360" s="179">
        <v>0.43</v>
      </c>
      <c r="N360" s="177"/>
      <c r="O360" s="177">
        <v>34</v>
      </c>
      <c r="P360" s="180">
        <v>-103.16</v>
      </c>
    </row>
    <row r="361" spans="1:16" ht="19.5" hidden="1" customHeight="1">
      <c r="A361" s="172" t="s">
        <v>3447</v>
      </c>
      <c r="B361" s="176">
        <v>46107</v>
      </c>
      <c r="C361" s="172" t="s">
        <v>100</v>
      </c>
      <c r="D361" s="172" t="s">
        <v>101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2163</v>
      </c>
      <c r="J361" s="176">
        <v>46105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951.43</v>
      </c>
    </row>
    <row r="362" spans="1:16" ht="19.5" hidden="1" customHeight="1">
      <c r="A362" s="172" t="s">
        <v>3447</v>
      </c>
      <c r="B362" s="176">
        <v>46107</v>
      </c>
      <c r="C362" s="172" t="s">
        <v>100</v>
      </c>
      <c r="D362" s="172" t="s">
        <v>102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2163</v>
      </c>
      <c r="J362" s="176">
        <v>46105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9.51</v>
      </c>
    </row>
    <row r="363" spans="1:16" ht="19.5" hidden="1" customHeight="1">
      <c r="A363" s="172" t="s">
        <v>3447</v>
      </c>
      <c r="B363" s="176">
        <v>46107</v>
      </c>
      <c r="C363" s="172" t="s">
        <v>100</v>
      </c>
      <c r="D363" s="172" t="s">
        <v>103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2163</v>
      </c>
      <c r="J363" s="176">
        <v>46105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1202.06</v>
      </c>
    </row>
    <row r="364" spans="1:16" ht="19.5" hidden="1" customHeight="1">
      <c r="A364" s="172" t="s">
        <v>3447</v>
      </c>
      <c r="B364" s="176">
        <v>46107</v>
      </c>
      <c r="C364" s="172" t="s">
        <v>104</v>
      </c>
      <c r="D364" s="172" t="s">
        <v>105</v>
      </c>
      <c r="E364" s="172" t="s">
        <v>52</v>
      </c>
      <c r="F364" s="172" t="s">
        <v>90</v>
      </c>
      <c r="G364" s="172" t="s">
        <v>84</v>
      </c>
      <c r="H364" s="177">
        <v>1</v>
      </c>
      <c r="I364" s="178">
        <v>2163</v>
      </c>
      <c r="J364" s="176">
        <v>46105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-930.09</v>
      </c>
    </row>
    <row r="365" spans="1:16" ht="19.5" hidden="1" customHeight="1">
      <c r="A365" s="172" t="s">
        <v>3447</v>
      </c>
      <c r="B365" s="176">
        <v>46107</v>
      </c>
      <c r="C365" s="172" t="s">
        <v>2694</v>
      </c>
      <c r="D365" s="172" t="s">
        <v>95</v>
      </c>
      <c r="E365" s="172" t="s">
        <v>52</v>
      </c>
      <c r="F365" s="172" t="s">
        <v>90</v>
      </c>
      <c r="G365" s="172" t="s">
        <v>84</v>
      </c>
      <c r="H365" s="177">
        <v>1</v>
      </c>
      <c r="I365" s="178">
        <v>2163</v>
      </c>
      <c r="J365" s="176">
        <v>46105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-11.27</v>
      </c>
    </row>
    <row r="366" spans="1:16" ht="19.5" hidden="1" customHeight="1">
      <c r="A366" s="172" t="s">
        <v>3448</v>
      </c>
      <c r="B366" s="176">
        <v>46107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2055</v>
      </c>
      <c r="J366" s="176">
        <v>46104</v>
      </c>
      <c r="K366" s="172" t="s">
        <v>93</v>
      </c>
      <c r="L366" s="172" t="s">
        <v>94</v>
      </c>
      <c r="M366" s="179">
        <v>0.43</v>
      </c>
      <c r="N366" s="177"/>
      <c r="O366" s="177">
        <v>33</v>
      </c>
      <c r="P366" s="180">
        <v>-93.67</v>
      </c>
    </row>
    <row r="367" spans="1:16" ht="19.5" hidden="1" customHeight="1">
      <c r="A367" s="172" t="s">
        <v>3448</v>
      </c>
      <c r="B367" s="176">
        <v>46107</v>
      </c>
      <c r="C367" s="172" t="s">
        <v>100</v>
      </c>
      <c r="D367" s="172" t="s">
        <v>101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2055</v>
      </c>
      <c r="J367" s="176">
        <v>46104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903.81</v>
      </c>
    </row>
    <row r="368" spans="1:16" ht="19.5" hidden="1" customHeight="1">
      <c r="A368" s="172" t="s">
        <v>3448</v>
      </c>
      <c r="B368" s="176">
        <v>46107</v>
      </c>
      <c r="C368" s="172" t="s">
        <v>100</v>
      </c>
      <c r="D368" s="172" t="s">
        <v>102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2055</v>
      </c>
      <c r="J368" s="176">
        <v>46104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9.0399999999999991</v>
      </c>
    </row>
    <row r="369" spans="1:16" ht="19.5" hidden="1" customHeight="1">
      <c r="A369" s="172" t="s">
        <v>3448</v>
      </c>
      <c r="B369" s="176">
        <v>46107</v>
      </c>
      <c r="C369" s="172" t="s">
        <v>100</v>
      </c>
      <c r="D369" s="172" t="s">
        <v>103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2055</v>
      </c>
      <c r="J369" s="176">
        <v>46104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1142.1500000000001</v>
      </c>
    </row>
    <row r="370" spans="1:16" ht="19.5" hidden="1" customHeight="1">
      <c r="A370" s="172" t="s">
        <v>3448</v>
      </c>
      <c r="B370" s="176">
        <v>46107</v>
      </c>
      <c r="C370" s="172" t="s">
        <v>104</v>
      </c>
      <c r="D370" s="172" t="s">
        <v>105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2055</v>
      </c>
      <c r="J370" s="176">
        <v>46104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-883.65</v>
      </c>
    </row>
    <row r="371" spans="1:16" ht="19.5" hidden="1" customHeight="1">
      <c r="A371" s="172" t="s">
        <v>3448</v>
      </c>
      <c r="B371" s="176">
        <v>46107</v>
      </c>
      <c r="C371" s="172" t="s">
        <v>2694</v>
      </c>
      <c r="D371" s="172" t="s">
        <v>95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2055</v>
      </c>
      <c r="J371" s="176">
        <v>46104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-5.81</v>
      </c>
    </row>
    <row r="372" spans="1:16" ht="19.5" hidden="1" customHeight="1">
      <c r="A372" s="172" t="s">
        <v>3447</v>
      </c>
      <c r="B372" s="176">
        <v>46107</v>
      </c>
      <c r="C372" s="172" t="s">
        <v>2694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46105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-18.079999999999998</v>
      </c>
    </row>
    <row r="373" spans="1:16" ht="19.5" hidden="1" customHeight="1">
      <c r="A373" s="172" t="s">
        <v>3361</v>
      </c>
      <c r="B373" s="176">
        <v>46107</v>
      </c>
      <c r="C373" s="172" t="s">
        <v>92</v>
      </c>
      <c r="D373" s="172" t="s">
        <v>272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46103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3361</v>
      </c>
      <c r="B374" s="176">
        <v>46107</v>
      </c>
      <c r="C374" s="172" t="s">
        <v>92</v>
      </c>
      <c r="D374" s="172" t="s">
        <v>97</v>
      </c>
      <c r="E374" s="172" t="s">
        <v>41</v>
      </c>
      <c r="F374" s="172" t="s">
        <v>83</v>
      </c>
      <c r="G374" s="172" t="s">
        <v>84</v>
      </c>
      <c r="H374" s="177">
        <v>1</v>
      </c>
      <c r="I374" s="178">
        <v>0</v>
      </c>
      <c r="J374" s="176">
        <v>46103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3361</v>
      </c>
      <c r="B375" s="176">
        <v>46107</v>
      </c>
      <c r="C375" s="172" t="s">
        <v>2694</v>
      </c>
      <c r="D375" s="172" t="s">
        <v>98</v>
      </c>
      <c r="E375" s="172" t="s">
        <v>41</v>
      </c>
      <c r="F375" s="172" t="s">
        <v>83</v>
      </c>
      <c r="G375" s="172" t="s">
        <v>84</v>
      </c>
      <c r="H375" s="177">
        <v>1</v>
      </c>
      <c r="I375" s="178">
        <v>0</v>
      </c>
      <c r="J375" s="176">
        <v>46103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3448</v>
      </c>
      <c r="B376" s="176">
        <v>46107</v>
      </c>
      <c r="C376" s="172" t="s">
        <v>2694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46104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-17.170000000000002</v>
      </c>
    </row>
    <row r="377" spans="1:16" ht="19.5" hidden="1" customHeight="1">
      <c r="A377" s="172" t="s">
        <v>3426</v>
      </c>
      <c r="B377" s="176">
        <v>46107</v>
      </c>
      <c r="C377" s="172" t="s">
        <v>166</v>
      </c>
      <c r="D377" s="172" t="s">
        <v>167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-2163</v>
      </c>
      <c r="J377" s="176">
        <v>46104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-1031.28</v>
      </c>
    </row>
    <row r="378" spans="1:16" ht="19.5" hidden="1" customHeight="1">
      <c r="A378" s="172" t="s">
        <v>3426</v>
      </c>
      <c r="B378" s="176">
        <v>46107</v>
      </c>
      <c r="C378" s="172" t="s">
        <v>166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-2163</v>
      </c>
      <c r="J378" s="176">
        <v>46104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-10.31</v>
      </c>
    </row>
    <row r="379" spans="1:16" ht="19.5" hidden="1" customHeight="1">
      <c r="A379" s="172" t="s">
        <v>3426</v>
      </c>
      <c r="B379" s="176">
        <v>46107</v>
      </c>
      <c r="C379" s="172" t="s">
        <v>166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-2163</v>
      </c>
      <c r="J379" s="176">
        <v>46104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-1121.4100000000001</v>
      </c>
    </row>
    <row r="380" spans="1:16" ht="19.5" hidden="1" customHeight="1">
      <c r="A380" s="172" t="s">
        <v>3426</v>
      </c>
      <c r="B380" s="176">
        <v>46107</v>
      </c>
      <c r="C380" s="172" t="s">
        <v>104</v>
      </c>
      <c r="D380" s="172" t="s">
        <v>168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-2163</v>
      </c>
      <c r="J380" s="176">
        <v>46104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930.09</v>
      </c>
    </row>
    <row r="381" spans="1:16" ht="19.5" hidden="1" customHeight="1">
      <c r="A381" s="172" t="s">
        <v>3449</v>
      </c>
      <c r="B381" s="176">
        <v>46107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46103</v>
      </c>
      <c r="K381" s="172" t="s">
        <v>93</v>
      </c>
      <c r="L381" s="172" t="s">
        <v>94</v>
      </c>
      <c r="M381" s="179">
        <v>0</v>
      </c>
      <c r="N381" s="177"/>
      <c r="O381" s="177">
        <v>32</v>
      </c>
      <c r="P381" s="180">
        <v>-46.77</v>
      </c>
    </row>
    <row r="382" spans="1:16" ht="19.5" hidden="1" customHeight="1">
      <c r="A382" s="172" t="s">
        <v>3449</v>
      </c>
      <c r="B382" s="176">
        <v>46107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46103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-6.02</v>
      </c>
    </row>
    <row r="383" spans="1:16" ht="19.5" hidden="1" customHeight="1">
      <c r="A383" s="172" t="s">
        <v>3450</v>
      </c>
      <c r="B383" s="176">
        <v>46107</v>
      </c>
      <c r="C383" s="172" t="s">
        <v>1748</v>
      </c>
      <c r="D383" s="172" t="s">
        <v>2749</v>
      </c>
      <c r="E383" s="172" t="s">
        <v>41</v>
      </c>
      <c r="F383" s="172" t="s">
        <v>83</v>
      </c>
      <c r="G383" s="172" t="s">
        <v>84</v>
      </c>
      <c r="H383" s="177">
        <v>1</v>
      </c>
      <c r="I383" s="178">
        <v>0</v>
      </c>
      <c r="J383" s="176">
        <v>46104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-5</v>
      </c>
    </row>
    <row r="384" spans="1:16" ht="19.5" hidden="1" customHeight="1">
      <c r="A384" s="172" t="s">
        <v>3450</v>
      </c>
      <c r="B384" s="176">
        <v>46107</v>
      </c>
      <c r="C384" s="172" t="s">
        <v>2694</v>
      </c>
      <c r="D384" s="172" t="s">
        <v>2750</v>
      </c>
      <c r="E384" s="172" t="s">
        <v>41</v>
      </c>
      <c r="F384" s="172" t="s">
        <v>83</v>
      </c>
      <c r="G384" s="172" t="s">
        <v>84</v>
      </c>
      <c r="H384" s="177">
        <v>1</v>
      </c>
      <c r="I384" s="178">
        <v>0</v>
      </c>
      <c r="J384" s="176">
        <v>46104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-10</v>
      </c>
    </row>
    <row r="385" spans="1:16" ht="19.5" hidden="1" customHeight="1">
      <c r="A385" s="172" t="s">
        <v>3449</v>
      </c>
      <c r="B385" s="176">
        <v>46107</v>
      </c>
      <c r="C385" s="172" t="s">
        <v>92</v>
      </c>
      <c r="D385" s="172" t="s">
        <v>96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46103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0</v>
      </c>
    </row>
    <row r="386" spans="1:16" ht="19.5" hidden="1" customHeight="1">
      <c r="A386" s="172" t="s">
        <v>3449</v>
      </c>
      <c r="B386" s="176">
        <v>46107</v>
      </c>
      <c r="C386" s="172" t="s">
        <v>92</v>
      </c>
      <c r="D386" s="172" t="s">
        <v>97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46103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-46.77</v>
      </c>
    </row>
    <row r="387" spans="1:16" ht="19.5" hidden="1" customHeight="1">
      <c r="A387" s="172" t="s">
        <v>3449</v>
      </c>
      <c r="B387" s="176">
        <v>46107</v>
      </c>
      <c r="C387" s="172" t="s">
        <v>2694</v>
      </c>
      <c r="D387" s="172" t="s">
        <v>98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46103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-15</v>
      </c>
    </row>
    <row r="388" spans="1:16" ht="19.5" hidden="1" customHeight="1">
      <c r="A388" s="172" t="s">
        <v>3385</v>
      </c>
      <c r="B388" s="176">
        <v>46107</v>
      </c>
      <c r="C388" s="172" t="s">
        <v>2694</v>
      </c>
      <c r="D388" s="172" t="s">
        <v>82</v>
      </c>
      <c r="E388" s="172" t="s">
        <v>52</v>
      </c>
      <c r="F388" s="172" t="s">
        <v>90</v>
      </c>
      <c r="G388" s="172" t="s">
        <v>84</v>
      </c>
      <c r="H388" s="177">
        <v>1</v>
      </c>
      <c r="I388" s="178">
        <v>0</v>
      </c>
      <c r="J388" s="176">
        <v>46104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19.59</v>
      </c>
    </row>
    <row r="389" spans="1:16" ht="19.5" hidden="1" customHeight="1">
      <c r="A389" s="172" t="s">
        <v>3451</v>
      </c>
      <c r="B389" s="176">
        <v>46107</v>
      </c>
      <c r="C389" s="172" t="s">
        <v>92</v>
      </c>
      <c r="D389" s="172" t="s">
        <v>24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2612</v>
      </c>
      <c r="J389" s="176">
        <v>46093</v>
      </c>
      <c r="K389" s="172" t="s">
        <v>93</v>
      </c>
      <c r="L389" s="172" t="s">
        <v>94</v>
      </c>
      <c r="M389" s="179">
        <v>0.43</v>
      </c>
      <c r="N389" s="177"/>
      <c r="O389" s="177">
        <v>34</v>
      </c>
      <c r="P389" s="180">
        <v>-96.44</v>
      </c>
    </row>
    <row r="390" spans="1:16" ht="19.5" hidden="1" customHeight="1">
      <c r="A390" s="172" t="s">
        <v>3451</v>
      </c>
      <c r="B390" s="176">
        <v>46107</v>
      </c>
      <c r="C390" s="172" t="s">
        <v>100</v>
      </c>
      <c r="D390" s="172" t="s">
        <v>101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2612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1051.43</v>
      </c>
    </row>
    <row r="391" spans="1:16" ht="19.5" hidden="1" customHeight="1">
      <c r="A391" s="172" t="s">
        <v>3451</v>
      </c>
      <c r="B391" s="176">
        <v>46107</v>
      </c>
      <c r="C391" s="172" t="s">
        <v>100</v>
      </c>
      <c r="D391" s="172" t="s">
        <v>102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2612</v>
      </c>
      <c r="J391" s="176">
        <v>46093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10.51</v>
      </c>
    </row>
    <row r="392" spans="1:16" ht="19.5" hidden="1" customHeight="1">
      <c r="A392" s="172" t="s">
        <v>3451</v>
      </c>
      <c r="B392" s="176">
        <v>46107</v>
      </c>
      <c r="C392" s="172" t="s">
        <v>100</v>
      </c>
      <c r="D392" s="172" t="s">
        <v>103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2612</v>
      </c>
      <c r="J392" s="176">
        <v>46093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1550.06</v>
      </c>
    </row>
    <row r="393" spans="1:16" ht="19.5" hidden="1" customHeight="1">
      <c r="A393" s="172" t="s">
        <v>3451</v>
      </c>
      <c r="B393" s="176">
        <v>46107</v>
      </c>
      <c r="C393" s="172" t="s">
        <v>104</v>
      </c>
      <c r="D393" s="172" t="s">
        <v>105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2612</v>
      </c>
      <c r="J393" s="176">
        <v>46093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-1123.1600000000001</v>
      </c>
    </row>
    <row r="394" spans="1:16" ht="19.5" hidden="1" customHeight="1">
      <c r="A394" s="172" t="s">
        <v>3451</v>
      </c>
      <c r="B394" s="176">
        <v>46107</v>
      </c>
      <c r="C394" s="172" t="s">
        <v>2694</v>
      </c>
      <c r="D394" s="172" t="s">
        <v>95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2612</v>
      </c>
      <c r="J394" s="176">
        <v>46093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-11.45</v>
      </c>
    </row>
    <row r="395" spans="1:16" ht="19.5" hidden="1" customHeight="1">
      <c r="A395" s="172" t="s">
        <v>3452</v>
      </c>
      <c r="B395" s="176">
        <v>46107</v>
      </c>
      <c r="C395" s="172" t="s">
        <v>2694</v>
      </c>
      <c r="D395" s="172" t="s">
        <v>82</v>
      </c>
      <c r="E395" s="172" t="s">
        <v>57</v>
      </c>
      <c r="F395" s="172" t="s">
        <v>1263</v>
      </c>
      <c r="G395" s="172" t="s">
        <v>84</v>
      </c>
      <c r="H395" s="177">
        <v>1</v>
      </c>
      <c r="I395" s="178">
        <v>0</v>
      </c>
      <c r="J395" s="176">
        <v>46107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-4.2300000000000004</v>
      </c>
    </row>
    <row r="396" spans="1:16" ht="19.5" hidden="1" customHeight="1">
      <c r="A396" s="172" t="s">
        <v>3451</v>
      </c>
      <c r="B396" s="176">
        <v>46107</v>
      </c>
      <c r="C396" s="172" t="s">
        <v>2694</v>
      </c>
      <c r="D396" s="172" t="s">
        <v>82</v>
      </c>
      <c r="E396" s="172" t="s">
        <v>43</v>
      </c>
      <c r="F396" s="172" t="s">
        <v>125</v>
      </c>
      <c r="G396" s="172" t="s">
        <v>84</v>
      </c>
      <c r="H396" s="177">
        <v>1</v>
      </c>
      <c r="I396" s="178">
        <v>0</v>
      </c>
      <c r="J396" s="176">
        <v>46093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-19.98</v>
      </c>
    </row>
    <row r="397" spans="1:16" ht="19.5" hidden="1" customHeight="1">
      <c r="A397" s="172" t="s">
        <v>3453</v>
      </c>
      <c r="B397" s="176">
        <v>46107</v>
      </c>
      <c r="C397" s="172" t="s">
        <v>92</v>
      </c>
      <c r="D397" s="172" t="s">
        <v>24</v>
      </c>
      <c r="E397" s="172" t="s">
        <v>43</v>
      </c>
      <c r="F397" s="172" t="s">
        <v>125</v>
      </c>
      <c r="G397" s="172" t="s">
        <v>84</v>
      </c>
      <c r="H397" s="177">
        <v>1</v>
      </c>
      <c r="I397" s="178">
        <v>0</v>
      </c>
      <c r="J397" s="176">
        <v>46097</v>
      </c>
      <c r="K397" s="172" t="s">
        <v>93</v>
      </c>
      <c r="L397" s="172" t="s">
        <v>94</v>
      </c>
      <c r="M397" s="179">
        <v>0</v>
      </c>
      <c r="N397" s="177"/>
      <c r="O397" s="177">
        <v>35</v>
      </c>
      <c r="P397" s="180">
        <v>-46.77</v>
      </c>
    </row>
    <row r="398" spans="1:16" ht="19.5" hidden="1" customHeight="1">
      <c r="A398" s="172" t="s">
        <v>3453</v>
      </c>
      <c r="B398" s="176">
        <v>46107</v>
      </c>
      <c r="C398" s="172" t="s">
        <v>2694</v>
      </c>
      <c r="D398" s="172" t="s">
        <v>95</v>
      </c>
      <c r="E398" s="172" t="s">
        <v>43</v>
      </c>
      <c r="F398" s="172" t="s">
        <v>125</v>
      </c>
      <c r="G398" s="172" t="s">
        <v>84</v>
      </c>
      <c r="H398" s="177">
        <v>1</v>
      </c>
      <c r="I398" s="178">
        <v>0</v>
      </c>
      <c r="J398" s="176">
        <v>46097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-7.75</v>
      </c>
    </row>
    <row r="399" spans="1:16" ht="19.5" hidden="1" customHeight="1">
      <c r="A399" s="172" t="s">
        <v>3454</v>
      </c>
      <c r="B399" s="176">
        <v>46107</v>
      </c>
      <c r="C399" s="172" t="s">
        <v>92</v>
      </c>
      <c r="D399" s="172" t="s">
        <v>24</v>
      </c>
      <c r="E399" s="172" t="s">
        <v>40</v>
      </c>
      <c r="F399" s="172" t="s">
        <v>197</v>
      </c>
      <c r="G399" s="172" t="s">
        <v>84</v>
      </c>
      <c r="H399" s="177">
        <v>1</v>
      </c>
      <c r="I399" s="178">
        <v>2146</v>
      </c>
      <c r="J399" s="176">
        <v>46105</v>
      </c>
      <c r="K399" s="172" t="s">
        <v>93</v>
      </c>
      <c r="L399" s="172" t="s">
        <v>94</v>
      </c>
      <c r="M399" s="179">
        <v>0.43</v>
      </c>
      <c r="N399" s="177"/>
      <c r="O399" s="177">
        <v>34</v>
      </c>
      <c r="P399" s="180">
        <v>-89.91</v>
      </c>
    </row>
    <row r="400" spans="1:16" ht="19.5" hidden="1" customHeight="1">
      <c r="A400" s="172" t="s">
        <v>3454</v>
      </c>
      <c r="B400" s="176">
        <v>46107</v>
      </c>
      <c r="C400" s="172" t="s">
        <v>100</v>
      </c>
      <c r="D400" s="172" t="s">
        <v>101</v>
      </c>
      <c r="E400" s="172" t="s">
        <v>40</v>
      </c>
      <c r="F400" s="172" t="s">
        <v>197</v>
      </c>
      <c r="G400" s="172" t="s">
        <v>84</v>
      </c>
      <c r="H400" s="177">
        <v>1</v>
      </c>
      <c r="I400" s="178">
        <v>2146</v>
      </c>
      <c r="J400" s="176">
        <v>46105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983.84</v>
      </c>
    </row>
    <row r="401" spans="1:16" ht="19.5" hidden="1" customHeight="1">
      <c r="A401" s="172" t="s">
        <v>3454</v>
      </c>
      <c r="B401" s="176">
        <v>46107</v>
      </c>
      <c r="C401" s="172" t="s">
        <v>100</v>
      </c>
      <c r="D401" s="172" t="s">
        <v>102</v>
      </c>
      <c r="E401" s="172" t="s">
        <v>40</v>
      </c>
      <c r="F401" s="172" t="s">
        <v>197</v>
      </c>
      <c r="G401" s="172" t="s">
        <v>84</v>
      </c>
      <c r="H401" s="177">
        <v>1</v>
      </c>
      <c r="I401" s="178">
        <v>2146</v>
      </c>
      <c r="J401" s="176">
        <v>46105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9.84</v>
      </c>
    </row>
    <row r="402" spans="1:16" ht="19.5" hidden="1" customHeight="1">
      <c r="A402" s="172" t="s">
        <v>3454</v>
      </c>
      <c r="B402" s="176">
        <v>46107</v>
      </c>
      <c r="C402" s="172" t="s">
        <v>100</v>
      </c>
      <c r="D402" s="172" t="s">
        <v>103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2146</v>
      </c>
      <c r="J402" s="176">
        <v>46105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1152.32</v>
      </c>
    </row>
    <row r="403" spans="1:16" ht="19.5" hidden="1" customHeight="1">
      <c r="A403" s="172" t="s">
        <v>3454</v>
      </c>
      <c r="B403" s="176">
        <v>46107</v>
      </c>
      <c r="C403" s="172" t="s">
        <v>104</v>
      </c>
      <c r="D403" s="172" t="s">
        <v>105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2146</v>
      </c>
      <c r="J403" s="176">
        <v>46105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-922.78</v>
      </c>
    </row>
    <row r="404" spans="1:16" ht="19.5" hidden="1" customHeight="1">
      <c r="A404" s="172" t="s">
        <v>3454</v>
      </c>
      <c r="B404" s="176">
        <v>46107</v>
      </c>
      <c r="C404" s="172" t="s">
        <v>2694</v>
      </c>
      <c r="D404" s="172" t="s">
        <v>95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2146</v>
      </c>
      <c r="J404" s="176">
        <v>46105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-5.99</v>
      </c>
    </row>
    <row r="405" spans="1:16" ht="19.5" hidden="1" customHeight="1">
      <c r="A405" s="172" t="s">
        <v>3453</v>
      </c>
      <c r="B405" s="176">
        <v>46107</v>
      </c>
      <c r="C405" s="172" t="s">
        <v>92</v>
      </c>
      <c r="D405" s="172" t="s">
        <v>96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0</v>
      </c>
      <c r="J405" s="176">
        <v>46097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0</v>
      </c>
    </row>
    <row r="406" spans="1:16" ht="19.5" hidden="1" customHeight="1">
      <c r="A406" s="172" t="s">
        <v>3453</v>
      </c>
      <c r="B406" s="176">
        <v>46107</v>
      </c>
      <c r="C406" s="172" t="s">
        <v>92</v>
      </c>
      <c r="D406" s="172" t="s">
        <v>97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46097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-46.77</v>
      </c>
    </row>
    <row r="407" spans="1:16" ht="19.5" hidden="1" customHeight="1">
      <c r="A407" s="172" t="s">
        <v>3453</v>
      </c>
      <c r="B407" s="176">
        <v>46107</v>
      </c>
      <c r="C407" s="172" t="s">
        <v>2694</v>
      </c>
      <c r="D407" s="172" t="s">
        <v>98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0</v>
      </c>
      <c r="J407" s="176">
        <v>46097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-15</v>
      </c>
    </row>
    <row r="408" spans="1:16" ht="19.5" hidden="1" customHeight="1">
      <c r="A408" s="172" t="s">
        <v>3381</v>
      </c>
      <c r="B408" s="176">
        <v>46107</v>
      </c>
      <c r="C408" s="172" t="s">
        <v>92</v>
      </c>
      <c r="D408" s="172" t="s">
        <v>24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0</v>
      </c>
      <c r="J408" s="176">
        <v>46102</v>
      </c>
      <c r="K408" s="172" t="s">
        <v>93</v>
      </c>
      <c r="L408" s="172" t="s">
        <v>94</v>
      </c>
      <c r="M408" s="179">
        <v>0</v>
      </c>
      <c r="N408" s="177"/>
      <c r="O408" s="177">
        <v>31</v>
      </c>
      <c r="P408" s="180">
        <v>-56.94</v>
      </c>
    </row>
    <row r="409" spans="1:16" ht="19.5" hidden="1" customHeight="1">
      <c r="A409" s="172" t="s">
        <v>3381</v>
      </c>
      <c r="B409" s="176">
        <v>46107</v>
      </c>
      <c r="C409" s="172" t="s">
        <v>2694</v>
      </c>
      <c r="D409" s="172" t="s">
        <v>95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46102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-25</v>
      </c>
    </row>
    <row r="410" spans="1:16" ht="19.5" hidden="1" customHeight="1">
      <c r="A410" s="172" t="s">
        <v>3381</v>
      </c>
      <c r="B410" s="176">
        <v>46107</v>
      </c>
      <c r="C410" s="172" t="s">
        <v>92</v>
      </c>
      <c r="D410" s="172" t="s">
        <v>96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46102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3381</v>
      </c>
      <c r="B411" s="176">
        <v>46107</v>
      </c>
      <c r="C411" s="172" t="s">
        <v>92</v>
      </c>
      <c r="D411" s="172" t="s">
        <v>97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0</v>
      </c>
      <c r="J411" s="176">
        <v>46102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-56.94</v>
      </c>
    </row>
    <row r="412" spans="1:16" ht="19.5" hidden="1" customHeight="1">
      <c r="A412" s="172" t="s">
        <v>3381</v>
      </c>
      <c r="B412" s="176">
        <v>46107</v>
      </c>
      <c r="C412" s="172" t="s">
        <v>2694</v>
      </c>
      <c r="D412" s="172" t="s">
        <v>98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46102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3455</v>
      </c>
      <c r="B413" s="176">
        <v>46107</v>
      </c>
      <c r="C413" s="172" t="s">
        <v>92</v>
      </c>
      <c r="D413" s="172" t="s">
        <v>24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0</v>
      </c>
      <c r="J413" s="176">
        <v>46103</v>
      </c>
      <c r="K413" s="172" t="s">
        <v>93</v>
      </c>
      <c r="L413" s="172" t="s">
        <v>94</v>
      </c>
      <c r="M413" s="179">
        <v>0</v>
      </c>
      <c r="N413" s="177"/>
      <c r="O413" s="177">
        <v>32</v>
      </c>
      <c r="P413" s="180">
        <v>-56.94</v>
      </c>
    </row>
    <row r="414" spans="1:16" ht="19.5" hidden="1" customHeight="1">
      <c r="A414" s="172" t="s">
        <v>3455</v>
      </c>
      <c r="B414" s="176">
        <v>46107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0</v>
      </c>
      <c r="J414" s="176">
        <v>46103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-13.75</v>
      </c>
    </row>
    <row r="415" spans="1:16" ht="19.5" hidden="1" customHeight="1">
      <c r="A415" s="172" t="s">
        <v>3455</v>
      </c>
      <c r="B415" s="176">
        <v>46107</v>
      </c>
      <c r="C415" s="172" t="s">
        <v>92</v>
      </c>
      <c r="D415" s="172" t="s">
        <v>96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0</v>
      </c>
      <c r="J415" s="176">
        <v>46103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hidden="1" customHeight="1">
      <c r="A416" s="172" t="s">
        <v>3455</v>
      </c>
      <c r="B416" s="176">
        <v>46107</v>
      </c>
      <c r="C416" s="172" t="s">
        <v>92</v>
      </c>
      <c r="D416" s="172" t="s">
        <v>97</v>
      </c>
      <c r="E416" s="172" t="s">
        <v>60</v>
      </c>
      <c r="F416" s="172" t="s">
        <v>1426</v>
      </c>
      <c r="G416" s="172" t="s">
        <v>84</v>
      </c>
      <c r="H416" s="177">
        <v>1</v>
      </c>
      <c r="I416" s="178">
        <v>0</v>
      </c>
      <c r="J416" s="176">
        <v>46103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-56.94</v>
      </c>
    </row>
    <row r="417" spans="1:16" ht="19.5" hidden="1" customHeight="1">
      <c r="A417" s="172" t="s">
        <v>3455</v>
      </c>
      <c r="B417" s="176">
        <v>46107</v>
      </c>
      <c r="C417" s="172" t="s">
        <v>2694</v>
      </c>
      <c r="D417" s="172" t="s">
        <v>98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46103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-15</v>
      </c>
    </row>
    <row r="418" spans="1:16" ht="19.5" hidden="1" customHeight="1">
      <c r="A418" s="172" t="s">
        <v>3456</v>
      </c>
      <c r="B418" s="176">
        <v>46107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2612</v>
      </c>
      <c r="J418" s="176">
        <v>46092</v>
      </c>
      <c r="K418" s="172" t="s">
        <v>93</v>
      </c>
      <c r="L418" s="172" t="s">
        <v>94</v>
      </c>
      <c r="M418" s="179">
        <v>0.43</v>
      </c>
      <c r="N418" s="177"/>
      <c r="O418" s="177">
        <v>34</v>
      </c>
      <c r="P418" s="180">
        <v>-96.44</v>
      </c>
    </row>
    <row r="419" spans="1:16" ht="19.5" hidden="1" customHeight="1">
      <c r="A419" s="172" t="s">
        <v>3456</v>
      </c>
      <c r="B419" s="176">
        <v>46107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2612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968.57</v>
      </c>
    </row>
    <row r="420" spans="1:16" ht="19.5" hidden="1" customHeight="1">
      <c r="A420" s="172" t="s">
        <v>3456</v>
      </c>
      <c r="B420" s="176">
        <v>46107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2612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9.69</v>
      </c>
    </row>
    <row r="421" spans="1:16" ht="19.5" hidden="1" customHeight="1">
      <c r="A421" s="172" t="s">
        <v>3456</v>
      </c>
      <c r="B421" s="176">
        <v>46107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2612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1633.74</v>
      </c>
    </row>
    <row r="422" spans="1:16" ht="19.5" hidden="1" customHeight="1">
      <c r="A422" s="172" t="s">
        <v>3456</v>
      </c>
      <c r="B422" s="176">
        <v>46107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2612</v>
      </c>
      <c r="J422" s="176">
        <v>46092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-1123.1600000000001</v>
      </c>
    </row>
    <row r="423" spans="1:16" ht="19.5" hidden="1" customHeight="1">
      <c r="A423" s="172" t="s">
        <v>3456</v>
      </c>
      <c r="B423" s="176">
        <v>46107</v>
      </c>
      <c r="C423" s="172" t="s">
        <v>2694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2612</v>
      </c>
      <c r="J423" s="176">
        <v>46092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-7.61</v>
      </c>
    </row>
    <row r="424" spans="1:16" ht="19.5" hidden="1" customHeight="1">
      <c r="A424" s="172" t="s">
        <v>3457</v>
      </c>
      <c r="B424" s="176">
        <v>46107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46103</v>
      </c>
      <c r="K424" s="172" t="s">
        <v>93</v>
      </c>
      <c r="L424" s="172" t="s">
        <v>94</v>
      </c>
      <c r="M424" s="179">
        <v>0</v>
      </c>
      <c r="N424" s="177"/>
      <c r="O424" s="177">
        <v>32</v>
      </c>
      <c r="P424" s="180">
        <v>-56.94</v>
      </c>
    </row>
    <row r="425" spans="1:16" ht="19.5" hidden="1" customHeight="1">
      <c r="A425" s="172" t="s">
        <v>3457</v>
      </c>
      <c r="B425" s="176">
        <v>46107</v>
      </c>
      <c r="C425" s="172" t="s">
        <v>2694</v>
      </c>
      <c r="D425" s="172" t="s">
        <v>95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46103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-6.07</v>
      </c>
    </row>
    <row r="426" spans="1:16" ht="19.5" hidden="1" customHeight="1">
      <c r="A426" s="172" t="s">
        <v>3457</v>
      </c>
      <c r="B426" s="176">
        <v>46107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46103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3457</v>
      </c>
      <c r="B427" s="176">
        <v>46107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46103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3457</v>
      </c>
      <c r="B428" s="176">
        <v>46107</v>
      </c>
      <c r="C428" s="172" t="s">
        <v>2694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46103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3458</v>
      </c>
      <c r="B429" s="176">
        <v>46107</v>
      </c>
      <c r="C429" s="172" t="s">
        <v>1748</v>
      </c>
      <c r="D429" s="172" t="s">
        <v>2749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46106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-5</v>
      </c>
    </row>
    <row r="430" spans="1:16" ht="19.5" hidden="1" customHeight="1">
      <c r="A430" s="172" t="s">
        <v>3458</v>
      </c>
      <c r="B430" s="176">
        <v>46107</v>
      </c>
      <c r="C430" s="172" t="s">
        <v>2694</v>
      </c>
      <c r="D430" s="172" t="s">
        <v>2750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46106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-10</v>
      </c>
    </row>
    <row r="431" spans="1:16" ht="19.5" hidden="1" customHeight="1">
      <c r="A431" s="172" t="s">
        <v>3459</v>
      </c>
      <c r="B431" s="176">
        <v>46107</v>
      </c>
      <c r="C431" s="172" t="s">
        <v>1748</v>
      </c>
      <c r="D431" s="172" t="s">
        <v>2749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0</v>
      </c>
      <c r="J431" s="176">
        <v>46090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-5</v>
      </c>
    </row>
    <row r="432" spans="1:16" ht="19.5" hidden="1" customHeight="1">
      <c r="A432" s="172" t="s">
        <v>3459</v>
      </c>
      <c r="B432" s="176">
        <v>46107</v>
      </c>
      <c r="C432" s="172" t="s">
        <v>2694</v>
      </c>
      <c r="D432" s="172" t="s">
        <v>2750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-10</v>
      </c>
    </row>
    <row r="433" spans="1:16" ht="19.5" hidden="1" customHeight="1">
      <c r="A433" s="172" t="s">
        <v>3460</v>
      </c>
      <c r="B433" s="176">
        <v>46107</v>
      </c>
      <c r="C433" s="172" t="s">
        <v>92</v>
      </c>
      <c r="D433" s="172" t="s">
        <v>24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0</v>
      </c>
      <c r="J433" s="176">
        <v>46101</v>
      </c>
      <c r="K433" s="172" t="s">
        <v>93</v>
      </c>
      <c r="L433" s="172" t="s">
        <v>94</v>
      </c>
      <c r="M433" s="179">
        <v>0</v>
      </c>
      <c r="N433" s="177"/>
      <c r="O433" s="177">
        <v>32</v>
      </c>
      <c r="P433" s="180">
        <v>-46.77</v>
      </c>
    </row>
    <row r="434" spans="1:16" ht="19.5" hidden="1" customHeight="1">
      <c r="A434" s="172" t="s">
        <v>3460</v>
      </c>
      <c r="B434" s="176">
        <v>46107</v>
      </c>
      <c r="C434" s="172" t="s">
        <v>2694</v>
      </c>
      <c r="D434" s="172" t="s">
        <v>95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0</v>
      </c>
      <c r="J434" s="176">
        <v>46101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-6.71</v>
      </c>
    </row>
    <row r="435" spans="1:16" ht="19.5" hidden="1" customHeight="1">
      <c r="A435" s="172" t="s">
        <v>3460</v>
      </c>
      <c r="B435" s="176">
        <v>46107</v>
      </c>
      <c r="C435" s="172" t="s">
        <v>92</v>
      </c>
      <c r="D435" s="172" t="s">
        <v>96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46101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3460</v>
      </c>
      <c r="B436" s="176">
        <v>46107</v>
      </c>
      <c r="C436" s="172" t="s">
        <v>92</v>
      </c>
      <c r="D436" s="172" t="s">
        <v>97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0</v>
      </c>
      <c r="J436" s="176">
        <v>46101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-46.77</v>
      </c>
    </row>
    <row r="437" spans="1:16" ht="19.5" hidden="1" customHeight="1">
      <c r="A437" s="172" t="s">
        <v>3460</v>
      </c>
      <c r="B437" s="176">
        <v>46107</v>
      </c>
      <c r="C437" s="172" t="s">
        <v>2694</v>
      </c>
      <c r="D437" s="172" t="s">
        <v>98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46101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2944</v>
      </c>
      <c r="B438" s="176">
        <v>46107</v>
      </c>
      <c r="C438" s="172" t="s">
        <v>2694</v>
      </c>
      <c r="D438" s="172" t="s">
        <v>82</v>
      </c>
      <c r="E438" s="172" t="s">
        <v>42</v>
      </c>
      <c r="F438" s="172" t="s">
        <v>89</v>
      </c>
      <c r="G438" s="172" t="s">
        <v>84</v>
      </c>
      <c r="H438" s="177">
        <v>1</v>
      </c>
      <c r="I438" s="178">
        <v>0</v>
      </c>
      <c r="J438" s="176">
        <v>46090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15.4</v>
      </c>
    </row>
    <row r="439" spans="1:16" ht="19.5" hidden="1" customHeight="1">
      <c r="A439" s="172" t="s">
        <v>3365</v>
      </c>
      <c r="B439" s="176">
        <v>46107</v>
      </c>
      <c r="C439" s="172" t="s">
        <v>92</v>
      </c>
      <c r="D439" s="172" t="s">
        <v>272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46101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0</v>
      </c>
    </row>
    <row r="440" spans="1:16" ht="19.5" hidden="1" customHeight="1">
      <c r="A440" s="172" t="s">
        <v>3365</v>
      </c>
      <c r="B440" s="176">
        <v>46107</v>
      </c>
      <c r="C440" s="172" t="s">
        <v>92</v>
      </c>
      <c r="D440" s="172" t="s">
        <v>97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46101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-46.77</v>
      </c>
    </row>
    <row r="441" spans="1:16" ht="19.5" hidden="1" customHeight="1">
      <c r="A441" s="172" t="s">
        <v>3365</v>
      </c>
      <c r="B441" s="176">
        <v>46107</v>
      </c>
      <c r="C441" s="172" t="s">
        <v>2694</v>
      </c>
      <c r="D441" s="172" t="s">
        <v>98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46101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-15</v>
      </c>
    </row>
    <row r="442" spans="1:16" ht="19.5" customHeight="1">
      <c r="A442" s="172" t="s">
        <v>3246</v>
      </c>
      <c r="B442" s="176">
        <v>46107</v>
      </c>
      <c r="C442" s="172" t="s">
        <v>109</v>
      </c>
      <c r="D442" s="172" t="s">
        <v>139</v>
      </c>
      <c r="E442" s="172" t="s">
        <v>85</v>
      </c>
      <c r="F442" s="172" t="s">
        <v>85</v>
      </c>
      <c r="G442" s="172" t="s">
        <v>85</v>
      </c>
      <c r="H442" s="177">
        <v>0</v>
      </c>
      <c r="I442" s="178">
        <v>0</v>
      </c>
      <c r="J442" s="176">
        <v>46107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-291.68</v>
      </c>
    </row>
    <row r="443" spans="1:16" ht="19.5" customHeight="1">
      <c r="A443" s="172" t="s">
        <v>142</v>
      </c>
      <c r="B443" s="176">
        <v>46107</v>
      </c>
      <c r="C443" s="172" t="s">
        <v>109</v>
      </c>
      <c r="D443" s="172" t="s">
        <v>143</v>
      </c>
      <c r="E443" s="172" t="s">
        <v>85</v>
      </c>
      <c r="F443" s="172" t="s">
        <v>85</v>
      </c>
      <c r="G443" s="172" t="s">
        <v>85</v>
      </c>
      <c r="H443" s="177">
        <v>0</v>
      </c>
      <c r="I443" s="178">
        <v>0</v>
      </c>
      <c r="J443" s="176">
        <v>46107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-1353.3</v>
      </c>
    </row>
    <row r="444" spans="1:16" ht="19.5" customHeight="1">
      <c r="A444" s="172" t="s">
        <v>3251</v>
      </c>
      <c r="B444" s="176">
        <v>46107</v>
      </c>
      <c r="C444" s="172" t="s">
        <v>109</v>
      </c>
      <c r="D444" s="172" t="s">
        <v>139</v>
      </c>
      <c r="E444" s="172" t="s">
        <v>85</v>
      </c>
      <c r="F444" s="172" t="s">
        <v>85</v>
      </c>
      <c r="G444" s="172" t="s">
        <v>85</v>
      </c>
      <c r="H444" s="177">
        <v>0</v>
      </c>
      <c r="I444" s="178">
        <v>0</v>
      </c>
      <c r="J444" s="176">
        <v>46107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-438.06</v>
      </c>
    </row>
    <row r="445" spans="1:16" ht="19.5" customHeight="1">
      <c r="A445" s="172" t="s">
        <v>3432</v>
      </c>
      <c r="B445" s="176">
        <v>46107</v>
      </c>
      <c r="C445" s="172" t="s">
        <v>109</v>
      </c>
      <c r="D445" s="172" t="s">
        <v>139</v>
      </c>
      <c r="E445" s="172" t="s">
        <v>85</v>
      </c>
      <c r="F445" s="172" t="s">
        <v>85</v>
      </c>
      <c r="G445" s="172" t="s">
        <v>85</v>
      </c>
      <c r="H445" s="177">
        <v>0</v>
      </c>
      <c r="I445" s="178">
        <v>0</v>
      </c>
      <c r="J445" s="176">
        <v>46107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-278.98</v>
      </c>
    </row>
    <row r="446" spans="1:16" ht="19.5" customHeight="1">
      <c r="A446" s="172" t="s">
        <v>3433</v>
      </c>
      <c r="B446" s="176">
        <v>46107</v>
      </c>
      <c r="C446" s="172" t="s">
        <v>109</v>
      </c>
      <c r="D446" s="172" t="s">
        <v>139</v>
      </c>
      <c r="E446" s="172" t="s">
        <v>85</v>
      </c>
      <c r="F446" s="172" t="s">
        <v>85</v>
      </c>
      <c r="G446" s="172" t="s">
        <v>85</v>
      </c>
      <c r="H446" s="177">
        <v>0</v>
      </c>
      <c r="I446" s="178">
        <v>0</v>
      </c>
      <c r="J446" s="176">
        <v>46107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-272.85000000000002</v>
      </c>
    </row>
    <row r="447" spans="1:16" ht="19.5" customHeight="1">
      <c r="A447" s="172" t="s">
        <v>3434</v>
      </c>
      <c r="B447" s="176">
        <v>46107</v>
      </c>
      <c r="C447" s="172" t="s">
        <v>109</v>
      </c>
      <c r="D447" s="172" t="s">
        <v>139</v>
      </c>
      <c r="E447" s="172" t="s">
        <v>85</v>
      </c>
      <c r="F447" s="172" t="s">
        <v>85</v>
      </c>
      <c r="G447" s="172" t="s">
        <v>85</v>
      </c>
      <c r="H447" s="177">
        <v>0</v>
      </c>
      <c r="I447" s="178">
        <v>0</v>
      </c>
      <c r="J447" s="176">
        <v>46107</v>
      </c>
      <c r="K447" s="172" t="s">
        <v>85</v>
      </c>
      <c r="L447" s="172" t="s">
        <v>85</v>
      </c>
      <c r="M447" s="179">
        <v>0</v>
      </c>
      <c r="N447" s="177"/>
      <c r="O447" s="177"/>
      <c r="P447" s="180">
        <v>-296.32</v>
      </c>
    </row>
    <row r="448" spans="1:16" ht="19.5" customHeight="1">
      <c r="A448" s="172" t="s">
        <v>3013</v>
      </c>
      <c r="B448" s="176">
        <v>46107</v>
      </c>
      <c r="C448" s="172" t="s">
        <v>109</v>
      </c>
      <c r="D448" s="172" t="s">
        <v>143</v>
      </c>
      <c r="E448" s="172" t="s">
        <v>85</v>
      </c>
      <c r="F448" s="172" t="s">
        <v>85</v>
      </c>
      <c r="G448" s="172" t="s">
        <v>85</v>
      </c>
      <c r="H448" s="177">
        <v>0</v>
      </c>
      <c r="I448" s="178">
        <v>0</v>
      </c>
      <c r="J448" s="176">
        <v>46107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-722.95</v>
      </c>
    </row>
    <row r="449" spans="1:16" ht="19.5" customHeight="1">
      <c r="A449" s="172" t="s">
        <v>3407</v>
      </c>
      <c r="B449" s="176">
        <v>46107</v>
      </c>
      <c r="C449" s="172" t="s">
        <v>109</v>
      </c>
      <c r="D449" s="172" t="s">
        <v>139</v>
      </c>
      <c r="E449" s="172" t="s">
        <v>85</v>
      </c>
      <c r="F449" s="172" t="s">
        <v>85</v>
      </c>
      <c r="G449" s="172" t="s">
        <v>85</v>
      </c>
      <c r="H449" s="177">
        <v>0</v>
      </c>
      <c r="I449" s="178">
        <v>0</v>
      </c>
      <c r="J449" s="176">
        <v>46107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-296.58999999999997</v>
      </c>
    </row>
    <row r="450" spans="1:16" ht="19.5" customHeight="1">
      <c r="A450" s="172" t="s">
        <v>3406</v>
      </c>
      <c r="B450" s="176">
        <v>46107</v>
      </c>
      <c r="C450" s="172" t="s">
        <v>109</v>
      </c>
      <c r="D450" s="172" t="s">
        <v>139</v>
      </c>
      <c r="E450" s="172" t="s">
        <v>85</v>
      </c>
      <c r="F450" s="172" t="s">
        <v>85</v>
      </c>
      <c r="G450" s="172" t="s">
        <v>85</v>
      </c>
      <c r="H450" s="177">
        <v>0</v>
      </c>
      <c r="I450" s="178">
        <v>0</v>
      </c>
      <c r="J450" s="176">
        <v>46107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-284.48</v>
      </c>
    </row>
    <row r="451" spans="1:16" ht="19.5" customHeight="1">
      <c r="A451" s="172" t="s">
        <v>3408</v>
      </c>
      <c r="B451" s="176">
        <v>46107</v>
      </c>
      <c r="C451" s="172" t="s">
        <v>109</v>
      </c>
      <c r="D451" s="172" t="s">
        <v>139</v>
      </c>
      <c r="E451" s="172" t="s">
        <v>85</v>
      </c>
      <c r="F451" s="172" t="s">
        <v>85</v>
      </c>
      <c r="G451" s="172" t="s">
        <v>85</v>
      </c>
      <c r="H451" s="177">
        <v>0</v>
      </c>
      <c r="I451" s="178">
        <v>0</v>
      </c>
      <c r="J451" s="176">
        <v>46107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-286.3</v>
      </c>
    </row>
    <row r="452" spans="1:16" ht="19.5" hidden="1" customHeight="1">
      <c r="A452" s="172" t="s">
        <v>3461</v>
      </c>
      <c r="B452" s="176">
        <v>46108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hidden="1" customHeight="1">
      <c r="A453" s="172" t="s">
        <v>3461</v>
      </c>
      <c r="B453" s="176">
        <v>46108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hidden="1" customHeight="1">
      <c r="A454" s="172" t="s">
        <v>3461</v>
      </c>
      <c r="B454" s="176">
        <v>46108</v>
      </c>
      <c r="C454" s="172" t="s">
        <v>2694</v>
      </c>
      <c r="D454" s="172" t="s">
        <v>98</v>
      </c>
      <c r="E454" s="172" t="s">
        <v>40</v>
      </c>
      <c r="F454" s="172" t="s">
        <v>197</v>
      </c>
      <c r="G454" s="172" t="s">
        <v>84</v>
      </c>
      <c r="H454" s="177">
        <v>1</v>
      </c>
      <c r="I454" s="178">
        <v>0</v>
      </c>
      <c r="J454" s="176">
        <v>46094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-15</v>
      </c>
    </row>
    <row r="455" spans="1:16" ht="19.5" hidden="1" customHeight="1">
      <c r="A455" s="172" t="s">
        <v>3461</v>
      </c>
      <c r="B455" s="176">
        <v>46108</v>
      </c>
      <c r="C455" s="172" t="s">
        <v>92</v>
      </c>
      <c r="D455" s="172" t="s">
        <v>24</v>
      </c>
      <c r="E455" s="172" t="s">
        <v>40</v>
      </c>
      <c r="F455" s="172" t="s">
        <v>197</v>
      </c>
      <c r="G455" s="172" t="s">
        <v>84</v>
      </c>
      <c r="H455" s="177">
        <v>1</v>
      </c>
      <c r="I455" s="178">
        <v>0</v>
      </c>
      <c r="J455" s="176">
        <v>46094</v>
      </c>
      <c r="K455" s="172" t="s">
        <v>93</v>
      </c>
      <c r="L455" s="172" t="s">
        <v>94</v>
      </c>
      <c r="M455" s="179">
        <v>0</v>
      </c>
      <c r="N455" s="177"/>
      <c r="O455" s="177">
        <v>35</v>
      </c>
      <c r="P455" s="180">
        <v>-46.77</v>
      </c>
    </row>
    <row r="456" spans="1:16" ht="19.5" hidden="1" customHeight="1">
      <c r="A456" s="172" t="s">
        <v>3461</v>
      </c>
      <c r="B456" s="176">
        <v>46108</v>
      </c>
      <c r="C456" s="172" t="s">
        <v>2694</v>
      </c>
      <c r="D456" s="172" t="s">
        <v>95</v>
      </c>
      <c r="E456" s="172" t="s">
        <v>40</v>
      </c>
      <c r="F456" s="172" t="s">
        <v>197</v>
      </c>
      <c r="G456" s="172" t="s">
        <v>84</v>
      </c>
      <c r="H456" s="177">
        <v>1</v>
      </c>
      <c r="I456" s="178">
        <v>0</v>
      </c>
      <c r="J456" s="176">
        <v>46094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-12.66</v>
      </c>
    </row>
    <row r="457" spans="1:16" ht="19.5" hidden="1" customHeight="1">
      <c r="A457" s="172" t="s">
        <v>85</v>
      </c>
      <c r="B457" s="176">
        <v>46108</v>
      </c>
      <c r="C457" s="172" t="s">
        <v>109</v>
      </c>
      <c r="D457" s="172" t="s">
        <v>110</v>
      </c>
      <c r="E457" s="172" t="s">
        <v>85</v>
      </c>
      <c r="F457" s="172" t="s">
        <v>85</v>
      </c>
      <c r="G457" s="172" t="s">
        <v>3462</v>
      </c>
      <c r="H457" s="177">
        <v>0</v>
      </c>
      <c r="I457" s="178">
        <v>0</v>
      </c>
      <c r="J457" s="176">
        <v>46108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-150</v>
      </c>
    </row>
    <row r="458" spans="1:16" ht="19.5" hidden="1" customHeight="1">
      <c r="A458" s="172" t="s">
        <v>3463</v>
      </c>
      <c r="B458" s="176">
        <v>46108</v>
      </c>
      <c r="C458" s="172" t="s">
        <v>92</v>
      </c>
      <c r="D458" s="172" t="s">
        <v>24</v>
      </c>
      <c r="E458" s="172" t="s">
        <v>39</v>
      </c>
      <c r="F458" s="172" t="s">
        <v>117</v>
      </c>
      <c r="G458" s="172" t="s">
        <v>84</v>
      </c>
      <c r="H458" s="177">
        <v>1</v>
      </c>
      <c r="I458" s="178">
        <v>0</v>
      </c>
      <c r="J458" s="176">
        <v>46099</v>
      </c>
      <c r="K458" s="172" t="s">
        <v>93</v>
      </c>
      <c r="L458" s="172" t="s">
        <v>94</v>
      </c>
      <c r="M458" s="179">
        <v>0</v>
      </c>
      <c r="N458" s="177"/>
      <c r="O458" s="177">
        <v>35</v>
      </c>
      <c r="P458" s="180">
        <v>-46.77</v>
      </c>
    </row>
    <row r="459" spans="1:16" ht="19.5" hidden="1" customHeight="1">
      <c r="A459" s="172" t="s">
        <v>3463</v>
      </c>
      <c r="B459" s="176">
        <v>46108</v>
      </c>
      <c r="C459" s="172" t="s">
        <v>2694</v>
      </c>
      <c r="D459" s="172" t="s">
        <v>95</v>
      </c>
      <c r="E459" s="172" t="s">
        <v>39</v>
      </c>
      <c r="F459" s="172" t="s">
        <v>117</v>
      </c>
      <c r="G459" s="172" t="s">
        <v>84</v>
      </c>
      <c r="H459" s="177">
        <v>1</v>
      </c>
      <c r="I459" s="178">
        <v>0</v>
      </c>
      <c r="J459" s="176">
        <v>46099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-5.81</v>
      </c>
    </row>
    <row r="460" spans="1:16" ht="19.5" hidden="1" customHeight="1">
      <c r="A460" s="172" t="s">
        <v>3463</v>
      </c>
      <c r="B460" s="176">
        <v>46108</v>
      </c>
      <c r="C460" s="172" t="s">
        <v>92</v>
      </c>
      <c r="D460" s="172" t="s">
        <v>96</v>
      </c>
      <c r="E460" s="172" t="s">
        <v>39</v>
      </c>
      <c r="F460" s="172" t="s">
        <v>117</v>
      </c>
      <c r="G460" s="172" t="s">
        <v>84</v>
      </c>
      <c r="H460" s="177">
        <v>1</v>
      </c>
      <c r="I460" s="178">
        <v>0</v>
      </c>
      <c r="J460" s="176">
        <v>46099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3463</v>
      </c>
      <c r="B461" s="176">
        <v>46108</v>
      </c>
      <c r="C461" s="172" t="s">
        <v>92</v>
      </c>
      <c r="D461" s="172" t="s">
        <v>97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46099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-46.77</v>
      </c>
    </row>
    <row r="462" spans="1:16" ht="19.5" hidden="1" customHeight="1">
      <c r="A462" s="172" t="s">
        <v>3463</v>
      </c>
      <c r="B462" s="176">
        <v>46108</v>
      </c>
      <c r="C462" s="172" t="s">
        <v>2694</v>
      </c>
      <c r="D462" s="172" t="s">
        <v>98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46099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3464</v>
      </c>
      <c r="B463" s="176">
        <v>46108</v>
      </c>
      <c r="C463" s="172" t="s">
        <v>92</v>
      </c>
      <c r="D463" s="172" t="s">
        <v>24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2146</v>
      </c>
      <c r="J463" s="176">
        <v>46104</v>
      </c>
      <c r="K463" s="172" t="s">
        <v>93</v>
      </c>
      <c r="L463" s="172" t="s">
        <v>94</v>
      </c>
      <c r="M463" s="179">
        <v>0.43</v>
      </c>
      <c r="N463" s="177"/>
      <c r="O463" s="177">
        <v>33</v>
      </c>
      <c r="P463" s="180">
        <v>-82.21</v>
      </c>
    </row>
    <row r="464" spans="1:16" ht="19.5" hidden="1" customHeight="1">
      <c r="A464" s="172" t="s">
        <v>3464</v>
      </c>
      <c r="B464" s="176">
        <v>46108</v>
      </c>
      <c r="C464" s="172" t="s">
        <v>100</v>
      </c>
      <c r="D464" s="172" t="s">
        <v>101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2146</v>
      </c>
      <c r="J464" s="176">
        <v>46104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1276.78</v>
      </c>
    </row>
    <row r="465" spans="1:16" ht="19.5" hidden="1" customHeight="1">
      <c r="A465" s="172" t="s">
        <v>3464</v>
      </c>
      <c r="B465" s="176">
        <v>46108</v>
      </c>
      <c r="C465" s="172" t="s">
        <v>100</v>
      </c>
      <c r="D465" s="172" t="s">
        <v>102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2146</v>
      </c>
      <c r="J465" s="176">
        <v>46104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12.77</v>
      </c>
    </row>
    <row r="466" spans="1:16" ht="19.5" hidden="1" customHeight="1">
      <c r="A466" s="172" t="s">
        <v>3464</v>
      </c>
      <c r="B466" s="176">
        <v>46108</v>
      </c>
      <c r="C466" s="172" t="s">
        <v>100</v>
      </c>
      <c r="D466" s="172" t="s">
        <v>103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2146</v>
      </c>
      <c r="J466" s="176">
        <v>46104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856.45</v>
      </c>
    </row>
    <row r="467" spans="1:16" ht="19.5" hidden="1" customHeight="1">
      <c r="A467" s="172" t="s">
        <v>3464</v>
      </c>
      <c r="B467" s="176">
        <v>46108</v>
      </c>
      <c r="C467" s="172" t="s">
        <v>104</v>
      </c>
      <c r="D467" s="172" t="s">
        <v>105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2146</v>
      </c>
      <c r="J467" s="176">
        <v>46104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-922.78</v>
      </c>
    </row>
    <row r="468" spans="1:16" ht="19.5" hidden="1" customHeight="1">
      <c r="A468" s="172" t="s">
        <v>3464</v>
      </c>
      <c r="B468" s="176">
        <v>46108</v>
      </c>
      <c r="C468" s="172" t="s">
        <v>2694</v>
      </c>
      <c r="D468" s="172" t="s">
        <v>95</v>
      </c>
      <c r="E468" s="172" t="s">
        <v>42</v>
      </c>
      <c r="F468" s="172" t="s">
        <v>89</v>
      </c>
      <c r="G468" s="172" t="s">
        <v>84</v>
      </c>
      <c r="H468" s="177">
        <v>1</v>
      </c>
      <c r="I468" s="178">
        <v>2146</v>
      </c>
      <c r="J468" s="176">
        <v>46104</v>
      </c>
      <c r="K468" s="172" t="s">
        <v>93</v>
      </c>
      <c r="L468" s="172" t="s">
        <v>94</v>
      </c>
      <c r="M468" s="179">
        <v>0.43</v>
      </c>
      <c r="N468" s="177"/>
      <c r="O468" s="177"/>
      <c r="P468" s="180">
        <v>-5.93</v>
      </c>
    </row>
    <row r="469" spans="1:16" ht="19.5" hidden="1" customHeight="1">
      <c r="A469" s="172" t="s">
        <v>3464</v>
      </c>
      <c r="B469" s="176">
        <v>46108</v>
      </c>
      <c r="C469" s="172" t="s">
        <v>2694</v>
      </c>
      <c r="D469" s="172" t="s">
        <v>82</v>
      </c>
      <c r="E469" s="172" t="s">
        <v>42</v>
      </c>
      <c r="F469" s="172" t="s">
        <v>89</v>
      </c>
      <c r="G469" s="172" t="s">
        <v>84</v>
      </c>
      <c r="H469" s="177">
        <v>1</v>
      </c>
      <c r="I469" s="178">
        <v>0</v>
      </c>
      <c r="J469" s="176">
        <v>46104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-24.26</v>
      </c>
    </row>
    <row r="470" spans="1:16" ht="19.5" hidden="1" customHeight="1">
      <c r="A470" s="172" t="s">
        <v>3465</v>
      </c>
      <c r="B470" s="176">
        <v>46108</v>
      </c>
      <c r="C470" s="172" t="s">
        <v>2694</v>
      </c>
      <c r="D470" s="172" t="s">
        <v>82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0</v>
      </c>
      <c r="J470" s="176">
        <v>46108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-14.33</v>
      </c>
    </row>
    <row r="471" spans="1:16" ht="19.5" hidden="1" customHeight="1">
      <c r="A471" s="172" t="s">
        <v>3466</v>
      </c>
      <c r="B471" s="176">
        <v>46108</v>
      </c>
      <c r="C471" s="172" t="s">
        <v>2694</v>
      </c>
      <c r="D471" s="172" t="s">
        <v>82</v>
      </c>
      <c r="E471" s="172" t="s">
        <v>40</v>
      </c>
      <c r="F471" s="172" t="s">
        <v>197</v>
      </c>
      <c r="G471" s="172" t="s">
        <v>84</v>
      </c>
      <c r="H471" s="177">
        <v>1</v>
      </c>
      <c r="I471" s="178">
        <v>0</v>
      </c>
      <c r="J471" s="176">
        <v>46108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-8.57</v>
      </c>
    </row>
    <row r="472" spans="1:16" ht="19.5" hidden="1" customHeight="1">
      <c r="A472" s="172" t="s">
        <v>3467</v>
      </c>
      <c r="B472" s="176">
        <v>46108</v>
      </c>
      <c r="C472" s="172" t="s">
        <v>92</v>
      </c>
      <c r="D472" s="172" t="s">
        <v>24</v>
      </c>
      <c r="E472" s="172" t="s">
        <v>38</v>
      </c>
      <c r="F472" s="172" t="s">
        <v>87</v>
      </c>
      <c r="G472" s="172" t="s">
        <v>84</v>
      </c>
      <c r="H472" s="177">
        <v>1</v>
      </c>
      <c r="I472" s="178">
        <v>0</v>
      </c>
      <c r="J472" s="176">
        <v>46102</v>
      </c>
      <c r="K472" s="172" t="s">
        <v>93</v>
      </c>
      <c r="L472" s="172" t="s">
        <v>94</v>
      </c>
      <c r="M472" s="179">
        <v>0</v>
      </c>
      <c r="N472" s="177"/>
      <c r="O472" s="177">
        <v>31</v>
      </c>
      <c r="P472" s="180">
        <v>-46.77</v>
      </c>
    </row>
    <row r="473" spans="1:16" ht="19.5" hidden="1" customHeight="1">
      <c r="A473" s="172" t="s">
        <v>3467</v>
      </c>
      <c r="B473" s="176">
        <v>46108</v>
      </c>
      <c r="C473" s="172" t="s">
        <v>2694</v>
      </c>
      <c r="D473" s="172" t="s">
        <v>95</v>
      </c>
      <c r="E473" s="172" t="s">
        <v>38</v>
      </c>
      <c r="F473" s="172" t="s">
        <v>87</v>
      </c>
      <c r="G473" s="172" t="s">
        <v>84</v>
      </c>
      <c r="H473" s="177">
        <v>1</v>
      </c>
      <c r="I473" s="178">
        <v>0</v>
      </c>
      <c r="J473" s="176">
        <v>46102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-6.6</v>
      </c>
    </row>
    <row r="474" spans="1:16" ht="19.5" hidden="1" customHeight="1">
      <c r="A474" s="172" t="s">
        <v>3467</v>
      </c>
      <c r="B474" s="176">
        <v>46108</v>
      </c>
      <c r="C474" s="172" t="s">
        <v>92</v>
      </c>
      <c r="D474" s="172" t="s">
        <v>96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46102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3467</v>
      </c>
      <c r="B475" s="176">
        <v>46108</v>
      </c>
      <c r="C475" s="172" t="s">
        <v>92</v>
      </c>
      <c r="D475" s="172" t="s">
        <v>97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46102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3467</v>
      </c>
      <c r="B476" s="176">
        <v>46108</v>
      </c>
      <c r="C476" s="172" t="s">
        <v>2694</v>
      </c>
      <c r="D476" s="172" t="s">
        <v>98</v>
      </c>
      <c r="E476" s="172" t="s">
        <v>38</v>
      </c>
      <c r="F476" s="172" t="s">
        <v>87</v>
      </c>
      <c r="G476" s="172" t="s">
        <v>84</v>
      </c>
      <c r="H476" s="177">
        <v>1</v>
      </c>
      <c r="I476" s="178">
        <v>0</v>
      </c>
      <c r="J476" s="176">
        <v>46102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3468</v>
      </c>
      <c r="B477" s="176">
        <v>46108</v>
      </c>
      <c r="C477" s="172" t="s">
        <v>92</v>
      </c>
      <c r="D477" s="172" t="s">
        <v>24</v>
      </c>
      <c r="E477" s="172" t="s">
        <v>40</v>
      </c>
      <c r="F477" s="172" t="s">
        <v>197</v>
      </c>
      <c r="G477" s="172" t="s">
        <v>84</v>
      </c>
      <c r="H477" s="177">
        <v>1</v>
      </c>
      <c r="I477" s="178">
        <v>2146</v>
      </c>
      <c r="J477" s="176">
        <v>46106</v>
      </c>
      <c r="K477" s="172" t="s">
        <v>93</v>
      </c>
      <c r="L477" s="172" t="s">
        <v>94</v>
      </c>
      <c r="M477" s="179">
        <v>0.43</v>
      </c>
      <c r="N477" s="177"/>
      <c r="O477" s="177">
        <v>34</v>
      </c>
      <c r="P477" s="180">
        <v>-89.91</v>
      </c>
    </row>
    <row r="478" spans="1:16" ht="19.5" hidden="1" customHeight="1">
      <c r="A478" s="172" t="s">
        <v>3468</v>
      </c>
      <c r="B478" s="176">
        <v>46108</v>
      </c>
      <c r="C478" s="172" t="s">
        <v>100</v>
      </c>
      <c r="D478" s="172" t="s">
        <v>101</v>
      </c>
      <c r="E478" s="172" t="s">
        <v>40</v>
      </c>
      <c r="F478" s="172" t="s">
        <v>197</v>
      </c>
      <c r="G478" s="172" t="s">
        <v>84</v>
      </c>
      <c r="H478" s="177">
        <v>1</v>
      </c>
      <c r="I478" s="178">
        <v>2146</v>
      </c>
      <c r="J478" s="176">
        <v>46106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1254.75</v>
      </c>
    </row>
    <row r="479" spans="1:16" ht="19.5" hidden="1" customHeight="1">
      <c r="A479" s="172" t="s">
        <v>3468</v>
      </c>
      <c r="B479" s="176">
        <v>46108</v>
      </c>
      <c r="C479" s="172" t="s">
        <v>100</v>
      </c>
      <c r="D479" s="172" t="s">
        <v>102</v>
      </c>
      <c r="E479" s="172" t="s">
        <v>40</v>
      </c>
      <c r="F479" s="172" t="s">
        <v>197</v>
      </c>
      <c r="G479" s="172" t="s">
        <v>84</v>
      </c>
      <c r="H479" s="177">
        <v>1</v>
      </c>
      <c r="I479" s="178">
        <v>2146</v>
      </c>
      <c r="J479" s="176">
        <v>46106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12.55</v>
      </c>
    </row>
    <row r="480" spans="1:16" ht="19.5" hidden="1" customHeight="1">
      <c r="A480" s="172" t="s">
        <v>3468</v>
      </c>
      <c r="B480" s="176">
        <v>46108</v>
      </c>
      <c r="C480" s="172" t="s">
        <v>100</v>
      </c>
      <c r="D480" s="172" t="s">
        <v>103</v>
      </c>
      <c r="E480" s="172" t="s">
        <v>40</v>
      </c>
      <c r="F480" s="172" t="s">
        <v>197</v>
      </c>
      <c r="G480" s="172" t="s">
        <v>84</v>
      </c>
      <c r="H480" s="177">
        <v>1</v>
      </c>
      <c r="I480" s="178">
        <v>2146</v>
      </c>
      <c r="J480" s="176">
        <v>46106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878.7</v>
      </c>
    </row>
    <row r="481" spans="1:16" ht="19.5" hidden="1" customHeight="1">
      <c r="A481" s="172" t="s">
        <v>3468</v>
      </c>
      <c r="B481" s="176">
        <v>46108</v>
      </c>
      <c r="C481" s="172" t="s">
        <v>104</v>
      </c>
      <c r="D481" s="172" t="s">
        <v>105</v>
      </c>
      <c r="E481" s="172" t="s">
        <v>40</v>
      </c>
      <c r="F481" s="172" t="s">
        <v>197</v>
      </c>
      <c r="G481" s="172" t="s">
        <v>84</v>
      </c>
      <c r="H481" s="177">
        <v>1</v>
      </c>
      <c r="I481" s="178">
        <v>2146</v>
      </c>
      <c r="J481" s="176">
        <v>46106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-922.78</v>
      </c>
    </row>
    <row r="482" spans="1:16" ht="19.5" hidden="1" customHeight="1">
      <c r="A482" s="172" t="s">
        <v>3468</v>
      </c>
      <c r="B482" s="176">
        <v>46108</v>
      </c>
      <c r="C482" s="172" t="s">
        <v>2694</v>
      </c>
      <c r="D482" s="172" t="s">
        <v>95</v>
      </c>
      <c r="E482" s="172" t="s">
        <v>40</v>
      </c>
      <c r="F482" s="172" t="s">
        <v>197</v>
      </c>
      <c r="G482" s="172" t="s">
        <v>84</v>
      </c>
      <c r="H482" s="177">
        <v>1</v>
      </c>
      <c r="I482" s="178">
        <v>2146</v>
      </c>
      <c r="J482" s="176">
        <v>46106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-6.71</v>
      </c>
    </row>
    <row r="483" spans="1:16" ht="19.5" hidden="1" customHeight="1">
      <c r="A483" s="172" t="s">
        <v>3469</v>
      </c>
      <c r="B483" s="176">
        <v>46108</v>
      </c>
      <c r="C483" s="172" t="s">
        <v>92</v>
      </c>
      <c r="D483" s="172" t="s">
        <v>24</v>
      </c>
      <c r="E483" s="172" t="s">
        <v>41</v>
      </c>
      <c r="F483" s="172" t="s">
        <v>83</v>
      </c>
      <c r="G483" s="172" t="s">
        <v>84</v>
      </c>
      <c r="H483" s="177">
        <v>1</v>
      </c>
      <c r="I483" s="178">
        <v>0</v>
      </c>
      <c r="J483" s="176">
        <v>46100</v>
      </c>
      <c r="K483" s="172" t="s">
        <v>93</v>
      </c>
      <c r="L483" s="172" t="s">
        <v>94</v>
      </c>
      <c r="M483" s="179">
        <v>0</v>
      </c>
      <c r="N483" s="177"/>
      <c r="O483" s="177">
        <v>34</v>
      </c>
      <c r="P483" s="180">
        <v>-46.77</v>
      </c>
    </row>
    <row r="484" spans="1:16" ht="19.5" hidden="1" customHeight="1">
      <c r="A484" s="172" t="s">
        <v>3469</v>
      </c>
      <c r="B484" s="176">
        <v>46108</v>
      </c>
      <c r="C484" s="172" t="s">
        <v>2694</v>
      </c>
      <c r="D484" s="172" t="s">
        <v>95</v>
      </c>
      <c r="E484" s="172" t="s">
        <v>41</v>
      </c>
      <c r="F484" s="172" t="s">
        <v>83</v>
      </c>
      <c r="G484" s="172" t="s">
        <v>84</v>
      </c>
      <c r="H484" s="177">
        <v>1</v>
      </c>
      <c r="I484" s="178">
        <v>0</v>
      </c>
      <c r="J484" s="176">
        <v>46100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-11.67</v>
      </c>
    </row>
    <row r="485" spans="1:16" ht="19.5" hidden="1" customHeight="1">
      <c r="A485" s="172" t="s">
        <v>3469</v>
      </c>
      <c r="B485" s="176">
        <v>46108</v>
      </c>
      <c r="C485" s="172" t="s">
        <v>92</v>
      </c>
      <c r="D485" s="172" t="s">
        <v>96</v>
      </c>
      <c r="E485" s="172" t="s">
        <v>41</v>
      </c>
      <c r="F485" s="172" t="s">
        <v>83</v>
      </c>
      <c r="G485" s="172" t="s">
        <v>84</v>
      </c>
      <c r="H485" s="177">
        <v>1</v>
      </c>
      <c r="I485" s="178">
        <v>0</v>
      </c>
      <c r="J485" s="176">
        <v>46100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0</v>
      </c>
    </row>
    <row r="486" spans="1:16" ht="19.5" hidden="1" customHeight="1">
      <c r="A486" s="172" t="s">
        <v>3469</v>
      </c>
      <c r="B486" s="176">
        <v>46108</v>
      </c>
      <c r="C486" s="172" t="s">
        <v>92</v>
      </c>
      <c r="D486" s="172" t="s">
        <v>97</v>
      </c>
      <c r="E486" s="172" t="s">
        <v>41</v>
      </c>
      <c r="F486" s="172" t="s">
        <v>83</v>
      </c>
      <c r="G486" s="172" t="s">
        <v>84</v>
      </c>
      <c r="H486" s="177">
        <v>1</v>
      </c>
      <c r="I486" s="178">
        <v>0</v>
      </c>
      <c r="J486" s="176">
        <v>46100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-46.77</v>
      </c>
    </row>
    <row r="487" spans="1:16" ht="19.5" hidden="1" customHeight="1">
      <c r="A487" s="172" t="s">
        <v>3469</v>
      </c>
      <c r="B487" s="176">
        <v>46108</v>
      </c>
      <c r="C487" s="172" t="s">
        <v>2694</v>
      </c>
      <c r="D487" s="172" t="s">
        <v>98</v>
      </c>
      <c r="E487" s="172" t="s">
        <v>41</v>
      </c>
      <c r="F487" s="172" t="s">
        <v>83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-15</v>
      </c>
    </row>
    <row r="488" spans="1:16" ht="19.5" hidden="1" customHeight="1">
      <c r="A488" s="172" t="s">
        <v>3470</v>
      </c>
      <c r="B488" s="176">
        <v>46108</v>
      </c>
      <c r="C488" s="172" t="s">
        <v>92</v>
      </c>
      <c r="D488" s="172" t="s">
        <v>24</v>
      </c>
      <c r="E488" s="172" t="s">
        <v>39</v>
      </c>
      <c r="F488" s="172" t="s">
        <v>117</v>
      </c>
      <c r="G488" s="172" t="s">
        <v>84</v>
      </c>
      <c r="H488" s="177">
        <v>1</v>
      </c>
      <c r="I488" s="178">
        <v>0</v>
      </c>
      <c r="J488" s="176">
        <v>46104</v>
      </c>
      <c r="K488" s="172" t="s">
        <v>93</v>
      </c>
      <c r="L488" s="172" t="s">
        <v>94</v>
      </c>
      <c r="M488" s="179">
        <v>0</v>
      </c>
      <c r="N488" s="177"/>
      <c r="O488" s="177">
        <v>33</v>
      </c>
      <c r="P488" s="180">
        <v>-46.77</v>
      </c>
    </row>
    <row r="489" spans="1:16" ht="19.5" hidden="1" customHeight="1">
      <c r="A489" s="172" t="s">
        <v>3470</v>
      </c>
      <c r="B489" s="176">
        <v>46108</v>
      </c>
      <c r="C489" s="172" t="s">
        <v>2694</v>
      </c>
      <c r="D489" s="172" t="s">
        <v>95</v>
      </c>
      <c r="E489" s="172" t="s">
        <v>39</v>
      </c>
      <c r="F489" s="172" t="s">
        <v>117</v>
      </c>
      <c r="G489" s="172" t="s">
        <v>84</v>
      </c>
      <c r="H489" s="177">
        <v>1</v>
      </c>
      <c r="I489" s="178">
        <v>0</v>
      </c>
      <c r="J489" s="176">
        <v>46104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-5.49</v>
      </c>
    </row>
    <row r="490" spans="1:16" ht="19.5" hidden="1" customHeight="1">
      <c r="A490" s="172" t="s">
        <v>3470</v>
      </c>
      <c r="B490" s="176">
        <v>46108</v>
      </c>
      <c r="C490" s="172" t="s">
        <v>92</v>
      </c>
      <c r="D490" s="172" t="s">
        <v>96</v>
      </c>
      <c r="E490" s="172" t="s">
        <v>39</v>
      </c>
      <c r="F490" s="172" t="s">
        <v>117</v>
      </c>
      <c r="G490" s="172" t="s">
        <v>84</v>
      </c>
      <c r="H490" s="177">
        <v>1</v>
      </c>
      <c r="I490" s="178">
        <v>0</v>
      </c>
      <c r="J490" s="176">
        <v>46104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3470</v>
      </c>
      <c r="B491" s="176">
        <v>46108</v>
      </c>
      <c r="C491" s="172" t="s">
        <v>92</v>
      </c>
      <c r="D491" s="172" t="s">
        <v>97</v>
      </c>
      <c r="E491" s="172" t="s">
        <v>39</v>
      </c>
      <c r="F491" s="172" t="s">
        <v>117</v>
      </c>
      <c r="G491" s="172" t="s">
        <v>84</v>
      </c>
      <c r="H491" s="177">
        <v>1</v>
      </c>
      <c r="I491" s="178">
        <v>0</v>
      </c>
      <c r="J491" s="176">
        <v>46104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-46.77</v>
      </c>
    </row>
    <row r="492" spans="1:16" ht="19.5" hidden="1" customHeight="1">
      <c r="A492" s="172" t="s">
        <v>3470</v>
      </c>
      <c r="B492" s="176">
        <v>46108</v>
      </c>
      <c r="C492" s="172" t="s">
        <v>2694</v>
      </c>
      <c r="D492" s="172" t="s">
        <v>98</v>
      </c>
      <c r="E492" s="172" t="s">
        <v>39</v>
      </c>
      <c r="F492" s="172" t="s">
        <v>117</v>
      </c>
      <c r="G492" s="172" t="s">
        <v>84</v>
      </c>
      <c r="H492" s="177">
        <v>1</v>
      </c>
      <c r="I492" s="178">
        <v>0</v>
      </c>
      <c r="J492" s="176">
        <v>46104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-15</v>
      </c>
    </row>
    <row r="493" spans="1:16" ht="19.5" hidden="1" customHeight="1">
      <c r="A493" s="172" t="s">
        <v>3468</v>
      </c>
      <c r="B493" s="176">
        <v>46108</v>
      </c>
      <c r="C493" s="172" t="s">
        <v>2694</v>
      </c>
      <c r="D493" s="172" t="s">
        <v>82</v>
      </c>
      <c r="E493" s="172" t="s">
        <v>40</v>
      </c>
      <c r="F493" s="172" t="s">
        <v>197</v>
      </c>
      <c r="G493" s="172" t="s">
        <v>84</v>
      </c>
      <c r="H493" s="177">
        <v>1</v>
      </c>
      <c r="I493" s="178">
        <v>0</v>
      </c>
      <c r="J493" s="176">
        <v>46106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-23.84</v>
      </c>
    </row>
    <row r="494" spans="1:16" ht="19.5" hidden="1" customHeight="1">
      <c r="A494" s="172" t="s">
        <v>3471</v>
      </c>
      <c r="B494" s="176">
        <v>46108</v>
      </c>
      <c r="C494" s="172" t="s">
        <v>92</v>
      </c>
      <c r="D494" s="172" t="s">
        <v>24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2200</v>
      </c>
      <c r="J494" s="176">
        <v>46107</v>
      </c>
      <c r="K494" s="172" t="s">
        <v>93</v>
      </c>
      <c r="L494" s="172" t="s">
        <v>94</v>
      </c>
      <c r="M494" s="179">
        <v>0.43</v>
      </c>
      <c r="N494" s="177"/>
      <c r="O494" s="177">
        <v>35</v>
      </c>
      <c r="P494" s="180">
        <v>-110.36</v>
      </c>
    </row>
    <row r="495" spans="1:16" ht="19.5" hidden="1" customHeight="1">
      <c r="A495" s="172" t="s">
        <v>3471</v>
      </c>
      <c r="B495" s="176">
        <v>46108</v>
      </c>
      <c r="C495" s="172" t="s">
        <v>100</v>
      </c>
      <c r="D495" s="172" t="s">
        <v>101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2200</v>
      </c>
      <c r="J495" s="176">
        <v>46107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984.76</v>
      </c>
    </row>
    <row r="496" spans="1:16" ht="19.5" hidden="1" customHeight="1">
      <c r="A496" s="172" t="s">
        <v>3471</v>
      </c>
      <c r="B496" s="176">
        <v>46108</v>
      </c>
      <c r="C496" s="172" t="s">
        <v>100</v>
      </c>
      <c r="D496" s="172" t="s">
        <v>102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2200</v>
      </c>
      <c r="J496" s="176">
        <v>46107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9.85</v>
      </c>
    </row>
    <row r="497" spans="1:16" ht="19.5" hidden="1" customHeight="1">
      <c r="A497" s="172" t="s">
        <v>3471</v>
      </c>
      <c r="B497" s="176">
        <v>46108</v>
      </c>
      <c r="C497" s="172" t="s">
        <v>100</v>
      </c>
      <c r="D497" s="172" t="s">
        <v>103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2200</v>
      </c>
      <c r="J497" s="176">
        <v>46107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1205.3900000000001</v>
      </c>
    </row>
    <row r="498" spans="1:16" ht="19.5" hidden="1" customHeight="1">
      <c r="A498" s="172" t="s">
        <v>3471</v>
      </c>
      <c r="B498" s="176">
        <v>46108</v>
      </c>
      <c r="C498" s="172" t="s">
        <v>104</v>
      </c>
      <c r="D498" s="172" t="s">
        <v>105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2200</v>
      </c>
      <c r="J498" s="176">
        <v>46107</v>
      </c>
      <c r="K498" s="172" t="s">
        <v>93</v>
      </c>
      <c r="L498" s="172" t="s">
        <v>94</v>
      </c>
      <c r="M498" s="179">
        <v>0.43</v>
      </c>
      <c r="N498" s="177"/>
      <c r="O498" s="177"/>
      <c r="P498" s="180">
        <v>-946</v>
      </c>
    </row>
    <row r="499" spans="1:16" ht="19.5" hidden="1" customHeight="1">
      <c r="A499" s="172" t="s">
        <v>3471</v>
      </c>
      <c r="B499" s="176">
        <v>46108</v>
      </c>
      <c r="C499" s="172" t="s">
        <v>2694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2200</v>
      </c>
      <c r="J499" s="176">
        <v>46107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-5.05</v>
      </c>
    </row>
    <row r="500" spans="1:16" ht="19.5" hidden="1" customHeight="1">
      <c r="A500" s="172" t="s">
        <v>3471</v>
      </c>
      <c r="B500" s="176">
        <v>46108</v>
      </c>
      <c r="C500" s="172" t="s">
        <v>2694</v>
      </c>
      <c r="D500" s="172" t="s">
        <v>82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46107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-18.71</v>
      </c>
    </row>
    <row r="501" spans="1:16" ht="19.5" hidden="1" customHeight="1">
      <c r="A501" s="172" t="s">
        <v>3472</v>
      </c>
      <c r="B501" s="176">
        <v>46108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46103</v>
      </c>
      <c r="K501" s="172" t="s">
        <v>93</v>
      </c>
      <c r="L501" s="172" t="s">
        <v>94</v>
      </c>
      <c r="M501" s="179">
        <v>0</v>
      </c>
      <c r="N501" s="177"/>
      <c r="O501" s="177">
        <v>32</v>
      </c>
      <c r="P501" s="180">
        <v>-56.94</v>
      </c>
    </row>
    <row r="502" spans="1:16" ht="19.5" hidden="1" customHeight="1">
      <c r="A502" s="172" t="s">
        <v>3472</v>
      </c>
      <c r="B502" s="176">
        <v>46108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46103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-10.1</v>
      </c>
    </row>
    <row r="503" spans="1:16" ht="19.5" hidden="1" customHeight="1">
      <c r="A503" s="172" t="s">
        <v>3472</v>
      </c>
      <c r="B503" s="176">
        <v>46108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46103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3472</v>
      </c>
      <c r="B504" s="176">
        <v>46108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46103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3472</v>
      </c>
      <c r="B505" s="176">
        <v>46108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46103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hidden="1" customHeight="1">
      <c r="A506" s="172" t="s">
        <v>3473</v>
      </c>
      <c r="B506" s="176">
        <v>46108</v>
      </c>
      <c r="C506" s="172" t="s">
        <v>92</v>
      </c>
      <c r="D506" s="172" t="s">
        <v>24</v>
      </c>
      <c r="E506" s="172" t="s">
        <v>58</v>
      </c>
      <c r="F506" s="172" t="s">
        <v>1300</v>
      </c>
      <c r="G506" s="172" t="s">
        <v>84</v>
      </c>
      <c r="H506" s="177">
        <v>1</v>
      </c>
      <c r="I506" s="178">
        <v>2443</v>
      </c>
      <c r="J506" s="176">
        <v>46104</v>
      </c>
      <c r="K506" s="172" t="s">
        <v>93</v>
      </c>
      <c r="L506" s="172" t="s">
        <v>94</v>
      </c>
      <c r="M506" s="179">
        <v>0.43</v>
      </c>
      <c r="N506" s="177"/>
      <c r="O506" s="177">
        <v>33</v>
      </c>
      <c r="P506" s="180">
        <v>-98.13</v>
      </c>
    </row>
    <row r="507" spans="1:16" ht="19.5" hidden="1" customHeight="1">
      <c r="A507" s="172" t="s">
        <v>3473</v>
      </c>
      <c r="B507" s="176">
        <v>46108</v>
      </c>
      <c r="C507" s="172" t="s">
        <v>100</v>
      </c>
      <c r="D507" s="172" t="s">
        <v>101</v>
      </c>
      <c r="E507" s="172" t="s">
        <v>58</v>
      </c>
      <c r="F507" s="172" t="s">
        <v>1300</v>
      </c>
      <c r="G507" s="172" t="s">
        <v>84</v>
      </c>
      <c r="H507" s="177">
        <v>1</v>
      </c>
      <c r="I507" s="178">
        <v>2443</v>
      </c>
      <c r="J507" s="176">
        <v>46104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1462.86</v>
      </c>
    </row>
    <row r="508" spans="1:16" ht="19.5" hidden="1" customHeight="1">
      <c r="A508" s="172" t="s">
        <v>3473</v>
      </c>
      <c r="B508" s="176">
        <v>46108</v>
      </c>
      <c r="C508" s="172" t="s">
        <v>100</v>
      </c>
      <c r="D508" s="172" t="s">
        <v>102</v>
      </c>
      <c r="E508" s="172" t="s">
        <v>58</v>
      </c>
      <c r="F508" s="172" t="s">
        <v>1300</v>
      </c>
      <c r="G508" s="172" t="s">
        <v>84</v>
      </c>
      <c r="H508" s="177">
        <v>1</v>
      </c>
      <c r="I508" s="178">
        <v>2443</v>
      </c>
      <c r="J508" s="176">
        <v>46104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14.63</v>
      </c>
    </row>
    <row r="509" spans="1:16" ht="19.5" hidden="1" customHeight="1">
      <c r="A509" s="172" t="s">
        <v>3473</v>
      </c>
      <c r="B509" s="176">
        <v>46108</v>
      </c>
      <c r="C509" s="172" t="s">
        <v>100</v>
      </c>
      <c r="D509" s="172" t="s">
        <v>103</v>
      </c>
      <c r="E509" s="172" t="s">
        <v>58</v>
      </c>
      <c r="F509" s="172" t="s">
        <v>1300</v>
      </c>
      <c r="G509" s="172" t="s">
        <v>84</v>
      </c>
      <c r="H509" s="177">
        <v>1</v>
      </c>
      <c r="I509" s="178">
        <v>2443</v>
      </c>
      <c r="J509" s="176">
        <v>46104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965.51</v>
      </c>
    </row>
    <row r="510" spans="1:16" ht="19.5" hidden="1" customHeight="1">
      <c r="A510" s="172" t="s">
        <v>3473</v>
      </c>
      <c r="B510" s="176">
        <v>46108</v>
      </c>
      <c r="C510" s="172" t="s">
        <v>104</v>
      </c>
      <c r="D510" s="172" t="s">
        <v>105</v>
      </c>
      <c r="E510" s="172" t="s">
        <v>58</v>
      </c>
      <c r="F510" s="172" t="s">
        <v>1300</v>
      </c>
      <c r="G510" s="172" t="s">
        <v>84</v>
      </c>
      <c r="H510" s="177">
        <v>1</v>
      </c>
      <c r="I510" s="178">
        <v>2443</v>
      </c>
      <c r="J510" s="176">
        <v>46104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-1050.49</v>
      </c>
    </row>
    <row r="511" spans="1:16" ht="19.5" hidden="1" customHeight="1">
      <c r="A511" s="172" t="s">
        <v>3473</v>
      </c>
      <c r="B511" s="176">
        <v>46108</v>
      </c>
      <c r="C511" s="172" t="s">
        <v>2694</v>
      </c>
      <c r="D511" s="172" t="s">
        <v>95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2443</v>
      </c>
      <c r="J511" s="176">
        <v>46104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-6.64</v>
      </c>
    </row>
    <row r="512" spans="1:16" ht="19.5" hidden="1" customHeight="1">
      <c r="A512" s="172" t="s">
        <v>3473</v>
      </c>
      <c r="B512" s="176">
        <v>46108</v>
      </c>
      <c r="C512" s="172" t="s">
        <v>2694</v>
      </c>
      <c r="D512" s="172" t="s">
        <v>82</v>
      </c>
      <c r="E512" s="172" t="s">
        <v>58</v>
      </c>
      <c r="F512" s="172" t="s">
        <v>1300</v>
      </c>
      <c r="G512" s="172" t="s">
        <v>84</v>
      </c>
      <c r="H512" s="177">
        <v>1</v>
      </c>
      <c r="I512" s="178">
        <v>0</v>
      </c>
      <c r="J512" s="176">
        <v>46104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-27.79</v>
      </c>
    </row>
    <row r="513" spans="1:16" ht="19.5" hidden="1" customHeight="1">
      <c r="A513" s="172" t="s">
        <v>3474</v>
      </c>
      <c r="B513" s="176">
        <v>46108</v>
      </c>
      <c r="C513" s="172" t="s">
        <v>92</v>
      </c>
      <c r="D513" s="172" t="s">
        <v>24</v>
      </c>
      <c r="E513" s="172" t="s">
        <v>60</v>
      </c>
      <c r="F513" s="172" t="s">
        <v>1426</v>
      </c>
      <c r="G513" s="172" t="s">
        <v>84</v>
      </c>
      <c r="H513" s="177">
        <v>1</v>
      </c>
      <c r="I513" s="178">
        <v>2422</v>
      </c>
      <c r="J513" s="176">
        <v>46103</v>
      </c>
      <c r="K513" s="172" t="s">
        <v>93</v>
      </c>
      <c r="L513" s="172" t="s">
        <v>94</v>
      </c>
      <c r="M513" s="179">
        <v>0.43</v>
      </c>
      <c r="N513" s="177"/>
      <c r="O513" s="177">
        <v>32</v>
      </c>
      <c r="P513" s="180">
        <v>-85.43</v>
      </c>
    </row>
    <row r="514" spans="1:16" ht="19.5" hidden="1" customHeight="1">
      <c r="A514" s="172" t="s">
        <v>3474</v>
      </c>
      <c r="B514" s="176">
        <v>46108</v>
      </c>
      <c r="C514" s="172" t="s">
        <v>100</v>
      </c>
      <c r="D514" s="172" t="s">
        <v>101</v>
      </c>
      <c r="E514" s="172" t="s">
        <v>60</v>
      </c>
      <c r="F514" s="172" t="s">
        <v>1426</v>
      </c>
      <c r="G514" s="172" t="s">
        <v>84</v>
      </c>
      <c r="H514" s="177">
        <v>1</v>
      </c>
      <c r="I514" s="178">
        <v>2422</v>
      </c>
      <c r="J514" s="176">
        <v>46103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1235.24</v>
      </c>
    </row>
    <row r="515" spans="1:16" ht="19.5" hidden="1" customHeight="1">
      <c r="A515" s="172" t="s">
        <v>3474</v>
      </c>
      <c r="B515" s="176">
        <v>46108</v>
      </c>
      <c r="C515" s="172" t="s">
        <v>100</v>
      </c>
      <c r="D515" s="172" t="s">
        <v>102</v>
      </c>
      <c r="E515" s="172" t="s">
        <v>60</v>
      </c>
      <c r="F515" s="172" t="s">
        <v>1426</v>
      </c>
      <c r="G515" s="172" t="s">
        <v>84</v>
      </c>
      <c r="H515" s="177">
        <v>1</v>
      </c>
      <c r="I515" s="178">
        <v>2422</v>
      </c>
      <c r="J515" s="176">
        <v>46103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12.35</v>
      </c>
    </row>
    <row r="516" spans="1:16" ht="19.5" hidden="1" customHeight="1">
      <c r="A516" s="172" t="s">
        <v>3474</v>
      </c>
      <c r="B516" s="176">
        <v>46108</v>
      </c>
      <c r="C516" s="172" t="s">
        <v>100</v>
      </c>
      <c r="D516" s="172" t="s">
        <v>103</v>
      </c>
      <c r="E516" s="172" t="s">
        <v>60</v>
      </c>
      <c r="F516" s="172" t="s">
        <v>1426</v>
      </c>
      <c r="G516" s="172" t="s">
        <v>84</v>
      </c>
      <c r="H516" s="177">
        <v>1</v>
      </c>
      <c r="I516" s="178">
        <v>2422</v>
      </c>
      <c r="J516" s="176">
        <v>46103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1174.4100000000001</v>
      </c>
    </row>
    <row r="517" spans="1:16" ht="19.5" hidden="1" customHeight="1">
      <c r="A517" s="172" t="s">
        <v>3474</v>
      </c>
      <c r="B517" s="176">
        <v>46108</v>
      </c>
      <c r="C517" s="172" t="s">
        <v>104</v>
      </c>
      <c r="D517" s="172" t="s">
        <v>105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2422</v>
      </c>
      <c r="J517" s="176">
        <v>46103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-1041.46</v>
      </c>
    </row>
    <row r="518" spans="1:16" ht="19.5" hidden="1" customHeight="1">
      <c r="A518" s="172" t="s">
        <v>3474</v>
      </c>
      <c r="B518" s="176">
        <v>46108</v>
      </c>
      <c r="C518" s="172" t="s">
        <v>2694</v>
      </c>
      <c r="D518" s="172" t="s">
        <v>95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2422</v>
      </c>
      <c r="J518" s="176">
        <v>46103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-6.94</v>
      </c>
    </row>
    <row r="519" spans="1:16" ht="19.5" hidden="1" customHeight="1">
      <c r="A519" s="172" t="s">
        <v>3474</v>
      </c>
      <c r="B519" s="176">
        <v>46108</v>
      </c>
      <c r="C519" s="172" t="s">
        <v>2694</v>
      </c>
      <c r="D519" s="172" t="s">
        <v>82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0</v>
      </c>
      <c r="J519" s="176">
        <v>46103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-23.47</v>
      </c>
    </row>
    <row r="520" spans="1:16" ht="19.5" hidden="1" customHeight="1">
      <c r="A520" s="172" t="s">
        <v>3475</v>
      </c>
      <c r="B520" s="176">
        <v>46108</v>
      </c>
      <c r="C520" s="172" t="s">
        <v>92</v>
      </c>
      <c r="D520" s="172" t="s">
        <v>24</v>
      </c>
      <c r="E520" s="172" t="s">
        <v>57</v>
      </c>
      <c r="F520" s="172" t="s">
        <v>1263</v>
      </c>
      <c r="G520" s="172" t="s">
        <v>84</v>
      </c>
      <c r="H520" s="177">
        <v>1</v>
      </c>
      <c r="I520" s="178">
        <v>0</v>
      </c>
      <c r="J520" s="176">
        <v>46104</v>
      </c>
      <c r="K520" s="172" t="s">
        <v>93</v>
      </c>
      <c r="L520" s="172" t="s">
        <v>94</v>
      </c>
      <c r="M520" s="179">
        <v>0</v>
      </c>
      <c r="N520" s="177"/>
      <c r="O520" s="177">
        <v>33</v>
      </c>
      <c r="P520" s="180">
        <v>-56.94</v>
      </c>
    </row>
    <row r="521" spans="1:16" ht="19.5" hidden="1" customHeight="1">
      <c r="A521" s="172" t="s">
        <v>3475</v>
      </c>
      <c r="B521" s="176">
        <v>46108</v>
      </c>
      <c r="C521" s="172" t="s">
        <v>2694</v>
      </c>
      <c r="D521" s="172" t="s">
        <v>95</v>
      </c>
      <c r="E521" s="172" t="s">
        <v>57</v>
      </c>
      <c r="F521" s="172" t="s">
        <v>1263</v>
      </c>
      <c r="G521" s="172" t="s">
        <v>84</v>
      </c>
      <c r="H521" s="177">
        <v>1</v>
      </c>
      <c r="I521" s="178">
        <v>0</v>
      </c>
      <c r="J521" s="176">
        <v>46104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-7.27</v>
      </c>
    </row>
    <row r="522" spans="1:16" ht="19.5" hidden="1" customHeight="1">
      <c r="A522" s="172" t="s">
        <v>3475</v>
      </c>
      <c r="B522" s="176">
        <v>46108</v>
      </c>
      <c r="C522" s="172" t="s">
        <v>92</v>
      </c>
      <c r="D522" s="172" t="s">
        <v>96</v>
      </c>
      <c r="E522" s="172" t="s">
        <v>57</v>
      </c>
      <c r="F522" s="172" t="s">
        <v>1263</v>
      </c>
      <c r="G522" s="172" t="s">
        <v>84</v>
      </c>
      <c r="H522" s="177">
        <v>1</v>
      </c>
      <c r="I522" s="178">
        <v>0</v>
      </c>
      <c r="J522" s="176">
        <v>46104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3475</v>
      </c>
      <c r="B523" s="176">
        <v>46108</v>
      </c>
      <c r="C523" s="172" t="s">
        <v>92</v>
      </c>
      <c r="D523" s="172" t="s">
        <v>97</v>
      </c>
      <c r="E523" s="172" t="s">
        <v>57</v>
      </c>
      <c r="F523" s="172" t="s">
        <v>1263</v>
      </c>
      <c r="G523" s="172" t="s">
        <v>84</v>
      </c>
      <c r="H523" s="177">
        <v>1</v>
      </c>
      <c r="I523" s="178">
        <v>0</v>
      </c>
      <c r="J523" s="176">
        <v>46104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3475</v>
      </c>
      <c r="B524" s="176">
        <v>46108</v>
      </c>
      <c r="C524" s="172" t="s">
        <v>2694</v>
      </c>
      <c r="D524" s="172" t="s">
        <v>98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46104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3476</v>
      </c>
      <c r="B525" s="176">
        <v>46108</v>
      </c>
      <c r="C525" s="172" t="s">
        <v>2694</v>
      </c>
      <c r="D525" s="172" t="s">
        <v>82</v>
      </c>
      <c r="E525" s="172" t="s">
        <v>38</v>
      </c>
      <c r="F525" s="172" t="s">
        <v>87</v>
      </c>
      <c r="G525" s="172" t="s">
        <v>84</v>
      </c>
      <c r="H525" s="177">
        <v>1</v>
      </c>
      <c r="I525" s="178">
        <v>0</v>
      </c>
      <c r="J525" s="176">
        <v>46108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-15.27</v>
      </c>
    </row>
    <row r="526" spans="1:16" ht="19.5" hidden="1" customHeight="1">
      <c r="A526" s="172" t="s">
        <v>3477</v>
      </c>
      <c r="B526" s="176">
        <v>46108</v>
      </c>
      <c r="C526" s="172" t="s">
        <v>92</v>
      </c>
      <c r="D526" s="172" t="s">
        <v>24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2163</v>
      </c>
      <c r="J526" s="176">
        <v>46107</v>
      </c>
      <c r="K526" s="172" t="s">
        <v>93</v>
      </c>
      <c r="L526" s="172" t="s">
        <v>94</v>
      </c>
      <c r="M526" s="179">
        <v>0.43</v>
      </c>
      <c r="N526" s="177"/>
      <c r="O526" s="177">
        <v>35</v>
      </c>
      <c r="P526" s="180">
        <v>-109.77</v>
      </c>
    </row>
    <row r="527" spans="1:16" ht="19.5" hidden="1" customHeight="1">
      <c r="A527" s="172" t="s">
        <v>3477</v>
      </c>
      <c r="B527" s="176">
        <v>46108</v>
      </c>
      <c r="C527" s="172" t="s">
        <v>100</v>
      </c>
      <c r="D527" s="172" t="s">
        <v>101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2163</v>
      </c>
      <c r="J527" s="176">
        <v>46107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1045.54</v>
      </c>
    </row>
    <row r="528" spans="1:16" ht="19.5" hidden="1" customHeight="1">
      <c r="A528" s="172" t="s">
        <v>3477</v>
      </c>
      <c r="B528" s="176">
        <v>46108</v>
      </c>
      <c r="C528" s="172" t="s">
        <v>100</v>
      </c>
      <c r="D528" s="172" t="s">
        <v>102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2163</v>
      </c>
      <c r="J528" s="176">
        <v>46107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3477</v>
      </c>
      <c r="B529" s="176">
        <v>46108</v>
      </c>
      <c r="C529" s="172" t="s">
        <v>100</v>
      </c>
      <c r="D529" s="172" t="s">
        <v>103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2163</v>
      </c>
      <c r="J529" s="176">
        <v>46107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1117.46</v>
      </c>
    </row>
    <row r="530" spans="1:16" ht="19.5" hidden="1" customHeight="1">
      <c r="A530" s="172" t="s">
        <v>3477</v>
      </c>
      <c r="B530" s="176">
        <v>46108</v>
      </c>
      <c r="C530" s="172" t="s">
        <v>104</v>
      </c>
      <c r="D530" s="172" t="s">
        <v>105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2163</v>
      </c>
      <c r="J530" s="176">
        <v>46107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-930.09</v>
      </c>
    </row>
    <row r="531" spans="1:16" ht="19.5" customHeight="1">
      <c r="A531" s="172" t="s">
        <v>3246</v>
      </c>
      <c r="B531" s="176">
        <v>46108</v>
      </c>
      <c r="C531" s="172" t="s">
        <v>109</v>
      </c>
      <c r="D531" s="172" t="s">
        <v>139</v>
      </c>
      <c r="E531" s="172" t="s">
        <v>85</v>
      </c>
      <c r="F531" s="172" t="s">
        <v>85</v>
      </c>
      <c r="G531" s="172" t="s">
        <v>85</v>
      </c>
      <c r="H531" s="177">
        <v>0</v>
      </c>
      <c r="I531" s="178">
        <v>0</v>
      </c>
      <c r="J531" s="176">
        <v>46108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-288.35000000000002</v>
      </c>
    </row>
    <row r="532" spans="1:16" ht="19.5" customHeight="1">
      <c r="A532" s="172" t="s">
        <v>142</v>
      </c>
      <c r="B532" s="176">
        <v>46108</v>
      </c>
      <c r="C532" s="172" t="s">
        <v>109</v>
      </c>
      <c r="D532" s="172" t="s">
        <v>143</v>
      </c>
      <c r="E532" s="172" t="s">
        <v>85</v>
      </c>
      <c r="F532" s="172" t="s">
        <v>85</v>
      </c>
      <c r="G532" s="172" t="s">
        <v>85</v>
      </c>
      <c r="H532" s="177">
        <v>0</v>
      </c>
      <c r="I532" s="178">
        <v>0</v>
      </c>
      <c r="J532" s="176">
        <v>46108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-762.3</v>
      </c>
    </row>
    <row r="533" spans="1:16" ht="19.5" customHeight="1">
      <c r="A533" s="172" t="s">
        <v>3251</v>
      </c>
      <c r="B533" s="176">
        <v>46108</v>
      </c>
      <c r="C533" s="172" t="s">
        <v>109</v>
      </c>
      <c r="D533" s="172" t="s">
        <v>139</v>
      </c>
      <c r="E533" s="172" t="s">
        <v>85</v>
      </c>
      <c r="F533" s="172" t="s">
        <v>85</v>
      </c>
      <c r="G533" s="172" t="s">
        <v>85</v>
      </c>
      <c r="H533" s="177">
        <v>0</v>
      </c>
      <c r="I533" s="178">
        <v>0</v>
      </c>
      <c r="J533" s="176">
        <v>46108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-433.65</v>
      </c>
    </row>
    <row r="534" spans="1:16" ht="19.5" customHeight="1">
      <c r="A534" s="172" t="s">
        <v>3432</v>
      </c>
      <c r="B534" s="176">
        <v>46108</v>
      </c>
      <c r="C534" s="172" t="s">
        <v>109</v>
      </c>
      <c r="D534" s="172" t="s">
        <v>139</v>
      </c>
      <c r="E534" s="172" t="s">
        <v>85</v>
      </c>
      <c r="F534" s="172" t="s">
        <v>85</v>
      </c>
      <c r="G534" s="172" t="s">
        <v>85</v>
      </c>
      <c r="H534" s="177">
        <v>0</v>
      </c>
      <c r="I534" s="178">
        <v>0</v>
      </c>
      <c r="J534" s="176">
        <v>46108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-292</v>
      </c>
    </row>
    <row r="535" spans="1:16" ht="19.5" customHeight="1">
      <c r="A535" s="172" t="s">
        <v>3433</v>
      </c>
      <c r="B535" s="176">
        <v>46108</v>
      </c>
      <c r="C535" s="172" t="s">
        <v>109</v>
      </c>
      <c r="D535" s="172" t="s">
        <v>139</v>
      </c>
      <c r="E535" s="172" t="s">
        <v>85</v>
      </c>
      <c r="F535" s="172" t="s">
        <v>85</v>
      </c>
      <c r="G535" s="172" t="s">
        <v>85</v>
      </c>
      <c r="H535" s="177">
        <v>0</v>
      </c>
      <c r="I535" s="178">
        <v>0</v>
      </c>
      <c r="J535" s="176">
        <v>46108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-286.25</v>
      </c>
    </row>
    <row r="536" spans="1:16" ht="19.5" customHeight="1">
      <c r="A536" s="172" t="s">
        <v>3434</v>
      </c>
      <c r="B536" s="176">
        <v>46108</v>
      </c>
      <c r="C536" s="172" t="s">
        <v>109</v>
      </c>
      <c r="D536" s="172" t="s">
        <v>139</v>
      </c>
      <c r="E536" s="172" t="s">
        <v>85</v>
      </c>
      <c r="F536" s="172" t="s">
        <v>85</v>
      </c>
      <c r="G536" s="172" t="s">
        <v>85</v>
      </c>
      <c r="H536" s="177">
        <v>0</v>
      </c>
      <c r="I536" s="178">
        <v>0</v>
      </c>
      <c r="J536" s="176">
        <v>46108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-266.52</v>
      </c>
    </row>
    <row r="537" spans="1:16" ht="19.5" customHeight="1">
      <c r="A537" s="172" t="s">
        <v>3013</v>
      </c>
      <c r="B537" s="176">
        <v>46108</v>
      </c>
      <c r="C537" s="172" t="s">
        <v>109</v>
      </c>
      <c r="D537" s="172" t="s">
        <v>143</v>
      </c>
      <c r="E537" s="172" t="s">
        <v>85</v>
      </c>
      <c r="F537" s="172" t="s">
        <v>85</v>
      </c>
      <c r="G537" s="172" t="s">
        <v>85</v>
      </c>
      <c r="H537" s="177">
        <v>0</v>
      </c>
      <c r="I537" s="178">
        <v>0</v>
      </c>
      <c r="J537" s="176">
        <v>46108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-568.6</v>
      </c>
    </row>
    <row r="538" spans="1:16" ht="19.5" customHeight="1">
      <c r="A538" s="172" t="s">
        <v>3407</v>
      </c>
      <c r="B538" s="176">
        <v>46108</v>
      </c>
      <c r="C538" s="172" t="s">
        <v>109</v>
      </c>
      <c r="D538" s="172" t="s">
        <v>139</v>
      </c>
      <c r="E538" s="172" t="s">
        <v>85</v>
      </c>
      <c r="F538" s="172" t="s">
        <v>85</v>
      </c>
      <c r="G538" s="172" t="s">
        <v>85</v>
      </c>
      <c r="H538" s="177">
        <v>0</v>
      </c>
      <c r="I538" s="178">
        <v>0</v>
      </c>
      <c r="J538" s="176">
        <v>46108</v>
      </c>
      <c r="K538" s="172" t="s">
        <v>85</v>
      </c>
      <c r="L538" s="172" t="s">
        <v>85</v>
      </c>
      <c r="M538" s="179">
        <v>0</v>
      </c>
      <c r="N538" s="177"/>
      <c r="O538" s="177"/>
      <c r="P538" s="180">
        <v>-282.04000000000002</v>
      </c>
    </row>
    <row r="539" spans="1:16" ht="19.5" customHeight="1">
      <c r="A539" s="172" t="s">
        <v>3406</v>
      </c>
      <c r="B539" s="176">
        <v>46108</v>
      </c>
      <c r="C539" s="172" t="s">
        <v>109</v>
      </c>
      <c r="D539" s="172" t="s">
        <v>139</v>
      </c>
      <c r="E539" s="172" t="s">
        <v>85</v>
      </c>
      <c r="F539" s="172" t="s">
        <v>85</v>
      </c>
      <c r="G539" s="172" t="s">
        <v>85</v>
      </c>
      <c r="H539" s="177">
        <v>0</v>
      </c>
      <c r="I539" s="178">
        <v>0</v>
      </c>
      <c r="J539" s="176">
        <v>46108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-270.91000000000003</v>
      </c>
    </row>
    <row r="540" spans="1:16" ht="19.5" customHeight="1">
      <c r="A540" s="172" t="s">
        <v>3408</v>
      </c>
      <c r="B540" s="176">
        <v>46108</v>
      </c>
      <c r="C540" s="172" t="s">
        <v>109</v>
      </c>
      <c r="D540" s="172" t="s">
        <v>139</v>
      </c>
      <c r="E540" s="172" t="s">
        <v>85</v>
      </c>
      <c r="F540" s="172" t="s">
        <v>85</v>
      </c>
      <c r="G540" s="172" t="s">
        <v>85</v>
      </c>
      <c r="H540" s="177">
        <v>0</v>
      </c>
      <c r="I540" s="178">
        <v>0</v>
      </c>
      <c r="J540" s="176">
        <v>46108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-289.45</v>
      </c>
    </row>
    <row r="541" spans="1:16" ht="19.5" hidden="1" customHeight="1">
      <c r="A541" s="172" t="s">
        <v>3459</v>
      </c>
      <c r="B541" s="176">
        <v>46109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0</v>
      </c>
      <c r="J541" s="176">
        <v>46090</v>
      </c>
      <c r="K541" s="172" t="s">
        <v>93</v>
      </c>
      <c r="L541" s="172" t="s">
        <v>94</v>
      </c>
      <c r="M541" s="179">
        <v>0</v>
      </c>
      <c r="N541" s="177"/>
      <c r="O541" s="177">
        <v>34</v>
      </c>
      <c r="P541" s="180">
        <v>-46.77</v>
      </c>
    </row>
    <row r="542" spans="1:16" ht="19.5" hidden="1" customHeight="1">
      <c r="A542" s="172" t="s">
        <v>3459</v>
      </c>
      <c r="B542" s="176">
        <v>46109</v>
      </c>
      <c r="C542" s="172" t="s">
        <v>2694</v>
      </c>
      <c r="D542" s="172" t="s">
        <v>95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0</v>
      </c>
      <c r="J542" s="176">
        <v>46090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-6.33</v>
      </c>
    </row>
    <row r="543" spans="1:16" ht="19.5" hidden="1" customHeight="1">
      <c r="A543" s="172" t="s">
        <v>3459</v>
      </c>
      <c r="B543" s="176">
        <v>46109</v>
      </c>
      <c r="C543" s="172" t="s">
        <v>92</v>
      </c>
      <c r="D543" s="172" t="s">
        <v>96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46090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0</v>
      </c>
    </row>
    <row r="544" spans="1:16" ht="19.5" hidden="1" customHeight="1">
      <c r="A544" s="172" t="s">
        <v>3459</v>
      </c>
      <c r="B544" s="176">
        <v>46109</v>
      </c>
      <c r="C544" s="172" t="s">
        <v>92</v>
      </c>
      <c r="D544" s="172" t="s">
        <v>97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0</v>
      </c>
      <c r="J544" s="176">
        <v>46090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-46.77</v>
      </c>
    </row>
    <row r="545" spans="1:16" ht="19.5" hidden="1" customHeight="1">
      <c r="A545" s="172" t="s">
        <v>3459</v>
      </c>
      <c r="B545" s="176">
        <v>46109</v>
      </c>
      <c r="C545" s="172" t="s">
        <v>2694</v>
      </c>
      <c r="D545" s="172" t="s">
        <v>98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0</v>
      </c>
      <c r="J545" s="176">
        <v>46090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-15</v>
      </c>
    </row>
    <row r="546" spans="1:16" ht="19.5" hidden="1" customHeight="1">
      <c r="A546" s="172" t="s">
        <v>3478</v>
      </c>
      <c r="B546" s="176">
        <v>46109</v>
      </c>
      <c r="C546" s="172" t="s">
        <v>2694</v>
      </c>
      <c r="D546" s="172" t="s">
        <v>82</v>
      </c>
      <c r="E546" s="172" t="s">
        <v>43</v>
      </c>
      <c r="F546" s="172" t="s">
        <v>125</v>
      </c>
      <c r="G546" s="172" t="s">
        <v>84</v>
      </c>
      <c r="H546" s="177">
        <v>1</v>
      </c>
      <c r="I546" s="178">
        <v>0</v>
      </c>
      <c r="J546" s="176">
        <v>46109</v>
      </c>
      <c r="K546" s="172" t="s">
        <v>85</v>
      </c>
      <c r="L546" s="172" t="s">
        <v>85</v>
      </c>
      <c r="M546" s="179">
        <v>0</v>
      </c>
      <c r="N546" s="177"/>
      <c r="O546" s="177"/>
      <c r="P546" s="180">
        <v>-6.39</v>
      </c>
    </row>
    <row r="547" spans="1:16" ht="19.5" hidden="1" customHeight="1">
      <c r="A547" s="172" t="s">
        <v>3479</v>
      </c>
      <c r="B547" s="176">
        <v>46109</v>
      </c>
      <c r="C547" s="172" t="s">
        <v>92</v>
      </c>
      <c r="D547" s="172" t="s">
        <v>24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46090</v>
      </c>
      <c r="K547" s="172" t="s">
        <v>93</v>
      </c>
      <c r="L547" s="172" t="s">
        <v>94</v>
      </c>
      <c r="M547" s="179">
        <v>0</v>
      </c>
      <c r="N547" s="177"/>
      <c r="O547" s="177">
        <v>34</v>
      </c>
      <c r="P547" s="180">
        <v>-46.77</v>
      </c>
    </row>
    <row r="548" spans="1:16" ht="19.5" hidden="1" customHeight="1">
      <c r="A548" s="172" t="s">
        <v>3479</v>
      </c>
      <c r="B548" s="176">
        <v>46109</v>
      </c>
      <c r="C548" s="172" t="s">
        <v>2694</v>
      </c>
      <c r="D548" s="172" t="s">
        <v>95</v>
      </c>
      <c r="E548" s="172" t="s">
        <v>43</v>
      </c>
      <c r="F548" s="172" t="s">
        <v>125</v>
      </c>
      <c r="G548" s="172" t="s">
        <v>84</v>
      </c>
      <c r="H548" s="177">
        <v>1</v>
      </c>
      <c r="I548" s="178">
        <v>0</v>
      </c>
      <c r="J548" s="176">
        <v>46090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-19.670000000000002</v>
      </c>
    </row>
    <row r="549" spans="1:16" ht="19.5" hidden="1" customHeight="1">
      <c r="A549" s="172" t="s">
        <v>3479</v>
      </c>
      <c r="B549" s="176">
        <v>46109</v>
      </c>
      <c r="C549" s="172" t="s">
        <v>92</v>
      </c>
      <c r="D549" s="172" t="s">
        <v>96</v>
      </c>
      <c r="E549" s="172" t="s">
        <v>43</v>
      </c>
      <c r="F549" s="172" t="s">
        <v>125</v>
      </c>
      <c r="G549" s="172" t="s">
        <v>84</v>
      </c>
      <c r="H549" s="177">
        <v>1</v>
      </c>
      <c r="I549" s="178">
        <v>0</v>
      </c>
      <c r="J549" s="176">
        <v>46090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3479</v>
      </c>
      <c r="B550" s="176">
        <v>46109</v>
      </c>
      <c r="C550" s="172" t="s">
        <v>92</v>
      </c>
      <c r="D550" s="172" t="s">
        <v>97</v>
      </c>
      <c r="E550" s="172" t="s">
        <v>43</v>
      </c>
      <c r="F550" s="172" t="s">
        <v>125</v>
      </c>
      <c r="G550" s="172" t="s">
        <v>84</v>
      </c>
      <c r="H550" s="177">
        <v>1</v>
      </c>
      <c r="I550" s="178">
        <v>0</v>
      </c>
      <c r="J550" s="176">
        <v>46090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3479</v>
      </c>
      <c r="B551" s="176">
        <v>46109</v>
      </c>
      <c r="C551" s="172" t="s">
        <v>2694</v>
      </c>
      <c r="D551" s="172" t="s">
        <v>98</v>
      </c>
      <c r="E551" s="172" t="s">
        <v>43</v>
      </c>
      <c r="F551" s="172" t="s">
        <v>125</v>
      </c>
      <c r="G551" s="172" t="s">
        <v>84</v>
      </c>
      <c r="H551" s="177">
        <v>1</v>
      </c>
      <c r="I551" s="178">
        <v>0</v>
      </c>
      <c r="J551" s="176">
        <v>46090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3480</v>
      </c>
      <c r="B552" s="176">
        <v>46109</v>
      </c>
      <c r="C552" s="172" t="s">
        <v>92</v>
      </c>
      <c r="D552" s="172" t="s">
        <v>24</v>
      </c>
      <c r="E552" s="172" t="s">
        <v>60</v>
      </c>
      <c r="F552" s="172" t="s">
        <v>1426</v>
      </c>
      <c r="G552" s="172" t="s">
        <v>84</v>
      </c>
      <c r="H552" s="177">
        <v>1</v>
      </c>
      <c r="I552" s="178">
        <v>0</v>
      </c>
      <c r="J552" s="176">
        <v>46104</v>
      </c>
      <c r="K552" s="172" t="s">
        <v>93</v>
      </c>
      <c r="L552" s="172" t="s">
        <v>94</v>
      </c>
      <c r="M552" s="179">
        <v>0</v>
      </c>
      <c r="N552" s="177"/>
      <c r="O552" s="177">
        <v>33</v>
      </c>
      <c r="P552" s="180">
        <v>-56.94</v>
      </c>
    </row>
    <row r="553" spans="1:16" ht="19.5" hidden="1" customHeight="1">
      <c r="A553" s="172" t="s">
        <v>3480</v>
      </c>
      <c r="B553" s="176">
        <v>46109</v>
      </c>
      <c r="C553" s="172" t="s">
        <v>2694</v>
      </c>
      <c r="D553" s="172" t="s">
        <v>95</v>
      </c>
      <c r="E553" s="172" t="s">
        <v>60</v>
      </c>
      <c r="F553" s="172" t="s">
        <v>1426</v>
      </c>
      <c r="G553" s="172" t="s">
        <v>84</v>
      </c>
      <c r="H553" s="177">
        <v>1</v>
      </c>
      <c r="I553" s="178">
        <v>0</v>
      </c>
      <c r="J553" s="176">
        <v>46104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-9.34</v>
      </c>
    </row>
    <row r="554" spans="1:16" ht="19.5" hidden="1" customHeight="1">
      <c r="A554" s="172" t="s">
        <v>3480</v>
      </c>
      <c r="B554" s="176">
        <v>46109</v>
      </c>
      <c r="C554" s="172" t="s">
        <v>92</v>
      </c>
      <c r="D554" s="172" t="s">
        <v>96</v>
      </c>
      <c r="E554" s="172" t="s">
        <v>60</v>
      </c>
      <c r="F554" s="172" t="s">
        <v>1426</v>
      </c>
      <c r="G554" s="172" t="s">
        <v>84</v>
      </c>
      <c r="H554" s="177">
        <v>1</v>
      </c>
      <c r="I554" s="178">
        <v>0</v>
      </c>
      <c r="J554" s="176">
        <v>46104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3480</v>
      </c>
      <c r="B555" s="176">
        <v>46109</v>
      </c>
      <c r="C555" s="172" t="s">
        <v>92</v>
      </c>
      <c r="D555" s="172" t="s">
        <v>97</v>
      </c>
      <c r="E555" s="172" t="s">
        <v>60</v>
      </c>
      <c r="F555" s="172" t="s">
        <v>1426</v>
      </c>
      <c r="G555" s="172" t="s">
        <v>84</v>
      </c>
      <c r="H555" s="177">
        <v>1</v>
      </c>
      <c r="I555" s="178">
        <v>0</v>
      </c>
      <c r="J555" s="176">
        <v>46104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-56.94</v>
      </c>
    </row>
    <row r="556" spans="1:16" ht="19.5" hidden="1" customHeight="1">
      <c r="A556" s="172" t="s">
        <v>3480</v>
      </c>
      <c r="B556" s="176">
        <v>46109</v>
      </c>
      <c r="C556" s="172" t="s">
        <v>2694</v>
      </c>
      <c r="D556" s="172" t="s">
        <v>98</v>
      </c>
      <c r="E556" s="172" t="s">
        <v>60</v>
      </c>
      <c r="F556" s="172" t="s">
        <v>1426</v>
      </c>
      <c r="G556" s="172" t="s">
        <v>84</v>
      </c>
      <c r="H556" s="177">
        <v>1</v>
      </c>
      <c r="I556" s="178">
        <v>0</v>
      </c>
      <c r="J556" s="176">
        <v>46104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3481</v>
      </c>
      <c r="B557" s="176">
        <v>46109</v>
      </c>
      <c r="C557" s="172" t="s">
        <v>92</v>
      </c>
      <c r="D557" s="172" t="s">
        <v>24</v>
      </c>
      <c r="E557" s="172" t="s">
        <v>55</v>
      </c>
      <c r="F557" s="172" t="s">
        <v>1272</v>
      </c>
      <c r="G557" s="172" t="s">
        <v>84</v>
      </c>
      <c r="H557" s="177">
        <v>1</v>
      </c>
      <c r="I557" s="178">
        <v>0</v>
      </c>
      <c r="J557" s="176">
        <v>46103</v>
      </c>
      <c r="K557" s="172" t="s">
        <v>93</v>
      </c>
      <c r="L557" s="172" t="s">
        <v>94</v>
      </c>
      <c r="M557" s="179">
        <v>0</v>
      </c>
      <c r="N557" s="177"/>
      <c r="O557" s="177">
        <v>32</v>
      </c>
      <c r="P557" s="180">
        <v>-56.94</v>
      </c>
    </row>
    <row r="558" spans="1:16" ht="19.5" hidden="1" customHeight="1">
      <c r="A558" s="172" t="s">
        <v>3481</v>
      </c>
      <c r="B558" s="176">
        <v>46109</v>
      </c>
      <c r="C558" s="172" t="s">
        <v>2694</v>
      </c>
      <c r="D558" s="172" t="s">
        <v>95</v>
      </c>
      <c r="E558" s="172" t="s">
        <v>55</v>
      </c>
      <c r="F558" s="172" t="s">
        <v>1272</v>
      </c>
      <c r="G558" s="172" t="s">
        <v>84</v>
      </c>
      <c r="H558" s="177">
        <v>1</v>
      </c>
      <c r="I558" s="178">
        <v>0</v>
      </c>
      <c r="J558" s="176">
        <v>46103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-7.68</v>
      </c>
    </row>
    <row r="559" spans="1:16" ht="19.5" hidden="1" customHeight="1">
      <c r="A559" s="172" t="s">
        <v>3481</v>
      </c>
      <c r="B559" s="176">
        <v>46109</v>
      </c>
      <c r="C559" s="172" t="s">
        <v>92</v>
      </c>
      <c r="D559" s="172" t="s">
        <v>96</v>
      </c>
      <c r="E559" s="172" t="s">
        <v>55</v>
      </c>
      <c r="F559" s="172" t="s">
        <v>1272</v>
      </c>
      <c r="G559" s="172" t="s">
        <v>84</v>
      </c>
      <c r="H559" s="177">
        <v>1</v>
      </c>
      <c r="I559" s="178">
        <v>0</v>
      </c>
      <c r="J559" s="176">
        <v>46103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3481</v>
      </c>
      <c r="B560" s="176">
        <v>46109</v>
      </c>
      <c r="C560" s="172" t="s">
        <v>92</v>
      </c>
      <c r="D560" s="172" t="s">
        <v>97</v>
      </c>
      <c r="E560" s="172" t="s">
        <v>55</v>
      </c>
      <c r="F560" s="172" t="s">
        <v>1272</v>
      </c>
      <c r="G560" s="172" t="s">
        <v>84</v>
      </c>
      <c r="H560" s="177">
        <v>1</v>
      </c>
      <c r="I560" s="178">
        <v>0</v>
      </c>
      <c r="J560" s="176">
        <v>46103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3481</v>
      </c>
      <c r="B561" s="176">
        <v>46109</v>
      </c>
      <c r="C561" s="172" t="s">
        <v>2694</v>
      </c>
      <c r="D561" s="172" t="s">
        <v>98</v>
      </c>
      <c r="E561" s="172" t="s">
        <v>55</v>
      </c>
      <c r="F561" s="172" t="s">
        <v>1272</v>
      </c>
      <c r="G561" s="172" t="s">
        <v>84</v>
      </c>
      <c r="H561" s="177">
        <v>1</v>
      </c>
      <c r="I561" s="178">
        <v>0</v>
      </c>
      <c r="J561" s="176">
        <v>46103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3482</v>
      </c>
      <c r="B562" s="176">
        <v>46109</v>
      </c>
      <c r="C562" s="172" t="s">
        <v>92</v>
      </c>
      <c r="D562" s="172" t="s">
        <v>24</v>
      </c>
      <c r="E562" s="172" t="s">
        <v>57</v>
      </c>
      <c r="F562" s="172" t="s">
        <v>1263</v>
      </c>
      <c r="G562" s="172" t="s">
        <v>84</v>
      </c>
      <c r="H562" s="177">
        <v>1</v>
      </c>
      <c r="I562" s="178">
        <v>2393</v>
      </c>
      <c r="J562" s="176">
        <v>46107</v>
      </c>
      <c r="K562" s="172" t="s">
        <v>93</v>
      </c>
      <c r="L562" s="172" t="s">
        <v>94</v>
      </c>
      <c r="M562" s="179">
        <v>0.43</v>
      </c>
      <c r="N562" s="177"/>
      <c r="O562" s="177">
        <v>35</v>
      </c>
      <c r="P562" s="180">
        <v>-113.45</v>
      </c>
    </row>
    <row r="563" spans="1:16" ht="19.5" hidden="1" customHeight="1">
      <c r="A563" s="172" t="s">
        <v>3482</v>
      </c>
      <c r="B563" s="176">
        <v>46109</v>
      </c>
      <c r="C563" s="172" t="s">
        <v>100</v>
      </c>
      <c r="D563" s="172" t="s">
        <v>101</v>
      </c>
      <c r="E563" s="172" t="s">
        <v>57</v>
      </c>
      <c r="F563" s="172" t="s">
        <v>1263</v>
      </c>
      <c r="G563" s="172" t="s">
        <v>84</v>
      </c>
      <c r="H563" s="177">
        <v>1</v>
      </c>
      <c r="I563" s="178">
        <v>2393</v>
      </c>
      <c r="J563" s="176">
        <v>46107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1249.29</v>
      </c>
    </row>
    <row r="564" spans="1:16" ht="19.5" hidden="1" customHeight="1">
      <c r="A564" s="172" t="s">
        <v>3482</v>
      </c>
      <c r="B564" s="176">
        <v>46109</v>
      </c>
      <c r="C564" s="172" t="s">
        <v>100</v>
      </c>
      <c r="D564" s="172" t="s">
        <v>102</v>
      </c>
      <c r="E564" s="172" t="s">
        <v>57</v>
      </c>
      <c r="F564" s="172" t="s">
        <v>1263</v>
      </c>
      <c r="G564" s="172" t="s">
        <v>84</v>
      </c>
      <c r="H564" s="177">
        <v>1</v>
      </c>
      <c r="I564" s="178">
        <v>2393</v>
      </c>
      <c r="J564" s="176">
        <v>46107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12.49</v>
      </c>
    </row>
    <row r="565" spans="1:16" ht="19.5" hidden="1" customHeight="1">
      <c r="A565" s="172" t="s">
        <v>3482</v>
      </c>
      <c r="B565" s="176">
        <v>46109</v>
      </c>
      <c r="C565" s="172" t="s">
        <v>100</v>
      </c>
      <c r="D565" s="172" t="s">
        <v>103</v>
      </c>
      <c r="E565" s="172" t="s">
        <v>57</v>
      </c>
      <c r="F565" s="172" t="s">
        <v>1263</v>
      </c>
      <c r="G565" s="172" t="s">
        <v>84</v>
      </c>
      <c r="H565" s="177">
        <v>1</v>
      </c>
      <c r="I565" s="178">
        <v>2393</v>
      </c>
      <c r="J565" s="176">
        <v>46107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1131.22</v>
      </c>
    </row>
    <row r="566" spans="1:16" ht="19.5" hidden="1" customHeight="1">
      <c r="A566" s="172" t="s">
        <v>3482</v>
      </c>
      <c r="B566" s="176">
        <v>46109</v>
      </c>
      <c r="C566" s="172" t="s">
        <v>104</v>
      </c>
      <c r="D566" s="172" t="s">
        <v>105</v>
      </c>
      <c r="E566" s="172" t="s">
        <v>57</v>
      </c>
      <c r="F566" s="172" t="s">
        <v>1263</v>
      </c>
      <c r="G566" s="172" t="s">
        <v>84</v>
      </c>
      <c r="H566" s="177">
        <v>1</v>
      </c>
      <c r="I566" s="178">
        <v>2393</v>
      </c>
      <c r="J566" s="176">
        <v>46107</v>
      </c>
      <c r="K566" s="172" t="s">
        <v>93</v>
      </c>
      <c r="L566" s="172" t="s">
        <v>94</v>
      </c>
      <c r="M566" s="179">
        <v>0.43</v>
      </c>
      <c r="N566" s="177"/>
      <c r="O566" s="177"/>
      <c r="P566" s="180">
        <v>-1028.99</v>
      </c>
    </row>
    <row r="567" spans="1:16" ht="19.5" hidden="1" customHeight="1">
      <c r="A567" s="172" t="s">
        <v>3482</v>
      </c>
      <c r="B567" s="176">
        <v>46109</v>
      </c>
      <c r="C567" s="172" t="s">
        <v>2694</v>
      </c>
      <c r="D567" s="172" t="s">
        <v>95</v>
      </c>
      <c r="E567" s="172" t="s">
        <v>57</v>
      </c>
      <c r="F567" s="172" t="s">
        <v>1263</v>
      </c>
      <c r="G567" s="172" t="s">
        <v>84</v>
      </c>
      <c r="H567" s="177">
        <v>1</v>
      </c>
      <c r="I567" s="178">
        <v>2393</v>
      </c>
      <c r="J567" s="176">
        <v>46107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-6.7</v>
      </c>
    </row>
    <row r="568" spans="1:16" ht="19.5" hidden="1" customHeight="1">
      <c r="A568" s="172" t="s">
        <v>3482</v>
      </c>
      <c r="B568" s="176">
        <v>46109</v>
      </c>
      <c r="C568" s="172" t="s">
        <v>2694</v>
      </c>
      <c r="D568" s="172" t="s">
        <v>82</v>
      </c>
      <c r="E568" s="172" t="s">
        <v>57</v>
      </c>
      <c r="F568" s="172" t="s">
        <v>1263</v>
      </c>
      <c r="G568" s="172" t="s">
        <v>84</v>
      </c>
      <c r="H568" s="177">
        <v>1</v>
      </c>
      <c r="I568" s="178">
        <v>0</v>
      </c>
      <c r="J568" s="176">
        <v>46107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-23.74</v>
      </c>
    </row>
    <row r="569" spans="1:16" ht="19.5" hidden="1" customHeight="1">
      <c r="A569" s="172" t="s">
        <v>85</v>
      </c>
      <c r="B569" s="176">
        <v>46109</v>
      </c>
      <c r="C569" s="172" t="s">
        <v>109</v>
      </c>
      <c r="D569" s="172" t="s">
        <v>110</v>
      </c>
      <c r="E569" s="172" t="s">
        <v>85</v>
      </c>
      <c r="F569" s="172" t="s">
        <v>85</v>
      </c>
      <c r="G569" s="172" t="s">
        <v>3483</v>
      </c>
      <c r="H569" s="177">
        <v>0</v>
      </c>
      <c r="I569" s="178">
        <v>0</v>
      </c>
      <c r="J569" s="176">
        <v>46109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-150</v>
      </c>
    </row>
    <row r="570" spans="1:16" ht="19.5" hidden="1" customHeight="1">
      <c r="A570" s="172" t="s">
        <v>3484</v>
      </c>
      <c r="B570" s="176">
        <v>46109</v>
      </c>
      <c r="C570" s="172" t="s">
        <v>92</v>
      </c>
      <c r="D570" s="172" t="s">
        <v>24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46103</v>
      </c>
      <c r="K570" s="172" t="s">
        <v>93</v>
      </c>
      <c r="L570" s="172" t="s">
        <v>94</v>
      </c>
      <c r="M570" s="179">
        <v>0</v>
      </c>
      <c r="N570" s="177"/>
      <c r="O570" s="177">
        <v>32</v>
      </c>
      <c r="P570" s="180">
        <v>-56.94</v>
      </c>
    </row>
    <row r="571" spans="1:16" ht="19.5" hidden="1" customHeight="1">
      <c r="A571" s="172" t="s">
        <v>3484</v>
      </c>
      <c r="B571" s="176">
        <v>46109</v>
      </c>
      <c r="C571" s="172" t="s">
        <v>2694</v>
      </c>
      <c r="D571" s="172" t="s">
        <v>95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46103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-6.56</v>
      </c>
    </row>
    <row r="572" spans="1:16" ht="19.5" hidden="1" customHeight="1">
      <c r="A572" s="172" t="s">
        <v>3484</v>
      </c>
      <c r="B572" s="176">
        <v>46109</v>
      </c>
      <c r="C572" s="172" t="s">
        <v>92</v>
      </c>
      <c r="D572" s="172" t="s">
        <v>96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46103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0</v>
      </c>
    </row>
    <row r="573" spans="1:16" ht="19.5" hidden="1" customHeight="1">
      <c r="A573" s="172" t="s">
        <v>3484</v>
      </c>
      <c r="B573" s="176">
        <v>46109</v>
      </c>
      <c r="C573" s="172" t="s">
        <v>92</v>
      </c>
      <c r="D573" s="172" t="s">
        <v>97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46103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-56.94</v>
      </c>
    </row>
    <row r="574" spans="1:16" ht="19.5" hidden="1" customHeight="1">
      <c r="A574" s="172" t="s">
        <v>3484</v>
      </c>
      <c r="B574" s="176">
        <v>46109</v>
      </c>
      <c r="C574" s="172" t="s">
        <v>2694</v>
      </c>
      <c r="D574" s="172" t="s">
        <v>98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0</v>
      </c>
      <c r="J574" s="176">
        <v>46103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-15</v>
      </c>
    </row>
    <row r="575" spans="1:16" ht="19.5" hidden="1" customHeight="1">
      <c r="A575" s="172" t="s">
        <v>3485</v>
      </c>
      <c r="B575" s="176">
        <v>46109</v>
      </c>
      <c r="C575" s="172" t="s">
        <v>92</v>
      </c>
      <c r="D575" s="172" t="s">
        <v>24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46089</v>
      </c>
      <c r="K575" s="172" t="s">
        <v>93</v>
      </c>
      <c r="L575" s="172" t="s">
        <v>94</v>
      </c>
      <c r="M575" s="179">
        <v>0</v>
      </c>
      <c r="N575" s="177"/>
      <c r="O575" s="177">
        <v>35</v>
      </c>
      <c r="P575" s="180">
        <v>-56.94</v>
      </c>
    </row>
    <row r="576" spans="1:16" ht="19.5" hidden="1" customHeight="1">
      <c r="A576" s="172" t="s">
        <v>3485</v>
      </c>
      <c r="B576" s="176">
        <v>46109</v>
      </c>
      <c r="C576" s="172" t="s">
        <v>2694</v>
      </c>
      <c r="D576" s="172" t="s">
        <v>95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46089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-12.02</v>
      </c>
    </row>
    <row r="577" spans="1:16" ht="19.5" hidden="1" customHeight="1">
      <c r="A577" s="172" t="s">
        <v>3485</v>
      </c>
      <c r="B577" s="176">
        <v>46109</v>
      </c>
      <c r="C577" s="172" t="s">
        <v>92</v>
      </c>
      <c r="D577" s="172" t="s">
        <v>96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46089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0</v>
      </c>
    </row>
    <row r="578" spans="1:16" ht="19.5" hidden="1" customHeight="1">
      <c r="A578" s="172" t="s">
        <v>3485</v>
      </c>
      <c r="B578" s="176">
        <v>46109</v>
      </c>
      <c r="C578" s="172" t="s">
        <v>92</v>
      </c>
      <c r="D578" s="172" t="s">
        <v>97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0</v>
      </c>
      <c r="J578" s="176">
        <v>46089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-56.94</v>
      </c>
    </row>
    <row r="579" spans="1:16" ht="19.5" hidden="1" customHeight="1">
      <c r="A579" s="172" t="s">
        <v>3486</v>
      </c>
      <c r="B579" s="176">
        <v>46109</v>
      </c>
      <c r="C579" s="172" t="s">
        <v>92</v>
      </c>
      <c r="D579" s="172" t="s">
        <v>24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2039</v>
      </c>
      <c r="J579" s="176">
        <v>46103</v>
      </c>
      <c r="K579" s="172" t="s">
        <v>93</v>
      </c>
      <c r="L579" s="172" t="s">
        <v>94</v>
      </c>
      <c r="M579" s="179">
        <v>0.43</v>
      </c>
      <c r="N579" s="177"/>
      <c r="O579" s="177">
        <v>32</v>
      </c>
      <c r="P579" s="180">
        <v>-70.56</v>
      </c>
    </row>
    <row r="580" spans="1:16" ht="19.5" hidden="1" customHeight="1">
      <c r="A580" s="172" t="s">
        <v>3486</v>
      </c>
      <c r="B580" s="176">
        <v>46109</v>
      </c>
      <c r="C580" s="172" t="s">
        <v>100</v>
      </c>
      <c r="D580" s="172" t="s">
        <v>101</v>
      </c>
      <c r="E580" s="172" t="s">
        <v>43</v>
      </c>
      <c r="F580" s="172" t="s">
        <v>125</v>
      </c>
      <c r="G580" s="172" t="s">
        <v>84</v>
      </c>
      <c r="H580" s="177">
        <v>1</v>
      </c>
      <c r="I580" s="178">
        <v>2039</v>
      </c>
      <c r="J580" s="176">
        <v>46103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958.1</v>
      </c>
    </row>
    <row r="581" spans="1:16" ht="19.5" hidden="1" customHeight="1">
      <c r="A581" s="172" t="s">
        <v>3486</v>
      </c>
      <c r="B581" s="176">
        <v>46109</v>
      </c>
      <c r="C581" s="172" t="s">
        <v>100</v>
      </c>
      <c r="D581" s="172" t="s">
        <v>102</v>
      </c>
      <c r="E581" s="172" t="s">
        <v>43</v>
      </c>
      <c r="F581" s="172" t="s">
        <v>125</v>
      </c>
      <c r="G581" s="172" t="s">
        <v>84</v>
      </c>
      <c r="H581" s="177">
        <v>1</v>
      </c>
      <c r="I581" s="178">
        <v>2039</v>
      </c>
      <c r="J581" s="176">
        <v>46103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9.58</v>
      </c>
    </row>
    <row r="582" spans="1:16" ht="19.5" hidden="1" customHeight="1">
      <c r="A582" s="172" t="s">
        <v>3486</v>
      </c>
      <c r="B582" s="176">
        <v>46109</v>
      </c>
      <c r="C582" s="172" t="s">
        <v>100</v>
      </c>
      <c r="D582" s="172" t="s">
        <v>103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2039</v>
      </c>
      <c r="J582" s="176">
        <v>46103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1071.32</v>
      </c>
    </row>
    <row r="583" spans="1:16" ht="19.5" hidden="1" customHeight="1">
      <c r="A583" s="172" t="s">
        <v>3486</v>
      </c>
      <c r="B583" s="176">
        <v>46109</v>
      </c>
      <c r="C583" s="172" t="s">
        <v>104</v>
      </c>
      <c r="D583" s="172" t="s">
        <v>105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2039</v>
      </c>
      <c r="J583" s="176">
        <v>46103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-876.77</v>
      </c>
    </row>
    <row r="584" spans="1:16" ht="19.5" hidden="1" customHeight="1">
      <c r="A584" s="172" t="s">
        <v>3486</v>
      </c>
      <c r="B584" s="176">
        <v>46109</v>
      </c>
      <c r="C584" s="172" t="s">
        <v>2694</v>
      </c>
      <c r="D584" s="172" t="s">
        <v>95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2039</v>
      </c>
      <c r="J584" s="176">
        <v>46103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-11.75</v>
      </c>
    </row>
    <row r="585" spans="1:16" ht="19.5" hidden="1" customHeight="1">
      <c r="A585" s="172" t="s">
        <v>3487</v>
      </c>
      <c r="B585" s="176">
        <v>46109</v>
      </c>
      <c r="C585" s="172" t="s">
        <v>92</v>
      </c>
      <c r="D585" s="172" t="s">
        <v>24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2055</v>
      </c>
      <c r="J585" s="176">
        <v>46102</v>
      </c>
      <c r="K585" s="172" t="s">
        <v>93</v>
      </c>
      <c r="L585" s="172" t="s">
        <v>94</v>
      </c>
      <c r="M585" s="179">
        <v>0.43</v>
      </c>
      <c r="N585" s="177"/>
      <c r="O585" s="177">
        <v>31</v>
      </c>
      <c r="P585" s="180">
        <v>-74.5</v>
      </c>
    </row>
    <row r="586" spans="1:16" ht="19.5" hidden="1" customHeight="1">
      <c r="A586" s="172" t="s">
        <v>3487</v>
      </c>
      <c r="B586" s="176">
        <v>46109</v>
      </c>
      <c r="C586" s="172" t="s">
        <v>100</v>
      </c>
      <c r="D586" s="172" t="s">
        <v>101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2055</v>
      </c>
      <c r="J586" s="176">
        <v>46102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960.04</v>
      </c>
    </row>
    <row r="587" spans="1:16" ht="19.5" hidden="1" customHeight="1">
      <c r="A587" s="172" t="s">
        <v>3487</v>
      </c>
      <c r="B587" s="176">
        <v>46109</v>
      </c>
      <c r="C587" s="172" t="s">
        <v>100</v>
      </c>
      <c r="D587" s="172" t="s">
        <v>102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2055</v>
      </c>
      <c r="J587" s="176">
        <v>46102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9.6</v>
      </c>
    </row>
    <row r="588" spans="1:16" ht="19.5" hidden="1" customHeight="1">
      <c r="A588" s="172" t="s">
        <v>3487</v>
      </c>
      <c r="B588" s="176">
        <v>46109</v>
      </c>
      <c r="C588" s="172" t="s">
        <v>100</v>
      </c>
      <c r="D588" s="172" t="s">
        <v>103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2055</v>
      </c>
      <c r="J588" s="176">
        <v>46102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1085.3599999999999</v>
      </c>
    </row>
    <row r="589" spans="1:16" ht="19.5" hidden="1" customHeight="1">
      <c r="A589" s="172" t="s">
        <v>3487</v>
      </c>
      <c r="B589" s="176">
        <v>46109</v>
      </c>
      <c r="C589" s="172" t="s">
        <v>104</v>
      </c>
      <c r="D589" s="172" t="s">
        <v>105</v>
      </c>
      <c r="E589" s="172" t="s">
        <v>52</v>
      </c>
      <c r="F589" s="172" t="s">
        <v>90</v>
      </c>
      <c r="G589" s="172" t="s">
        <v>84</v>
      </c>
      <c r="H589" s="177">
        <v>1</v>
      </c>
      <c r="I589" s="178">
        <v>2055</v>
      </c>
      <c r="J589" s="176">
        <v>46102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-883.65</v>
      </c>
    </row>
    <row r="590" spans="1:16" ht="19.5" hidden="1" customHeight="1">
      <c r="A590" s="172" t="s">
        <v>3487</v>
      </c>
      <c r="B590" s="176">
        <v>46109</v>
      </c>
      <c r="C590" s="172" t="s">
        <v>2694</v>
      </c>
      <c r="D590" s="172" t="s">
        <v>95</v>
      </c>
      <c r="E590" s="172" t="s">
        <v>52</v>
      </c>
      <c r="F590" s="172" t="s">
        <v>90</v>
      </c>
      <c r="G590" s="172" t="s">
        <v>84</v>
      </c>
      <c r="H590" s="177">
        <v>1</v>
      </c>
      <c r="I590" s="178">
        <v>2055</v>
      </c>
      <c r="J590" s="176">
        <v>46102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-5.69</v>
      </c>
    </row>
    <row r="591" spans="1:16" ht="19.5" hidden="1" customHeight="1">
      <c r="A591" s="172" t="s">
        <v>3488</v>
      </c>
      <c r="B591" s="176">
        <v>46109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46104</v>
      </c>
      <c r="K591" s="172" t="s">
        <v>93</v>
      </c>
      <c r="L591" s="172" t="s">
        <v>94</v>
      </c>
      <c r="M591" s="179">
        <v>0</v>
      </c>
      <c r="N591" s="177"/>
      <c r="O591" s="177">
        <v>33</v>
      </c>
      <c r="P591" s="180">
        <v>-46.77</v>
      </c>
    </row>
    <row r="592" spans="1:16" ht="19.5" hidden="1" customHeight="1">
      <c r="A592" s="172" t="s">
        <v>3488</v>
      </c>
      <c r="B592" s="176">
        <v>46109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46104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-6.61</v>
      </c>
    </row>
    <row r="593" spans="1:16" ht="19.5" hidden="1" customHeight="1">
      <c r="A593" s="172" t="s">
        <v>3486</v>
      </c>
      <c r="B593" s="176">
        <v>46109</v>
      </c>
      <c r="C593" s="172" t="s">
        <v>2694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46103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-18.2</v>
      </c>
    </row>
    <row r="594" spans="1:16" ht="19.5" hidden="1" customHeight="1">
      <c r="A594" s="172" t="s">
        <v>3489</v>
      </c>
      <c r="B594" s="176">
        <v>46109</v>
      </c>
      <c r="C594" s="172" t="s">
        <v>92</v>
      </c>
      <c r="D594" s="172" t="s">
        <v>24</v>
      </c>
      <c r="E594" s="172" t="s">
        <v>43</v>
      </c>
      <c r="F594" s="172" t="s">
        <v>125</v>
      </c>
      <c r="G594" s="172" t="s">
        <v>84</v>
      </c>
      <c r="H594" s="177">
        <v>1</v>
      </c>
      <c r="I594" s="178">
        <v>2750</v>
      </c>
      <c r="J594" s="176">
        <v>46094</v>
      </c>
      <c r="K594" s="172" t="s">
        <v>93</v>
      </c>
      <c r="L594" s="172" t="s">
        <v>94</v>
      </c>
      <c r="M594" s="179">
        <v>0.43</v>
      </c>
      <c r="N594" s="177"/>
      <c r="O594" s="177">
        <v>35</v>
      </c>
      <c r="P594" s="180">
        <v>-105.74</v>
      </c>
    </row>
    <row r="595" spans="1:16" ht="19.5" hidden="1" customHeight="1">
      <c r="A595" s="172" t="s">
        <v>3489</v>
      </c>
      <c r="B595" s="176">
        <v>46109</v>
      </c>
      <c r="C595" s="172" t="s">
        <v>100</v>
      </c>
      <c r="D595" s="172" t="s">
        <v>101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2750</v>
      </c>
      <c r="J595" s="176">
        <v>46094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1309.23</v>
      </c>
    </row>
    <row r="596" spans="1:16" ht="19.5" hidden="1" customHeight="1">
      <c r="A596" s="172" t="s">
        <v>3489</v>
      </c>
      <c r="B596" s="176">
        <v>46109</v>
      </c>
      <c r="C596" s="172" t="s">
        <v>100</v>
      </c>
      <c r="D596" s="172" t="s">
        <v>102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2750</v>
      </c>
      <c r="J596" s="176">
        <v>46094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hidden="1" customHeight="1">
      <c r="A597" s="172" t="s">
        <v>3489</v>
      </c>
      <c r="B597" s="176">
        <v>46109</v>
      </c>
      <c r="C597" s="172" t="s">
        <v>100</v>
      </c>
      <c r="D597" s="172" t="s">
        <v>103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2750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1440.77</v>
      </c>
    </row>
    <row r="598" spans="1:16" ht="19.5" hidden="1" customHeight="1">
      <c r="A598" s="172" t="s">
        <v>3489</v>
      </c>
      <c r="B598" s="176">
        <v>46109</v>
      </c>
      <c r="C598" s="172" t="s">
        <v>104</v>
      </c>
      <c r="D598" s="172" t="s">
        <v>105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2750</v>
      </c>
      <c r="J598" s="176">
        <v>46094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-1182.5</v>
      </c>
    </row>
    <row r="599" spans="1:16" ht="19.5" hidden="1" customHeight="1">
      <c r="A599" s="172" t="s">
        <v>3489</v>
      </c>
      <c r="B599" s="176">
        <v>46109</v>
      </c>
      <c r="C599" s="172" t="s">
        <v>2694</v>
      </c>
      <c r="D599" s="172" t="s">
        <v>95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2750</v>
      </c>
      <c r="J599" s="176">
        <v>46094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-19.41</v>
      </c>
    </row>
    <row r="600" spans="1:16" ht="19.5" hidden="1" customHeight="1">
      <c r="A600" s="172" t="s">
        <v>3488</v>
      </c>
      <c r="B600" s="176">
        <v>46109</v>
      </c>
      <c r="C600" s="172" t="s">
        <v>92</v>
      </c>
      <c r="D600" s="172" t="s">
        <v>96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46104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0</v>
      </c>
    </row>
    <row r="601" spans="1:16" ht="19.5" hidden="1" customHeight="1">
      <c r="A601" s="172" t="s">
        <v>3488</v>
      </c>
      <c r="B601" s="176">
        <v>46109</v>
      </c>
      <c r="C601" s="172" t="s">
        <v>92</v>
      </c>
      <c r="D601" s="172" t="s">
        <v>97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46104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-46.77</v>
      </c>
    </row>
    <row r="602" spans="1:16" ht="19.5" hidden="1" customHeight="1">
      <c r="A602" s="172" t="s">
        <v>3488</v>
      </c>
      <c r="B602" s="176">
        <v>46109</v>
      </c>
      <c r="C602" s="172" t="s">
        <v>2694</v>
      </c>
      <c r="D602" s="172" t="s">
        <v>98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0</v>
      </c>
      <c r="J602" s="176">
        <v>46104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-15</v>
      </c>
    </row>
    <row r="603" spans="1:16" ht="19.5" hidden="1" customHeight="1">
      <c r="A603" s="172" t="s">
        <v>3490</v>
      </c>
      <c r="B603" s="176">
        <v>46109</v>
      </c>
      <c r="C603" s="172" t="s">
        <v>92</v>
      </c>
      <c r="D603" s="172" t="s">
        <v>24</v>
      </c>
      <c r="E603" s="172" t="s">
        <v>55</v>
      </c>
      <c r="F603" s="172" t="s">
        <v>1272</v>
      </c>
      <c r="G603" s="172" t="s">
        <v>84</v>
      </c>
      <c r="H603" s="177">
        <v>1</v>
      </c>
      <c r="I603" s="178">
        <v>2420</v>
      </c>
      <c r="J603" s="176">
        <v>46107</v>
      </c>
      <c r="K603" s="172" t="s">
        <v>93</v>
      </c>
      <c r="L603" s="172" t="s">
        <v>94</v>
      </c>
      <c r="M603" s="179">
        <v>0.43</v>
      </c>
      <c r="N603" s="177"/>
      <c r="O603" s="177">
        <v>35</v>
      </c>
      <c r="P603" s="180">
        <v>-113.88</v>
      </c>
    </row>
    <row r="604" spans="1:16" ht="19.5" hidden="1" customHeight="1">
      <c r="A604" s="172" t="s">
        <v>3490</v>
      </c>
      <c r="B604" s="176">
        <v>46109</v>
      </c>
      <c r="C604" s="172" t="s">
        <v>100</v>
      </c>
      <c r="D604" s="172" t="s">
        <v>101</v>
      </c>
      <c r="E604" s="172" t="s">
        <v>55</v>
      </c>
      <c r="F604" s="172" t="s">
        <v>1272</v>
      </c>
      <c r="G604" s="172" t="s">
        <v>84</v>
      </c>
      <c r="H604" s="177">
        <v>1</v>
      </c>
      <c r="I604" s="178">
        <v>2420</v>
      </c>
      <c r="J604" s="176">
        <v>46107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1299.05</v>
      </c>
    </row>
    <row r="605" spans="1:16" ht="19.5" hidden="1" customHeight="1">
      <c r="A605" s="172" t="s">
        <v>3490</v>
      </c>
      <c r="B605" s="176">
        <v>46109</v>
      </c>
      <c r="C605" s="172" t="s">
        <v>100</v>
      </c>
      <c r="D605" s="172" t="s">
        <v>102</v>
      </c>
      <c r="E605" s="172" t="s">
        <v>55</v>
      </c>
      <c r="F605" s="172" t="s">
        <v>1272</v>
      </c>
      <c r="G605" s="172" t="s">
        <v>84</v>
      </c>
      <c r="H605" s="177">
        <v>1</v>
      </c>
      <c r="I605" s="178">
        <v>2420</v>
      </c>
      <c r="J605" s="176">
        <v>46107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12.99</v>
      </c>
    </row>
    <row r="606" spans="1:16" ht="19.5" hidden="1" customHeight="1">
      <c r="A606" s="172" t="s">
        <v>3490</v>
      </c>
      <c r="B606" s="176">
        <v>46109</v>
      </c>
      <c r="C606" s="172" t="s">
        <v>100</v>
      </c>
      <c r="D606" s="172" t="s">
        <v>103</v>
      </c>
      <c r="E606" s="172" t="s">
        <v>55</v>
      </c>
      <c r="F606" s="172" t="s">
        <v>1272</v>
      </c>
      <c r="G606" s="172" t="s">
        <v>84</v>
      </c>
      <c r="H606" s="177">
        <v>1</v>
      </c>
      <c r="I606" s="178">
        <v>2420</v>
      </c>
      <c r="J606" s="176">
        <v>46107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1107.96</v>
      </c>
    </row>
    <row r="607" spans="1:16" ht="19.5" hidden="1" customHeight="1">
      <c r="A607" s="172" t="s">
        <v>3490</v>
      </c>
      <c r="B607" s="176">
        <v>46109</v>
      </c>
      <c r="C607" s="172" t="s">
        <v>104</v>
      </c>
      <c r="D607" s="172" t="s">
        <v>105</v>
      </c>
      <c r="E607" s="172" t="s">
        <v>55</v>
      </c>
      <c r="F607" s="172" t="s">
        <v>1272</v>
      </c>
      <c r="G607" s="172" t="s">
        <v>84</v>
      </c>
      <c r="H607" s="177">
        <v>1</v>
      </c>
      <c r="I607" s="178">
        <v>2420</v>
      </c>
      <c r="J607" s="176">
        <v>46107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-1040.5999999999999</v>
      </c>
    </row>
    <row r="608" spans="1:16" ht="19.5" hidden="1" customHeight="1">
      <c r="A608" s="172" t="s">
        <v>3490</v>
      </c>
      <c r="B608" s="176">
        <v>46109</v>
      </c>
      <c r="C608" s="172" t="s">
        <v>2694</v>
      </c>
      <c r="D608" s="172" t="s">
        <v>95</v>
      </c>
      <c r="E608" s="172" t="s">
        <v>55</v>
      </c>
      <c r="F608" s="172" t="s">
        <v>1272</v>
      </c>
      <c r="G608" s="172" t="s">
        <v>84</v>
      </c>
      <c r="H608" s="177">
        <v>1</v>
      </c>
      <c r="I608" s="178">
        <v>2420</v>
      </c>
      <c r="J608" s="176">
        <v>46107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-5.66</v>
      </c>
    </row>
    <row r="609" spans="1:16" ht="19.5" hidden="1" customHeight="1">
      <c r="A609" s="172" t="s">
        <v>3490</v>
      </c>
      <c r="B609" s="176">
        <v>46109</v>
      </c>
      <c r="C609" s="172" t="s">
        <v>2694</v>
      </c>
      <c r="D609" s="172" t="s">
        <v>82</v>
      </c>
      <c r="E609" s="172" t="s">
        <v>55</v>
      </c>
      <c r="F609" s="172" t="s">
        <v>1272</v>
      </c>
      <c r="G609" s="172" t="s">
        <v>84</v>
      </c>
      <c r="H609" s="177">
        <v>1</v>
      </c>
      <c r="I609" s="178">
        <v>0</v>
      </c>
      <c r="J609" s="176">
        <v>46107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-24.68</v>
      </c>
    </row>
    <row r="610" spans="1:16" ht="19.5" hidden="1" customHeight="1">
      <c r="A610" s="172" t="s">
        <v>3491</v>
      </c>
      <c r="B610" s="176">
        <v>46109</v>
      </c>
      <c r="C610" s="172" t="s">
        <v>92</v>
      </c>
      <c r="D610" s="172" t="s">
        <v>24</v>
      </c>
      <c r="E610" s="172" t="s">
        <v>60</v>
      </c>
      <c r="F610" s="172" t="s">
        <v>1426</v>
      </c>
      <c r="G610" s="172" t="s">
        <v>84</v>
      </c>
      <c r="H610" s="177">
        <v>1</v>
      </c>
      <c r="I610" s="178">
        <v>0</v>
      </c>
      <c r="J610" s="176">
        <v>46102</v>
      </c>
      <c r="K610" s="172" t="s">
        <v>93</v>
      </c>
      <c r="L610" s="172" t="s">
        <v>94</v>
      </c>
      <c r="M610" s="179">
        <v>0</v>
      </c>
      <c r="N610" s="177"/>
      <c r="O610" s="177">
        <v>31</v>
      </c>
      <c r="P610" s="180">
        <v>-56.94</v>
      </c>
    </row>
    <row r="611" spans="1:16" ht="19.5" hidden="1" customHeight="1">
      <c r="A611" s="172" t="s">
        <v>3491</v>
      </c>
      <c r="B611" s="176">
        <v>46109</v>
      </c>
      <c r="C611" s="172" t="s">
        <v>2694</v>
      </c>
      <c r="D611" s="172" t="s">
        <v>95</v>
      </c>
      <c r="E611" s="172" t="s">
        <v>60</v>
      </c>
      <c r="F611" s="172" t="s">
        <v>1426</v>
      </c>
      <c r="G611" s="172" t="s">
        <v>84</v>
      </c>
      <c r="H611" s="177">
        <v>1</v>
      </c>
      <c r="I611" s="178">
        <v>0</v>
      </c>
      <c r="J611" s="176">
        <v>46102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-5.8</v>
      </c>
    </row>
    <row r="612" spans="1:16" ht="19.5" hidden="1" customHeight="1">
      <c r="A612" s="172" t="s">
        <v>3491</v>
      </c>
      <c r="B612" s="176">
        <v>46109</v>
      </c>
      <c r="C612" s="172" t="s">
        <v>92</v>
      </c>
      <c r="D612" s="172" t="s">
        <v>96</v>
      </c>
      <c r="E612" s="172" t="s">
        <v>60</v>
      </c>
      <c r="F612" s="172" t="s">
        <v>1426</v>
      </c>
      <c r="G612" s="172" t="s">
        <v>84</v>
      </c>
      <c r="H612" s="177">
        <v>1</v>
      </c>
      <c r="I612" s="178">
        <v>0</v>
      </c>
      <c r="J612" s="176">
        <v>46102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3491</v>
      </c>
      <c r="B613" s="176">
        <v>46109</v>
      </c>
      <c r="C613" s="172" t="s">
        <v>92</v>
      </c>
      <c r="D613" s="172" t="s">
        <v>97</v>
      </c>
      <c r="E613" s="172" t="s">
        <v>60</v>
      </c>
      <c r="F613" s="172" t="s">
        <v>1426</v>
      </c>
      <c r="G613" s="172" t="s">
        <v>84</v>
      </c>
      <c r="H613" s="177">
        <v>1</v>
      </c>
      <c r="I613" s="178">
        <v>0</v>
      </c>
      <c r="J613" s="176">
        <v>46102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-56.94</v>
      </c>
    </row>
    <row r="614" spans="1:16" ht="19.5" hidden="1" customHeight="1">
      <c r="A614" s="172" t="s">
        <v>3491</v>
      </c>
      <c r="B614" s="176">
        <v>46109</v>
      </c>
      <c r="C614" s="172" t="s">
        <v>2694</v>
      </c>
      <c r="D614" s="172" t="s">
        <v>98</v>
      </c>
      <c r="E614" s="172" t="s">
        <v>60</v>
      </c>
      <c r="F614" s="172" t="s">
        <v>1426</v>
      </c>
      <c r="G614" s="172" t="s">
        <v>84</v>
      </c>
      <c r="H614" s="177">
        <v>1</v>
      </c>
      <c r="I614" s="178">
        <v>0</v>
      </c>
      <c r="J614" s="176">
        <v>46102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3492</v>
      </c>
      <c r="B615" s="176">
        <v>46109</v>
      </c>
      <c r="C615" s="172" t="s">
        <v>92</v>
      </c>
      <c r="D615" s="172" t="s">
        <v>96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0</v>
      </c>
      <c r="J615" s="176">
        <v>46104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hidden="1" customHeight="1">
      <c r="A616" s="172" t="s">
        <v>3492</v>
      </c>
      <c r="B616" s="176">
        <v>46109</v>
      </c>
      <c r="C616" s="172" t="s">
        <v>92</v>
      </c>
      <c r="D616" s="172" t="s">
        <v>97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0</v>
      </c>
      <c r="J616" s="176">
        <v>46104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-81.34</v>
      </c>
    </row>
    <row r="617" spans="1:16" ht="19.5" hidden="1" customHeight="1">
      <c r="A617" s="172" t="s">
        <v>3492</v>
      </c>
      <c r="B617" s="176">
        <v>46109</v>
      </c>
      <c r="C617" s="172" t="s">
        <v>2694</v>
      </c>
      <c r="D617" s="172" t="s">
        <v>98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0</v>
      </c>
      <c r="J617" s="176">
        <v>46104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hidden="1" customHeight="1">
      <c r="A618" s="172" t="s">
        <v>3492</v>
      </c>
      <c r="B618" s="176">
        <v>46109</v>
      </c>
      <c r="C618" s="172" t="s">
        <v>92</v>
      </c>
      <c r="D618" s="172" t="s">
        <v>24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0</v>
      </c>
      <c r="J618" s="176">
        <v>46104</v>
      </c>
      <c r="K618" s="172" t="s">
        <v>93</v>
      </c>
      <c r="L618" s="172" t="s">
        <v>94</v>
      </c>
      <c r="M618" s="179">
        <v>0</v>
      </c>
      <c r="N618" s="177"/>
      <c r="O618" s="177">
        <v>33</v>
      </c>
      <c r="P618" s="180">
        <v>-46.77</v>
      </c>
    </row>
    <row r="619" spans="1:16" ht="19.5" hidden="1" customHeight="1">
      <c r="A619" s="172" t="s">
        <v>3492</v>
      </c>
      <c r="B619" s="176">
        <v>46109</v>
      </c>
      <c r="C619" s="172" t="s">
        <v>2694</v>
      </c>
      <c r="D619" s="172" t="s">
        <v>95</v>
      </c>
      <c r="E619" s="172" t="s">
        <v>43</v>
      </c>
      <c r="F619" s="172" t="s">
        <v>125</v>
      </c>
      <c r="G619" s="172" t="s">
        <v>84</v>
      </c>
      <c r="H619" s="177">
        <v>1</v>
      </c>
      <c r="I619" s="178">
        <v>0</v>
      </c>
      <c r="J619" s="176">
        <v>46104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-6.19</v>
      </c>
    </row>
    <row r="620" spans="1:16" ht="19.5" hidden="1" customHeight="1">
      <c r="A620" s="172" t="s">
        <v>3450</v>
      </c>
      <c r="B620" s="176">
        <v>46109</v>
      </c>
      <c r="C620" s="172" t="s">
        <v>92</v>
      </c>
      <c r="D620" s="172" t="s">
        <v>24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0</v>
      </c>
      <c r="J620" s="176">
        <v>46104</v>
      </c>
      <c r="K620" s="172" t="s">
        <v>93</v>
      </c>
      <c r="L620" s="172" t="s">
        <v>94</v>
      </c>
      <c r="M620" s="179">
        <v>0</v>
      </c>
      <c r="N620" s="177"/>
      <c r="O620" s="177">
        <v>33</v>
      </c>
      <c r="P620" s="180">
        <v>-46.77</v>
      </c>
    </row>
    <row r="621" spans="1:16" ht="19.5" hidden="1" customHeight="1">
      <c r="A621" s="172" t="s">
        <v>3450</v>
      </c>
      <c r="B621" s="176">
        <v>46109</v>
      </c>
      <c r="C621" s="172" t="s">
        <v>2694</v>
      </c>
      <c r="D621" s="172" t="s">
        <v>95</v>
      </c>
      <c r="E621" s="172" t="s">
        <v>41</v>
      </c>
      <c r="F621" s="172" t="s">
        <v>83</v>
      </c>
      <c r="G621" s="172" t="s">
        <v>84</v>
      </c>
      <c r="H621" s="177">
        <v>1</v>
      </c>
      <c r="I621" s="178">
        <v>0</v>
      </c>
      <c r="J621" s="176">
        <v>46104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-7.63</v>
      </c>
    </row>
    <row r="622" spans="1:16" ht="19.5" hidden="1" customHeight="1">
      <c r="A622" s="172" t="s">
        <v>3450</v>
      </c>
      <c r="B622" s="176">
        <v>46109</v>
      </c>
      <c r="C622" s="172" t="s">
        <v>92</v>
      </c>
      <c r="D622" s="172" t="s">
        <v>96</v>
      </c>
      <c r="E622" s="172" t="s">
        <v>41</v>
      </c>
      <c r="F622" s="172" t="s">
        <v>83</v>
      </c>
      <c r="G622" s="172" t="s">
        <v>84</v>
      </c>
      <c r="H622" s="177">
        <v>1</v>
      </c>
      <c r="I622" s="178">
        <v>0</v>
      </c>
      <c r="J622" s="176">
        <v>46104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0</v>
      </c>
    </row>
    <row r="623" spans="1:16" ht="19.5" hidden="1" customHeight="1">
      <c r="A623" s="172" t="s">
        <v>3450</v>
      </c>
      <c r="B623" s="176">
        <v>46109</v>
      </c>
      <c r="C623" s="172" t="s">
        <v>92</v>
      </c>
      <c r="D623" s="172" t="s">
        <v>97</v>
      </c>
      <c r="E623" s="172" t="s">
        <v>41</v>
      </c>
      <c r="F623" s="172" t="s">
        <v>83</v>
      </c>
      <c r="G623" s="172" t="s">
        <v>84</v>
      </c>
      <c r="H623" s="177">
        <v>1</v>
      </c>
      <c r="I623" s="178">
        <v>0</v>
      </c>
      <c r="J623" s="176">
        <v>46104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-46.77</v>
      </c>
    </row>
    <row r="624" spans="1:16" ht="19.5" hidden="1" customHeight="1">
      <c r="A624" s="172" t="s">
        <v>3450</v>
      </c>
      <c r="B624" s="176">
        <v>46109</v>
      </c>
      <c r="C624" s="172" t="s">
        <v>2694</v>
      </c>
      <c r="D624" s="172" t="s">
        <v>98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0</v>
      </c>
      <c r="J624" s="176">
        <v>46104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-15</v>
      </c>
    </row>
    <row r="625" spans="1:16" ht="19.5" hidden="1" customHeight="1">
      <c r="A625" s="172" t="s">
        <v>3425</v>
      </c>
      <c r="B625" s="176">
        <v>46109</v>
      </c>
      <c r="C625" s="172" t="s">
        <v>92</v>
      </c>
      <c r="D625" s="172" t="s">
        <v>24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0</v>
      </c>
      <c r="J625" s="176">
        <v>46104</v>
      </c>
      <c r="K625" s="172" t="s">
        <v>93</v>
      </c>
      <c r="L625" s="172" t="s">
        <v>94</v>
      </c>
      <c r="M625" s="179">
        <v>0</v>
      </c>
      <c r="N625" s="177"/>
      <c r="O625" s="177">
        <v>33</v>
      </c>
      <c r="P625" s="180">
        <v>-56.94</v>
      </c>
    </row>
    <row r="626" spans="1:16" ht="19.5" hidden="1" customHeight="1">
      <c r="A626" s="172" t="s">
        <v>3425</v>
      </c>
      <c r="B626" s="176">
        <v>46109</v>
      </c>
      <c r="C626" s="172" t="s">
        <v>2694</v>
      </c>
      <c r="D626" s="172" t="s">
        <v>95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0</v>
      </c>
      <c r="J626" s="176">
        <v>46104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-6.58</v>
      </c>
    </row>
    <row r="627" spans="1:16" ht="19.5" hidden="1" customHeight="1">
      <c r="A627" s="172" t="s">
        <v>3493</v>
      </c>
      <c r="B627" s="176">
        <v>46109</v>
      </c>
      <c r="C627" s="172" t="s">
        <v>92</v>
      </c>
      <c r="D627" s="172" t="s">
        <v>24</v>
      </c>
      <c r="E627" s="172" t="s">
        <v>39</v>
      </c>
      <c r="F627" s="172" t="s">
        <v>117</v>
      </c>
      <c r="G627" s="172" t="s">
        <v>84</v>
      </c>
      <c r="H627" s="177">
        <v>1</v>
      </c>
      <c r="I627" s="178">
        <v>2103</v>
      </c>
      <c r="J627" s="176">
        <v>46106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-89.31</v>
      </c>
    </row>
    <row r="628" spans="1:16" ht="19.5" hidden="1" customHeight="1">
      <c r="A628" s="172" t="s">
        <v>3493</v>
      </c>
      <c r="B628" s="176">
        <v>46109</v>
      </c>
      <c r="C628" s="172" t="s">
        <v>100</v>
      </c>
      <c r="D628" s="172" t="s">
        <v>101</v>
      </c>
      <c r="E628" s="172" t="s">
        <v>39</v>
      </c>
      <c r="F628" s="172" t="s">
        <v>117</v>
      </c>
      <c r="G628" s="172" t="s">
        <v>84</v>
      </c>
      <c r="H628" s="177">
        <v>1</v>
      </c>
      <c r="I628" s="178">
        <v>2103</v>
      </c>
      <c r="J628" s="176">
        <v>46106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925.71</v>
      </c>
    </row>
    <row r="629" spans="1:16" ht="19.5" hidden="1" customHeight="1">
      <c r="A629" s="172" t="s">
        <v>3493</v>
      </c>
      <c r="B629" s="176">
        <v>46109</v>
      </c>
      <c r="C629" s="172" t="s">
        <v>100</v>
      </c>
      <c r="D629" s="172" t="s">
        <v>102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2103</v>
      </c>
      <c r="J629" s="176">
        <v>46106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0</v>
      </c>
    </row>
    <row r="630" spans="1:16" ht="19.5" hidden="1" customHeight="1">
      <c r="A630" s="172" t="s">
        <v>3493</v>
      </c>
      <c r="B630" s="176">
        <v>46109</v>
      </c>
      <c r="C630" s="172" t="s">
        <v>100</v>
      </c>
      <c r="D630" s="172" t="s">
        <v>103</v>
      </c>
      <c r="E630" s="172" t="s">
        <v>39</v>
      </c>
      <c r="F630" s="172" t="s">
        <v>117</v>
      </c>
      <c r="G630" s="172" t="s">
        <v>84</v>
      </c>
      <c r="H630" s="177">
        <v>1</v>
      </c>
      <c r="I630" s="178">
        <v>2103</v>
      </c>
      <c r="J630" s="176">
        <v>46106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1177.29</v>
      </c>
    </row>
    <row r="631" spans="1:16" ht="19.5" hidden="1" customHeight="1">
      <c r="A631" s="172" t="s">
        <v>3493</v>
      </c>
      <c r="B631" s="176">
        <v>46109</v>
      </c>
      <c r="C631" s="172" t="s">
        <v>104</v>
      </c>
      <c r="D631" s="172" t="s">
        <v>105</v>
      </c>
      <c r="E631" s="172" t="s">
        <v>39</v>
      </c>
      <c r="F631" s="172" t="s">
        <v>117</v>
      </c>
      <c r="G631" s="172" t="s">
        <v>84</v>
      </c>
      <c r="H631" s="177">
        <v>1</v>
      </c>
      <c r="I631" s="178">
        <v>2103</v>
      </c>
      <c r="J631" s="176">
        <v>46106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-904.29</v>
      </c>
    </row>
    <row r="632" spans="1:16" ht="19.5" hidden="1" customHeight="1">
      <c r="A632" s="172" t="s">
        <v>3493</v>
      </c>
      <c r="B632" s="176">
        <v>46109</v>
      </c>
      <c r="C632" s="172" t="s">
        <v>2694</v>
      </c>
      <c r="D632" s="172" t="s">
        <v>95</v>
      </c>
      <c r="E632" s="172" t="s">
        <v>39</v>
      </c>
      <c r="F632" s="172" t="s">
        <v>117</v>
      </c>
      <c r="G632" s="172" t="s">
        <v>84</v>
      </c>
      <c r="H632" s="177">
        <v>1</v>
      </c>
      <c r="I632" s="178">
        <v>2103</v>
      </c>
      <c r="J632" s="176">
        <v>46106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-6.32</v>
      </c>
    </row>
    <row r="633" spans="1:16" ht="19.5" hidden="1" customHeight="1">
      <c r="A633" s="172" t="s">
        <v>3425</v>
      </c>
      <c r="B633" s="176">
        <v>46109</v>
      </c>
      <c r="C633" s="172" t="s">
        <v>92</v>
      </c>
      <c r="D633" s="172" t="s">
        <v>96</v>
      </c>
      <c r="E633" s="172" t="s">
        <v>58</v>
      </c>
      <c r="F633" s="172" t="s">
        <v>1300</v>
      </c>
      <c r="G633" s="172" t="s">
        <v>84</v>
      </c>
      <c r="H633" s="177">
        <v>1</v>
      </c>
      <c r="I633" s="178">
        <v>0</v>
      </c>
      <c r="J633" s="176">
        <v>46104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0</v>
      </c>
    </row>
    <row r="634" spans="1:16" ht="19.5" hidden="1" customHeight="1">
      <c r="A634" s="172" t="s">
        <v>3425</v>
      </c>
      <c r="B634" s="176">
        <v>46109</v>
      </c>
      <c r="C634" s="172" t="s">
        <v>92</v>
      </c>
      <c r="D634" s="172" t="s">
        <v>97</v>
      </c>
      <c r="E634" s="172" t="s">
        <v>58</v>
      </c>
      <c r="F634" s="172" t="s">
        <v>1300</v>
      </c>
      <c r="G634" s="172" t="s">
        <v>84</v>
      </c>
      <c r="H634" s="177">
        <v>1</v>
      </c>
      <c r="I634" s="178">
        <v>0</v>
      </c>
      <c r="J634" s="176">
        <v>46104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-56.94</v>
      </c>
    </row>
    <row r="635" spans="1:16" ht="19.5" hidden="1" customHeight="1">
      <c r="A635" s="172" t="s">
        <v>3425</v>
      </c>
      <c r="B635" s="176">
        <v>46109</v>
      </c>
      <c r="C635" s="172" t="s">
        <v>2694</v>
      </c>
      <c r="D635" s="172" t="s">
        <v>98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46104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-15</v>
      </c>
    </row>
    <row r="636" spans="1:16" ht="19.5" hidden="1" customHeight="1">
      <c r="A636" s="172" t="s">
        <v>3493</v>
      </c>
      <c r="B636" s="176">
        <v>46109</v>
      </c>
      <c r="C636" s="172" t="s">
        <v>2694</v>
      </c>
      <c r="D636" s="172" t="s">
        <v>82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46106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-9.35</v>
      </c>
    </row>
    <row r="637" spans="1:16" ht="19.5" hidden="1" customHeight="1">
      <c r="A637" s="172" t="s">
        <v>3494</v>
      </c>
      <c r="B637" s="176">
        <v>46109</v>
      </c>
      <c r="C637" s="172" t="s">
        <v>92</v>
      </c>
      <c r="D637" s="172" t="s">
        <v>24</v>
      </c>
      <c r="E637" s="172" t="s">
        <v>60</v>
      </c>
      <c r="F637" s="172" t="s">
        <v>1426</v>
      </c>
      <c r="G637" s="172" t="s">
        <v>84</v>
      </c>
      <c r="H637" s="177">
        <v>1</v>
      </c>
      <c r="I637" s="178">
        <v>2550</v>
      </c>
      <c r="J637" s="176">
        <v>46108</v>
      </c>
      <c r="K637" s="172" t="s">
        <v>93</v>
      </c>
      <c r="L637" s="172" t="s">
        <v>94</v>
      </c>
      <c r="M637" s="179">
        <v>0.43</v>
      </c>
      <c r="N637" s="177"/>
      <c r="O637" s="177">
        <v>35</v>
      </c>
      <c r="P637" s="180">
        <v>-115.96</v>
      </c>
    </row>
    <row r="638" spans="1:16" ht="19.5" hidden="1" customHeight="1">
      <c r="A638" s="172" t="s">
        <v>3494</v>
      </c>
      <c r="B638" s="176">
        <v>46109</v>
      </c>
      <c r="C638" s="172" t="s">
        <v>100</v>
      </c>
      <c r="D638" s="172" t="s">
        <v>101</v>
      </c>
      <c r="E638" s="172" t="s">
        <v>60</v>
      </c>
      <c r="F638" s="172" t="s">
        <v>1426</v>
      </c>
      <c r="G638" s="172" t="s">
        <v>84</v>
      </c>
      <c r="H638" s="177">
        <v>1</v>
      </c>
      <c r="I638" s="178">
        <v>2550</v>
      </c>
      <c r="J638" s="176">
        <v>46108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1100.95</v>
      </c>
    </row>
    <row r="639" spans="1:16" ht="19.5" hidden="1" customHeight="1">
      <c r="A639" s="172" t="s">
        <v>3494</v>
      </c>
      <c r="B639" s="176">
        <v>46109</v>
      </c>
      <c r="C639" s="172" t="s">
        <v>100</v>
      </c>
      <c r="D639" s="172" t="s">
        <v>102</v>
      </c>
      <c r="E639" s="172" t="s">
        <v>60</v>
      </c>
      <c r="F639" s="172" t="s">
        <v>1426</v>
      </c>
      <c r="G639" s="172" t="s">
        <v>84</v>
      </c>
      <c r="H639" s="177">
        <v>1</v>
      </c>
      <c r="I639" s="178">
        <v>2550</v>
      </c>
      <c r="J639" s="176">
        <v>46108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11.01</v>
      </c>
    </row>
    <row r="640" spans="1:16" ht="19.5" hidden="1" customHeight="1">
      <c r="A640" s="172" t="s">
        <v>3494</v>
      </c>
      <c r="B640" s="176">
        <v>46109</v>
      </c>
      <c r="C640" s="172" t="s">
        <v>100</v>
      </c>
      <c r="D640" s="172" t="s">
        <v>103</v>
      </c>
      <c r="E640" s="172" t="s">
        <v>60</v>
      </c>
      <c r="F640" s="172" t="s">
        <v>1426</v>
      </c>
      <c r="G640" s="172" t="s">
        <v>84</v>
      </c>
      <c r="H640" s="177">
        <v>1</v>
      </c>
      <c r="I640" s="178">
        <v>2550</v>
      </c>
      <c r="J640" s="176">
        <v>46108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1438.04</v>
      </c>
    </row>
    <row r="641" spans="1:16" ht="19.5" hidden="1" customHeight="1">
      <c r="A641" s="172" t="s">
        <v>3494</v>
      </c>
      <c r="B641" s="176">
        <v>46109</v>
      </c>
      <c r="C641" s="172" t="s">
        <v>104</v>
      </c>
      <c r="D641" s="172" t="s">
        <v>105</v>
      </c>
      <c r="E641" s="172" t="s">
        <v>60</v>
      </c>
      <c r="F641" s="172" t="s">
        <v>1426</v>
      </c>
      <c r="G641" s="172" t="s">
        <v>84</v>
      </c>
      <c r="H641" s="177">
        <v>1</v>
      </c>
      <c r="I641" s="178">
        <v>2550</v>
      </c>
      <c r="J641" s="176">
        <v>46108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-1096.5</v>
      </c>
    </row>
    <row r="642" spans="1:16" ht="19.5" hidden="1" customHeight="1">
      <c r="A642" s="172" t="s">
        <v>3494</v>
      </c>
      <c r="B642" s="176">
        <v>46109</v>
      </c>
      <c r="C642" s="172" t="s">
        <v>2694</v>
      </c>
      <c r="D642" s="172" t="s">
        <v>95</v>
      </c>
      <c r="E642" s="172" t="s">
        <v>60</v>
      </c>
      <c r="F642" s="172" t="s">
        <v>1426</v>
      </c>
      <c r="G642" s="172" t="s">
        <v>84</v>
      </c>
      <c r="H642" s="177">
        <v>1</v>
      </c>
      <c r="I642" s="178">
        <v>2550</v>
      </c>
      <c r="J642" s="176">
        <v>46108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-8.8699999999999992</v>
      </c>
    </row>
    <row r="643" spans="1:16" ht="19.5" hidden="1" customHeight="1">
      <c r="A643" s="172" t="s">
        <v>3494</v>
      </c>
      <c r="B643" s="176">
        <v>46109</v>
      </c>
      <c r="C643" s="172" t="s">
        <v>2694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46108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-20.92</v>
      </c>
    </row>
    <row r="644" spans="1:16" ht="19.5" hidden="1" customHeight="1">
      <c r="A644" s="172" t="s">
        <v>3495</v>
      </c>
      <c r="B644" s="176">
        <v>46109</v>
      </c>
      <c r="C644" s="172" t="s">
        <v>2694</v>
      </c>
      <c r="D644" s="172" t="s">
        <v>82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46109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-14.3</v>
      </c>
    </row>
    <row r="645" spans="1:16" ht="19.5" hidden="1" customHeight="1">
      <c r="A645" s="172" t="s">
        <v>3496</v>
      </c>
      <c r="B645" s="176">
        <v>46109</v>
      </c>
      <c r="C645" s="172" t="s">
        <v>92</v>
      </c>
      <c r="D645" s="172" t="s">
        <v>24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2146</v>
      </c>
      <c r="J645" s="176">
        <v>46108</v>
      </c>
      <c r="K645" s="172" t="s">
        <v>93</v>
      </c>
      <c r="L645" s="172" t="s">
        <v>94</v>
      </c>
      <c r="M645" s="179">
        <v>0.43</v>
      </c>
      <c r="N645" s="177"/>
      <c r="O645" s="177">
        <v>35</v>
      </c>
      <c r="P645" s="180">
        <v>-96.08</v>
      </c>
    </row>
    <row r="646" spans="1:16" ht="19.5" hidden="1" customHeight="1">
      <c r="A646" s="172" t="s">
        <v>3496</v>
      </c>
      <c r="B646" s="176">
        <v>46109</v>
      </c>
      <c r="C646" s="172" t="s">
        <v>100</v>
      </c>
      <c r="D646" s="172" t="s">
        <v>101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2146</v>
      </c>
      <c r="J646" s="176">
        <v>46108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1260</v>
      </c>
    </row>
    <row r="647" spans="1:16" ht="19.5" hidden="1" customHeight="1">
      <c r="A647" s="172" t="s">
        <v>3496</v>
      </c>
      <c r="B647" s="176">
        <v>46109</v>
      </c>
      <c r="C647" s="172" t="s">
        <v>100</v>
      </c>
      <c r="D647" s="172" t="s">
        <v>102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2146</v>
      </c>
      <c r="J647" s="176">
        <v>46108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3496</v>
      </c>
      <c r="B648" s="176">
        <v>46109</v>
      </c>
      <c r="C648" s="172" t="s">
        <v>100</v>
      </c>
      <c r="D648" s="172" t="s">
        <v>103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2146</v>
      </c>
      <c r="J648" s="176">
        <v>46108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886</v>
      </c>
    </row>
    <row r="649" spans="1:16" ht="19.5" hidden="1" customHeight="1">
      <c r="A649" s="172" t="s">
        <v>3496</v>
      </c>
      <c r="B649" s="176">
        <v>46109</v>
      </c>
      <c r="C649" s="172" t="s">
        <v>104</v>
      </c>
      <c r="D649" s="172" t="s">
        <v>105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2146</v>
      </c>
      <c r="J649" s="176">
        <v>46108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-922.78</v>
      </c>
    </row>
    <row r="650" spans="1:16" ht="19.5" hidden="1" customHeight="1">
      <c r="A650" s="172" t="s">
        <v>3496</v>
      </c>
      <c r="B650" s="176">
        <v>46109</v>
      </c>
      <c r="C650" s="172" t="s">
        <v>2694</v>
      </c>
      <c r="D650" s="172" t="s">
        <v>95</v>
      </c>
      <c r="E650" s="172" t="s">
        <v>40</v>
      </c>
      <c r="F650" s="172" t="s">
        <v>197</v>
      </c>
      <c r="G650" s="172" t="s">
        <v>84</v>
      </c>
      <c r="H650" s="177">
        <v>1</v>
      </c>
      <c r="I650" s="178">
        <v>2146</v>
      </c>
      <c r="J650" s="176">
        <v>46108</v>
      </c>
      <c r="K650" s="172" t="s">
        <v>93</v>
      </c>
      <c r="L650" s="172" t="s">
        <v>94</v>
      </c>
      <c r="M650" s="179">
        <v>0.43</v>
      </c>
      <c r="N650" s="177"/>
      <c r="O650" s="177"/>
      <c r="P650" s="180">
        <v>-6.39</v>
      </c>
    </row>
    <row r="651" spans="1:16" ht="19.5" hidden="1" customHeight="1">
      <c r="A651" s="172" t="s">
        <v>3497</v>
      </c>
      <c r="B651" s="176">
        <v>46109</v>
      </c>
      <c r="C651" s="172" t="s">
        <v>1748</v>
      </c>
      <c r="D651" s="172" t="s">
        <v>2749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0</v>
      </c>
      <c r="J651" s="176">
        <v>46108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</v>
      </c>
    </row>
    <row r="652" spans="1:16" ht="19.5" hidden="1" customHeight="1">
      <c r="A652" s="172" t="s">
        <v>3497</v>
      </c>
      <c r="B652" s="176">
        <v>46109</v>
      </c>
      <c r="C652" s="172" t="s">
        <v>2694</v>
      </c>
      <c r="D652" s="172" t="s">
        <v>2750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0</v>
      </c>
      <c r="J652" s="176">
        <v>46108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-10</v>
      </c>
    </row>
    <row r="653" spans="1:16" ht="19.5" hidden="1" customHeight="1">
      <c r="A653" s="172" t="s">
        <v>3498</v>
      </c>
      <c r="B653" s="176">
        <v>46109</v>
      </c>
      <c r="C653" s="172" t="s">
        <v>92</v>
      </c>
      <c r="D653" s="172" t="s">
        <v>24</v>
      </c>
      <c r="E653" s="172" t="s">
        <v>56</v>
      </c>
      <c r="F653" s="172" t="s">
        <v>1213</v>
      </c>
      <c r="G653" s="172" t="s">
        <v>84</v>
      </c>
      <c r="H653" s="177">
        <v>1</v>
      </c>
      <c r="I653" s="178">
        <v>2517</v>
      </c>
      <c r="J653" s="176">
        <v>46096</v>
      </c>
      <c r="K653" s="172" t="s">
        <v>93</v>
      </c>
      <c r="L653" s="172" t="s">
        <v>94</v>
      </c>
      <c r="M653" s="179">
        <v>0.43</v>
      </c>
      <c r="N653" s="177"/>
      <c r="O653" s="177">
        <v>36</v>
      </c>
      <c r="P653" s="180">
        <v>-122.75</v>
      </c>
    </row>
    <row r="654" spans="1:16" ht="19.5" hidden="1" customHeight="1">
      <c r="A654" s="172" t="s">
        <v>3498</v>
      </c>
      <c r="B654" s="176">
        <v>46109</v>
      </c>
      <c r="C654" s="172" t="s">
        <v>100</v>
      </c>
      <c r="D654" s="172" t="s">
        <v>101</v>
      </c>
      <c r="E654" s="172" t="s">
        <v>56</v>
      </c>
      <c r="F654" s="172" t="s">
        <v>1213</v>
      </c>
      <c r="G654" s="172" t="s">
        <v>84</v>
      </c>
      <c r="H654" s="177">
        <v>1</v>
      </c>
      <c r="I654" s="178">
        <v>2517</v>
      </c>
      <c r="J654" s="176">
        <v>46096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1584.21</v>
      </c>
    </row>
    <row r="655" spans="1:16" ht="19.5" hidden="1" customHeight="1">
      <c r="A655" s="172" t="s">
        <v>3498</v>
      </c>
      <c r="B655" s="176">
        <v>46109</v>
      </c>
      <c r="C655" s="172" t="s">
        <v>100</v>
      </c>
      <c r="D655" s="172" t="s">
        <v>102</v>
      </c>
      <c r="E655" s="172" t="s">
        <v>56</v>
      </c>
      <c r="F655" s="172" t="s">
        <v>1213</v>
      </c>
      <c r="G655" s="172" t="s">
        <v>84</v>
      </c>
      <c r="H655" s="177">
        <v>1</v>
      </c>
      <c r="I655" s="178">
        <v>2517</v>
      </c>
      <c r="J655" s="176">
        <v>46096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15.84</v>
      </c>
    </row>
    <row r="656" spans="1:16" ht="19.5" hidden="1" customHeight="1">
      <c r="A656" s="172" t="s">
        <v>3498</v>
      </c>
      <c r="B656" s="176">
        <v>46109</v>
      </c>
      <c r="C656" s="172" t="s">
        <v>100</v>
      </c>
      <c r="D656" s="172" t="s">
        <v>103</v>
      </c>
      <c r="E656" s="172" t="s">
        <v>56</v>
      </c>
      <c r="F656" s="172" t="s">
        <v>1213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916.95</v>
      </c>
    </row>
    <row r="657" spans="1:16" ht="19.5" hidden="1" customHeight="1">
      <c r="A657" s="172" t="s">
        <v>3498</v>
      </c>
      <c r="B657" s="176">
        <v>46109</v>
      </c>
      <c r="C657" s="172" t="s">
        <v>104</v>
      </c>
      <c r="D657" s="172" t="s">
        <v>105</v>
      </c>
      <c r="E657" s="172" t="s">
        <v>56</v>
      </c>
      <c r="F657" s="172" t="s">
        <v>1213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0.43</v>
      </c>
      <c r="N657" s="177"/>
      <c r="O657" s="177"/>
      <c r="P657" s="180">
        <v>-1082.31</v>
      </c>
    </row>
    <row r="658" spans="1:16" ht="19.5" hidden="1" customHeight="1">
      <c r="A658" s="172" t="s">
        <v>3498</v>
      </c>
      <c r="B658" s="176">
        <v>46109</v>
      </c>
      <c r="C658" s="172" t="s">
        <v>2694</v>
      </c>
      <c r="D658" s="172" t="s">
        <v>95</v>
      </c>
      <c r="E658" s="172" t="s">
        <v>56</v>
      </c>
      <c r="F658" s="172" t="s">
        <v>1213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-8.42</v>
      </c>
    </row>
    <row r="659" spans="1:16" ht="19.5" hidden="1" customHeight="1">
      <c r="A659" s="172" t="s">
        <v>3499</v>
      </c>
      <c r="B659" s="176">
        <v>46109</v>
      </c>
      <c r="C659" s="172" t="s">
        <v>1748</v>
      </c>
      <c r="D659" s="172" t="s">
        <v>2749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46107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-5</v>
      </c>
    </row>
    <row r="660" spans="1:16" ht="19.5" hidden="1" customHeight="1">
      <c r="A660" s="172" t="s">
        <v>3499</v>
      </c>
      <c r="B660" s="176">
        <v>46109</v>
      </c>
      <c r="C660" s="172" t="s">
        <v>2694</v>
      </c>
      <c r="D660" s="172" t="s">
        <v>2750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0</v>
      </c>
      <c r="J660" s="176">
        <v>46107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-10</v>
      </c>
    </row>
    <row r="661" spans="1:16" ht="19.5" hidden="1" customHeight="1">
      <c r="A661" s="172" t="s">
        <v>3498</v>
      </c>
      <c r="B661" s="176">
        <v>46109</v>
      </c>
      <c r="C661" s="172" t="s">
        <v>2694</v>
      </c>
      <c r="D661" s="172" t="s">
        <v>82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46096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-30.1</v>
      </c>
    </row>
    <row r="662" spans="1:16" ht="19.5" hidden="1" customHeight="1">
      <c r="A662" s="172" t="s">
        <v>3500</v>
      </c>
      <c r="B662" s="176">
        <v>46109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46109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-17.32</v>
      </c>
    </row>
    <row r="663" spans="1:16" ht="19.5" customHeight="1">
      <c r="A663" s="172" t="s">
        <v>3433</v>
      </c>
      <c r="B663" s="176">
        <v>46109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46109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-288.93</v>
      </c>
    </row>
    <row r="664" spans="1:16" ht="19.5" customHeight="1">
      <c r="A664" s="172" t="s">
        <v>3434</v>
      </c>
      <c r="B664" s="176">
        <v>46109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46109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-287.66000000000003</v>
      </c>
    </row>
    <row r="665" spans="1:16" ht="19.5" customHeight="1">
      <c r="A665" s="172" t="s">
        <v>3432</v>
      </c>
      <c r="B665" s="176">
        <v>46109</v>
      </c>
      <c r="C665" s="172" t="s">
        <v>109</v>
      </c>
      <c r="D665" s="172" t="s">
        <v>139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46109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-289.05</v>
      </c>
    </row>
    <row r="666" spans="1:16" ht="19.5" customHeight="1">
      <c r="A666" s="172" t="s">
        <v>3407</v>
      </c>
      <c r="B666" s="176">
        <v>46109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46109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-171.01</v>
      </c>
    </row>
    <row r="667" spans="1:16" ht="19.5" customHeight="1">
      <c r="A667" s="172" t="s">
        <v>3408</v>
      </c>
      <c r="B667" s="176">
        <v>46109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46109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-292.23</v>
      </c>
    </row>
    <row r="668" spans="1:16" ht="19.5" customHeight="1">
      <c r="A668" s="172" t="s">
        <v>3406</v>
      </c>
      <c r="B668" s="176">
        <v>46109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46109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-290.52</v>
      </c>
    </row>
    <row r="669" spans="1:16" ht="19.5" customHeight="1">
      <c r="A669" s="172" t="s">
        <v>3251</v>
      </c>
      <c r="B669" s="176">
        <v>46109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46109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-418.54</v>
      </c>
    </row>
    <row r="670" spans="1:16" ht="19.5" customHeight="1">
      <c r="A670" s="172" t="s">
        <v>3246</v>
      </c>
      <c r="B670" s="176">
        <v>46109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46109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-293.26</v>
      </c>
    </row>
    <row r="671" spans="1:16" ht="19.5" customHeight="1">
      <c r="A671" s="172" t="s">
        <v>3013</v>
      </c>
      <c r="B671" s="176">
        <v>46109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46109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-597.95000000000005</v>
      </c>
    </row>
    <row r="672" spans="1:16" ht="19.5" customHeight="1">
      <c r="A672" s="172" t="s">
        <v>142</v>
      </c>
      <c r="B672" s="176">
        <v>46109</v>
      </c>
      <c r="C672" s="172" t="s">
        <v>109</v>
      </c>
      <c r="D672" s="172" t="s">
        <v>143</v>
      </c>
      <c r="E672" s="172" t="s">
        <v>85</v>
      </c>
      <c r="F672" s="172" t="s">
        <v>85</v>
      </c>
      <c r="G672" s="172" t="s">
        <v>85</v>
      </c>
      <c r="H672" s="177">
        <v>0</v>
      </c>
      <c r="I672" s="178">
        <v>0</v>
      </c>
      <c r="J672" s="176">
        <v>46109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-905.2</v>
      </c>
    </row>
    <row r="673" spans="1:16" ht="19.5" hidden="1" customHeight="1">
      <c r="A673" s="172" t="s">
        <v>3501</v>
      </c>
      <c r="B673" s="176">
        <v>46110</v>
      </c>
      <c r="C673" s="172" t="s">
        <v>92</v>
      </c>
      <c r="D673" s="172" t="s">
        <v>24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0</v>
      </c>
      <c r="J673" s="176">
        <v>46107</v>
      </c>
      <c r="K673" s="172" t="s">
        <v>93</v>
      </c>
      <c r="L673" s="172" t="s">
        <v>94</v>
      </c>
      <c r="M673" s="179">
        <v>0</v>
      </c>
      <c r="N673" s="177"/>
      <c r="O673" s="177">
        <v>35</v>
      </c>
      <c r="P673" s="180">
        <v>-46.77</v>
      </c>
    </row>
    <row r="674" spans="1:16" ht="19.5" hidden="1" customHeight="1">
      <c r="A674" s="172" t="s">
        <v>3501</v>
      </c>
      <c r="B674" s="176">
        <v>46110</v>
      </c>
      <c r="C674" s="172" t="s">
        <v>2694</v>
      </c>
      <c r="D674" s="172" t="s">
        <v>95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46107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-10.53</v>
      </c>
    </row>
    <row r="675" spans="1:16" ht="19.5" hidden="1" customHeight="1">
      <c r="A675" s="172" t="s">
        <v>3501</v>
      </c>
      <c r="B675" s="176">
        <v>46110</v>
      </c>
      <c r="C675" s="172" t="s">
        <v>92</v>
      </c>
      <c r="D675" s="172" t="s">
        <v>96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0</v>
      </c>
      <c r="J675" s="176">
        <v>46107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0</v>
      </c>
    </row>
    <row r="676" spans="1:16" ht="19.5" hidden="1" customHeight="1">
      <c r="A676" s="172" t="s">
        <v>3501</v>
      </c>
      <c r="B676" s="176">
        <v>46110</v>
      </c>
      <c r="C676" s="172" t="s">
        <v>92</v>
      </c>
      <c r="D676" s="172" t="s">
        <v>97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46107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-46.77</v>
      </c>
    </row>
    <row r="677" spans="1:16" ht="19.5" hidden="1" customHeight="1">
      <c r="A677" s="172" t="s">
        <v>3501</v>
      </c>
      <c r="B677" s="176">
        <v>46110</v>
      </c>
      <c r="C677" s="172" t="s">
        <v>2694</v>
      </c>
      <c r="D677" s="172" t="s">
        <v>98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46107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-15</v>
      </c>
    </row>
    <row r="678" spans="1:16" ht="19.5" hidden="1" customHeight="1">
      <c r="A678" s="172" t="s">
        <v>3502</v>
      </c>
      <c r="B678" s="176">
        <v>46110</v>
      </c>
      <c r="C678" s="172" t="s">
        <v>2694</v>
      </c>
      <c r="D678" s="172" t="s">
        <v>82</v>
      </c>
      <c r="E678" s="172" t="s">
        <v>56</v>
      </c>
      <c r="F678" s="172" t="s">
        <v>1213</v>
      </c>
      <c r="G678" s="172" t="s">
        <v>84</v>
      </c>
      <c r="H678" s="177">
        <v>1</v>
      </c>
      <c r="I678" s="178">
        <v>0</v>
      </c>
      <c r="J678" s="176">
        <v>46110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-5.22</v>
      </c>
    </row>
    <row r="679" spans="1:16" ht="19.5" hidden="1" customHeight="1">
      <c r="A679" s="172" t="s">
        <v>3503</v>
      </c>
      <c r="B679" s="176">
        <v>46110</v>
      </c>
      <c r="C679" s="172" t="s">
        <v>92</v>
      </c>
      <c r="D679" s="172" t="s">
        <v>24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46107</v>
      </c>
      <c r="K679" s="172" t="s">
        <v>93</v>
      </c>
      <c r="L679" s="172" t="s">
        <v>94</v>
      </c>
      <c r="M679" s="179">
        <v>0</v>
      </c>
      <c r="N679" s="177"/>
      <c r="O679" s="177">
        <v>35</v>
      </c>
      <c r="P679" s="180">
        <v>-46.77</v>
      </c>
    </row>
    <row r="680" spans="1:16" ht="19.5" hidden="1" customHeight="1">
      <c r="A680" s="172" t="s">
        <v>3503</v>
      </c>
      <c r="B680" s="176">
        <v>46110</v>
      </c>
      <c r="C680" s="172" t="s">
        <v>92</v>
      </c>
      <c r="D680" s="172" t="s">
        <v>96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46107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hidden="1" customHeight="1">
      <c r="A681" s="172" t="s">
        <v>3503</v>
      </c>
      <c r="B681" s="176">
        <v>46110</v>
      </c>
      <c r="C681" s="172" t="s">
        <v>92</v>
      </c>
      <c r="D681" s="172" t="s">
        <v>97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0</v>
      </c>
      <c r="J681" s="176">
        <v>46107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-46.77</v>
      </c>
    </row>
    <row r="682" spans="1:16" ht="19.5" hidden="1" customHeight="1">
      <c r="A682" s="172" t="s">
        <v>3504</v>
      </c>
      <c r="B682" s="176">
        <v>46110</v>
      </c>
      <c r="C682" s="172" t="s">
        <v>92</v>
      </c>
      <c r="D682" s="172" t="s">
        <v>24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0</v>
      </c>
      <c r="J682" s="176">
        <v>46106</v>
      </c>
      <c r="K682" s="172" t="s">
        <v>93</v>
      </c>
      <c r="L682" s="172" t="s">
        <v>94</v>
      </c>
      <c r="M682" s="179">
        <v>0</v>
      </c>
      <c r="N682" s="177"/>
      <c r="O682" s="177">
        <v>34</v>
      </c>
      <c r="P682" s="180">
        <v>-56.94</v>
      </c>
    </row>
    <row r="683" spans="1:16" ht="19.5" hidden="1" customHeight="1">
      <c r="A683" s="172" t="s">
        <v>3504</v>
      </c>
      <c r="B683" s="176">
        <v>46110</v>
      </c>
      <c r="C683" s="172" t="s">
        <v>2694</v>
      </c>
      <c r="D683" s="172" t="s">
        <v>95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0</v>
      </c>
      <c r="J683" s="176">
        <v>46106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-7.15</v>
      </c>
    </row>
    <row r="684" spans="1:16" ht="19.5" hidden="1" customHeight="1">
      <c r="A684" s="172" t="s">
        <v>3504</v>
      </c>
      <c r="B684" s="176">
        <v>46110</v>
      </c>
      <c r="C684" s="172" t="s">
        <v>92</v>
      </c>
      <c r="D684" s="172" t="s">
        <v>96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0</v>
      </c>
      <c r="J684" s="176">
        <v>46106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0</v>
      </c>
    </row>
    <row r="685" spans="1:16" ht="19.5" hidden="1" customHeight="1">
      <c r="A685" s="172" t="s">
        <v>3504</v>
      </c>
      <c r="B685" s="176">
        <v>46110</v>
      </c>
      <c r="C685" s="172" t="s">
        <v>92</v>
      </c>
      <c r="D685" s="172" t="s">
        <v>97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46106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-56.94</v>
      </c>
    </row>
    <row r="686" spans="1:16" ht="19.5" hidden="1" customHeight="1">
      <c r="A686" s="172" t="s">
        <v>3504</v>
      </c>
      <c r="B686" s="176">
        <v>46110</v>
      </c>
      <c r="C686" s="172" t="s">
        <v>2694</v>
      </c>
      <c r="D686" s="172" t="s">
        <v>98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0</v>
      </c>
      <c r="J686" s="176">
        <v>46106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-15</v>
      </c>
    </row>
    <row r="687" spans="1:16" ht="19.5" hidden="1" customHeight="1">
      <c r="A687" s="172" t="s">
        <v>85</v>
      </c>
      <c r="B687" s="176">
        <v>46110</v>
      </c>
      <c r="C687" s="172" t="s">
        <v>109</v>
      </c>
      <c r="D687" s="172" t="s">
        <v>110</v>
      </c>
      <c r="E687" s="172" t="s">
        <v>85</v>
      </c>
      <c r="F687" s="172" t="s">
        <v>85</v>
      </c>
      <c r="G687" s="172" t="s">
        <v>3505</v>
      </c>
      <c r="H687" s="177">
        <v>0</v>
      </c>
      <c r="I687" s="178">
        <v>0</v>
      </c>
      <c r="J687" s="176">
        <v>46110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-150</v>
      </c>
    </row>
    <row r="688" spans="1:16" ht="19.5" hidden="1" customHeight="1">
      <c r="A688" s="172" t="s">
        <v>3458</v>
      </c>
      <c r="B688" s="176">
        <v>46110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0</v>
      </c>
      <c r="J688" s="176">
        <v>46106</v>
      </c>
      <c r="K688" s="172" t="s">
        <v>93</v>
      </c>
      <c r="L688" s="172" t="s">
        <v>94</v>
      </c>
      <c r="M688" s="179">
        <v>0</v>
      </c>
      <c r="N688" s="177"/>
      <c r="O688" s="177">
        <v>34</v>
      </c>
      <c r="P688" s="180">
        <v>-56.94</v>
      </c>
    </row>
    <row r="689" spans="1:16" ht="19.5" hidden="1" customHeight="1">
      <c r="A689" s="172" t="s">
        <v>3458</v>
      </c>
      <c r="B689" s="176">
        <v>46110</v>
      </c>
      <c r="C689" s="172" t="s">
        <v>2694</v>
      </c>
      <c r="D689" s="172" t="s">
        <v>95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46106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-10.4</v>
      </c>
    </row>
    <row r="690" spans="1:16" ht="19.5" hidden="1" customHeight="1">
      <c r="A690" s="172" t="s">
        <v>3458</v>
      </c>
      <c r="B690" s="176">
        <v>46110</v>
      </c>
      <c r="C690" s="172" t="s">
        <v>92</v>
      </c>
      <c r="D690" s="172" t="s">
        <v>96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46106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3458</v>
      </c>
      <c r="B691" s="176">
        <v>46110</v>
      </c>
      <c r="C691" s="172" t="s">
        <v>92</v>
      </c>
      <c r="D691" s="172" t="s">
        <v>97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46106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-56.94</v>
      </c>
    </row>
    <row r="692" spans="1:16" ht="19.5" hidden="1" customHeight="1">
      <c r="A692" s="172" t="s">
        <v>3458</v>
      </c>
      <c r="B692" s="176">
        <v>46110</v>
      </c>
      <c r="C692" s="172" t="s">
        <v>2694</v>
      </c>
      <c r="D692" s="172" t="s">
        <v>98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46106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3506</v>
      </c>
      <c r="B693" s="176">
        <v>46110</v>
      </c>
      <c r="C693" s="172" t="s">
        <v>1748</v>
      </c>
      <c r="D693" s="172" t="s">
        <v>2749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0</v>
      </c>
      <c r="J693" s="176">
        <v>46104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-5</v>
      </c>
    </row>
    <row r="694" spans="1:16" ht="19.5" hidden="1" customHeight="1">
      <c r="A694" s="172" t="s">
        <v>3506</v>
      </c>
      <c r="B694" s="176">
        <v>46110</v>
      </c>
      <c r="C694" s="172" t="s">
        <v>2694</v>
      </c>
      <c r="D694" s="172" t="s">
        <v>2750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46104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-10</v>
      </c>
    </row>
    <row r="695" spans="1:16" ht="19.5" hidden="1" customHeight="1">
      <c r="A695" s="172" t="s">
        <v>3507</v>
      </c>
      <c r="B695" s="176">
        <v>46110</v>
      </c>
      <c r="C695" s="172" t="s">
        <v>2694</v>
      </c>
      <c r="D695" s="172" t="s">
        <v>82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46110</v>
      </c>
      <c r="K695" s="172" t="s">
        <v>85</v>
      </c>
      <c r="L695" s="172" t="s">
        <v>85</v>
      </c>
      <c r="M695" s="179">
        <v>0</v>
      </c>
      <c r="N695" s="177"/>
      <c r="O695" s="177"/>
      <c r="P695" s="180">
        <v>-14.4</v>
      </c>
    </row>
    <row r="696" spans="1:16" ht="19.5" hidden="1" customHeight="1">
      <c r="A696" s="172" t="s">
        <v>3508</v>
      </c>
      <c r="B696" s="176">
        <v>46110</v>
      </c>
      <c r="C696" s="172" t="s">
        <v>92</v>
      </c>
      <c r="D696" s="172" t="s">
        <v>24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2393</v>
      </c>
      <c r="J696" s="176">
        <v>46107</v>
      </c>
      <c r="K696" s="172" t="s">
        <v>93</v>
      </c>
      <c r="L696" s="172" t="s">
        <v>94</v>
      </c>
      <c r="M696" s="179">
        <v>0.43</v>
      </c>
      <c r="N696" s="177"/>
      <c r="O696" s="177">
        <v>35</v>
      </c>
      <c r="P696" s="180">
        <v>-113.45</v>
      </c>
    </row>
    <row r="697" spans="1:16" ht="19.5" hidden="1" customHeight="1">
      <c r="A697" s="172" t="s">
        <v>3508</v>
      </c>
      <c r="B697" s="176">
        <v>46110</v>
      </c>
      <c r="C697" s="172" t="s">
        <v>100</v>
      </c>
      <c r="D697" s="172" t="s">
        <v>101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2393</v>
      </c>
      <c r="J697" s="176">
        <v>46107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969.67</v>
      </c>
    </row>
    <row r="698" spans="1:16" ht="19.5" hidden="1" customHeight="1">
      <c r="A698" s="172" t="s">
        <v>3508</v>
      </c>
      <c r="B698" s="176">
        <v>46110</v>
      </c>
      <c r="C698" s="172" t="s">
        <v>100</v>
      </c>
      <c r="D698" s="172" t="s">
        <v>102</v>
      </c>
      <c r="E698" s="172" t="s">
        <v>57</v>
      </c>
      <c r="F698" s="172" t="s">
        <v>1263</v>
      </c>
      <c r="G698" s="172" t="s">
        <v>84</v>
      </c>
      <c r="H698" s="177">
        <v>1</v>
      </c>
      <c r="I698" s="178">
        <v>2393</v>
      </c>
      <c r="J698" s="176">
        <v>46107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3508</v>
      </c>
      <c r="B699" s="176">
        <v>46110</v>
      </c>
      <c r="C699" s="172" t="s">
        <v>100</v>
      </c>
      <c r="D699" s="172" t="s">
        <v>103</v>
      </c>
      <c r="E699" s="172" t="s">
        <v>57</v>
      </c>
      <c r="F699" s="172" t="s">
        <v>1263</v>
      </c>
      <c r="G699" s="172" t="s">
        <v>84</v>
      </c>
      <c r="H699" s="177">
        <v>1</v>
      </c>
      <c r="I699" s="178">
        <v>2393</v>
      </c>
      <c r="J699" s="176">
        <v>46107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1423.33</v>
      </c>
    </row>
    <row r="700" spans="1:16" ht="19.5" hidden="1" customHeight="1">
      <c r="A700" s="172" t="s">
        <v>3508</v>
      </c>
      <c r="B700" s="176">
        <v>46110</v>
      </c>
      <c r="C700" s="172" t="s">
        <v>104</v>
      </c>
      <c r="D700" s="172" t="s">
        <v>105</v>
      </c>
      <c r="E700" s="172" t="s">
        <v>57</v>
      </c>
      <c r="F700" s="172" t="s">
        <v>1263</v>
      </c>
      <c r="G700" s="172" t="s">
        <v>84</v>
      </c>
      <c r="H700" s="177">
        <v>1</v>
      </c>
      <c r="I700" s="178">
        <v>2393</v>
      </c>
      <c r="J700" s="176">
        <v>46107</v>
      </c>
      <c r="K700" s="172" t="s">
        <v>93</v>
      </c>
      <c r="L700" s="172" t="s">
        <v>94</v>
      </c>
      <c r="M700" s="179">
        <v>0.43</v>
      </c>
      <c r="N700" s="177"/>
      <c r="O700" s="177"/>
      <c r="P700" s="180">
        <v>-1028.99</v>
      </c>
    </row>
    <row r="701" spans="1:16" ht="19.5" hidden="1" customHeight="1">
      <c r="A701" s="172" t="s">
        <v>3508</v>
      </c>
      <c r="B701" s="176">
        <v>46110</v>
      </c>
      <c r="C701" s="172" t="s">
        <v>2694</v>
      </c>
      <c r="D701" s="172" t="s">
        <v>95</v>
      </c>
      <c r="E701" s="172" t="s">
        <v>57</v>
      </c>
      <c r="F701" s="172" t="s">
        <v>1263</v>
      </c>
      <c r="G701" s="172" t="s">
        <v>84</v>
      </c>
      <c r="H701" s="177">
        <v>1</v>
      </c>
      <c r="I701" s="178">
        <v>2393</v>
      </c>
      <c r="J701" s="176">
        <v>46107</v>
      </c>
      <c r="K701" s="172" t="s">
        <v>93</v>
      </c>
      <c r="L701" s="172" t="s">
        <v>94</v>
      </c>
      <c r="M701" s="179">
        <v>0.43</v>
      </c>
      <c r="N701" s="177"/>
      <c r="O701" s="177"/>
      <c r="P701" s="180">
        <v>-6.41</v>
      </c>
    </row>
    <row r="702" spans="1:16" ht="19.5" hidden="1" customHeight="1">
      <c r="A702" s="172" t="s">
        <v>3509</v>
      </c>
      <c r="B702" s="176">
        <v>46110</v>
      </c>
      <c r="C702" s="172" t="s">
        <v>92</v>
      </c>
      <c r="D702" s="172" t="s">
        <v>24</v>
      </c>
      <c r="E702" s="172" t="s">
        <v>58</v>
      </c>
      <c r="F702" s="172" t="s">
        <v>1300</v>
      </c>
      <c r="G702" s="172" t="s">
        <v>84</v>
      </c>
      <c r="H702" s="177">
        <v>1</v>
      </c>
      <c r="I702" s="178">
        <v>2443</v>
      </c>
      <c r="J702" s="176">
        <v>46110</v>
      </c>
      <c r="K702" s="172" t="s">
        <v>93</v>
      </c>
      <c r="L702" s="172" t="s">
        <v>94</v>
      </c>
      <c r="M702" s="179">
        <v>0.43</v>
      </c>
      <c r="N702" s="177"/>
      <c r="O702" s="177">
        <v>33</v>
      </c>
      <c r="P702" s="180">
        <v>-98.13</v>
      </c>
    </row>
    <row r="703" spans="1:16" ht="19.5" hidden="1" customHeight="1">
      <c r="A703" s="172" t="s">
        <v>3509</v>
      </c>
      <c r="B703" s="176">
        <v>46110</v>
      </c>
      <c r="C703" s="172" t="s">
        <v>100</v>
      </c>
      <c r="D703" s="172" t="s">
        <v>101</v>
      </c>
      <c r="E703" s="172" t="s">
        <v>58</v>
      </c>
      <c r="F703" s="172" t="s">
        <v>1300</v>
      </c>
      <c r="G703" s="172" t="s">
        <v>84</v>
      </c>
      <c r="H703" s="177">
        <v>1</v>
      </c>
      <c r="I703" s="178">
        <v>2443</v>
      </c>
      <c r="J703" s="176">
        <v>46110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877.73</v>
      </c>
    </row>
    <row r="704" spans="1:16" ht="19.5" hidden="1" customHeight="1">
      <c r="A704" s="172" t="s">
        <v>3509</v>
      </c>
      <c r="B704" s="176">
        <v>46110</v>
      </c>
      <c r="C704" s="172" t="s">
        <v>100</v>
      </c>
      <c r="D704" s="172" t="s">
        <v>102</v>
      </c>
      <c r="E704" s="172" t="s">
        <v>58</v>
      </c>
      <c r="F704" s="172" t="s">
        <v>1300</v>
      </c>
      <c r="G704" s="172" t="s">
        <v>84</v>
      </c>
      <c r="H704" s="177">
        <v>1</v>
      </c>
      <c r="I704" s="178">
        <v>2443</v>
      </c>
      <c r="J704" s="176">
        <v>46110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8.7799999999999994</v>
      </c>
    </row>
    <row r="705" spans="1:16" ht="19.5" hidden="1" customHeight="1">
      <c r="A705" s="172" t="s">
        <v>3509</v>
      </c>
      <c r="B705" s="176">
        <v>46110</v>
      </c>
      <c r="C705" s="172" t="s">
        <v>100</v>
      </c>
      <c r="D705" s="172" t="s">
        <v>103</v>
      </c>
      <c r="E705" s="172" t="s">
        <v>58</v>
      </c>
      <c r="F705" s="172" t="s">
        <v>1300</v>
      </c>
      <c r="G705" s="172" t="s">
        <v>84</v>
      </c>
      <c r="H705" s="177">
        <v>1</v>
      </c>
      <c r="I705" s="178">
        <v>2443</v>
      </c>
      <c r="J705" s="176">
        <v>46110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1556.49</v>
      </c>
    </row>
    <row r="706" spans="1:16" ht="19.5" hidden="1" customHeight="1">
      <c r="A706" s="172" t="s">
        <v>3509</v>
      </c>
      <c r="B706" s="176">
        <v>46110</v>
      </c>
      <c r="C706" s="172" t="s">
        <v>104</v>
      </c>
      <c r="D706" s="172" t="s">
        <v>105</v>
      </c>
      <c r="E706" s="172" t="s">
        <v>58</v>
      </c>
      <c r="F706" s="172" t="s">
        <v>1300</v>
      </c>
      <c r="G706" s="172" t="s">
        <v>84</v>
      </c>
      <c r="H706" s="177">
        <v>1</v>
      </c>
      <c r="I706" s="178">
        <v>2443</v>
      </c>
      <c r="J706" s="176">
        <v>46110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-1050.49</v>
      </c>
    </row>
    <row r="707" spans="1:16" ht="19.5" hidden="1" customHeight="1">
      <c r="A707" s="172" t="s">
        <v>3509</v>
      </c>
      <c r="B707" s="176">
        <v>46110</v>
      </c>
      <c r="C707" s="172" t="s">
        <v>2694</v>
      </c>
      <c r="D707" s="172" t="s">
        <v>95</v>
      </c>
      <c r="E707" s="172" t="s">
        <v>58</v>
      </c>
      <c r="F707" s="172" t="s">
        <v>1300</v>
      </c>
      <c r="G707" s="172" t="s">
        <v>84</v>
      </c>
      <c r="H707" s="177">
        <v>1</v>
      </c>
      <c r="I707" s="178">
        <v>2443</v>
      </c>
      <c r="J707" s="176">
        <v>46110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-6.4</v>
      </c>
    </row>
    <row r="708" spans="1:16" ht="19.5" hidden="1" customHeight="1">
      <c r="A708" s="172" t="s">
        <v>3508</v>
      </c>
      <c r="B708" s="176">
        <v>46110</v>
      </c>
      <c r="C708" s="172" t="s">
        <v>2694</v>
      </c>
      <c r="D708" s="172" t="s">
        <v>82</v>
      </c>
      <c r="E708" s="172" t="s">
        <v>57</v>
      </c>
      <c r="F708" s="172" t="s">
        <v>1263</v>
      </c>
      <c r="G708" s="172" t="s">
        <v>84</v>
      </c>
      <c r="H708" s="177">
        <v>1</v>
      </c>
      <c r="I708" s="178">
        <v>0</v>
      </c>
      <c r="J708" s="176">
        <v>46107</v>
      </c>
      <c r="K708" s="172" t="s">
        <v>85</v>
      </c>
      <c r="L708" s="172" t="s">
        <v>85</v>
      </c>
      <c r="M708" s="179">
        <v>0</v>
      </c>
      <c r="N708" s="177"/>
      <c r="O708" s="177"/>
      <c r="P708" s="180">
        <v>-8.34</v>
      </c>
    </row>
    <row r="709" spans="1:16" ht="19.5" hidden="1" customHeight="1">
      <c r="A709" s="172" t="s">
        <v>3509</v>
      </c>
      <c r="B709" s="176">
        <v>46110</v>
      </c>
      <c r="C709" s="172" t="s">
        <v>2694</v>
      </c>
      <c r="D709" s="172" t="s">
        <v>82</v>
      </c>
      <c r="E709" s="172" t="s">
        <v>58</v>
      </c>
      <c r="F709" s="172" t="s">
        <v>1300</v>
      </c>
      <c r="G709" s="172" t="s">
        <v>84</v>
      </c>
      <c r="H709" s="177">
        <v>1</v>
      </c>
      <c r="I709" s="178">
        <v>0</v>
      </c>
      <c r="J709" s="176">
        <v>46110</v>
      </c>
      <c r="K709" s="172" t="s">
        <v>85</v>
      </c>
      <c r="L709" s="172" t="s">
        <v>85</v>
      </c>
      <c r="M709" s="179">
        <v>0</v>
      </c>
      <c r="N709" s="177"/>
      <c r="O709" s="177"/>
      <c r="P709" s="180">
        <v>-16.68</v>
      </c>
    </row>
    <row r="710" spans="1:16" ht="19.5" hidden="1" customHeight="1">
      <c r="A710" s="172" t="s">
        <v>3510</v>
      </c>
      <c r="B710" s="176">
        <v>46110</v>
      </c>
      <c r="C710" s="172" t="s">
        <v>92</v>
      </c>
      <c r="D710" s="172" t="s">
        <v>24</v>
      </c>
      <c r="E710" s="172" t="s">
        <v>57</v>
      </c>
      <c r="F710" s="172" t="s">
        <v>1263</v>
      </c>
      <c r="G710" s="172" t="s">
        <v>84</v>
      </c>
      <c r="H710" s="177">
        <v>1</v>
      </c>
      <c r="I710" s="178">
        <v>0</v>
      </c>
      <c r="J710" s="176">
        <v>46108</v>
      </c>
      <c r="K710" s="172" t="s">
        <v>93</v>
      </c>
      <c r="L710" s="172" t="s">
        <v>94</v>
      </c>
      <c r="M710" s="179">
        <v>0</v>
      </c>
      <c r="N710" s="177"/>
      <c r="O710" s="177">
        <v>35</v>
      </c>
      <c r="P710" s="180">
        <v>-113.45</v>
      </c>
    </row>
    <row r="711" spans="1:16" ht="19.5" hidden="1" customHeight="1">
      <c r="A711" s="172" t="s">
        <v>3511</v>
      </c>
      <c r="B711" s="176">
        <v>46110</v>
      </c>
      <c r="C711" s="172" t="s">
        <v>92</v>
      </c>
      <c r="D711" s="172" t="s">
        <v>24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2103</v>
      </c>
      <c r="J711" s="176">
        <v>46108</v>
      </c>
      <c r="K711" s="172" t="s">
        <v>93</v>
      </c>
      <c r="L711" s="172" t="s">
        <v>94</v>
      </c>
      <c r="M711" s="179">
        <v>0.43</v>
      </c>
      <c r="N711" s="177"/>
      <c r="O711" s="177">
        <v>35</v>
      </c>
      <c r="P711" s="180">
        <v>-95.39</v>
      </c>
    </row>
    <row r="712" spans="1:16" ht="19.5" hidden="1" customHeight="1">
      <c r="A712" s="172" t="s">
        <v>3511</v>
      </c>
      <c r="B712" s="176">
        <v>46110</v>
      </c>
      <c r="C712" s="172" t="s">
        <v>100</v>
      </c>
      <c r="D712" s="172" t="s">
        <v>101</v>
      </c>
      <c r="E712" s="172" t="s">
        <v>38</v>
      </c>
      <c r="F712" s="172" t="s">
        <v>87</v>
      </c>
      <c r="G712" s="172" t="s">
        <v>84</v>
      </c>
      <c r="H712" s="177">
        <v>1</v>
      </c>
      <c r="I712" s="178">
        <v>2103</v>
      </c>
      <c r="J712" s="176">
        <v>46108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803.81</v>
      </c>
    </row>
    <row r="713" spans="1:16" ht="19.5" hidden="1" customHeight="1">
      <c r="A713" s="172" t="s">
        <v>3511</v>
      </c>
      <c r="B713" s="176">
        <v>46110</v>
      </c>
      <c r="C713" s="172" t="s">
        <v>100</v>
      </c>
      <c r="D713" s="172" t="s">
        <v>102</v>
      </c>
      <c r="E713" s="172" t="s">
        <v>38</v>
      </c>
      <c r="F713" s="172" t="s">
        <v>87</v>
      </c>
      <c r="G713" s="172" t="s">
        <v>84</v>
      </c>
      <c r="H713" s="177">
        <v>1</v>
      </c>
      <c r="I713" s="178">
        <v>2103</v>
      </c>
      <c r="J713" s="176">
        <v>46108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8.0399999999999991</v>
      </c>
    </row>
    <row r="714" spans="1:16" ht="19.5" hidden="1" customHeight="1">
      <c r="A714" s="172" t="s">
        <v>3511</v>
      </c>
      <c r="B714" s="176">
        <v>46110</v>
      </c>
      <c r="C714" s="172" t="s">
        <v>100</v>
      </c>
      <c r="D714" s="172" t="s">
        <v>103</v>
      </c>
      <c r="E714" s="172" t="s">
        <v>38</v>
      </c>
      <c r="F714" s="172" t="s">
        <v>87</v>
      </c>
      <c r="G714" s="172" t="s">
        <v>84</v>
      </c>
      <c r="H714" s="177">
        <v>1</v>
      </c>
      <c r="I714" s="178">
        <v>2103</v>
      </c>
      <c r="J714" s="176">
        <v>46108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1291.1500000000001</v>
      </c>
    </row>
    <row r="715" spans="1:16" ht="19.5" hidden="1" customHeight="1">
      <c r="A715" s="172" t="s">
        <v>3511</v>
      </c>
      <c r="B715" s="176">
        <v>46110</v>
      </c>
      <c r="C715" s="172" t="s">
        <v>104</v>
      </c>
      <c r="D715" s="172" t="s">
        <v>105</v>
      </c>
      <c r="E715" s="172" t="s">
        <v>38</v>
      </c>
      <c r="F715" s="172" t="s">
        <v>87</v>
      </c>
      <c r="G715" s="172" t="s">
        <v>84</v>
      </c>
      <c r="H715" s="177">
        <v>1</v>
      </c>
      <c r="I715" s="178">
        <v>2103</v>
      </c>
      <c r="J715" s="176">
        <v>46108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-904.29</v>
      </c>
    </row>
    <row r="716" spans="1:16" ht="19.5" hidden="1" customHeight="1">
      <c r="A716" s="172" t="s">
        <v>3511</v>
      </c>
      <c r="B716" s="176">
        <v>46110</v>
      </c>
      <c r="C716" s="172" t="s">
        <v>2694</v>
      </c>
      <c r="D716" s="172" t="s">
        <v>95</v>
      </c>
      <c r="E716" s="172" t="s">
        <v>38</v>
      </c>
      <c r="F716" s="172" t="s">
        <v>87</v>
      </c>
      <c r="G716" s="172" t="s">
        <v>84</v>
      </c>
      <c r="H716" s="177">
        <v>1</v>
      </c>
      <c r="I716" s="178">
        <v>2103</v>
      </c>
      <c r="J716" s="176">
        <v>46108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-6.72</v>
      </c>
    </row>
    <row r="717" spans="1:16" ht="19.5" hidden="1" customHeight="1">
      <c r="A717" s="172" t="s">
        <v>3393</v>
      </c>
      <c r="B717" s="176">
        <v>46110</v>
      </c>
      <c r="C717" s="172" t="s">
        <v>92</v>
      </c>
      <c r="D717" s="172" t="s">
        <v>24</v>
      </c>
      <c r="E717" s="172" t="s">
        <v>58</v>
      </c>
      <c r="F717" s="172" t="s">
        <v>1300</v>
      </c>
      <c r="G717" s="172" t="s">
        <v>84</v>
      </c>
      <c r="H717" s="177">
        <v>1</v>
      </c>
      <c r="I717" s="178">
        <v>0</v>
      </c>
      <c r="J717" s="176">
        <v>46097</v>
      </c>
      <c r="K717" s="172" t="s">
        <v>93</v>
      </c>
      <c r="L717" s="172" t="s">
        <v>94</v>
      </c>
      <c r="M717" s="179">
        <v>0</v>
      </c>
      <c r="N717" s="177"/>
      <c r="O717" s="177">
        <v>35</v>
      </c>
      <c r="P717" s="180">
        <v>-56.94</v>
      </c>
    </row>
    <row r="718" spans="1:16" ht="19.5" hidden="1" customHeight="1">
      <c r="A718" s="172" t="s">
        <v>3393</v>
      </c>
      <c r="B718" s="176">
        <v>46110</v>
      </c>
      <c r="C718" s="172" t="s">
        <v>2694</v>
      </c>
      <c r="D718" s="172" t="s">
        <v>95</v>
      </c>
      <c r="E718" s="172" t="s">
        <v>58</v>
      </c>
      <c r="F718" s="172" t="s">
        <v>1300</v>
      </c>
      <c r="G718" s="172" t="s">
        <v>84</v>
      </c>
      <c r="H718" s="177">
        <v>1</v>
      </c>
      <c r="I718" s="178">
        <v>0</v>
      </c>
      <c r="J718" s="176">
        <v>46097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-5.01</v>
      </c>
    </row>
    <row r="719" spans="1:16" ht="19.5" hidden="1" customHeight="1">
      <c r="A719" s="172" t="s">
        <v>3393</v>
      </c>
      <c r="B719" s="176">
        <v>46110</v>
      </c>
      <c r="C719" s="172" t="s">
        <v>92</v>
      </c>
      <c r="D719" s="172" t="s">
        <v>96</v>
      </c>
      <c r="E719" s="172" t="s">
        <v>58</v>
      </c>
      <c r="F719" s="172" t="s">
        <v>1300</v>
      </c>
      <c r="G719" s="172" t="s">
        <v>84</v>
      </c>
      <c r="H719" s="177">
        <v>1</v>
      </c>
      <c r="I719" s="178">
        <v>0</v>
      </c>
      <c r="J719" s="176">
        <v>46097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0</v>
      </c>
    </row>
    <row r="720" spans="1:16" ht="19.5" hidden="1" customHeight="1">
      <c r="A720" s="172" t="s">
        <v>3393</v>
      </c>
      <c r="B720" s="176">
        <v>46110</v>
      </c>
      <c r="C720" s="172" t="s">
        <v>92</v>
      </c>
      <c r="D720" s="172" t="s">
        <v>97</v>
      </c>
      <c r="E720" s="172" t="s">
        <v>58</v>
      </c>
      <c r="F720" s="172" t="s">
        <v>1300</v>
      </c>
      <c r="G720" s="172" t="s">
        <v>84</v>
      </c>
      <c r="H720" s="177">
        <v>1</v>
      </c>
      <c r="I720" s="178">
        <v>0</v>
      </c>
      <c r="J720" s="176">
        <v>46097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-99.64</v>
      </c>
    </row>
    <row r="721" spans="1:16" ht="19.5" hidden="1" customHeight="1">
      <c r="A721" s="172" t="s">
        <v>3393</v>
      </c>
      <c r="B721" s="176">
        <v>46110</v>
      </c>
      <c r="C721" s="172" t="s">
        <v>2694</v>
      </c>
      <c r="D721" s="172" t="s">
        <v>98</v>
      </c>
      <c r="E721" s="172" t="s">
        <v>58</v>
      </c>
      <c r="F721" s="172" t="s">
        <v>1300</v>
      </c>
      <c r="G721" s="172" t="s">
        <v>84</v>
      </c>
      <c r="H721" s="177">
        <v>1</v>
      </c>
      <c r="I721" s="178">
        <v>0</v>
      </c>
      <c r="J721" s="176">
        <v>46097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-15</v>
      </c>
    </row>
    <row r="722" spans="1:16" ht="19.5" hidden="1" customHeight="1">
      <c r="A722" s="172" t="s">
        <v>3512</v>
      </c>
      <c r="B722" s="176">
        <v>46110</v>
      </c>
      <c r="C722" s="172" t="s">
        <v>92</v>
      </c>
      <c r="D722" s="172" t="s">
        <v>24</v>
      </c>
      <c r="E722" s="172" t="s">
        <v>60</v>
      </c>
      <c r="F722" s="172" t="s">
        <v>1426</v>
      </c>
      <c r="G722" s="172" t="s">
        <v>84</v>
      </c>
      <c r="H722" s="177">
        <v>1</v>
      </c>
      <c r="I722" s="178">
        <v>2550</v>
      </c>
      <c r="J722" s="176">
        <v>46107</v>
      </c>
      <c r="K722" s="172" t="s">
        <v>93</v>
      </c>
      <c r="L722" s="172" t="s">
        <v>94</v>
      </c>
      <c r="M722" s="179">
        <v>0.43</v>
      </c>
      <c r="N722" s="177"/>
      <c r="O722" s="177">
        <v>35</v>
      </c>
      <c r="P722" s="180">
        <v>-115.96</v>
      </c>
    </row>
    <row r="723" spans="1:16" ht="19.5" hidden="1" customHeight="1">
      <c r="A723" s="172" t="s">
        <v>3512</v>
      </c>
      <c r="B723" s="176">
        <v>46110</v>
      </c>
      <c r="C723" s="172" t="s">
        <v>100</v>
      </c>
      <c r="D723" s="172" t="s">
        <v>101</v>
      </c>
      <c r="E723" s="172" t="s">
        <v>60</v>
      </c>
      <c r="F723" s="172" t="s">
        <v>1426</v>
      </c>
      <c r="G723" s="172" t="s">
        <v>84</v>
      </c>
      <c r="H723" s="177">
        <v>1</v>
      </c>
      <c r="I723" s="178">
        <v>2550</v>
      </c>
      <c r="J723" s="176">
        <v>46107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1132.25</v>
      </c>
    </row>
    <row r="724" spans="1:16" ht="19.5" hidden="1" customHeight="1">
      <c r="A724" s="172" t="s">
        <v>3512</v>
      </c>
      <c r="B724" s="176">
        <v>46110</v>
      </c>
      <c r="C724" s="172" t="s">
        <v>100</v>
      </c>
      <c r="D724" s="172" t="s">
        <v>102</v>
      </c>
      <c r="E724" s="172" t="s">
        <v>60</v>
      </c>
      <c r="F724" s="172" t="s">
        <v>1426</v>
      </c>
      <c r="G724" s="172" t="s">
        <v>84</v>
      </c>
      <c r="H724" s="177">
        <v>1</v>
      </c>
      <c r="I724" s="178">
        <v>2550</v>
      </c>
      <c r="J724" s="176">
        <v>46107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11.32</v>
      </c>
    </row>
    <row r="725" spans="1:16" ht="19.5" hidden="1" customHeight="1">
      <c r="A725" s="172" t="s">
        <v>3512</v>
      </c>
      <c r="B725" s="176">
        <v>46110</v>
      </c>
      <c r="C725" s="172" t="s">
        <v>100</v>
      </c>
      <c r="D725" s="172" t="s">
        <v>103</v>
      </c>
      <c r="E725" s="172" t="s">
        <v>60</v>
      </c>
      <c r="F725" s="172" t="s">
        <v>1426</v>
      </c>
      <c r="G725" s="172" t="s">
        <v>84</v>
      </c>
      <c r="H725" s="177">
        <v>1</v>
      </c>
      <c r="I725" s="178">
        <v>2550</v>
      </c>
      <c r="J725" s="176">
        <v>46107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1406.43</v>
      </c>
    </row>
    <row r="726" spans="1:16" ht="19.5" hidden="1" customHeight="1">
      <c r="A726" s="172" t="s">
        <v>3512</v>
      </c>
      <c r="B726" s="176">
        <v>46110</v>
      </c>
      <c r="C726" s="172" t="s">
        <v>104</v>
      </c>
      <c r="D726" s="172" t="s">
        <v>105</v>
      </c>
      <c r="E726" s="172" t="s">
        <v>60</v>
      </c>
      <c r="F726" s="172" t="s">
        <v>1426</v>
      </c>
      <c r="G726" s="172" t="s">
        <v>84</v>
      </c>
      <c r="H726" s="177">
        <v>1</v>
      </c>
      <c r="I726" s="178">
        <v>2550</v>
      </c>
      <c r="J726" s="176">
        <v>46107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-1096.5</v>
      </c>
    </row>
    <row r="727" spans="1:16" ht="19.5" hidden="1" customHeight="1">
      <c r="A727" s="172" t="s">
        <v>3512</v>
      </c>
      <c r="B727" s="176">
        <v>46110</v>
      </c>
      <c r="C727" s="172" t="s">
        <v>2694</v>
      </c>
      <c r="D727" s="172" t="s">
        <v>95</v>
      </c>
      <c r="E727" s="172" t="s">
        <v>60</v>
      </c>
      <c r="F727" s="172" t="s">
        <v>1426</v>
      </c>
      <c r="G727" s="172" t="s">
        <v>84</v>
      </c>
      <c r="H727" s="177">
        <v>1</v>
      </c>
      <c r="I727" s="178">
        <v>2550</v>
      </c>
      <c r="J727" s="176">
        <v>46107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-10.47</v>
      </c>
    </row>
    <row r="728" spans="1:16" ht="19.5" hidden="1" customHeight="1">
      <c r="A728" s="172" t="s">
        <v>3513</v>
      </c>
      <c r="B728" s="176">
        <v>46110</v>
      </c>
      <c r="C728" s="172" t="s">
        <v>92</v>
      </c>
      <c r="D728" s="172" t="s">
        <v>24</v>
      </c>
      <c r="E728" s="172" t="s">
        <v>39</v>
      </c>
      <c r="F728" s="172" t="s">
        <v>117</v>
      </c>
      <c r="G728" s="172" t="s">
        <v>84</v>
      </c>
      <c r="H728" s="177">
        <v>1</v>
      </c>
      <c r="I728" s="178">
        <v>2103</v>
      </c>
      <c r="J728" s="176">
        <v>46109</v>
      </c>
      <c r="K728" s="172" t="s">
        <v>93</v>
      </c>
      <c r="L728" s="172" t="s">
        <v>94</v>
      </c>
      <c r="M728" s="179">
        <v>0.43</v>
      </c>
      <c r="N728" s="177"/>
      <c r="O728" s="177">
        <v>34</v>
      </c>
      <c r="P728" s="180">
        <v>-89.31</v>
      </c>
    </row>
    <row r="729" spans="1:16" ht="19.5" hidden="1" customHeight="1">
      <c r="A729" s="172" t="s">
        <v>3513</v>
      </c>
      <c r="B729" s="176">
        <v>46110</v>
      </c>
      <c r="C729" s="172" t="s">
        <v>100</v>
      </c>
      <c r="D729" s="172" t="s">
        <v>101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2103</v>
      </c>
      <c r="J729" s="176">
        <v>46109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824.64</v>
      </c>
    </row>
    <row r="730" spans="1:16" ht="19.5" hidden="1" customHeight="1">
      <c r="A730" s="172" t="s">
        <v>3513</v>
      </c>
      <c r="B730" s="176">
        <v>46110</v>
      </c>
      <c r="C730" s="172" t="s">
        <v>100</v>
      </c>
      <c r="D730" s="172" t="s">
        <v>102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2103</v>
      </c>
      <c r="J730" s="176">
        <v>46109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0</v>
      </c>
    </row>
    <row r="731" spans="1:16" ht="19.5" hidden="1" customHeight="1">
      <c r="A731" s="172" t="s">
        <v>3513</v>
      </c>
      <c r="B731" s="176">
        <v>46110</v>
      </c>
      <c r="C731" s="172" t="s">
        <v>100</v>
      </c>
      <c r="D731" s="172" t="s">
        <v>103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2103</v>
      </c>
      <c r="J731" s="176">
        <v>46109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1278.3599999999999</v>
      </c>
    </row>
    <row r="732" spans="1:16" ht="19.5" hidden="1" customHeight="1">
      <c r="A732" s="172" t="s">
        <v>3513</v>
      </c>
      <c r="B732" s="176">
        <v>46110</v>
      </c>
      <c r="C732" s="172" t="s">
        <v>104</v>
      </c>
      <c r="D732" s="172" t="s">
        <v>105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2103</v>
      </c>
      <c r="J732" s="176">
        <v>46109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-904.29</v>
      </c>
    </row>
    <row r="733" spans="1:16" ht="19.5" hidden="1" customHeight="1">
      <c r="A733" s="172" t="s">
        <v>3513</v>
      </c>
      <c r="B733" s="176">
        <v>46110</v>
      </c>
      <c r="C733" s="172" t="s">
        <v>2694</v>
      </c>
      <c r="D733" s="172" t="s">
        <v>95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2103</v>
      </c>
      <c r="J733" s="176">
        <v>46109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-6.47</v>
      </c>
    </row>
    <row r="734" spans="1:16" ht="19.5" hidden="1" customHeight="1">
      <c r="A734" s="172" t="s">
        <v>3513</v>
      </c>
      <c r="B734" s="176">
        <v>46110</v>
      </c>
      <c r="C734" s="172" t="s">
        <v>2694</v>
      </c>
      <c r="D734" s="172" t="s">
        <v>82</v>
      </c>
      <c r="E734" s="172" t="s">
        <v>39</v>
      </c>
      <c r="F734" s="172" t="s">
        <v>117</v>
      </c>
      <c r="G734" s="172" t="s">
        <v>84</v>
      </c>
      <c r="H734" s="177">
        <v>1</v>
      </c>
      <c r="I734" s="178">
        <v>0</v>
      </c>
      <c r="J734" s="176">
        <v>46109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-10.56</v>
      </c>
    </row>
    <row r="735" spans="1:16" ht="19.5" hidden="1" customHeight="1">
      <c r="A735" s="172" t="s">
        <v>3514</v>
      </c>
      <c r="B735" s="176">
        <v>46110</v>
      </c>
      <c r="C735" s="172" t="s">
        <v>92</v>
      </c>
      <c r="D735" s="172" t="s">
        <v>24</v>
      </c>
      <c r="E735" s="172" t="s">
        <v>60</v>
      </c>
      <c r="F735" s="172" t="s">
        <v>1426</v>
      </c>
      <c r="G735" s="172" t="s">
        <v>84</v>
      </c>
      <c r="H735" s="177">
        <v>1</v>
      </c>
      <c r="I735" s="178">
        <v>2550</v>
      </c>
      <c r="J735" s="176">
        <v>46109</v>
      </c>
      <c r="K735" s="172" t="s">
        <v>93</v>
      </c>
      <c r="L735" s="172" t="s">
        <v>94</v>
      </c>
      <c r="M735" s="179">
        <v>0.43</v>
      </c>
      <c r="N735" s="177"/>
      <c r="O735" s="177">
        <v>34</v>
      </c>
      <c r="P735" s="180">
        <v>-108.58</v>
      </c>
    </row>
    <row r="736" spans="1:16" ht="19.5" hidden="1" customHeight="1">
      <c r="A736" s="172" t="s">
        <v>3514</v>
      </c>
      <c r="B736" s="176">
        <v>46110</v>
      </c>
      <c r="C736" s="172" t="s">
        <v>100</v>
      </c>
      <c r="D736" s="172" t="s">
        <v>101</v>
      </c>
      <c r="E736" s="172" t="s">
        <v>60</v>
      </c>
      <c r="F736" s="172" t="s">
        <v>1426</v>
      </c>
      <c r="G736" s="172" t="s">
        <v>84</v>
      </c>
      <c r="H736" s="177">
        <v>1</v>
      </c>
      <c r="I736" s="178">
        <v>2550</v>
      </c>
      <c r="J736" s="176">
        <v>46109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1036.1600000000001</v>
      </c>
    </row>
    <row r="737" spans="1:16" ht="19.5" hidden="1" customHeight="1">
      <c r="A737" s="172" t="s">
        <v>3514</v>
      </c>
      <c r="B737" s="176">
        <v>46110</v>
      </c>
      <c r="C737" s="172" t="s">
        <v>100</v>
      </c>
      <c r="D737" s="172" t="s">
        <v>102</v>
      </c>
      <c r="E737" s="172" t="s">
        <v>60</v>
      </c>
      <c r="F737" s="172" t="s">
        <v>1426</v>
      </c>
      <c r="G737" s="172" t="s">
        <v>84</v>
      </c>
      <c r="H737" s="177">
        <v>1</v>
      </c>
      <c r="I737" s="178">
        <v>2550</v>
      </c>
      <c r="J737" s="176">
        <v>46109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10.36</v>
      </c>
    </row>
    <row r="738" spans="1:16" ht="19.5" hidden="1" customHeight="1">
      <c r="A738" s="172" t="s">
        <v>3514</v>
      </c>
      <c r="B738" s="176">
        <v>46110</v>
      </c>
      <c r="C738" s="172" t="s">
        <v>100</v>
      </c>
      <c r="D738" s="172" t="s">
        <v>103</v>
      </c>
      <c r="E738" s="172" t="s">
        <v>60</v>
      </c>
      <c r="F738" s="172" t="s">
        <v>1426</v>
      </c>
      <c r="G738" s="172" t="s">
        <v>84</v>
      </c>
      <c r="H738" s="177">
        <v>1</v>
      </c>
      <c r="I738" s="178">
        <v>2550</v>
      </c>
      <c r="J738" s="176">
        <v>46109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1503.48</v>
      </c>
    </row>
    <row r="739" spans="1:16" ht="19.5" hidden="1" customHeight="1">
      <c r="A739" s="172" t="s">
        <v>3514</v>
      </c>
      <c r="B739" s="176">
        <v>46110</v>
      </c>
      <c r="C739" s="172" t="s">
        <v>104</v>
      </c>
      <c r="D739" s="172" t="s">
        <v>105</v>
      </c>
      <c r="E739" s="172" t="s">
        <v>60</v>
      </c>
      <c r="F739" s="172" t="s">
        <v>1426</v>
      </c>
      <c r="G739" s="172" t="s">
        <v>84</v>
      </c>
      <c r="H739" s="177">
        <v>1</v>
      </c>
      <c r="I739" s="178">
        <v>2550</v>
      </c>
      <c r="J739" s="176">
        <v>46109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-1096.5</v>
      </c>
    </row>
    <row r="740" spans="1:16" ht="19.5" hidden="1" customHeight="1">
      <c r="A740" s="172" t="s">
        <v>3514</v>
      </c>
      <c r="B740" s="176">
        <v>46110</v>
      </c>
      <c r="C740" s="172" t="s">
        <v>2694</v>
      </c>
      <c r="D740" s="172" t="s">
        <v>95</v>
      </c>
      <c r="E740" s="172" t="s">
        <v>60</v>
      </c>
      <c r="F740" s="172" t="s">
        <v>1426</v>
      </c>
      <c r="G740" s="172" t="s">
        <v>84</v>
      </c>
      <c r="H740" s="177">
        <v>1</v>
      </c>
      <c r="I740" s="178">
        <v>2550</v>
      </c>
      <c r="J740" s="176">
        <v>46109</v>
      </c>
      <c r="K740" s="172" t="s">
        <v>93</v>
      </c>
      <c r="L740" s="172" t="s">
        <v>94</v>
      </c>
      <c r="M740" s="179">
        <v>0.43</v>
      </c>
      <c r="N740" s="177"/>
      <c r="O740" s="177"/>
      <c r="P740" s="180">
        <v>-5.3</v>
      </c>
    </row>
    <row r="741" spans="1:16" ht="19.5" hidden="1" customHeight="1">
      <c r="A741" s="172" t="s">
        <v>3515</v>
      </c>
      <c r="B741" s="176">
        <v>46110</v>
      </c>
      <c r="C741" s="172" t="s">
        <v>92</v>
      </c>
      <c r="D741" s="172" t="s">
        <v>24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2163</v>
      </c>
      <c r="J741" s="176">
        <v>46107</v>
      </c>
      <c r="K741" s="172" t="s">
        <v>93</v>
      </c>
      <c r="L741" s="172" t="s">
        <v>94</v>
      </c>
      <c r="M741" s="179">
        <v>0.43</v>
      </c>
      <c r="N741" s="177"/>
      <c r="O741" s="177">
        <v>35</v>
      </c>
      <c r="P741" s="180">
        <v>-109.77</v>
      </c>
    </row>
    <row r="742" spans="1:16" ht="19.5" hidden="1" customHeight="1">
      <c r="A742" s="172" t="s">
        <v>3515</v>
      </c>
      <c r="B742" s="176">
        <v>46110</v>
      </c>
      <c r="C742" s="172" t="s">
        <v>100</v>
      </c>
      <c r="D742" s="172" t="s">
        <v>101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2163</v>
      </c>
      <c r="J742" s="176">
        <v>46107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760</v>
      </c>
    </row>
    <row r="743" spans="1:16" ht="19.5" hidden="1" customHeight="1">
      <c r="A743" s="172" t="s">
        <v>3515</v>
      </c>
      <c r="B743" s="176">
        <v>46110</v>
      </c>
      <c r="C743" s="172" t="s">
        <v>100</v>
      </c>
      <c r="D743" s="172" t="s">
        <v>102</v>
      </c>
      <c r="E743" s="172" t="s">
        <v>52</v>
      </c>
      <c r="F743" s="172" t="s">
        <v>90</v>
      </c>
      <c r="G743" s="172" t="s">
        <v>84</v>
      </c>
      <c r="H743" s="177">
        <v>1</v>
      </c>
      <c r="I743" s="178">
        <v>2163</v>
      </c>
      <c r="J743" s="176">
        <v>46107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7.6</v>
      </c>
    </row>
    <row r="744" spans="1:16" ht="19.5" hidden="1" customHeight="1">
      <c r="A744" s="172" t="s">
        <v>3515</v>
      </c>
      <c r="B744" s="176">
        <v>46110</v>
      </c>
      <c r="C744" s="172" t="s">
        <v>100</v>
      </c>
      <c r="D744" s="172" t="s">
        <v>103</v>
      </c>
      <c r="E744" s="172" t="s">
        <v>52</v>
      </c>
      <c r="F744" s="172" t="s">
        <v>90</v>
      </c>
      <c r="G744" s="172" t="s">
        <v>84</v>
      </c>
      <c r="H744" s="177">
        <v>1</v>
      </c>
      <c r="I744" s="178">
        <v>2163</v>
      </c>
      <c r="J744" s="176">
        <v>46107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1395.4</v>
      </c>
    </row>
    <row r="745" spans="1:16" ht="19.5" hidden="1" customHeight="1">
      <c r="A745" s="172" t="s">
        <v>3515</v>
      </c>
      <c r="B745" s="176">
        <v>46110</v>
      </c>
      <c r="C745" s="172" t="s">
        <v>104</v>
      </c>
      <c r="D745" s="172" t="s">
        <v>105</v>
      </c>
      <c r="E745" s="172" t="s">
        <v>52</v>
      </c>
      <c r="F745" s="172" t="s">
        <v>90</v>
      </c>
      <c r="G745" s="172" t="s">
        <v>84</v>
      </c>
      <c r="H745" s="177">
        <v>1</v>
      </c>
      <c r="I745" s="178">
        <v>2163</v>
      </c>
      <c r="J745" s="176">
        <v>46107</v>
      </c>
      <c r="K745" s="172" t="s">
        <v>93</v>
      </c>
      <c r="L745" s="172" t="s">
        <v>94</v>
      </c>
      <c r="M745" s="179">
        <v>0.43</v>
      </c>
      <c r="N745" s="177"/>
      <c r="O745" s="177"/>
      <c r="P745" s="180">
        <v>-930.09</v>
      </c>
    </row>
    <row r="746" spans="1:16" ht="19.5" hidden="1" customHeight="1">
      <c r="A746" s="172" t="s">
        <v>3515</v>
      </c>
      <c r="B746" s="176">
        <v>46110</v>
      </c>
      <c r="C746" s="172" t="s">
        <v>2694</v>
      </c>
      <c r="D746" s="172" t="s">
        <v>95</v>
      </c>
      <c r="E746" s="172" t="s">
        <v>52</v>
      </c>
      <c r="F746" s="172" t="s">
        <v>90</v>
      </c>
      <c r="G746" s="172" t="s">
        <v>84</v>
      </c>
      <c r="H746" s="177">
        <v>1</v>
      </c>
      <c r="I746" s="178">
        <v>2163</v>
      </c>
      <c r="J746" s="176">
        <v>46107</v>
      </c>
      <c r="K746" s="172" t="s">
        <v>93</v>
      </c>
      <c r="L746" s="172" t="s">
        <v>94</v>
      </c>
      <c r="M746" s="179">
        <v>0.43</v>
      </c>
      <c r="N746" s="177"/>
      <c r="O746" s="177"/>
      <c r="P746" s="180">
        <v>-7.49</v>
      </c>
    </row>
    <row r="747" spans="1:16" ht="19.5" hidden="1" customHeight="1">
      <c r="A747" s="172" t="s">
        <v>3514</v>
      </c>
      <c r="B747" s="176">
        <v>46110</v>
      </c>
      <c r="C747" s="172" t="s">
        <v>2694</v>
      </c>
      <c r="D747" s="172" t="s">
        <v>82</v>
      </c>
      <c r="E747" s="172" t="s">
        <v>60</v>
      </c>
      <c r="F747" s="172" t="s">
        <v>1426</v>
      </c>
      <c r="G747" s="172" t="s">
        <v>84</v>
      </c>
      <c r="H747" s="177">
        <v>1</v>
      </c>
      <c r="I747" s="178">
        <v>0</v>
      </c>
      <c r="J747" s="176">
        <v>46109</v>
      </c>
      <c r="K747" s="172" t="s">
        <v>85</v>
      </c>
      <c r="L747" s="172" t="s">
        <v>85</v>
      </c>
      <c r="M747" s="179">
        <v>0</v>
      </c>
      <c r="N747" s="177"/>
      <c r="O747" s="177"/>
      <c r="P747" s="180">
        <v>-19.690000000000001</v>
      </c>
    </row>
    <row r="748" spans="1:16" ht="19.5" hidden="1" customHeight="1">
      <c r="A748" s="172" t="s">
        <v>3516</v>
      </c>
      <c r="B748" s="176">
        <v>46110</v>
      </c>
      <c r="C748" s="172" t="s">
        <v>92</v>
      </c>
      <c r="D748" s="172" t="s">
        <v>24</v>
      </c>
      <c r="E748" s="172" t="s">
        <v>60</v>
      </c>
      <c r="F748" s="172" t="s">
        <v>1426</v>
      </c>
      <c r="G748" s="172" t="s">
        <v>84</v>
      </c>
      <c r="H748" s="177">
        <v>1</v>
      </c>
      <c r="I748" s="178">
        <v>0</v>
      </c>
      <c r="J748" s="176">
        <v>46103</v>
      </c>
      <c r="K748" s="172" t="s">
        <v>93</v>
      </c>
      <c r="L748" s="172" t="s">
        <v>94</v>
      </c>
      <c r="M748" s="179">
        <v>0</v>
      </c>
      <c r="N748" s="177"/>
      <c r="O748" s="177">
        <v>32</v>
      </c>
      <c r="P748" s="180">
        <v>-56.94</v>
      </c>
    </row>
    <row r="749" spans="1:16" ht="19.5" hidden="1" customHeight="1">
      <c r="A749" s="172" t="s">
        <v>3516</v>
      </c>
      <c r="B749" s="176">
        <v>46110</v>
      </c>
      <c r="C749" s="172" t="s">
        <v>2694</v>
      </c>
      <c r="D749" s="172" t="s">
        <v>95</v>
      </c>
      <c r="E749" s="172" t="s">
        <v>60</v>
      </c>
      <c r="F749" s="172" t="s">
        <v>1426</v>
      </c>
      <c r="G749" s="172" t="s">
        <v>84</v>
      </c>
      <c r="H749" s="177">
        <v>1</v>
      </c>
      <c r="I749" s="178">
        <v>0</v>
      </c>
      <c r="J749" s="176">
        <v>46103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-8.42</v>
      </c>
    </row>
    <row r="750" spans="1:16" ht="19.5" hidden="1" customHeight="1">
      <c r="A750" s="172" t="s">
        <v>3515</v>
      </c>
      <c r="B750" s="176">
        <v>46110</v>
      </c>
      <c r="C750" s="172" t="s">
        <v>2694</v>
      </c>
      <c r="D750" s="172" t="s">
        <v>82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0</v>
      </c>
      <c r="J750" s="176">
        <v>46107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-14.44</v>
      </c>
    </row>
    <row r="751" spans="1:16" ht="19.5" hidden="1" customHeight="1">
      <c r="A751" s="172" t="s">
        <v>3516</v>
      </c>
      <c r="B751" s="176">
        <v>46110</v>
      </c>
      <c r="C751" s="172" t="s">
        <v>92</v>
      </c>
      <c r="D751" s="172" t="s">
        <v>96</v>
      </c>
      <c r="E751" s="172" t="s">
        <v>60</v>
      </c>
      <c r="F751" s="172" t="s">
        <v>1426</v>
      </c>
      <c r="G751" s="172" t="s">
        <v>84</v>
      </c>
      <c r="H751" s="177">
        <v>1</v>
      </c>
      <c r="I751" s="178">
        <v>0</v>
      </c>
      <c r="J751" s="176">
        <v>46103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hidden="1" customHeight="1">
      <c r="A752" s="172" t="s">
        <v>3516</v>
      </c>
      <c r="B752" s="176">
        <v>46110</v>
      </c>
      <c r="C752" s="172" t="s">
        <v>92</v>
      </c>
      <c r="D752" s="172" t="s">
        <v>97</v>
      </c>
      <c r="E752" s="172" t="s">
        <v>60</v>
      </c>
      <c r="F752" s="172" t="s">
        <v>1426</v>
      </c>
      <c r="G752" s="172" t="s">
        <v>84</v>
      </c>
      <c r="H752" s="177">
        <v>1</v>
      </c>
      <c r="I752" s="178">
        <v>0</v>
      </c>
      <c r="J752" s="176">
        <v>46103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-56.94</v>
      </c>
    </row>
    <row r="753" spans="1:16" ht="19.5" hidden="1" customHeight="1">
      <c r="A753" s="172" t="s">
        <v>3516</v>
      </c>
      <c r="B753" s="176">
        <v>46110</v>
      </c>
      <c r="C753" s="172" t="s">
        <v>2694</v>
      </c>
      <c r="D753" s="172" t="s">
        <v>98</v>
      </c>
      <c r="E753" s="172" t="s">
        <v>60</v>
      </c>
      <c r="F753" s="172" t="s">
        <v>1426</v>
      </c>
      <c r="G753" s="172" t="s">
        <v>84</v>
      </c>
      <c r="H753" s="177">
        <v>1</v>
      </c>
      <c r="I753" s="178">
        <v>0</v>
      </c>
      <c r="J753" s="176">
        <v>46103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hidden="1" customHeight="1">
      <c r="A754" s="172" t="s">
        <v>3517</v>
      </c>
      <c r="B754" s="176">
        <v>46110</v>
      </c>
      <c r="C754" s="172" t="s">
        <v>92</v>
      </c>
      <c r="D754" s="172" t="s">
        <v>24</v>
      </c>
      <c r="E754" s="172" t="s">
        <v>56</v>
      </c>
      <c r="F754" s="172" t="s">
        <v>1213</v>
      </c>
      <c r="G754" s="172" t="s">
        <v>84</v>
      </c>
      <c r="H754" s="177">
        <v>1</v>
      </c>
      <c r="I754" s="178">
        <v>0</v>
      </c>
      <c r="J754" s="176">
        <v>46108</v>
      </c>
      <c r="K754" s="172" t="s">
        <v>93</v>
      </c>
      <c r="L754" s="172" t="s">
        <v>94</v>
      </c>
      <c r="M754" s="179">
        <v>0</v>
      </c>
      <c r="N754" s="177"/>
      <c r="O754" s="177">
        <v>35</v>
      </c>
      <c r="P754" s="180">
        <v>-113.88</v>
      </c>
    </row>
    <row r="755" spans="1:16" ht="19.5" hidden="1" customHeight="1">
      <c r="A755" s="172" t="s">
        <v>3518</v>
      </c>
      <c r="B755" s="176">
        <v>46110</v>
      </c>
      <c r="C755" s="172" t="s">
        <v>2694</v>
      </c>
      <c r="D755" s="172" t="s">
        <v>82</v>
      </c>
      <c r="E755" s="172" t="s">
        <v>58</v>
      </c>
      <c r="F755" s="172" t="s">
        <v>1300</v>
      </c>
      <c r="G755" s="172" t="s">
        <v>84</v>
      </c>
      <c r="H755" s="177">
        <v>1</v>
      </c>
      <c r="I755" s="178">
        <v>0</v>
      </c>
      <c r="J755" s="176">
        <v>46110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-9.34</v>
      </c>
    </row>
    <row r="756" spans="1:16" ht="19.5" hidden="1" customHeight="1">
      <c r="A756" s="172" t="s">
        <v>3338</v>
      </c>
      <c r="B756" s="176">
        <v>46110</v>
      </c>
      <c r="C756" s="172" t="s">
        <v>92</v>
      </c>
      <c r="D756" s="172" t="s">
        <v>272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46100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0</v>
      </c>
    </row>
    <row r="757" spans="1:16" ht="19.5" hidden="1" customHeight="1">
      <c r="A757" s="172" t="s">
        <v>3338</v>
      </c>
      <c r="B757" s="176">
        <v>46110</v>
      </c>
      <c r="C757" s="172" t="s">
        <v>92</v>
      </c>
      <c r="D757" s="172" t="s">
        <v>97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46100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-56.94</v>
      </c>
    </row>
    <row r="758" spans="1:16" ht="19.5" hidden="1" customHeight="1">
      <c r="A758" s="172" t="s">
        <v>3338</v>
      </c>
      <c r="B758" s="176">
        <v>46110</v>
      </c>
      <c r="C758" s="172" t="s">
        <v>2694</v>
      </c>
      <c r="D758" s="172" t="s">
        <v>98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0</v>
      </c>
      <c r="J758" s="176">
        <v>46100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-15</v>
      </c>
    </row>
    <row r="759" spans="1:16" ht="19.5" customHeight="1">
      <c r="A759" s="172" t="s">
        <v>3433</v>
      </c>
      <c r="B759" s="176">
        <v>46110</v>
      </c>
      <c r="C759" s="172" t="s">
        <v>109</v>
      </c>
      <c r="D759" s="172" t="s">
        <v>139</v>
      </c>
      <c r="E759" s="172" t="s">
        <v>85</v>
      </c>
      <c r="F759" s="172" t="s">
        <v>85</v>
      </c>
      <c r="G759" s="172" t="s">
        <v>85</v>
      </c>
      <c r="H759" s="177">
        <v>0</v>
      </c>
      <c r="I759" s="178">
        <v>0</v>
      </c>
      <c r="J759" s="176">
        <v>46110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-291.49</v>
      </c>
    </row>
    <row r="760" spans="1:16" ht="19.5" customHeight="1">
      <c r="A760" s="172" t="s">
        <v>3434</v>
      </c>
      <c r="B760" s="176">
        <v>46110</v>
      </c>
      <c r="C760" s="172" t="s">
        <v>109</v>
      </c>
      <c r="D760" s="172" t="s">
        <v>139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46110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-276.75</v>
      </c>
    </row>
    <row r="761" spans="1:16" ht="19.5" customHeight="1">
      <c r="A761" s="172" t="s">
        <v>3432</v>
      </c>
      <c r="B761" s="176">
        <v>46110</v>
      </c>
      <c r="C761" s="172" t="s">
        <v>109</v>
      </c>
      <c r="D761" s="172" t="s">
        <v>139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46110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-290.58</v>
      </c>
    </row>
    <row r="762" spans="1:16" ht="19.5" customHeight="1">
      <c r="A762" s="172" t="s">
        <v>3406</v>
      </c>
      <c r="B762" s="176">
        <v>46110</v>
      </c>
      <c r="C762" s="172" t="s">
        <v>109</v>
      </c>
      <c r="D762" s="172" t="s">
        <v>139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46110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-291.85000000000002</v>
      </c>
    </row>
    <row r="763" spans="1:16" ht="19.5" customHeight="1">
      <c r="A763" s="172" t="s">
        <v>3408</v>
      </c>
      <c r="B763" s="176">
        <v>46110</v>
      </c>
      <c r="C763" s="172" t="s">
        <v>109</v>
      </c>
      <c r="D763" s="172" t="s">
        <v>139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46110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-287.5</v>
      </c>
    </row>
    <row r="764" spans="1:16" ht="19.5" customHeight="1">
      <c r="A764" s="172" t="s">
        <v>3407</v>
      </c>
      <c r="B764" s="176">
        <v>46110</v>
      </c>
      <c r="C764" s="172" t="s">
        <v>109</v>
      </c>
      <c r="D764" s="172" t="s">
        <v>139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46110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-343.49</v>
      </c>
    </row>
    <row r="765" spans="1:16" ht="19.5" customHeight="1">
      <c r="A765" s="172" t="s">
        <v>3251</v>
      </c>
      <c r="B765" s="176">
        <v>46110</v>
      </c>
      <c r="C765" s="172" t="s">
        <v>109</v>
      </c>
      <c r="D765" s="172" t="s">
        <v>139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46110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-454.24</v>
      </c>
    </row>
    <row r="766" spans="1:16" ht="19.5" customHeight="1">
      <c r="A766" s="172" t="s">
        <v>3246</v>
      </c>
      <c r="B766" s="176">
        <v>46110</v>
      </c>
      <c r="C766" s="172" t="s">
        <v>109</v>
      </c>
      <c r="D766" s="172" t="s">
        <v>139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46110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-282.79000000000002</v>
      </c>
    </row>
    <row r="767" spans="1:16" ht="19.5" customHeight="1">
      <c r="A767" s="172" t="s">
        <v>3013</v>
      </c>
      <c r="B767" s="176">
        <v>46110</v>
      </c>
      <c r="C767" s="172" t="s">
        <v>109</v>
      </c>
      <c r="D767" s="172" t="s">
        <v>143</v>
      </c>
      <c r="E767" s="172" t="s">
        <v>85</v>
      </c>
      <c r="F767" s="172" t="s">
        <v>85</v>
      </c>
      <c r="G767" s="172" t="s">
        <v>85</v>
      </c>
      <c r="H767" s="177">
        <v>0</v>
      </c>
      <c r="I767" s="178">
        <v>0</v>
      </c>
      <c r="J767" s="176">
        <v>46110</v>
      </c>
      <c r="K767" s="172" t="s">
        <v>85</v>
      </c>
      <c r="L767" s="172" t="s">
        <v>85</v>
      </c>
      <c r="M767" s="179">
        <v>0</v>
      </c>
      <c r="N767" s="177"/>
      <c r="O767" s="177"/>
      <c r="P767" s="180">
        <v>-122.15</v>
      </c>
    </row>
    <row r="768" spans="1:16" ht="19.5" customHeight="1">
      <c r="A768" s="172" t="s">
        <v>142</v>
      </c>
      <c r="B768" s="176">
        <v>46110</v>
      </c>
      <c r="C768" s="172" t="s">
        <v>109</v>
      </c>
      <c r="D768" s="172" t="s">
        <v>143</v>
      </c>
      <c r="E768" s="172" t="s">
        <v>85</v>
      </c>
      <c r="F768" s="172" t="s">
        <v>85</v>
      </c>
      <c r="G768" s="172" t="s">
        <v>85</v>
      </c>
      <c r="H768" s="177">
        <v>0</v>
      </c>
      <c r="I768" s="178">
        <v>0</v>
      </c>
      <c r="J768" s="176">
        <v>46110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-1175.2</v>
      </c>
    </row>
  </sheetData>
  <autoFilter ref="A1:P768" xr:uid="{6D83A40F-0239-472B-A295-3155843D291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5E9-50A9-4C11-984D-88856A1A99EB}">
  <sheetPr filterMode="1"/>
  <dimension ref="A1:P872"/>
  <sheetViews>
    <sheetView topLeftCell="I1" workbookViewId="0">
      <selection activeCell="M259" sqref="M259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3199</v>
      </c>
      <c r="B2" s="176">
        <v>46097</v>
      </c>
      <c r="C2" s="172" t="s">
        <v>2694</v>
      </c>
      <c r="D2" s="172" t="s">
        <v>82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46097</v>
      </c>
      <c r="K2" s="172" t="s">
        <v>85</v>
      </c>
      <c r="L2" s="172" t="s">
        <v>85</v>
      </c>
      <c r="M2" s="179">
        <v>0</v>
      </c>
      <c r="N2" s="177"/>
      <c r="O2" s="177"/>
      <c r="P2" s="180">
        <v>-21.89</v>
      </c>
    </row>
    <row r="3" spans="1:16" ht="19.5" hidden="1" customHeight="1">
      <c r="A3" s="172" t="s">
        <v>3200</v>
      </c>
      <c r="B3" s="176">
        <v>46097</v>
      </c>
      <c r="C3" s="172" t="s">
        <v>92</v>
      </c>
      <c r="D3" s="172" t="s">
        <v>96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46090</v>
      </c>
      <c r="K3" s="172" t="s">
        <v>93</v>
      </c>
      <c r="L3" s="172" t="s">
        <v>94</v>
      </c>
      <c r="M3" s="179">
        <v>0</v>
      </c>
      <c r="N3" s="177"/>
      <c r="O3" s="177"/>
      <c r="P3" s="180">
        <v>0</v>
      </c>
    </row>
    <row r="4" spans="1:16" ht="19.5" hidden="1" customHeight="1">
      <c r="A4" s="172" t="s">
        <v>3200</v>
      </c>
      <c r="B4" s="176">
        <v>46097</v>
      </c>
      <c r="C4" s="172" t="s">
        <v>92</v>
      </c>
      <c r="D4" s="172" t="s">
        <v>97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46090</v>
      </c>
      <c r="K4" s="172" t="s">
        <v>93</v>
      </c>
      <c r="L4" s="172" t="s">
        <v>94</v>
      </c>
      <c r="M4" s="179">
        <v>0</v>
      </c>
      <c r="N4" s="177"/>
      <c r="O4" s="177"/>
      <c r="P4" s="180">
        <v>-56.94</v>
      </c>
    </row>
    <row r="5" spans="1:16" ht="19.5" hidden="1" customHeight="1">
      <c r="A5" s="172" t="s">
        <v>3200</v>
      </c>
      <c r="B5" s="176">
        <v>46097</v>
      </c>
      <c r="C5" s="172" t="s">
        <v>2694</v>
      </c>
      <c r="D5" s="172" t="s">
        <v>98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46090</v>
      </c>
      <c r="K5" s="172" t="s">
        <v>93</v>
      </c>
      <c r="L5" s="172" t="s">
        <v>94</v>
      </c>
      <c r="M5" s="179">
        <v>0</v>
      </c>
      <c r="N5" s="177"/>
      <c r="O5" s="177"/>
      <c r="P5" s="180">
        <v>-15</v>
      </c>
    </row>
    <row r="6" spans="1:16" ht="19.5" hidden="1" customHeight="1">
      <c r="A6" s="172" t="s">
        <v>3200</v>
      </c>
      <c r="B6" s="176">
        <v>46097</v>
      </c>
      <c r="C6" s="172" t="s">
        <v>92</v>
      </c>
      <c r="D6" s="172" t="s">
        <v>24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46090</v>
      </c>
      <c r="K6" s="172" t="s">
        <v>93</v>
      </c>
      <c r="L6" s="172" t="s">
        <v>94</v>
      </c>
      <c r="M6" s="179">
        <v>0</v>
      </c>
      <c r="N6" s="177"/>
      <c r="O6" s="177">
        <v>34</v>
      </c>
      <c r="P6" s="180">
        <v>-56.94</v>
      </c>
    </row>
    <row r="7" spans="1:16" ht="19.5" hidden="1" customHeight="1">
      <c r="A7" s="172" t="s">
        <v>3200</v>
      </c>
      <c r="B7" s="176">
        <v>46097</v>
      </c>
      <c r="C7" s="172" t="s">
        <v>2694</v>
      </c>
      <c r="D7" s="172" t="s">
        <v>95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0</v>
      </c>
      <c r="J7" s="176">
        <v>46090</v>
      </c>
      <c r="K7" s="172" t="s">
        <v>93</v>
      </c>
      <c r="L7" s="172" t="s">
        <v>94</v>
      </c>
      <c r="M7" s="179">
        <v>0</v>
      </c>
      <c r="N7" s="177"/>
      <c r="O7" s="177"/>
      <c r="P7" s="180">
        <v>-18.260000000000002</v>
      </c>
    </row>
    <row r="8" spans="1:16" ht="19.5" hidden="1" customHeight="1">
      <c r="A8" s="172" t="s">
        <v>3201</v>
      </c>
      <c r="B8" s="176">
        <v>46097</v>
      </c>
      <c r="C8" s="172" t="s">
        <v>2694</v>
      </c>
      <c r="D8" s="172" t="s">
        <v>82</v>
      </c>
      <c r="E8" s="172" t="s">
        <v>38</v>
      </c>
      <c r="F8" s="172" t="s">
        <v>87</v>
      </c>
      <c r="G8" s="172" t="s">
        <v>84</v>
      </c>
      <c r="H8" s="177">
        <v>1</v>
      </c>
      <c r="I8" s="178">
        <v>0</v>
      </c>
      <c r="J8" s="176">
        <v>46097</v>
      </c>
      <c r="K8" s="172" t="s">
        <v>85</v>
      </c>
      <c r="L8" s="172" t="s">
        <v>85</v>
      </c>
      <c r="M8" s="179">
        <v>0</v>
      </c>
      <c r="N8" s="177"/>
      <c r="O8" s="177"/>
      <c r="P8" s="180">
        <v>-15.34</v>
      </c>
    </row>
    <row r="9" spans="1:16" ht="19.5" hidden="1" customHeight="1">
      <c r="A9" s="172" t="s">
        <v>3202</v>
      </c>
      <c r="B9" s="176">
        <v>46097</v>
      </c>
      <c r="C9" s="172" t="s">
        <v>92</v>
      </c>
      <c r="D9" s="172" t="s">
        <v>24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46088</v>
      </c>
      <c r="K9" s="172" t="s">
        <v>93</v>
      </c>
      <c r="L9" s="172" t="s">
        <v>94</v>
      </c>
      <c r="M9" s="179">
        <v>0</v>
      </c>
      <c r="N9" s="177"/>
      <c r="O9" s="177">
        <v>34</v>
      </c>
      <c r="P9" s="180">
        <v>-56.94</v>
      </c>
    </row>
    <row r="10" spans="1:16" ht="19.5" hidden="1" customHeight="1">
      <c r="A10" s="172" t="s">
        <v>3202</v>
      </c>
      <c r="B10" s="176">
        <v>46097</v>
      </c>
      <c r="C10" s="172" t="s">
        <v>2694</v>
      </c>
      <c r="D10" s="172" t="s">
        <v>95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46088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-13.05</v>
      </c>
    </row>
    <row r="11" spans="1:16" ht="19.5" hidden="1" customHeight="1">
      <c r="A11" s="172" t="s">
        <v>3202</v>
      </c>
      <c r="B11" s="176">
        <v>46097</v>
      </c>
      <c r="C11" s="172" t="s">
        <v>92</v>
      </c>
      <c r="D11" s="172" t="s">
        <v>96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46088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0</v>
      </c>
    </row>
    <row r="12" spans="1:16" ht="19.5" hidden="1" customHeight="1">
      <c r="A12" s="172" t="s">
        <v>3202</v>
      </c>
      <c r="B12" s="176">
        <v>46097</v>
      </c>
      <c r="C12" s="172" t="s">
        <v>92</v>
      </c>
      <c r="D12" s="172" t="s">
        <v>97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46088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-56.94</v>
      </c>
    </row>
    <row r="13" spans="1:16" ht="19.5" hidden="1" customHeight="1">
      <c r="A13" s="172" t="s">
        <v>3202</v>
      </c>
      <c r="B13" s="176">
        <v>46097</v>
      </c>
      <c r="C13" s="172" t="s">
        <v>2694</v>
      </c>
      <c r="D13" s="172" t="s">
        <v>98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46088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-15</v>
      </c>
    </row>
    <row r="14" spans="1:16" ht="19.5" hidden="1" customHeight="1">
      <c r="A14" s="172" t="s">
        <v>3203</v>
      </c>
      <c r="B14" s="176">
        <v>46097</v>
      </c>
      <c r="C14" s="172" t="s">
        <v>2694</v>
      </c>
      <c r="D14" s="172" t="s">
        <v>82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46097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-10.26</v>
      </c>
    </row>
    <row r="15" spans="1:16" ht="19.5" hidden="1" customHeight="1">
      <c r="A15" s="172" t="s">
        <v>3204</v>
      </c>
      <c r="B15" s="176">
        <v>46097</v>
      </c>
      <c r="C15" s="172" t="s">
        <v>1748</v>
      </c>
      <c r="D15" s="172" t="s">
        <v>2749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46092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-5</v>
      </c>
    </row>
    <row r="16" spans="1:16" ht="19.5" hidden="1" customHeight="1">
      <c r="A16" s="172" t="s">
        <v>3204</v>
      </c>
      <c r="B16" s="176">
        <v>46097</v>
      </c>
      <c r="C16" s="172" t="s">
        <v>2694</v>
      </c>
      <c r="D16" s="172" t="s">
        <v>2750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46092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-10</v>
      </c>
    </row>
    <row r="17" spans="1:16" ht="19.5" hidden="1" customHeight="1">
      <c r="A17" s="172" t="s">
        <v>85</v>
      </c>
      <c r="B17" s="176">
        <v>46097</v>
      </c>
      <c r="C17" s="172" t="s">
        <v>109</v>
      </c>
      <c r="D17" s="172" t="s">
        <v>110</v>
      </c>
      <c r="E17" s="172" t="s">
        <v>85</v>
      </c>
      <c r="F17" s="172" t="s">
        <v>85</v>
      </c>
      <c r="G17" s="172" t="s">
        <v>3205</v>
      </c>
      <c r="H17" s="177">
        <v>0</v>
      </c>
      <c r="I17" s="178">
        <v>0</v>
      </c>
      <c r="J17" s="176">
        <v>46097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-150</v>
      </c>
    </row>
    <row r="18" spans="1:16" ht="19.5" hidden="1" customHeight="1">
      <c r="A18" s="172" t="s">
        <v>3206</v>
      </c>
      <c r="B18" s="176">
        <v>46097</v>
      </c>
      <c r="C18" s="172" t="s">
        <v>92</v>
      </c>
      <c r="D18" s="172" t="s">
        <v>24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46086</v>
      </c>
      <c r="K18" s="172" t="s">
        <v>93</v>
      </c>
      <c r="L18" s="172" t="s">
        <v>94</v>
      </c>
      <c r="M18" s="179">
        <v>0</v>
      </c>
      <c r="N18" s="177"/>
      <c r="O18" s="177">
        <v>35</v>
      </c>
      <c r="P18" s="180">
        <v>-46.77</v>
      </c>
    </row>
    <row r="19" spans="1:16" ht="19.5" hidden="1" customHeight="1">
      <c r="A19" s="172" t="s">
        <v>3206</v>
      </c>
      <c r="B19" s="176">
        <v>46097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46086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3206</v>
      </c>
      <c r="B20" s="176">
        <v>46097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46086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3206</v>
      </c>
      <c r="B21" s="176">
        <v>46097</v>
      </c>
      <c r="C21" s="172" t="s">
        <v>2694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46086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3207</v>
      </c>
      <c r="B22" s="176">
        <v>46097</v>
      </c>
      <c r="C22" s="172" t="s">
        <v>92</v>
      </c>
      <c r="D22" s="172" t="s">
        <v>24</v>
      </c>
      <c r="E22" s="172" t="s">
        <v>41</v>
      </c>
      <c r="F22" s="172" t="s">
        <v>83</v>
      </c>
      <c r="G22" s="172" t="s">
        <v>84</v>
      </c>
      <c r="H22" s="177">
        <v>1</v>
      </c>
      <c r="I22" s="178">
        <v>2750</v>
      </c>
      <c r="J22" s="176">
        <v>46092</v>
      </c>
      <c r="K22" s="172" t="s">
        <v>93</v>
      </c>
      <c r="L22" s="172" t="s">
        <v>94</v>
      </c>
      <c r="M22" s="179">
        <v>0.43</v>
      </c>
      <c r="N22" s="177"/>
      <c r="O22" s="177">
        <v>34</v>
      </c>
      <c r="P22" s="180">
        <v>-98.37</v>
      </c>
    </row>
    <row r="23" spans="1:16" ht="19.5" hidden="1" customHeight="1">
      <c r="A23" s="172" t="s">
        <v>3207</v>
      </c>
      <c r="B23" s="176">
        <v>46097</v>
      </c>
      <c r="C23" s="172" t="s">
        <v>100</v>
      </c>
      <c r="D23" s="172" t="s">
        <v>101</v>
      </c>
      <c r="E23" s="172" t="s">
        <v>41</v>
      </c>
      <c r="F23" s="172" t="s">
        <v>83</v>
      </c>
      <c r="G23" s="172" t="s">
        <v>84</v>
      </c>
      <c r="H23" s="177">
        <v>1</v>
      </c>
      <c r="I23" s="178">
        <v>2750</v>
      </c>
      <c r="J23" s="176">
        <v>46092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1094.29</v>
      </c>
    </row>
    <row r="24" spans="1:16" ht="19.5" hidden="1" customHeight="1">
      <c r="A24" s="172" t="s">
        <v>3207</v>
      </c>
      <c r="B24" s="176">
        <v>46097</v>
      </c>
      <c r="C24" s="172" t="s">
        <v>100</v>
      </c>
      <c r="D24" s="172" t="s">
        <v>102</v>
      </c>
      <c r="E24" s="172" t="s">
        <v>41</v>
      </c>
      <c r="F24" s="172" t="s">
        <v>83</v>
      </c>
      <c r="G24" s="172" t="s">
        <v>84</v>
      </c>
      <c r="H24" s="177">
        <v>1</v>
      </c>
      <c r="I24" s="178">
        <v>2750</v>
      </c>
      <c r="J24" s="176">
        <v>46092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3207</v>
      </c>
      <c r="B25" s="176">
        <v>46097</v>
      </c>
      <c r="C25" s="172" t="s">
        <v>100</v>
      </c>
      <c r="D25" s="172" t="s">
        <v>103</v>
      </c>
      <c r="E25" s="172" t="s">
        <v>41</v>
      </c>
      <c r="F25" s="172" t="s">
        <v>83</v>
      </c>
      <c r="G25" s="172" t="s">
        <v>84</v>
      </c>
      <c r="H25" s="177">
        <v>1</v>
      </c>
      <c r="I25" s="178">
        <v>2750</v>
      </c>
      <c r="J25" s="176">
        <v>46092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1655.71</v>
      </c>
    </row>
    <row r="26" spans="1:16" ht="19.5" hidden="1" customHeight="1">
      <c r="A26" s="172" t="s">
        <v>3207</v>
      </c>
      <c r="B26" s="176">
        <v>46097</v>
      </c>
      <c r="C26" s="172" t="s">
        <v>104</v>
      </c>
      <c r="D26" s="172" t="s">
        <v>105</v>
      </c>
      <c r="E26" s="172" t="s">
        <v>41</v>
      </c>
      <c r="F26" s="172" t="s">
        <v>83</v>
      </c>
      <c r="G26" s="172" t="s">
        <v>84</v>
      </c>
      <c r="H26" s="177">
        <v>1</v>
      </c>
      <c r="I26" s="178">
        <v>2750</v>
      </c>
      <c r="J26" s="176">
        <v>46092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-1182.5</v>
      </c>
    </row>
    <row r="27" spans="1:16" ht="19.5" hidden="1" customHeight="1">
      <c r="A27" s="172" t="s">
        <v>3207</v>
      </c>
      <c r="B27" s="176">
        <v>46097</v>
      </c>
      <c r="C27" s="172" t="s">
        <v>2694</v>
      </c>
      <c r="D27" s="172" t="s">
        <v>95</v>
      </c>
      <c r="E27" s="172" t="s">
        <v>41</v>
      </c>
      <c r="F27" s="172" t="s">
        <v>83</v>
      </c>
      <c r="G27" s="172" t="s">
        <v>84</v>
      </c>
      <c r="H27" s="177">
        <v>1</v>
      </c>
      <c r="I27" s="178">
        <v>2750</v>
      </c>
      <c r="J27" s="176">
        <v>46092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-12.6</v>
      </c>
    </row>
    <row r="28" spans="1:16" ht="19.5" hidden="1" customHeight="1">
      <c r="A28" s="172" t="s">
        <v>3208</v>
      </c>
      <c r="B28" s="176">
        <v>46097</v>
      </c>
      <c r="C28" s="172" t="s">
        <v>92</v>
      </c>
      <c r="D28" s="172" t="s">
        <v>24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46092</v>
      </c>
      <c r="K28" s="172" t="s">
        <v>93</v>
      </c>
      <c r="L28" s="172" t="s">
        <v>94</v>
      </c>
      <c r="M28" s="179">
        <v>0</v>
      </c>
      <c r="N28" s="177"/>
      <c r="O28" s="177">
        <v>34</v>
      </c>
      <c r="P28" s="180">
        <v>-46.77</v>
      </c>
    </row>
    <row r="29" spans="1:16" ht="19.5" hidden="1" customHeight="1">
      <c r="A29" s="172" t="s">
        <v>3208</v>
      </c>
      <c r="B29" s="176">
        <v>46097</v>
      </c>
      <c r="C29" s="172" t="s">
        <v>2694</v>
      </c>
      <c r="D29" s="172" t="s">
        <v>95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46092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-9.49</v>
      </c>
    </row>
    <row r="30" spans="1:16" ht="19.5" hidden="1" customHeight="1">
      <c r="A30" s="172" t="s">
        <v>3208</v>
      </c>
      <c r="B30" s="176">
        <v>46097</v>
      </c>
      <c r="C30" s="172" t="s">
        <v>92</v>
      </c>
      <c r="D30" s="172" t="s">
        <v>96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46092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hidden="1" customHeight="1">
      <c r="A31" s="172" t="s">
        <v>3208</v>
      </c>
      <c r="B31" s="176">
        <v>46097</v>
      </c>
      <c r="C31" s="172" t="s">
        <v>92</v>
      </c>
      <c r="D31" s="172" t="s">
        <v>97</v>
      </c>
      <c r="E31" s="172" t="s">
        <v>43</v>
      </c>
      <c r="F31" s="172" t="s">
        <v>125</v>
      </c>
      <c r="G31" s="172" t="s">
        <v>84</v>
      </c>
      <c r="H31" s="177">
        <v>1</v>
      </c>
      <c r="I31" s="178">
        <v>0</v>
      </c>
      <c r="J31" s="176">
        <v>46092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hidden="1" customHeight="1">
      <c r="A32" s="172" t="s">
        <v>3208</v>
      </c>
      <c r="B32" s="176">
        <v>46097</v>
      </c>
      <c r="C32" s="172" t="s">
        <v>2694</v>
      </c>
      <c r="D32" s="172" t="s">
        <v>98</v>
      </c>
      <c r="E32" s="172" t="s">
        <v>43</v>
      </c>
      <c r="F32" s="172" t="s">
        <v>125</v>
      </c>
      <c r="G32" s="172" t="s">
        <v>84</v>
      </c>
      <c r="H32" s="177">
        <v>1</v>
      </c>
      <c r="I32" s="178">
        <v>0</v>
      </c>
      <c r="J32" s="176">
        <v>46092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hidden="1" customHeight="1">
      <c r="A33" s="172" t="s">
        <v>3209</v>
      </c>
      <c r="B33" s="176">
        <v>46097</v>
      </c>
      <c r="C33" s="172" t="s">
        <v>92</v>
      </c>
      <c r="D33" s="172" t="s">
        <v>24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2612</v>
      </c>
      <c r="J33" s="176">
        <v>46095</v>
      </c>
      <c r="K33" s="172" t="s">
        <v>93</v>
      </c>
      <c r="L33" s="172" t="s">
        <v>94</v>
      </c>
      <c r="M33" s="179">
        <v>0.43</v>
      </c>
      <c r="N33" s="177"/>
      <c r="O33" s="177">
        <v>36</v>
      </c>
      <c r="P33" s="180">
        <v>-110.63</v>
      </c>
    </row>
    <row r="34" spans="1:16" ht="19.5" hidden="1" customHeight="1">
      <c r="A34" s="172" t="s">
        <v>3209</v>
      </c>
      <c r="B34" s="176">
        <v>46097</v>
      </c>
      <c r="C34" s="172" t="s">
        <v>100</v>
      </c>
      <c r="D34" s="172" t="s">
        <v>101</v>
      </c>
      <c r="E34" s="172" t="s">
        <v>43</v>
      </c>
      <c r="F34" s="172" t="s">
        <v>125</v>
      </c>
      <c r="G34" s="172" t="s">
        <v>84</v>
      </c>
      <c r="H34" s="177">
        <v>1</v>
      </c>
      <c r="I34" s="178">
        <v>2612</v>
      </c>
      <c r="J34" s="176">
        <v>46095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1188.27</v>
      </c>
    </row>
    <row r="35" spans="1:16" ht="19.5" hidden="1" customHeight="1">
      <c r="A35" s="172" t="s">
        <v>3209</v>
      </c>
      <c r="B35" s="176">
        <v>46097</v>
      </c>
      <c r="C35" s="172" t="s">
        <v>100</v>
      </c>
      <c r="D35" s="172" t="s">
        <v>102</v>
      </c>
      <c r="E35" s="172" t="s">
        <v>43</v>
      </c>
      <c r="F35" s="172" t="s">
        <v>125</v>
      </c>
      <c r="G35" s="172" t="s">
        <v>84</v>
      </c>
      <c r="H35" s="177">
        <v>1</v>
      </c>
      <c r="I35" s="178">
        <v>2612</v>
      </c>
      <c r="J35" s="176">
        <v>46095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11.88</v>
      </c>
    </row>
    <row r="36" spans="1:16" ht="19.5" hidden="1" customHeight="1">
      <c r="A36" s="172" t="s">
        <v>3209</v>
      </c>
      <c r="B36" s="176">
        <v>46097</v>
      </c>
      <c r="C36" s="172" t="s">
        <v>100</v>
      </c>
      <c r="D36" s="172" t="s">
        <v>103</v>
      </c>
      <c r="E36" s="172" t="s">
        <v>43</v>
      </c>
      <c r="F36" s="172" t="s">
        <v>125</v>
      </c>
      <c r="G36" s="172" t="s">
        <v>84</v>
      </c>
      <c r="H36" s="177">
        <v>1</v>
      </c>
      <c r="I36" s="178">
        <v>2612</v>
      </c>
      <c r="J36" s="176">
        <v>46095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1411.85</v>
      </c>
    </row>
    <row r="37" spans="1:16" ht="19.5" hidden="1" customHeight="1">
      <c r="A37" s="172" t="s">
        <v>3209</v>
      </c>
      <c r="B37" s="176">
        <v>46097</v>
      </c>
      <c r="C37" s="172" t="s">
        <v>104</v>
      </c>
      <c r="D37" s="172" t="s">
        <v>105</v>
      </c>
      <c r="E37" s="172" t="s">
        <v>43</v>
      </c>
      <c r="F37" s="172" t="s">
        <v>125</v>
      </c>
      <c r="G37" s="172" t="s">
        <v>84</v>
      </c>
      <c r="H37" s="177">
        <v>1</v>
      </c>
      <c r="I37" s="178">
        <v>2612</v>
      </c>
      <c r="J37" s="176">
        <v>46095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-1123.1600000000001</v>
      </c>
    </row>
    <row r="38" spans="1:16" ht="19.5" hidden="1" customHeight="1">
      <c r="A38" s="172" t="s">
        <v>3209</v>
      </c>
      <c r="B38" s="176">
        <v>46097</v>
      </c>
      <c r="C38" s="172" t="s">
        <v>2694</v>
      </c>
      <c r="D38" s="172" t="s">
        <v>95</v>
      </c>
      <c r="E38" s="172" t="s">
        <v>43</v>
      </c>
      <c r="F38" s="172" t="s">
        <v>125</v>
      </c>
      <c r="G38" s="172" t="s">
        <v>84</v>
      </c>
      <c r="H38" s="177">
        <v>1</v>
      </c>
      <c r="I38" s="178">
        <v>2612</v>
      </c>
      <c r="J38" s="176">
        <v>46095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-14.01</v>
      </c>
    </row>
    <row r="39" spans="1:16" ht="19.5" hidden="1" customHeight="1">
      <c r="A39" s="172" t="s">
        <v>3210</v>
      </c>
      <c r="B39" s="176">
        <v>46097</v>
      </c>
      <c r="C39" s="172" t="s">
        <v>92</v>
      </c>
      <c r="D39" s="172" t="s">
        <v>24</v>
      </c>
      <c r="E39" s="172" t="s">
        <v>43</v>
      </c>
      <c r="F39" s="172" t="s">
        <v>125</v>
      </c>
      <c r="G39" s="172" t="s">
        <v>84</v>
      </c>
      <c r="H39" s="177">
        <v>1</v>
      </c>
      <c r="I39" s="178">
        <v>2612</v>
      </c>
      <c r="J39" s="176">
        <v>46093</v>
      </c>
      <c r="K39" s="172" t="s">
        <v>93</v>
      </c>
      <c r="L39" s="172" t="s">
        <v>94</v>
      </c>
      <c r="M39" s="179">
        <v>0.43</v>
      </c>
      <c r="N39" s="177"/>
      <c r="O39" s="177">
        <v>34</v>
      </c>
      <c r="P39" s="180">
        <v>-96.44</v>
      </c>
    </row>
    <row r="40" spans="1:16" ht="19.5" hidden="1" customHeight="1">
      <c r="A40" s="172" t="s">
        <v>3210</v>
      </c>
      <c r="B40" s="176">
        <v>46097</v>
      </c>
      <c r="C40" s="172" t="s">
        <v>100</v>
      </c>
      <c r="D40" s="172" t="s">
        <v>101</v>
      </c>
      <c r="E40" s="172" t="s">
        <v>43</v>
      </c>
      <c r="F40" s="172" t="s">
        <v>125</v>
      </c>
      <c r="G40" s="172" t="s">
        <v>84</v>
      </c>
      <c r="H40" s="177">
        <v>1</v>
      </c>
      <c r="I40" s="178">
        <v>2612</v>
      </c>
      <c r="J40" s="176">
        <v>46093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1236.19</v>
      </c>
    </row>
    <row r="41" spans="1:16" ht="19.5" hidden="1" customHeight="1">
      <c r="A41" s="172" t="s">
        <v>3210</v>
      </c>
      <c r="B41" s="176">
        <v>46097</v>
      </c>
      <c r="C41" s="172" t="s">
        <v>100</v>
      </c>
      <c r="D41" s="172" t="s">
        <v>102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2612</v>
      </c>
      <c r="J41" s="176">
        <v>46093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12.36</v>
      </c>
    </row>
    <row r="42" spans="1:16" ht="19.5" hidden="1" customHeight="1">
      <c r="A42" s="172" t="s">
        <v>3210</v>
      </c>
      <c r="B42" s="176">
        <v>46097</v>
      </c>
      <c r="C42" s="172" t="s">
        <v>100</v>
      </c>
      <c r="D42" s="172" t="s">
        <v>103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2612</v>
      </c>
      <c r="J42" s="176">
        <v>46093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1363.45</v>
      </c>
    </row>
    <row r="43" spans="1:16" ht="19.5" hidden="1" customHeight="1">
      <c r="A43" s="172" t="s">
        <v>3210</v>
      </c>
      <c r="B43" s="176">
        <v>46097</v>
      </c>
      <c r="C43" s="172" t="s">
        <v>104</v>
      </c>
      <c r="D43" s="172" t="s">
        <v>105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2612</v>
      </c>
      <c r="J43" s="176">
        <v>46093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-1123.1600000000001</v>
      </c>
    </row>
    <row r="44" spans="1:16" ht="19.5" hidden="1" customHeight="1">
      <c r="A44" s="172" t="s">
        <v>3209</v>
      </c>
      <c r="B44" s="176">
        <v>46097</v>
      </c>
      <c r="C44" s="172" t="s">
        <v>2694</v>
      </c>
      <c r="D44" s="172" t="s">
        <v>82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0</v>
      </c>
      <c r="J44" s="176">
        <v>46095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-22.58</v>
      </c>
    </row>
    <row r="45" spans="1:16" ht="19.5" hidden="1" customHeight="1">
      <c r="A45" s="172" t="s">
        <v>3211</v>
      </c>
      <c r="B45" s="176">
        <v>46097</v>
      </c>
      <c r="C45" s="172" t="s">
        <v>92</v>
      </c>
      <c r="D45" s="172" t="s">
        <v>24</v>
      </c>
      <c r="E45" s="172" t="s">
        <v>60</v>
      </c>
      <c r="F45" s="172" t="s">
        <v>1426</v>
      </c>
      <c r="G45" s="172" t="s">
        <v>84</v>
      </c>
      <c r="H45" s="177">
        <v>1</v>
      </c>
      <c r="I45" s="178">
        <v>2650</v>
      </c>
      <c r="J45" s="176">
        <v>46096</v>
      </c>
      <c r="K45" s="172" t="s">
        <v>93</v>
      </c>
      <c r="L45" s="172" t="s">
        <v>94</v>
      </c>
      <c r="M45" s="179">
        <v>0.43</v>
      </c>
      <c r="N45" s="177"/>
      <c r="O45" s="177">
        <v>36</v>
      </c>
      <c r="P45" s="180">
        <v>-125.14</v>
      </c>
    </row>
    <row r="46" spans="1:16" ht="19.5" hidden="1" customHeight="1">
      <c r="A46" s="172" t="s">
        <v>3211</v>
      </c>
      <c r="B46" s="176">
        <v>46097</v>
      </c>
      <c r="C46" s="172" t="s">
        <v>100</v>
      </c>
      <c r="D46" s="172" t="s">
        <v>101</v>
      </c>
      <c r="E46" s="172" t="s">
        <v>60</v>
      </c>
      <c r="F46" s="172" t="s">
        <v>1426</v>
      </c>
      <c r="G46" s="172" t="s">
        <v>84</v>
      </c>
      <c r="H46" s="177">
        <v>1</v>
      </c>
      <c r="I46" s="178">
        <v>2650</v>
      </c>
      <c r="J46" s="176">
        <v>46096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1493.33</v>
      </c>
    </row>
    <row r="47" spans="1:16" ht="19.5" hidden="1" customHeight="1">
      <c r="A47" s="172" t="s">
        <v>3211</v>
      </c>
      <c r="B47" s="176">
        <v>46097</v>
      </c>
      <c r="C47" s="172" t="s">
        <v>100</v>
      </c>
      <c r="D47" s="172" t="s">
        <v>102</v>
      </c>
      <c r="E47" s="172" t="s">
        <v>60</v>
      </c>
      <c r="F47" s="172" t="s">
        <v>1426</v>
      </c>
      <c r="G47" s="172" t="s">
        <v>84</v>
      </c>
      <c r="H47" s="177">
        <v>1</v>
      </c>
      <c r="I47" s="178">
        <v>2650</v>
      </c>
      <c r="J47" s="176">
        <v>46096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3211</v>
      </c>
      <c r="B48" s="176">
        <v>46097</v>
      </c>
      <c r="C48" s="172" t="s">
        <v>100</v>
      </c>
      <c r="D48" s="172" t="s">
        <v>103</v>
      </c>
      <c r="E48" s="172" t="s">
        <v>60</v>
      </c>
      <c r="F48" s="172" t="s">
        <v>1426</v>
      </c>
      <c r="G48" s="172" t="s">
        <v>84</v>
      </c>
      <c r="H48" s="177">
        <v>1</v>
      </c>
      <c r="I48" s="178">
        <v>2650</v>
      </c>
      <c r="J48" s="176">
        <v>46096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1156.67</v>
      </c>
    </row>
    <row r="49" spans="1:16" ht="19.5" hidden="1" customHeight="1">
      <c r="A49" s="172" t="s">
        <v>3211</v>
      </c>
      <c r="B49" s="176">
        <v>46097</v>
      </c>
      <c r="C49" s="172" t="s">
        <v>104</v>
      </c>
      <c r="D49" s="172" t="s">
        <v>105</v>
      </c>
      <c r="E49" s="172" t="s">
        <v>60</v>
      </c>
      <c r="F49" s="172" t="s">
        <v>1426</v>
      </c>
      <c r="G49" s="172" t="s">
        <v>84</v>
      </c>
      <c r="H49" s="177">
        <v>1</v>
      </c>
      <c r="I49" s="178">
        <v>2650</v>
      </c>
      <c r="J49" s="176">
        <v>46096</v>
      </c>
      <c r="K49" s="172" t="s">
        <v>93</v>
      </c>
      <c r="L49" s="172" t="s">
        <v>94</v>
      </c>
      <c r="M49" s="179">
        <v>0.43</v>
      </c>
      <c r="N49" s="177"/>
      <c r="O49" s="177"/>
      <c r="P49" s="180">
        <v>-1139.5</v>
      </c>
    </row>
    <row r="50" spans="1:16" ht="19.5" hidden="1" customHeight="1">
      <c r="A50" s="172" t="s">
        <v>3211</v>
      </c>
      <c r="B50" s="176">
        <v>46097</v>
      </c>
      <c r="C50" s="172" t="s">
        <v>2694</v>
      </c>
      <c r="D50" s="172" t="s">
        <v>95</v>
      </c>
      <c r="E50" s="172" t="s">
        <v>60</v>
      </c>
      <c r="F50" s="172" t="s">
        <v>1426</v>
      </c>
      <c r="G50" s="172" t="s">
        <v>84</v>
      </c>
      <c r="H50" s="177">
        <v>1</v>
      </c>
      <c r="I50" s="178">
        <v>2650</v>
      </c>
      <c r="J50" s="176">
        <v>46096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-24.24</v>
      </c>
    </row>
    <row r="51" spans="1:16" ht="19.5" hidden="1" customHeight="1">
      <c r="A51" s="172" t="s">
        <v>3211</v>
      </c>
      <c r="B51" s="176">
        <v>46097</v>
      </c>
      <c r="C51" s="172" t="s">
        <v>2694</v>
      </c>
      <c r="D51" s="172" t="s">
        <v>82</v>
      </c>
      <c r="E51" s="172" t="s">
        <v>60</v>
      </c>
      <c r="F51" s="172" t="s">
        <v>1426</v>
      </c>
      <c r="G51" s="172" t="s">
        <v>84</v>
      </c>
      <c r="H51" s="177">
        <v>1</v>
      </c>
      <c r="I51" s="178">
        <v>0</v>
      </c>
      <c r="J51" s="176">
        <v>46096</v>
      </c>
      <c r="K51" s="172" t="s">
        <v>85</v>
      </c>
      <c r="L51" s="172" t="s">
        <v>85</v>
      </c>
      <c r="M51" s="179">
        <v>0</v>
      </c>
      <c r="N51" s="177"/>
      <c r="O51" s="177"/>
      <c r="P51" s="180">
        <v>-19.11</v>
      </c>
    </row>
    <row r="52" spans="1:16" ht="19.5" hidden="1" customHeight="1">
      <c r="A52" s="172" t="s">
        <v>3212</v>
      </c>
      <c r="B52" s="176">
        <v>46097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2612</v>
      </c>
      <c r="J52" s="176">
        <v>46093</v>
      </c>
      <c r="K52" s="172" t="s">
        <v>93</v>
      </c>
      <c r="L52" s="172" t="s">
        <v>94</v>
      </c>
      <c r="M52" s="179">
        <v>0.43</v>
      </c>
      <c r="N52" s="177"/>
      <c r="O52" s="177">
        <v>34</v>
      </c>
      <c r="P52" s="180">
        <v>-96.44</v>
      </c>
    </row>
    <row r="53" spans="1:16" ht="19.5" hidden="1" customHeight="1">
      <c r="A53" s="172" t="s">
        <v>3212</v>
      </c>
      <c r="B53" s="176">
        <v>46097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2612</v>
      </c>
      <c r="J53" s="176">
        <v>46093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993.35</v>
      </c>
    </row>
    <row r="54" spans="1:16" ht="19.5" hidden="1" customHeight="1">
      <c r="A54" s="172" t="s">
        <v>3212</v>
      </c>
      <c r="B54" s="176">
        <v>46097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2612</v>
      </c>
      <c r="J54" s="176">
        <v>46093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9.93</v>
      </c>
    </row>
    <row r="55" spans="1:16" ht="19.5" hidden="1" customHeight="1">
      <c r="A55" s="172" t="s">
        <v>3212</v>
      </c>
      <c r="B55" s="176">
        <v>46097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2612</v>
      </c>
      <c r="J55" s="176">
        <v>46093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1608.72</v>
      </c>
    </row>
    <row r="56" spans="1:16" ht="19.5" hidden="1" customHeight="1">
      <c r="A56" s="172" t="s">
        <v>3212</v>
      </c>
      <c r="B56" s="176">
        <v>46097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2612</v>
      </c>
      <c r="J56" s="176">
        <v>46093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-1123.1600000000001</v>
      </c>
    </row>
    <row r="57" spans="1:16" ht="19.5" hidden="1" customHeight="1">
      <c r="A57" s="172" t="s">
        <v>3212</v>
      </c>
      <c r="B57" s="176">
        <v>46097</v>
      </c>
      <c r="C57" s="172" t="s">
        <v>2694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2612</v>
      </c>
      <c r="J57" s="176">
        <v>46093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-16.48</v>
      </c>
    </row>
    <row r="58" spans="1:16" ht="19.5" hidden="1" customHeight="1">
      <c r="A58" s="172" t="s">
        <v>3136</v>
      </c>
      <c r="B58" s="176">
        <v>46097</v>
      </c>
      <c r="C58" s="172" t="s">
        <v>92</v>
      </c>
      <c r="D58" s="172" t="s">
        <v>24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0</v>
      </c>
      <c r="J58" s="176">
        <v>46089</v>
      </c>
      <c r="K58" s="172" t="s">
        <v>93</v>
      </c>
      <c r="L58" s="172" t="s">
        <v>94</v>
      </c>
      <c r="M58" s="179">
        <v>0</v>
      </c>
      <c r="N58" s="177"/>
      <c r="O58" s="177">
        <v>35</v>
      </c>
      <c r="P58" s="180">
        <v>-46.77</v>
      </c>
    </row>
    <row r="59" spans="1:16" ht="19.5" hidden="1" customHeight="1">
      <c r="A59" s="172" t="s">
        <v>3136</v>
      </c>
      <c r="B59" s="176">
        <v>46097</v>
      </c>
      <c r="C59" s="172" t="s">
        <v>2694</v>
      </c>
      <c r="D59" s="172" t="s">
        <v>95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46089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-25</v>
      </c>
    </row>
    <row r="60" spans="1:16" ht="19.5" hidden="1" customHeight="1">
      <c r="A60" s="172" t="s">
        <v>3136</v>
      </c>
      <c r="B60" s="176">
        <v>46097</v>
      </c>
      <c r="C60" s="172" t="s">
        <v>92</v>
      </c>
      <c r="D60" s="172" t="s">
        <v>96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46089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0</v>
      </c>
    </row>
    <row r="61" spans="1:16" ht="19.5" hidden="1" customHeight="1">
      <c r="A61" s="172" t="s">
        <v>3136</v>
      </c>
      <c r="B61" s="176">
        <v>46097</v>
      </c>
      <c r="C61" s="172" t="s">
        <v>92</v>
      </c>
      <c r="D61" s="172" t="s">
        <v>97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-46.77</v>
      </c>
    </row>
    <row r="62" spans="1:16" ht="19.5" hidden="1" customHeight="1">
      <c r="A62" s="172" t="s">
        <v>3136</v>
      </c>
      <c r="B62" s="176">
        <v>46097</v>
      </c>
      <c r="C62" s="172" t="s">
        <v>2694</v>
      </c>
      <c r="D62" s="172" t="s">
        <v>98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46089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-15</v>
      </c>
    </row>
    <row r="63" spans="1:16" ht="19.5" hidden="1" customHeight="1">
      <c r="A63" s="172" t="s">
        <v>3212</v>
      </c>
      <c r="B63" s="176">
        <v>46097</v>
      </c>
      <c r="C63" s="172" t="s">
        <v>2694</v>
      </c>
      <c r="D63" s="172" t="s">
        <v>82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46093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-18.87</v>
      </c>
    </row>
    <row r="64" spans="1:16" ht="19.5" hidden="1" customHeight="1">
      <c r="A64" s="172" t="s">
        <v>3213</v>
      </c>
      <c r="B64" s="176">
        <v>46097</v>
      </c>
      <c r="C64" s="172" t="s">
        <v>92</v>
      </c>
      <c r="D64" s="172" t="s">
        <v>24</v>
      </c>
      <c r="E64" s="172" t="s">
        <v>58</v>
      </c>
      <c r="F64" s="172" t="s">
        <v>1300</v>
      </c>
      <c r="G64" s="172" t="s">
        <v>84</v>
      </c>
      <c r="H64" s="177">
        <v>1</v>
      </c>
      <c r="I64" s="178">
        <v>2422</v>
      </c>
      <c r="J64" s="176">
        <v>46088</v>
      </c>
      <c r="K64" s="172" t="s">
        <v>93</v>
      </c>
      <c r="L64" s="172" t="s">
        <v>94</v>
      </c>
      <c r="M64" s="179">
        <v>0.43</v>
      </c>
      <c r="N64" s="177"/>
      <c r="O64" s="177">
        <v>34</v>
      </c>
      <c r="P64" s="180">
        <v>-106.79</v>
      </c>
    </row>
    <row r="65" spans="1:16" ht="19.5" hidden="1" customHeight="1">
      <c r="A65" s="172" t="s">
        <v>3213</v>
      </c>
      <c r="B65" s="176">
        <v>46097</v>
      </c>
      <c r="C65" s="172" t="s">
        <v>100</v>
      </c>
      <c r="D65" s="172" t="s">
        <v>101</v>
      </c>
      <c r="E65" s="172" t="s">
        <v>58</v>
      </c>
      <c r="F65" s="172" t="s">
        <v>1300</v>
      </c>
      <c r="G65" s="172" t="s">
        <v>84</v>
      </c>
      <c r="H65" s="177">
        <v>1</v>
      </c>
      <c r="I65" s="178">
        <v>2422</v>
      </c>
      <c r="J65" s="176">
        <v>46088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894.39</v>
      </c>
    </row>
    <row r="66" spans="1:16" ht="19.5" hidden="1" customHeight="1">
      <c r="A66" s="172" t="s">
        <v>3213</v>
      </c>
      <c r="B66" s="176">
        <v>46097</v>
      </c>
      <c r="C66" s="172" t="s">
        <v>100</v>
      </c>
      <c r="D66" s="172" t="s">
        <v>102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2422</v>
      </c>
      <c r="J66" s="176">
        <v>46088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8.94</v>
      </c>
    </row>
    <row r="67" spans="1:16" ht="19.5" hidden="1" customHeight="1">
      <c r="A67" s="172" t="s">
        <v>3213</v>
      </c>
      <c r="B67" s="176">
        <v>46097</v>
      </c>
      <c r="C67" s="172" t="s">
        <v>100</v>
      </c>
      <c r="D67" s="172" t="s">
        <v>103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2422</v>
      </c>
      <c r="J67" s="176">
        <v>46088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1518.67</v>
      </c>
    </row>
    <row r="68" spans="1:16" ht="19.5" hidden="1" customHeight="1">
      <c r="A68" s="172" t="s">
        <v>3213</v>
      </c>
      <c r="B68" s="176">
        <v>46097</v>
      </c>
      <c r="C68" s="172" t="s">
        <v>104</v>
      </c>
      <c r="D68" s="172" t="s">
        <v>105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2422</v>
      </c>
      <c r="J68" s="176">
        <v>46088</v>
      </c>
      <c r="K68" s="172" t="s">
        <v>93</v>
      </c>
      <c r="L68" s="172" t="s">
        <v>94</v>
      </c>
      <c r="M68" s="179">
        <v>0.43</v>
      </c>
      <c r="N68" s="177"/>
      <c r="O68" s="177"/>
      <c r="P68" s="180">
        <v>-1041.46</v>
      </c>
    </row>
    <row r="69" spans="1:16" ht="19.5" hidden="1" customHeight="1">
      <c r="A69" s="172" t="s">
        <v>3213</v>
      </c>
      <c r="B69" s="176">
        <v>46097</v>
      </c>
      <c r="C69" s="172" t="s">
        <v>2694</v>
      </c>
      <c r="D69" s="172" t="s">
        <v>95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2422</v>
      </c>
      <c r="J69" s="176">
        <v>46088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-10.81</v>
      </c>
    </row>
    <row r="70" spans="1:16" ht="19.5" hidden="1" customHeight="1">
      <c r="A70" s="172" t="s">
        <v>3156</v>
      </c>
      <c r="B70" s="176">
        <v>46097</v>
      </c>
      <c r="C70" s="172" t="s">
        <v>166</v>
      </c>
      <c r="D70" s="172" t="s">
        <v>167</v>
      </c>
      <c r="E70" s="172" t="s">
        <v>40</v>
      </c>
      <c r="F70" s="172" t="s">
        <v>197</v>
      </c>
      <c r="G70" s="172" t="s">
        <v>84</v>
      </c>
      <c r="H70" s="177">
        <v>1</v>
      </c>
      <c r="I70" s="178">
        <v>-2517</v>
      </c>
      <c r="J70" s="176">
        <v>46094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-1509.51</v>
      </c>
    </row>
    <row r="71" spans="1:16" ht="19.5" hidden="1" customHeight="1">
      <c r="A71" s="172" t="s">
        <v>3156</v>
      </c>
      <c r="B71" s="176">
        <v>46097</v>
      </c>
      <c r="C71" s="172" t="s">
        <v>166</v>
      </c>
      <c r="D71" s="172" t="s">
        <v>102</v>
      </c>
      <c r="E71" s="172" t="s">
        <v>40</v>
      </c>
      <c r="F71" s="172" t="s">
        <v>197</v>
      </c>
      <c r="G71" s="172" t="s">
        <v>84</v>
      </c>
      <c r="H71" s="177">
        <v>1</v>
      </c>
      <c r="I71" s="178">
        <v>-2517</v>
      </c>
      <c r="J71" s="176">
        <v>46094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-15.1</v>
      </c>
    </row>
    <row r="72" spans="1:16" ht="19.5" hidden="1" customHeight="1">
      <c r="A72" s="172" t="s">
        <v>3156</v>
      </c>
      <c r="B72" s="176">
        <v>46097</v>
      </c>
      <c r="C72" s="172" t="s">
        <v>166</v>
      </c>
      <c r="D72" s="172" t="s">
        <v>103</v>
      </c>
      <c r="E72" s="172" t="s">
        <v>40</v>
      </c>
      <c r="F72" s="172" t="s">
        <v>197</v>
      </c>
      <c r="G72" s="172" t="s">
        <v>84</v>
      </c>
      <c r="H72" s="177">
        <v>1</v>
      </c>
      <c r="I72" s="178">
        <v>-2517</v>
      </c>
      <c r="J72" s="176">
        <v>46094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-992.39</v>
      </c>
    </row>
    <row r="73" spans="1:16" ht="19.5" hidden="1" customHeight="1">
      <c r="A73" s="172" t="s">
        <v>3156</v>
      </c>
      <c r="B73" s="176">
        <v>46097</v>
      </c>
      <c r="C73" s="172" t="s">
        <v>104</v>
      </c>
      <c r="D73" s="172" t="s">
        <v>168</v>
      </c>
      <c r="E73" s="172" t="s">
        <v>40</v>
      </c>
      <c r="F73" s="172" t="s">
        <v>197</v>
      </c>
      <c r="G73" s="172" t="s">
        <v>84</v>
      </c>
      <c r="H73" s="177">
        <v>1</v>
      </c>
      <c r="I73" s="178">
        <v>-2517</v>
      </c>
      <c r="J73" s="176">
        <v>46094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1082.31</v>
      </c>
    </row>
    <row r="74" spans="1:16" ht="19.5" hidden="1" customHeight="1">
      <c r="A74" s="172" t="s">
        <v>3214</v>
      </c>
      <c r="B74" s="176">
        <v>46097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46087</v>
      </c>
      <c r="K74" s="172" t="s">
        <v>93</v>
      </c>
      <c r="L74" s="172" t="s">
        <v>94</v>
      </c>
      <c r="M74" s="179">
        <v>0</v>
      </c>
      <c r="N74" s="177"/>
      <c r="O74" s="177">
        <v>35</v>
      </c>
      <c r="P74" s="180">
        <v>-46.77</v>
      </c>
    </row>
    <row r="75" spans="1:16" ht="19.5" hidden="1" customHeight="1">
      <c r="A75" s="172" t="s">
        <v>3214</v>
      </c>
      <c r="B75" s="176">
        <v>46097</v>
      </c>
      <c r="C75" s="172" t="s">
        <v>2694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46087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-12.33</v>
      </c>
    </row>
    <row r="76" spans="1:16" ht="19.5" hidden="1" customHeight="1">
      <c r="A76" s="172" t="s">
        <v>3214</v>
      </c>
      <c r="B76" s="176">
        <v>46097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46087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3214</v>
      </c>
      <c r="B77" s="176">
        <v>46097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46087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3214</v>
      </c>
      <c r="B78" s="176">
        <v>46097</v>
      </c>
      <c r="C78" s="172" t="s">
        <v>2694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46087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3215</v>
      </c>
      <c r="B79" s="176">
        <v>46097</v>
      </c>
      <c r="C79" s="172" t="s">
        <v>92</v>
      </c>
      <c r="D79" s="172" t="s">
        <v>24</v>
      </c>
      <c r="E79" s="172" t="s">
        <v>43</v>
      </c>
      <c r="F79" s="172" t="s">
        <v>125</v>
      </c>
      <c r="G79" s="172" t="s">
        <v>84</v>
      </c>
      <c r="H79" s="177">
        <v>1</v>
      </c>
      <c r="I79" s="178">
        <v>2612</v>
      </c>
      <c r="J79" s="176">
        <v>46095</v>
      </c>
      <c r="K79" s="172" t="s">
        <v>93</v>
      </c>
      <c r="L79" s="172" t="s">
        <v>94</v>
      </c>
      <c r="M79" s="179">
        <v>0.43</v>
      </c>
      <c r="N79" s="177"/>
      <c r="O79" s="177">
        <v>36</v>
      </c>
      <c r="P79" s="180">
        <v>-110.63</v>
      </c>
    </row>
    <row r="80" spans="1:16" ht="19.5" hidden="1" customHeight="1">
      <c r="A80" s="172" t="s">
        <v>3215</v>
      </c>
      <c r="B80" s="176">
        <v>46097</v>
      </c>
      <c r="C80" s="172" t="s">
        <v>100</v>
      </c>
      <c r="D80" s="172" t="s">
        <v>101</v>
      </c>
      <c r="E80" s="172" t="s">
        <v>43</v>
      </c>
      <c r="F80" s="172" t="s">
        <v>125</v>
      </c>
      <c r="G80" s="172" t="s">
        <v>84</v>
      </c>
      <c r="H80" s="177">
        <v>1</v>
      </c>
      <c r="I80" s="178">
        <v>2612</v>
      </c>
      <c r="J80" s="176">
        <v>46095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595.33000000000004</v>
      </c>
    </row>
    <row r="81" spans="1:16" ht="19.5" hidden="1" customHeight="1">
      <c r="A81" s="172" t="s">
        <v>3215</v>
      </c>
      <c r="B81" s="176">
        <v>46097</v>
      </c>
      <c r="C81" s="172" t="s">
        <v>100</v>
      </c>
      <c r="D81" s="172" t="s">
        <v>102</v>
      </c>
      <c r="E81" s="172" t="s">
        <v>43</v>
      </c>
      <c r="F81" s="172" t="s">
        <v>125</v>
      </c>
      <c r="G81" s="172" t="s">
        <v>84</v>
      </c>
      <c r="H81" s="177">
        <v>1</v>
      </c>
      <c r="I81" s="178">
        <v>2612</v>
      </c>
      <c r="J81" s="176">
        <v>46095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5.95</v>
      </c>
    </row>
    <row r="82" spans="1:16" ht="19.5" hidden="1" customHeight="1">
      <c r="A82" s="172" t="s">
        <v>3215</v>
      </c>
      <c r="B82" s="176">
        <v>46097</v>
      </c>
      <c r="C82" s="172" t="s">
        <v>100</v>
      </c>
      <c r="D82" s="172" t="s">
        <v>103</v>
      </c>
      <c r="E82" s="172" t="s">
        <v>43</v>
      </c>
      <c r="F82" s="172" t="s">
        <v>125</v>
      </c>
      <c r="G82" s="172" t="s">
        <v>84</v>
      </c>
      <c r="H82" s="177">
        <v>1</v>
      </c>
      <c r="I82" s="178">
        <v>2612</v>
      </c>
      <c r="J82" s="176">
        <v>46095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2010.72</v>
      </c>
    </row>
    <row r="83" spans="1:16" ht="19.5" hidden="1" customHeight="1">
      <c r="A83" s="172" t="s">
        <v>3215</v>
      </c>
      <c r="B83" s="176">
        <v>46097</v>
      </c>
      <c r="C83" s="172" t="s">
        <v>104</v>
      </c>
      <c r="D83" s="172" t="s">
        <v>105</v>
      </c>
      <c r="E83" s="172" t="s">
        <v>43</v>
      </c>
      <c r="F83" s="172" t="s">
        <v>125</v>
      </c>
      <c r="G83" s="172" t="s">
        <v>84</v>
      </c>
      <c r="H83" s="177">
        <v>1</v>
      </c>
      <c r="I83" s="178">
        <v>2612</v>
      </c>
      <c r="J83" s="176">
        <v>46095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-1123.1600000000001</v>
      </c>
    </row>
    <row r="84" spans="1:16" ht="19.5" hidden="1" customHeight="1">
      <c r="A84" s="172" t="s">
        <v>3215</v>
      </c>
      <c r="B84" s="176">
        <v>46097</v>
      </c>
      <c r="C84" s="172" t="s">
        <v>2694</v>
      </c>
      <c r="D84" s="172" t="s">
        <v>95</v>
      </c>
      <c r="E84" s="172" t="s">
        <v>43</v>
      </c>
      <c r="F84" s="172" t="s">
        <v>125</v>
      </c>
      <c r="G84" s="172" t="s">
        <v>84</v>
      </c>
      <c r="H84" s="177">
        <v>1</v>
      </c>
      <c r="I84" s="178">
        <v>2612</v>
      </c>
      <c r="J84" s="176">
        <v>46095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-11.69</v>
      </c>
    </row>
    <row r="85" spans="1:16" ht="19.5" hidden="1" customHeight="1">
      <c r="A85" s="172" t="s">
        <v>3156</v>
      </c>
      <c r="B85" s="176">
        <v>46097</v>
      </c>
      <c r="C85" s="172" t="s">
        <v>2694</v>
      </c>
      <c r="D85" s="172" t="s">
        <v>82</v>
      </c>
      <c r="E85" s="172" t="s">
        <v>40</v>
      </c>
      <c r="F85" s="172" t="s">
        <v>197</v>
      </c>
      <c r="G85" s="172" t="s">
        <v>84</v>
      </c>
      <c r="H85" s="177">
        <v>1</v>
      </c>
      <c r="I85" s="178">
        <v>0</v>
      </c>
      <c r="J85" s="176">
        <v>46094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28.68</v>
      </c>
    </row>
    <row r="86" spans="1:16" ht="19.5" hidden="1" customHeight="1">
      <c r="A86" s="172" t="s">
        <v>3216</v>
      </c>
      <c r="B86" s="176">
        <v>46097</v>
      </c>
      <c r="C86" s="172" t="s">
        <v>92</v>
      </c>
      <c r="D86" s="172" t="s">
        <v>24</v>
      </c>
      <c r="E86" s="172" t="s">
        <v>53</v>
      </c>
      <c r="F86" s="172" t="s">
        <v>120</v>
      </c>
      <c r="G86" s="172" t="s">
        <v>84</v>
      </c>
      <c r="H86" s="177">
        <v>1</v>
      </c>
      <c r="I86" s="178">
        <v>0</v>
      </c>
      <c r="J86" s="176">
        <v>46082</v>
      </c>
      <c r="K86" s="172" t="s">
        <v>93</v>
      </c>
      <c r="L86" s="172" t="s">
        <v>94</v>
      </c>
      <c r="M86" s="179">
        <v>0</v>
      </c>
      <c r="N86" s="177"/>
      <c r="O86" s="177">
        <v>35</v>
      </c>
      <c r="P86" s="180">
        <v>-56.94</v>
      </c>
    </row>
    <row r="87" spans="1:16" ht="19.5" hidden="1" customHeight="1">
      <c r="A87" s="172" t="s">
        <v>3216</v>
      </c>
      <c r="B87" s="176">
        <v>46097</v>
      </c>
      <c r="C87" s="172" t="s">
        <v>2694</v>
      </c>
      <c r="D87" s="172" t="s">
        <v>95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46082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-25</v>
      </c>
    </row>
    <row r="88" spans="1:16" ht="19.5" hidden="1" customHeight="1">
      <c r="A88" s="172" t="s">
        <v>3216</v>
      </c>
      <c r="B88" s="176">
        <v>46097</v>
      </c>
      <c r="C88" s="172" t="s">
        <v>92</v>
      </c>
      <c r="D88" s="172" t="s">
        <v>96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46082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3216</v>
      </c>
      <c r="B89" s="176">
        <v>46097</v>
      </c>
      <c r="C89" s="172" t="s">
        <v>92</v>
      </c>
      <c r="D89" s="172" t="s">
        <v>97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46082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-56.94</v>
      </c>
    </row>
    <row r="90" spans="1:16" ht="19.5" hidden="1" customHeight="1">
      <c r="A90" s="172" t="s">
        <v>3216</v>
      </c>
      <c r="B90" s="176">
        <v>46097</v>
      </c>
      <c r="C90" s="172" t="s">
        <v>2694</v>
      </c>
      <c r="D90" s="172" t="s">
        <v>98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46082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3217</v>
      </c>
      <c r="B91" s="176">
        <v>46097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46090</v>
      </c>
      <c r="K91" s="172" t="s">
        <v>93</v>
      </c>
      <c r="L91" s="172" t="s">
        <v>94</v>
      </c>
      <c r="M91" s="179">
        <v>0</v>
      </c>
      <c r="N91" s="177"/>
      <c r="O91" s="177">
        <v>34</v>
      </c>
      <c r="P91" s="180">
        <v>-56.94</v>
      </c>
    </row>
    <row r="92" spans="1:16" ht="19.5" hidden="1" customHeight="1">
      <c r="A92" s="172" t="s">
        <v>3217</v>
      </c>
      <c r="B92" s="176">
        <v>46097</v>
      </c>
      <c r="C92" s="172" t="s">
        <v>2694</v>
      </c>
      <c r="D92" s="172" t="s">
        <v>95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46090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-21.44</v>
      </c>
    </row>
    <row r="93" spans="1:16" ht="19.5" hidden="1" customHeight="1">
      <c r="A93" s="172" t="s">
        <v>3217</v>
      </c>
      <c r="B93" s="176">
        <v>46097</v>
      </c>
      <c r="C93" s="172" t="s">
        <v>92</v>
      </c>
      <c r="D93" s="172" t="s">
        <v>96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46090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0</v>
      </c>
    </row>
    <row r="94" spans="1:16" ht="19.5" hidden="1" customHeight="1">
      <c r="A94" s="172" t="s">
        <v>3217</v>
      </c>
      <c r="B94" s="176">
        <v>46097</v>
      </c>
      <c r="C94" s="172" t="s">
        <v>92</v>
      </c>
      <c r="D94" s="172" t="s">
        <v>97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46090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-99.64</v>
      </c>
    </row>
    <row r="95" spans="1:16" ht="19.5" hidden="1" customHeight="1">
      <c r="A95" s="172" t="s">
        <v>3217</v>
      </c>
      <c r="B95" s="176">
        <v>46097</v>
      </c>
      <c r="C95" s="172" t="s">
        <v>2694</v>
      </c>
      <c r="D95" s="172" t="s">
        <v>98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46090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-15</v>
      </c>
    </row>
    <row r="96" spans="1:16" ht="19.5" hidden="1" customHeight="1">
      <c r="A96" s="172" t="s">
        <v>3218</v>
      </c>
      <c r="B96" s="176">
        <v>46097</v>
      </c>
      <c r="C96" s="172" t="s">
        <v>92</v>
      </c>
      <c r="D96" s="172" t="s">
        <v>24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2612</v>
      </c>
      <c r="J96" s="176">
        <v>46095</v>
      </c>
      <c r="K96" s="172" t="s">
        <v>93</v>
      </c>
      <c r="L96" s="172" t="s">
        <v>94</v>
      </c>
      <c r="M96" s="179">
        <v>0.43</v>
      </c>
      <c r="N96" s="177"/>
      <c r="O96" s="177">
        <v>36</v>
      </c>
      <c r="P96" s="180">
        <v>-110.63</v>
      </c>
    </row>
    <row r="97" spans="1:16" ht="19.5" hidden="1" customHeight="1">
      <c r="A97" s="172" t="s">
        <v>3218</v>
      </c>
      <c r="B97" s="176">
        <v>46097</v>
      </c>
      <c r="C97" s="172" t="s">
        <v>100</v>
      </c>
      <c r="D97" s="172" t="s">
        <v>101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2612</v>
      </c>
      <c r="J97" s="176">
        <v>46095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1265.71</v>
      </c>
    </row>
    <row r="98" spans="1:16" ht="19.5" hidden="1" customHeight="1">
      <c r="A98" s="172" t="s">
        <v>3218</v>
      </c>
      <c r="B98" s="176">
        <v>46097</v>
      </c>
      <c r="C98" s="172" t="s">
        <v>100</v>
      </c>
      <c r="D98" s="172" t="s">
        <v>102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2612</v>
      </c>
      <c r="J98" s="176">
        <v>46095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12.66</v>
      </c>
    </row>
    <row r="99" spans="1:16" ht="19.5" hidden="1" customHeight="1">
      <c r="A99" s="172" t="s">
        <v>3218</v>
      </c>
      <c r="B99" s="176">
        <v>46097</v>
      </c>
      <c r="C99" s="172" t="s">
        <v>100</v>
      </c>
      <c r="D99" s="172" t="s">
        <v>103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2612</v>
      </c>
      <c r="J99" s="176">
        <v>46095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1333.63</v>
      </c>
    </row>
    <row r="100" spans="1:16" ht="19.5" hidden="1" customHeight="1">
      <c r="A100" s="172" t="s">
        <v>3218</v>
      </c>
      <c r="B100" s="176">
        <v>46097</v>
      </c>
      <c r="C100" s="172" t="s">
        <v>104</v>
      </c>
      <c r="D100" s="172" t="s">
        <v>105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2612</v>
      </c>
      <c r="J100" s="176">
        <v>46095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-1123.1600000000001</v>
      </c>
    </row>
    <row r="101" spans="1:16" ht="19.5" hidden="1" customHeight="1">
      <c r="A101" s="172" t="s">
        <v>3218</v>
      </c>
      <c r="B101" s="176">
        <v>46097</v>
      </c>
      <c r="C101" s="172" t="s">
        <v>2694</v>
      </c>
      <c r="D101" s="172" t="s">
        <v>95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2612</v>
      </c>
      <c r="J101" s="176">
        <v>46095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-9.92</v>
      </c>
    </row>
    <row r="102" spans="1:16" ht="19.5" hidden="1" customHeight="1">
      <c r="A102" s="172" t="s">
        <v>3219</v>
      </c>
      <c r="B102" s="176">
        <v>46097</v>
      </c>
      <c r="C102" s="172" t="s">
        <v>92</v>
      </c>
      <c r="D102" s="172" t="s">
        <v>24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2612</v>
      </c>
      <c r="J102" s="176">
        <v>46096</v>
      </c>
      <c r="K102" s="172" t="s">
        <v>93</v>
      </c>
      <c r="L102" s="172" t="s">
        <v>94</v>
      </c>
      <c r="M102" s="179">
        <v>0.43</v>
      </c>
      <c r="N102" s="177"/>
      <c r="O102" s="177">
        <v>36</v>
      </c>
      <c r="P102" s="180">
        <v>-110.63</v>
      </c>
    </row>
    <row r="103" spans="1:16" ht="19.5" hidden="1" customHeight="1">
      <c r="A103" s="172" t="s">
        <v>3219</v>
      </c>
      <c r="B103" s="176">
        <v>46097</v>
      </c>
      <c r="C103" s="172" t="s">
        <v>100</v>
      </c>
      <c r="D103" s="172" t="s">
        <v>101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2612</v>
      </c>
      <c r="J103" s="176">
        <v>46096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1173.33</v>
      </c>
    </row>
    <row r="104" spans="1:16" ht="19.5" hidden="1" customHeight="1">
      <c r="A104" s="172" t="s">
        <v>3219</v>
      </c>
      <c r="B104" s="176">
        <v>46097</v>
      </c>
      <c r="C104" s="172" t="s">
        <v>100</v>
      </c>
      <c r="D104" s="172" t="s">
        <v>102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2612</v>
      </c>
      <c r="J104" s="176">
        <v>46096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11.73</v>
      </c>
    </row>
    <row r="105" spans="1:16" ht="19.5" hidden="1" customHeight="1">
      <c r="A105" s="172" t="s">
        <v>3219</v>
      </c>
      <c r="B105" s="176">
        <v>46097</v>
      </c>
      <c r="C105" s="172" t="s">
        <v>100</v>
      </c>
      <c r="D105" s="172" t="s">
        <v>103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2612</v>
      </c>
      <c r="J105" s="176">
        <v>46096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1426.94</v>
      </c>
    </row>
    <row r="106" spans="1:16" ht="19.5" hidden="1" customHeight="1">
      <c r="A106" s="172" t="s">
        <v>3219</v>
      </c>
      <c r="B106" s="176">
        <v>46097</v>
      </c>
      <c r="C106" s="172" t="s">
        <v>104</v>
      </c>
      <c r="D106" s="172" t="s">
        <v>105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2612</v>
      </c>
      <c r="J106" s="176">
        <v>46096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-1123.1600000000001</v>
      </c>
    </row>
    <row r="107" spans="1:16" ht="19.5" hidden="1" customHeight="1">
      <c r="A107" s="172" t="s">
        <v>3219</v>
      </c>
      <c r="B107" s="176">
        <v>46097</v>
      </c>
      <c r="C107" s="172" t="s">
        <v>2694</v>
      </c>
      <c r="D107" s="172" t="s">
        <v>95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2612</v>
      </c>
      <c r="J107" s="176">
        <v>46096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-15.58</v>
      </c>
    </row>
    <row r="108" spans="1:16" ht="19.5" hidden="1" customHeight="1">
      <c r="A108" s="172" t="s">
        <v>3220</v>
      </c>
      <c r="B108" s="176">
        <v>46097</v>
      </c>
      <c r="C108" s="172" t="s">
        <v>1748</v>
      </c>
      <c r="D108" s="172" t="s">
        <v>2749</v>
      </c>
      <c r="E108" s="172" t="s">
        <v>42</v>
      </c>
      <c r="F108" s="172" t="s">
        <v>89</v>
      </c>
      <c r="G108" s="172" t="s">
        <v>84</v>
      </c>
      <c r="H108" s="177">
        <v>1</v>
      </c>
      <c r="I108" s="178">
        <v>0</v>
      </c>
      <c r="J108" s="176">
        <v>46096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-5</v>
      </c>
    </row>
    <row r="109" spans="1:16" ht="19.5" hidden="1" customHeight="1">
      <c r="A109" s="172" t="s">
        <v>3220</v>
      </c>
      <c r="B109" s="176">
        <v>46097</v>
      </c>
      <c r="C109" s="172" t="s">
        <v>2694</v>
      </c>
      <c r="D109" s="172" t="s">
        <v>2750</v>
      </c>
      <c r="E109" s="172" t="s">
        <v>42</v>
      </c>
      <c r="F109" s="172" t="s">
        <v>89</v>
      </c>
      <c r="G109" s="172" t="s">
        <v>84</v>
      </c>
      <c r="H109" s="177">
        <v>1</v>
      </c>
      <c r="I109" s="178">
        <v>0</v>
      </c>
      <c r="J109" s="176">
        <v>46096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-10</v>
      </c>
    </row>
    <row r="110" spans="1:16" ht="19.5" hidden="1" customHeight="1">
      <c r="A110" s="172" t="s">
        <v>3219</v>
      </c>
      <c r="B110" s="176">
        <v>46097</v>
      </c>
      <c r="C110" s="172" t="s">
        <v>2694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46096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-22.29</v>
      </c>
    </row>
    <row r="111" spans="1:16" ht="19.5" hidden="1" customHeight="1">
      <c r="A111" s="172" t="s">
        <v>3221</v>
      </c>
      <c r="B111" s="176">
        <v>46097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2612</v>
      </c>
      <c r="J111" s="176">
        <v>46095</v>
      </c>
      <c r="K111" s="172" t="s">
        <v>93</v>
      </c>
      <c r="L111" s="172" t="s">
        <v>94</v>
      </c>
      <c r="M111" s="179">
        <v>0.43</v>
      </c>
      <c r="N111" s="177"/>
      <c r="O111" s="177">
        <v>36</v>
      </c>
      <c r="P111" s="180">
        <v>-124.46</v>
      </c>
    </row>
    <row r="112" spans="1:16" ht="19.5" hidden="1" customHeight="1">
      <c r="A112" s="172" t="s">
        <v>3221</v>
      </c>
      <c r="B112" s="176">
        <v>46097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2612</v>
      </c>
      <c r="J112" s="176">
        <v>46095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1175.97</v>
      </c>
    </row>
    <row r="113" spans="1:16" ht="19.5" hidden="1" customHeight="1">
      <c r="A113" s="172" t="s">
        <v>3221</v>
      </c>
      <c r="B113" s="176">
        <v>46097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2612</v>
      </c>
      <c r="J113" s="176">
        <v>46095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11.76</v>
      </c>
    </row>
    <row r="114" spans="1:16" ht="19.5" hidden="1" customHeight="1">
      <c r="A114" s="172" t="s">
        <v>3221</v>
      </c>
      <c r="B114" s="176">
        <v>46097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2612</v>
      </c>
      <c r="J114" s="176">
        <v>46095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1424.27</v>
      </c>
    </row>
    <row r="115" spans="1:16" ht="19.5" hidden="1" customHeight="1">
      <c r="A115" s="172" t="s">
        <v>3221</v>
      </c>
      <c r="B115" s="176">
        <v>46097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2612</v>
      </c>
      <c r="J115" s="176">
        <v>46095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-1123.1600000000001</v>
      </c>
    </row>
    <row r="116" spans="1:16" ht="19.5" hidden="1" customHeight="1">
      <c r="A116" s="172" t="s">
        <v>3221</v>
      </c>
      <c r="B116" s="176">
        <v>46097</v>
      </c>
      <c r="C116" s="172" t="s">
        <v>2694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2612</v>
      </c>
      <c r="J116" s="176">
        <v>46095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-12.92</v>
      </c>
    </row>
    <row r="117" spans="1:16" ht="19.5" hidden="1" customHeight="1">
      <c r="A117" s="172" t="s">
        <v>3221</v>
      </c>
      <c r="B117" s="176">
        <v>46097</v>
      </c>
      <c r="C117" s="172" t="s">
        <v>2694</v>
      </c>
      <c r="D117" s="172" t="s">
        <v>82</v>
      </c>
      <c r="E117" s="172" t="s">
        <v>53</v>
      </c>
      <c r="F117" s="172" t="s">
        <v>120</v>
      </c>
      <c r="G117" s="172" t="s">
        <v>84</v>
      </c>
      <c r="H117" s="177">
        <v>1</v>
      </c>
      <c r="I117" s="178">
        <v>0</v>
      </c>
      <c r="J117" s="176">
        <v>46095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-22.34</v>
      </c>
    </row>
    <row r="118" spans="1:16" ht="19.5" hidden="1" customHeight="1">
      <c r="A118" s="172" t="s">
        <v>3222</v>
      </c>
      <c r="B118" s="176">
        <v>46097</v>
      </c>
      <c r="C118" s="172" t="s">
        <v>92</v>
      </c>
      <c r="D118" s="172" t="s">
        <v>24</v>
      </c>
      <c r="E118" s="172" t="s">
        <v>42</v>
      </c>
      <c r="F118" s="172" t="s">
        <v>89</v>
      </c>
      <c r="G118" s="172" t="s">
        <v>84</v>
      </c>
      <c r="H118" s="177">
        <v>1</v>
      </c>
      <c r="I118" s="178">
        <v>2612</v>
      </c>
      <c r="J118" s="176">
        <v>46097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-103.53</v>
      </c>
    </row>
    <row r="119" spans="1:16" ht="19.5" hidden="1" customHeight="1">
      <c r="A119" s="172" t="s">
        <v>3222</v>
      </c>
      <c r="B119" s="176">
        <v>46097</v>
      </c>
      <c r="C119" s="172" t="s">
        <v>100</v>
      </c>
      <c r="D119" s="172" t="s">
        <v>101</v>
      </c>
      <c r="E119" s="172" t="s">
        <v>42</v>
      </c>
      <c r="F119" s="172" t="s">
        <v>89</v>
      </c>
      <c r="G119" s="172" t="s">
        <v>84</v>
      </c>
      <c r="H119" s="177">
        <v>1</v>
      </c>
      <c r="I119" s="178">
        <v>2612</v>
      </c>
      <c r="J119" s="176">
        <v>46097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1222.43</v>
      </c>
    </row>
    <row r="120" spans="1:16" ht="19.5" hidden="1" customHeight="1">
      <c r="A120" s="172" t="s">
        <v>3222</v>
      </c>
      <c r="B120" s="176">
        <v>46097</v>
      </c>
      <c r="C120" s="172" t="s">
        <v>100</v>
      </c>
      <c r="D120" s="172" t="s">
        <v>102</v>
      </c>
      <c r="E120" s="172" t="s">
        <v>42</v>
      </c>
      <c r="F120" s="172" t="s">
        <v>89</v>
      </c>
      <c r="G120" s="172" t="s">
        <v>84</v>
      </c>
      <c r="H120" s="177">
        <v>1</v>
      </c>
      <c r="I120" s="178">
        <v>2612</v>
      </c>
      <c r="J120" s="176">
        <v>46097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12.22</v>
      </c>
    </row>
    <row r="121" spans="1:16" ht="19.5" hidden="1" customHeight="1">
      <c r="A121" s="172" t="s">
        <v>3222</v>
      </c>
      <c r="B121" s="176">
        <v>46097</v>
      </c>
      <c r="C121" s="172" t="s">
        <v>100</v>
      </c>
      <c r="D121" s="172" t="s">
        <v>103</v>
      </c>
      <c r="E121" s="172" t="s">
        <v>42</v>
      </c>
      <c r="F121" s="172" t="s">
        <v>89</v>
      </c>
      <c r="G121" s="172" t="s">
        <v>84</v>
      </c>
      <c r="H121" s="177">
        <v>1</v>
      </c>
      <c r="I121" s="178">
        <v>2612</v>
      </c>
      <c r="J121" s="176">
        <v>46097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1377.35</v>
      </c>
    </row>
    <row r="122" spans="1:16" ht="19.5" hidden="1" customHeight="1">
      <c r="A122" s="172" t="s">
        <v>3222</v>
      </c>
      <c r="B122" s="176">
        <v>46097</v>
      </c>
      <c r="C122" s="172" t="s">
        <v>104</v>
      </c>
      <c r="D122" s="172" t="s">
        <v>105</v>
      </c>
      <c r="E122" s="172" t="s">
        <v>42</v>
      </c>
      <c r="F122" s="172" t="s">
        <v>89</v>
      </c>
      <c r="G122" s="172" t="s">
        <v>84</v>
      </c>
      <c r="H122" s="177">
        <v>1</v>
      </c>
      <c r="I122" s="178">
        <v>2612</v>
      </c>
      <c r="J122" s="176">
        <v>46097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-1123.1600000000001</v>
      </c>
    </row>
    <row r="123" spans="1:16" ht="19.5" hidden="1" customHeight="1">
      <c r="A123" s="172" t="s">
        <v>3222</v>
      </c>
      <c r="B123" s="176">
        <v>46097</v>
      </c>
      <c r="C123" s="172" t="s">
        <v>2694</v>
      </c>
      <c r="D123" s="172" t="s">
        <v>95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2612</v>
      </c>
      <c r="J123" s="176">
        <v>46097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-8.2799999999999994</v>
      </c>
    </row>
    <row r="124" spans="1:16" ht="19.5" hidden="1" customHeight="1">
      <c r="A124" s="172" t="s">
        <v>3058</v>
      </c>
      <c r="B124" s="176">
        <v>46097</v>
      </c>
      <c r="C124" s="172" t="s">
        <v>92</v>
      </c>
      <c r="D124" s="172" t="s">
        <v>24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0</v>
      </c>
      <c r="J124" s="176">
        <v>46088</v>
      </c>
      <c r="K124" s="172" t="s">
        <v>93</v>
      </c>
      <c r="L124" s="172" t="s">
        <v>94</v>
      </c>
      <c r="M124" s="179">
        <v>0</v>
      </c>
      <c r="N124" s="177"/>
      <c r="O124" s="177">
        <v>34</v>
      </c>
      <c r="P124" s="180">
        <v>-56.94</v>
      </c>
    </row>
    <row r="125" spans="1:16" ht="19.5" hidden="1" customHeight="1">
      <c r="A125" s="172" t="s">
        <v>3058</v>
      </c>
      <c r="B125" s="176">
        <v>46097</v>
      </c>
      <c r="C125" s="172" t="s">
        <v>2694</v>
      </c>
      <c r="D125" s="172" t="s">
        <v>95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46088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-14.73</v>
      </c>
    </row>
    <row r="126" spans="1:16" ht="19.5" hidden="1" customHeight="1">
      <c r="A126" s="172" t="s">
        <v>3222</v>
      </c>
      <c r="B126" s="176">
        <v>46097</v>
      </c>
      <c r="C126" s="172" t="s">
        <v>2694</v>
      </c>
      <c r="D126" s="172" t="s">
        <v>82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0</v>
      </c>
      <c r="J126" s="176">
        <v>46097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-23.23</v>
      </c>
    </row>
    <row r="127" spans="1:16" ht="19.5" hidden="1" customHeight="1">
      <c r="A127" s="172" t="s">
        <v>3058</v>
      </c>
      <c r="B127" s="176">
        <v>46097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hidden="1" customHeight="1">
      <c r="A128" s="172" t="s">
        <v>3058</v>
      </c>
      <c r="B128" s="176">
        <v>46097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-56.94</v>
      </c>
    </row>
    <row r="129" spans="1:16" ht="19.5" hidden="1" customHeight="1">
      <c r="A129" s="172" t="s">
        <v>3058</v>
      </c>
      <c r="B129" s="176">
        <v>46097</v>
      </c>
      <c r="C129" s="172" t="s">
        <v>2694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46088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hidden="1" customHeight="1">
      <c r="A130" s="172" t="s">
        <v>3223</v>
      </c>
      <c r="B130" s="176">
        <v>46097</v>
      </c>
      <c r="C130" s="172" t="s">
        <v>92</v>
      </c>
      <c r="D130" s="172" t="s">
        <v>96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46087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0</v>
      </c>
    </row>
    <row r="131" spans="1:16" ht="19.5" hidden="1" customHeight="1">
      <c r="A131" s="172" t="s">
        <v>3223</v>
      </c>
      <c r="B131" s="176">
        <v>46097</v>
      </c>
      <c r="C131" s="172" t="s">
        <v>92</v>
      </c>
      <c r="D131" s="172" t="s">
        <v>97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0</v>
      </c>
      <c r="J131" s="176">
        <v>46087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-56.94</v>
      </c>
    </row>
    <row r="132" spans="1:16" ht="19.5" hidden="1" customHeight="1">
      <c r="A132" s="172" t="s">
        <v>3223</v>
      </c>
      <c r="B132" s="176">
        <v>46097</v>
      </c>
      <c r="C132" s="172" t="s">
        <v>2694</v>
      </c>
      <c r="D132" s="172" t="s">
        <v>98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46087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-15</v>
      </c>
    </row>
    <row r="133" spans="1:16" ht="19.5" hidden="1" customHeight="1">
      <c r="A133" s="172" t="s">
        <v>3223</v>
      </c>
      <c r="B133" s="176">
        <v>46097</v>
      </c>
      <c r="C133" s="172" t="s">
        <v>92</v>
      </c>
      <c r="D133" s="172" t="s">
        <v>24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0</v>
      </c>
      <c r="J133" s="176">
        <v>46087</v>
      </c>
      <c r="K133" s="172" t="s">
        <v>93</v>
      </c>
      <c r="L133" s="172" t="s">
        <v>94</v>
      </c>
      <c r="M133" s="179">
        <v>0</v>
      </c>
      <c r="N133" s="177"/>
      <c r="O133" s="177">
        <v>35</v>
      </c>
      <c r="P133" s="180">
        <v>-56.94</v>
      </c>
    </row>
    <row r="134" spans="1:16" ht="19.5" hidden="1" customHeight="1">
      <c r="A134" s="172" t="s">
        <v>3223</v>
      </c>
      <c r="B134" s="176">
        <v>46097</v>
      </c>
      <c r="C134" s="172" t="s">
        <v>2694</v>
      </c>
      <c r="D134" s="172" t="s">
        <v>95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0</v>
      </c>
      <c r="J134" s="176">
        <v>46087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-15.59</v>
      </c>
    </row>
    <row r="135" spans="1:16" ht="19.5" customHeight="1">
      <c r="A135" s="172" t="s">
        <v>3013</v>
      </c>
      <c r="B135" s="176">
        <v>46097</v>
      </c>
      <c r="C135" s="172" t="s">
        <v>109</v>
      </c>
      <c r="D135" s="172" t="s">
        <v>143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46097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-265</v>
      </c>
    </row>
    <row r="136" spans="1:16" ht="19.5" customHeight="1">
      <c r="A136" s="172" t="s">
        <v>1553</v>
      </c>
      <c r="B136" s="176">
        <v>46097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46097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-67.260000000000005</v>
      </c>
    </row>
    <row r="137" spans="1:16" ht="19.5" customHeight="1">
      <c r="A137" s="172" t="s">
        <v>141</v>
      </c>
      <c r="B137" s="176">
        <v>46097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46097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-77.91</v>
      </c>
    </row>
    <row r="138" spans="1:16" ht="19.5" customHeight="1">
      <c r="A138" s="172" t="s">
        <v>145</v>
      </c>
      <c r="B138" s="176">
        <v>46097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46097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-123.99</v>
      </c>
    </row>
    <row r="139" spans="1:16" ht="19.5" customHeight="1">
      <c r="A139" s="172" t="s">
        <v>144</v>
      </c>
      <c r="B139" s="176">
        <v>46097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46097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-112.08</v>
      </c>
    </row>
    <row r="140" spans="1:16" ht="19.5" customHeight="1">
      <c r="A140" s="172" t="s">
        <v>142</v>
      </c>
      <c r="B140" s="176">
        <v>46097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46097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-1306</v>
      </c>
    </row>
    <row r="141" spans="1:16" ht="19.5" hidden="1" customHeight="1">
      <c r="A141" s="172" t="s">
        <v>3224</v>
      </c>
      <c r="B141" s="176">
        <v>46098</v>
      </c>
      <c r="C141" s="172" t="s">
        <v>92</v>
      </c>
      <c r="D141" s="172" t="s">
        <v>24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0</v>
      </c>
      <c r="J141" s="176">
        <v>46093</v>
      </c>
      <c r="K141" s="172" t="s">
        <v>93</v>
      </c>
      <c r="L141" s="172" t="s">
        <v>94</v>
      </c>
      <c r="M141" s="179">
        <v>0</v>
      </c>
      <c r="N141" s="177"/>
      <c r="O141" s="177">
        <v>34</v>
      </c>
      <c r="P141" s="180">
        <v>-46.77</v>
      </c>
    </row>
    <row r="142" spans="1:16" ht="19.5" hidden="1" customHeight="1">
      <c r="A142" s="172" t="s">
        <v>3224</v>
      </c>
      <c r="B142" s="176">
        <v>46098</v>
      </c>
      <c r="C142" s="172" t="s">
        <v>2694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0</v>
      </c>
      <c r="J142" s="176">
        <v>46093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-12.15</v>
      </c>
    </row>
    <row r="143" spans="1:16" ht="19.5" hidden="1" customHeight="1">
      <c r="A143" s="172" t="s">
        <v>3224</v>
      </c>
      <c r="B143" s="176">
        <v>46098</v>
      </c>
      <c r="C143" s="172" t="s">
        <v>92</v>
      </c>
      <c r="D143" s="172" t="s">
        <v>96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0</v>
      </c>
      <c r="J143" s="176">
        <v>46093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0</v>
      </c>
    </row>
    <row r="144" spans="1:16" ht="19.5" hidden="1" customHeight="1">
      <c r="A144" s="172" t="s">
        <v>3224</v>
      </c>
      <c r="B144" s="176">
        <v>46098</v>
      </c>
      <c r="C144" s="172" t="s">
        <v>92</v>
      </c>
      <c r="D144" s="172" t="s">
        <v>97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0</v>
      </c>
      <c r="J144" s="176">
        <v>46093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-46.77</v>
      </c>
    </row>
    <row r="145" spans="1:16" ht="19.5" hidden="1" customHeight="1">
      <c r="A145" s="172" t="s">
        <v>3224</v>
      </c>
      <c r="B145" s="176">
        <v>46098</v>
      </c>
      <c r="C145" s="172" t="s">
        <v>2694</v>
      </c>
      <c r="D145" s="172" t="s">
        <v>98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0</v>
      </c>
      <c r="J145" s="176">
        <v>46093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-15</v>
      </c>
    </row>
    <row r="146" spans="1:16" ht="19.5" hidden="1" customHeight="1">
      <c r="A146" s="172" t="s">
        <v>3158</v>
      </c>
      <c r="B146" s="176">
        <v>46098</v>
      </c>
      <c r="C146" s="172" t="s">
        <v>92</v>
      </c>
      <c r="D146" s="172" t="s">
        <v>96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0</v>
      </c>
      <c r="J146" s="176">
        <v>46093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0</v>
      </c>
    </row>
    <row r="147" spans="1:16" ht="19.5" hidden="1" customHeight="1">
      <c r="A147" s="172" t="s">
        <v>3158</v>
      </c>
      <c r="B147" s="176">
        <v>46098</v>
      </c>
      <c r="C147" s="172" t="s">
        <v>92</v>
      </c>
      <c r="D147" s="172" t="s">
        <v>97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0</v>
      </c>
      <c r="J147" s="176">
        <v>46093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-46.77</v>
      </c>
    </row>
    <row r="148" spans="1:16" ht="19.5" hidden="1" customHeight="1">
      <c r="A148" s="172" t="s">
        <v>3158</v>
      </c>
      <c r="B148" s="176">
        <v>46098</v>
      </c>
      <c r="C148" s="172" t="s">
        <v>2694</v>
      </c>
      <c r="D148" s="172" t="s">
        <v>98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0</v>
      </c>
      <c r="J148" s="176">
        <v>46093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-15</v>
      </c>
    </row>
    <row r="149" spans="1:16" ht="19.5" hidden="1" customHeight="1">
      <c r="A149" s="172" t="s">
        <v>3158</v>
      </c>
      <c r="B149" s="176">
        <v>46098</v>
      </c>
      <c r="C149" s="172" t="s">
        <v>92</v>
      </c>
      <c r="D149" s="172" t="s">
        <v>24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0</v>
      </c>
      <c r="J149" s="176">
        <v>46093</v>
      </c>
      <c r="K149" s="172" t="s">
        <v>93</v>
      </c>
      <c r="L149" s="172" t="s">
        <v>94</v>
      </c>
      <c r="M149" s="179">
        <v>0</v>
      </c>
      <c r="N149" s="177"/>
      <c r="O149" s="177">
        <v>34</v>
      </c>
      <c r="P149" s="180">
        <v>-46.77</v>
      </c>
    </row>
    <row r="150" spans="1:16" ht="19.5" hidden="1" customHeight="1">
      <c r="A150" s="172" t="s">
        <v>3158</v>
      </c>
      <c r="B150" s="176">
        <v>46098</v>
      </c>
      <c r="C150" s="172" t="s">
        <v>2694</v>
      </c>
      <c r="D150" s="172" t="s">
        <v>95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0</v>
      </c>
      <c r="J150" s="176">
        <v>46093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-11.6</v>
      </c>
    </row>
    <row r="151" spans="1:16" ht="19.5" hidden="1" customHeight="1">
      <c r="A151" s="172" t="s">
        <v>3225</v>
      </c>
      <c r="B151" s="176">
        <v>46098</v>
      </c>
      <c r="C151" s="172" t="s">
        <v>92</v>
      </c>
      <c r="D151" s="172" t="s">
        <v>24</v>
      </c>
      <c r="E151" s="172" t="s">
        <v>43</v>
      </c>
      <c r="F151" s="172" t="s">
        <v>125</v>
      </c>
      <c r="G151" s="172" t="s">
        <v>84</v>
      </c>
      <c r="H151" s="177">
        <v>1</v>
      </c>
      <c r="I151" s="178">
        <v>0</v>
      </c>
      <c r="J151" s="176">
        <v>46092</v>
      </c>
      <c r="K151" s="172" t="s">
        <v>93</v>
      </c>
      <c r="L151" s="172" t="s">
        <v>94</v>
      </c>
      <c r="M151" s="179">
        <v>0</v>
      </c>
      <c r="N151" s="177"/>
      <c r="O151" s="177">
        <v>34</v>
      </c>
      <c r="P151" s="180">
        <v>-46.77</v>
      </c>
    </row>
    <row r="152" spans="1:16" ht="19.5" hidden="1" customHeight="1">
      <c r="A152" s="172" t="s">
        <v>3225</v>
      </c>
      <c r="B152" s="176">
        <v>46098</v>
      </c>
      <c r="C152" s="172" t="s">
        <v>2694</v>
      </c>
      <c r="D152" s="172" t="s">
        <v>95</v>
      </c>
      <c r="E152" s="172" t="s">
        <v>43</v>
      </c>
      <c r="F152" s="172" t="s">
        <v>125</v>
      </c>
      <c r="G152" s="172" t="s">
        <v>84</v>
      </c>
      <c r="H152" s="177">
        <v>1</v>
      </c>
      <c r="I152" s="178">
        <v>0</v>
      </c>
      <c r="J152" s="176">
        <v>46092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-15.71</v>
      </c>
    </row>
    <row r="153" spans="1:16" ht="19.5" hidden="1" customHeight="1">
      <c r="A153" s="172" t="s">
        <v>3225</v>
      </c>
      <c r="B153" s="176">
        <v>46098</v>
      </c>
      <c r="C153" s="172" t="s">
        <v>92</v>
      </c>
      <c r="D153" s="172" t="s">
        <v>96</v>
      </c>
      <c r="E153" s="172" t="s">
        <v>43</v>
      </c>
      <c r="F153" s="172" t="s">
        <v>125</v>
      </c>
      <c r="G153" s="172" t="s">
        <v>84</v>
      </c>
      <c r="H153" s="177">
        <v>1</v>
      </c>
      <c r="I153" s="178">
        <v>0</v>
      </c>
      <c r="J153" s="176">
        <v>46092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3225</v>
      </c>
      <c r="B154" s="176">
        <v>46098</v>
      </c>
      <c r="C154" s="172" t="s">
        <v>92</v>
      </c>
      <c r="D154" s="172" t="s">
        <v>97</v>
      </c>
      <c r="E154" s="172" t="s">
        <v>43</v>
      </c>
      <c r="F154" s="172" t="s">
        <v>125</v>
      </c>
      <c r="G154" s="172" t="s">
        <v>84</v>
      </c>
      <c r="H154" s="177">
        <v>1</v>
      </c>
      <c r="I154" s="178">
        <v>0</v>
      </c>
      <c r="J154" s="176">
        <v>46092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-46.77</v>
      </c>
    </row>
    <row r="155" spans="1:16" ht="19.5" hidden="1" customHeight="1">
      <c r="A155" s="172" t="s">
        <v>3225</v>
      </c>
      <c r="B155" s="176">
        <v>46098</v>
      </c>
      <c r="C155" s="172" t="s">
        <v>2694</v>
      </c>
      <c r="D155" s="172" t="s">
        <v>98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0</v>
      </c>
      <c r="J155" s="176">
        <v>46092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3226</v>
      </c>
      <c r="B156" s="176">
        <v>46098</v>
      </c>
      <c r="C156" s="172" t="s">
        <v>92</v>
      </c>
      <c r="D156" s="172" t="s">
        <v>24</v>
      </c>
      <c r="E156" s="172" t="s">
        <v>55</v>
      </c>
      <c r="F156" s="172" t="s">
        <v>1272</v>
      </c>
      <c r="G156" s="172" t="s">
        <v>84</v>
      </c>
      <c r="H156" s="177">
        <v>1</v>
      </c>
      <c r="I156" s="178">
        <v>0</v>
      </c>
      <c r="J156" s="176">
        <v>46091</v>
      </c>
      <c r="K156" s="172" t="s">
        <v>93</v>
      </c>
      <c r="L156" s="172" t="s">
        <v>94</v>
      </c>
      <c r="M156" s="179">
        <v>0</v>
      </c>
      <c r="N156" s="177"/>
      <c r="O156" s="177">
        <v>33</v>
      </c>
      <c r="P156" s="180">
        <v>-56.94</v>
      </c>
    </row>
    <row r="157" spans="1:16" ht="19.5" hidden="1" customHeight="1">
      <c r="A157" s="172" t="s">
        <v>3226</v>
      </c>
      <c r="B157" s="176">
        <v>46098</v>
      </c>
      <c r="C157" s="172" t="s">
        <v>2694</v>
      </c>
      <c r="D157" s="172" t="s">
        <v>95</v>
      </c>
      <c r="E157" s="172" t="s">
        <v>55</v>
      </c>
      <c r="F157" s="172" t="s">
        <v>1272</v>
      </c>
      <c r="G157" s="172" t="s">
        <v>84</v>
      </c>
      <c r="H157" s="177">
        <v>1</v>
      </c>
      <c r="I157" s="178">
        <v>0</v>
      </c>
      <c r="J157" s="176">
        <v>46091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-14.6</v>
      </c>
    </row>
    <row r="158" spans="1:16" ht="19.5" hidden="1" customHeight="1">
      <c r="A158" s="172" t="s">
        <v>3226</v>
      </c>
      <c r="B158" s="176">
        <v>46098</v>
      </c>
      <c r="C158" s="172" t="s">
        <v>92</v>
      </c>
      <c r="D158" s="172" t="s">
        <v>96</v>
      </c>
      <c r="E158" s="172" t="s">
        <v>55</v>
      </c>
      <c r="F158" s="172" t="s">
        <v>1272</v>
      </c>
      <c r="G158" s="172" t="s">
        <v>84</v>
      </c>
      <c r="H158" s="177">
        <v>1</v>
      </c>
      <c r="I158" s="178">
        <v>0</v>
      </c>
      <c r="J158" s="176">
        <v>46091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0</v>
      </c>
    </row>
    <row r="159" spans="1:16" ht="19.5" hidden="1" customHeight="1">
      <c r="A159" s="172" t="s">
        <v>3226</v>
      </c>
      <c r="B159" s="176">
        <v>46098</v>
      </c>
      <c r="C159" s="172" t="s">
        <v>92</v>
      </c>
      <c r="D159" s="172" t="s">
        <v>97</v>
      </c>
      <c r="E159" s="172" t="s">
        <v>55</v>
      </c>
      <c r="F159" s="172" t="s">
        <v>1272</v>
      </c>
      <c r="G159" s="172" t="s">
        <v>84</v>
      </c>
      <c r="H159" s="177">
        <v>1</v>
      </c>
      <c r="I159" s="178">
        <v>0</v>
      </c>
      <c r="J159" s="176">
        <v>46091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-56.94</v>
      </c>
    </row>
    <row r="160" spans="1:16" ht="19.5" hidden="1" customHeight="1">
      <c r="A160" s="172" t="s">
        <v>3227</v>
      </c>
      <c r="B160" s="176">
        <v>46098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46091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3227</v>
      </c>
      <c r="B161" s="176">
        <v>46098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46091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3227</v>
      </c>
      <c r="B162" s="176">
        <v>46098</v>
      </c>
      <c r="C162" s="172" t="s">
        <v>2694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46091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3227</v>
      </c>
      <c r="B163" s="176">
        <v>46098</v>
      </c>
      <c r="C163" s="172" t="s">
        <v>92</v>
      </c>
      <c r="D163" s="172" t="s">
        <v>24</v>
      </c>
      <c r="E163" s="172" t="s">
        <v>43</v>
      </c>
      <c r="F163" s="172" t="s">
        <v>125</v>
      </c>
      <c r="G163" s="172" t="s">
        <v>84</v>
      </c>
      <c r="H163" s="177">
        <v>1</v>
      </c>
      <c r="I163" s="178">
        <v>0</v>
      </c>
      <c r="J163" s="176">
        <v>46091</v>
      </c>
      <c r="K163" s="172" t="s">
        <v>93</v>
      </c>
      <c r="L163" s="172" t="s">
        <v>94</v>
      </c>
      <c r="M163" s="179">
        <v>0</v>
      </c>
      <c r="N163" s="177"/>
      <c r="O163" s="177">
        <v>33</v>
      </c>
      <c r="P163" s="180">
        <v>-46.77</v>
      </c>
    </row>
    <row r="164" spans="1:16" ht="19.5" hidden="1" customHeight="1">
      <c r="A164" s="172" t="s">
        <v>3227</v>
      </c>
      <c r="B164" s="176">
        <v>46098</v>
      </c>
      <c r="C164" s="172" t="s">
        <v>2694</v>
      </c>
      <c r="D164" s="172" t="s">
        <v>95</v>
      </c>
      <c r="E164" s="172" t="s">
        <v>43</v>
      </c>
      <c r="F164" s="172" t="s">
        <v>125</v>
      </c>
      <c r="G164" s="172" t="s">
        <v>84</v>
      </c>
      <c r="H164" s="177">
        <v>1</v>
      </c>
      <c r="I164" s="178">
        <v>0</v>
      </c>
      <c r="J164" s="176">
        <v>46091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-25</v>
      </c>
    </row>
    <row r="165" spans="1:16" ht="19.5" hidden="1" customHeight="1">
      <c r="A165" s="172" t="s">
        <v>85</v>
      </c>
      <c r="B165" s="176">
        <v>46098</v>
      </c>
      <c r="C165" s="172" t="s">
        <v>109</v>
      </c>
      <c r="D165" s="172" t="s">
        <v>110</v>
      </c>
      <c r="E165" s="172" t="s">
        <v>85</v>
      </c>
      <c r="F165" s="172" t="s">
        <v>85</v>
      </c>
      <c r="G165" s="172" t="s">
        <v>3228</v>
      </c>
      <c r="H165" s="177">
        <v>0</v>
      </c>
      <c r="I165" s="178">
        <v>0</v>
      </c>
      <c r="J165" s="176">
        <v>46098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-150</v>
      </c>
    </row>
    <row r="166" spans="1:16" ht="19.5" hidden="1" customHeight="1">
      <c r="A166" s="172" t="s">
        <v>3147</v>
      </c>
      <c r="B166" s="176">
        <v>46098</v>
      </c>
      <c r="C166" s="172" t="s">
        <v>92</v>
      </c>
      <c r="D166" s="172" t="s">
        <v>96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46091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3147</v>
      </c>
      <c r="B167" s="176">
        <v>46098</v>
      </c>
      <c r="C167" s="172" t="s">
        <v>92</v>
      </c>
      <c r="D167" s="172" t="s">
        <v>97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46091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-46.77</v>
      </c>
    </row>
    <row r="168" spans="1:16" ht="19.5" hidden="1" customHeight="1">
      <c r="A168" s="172" t="s">
        <v>3147</v>
      </c>
      <c r="B168" s="176">
        <v>46098</v>
      </c>
      <c r="C168" s="172" t="s">
        <v>2694</v>
      </c>
      <c r="D168" s="172" t="s">
        <v>98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46091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3147</v>
      </c>
      <c r="B169" s="176">
        <v>46098</v>
      </c>
      <c r="C169" s="172" t="s">
        <v>92</v>
      </c>
      <c r="D169" s="172" t="s">
        <v>24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46091</v>
      </c>
      <c r="K169" s="172" t="s">
        <v>93</v>
      </c>
      <c r="L169" s="172" t="s">
        <v>94</v>
      </c>
      <c r="M169" s="179">
        <v>0</v>
      </c>
      <c r="N169" s="177"/>
      <c r="O169" s="177">
        <v>33</v>
      </c>
      <c r="P169" s="180">
        <v>-46.77</v>
      </c>
    </row>
    <row r="170" spans="1:16" ht="19.5" hidden="1" customHeight="1">
      <c r="A170" s="172" t="s">
        <v>3147</v>
      </c>
      <c r="B170" s="176">
        <v>46098</v>
      </c>
      <c r="C170" s="172" t="s">
        <v>2694</v>
      </c>
      <c r="D170" s="172" t="s">
        <v>95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0</v>
      </c>
      <c r="J170" s="176">
        <v>46091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-16.77</v>
      </c>
    </row>
    <row r="171" spans="1:16" ht="19.5" hidden="1" customHeight="1">
      <c r="A171" s="172" t="s">
        <v>3229</v>
      </c>
      <c r="B171" s="176">
        <v>46098</v>
      </c>
      <c r="C171" s="172" t="s">
        <v>92</v>
      </c>
      <c r="D171" s="172" t="s">
        <v>24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2517</v>
      </c>
      <c r="J171" s="176">
        <v>46091</v>
      </c>
      <c r="K171" s="172" t="s">
        <v>93</v>
      </c>
      <c r="L171" s="172" t="s">
        <v>94</v>
      </c>
      <c r="M171" s="179">
        <v>0.43</v>
      </c>
      <c r="N171" s="177"/>
      <c r="O171" s="177">
        <v>33</v>
      </c>
      <c r="P171" s="180">
        <v>-98.99</v>
      </c>
    </row>
    <row r="172" spans="1:16" ht="19.5" hidden="1" customHeight="1">
      <c r="A172" s="172" t="s">
        <v>3229</v>
      </c>
      <c r="B172" s="176">
        <v>46098</v>
      </c>
      <c r="C172" s="172" t="s">
        <v>100</v>
      </c>
      <c r="D172" s="172" t="s">
        <v>101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2517</v>
      </c>
      <c r="J172" s="176">
        <v>46091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451.48</v>
      </c>
    </row>
    <row r="173" spans="1:16" ht="19.5" hidden="1" customHeight="1">
      <c r="A173" s="172" t="s">
        <v>3229</v>
      </c>
      <c r="B173" s="176">
        <v>46098</v>
      </c>
      <c r="C173" s="172" t="s">
        <v>100</v>
      </c>
      <c r="D173" s="172" t="s">
        <v>102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2517</v>
      </c>
      <c r="J173" s="176">
        <v>46091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4.51</v>
      </c>
    </row>
    <row r="174" spans="1:16" ht="19.5" hidden="1" customHeight="1">
      <c r="A174" s="172" t="s">
        <v>3229</v>
      </c>
      <c r="B174" s="176">
        <v>46098</v>
      </c>
      <c r="C174" s="172" t="s">
        <v>100</v>
      </c>
      <c r="D174" s="172" t="s">
        <v>103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2517</v>
      </c>
      <c r="J174" s="176">
        <v>46091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2061.0100000000002</v>
      </c>
    </row>
    <row r="175" spans="1:16" ht="19.5" hidden="1" customHeight="1">
      <c r="A175" s="172" t="s">
        <v>3229</v>
      </c>
      <c r="B175" s="176">
        <v>46098</v>
      </c>
      <c r="C175" s="172" t="s">
        <v>104</v>
      </c>
      <c r="D175" s="172" t="s">
        <v>105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2517</v>
      </c>
      <c r="J175" s="176">
        <v>46091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-1082.31</v>
      </c>
    </row>
    <row r="176" spans="1:16" ht="19.5" hidden="1" customHeight="1">
      <c r="A176" s="172" t="s">
        <v>3229</v>
      </c>
      <c r="B176" s="176">
        <v>46098</v>
      </c>
      <c r="C176" s="172" t="s">
        <v>2694</v>
      </c>
      <c r="D176" s="172" t="s">
        <v>95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2517</v>
      </c>
      <c r="J176" s="176">
        <v>46091</v>
      </c>
      <c r="K176" s="172" t="s">
        <v>93</v>
      </c>
      <c r="L176" s="172" t="s">
        <v>94</v>
      </c>
      <c r="M176" s="179">
        <v>0.43</v>
      </c>
      <c r="N176" s="177"/>
      <c r="O176" s="177"/>
      <c r="P176" s="180">
        <v>-25</v>
      </c>
    </row>
    <row r="177" spans="1:16" ht="19.5" hidden="1" customHeight="1">
      <c r="A177" s="172" t="s">
        <v>3230</v>
      </c>
      <c r="B177" s="176">
        <v>46098</v>
      </c>
      <c r="C177" s="172" t="s">
        <v>2694</v>
      </c>
      <c r="D177" s="172" t="s">
        <v>82</v>
      </c>
      <c r="E177" s="172" t="s">
        <v>42</v>
      </c>
      <c r="F177" s="172" t="s">
        <v>89</v>
      </c>
      <c r="G177" s="172" t="s">
        <v>84</v>
      </c>
      <c r="H177" s="177">
        <v>1</v>
      </c>
      <c r="I177" s="178">
        <v>0</v>
      </c>
      <c r="J177" s="176">
        <v>46098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-21.44</v>
      </c>
    </row>
    <row r="178" spans="1:16" ht="19.5" hidden="1" customHeight="1">
      <c r="A178" s="172" t="s">
        <v>3229</v>
      </c>
      <c r="B178" s="176">
        <v>46098</v>
      </c>
      <c r="C178" s="172" t="s">
        <v>2694</v>
      </c>
      <c r="D178" s="172" t="s">
        <v>82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46091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-8.58</v>
      </c>
    </row>
    <row r="179" spans="1:16" ht="19.5" hidden="1" customHeight="1">
      <c r="A179" s="172" t="s">
        <v>3175</v>
      </c>
      <c r="B179" s="176">
        <v>46098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0</v>
      </c>
      <c r="J179" s="176">
        <v>46094</v>
      </c>
      <c r="K179" s="172" t="s">
        <v>93</v>
      </c>
      <c r="L179" s="172" t="s">
        <v>94</v>
      </c>
      <c r="M179" s="179">
        <v>0</v>
      </c>
      <c r="N179" s="177"/>
      <c r="O179" s="177">
        <v>35</v>
      </c>
      <c r="P179" s="180">
        <v>-46.77</v>
      </c>
    </row>
    <row r="180" spans="1:16" ht="19.5" hidden="1" customHeight="1">
      <c r="A180" s="172" t="s">
        <v>3175</v>
      </c>
      <c r="B180" s="176">
        <v>46098</v>
      </c>
      <c r="C180" s="172" t="s">
        <v>2694</v>
      </c>
      <c r="D180" s="172" t="s">
        <v>95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46094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-12.79</v>
      </c>
    </row>
    <row r="181" spans="1:16" ht="19.5" hidden="1" customHeight="1">
      <c r="A181" s="172" t="s">
        <v>3175</v>
      </c>
      <c r="B181" s="176">
        <v>46098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46094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hidden="1" customHeight="1">
      <c r="A182" s="172" t="s">
        <v>3175</v>
      </c>
      <c r="B182" s="176">
        <v>46098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46094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hidden="1" customHeight="1">
      <c r="A183" s="172" t="s">
        <v>3175</v>
      </c>
      <c r="B183" s="176">
        <v>46098</v>
      </c>
      <c r="C183" s="172" t="s">
        <v>2694</v>
      </c>
      <c r="D183" s="172" t="s">
        <v>98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46094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hidden="1" customHeight="1">
      <c r="A184" s="172" t="s">
        <v>3231</v>
      </c>
      <c r="B184" s="176">
        <v>46098</v>
      </c>
      <c r="C184" s="172" t="s">
        <v>92</v>
      </c>
      <c r="D184" s="172" t="s">
        <v>24</v>
      </c>
      <c r="E184" s="172" t="s">
        <v>41</v>
      </c>
      <c r="F184" s="172" t="s">
        <v>83</v>
      </c>
      <c r="G184" s="172" t="s">
        <v>84</v>
      </c>
      <c r="H184" s="177">
        <v>1</v>
      </c>
      <c r="I184" s="178">
        <v>2612</v>
      </c>
      <c r="J184" s="176">
        <v>46093</v>
      </c>
      <c r="K184" s="172" t="s">
        <v>93</v>
      </c>
      <c r="L184" s="172" t="s">
        <v>94</v>
      </c>
      <c r="M184" s="179">
        <v>0.43</v>
      </c>
      <c r="N184" s="177"/>
      <c r="O184" s="177">
        <v>34</v>
      </c>
      <c r="P184" s="180">
        <v>-96.44</v>
      </c>
    </row>
    <row r="185" spans="1:16" ht="19.5" hidden="1" customHeight="1">
      <c r="A185" s="172" t="s">
        <v>3231</v>
      </c>
      <c r="B185" s="176">
        <v>46098</v>
      </c>
      <c r="C185" s="172" t="s">
        <v>100</v>
      </c>
      <c r="D185" s="172" t="s">
        <v>101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2612</v>
      </c>
      <c r="J185" s="176">
        <v>46093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908.75</v>
      </c>
    </row>
    <row r="186" spans="1:16" ht="19.5" hidden="1" customHeight="1">
      <c r="A186" s="172" t="s">
        <v>3231</v>
      </c>
      <c r="B186" s="176">
        <v>46098</v>
      </c>
      <c r="C186" s="172" t="s">
        <v>100</v>
      </c>
      <c r="D186" s="172" t="s">
        <v>102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2612</v>
      </c>
      <c r="J186" s="176">
        <v>46093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9.09</v>
      </c>
    </row>
    <row r="187" spans="1:16" ht="19.5" hidden="1" customHeight="1">
      <c r="A187" s="172" t="s">
        <v>3231</v>
      </c>
      <c r="B187" s="176">
        <v>46098</v>
      </c>
      <c r="C187" s="172" t="s">
        <v>100</v>
      </c>
      <c r="D187" s="172" t="s">
        <v>103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2612</v>
      </c>
      <c r="J187" s="176">
        <v>46093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1694.16</v>
      </c>
    </row>
    <row r="188" spans="1:16" ht="19.5" hidden="1" customHeight="1">
      <c r="A188" s="172" t="s">
        <v>3231</v>
      </c>
      <c r="B188" s="176">
        <v>46098</v>
      </c>
      <c r="C188" s="172" t="s">
        <v>104</v>
      </c>
      <c r="D188" s="172" t="s">
        <v>105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2612</v>
      </c>
      <c r="J188" s="176">
        <v>46093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-1123.1600000000001</v>
      </c>
    </row>
    <row r="189" spans="1:16" ht="19.5" hidden="1" customHeight="1">
      <c r="A189" s="172" t="s">
        <v>3231</v>
      </c>
      <c r="B189" s="176">
        <v>46098</v>
      </c>
      <c r="C189" s="172" t="s">
        <v>2694</v>
      </c>
      <c r="D189" s="172" t="s">
        <v>95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2612</v>
      </c>
      <c r="J189" s="176">
        <v>46093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-13.91</v>
      </c>
    </row>
    <row r="190" spans="1:16" ht="19.5" hidden="1" customHeight="1">
      <c r="A190" s="172" t="s">
        <v>3231</v>
      </c>
      <c r="B190" s="176">
        <v>46098</v>
      </c>
      <c r="C190" s="172" t="s">
        <v>2694</v>
      </c>
      <c r="D190" s="172" t="s">
        <v>82</v>
      </c>
      <c r="E190" s="172" t="s">
        <v>41</v>
      </c>
      <c r="F190" s="172" t="s">
        <v>83</v>
      </c>
      <c r="G190" s="172" t="s">
        <v>84</v>
      </c>
      <c r="H190" s="177">
        <v>1</v>
      </c>
      <c r="I190" s="178">
        <v>0</v>
      </c>
      <c r="J190" s="176">
        <v>46093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-17.27</v>
      </c>
    </row>
    <row r="191" spans="1:16" ht="19.5" hidden="1" customHeight="1">
      <c r="A191" s="172" t="s">
        <v>3232</v>
      </c>
      <c r="B191" s="176">
        <v>46098</v>
      </c>
      <c r="C191" s="172" t="s">
        <v>92</v>
      </c>
      <c r="D191" s="172" t="s">
        <v>24</v>
      </c>
      <c r="E191" s="172" t="s">
        <v>41</v>
      </c>
      <c r="F191" s="172" t="s">
        <v>83</v>
      </c>
      <c r="G191" s="172" t="s">
        <v>84</v>
      </c>
      <c r="H191" s="177">
        <v>1</v>
      </c>
      <c r="I191" s="178">
        <v>2612</v>
      </c>
      <c r="J191" s="176">
        <v>46093</v>
      </c>
      <c r="K191" s="172" t="s">
        <v>93</v>
      </c>
      <c r="L191" s="172" t="s">
        <v>94</v>
      </c>
      <c r="M191" s="179">
        <v>0.43</v>
      </c>
      <c r="N191" s="177"/>
      <c r="O191" s="177">
        <v>34</v>
      </c>
      <c r="P191" s="180">
        <v>-96.44</v>
      </c>
    </row>
    <row r="192" spans="1:16" ht="19.5" hidden="1" customHeight="1">
      <c r="A192" s="172" t="s">
        <v>3232</v>
      </c>
      <c r="B192" s="176">
        <v>46098</v>
      </c>
      <c r="C192" s="172" t="s">
        <v>100</v>
      </c>
      <c r="D192" s="172" t="s">
        <v>101</v>
      </c>
      <c r="E192" s="172" t="s">
        <v>41</v>
      </c>
      <c r="F192" s="172" t="s">
        <v>83</v>
      </c>
      <c r="G192" s="172" t="s">
        <v>84</v>
      </c>
      <c r="H192" s="177">
        <v>1</v>
      </c>
      <c r="I192" s="178">
        <v>2612</v>
      </c>
      <c r="J192" s="176">
        <v>46093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838.16</v>
      </c>
    </row>
    <row r="193" spans="1:16" ht="19.5" hidden="1" customHeight="1">
      <c r="A193" s="172" t="s">
        <v>3232</v>
      </c>
      <c r="B193" s="176">
        <v>46098</v>
      </c>
      <c r="C193" s="172" t="s">
        <v>100</v>
      </c>
      <c r="D193" s="172" t="s">
        <v>102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2612</v>
      </c>
      <c r="J193" s="176">
        <v>46093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8.3800000000000008</v>
      </c>
    </row>
    <row r="194" spans="1:16" ht="19.5" hidden="1" customHeight="1">
      <c r="A194" s="172" t="s">
        <v>3232</v>
      </c>
      <c r="B194" s="176">
        <v>46098</v>
      </c>
      <c r="C194" s="172" t="s">
        <v>100</v>
      </c>
      <c r="D194" s="172" t="s">
        <v>103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2612</v>
      </c>
      <c r="J194" s="176">
        <v>46093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1765.46</v>
      </c>
    </row>
    <row r="195" spans="1:16" ht="19.5" hidden="1" customHeight="1">
      <c r="A195" s="172" t="s">
        <v>3232</v>
      </c>
      <c r="B195" s="176">
        <v>46098</v>
      </c>
      <c r="C195" s="172" t="s">
        <v>104</v>
      </c>
      <c r="D195" s="172" t="s">
        <v>105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2612</v>
      </c>
      <c r="J195" s="176">
        <v>46093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-1123.1600000000001</v>
      </c>
    </row>
    <row r="196" spans="1:16" ht="19.5" hidden="1" customHeight="1">
      <c r="A196" s="172" t="s">
        <v>3232</v>
      </c>
      <c r="B196" s="176">
        <v>46098</v>
      </c>
      <c r="C196" s="172" t="s">
        <v>2694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2612</v>
      </c>
      <c r="J196" s="176">
        <v>46093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-11.55</v>
      </c>
    </row>
    <row r="197" spans="1:16" ht="19.5" hidden="1" customHeight="1">
      <c r="A197" s="172" t="s">
        <v>3233</v>
      </c>
      <c r="B197" s="176">
        <v>46098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2650</v>
      </c>
      <c r="J197" s="176">
        <v>46097</v>
      </c>
      <c r="K197" s="172" t="s">
        <v>93</v>
      </c>
      <c r="L197" s="172" t="s">
        <v>94</v>
      </c>
      <c r="M197" s="179">
        <v>0.43</v>
      </c>
      <c r="N197" s="177"/>
      <c r="O197" s="177">
        <v>35</v>
      </c>
      <c r="P197" s="180">
        <v>-117.56</v>
      </c>
    </row>
    <row r="198" spans="1:16" ht="19.5" hidden="1" customHeight="1">
      <c r="A198" s="172" t="s">
        <v>3233</v>
      </c>
      <c r="B198" s="176">
        <v>46098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2650</v>
      </c>
      <c r="J198" s="176">
        <v>46097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1363.12</v>
      </c>
    </row>
    <row r="199" spans="1:16" ht="19.5" hidden="1" customHeight="1">
      <c r="A199" s="172" t="s">
        <v>3233</v>
      </c>
      <c r="B199" s="176">
        <v>46098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2650</v>
      </c>
      <c r="J199" s="176">
        <v>46097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0</v>
      </c>
    </row>
    <row r="200" spans="1:16" ht="19.5" hidden="1" customHeight="1">
      <c r="A200" s="172" t="s">
        <v>3233</v>
      </c>
      <c r="B200" s="176">
        <v>46098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2650</v>
      </c>
      <c r="J200" s="176">
        <v>46097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1286.8800000000001</v>
      </c>
    </row>
    <row r="201" spans="1:16" ht="19.5" hidden="1" customHeight="1">
      <c r="A201" s="172" t="s">
        <v>3233</v>
      </c>
      <c r="B201" s="176">
        <v>46098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2650</v>
      </c>
      <c r="J201" s="176">
        <v>46097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-1139.5</v>
      </c>
    </row>
    <row r="202" spans="1:16" ht="19.5" hidden="1" customHeight="1">
      <c r="A202" s="172" t="s">
        <v>3233</v>
      </c>
      <c r="B202" s="176">
        <v>46098</v>
      </c>
      <c r="C202" s="172" t="s">
        <v>2694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2650</v>
      </c>
      <c r="J202" s="176">
        <v>46097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-7.3</v>
      </c>
    </row>
    <row r="203" spans="1:16" ht="19.5" hidden="1" customHeight="1">
      <c r="A203" s="172" t="s">
        <v>3232</v>
      </c>
      <c r="B203" s="176">
        <v>46098</v>
      </c>
      <c r="C203" s="172" t="s">
        <v>2694</v>
      </c>
      <c r="D203" s="172" t="s">
        <v>82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0</v>
      </c>
      <c r="J203" s="176">
        <v>46093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-15.93</v>
      </c>
    </row>
    <row r="204" spans="1:16" ht="19.5" hidden="1" customHeight="1">
      <c r="A204" s="172" t="s">
        <v>3233</v>
      </c>
      <c r="B204" s="176">
        <v>46098</v>
      </c>
      <c r="C204" s="172" t="s">
        <v>2694</v>
      </c>
      <c r="D204" s="172" t="s">
        <v>82</v>
      </c>
      <c r="E204" s="172" t="s">
        <v>60</v>
      </c>
      <c r="F204" s="172" t="s">
        <v>1426</v>
      </c>
      <c r="G204" s="172" t="s">
        <v>84</v>
      </c>
      <c r="H204" s="177">
        <v>1</v>
      </c>
      <c r="I204" s="178">
        <v>0</v>
      </c>
      <c r="J204" s="176">
        <v>46097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-17.45</v>
      </c>
    </row>
    <row r="205" spans="1:16" ht="19.5" hidden="1" customHeight="1">
      <c r="A205" s="172" t="s">
        <v>2961</v>
      </c>
      <c r="B205" s="176">
        <v>46098</v>
      </c>
      <c r="C205" s="172" t="s">
        <v>92</v>
      </c>
      <c r="D205" s="172" t="s">
        <v>272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46088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2961</v>
      </c>
      <c r="B206" s="176">
        <v>46098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46088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2961</v>
      </c>
      <c r="B207" s="176">
        <v>46098</v>
      </c>
      <c r="C207" s="172" t="s">
        <v>2694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46088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3234</v>
      </c>
      <c r="B208" s="176">
        <v>46098</v>
      </c>
      <c r="C208" s="172" t="s">
        <v>92</v>
      </c>
      <c r="D208" s="172" t="s">
        <v>24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2612</v>
      </c>
      <c r="J208" s="176">
        <v>46095</v>
      </c>
      <c r="K208" s="172" t="s">
        <v>93</v>
      </c>
      <c r="L208" s="172" t="s">
        <v>94</v>
      </c>
      <c r="M208" s="179">
        <v>0.43</v>
      </c>
      <c r="N208" s="177"/>
      <c r="O208" s="177">
        <v>36</v>
      </c>
      <c r="P208" s="180">
        <v>-124.46</v>
      </c>
    </row>
    <row r="209" spans="1:16" ht="19.5" hidden="1" customHeight="1">
      <c r="A209" s="172" t="s">
        <v>3234</v>
      </c>
      <c r="B209" s="176">
        <v>46098</v>
      </c>
      <c r="C209" s="172" t="s">
        <v>100</v>
      </c>
      <c r="D209" s="172" t="s">
        <v>101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2612</v>
      </c>
      <c r="J209" s="176">
        <v>46095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1153.33</v>
      </c>
    </row>
    <row r="210" spans="1:16" ht="19.5" hidden="1" customHeight="1">
      <c r="A210" s="172" t="s">
        <v>3234</v>
      </c>
      <c r="B210" s="176">
        <v>46098</v>
      </c>
      <c r="C210" s="172" t="s">
        <v>100</v>
      </c>
      <c r="D210" s="172" t="s">
        <v>102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2612</v>
      </c>
      <c r="J210" s="176">
        <v>46095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11.53</v>
      </c>
    </row>
    <row r="211" spans="1:16" ht="19.5" hidden="1" customHeight="1">
      <c r="A211" s="172" t="s">
        <v>3234</v>
      </c>
      <c r="B211" s="176">
        <v>46098</v>
      </c>
      <c r="C211" s="172" t="s">
        <v>100</v>
      </c>
      <c r="D211" s="172" t="s">
        <v>103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2612</v>
      </c>
      <c r="J211" s="176">
        <v>46095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1447.14</v>
      </c>
    </row>
    <row r="212" spans="1:16" ht="19.5" hidden="1" customHeight="1">
      <c r="A212" s="172" t="s">
        <v>3234</v>
      </c>
      <c r="B212" s="176">
        <v>46098</v>
      </c>
      <c r="C212" s="172" t="s">
        <v>104</v>
      </c>
      <c r="D212" s="172" t="s">
        <v>105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2612</v>
      </c>
      <c r="J212" s="176">
        <v>46095</v>
      </c>
      <c r="K212" s="172" t="s">
        <v>93</v>
      </c>
      <c r="L212" s="172" t="s">
        <v>94</v>
      </c>
      <c r="M212" s="179">
        <v>0.43</v>
      </c>
      <c r="N212" s="177"/>
      <c r="O212" s="177"/>
      <c r="P212" s="180">
        <v>-1123.1600000000001</v>
      </c>
    </row>
    <row r="213" spans="1:16" ht="19.5" hidden="1" customHeight="1">
      <c r="A213" s="172" t="s">
        <v>3234</v>
      </c>
      <c r="B213" s="176">
        <v>46098</v>
      </c>
      <c r="C213" s="172" t="s">
        <v>2694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2612</v>
      </c>
      <c r="J213" s="176">
        <v>46095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-7.39</v>
      </c>
    </row>
    <row r="214" spans="1:16" ht="19.5" hidden="1" customHeight="1">
      <c r="A214" s="172" t="s">
        <v>3235</v>
      </c>
      <c r="B214" s="176">
        <v>46098</v>
      </c>
      <c r="C214" s="172" t="s">
        <v>1748</v>
      </c>
      <c r="D214" s="172" t="s">
        <v>2749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46093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-5</v>
      </c>
    </row>
    <row r="215" spans="1:16" ht="19.5" hidden="1" customHeight="1">
      <c r="A215" s="172" t="s">
        <v>3235</v>
      </c>
      <c r="B215" s="176">
        <v>46098</v>
      </c>
      <c r="C215" s="172" t="s">
        <v>2694</v>
      </c>
      <c r="D215" s="172" t="s">
        <v>2750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46093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-10</v>
      </c>
    </row>
    <row r="216" spans="1:16" ht="19.5" hidden="1" customHeight="1">
      <c r="A216" s="172" t="s">
        <v>3236</v>
      </c>
      <c r="B216" s="176">
        <v>46098</v>
      </c>
      <c r="C216" s="172" t="s">
        <v>92</v>
      </c>
      <c r="D216" s="172" t="s">
        <v>24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46090</v>
      </c>
      <c r="K216" s="172" t="s">
        <v>93</v>
      </c>
      <c r="L216" s="172" t="s">
        <v>94</v>
      </c>
      <c r="M216" s="179">
        <v>0</v>
      </c>
      <c r="N216" s="177"/>
      <c r="O216" s="177">
        <v>34</v>
      </c>
      <c r="P216" s="180">
        <v>-46.77</v>
      </c>
    </row>
    <row r="217" spans="1:16" ht="19.5" hidden="1" customHeight="1">
      <c r="A217" s="172" t="s">
        <v>3236</v>
      </c>
      <c r="B217" s="176">
        <v>46098</v>
      </c>
      <c r="C217" s="172" t="s">
        <v>92</v>
      </c>
      <c r="D217" s="172" t="s">
        <v>96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46090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0</v>
      </c>
    </row>
    <row r="218" spans="1:16" ht="19.5" hidden="1" customHeight="1">
      <c r="A218" s="172" t="s">
        <v>3236</v>
      </c>
      <c r="B218" s="176">
        <v>46098</v>
      </c>
      <c r="C218" s="172" t="s">
        <v>92</v>
      </c>
      <c r="D218" s="172" t="s">
        <v>97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46090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-46.77</v>
      </c>
    </row>
    <row r="219" spans="1:16" ht="19.5" hidden="1" customHeight="1">
      <c r="A219" s="172" t="s">
        <v>3236</v>
      </c>
      <c r="B219" s="176">
        <v>46098</v>
      </c>
      <c r="C219" s="172" t="s">
        <v>2694</v>
      </c>
      <c r="D219" s="172" t="s">
        <v>98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0</v>
      </c>
      <c r="J219" s="176">
        <v>46090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-15</v>
      </c>
    </row>
    <row r="220" spans="1:16" ht="19.5" hidden="1" customHeight="1">
      <c r="A220" s="172" t="s">
        <v>3048</v>
      </c>
      <c r="B220" s="176">
        <v>46098</v>
      </c>
      <c r="C220" s="172" t="s">
        <v>92</v>
      </c>
      <c r="D220" s="172" t="s">
        <v>24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0</v>
      </c>
      <c r="J220" s="176">
        <v>46090</v>
      </c>
      <c r="K220" s="172" t="s">
        <v>93</v>
      </c>
      <c r="L220" s="172" t="s">
        <v>94</v>
      </c>
      <c r="M220" s="179">
        <v>0</v>
      </c>
      <c r="N220" s="177"/>
      <c r="O220" s="177">
        <v>34</v>
      </c>
      <c r="P220" s="180">
        <v>-46.77</v>
      </c>
    </row>
    <row r="221" spans="1:16" ht="19.5" hidden="1" customHeight="1">
      <c r="A221" s="172" t="s">
        <v>3048</v>
      </c>
      <c r="B221" s="176">
        <v>46098</v>
      </c>
      <c r="C221" s="172" t="s">
        <v>2694</v>
      </c>
      <c r="D221" s="172" t="s">
        <v>95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46090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-10.85</v>
      </c>
    </row>
    <row r="222" spans="1:16" ht="19.5" hidden="1" customHeight="1">
      <c r="A222" s="172" t="s">
        <v>3237</v>
      </c>
      <c r="B222" s="176">
        <v>46098</v>
      </c>
      <c r="C222" s="172" t="s">
        <v>92</v>
      </c>
      <c r="D222" s="172" t="s">
        <v>24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2612</v>
      </c>
      <c r="J222" s="176">
        <v>46095</v>
      </c>
      <c r="K222" s="172" t="s">
        <v>93</v>
      </c>
      <c r="L222" s="172" t="s">
        <v>94</v>
      </c>
      <c r="M222" s="179">
        <v>0.43</v>
      </c>
      <c r="N222" s="177"/>
      <c r="O222" s="177">
        <v>36</v>
      </c>
      <c r="P222" s="180">
        <v>-110.63</v>
      </c>
    </row>
    <row r="223" spans="1:16" ht="19.5" hidden="1" customHeight="1">
      <c r="A223" s="172" t="s">
        <v>3237</v>
      </c>
      <c r="B223" s="176">
        <v>46098</v>
      </c>
      <c r="C223" s="172" t="s">
        <v>100</v>
      </c>
      <c r="D223" s="172" t="s">
        <v>101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2612</v>
      </c>
      <c r="J223" s="176">
        <v>46095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577.63</v>
      </c>
    </row>
    <row r="224" spans="1:16" ht="19.5" hidden="1" customHeight="1">
      <c r="A224" s="172" t="s">
        <v>3237</v>
      </c>
      <c r="B224" s="176">
        <v>46098</v>
      </c>
      <c r="C224" s="172" t="s">
        <v>100</v>
      </c>
      <c r="D224" s="172" t="s">
        <v>102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2612</v>
      </c>
      <c r="J224" s="176">
        <v>46095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5.78</v>
      </c>
    </row>
    <row r="225" spans="1:16" ht="19.5" hidden="1" customHeight="1">
      <c r="A225" s="172" t="s">
        <v>3237</v>
      </c>
      <c r="B225" s="176">
        <v>46098</v>
      </c>
      <c r="C225" s="172" t="s">
        <v>100</v>
      </c>
      <c r="D225" s="172" t="s">
        <v>103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2612</v>
      </c>
      <c r="J225" s="176">
        <v>46095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2028.59</v>
      </c>
    </row>
    <row r="226" spans="1:16" ht="19.5" hidden="1" customHeight="1">
      <c r="A226" s="172" t="s">
        <v>3237</v>
      </c>
      <c r="B226" s="176">
        <v>46098</v>
      </c>
      <c r="C226" s="172" t="s">
        <v>104</v>
      </c>
      <c r="D226" s="172" t="s">
        <v>105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2612</v>
      </c>
      <c r="J226" s="176">
        <v>46095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-1123.1600000000001</v>
      </c>
    </row>
    <row r="227" spans="1:16" ht="19.5" hidden="1" customHeight="1">
      <c r="A227" s="172" t="s">
        <v>3237</v>
      </c>
      <c r="B227" s="176">
        <v>46098</v>
      </c>
      <c r="C227" s="172" t="s">
        <v>2694</v>
      </c>
      <c r="D227" s="172" t="s">
        <v>95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2612</v>
      </c>
      <c r="J227" s="176">
        <v>46095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-8.65</v>
      </c>
    </row>
    <row r="228" spans="1:16" ht="19.5" hidden="1" customHeight="1">
      <c r="A228" s="172" t="s">
        <v>3238</v>
      </c>
      <c r="B228" s="176">
        <v>46098</v>
      </c>
      <c r="C228" s="172" t="s">
        <v>2694</v>
      </c>
      <c r="D228" s="172" t="s">
        <v>82</v>
      </c>
      <c r="E228" s="172" t="s">
        <v>60</v>
      </c>
      <c r="F228" s="172" t="s">
        <v>1426</v>
      </c>
      <c r="G228" s="172" t="s">
        <v>84</v>
      </c>
      <c r="H228" s="177">
        <v>1</v>
      </c>
      <c r="I228" s="178">
        <v>0</v>
      </c>
      <c r="J228" s="176">
        <v>46098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-23.04</v>
      </c>
    </row>
    <row r="229" spans="1:16" ht="19.5" hidden="1" customHeight="1">
      <c r="A229" s="172" t="s">
        <v>3048</v>
      </c>
      <c r="B229" s="176">
        <v>46098</v>
      </c>
      <c r="C229" s="172" t="s">
        <v>92</v>
      </c>
      <c r="D229" s="172" t="s">
        <v>96</v>
      </c>
      <c r="E229" s="172" t="s">
        <v>42</v>
      </c>
      <c r="F229" s="172" t="s">
        <v>89</v>
      </c>
      <c r="G229" s="172" t="s">
        <v>84</v>
      </c>
      <c r="H229" s="177">
        <v>1</v>
      </c>
      <c r="I229" s="178">
        <v>0</v>
      </c>
      <c r="J229" s="176">
        <v>46090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3048</v>
      </c>
      <c r="B230" s="176">
        <v>46098</v>
      </c>
      <c r="C230" s="172" t="s">
        <v>92</v>
      </c>
      <c r="D230" s="172" t="s">
        <v>97</v>
      </c>
      <c r="E230" s="172" t="s">
        <v>42</v>
      </c>
      <c r="F230" s="172" t="s">
        <v>89</v>
      </c>
      <c r="G230" s="172" t="s">
        <v>84</v>
      </c>
      <c r="H230" s="177">
        <v>1</v>
      </c>
      <c r="I230" s="178">
        <v>0</v>
      </c>
      <c r="J230" s="176">
        <v>46090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-46.77</v>
      </c>
    </row>
    <row r="231" spans="1:16" ht="19.5" hidden="1" customHeight="1">
      <c r="A231" s="172" t="s">
        <v>3048</v>
      </c>
      <c r="B231" s="176">
        <v>46098</v>
      </c>
      <c r="C231" s="172" t="s">
        <v>2694</v>
      </c>
      <c r="D231" s="172" t="s">
        <v>98</v>
      </c>
      <c r="E231" s="172" t="s">
        <v>42</v>
      </c>
      <c r="F231" s="172" t="s">
        <v>89</v>
      </c>
      <c r="G231" s="172" t="s">
        <v>84</v>
      </c>
      <c r="H231" s="177">
        <v>1</v>
      </c>
      <c r="I231" s="178">
        <v>0</v>
      </c>
      <c r="J231" s="176">
        <v>46090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3239</v>
      </c>
      <c r="B232" s="176">
        <v>46098</v>
      </c>
      <c r="C232" s="172" t="s">
        <v>92</v>
      </c>
      <c r="D232" s="172" t="s">
        <v>96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46094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3239</v>
      </c>
      <c r="B233" s="176">
        <v>46098</v>
      </c>
      <c r="C233" s="172" t="s">
        <v>92</v>
      </c>
      <c r="D233" s="172" t="s">
        <v>97</v>
      </c>
      <c r="E233" s="172" t="s">
        <v>43</v>
      </c>
      <c r="F233" s="172" t="s">
        <v>125</v>
      </c>
      <c r="G233" s="172" t="s">
        <v>84</v>
      </c>
      <c r="H233" s="177">
        <v>1</v>
      </c>
      <c r="I233" s="178">
        <v>0</v>
      </c>
      <c r="J233" s="176">
        <v>46094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-46.77</v>
      </c>
    </row>
    <row r="234" spans="1:16" ht="19.5" hidden="1" customHeight="1">
      <c r="A234" s="172" t="s">
        <v>3239</v>
      </c>
      <c r="B234" s="176">
        <v>46098</v>
      </c>
      <c r="C234" s="172" t="s">
        <v>2694</v>
      </c>
      <c r="D234" s="172" t="s">
        <v>98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46094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3239</v>
      </c>
      <c r="B235" s="176">
        <v>46098</v>
      </c>
      <c r="C235" s="172" t="s">
        <v>92</v>
      </c>
      <c r="D235" s="172" t="s">
        <v>24</v>
      </c>
      <c r="E235" s="172" t="s">
        <v>43</v>
      </c>
      <c r="F235" s="172" t="s">
        <v>125</v>
      </c>
      <c r="G235" s="172" t="s">
        <v>84</v>
      </c>
      <c r="H235" s="177">
        <v>1</v>
      </c>
      <c r="I235" s="178">
        <v>0</v>
      </c>
      <c r="J235" s="176">
        <v>46094</v>
      </c>
      <c r="K235" s="172" t="s">
        <v>93</v>
      </c>
      <c r="L235" s="172" t="s">
        <v>94</v>
      </c>
      <c r="M235" s="179">
        <v>0</v>
      </c>
      <c r="N235" s="177"/>
      <c r="O235" s="177">
        <v>35</v>
      </c>
      <c r="P235" s="180">
        <v>-46.77</v>
      </c>
    </row>
    <row r="236" spans="1:16" ht="19.5" hidden="1" customHeight="1">
      <c r="A236" s="172" t="s">
        <v>3239</v>
      </c>
      <c r="B236" s="176">
        <v>46098</v>
      </c>
      <c r="C236" s="172" t="s">
        <v>2694</v>
      </c>
      <c r="D236" s="172" t="s">
        <v>95</v>
      </c>
      <c r="E236" s="172" t="s">
        <v>43</v>
      </c>
      <c r="F236" s="172" t="s">
        <v>125</v>
      </c>
      <c r="G236" s="172" t="s">
        <v>84</v>
      </c>
      <c r="H236" s="177">
        <v>1</v>
      </c>
      <c r="I236" s="178">
        <v>0</v>
      </c>
      <c r="J236" s="176">
        <v>46094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-15.17</v>
      </c>
    </row>
    <row r="237" spans="1:16" ht="19.5" hidden="1" customHeight="1">
      <c r="A237" s="172" t="s">
        <v>3240</v>
      </c>
      <c r="B237" s="176">
        <v>46098</v>
      </c>
      <c r="C237" s="172" t="s">
        <v>92</v>
      </c>
      <c r="D237" s="172" t="s">
        <v>24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0</v>
      </c>
      <c r="J237" s="176">
        <v>46094</v>
      </c>
      <c r="K237" s="172" t="s">
        <v>93</v>
      </c>
      <c r="L237" s="172" t="s">
        <v>94</v>
      </c>
      <c r="M237" s="179">
        <v>0</v>
      </c>
      <c r="N237" s="177"/>
      <c r="O237" s="177">
        <v>35</v>
      </c>
      <c r="P237" s="180">
        <v>-46.77</v>
      </c>
    </row>
    <row r="238" spans="1:16" ht="19.5" hidden="1" customHeight="1">
      <c r="A238" s="172" t="s">
        <v>3240</v>
      </c>
      <c r="B238" s="176">
        <v>46098</v>
      </c>
      <c r="C238" s="172" t="s">
        <v>2694</v>
      </c>
      <c r="D238" s="172" t="s">
        <v>95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0</v>
      </c>
      <c r="J238" s="176">
        <v>46094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-14.04</v>
      </c>
    </row>
    <row r="239" spans="1:16" ht="19.5" hidden="1" customHeight="1">
      <c r="A239" s="172" t="s">
        <v>3240</v>
      </c>
      <c r="B239" s="176">
        <v>46098</v>
      </c>
      <c r="C239" s="172" t="s">
        <v>92</v>
      </c>
      <c r="D239" s="172" t="s">
        <v>96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46094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3240</v>
      </c>
      <c r="B240" s="176">
        <v>46098</v>
      </c>
      <c r="C240" s="172" t="s">
        <v>92</v>
      </c>
      <c r="D240" s="172" t="s">
        <v>97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46094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-46.77</v>
      </c>
    </row>
    <row r="241" spans="1:16" ht="19.5" hidden="1" customHeight="1">
      <c r="A241" s="172" t="s">
        <v>3240</v>
      </c>
      <c r="B241" s="176">
        <v>46098</v>
      </c>
      <c r="C241" s="172" t="s">
        <v>2694</v>
      </c>
      <c r="D241" s="172" t="s">
        <v>98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46094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3241</v>
      </c>
      <c r="B242" s="176">
        <v>46098</v>
      </c>
      <c r="C242" s="172" t="s">
        <v>92</v>
      </c>
      <c r="D242" s="172" t="s">
        <v>24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46094</v>
      </c>
      <c r="K242" s="172" t="s">
        <v>93</v>
      </c>
      <c r="L242" s="172" t="s">
        <v>94</v>
      </c>
      <c r="M242" s="179">
        <v>0</v>
      </c>
      <c r="N242" s="177"/>
      <c r="O242" s="177">
        <v>35</v>
      </c>
      <c r="P242" s="180">
        <v>-56.94</v>
      </c>
    </row>
    <row r="243" spans="1:16" ht="19.5" hidden="1" customHeight="1">
      <c r="A243" s="172" t="s">
        <v>3241</v>
      </c>
      <c r="B243" s="176">
        <v>46098</v>
      </c>
      <c r="C243" s="172" t="s">
        <v>2694</v>
      </c>
      <c r="D243" s="172" t="s">
        <v>95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46094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-13.29</v>
      </c>
    </row>
    <row r="244" spans="1:16" ht="19.5" hidden="1" customHeight="1">
      <c r="A244" s="172" t="s">
        <v>3241</v>
      </c>
      <c r="B244" s="176">
        <v>46098</v>
      </c>
      <c r="C244" s="172" t="s">
        <v>92</v>
      </c>
      <c r="D244" s="172" t="s">
        <v>96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46094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3241</v>
      </c>
      <c r="B245" s="176">
        <v>46098</v>
      </c>
      <c r="C245" s="172" t="s">
        <v>92</v>
      </c>
      <c r="D245" s="172" t="s">
        <v>97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46094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-56.94</v>
      </c>
    </row>
    <row r="246" spans="1:16" ht="19.5" hidden="1" customHeight="1">
      <c r="A246" s="172" t="s">
        <v>3241</v>
      </c>
      <c r="B246" s="176">
        <v>46098</v>
      </c>
      <c r="C246" s="172" t="s">
        <v>2694</v>
      </c>
      <c r="D246" s="172" t="s">
        <v>98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0</v>
      </c>
      <c r="J246" s="176">
        <v>46094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3242</v>
      </c>
      <c r="B247" s="176">
        <v>46098</v>
      </c>
      <c r="C247" s="172" t="s">
        <v>2694</v>
      </c>
      <c r="D247" s="172" t="s">
        <v>82</v>
      </c>
      <c r="E247" s="172" t="s">
        <v>39</v>
      </c>
      <c r="F247" s="172" t="s">
        <v>117</v>
      </c>
      <c r="G247" s="172" t="s">
        <v>84</v>
      </c>
      <c r="H247" s="177">
        <v>1</v>
      </c>
      <c r="I247" s="178">
        <v>0</v>
      </c>
      <c r="J247" s="176">
        <v>46098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-28.84</v>
      </c>
    </row>
    <row r="248" spans="1:16" ht="19.5" hidden="1" customHeight="1">
      <c r="A248" s="172" t="s">
        <v>3243</v>
      </c>
      <c r="B248" s="176">
        <v>46098</v>
      </c>
      <c r="C248" s="172" t="s">
        <v>92</v>
      </c>
      <c r="D248" s="172" t="s">
        <v>24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0</v>
      </c>
      <c r="J248" s="176">
        <v>46090</v>
      </c>
      <c r="K248" s="172" t="s">
        <v>93</v>
      </c>
      <c r="L248" s="172" t="s">
        <v>94</v>
      </c>
      <c r="M248" s="179">
        <v>0</v>
      </c>
      <c r="N248" s="177"/>
      <c r="O248" s="177">
        <v>34</v>
      </c>
      <c r="P248" s="180">
        <v>-46.77</v>
      </c>
    </row>
    <row r="249" spans="1:16" ht="19.5" hidden="1" customHeight="1">
      <c r="A249" s="172" t="s">
        <v>3243</v>
      </c>
      <c r="B249" s="176">
        <v>46098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0</v>
      </c>
      <c r="J249" s="176">
        <v>46090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-15.85</v>
      </c>
    </row>
    <row r="250" spans="1:16" ht="19.5" hidden="1" customHeight="1">
      <c r="A250" s="172" t="s">
        <v>3244</v>
      </c>
      <c r="B250" s="176">
        <v>46098</v>
      </c>
      <c r="C250" s="172" t="s">
        <v>92</v>
      </c>
      <c r="D250" s="172" t="s">
        <v>24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0</v>
      </c>
      <c r="J250" s="176">
        <v>46090</v>
      </c>
      <c r="K250" s="172" t="s">
        <v>93</v>
      </c>
      <c r="L250" s="172" t="s">
        <v>94</v>
      </c>
      <c r="M250" s="179">
        <v>0</v>
      </c>
      <c r="N250" s="177"/>
      <c r="O250" s="177">
        <v>34</v>
      </c>
      <c r="P250" s="180">
        <v>-46.77</v>
      </c>
    </row>
    <row r="251" spans="1:16" ht="19.5" hidden="1" customHeight="1">
      <c r="A251" s="172" t="s">
        <v>3244</v>
      </c>
      <c r="B251" s="176">
        <v>46098</v>
      </c>
      <c r="C251" s="172" t="s">
        <v>2694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0</v>
      </c>
      <c r="J251" s="176">
        <v>46090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-15.37</v>
      </c>
    </row>
    <row r="252" spans="1:16" ht="19.5" hidden="1" customHeight="1">
      <c r="A252" s="172" t="s">
        <v>3243</v>
      </c>
      <c r="B252" s="176">
        <v>46098</v>
      </c>
      <c r="C252" s="172" t="s">
        <v>92</v>
      </c>
      <c r="D252" s="172" t="s">
        <v>96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0</v>
      </c>
      <c r="J252" s="176">
        <v>46090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0</v>
      </c>
    </row>
    <row r="253" spans="1:16" ht="19.5" hidden="1" customHeight="1">
      <c r="A253" s="172" t="s">
        <v>3243</v>
      </c>
      <c r="B253" s="176">
        <v>46098</v>
      </c>
      <c r="C253" s="172" t="s">
        <v>92</v>
      </c>
      <c r="D253" s="172" t="s">
        <v>97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0</v>
      </c>
      <c r="J253" s="176">
        <v>46090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-46.77</v>
      </c>
    </row>
    <row r="254" spans="1:16" ht="19.5" hidden="1" customHeight="1">
      <c r="A254" s="172" t="s">
        <v>3243</v>
      </c>
      <c r="B254" s="176">
        <v>46098</v>
      </c>
      <c r="C254" s="172" t="s">
        <v>2694</v>
      </c>
      <c r="D254" s="172" t="s">
        <v>98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0</v>
      </c>
      <c r="J254" s="176">
        <v>46090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-15</v>
      </c>
    </row>
    <row r="255" spans="1:16" ht="19.5" hidden="1" customHeight="1">
      <c r="A255" s="172" t="s">
        <v>3244</v>
      </c>
      <c r="B255" s="176">
        <v>46098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46090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3244</v>
      </c>
      <c r="B256" s="176">
        <v>46098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46090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3244</v>
      </c>
      <c r="B257" s="176">
        <v>46098</v>
      </c>
      <c r="C257" s="172" t="s">
        <v>2694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46090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customHeight="1">
      <c r="A258" s="172" t="s">
        <v>3245</v>
      </c>
      <c r="B258" s="176">
        <v>46098</v>
      </c>
      <c r="C258" s="172" t="s">
        <v>109</v>
      </c>
      <c r="D258" s="172" t="s">
        <v>139</v>
      </c>
      <c r="E258" s="172" t="s">
        <v>85</v>
      </c>
      <c r="F258" s="172" t="s">
        <v>85</v>
      </c>
      <c r="G258" s="172" t="s">
        <v>85</v>
      </c>
      <c r="H258" s="177">
        <v>0</v>
      </c>
      <c r="I258" s="178">
        <v>0</v>
      </c>
      <c r="J258" s="176">
        <v>46098</v>
      </c>
      <c r="K258" s="172" t="s">
        <v>85</v>
      </c>
      <c r="L258" s="172" t="s">
        <v>85</v>
      </c>
      <c r="M258" s="179">
        <v>0</v>
      </c>
      <c r="N258" s="177"/>
      <c r="O258" s="177"/>
      <c r="P258" s="180">
        <v>-277.95999999999998</v>
      </c>
    </row>
    <row r="259" spans="1:16" ht="19.5" customHeight="1">
      <c r="A259" s="172" t="s">
        <v>3246</v>
      </c>
      <c r="B259" s="176">
        <v>46098</v>
      </c>
      <c r="C259" s="172" t="s">
        <v>109</v>
      </c>
      <c r="D259" s="172" t="s">
        <v>139</v>
      </c>
      <c r="E259" s="172" t="s">
        <v>85</v>
      </c>
      <c r="F259" s="172" t="s">
        <v>85</v>
      </c>
      <c r="G259" s="172" t="s">
        <v>85</v>
      </c>
      <c r="H259" s="177">
        <v>0</v>
      </c>
      <c r="I259" s="178">
        <v>0</v>
      </c>
      <c r="J259" s="176">
        <v>46098</v>
      </c>
      <c r="K259" s="172" t="s">
        <v>85</v>
      </c>
      <c r="L259" s="172" t="s">
        <v>85</v>
      </c>
      <c r="M259" s="179">
        <v>0</v>
      </c>
      <c r="N259" s="177"/>
      <c r="O259" s="177"/>
      <c r="P259" s="180">
        <v>-281.81</v>
      </c>
    </row>
    <row r="260" spans="1:16" ht="19.5" customHeight="1">
      <c r="A260" s="172" t="s">
        <v>3247</v>
      </c>
      <c r="B260" s="176">
        <v>46098</v>
      </c>
      <c r="C260" s="172" t="s">
        <v>109</v>
      </c>
      <c r="D260" s="172" t="s">
        <v>139</v>
      </c>
      <c r="E260" s="172" t="s">
        <v>85</v>
      </c>
      <c r="F260" s="172" t="s">
        <v>85</v>
      </c>
      <c r="G260" s="172" t="s">
        <v>85</v>
      </c>
      <c r="H260" s="177">
        <v>0</v>
      </c>
      <c r="I260" s="178">
        <v>0</v>
      </c>
      <c r="J260" s="176">
        <v>46098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-281.41000000000003</v>
      </c>
    </row>
    <row r="261" spans="1:16" ht="19.5" customHeight="1">
      <c r="A261" s="172" t="s">
        <v>3248</v>
      </c>
      <c r="B261" s="176">
        <v>46098</v>
      </c>
      <c r="C261" s="172" t="s">
        <v>109</v>
      </c>
      <c r="D261" s="172" t="s">
        <v>139</v>
      </c>
      <c r="E261" s="172" t="s">
        <v>85</v>
      </c>
      <c r="F261" s="172" t="s">
        <v>85</v>
      </c>
      <c r="G261" s="172" t="s">
        <v>85</v>
      </c>
      <c r="H261" s="177">
        <v>0</v>
      </c>
      <c r="I261" s="178">
        <v>0</v>
      </c>
      <c r="J261" s="176">
        <v>46098</v>
      </c>
      <c r="K261" s="172" t="s">
        <v>85</v>
      </c>
      <c r="L261" s="172" t="s">
        <v>85</v>
      </c>
      <c r="M261" s="179">
        <v>0</v>
      </c>
      <c r="N261" s="177"/>
      <c r="O261" s="177"/>
      <c r="P261" s="180">
        <v>-278.91000000000003</v>
      </c>
    </row>
    <row r="262" spans="1:16" ht="19.5" customHeight="1">
      <c r="A262" s="172" t="s">
        <v>3249</v>
      </c>
      <c r="B262" s="176">
        <v>46098</v>
      </c>
      <c r="C262" s="172" t="s">
        <v>109</v>
      </c>
      <c r="D262" s="172" t="s">
        <v>139</v>
      </c>
      <c r="E262" s="172" t="s">
        <v>85</v>
      </c>
      <c r="F262" s="172" t="s">
        <v>85</v>
      </c>
      <c r="G262" s="172" t="s">
        <v>85</v>
      </c>
      <c r="H262" s="177">
        <v>0</v>
      </c>
      <c r="I262" s="178">
        <v>0</v>
      </c>
      <c r="J262" s="176">
        <v>46098</v>
      </c>
      <c r="K262" s="172" t="s">
        <v>85</v>
      </c>
      <c r="L262" s="172" t="s">
        <v>85</v>
      </c>
      <c r="M262" s="179">
        <v>0</v>
      </c>
      <c r="N262" s="177"/>
      <c r="O262" s="177"/>
      <c r="P262" s="180">
        <v>-282.68</v>
      </c>
    </row>
    <row r="263" spans="1:16" ht="19.5" customHeight="1">
      <c r="A263" s="172" t="s">
        <v>3250</v>
      </c>
      <c r="B263" s="176">
        <v>46098</v>
      </c>
      <c r="C263" s="172" t="s">
        <v>109</v>
      </c>
      <c r="D263" s="172" t="s">
        <v>139</v>
      </c>
      <c r="E263" s="172" t="s">
        <v>85</v>
      </c>
      <c r="F263" s="172" t="s">
        <v>85</v>
      </c>
      <c r="G263" s="172" t="s">
        <v>85</v>
      </c>
      <c r="H263" s="177">
        <v>0</v>
      </c>
      <c r="I263" s="178">
        <v>0</v>
      </c>
      <c r="J263" s="176">
        <v>46098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-286.14999999999998</v>
      </c>
    </row>
    <row r="264" spans="1:16" ht="19.5" customHeight="1">
      <c r="A264" s="172" t="s">
        <v>3251</v>
      </c>
      <c r="B264" s="176">
        <v>46098</v>
      </c>
      <c r="C264" s="172" t="s">
        <v>109</v>
      </c>
      <c r="D264" s="172" t="s">
        <v>139</v>
      </c>
      <c r="E264" s="172" t="s">
        <v>85</v>
      </c>
      <c r="F264" s="172" t="s">
        <v>85</v>
      </c>
      <c r="G264" s="172" t="s">
        <v>85</v>
      </c>
      <c r="H264" s="177">
        <v>0</v>
      </c>
      <c r="I264" s="178">
        <v>0</v>
      </c>
      <c r="J264" s="176">
        <v>46098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-285.01</v>
      </c>
    </row>
    <row r="265" spans="1:16" ht="19.5" customHeight="1">
      <c r="A265" s="172" t="s">
        <v>3013</v>
      </c>
      <c r="B265" s="176">
        <v>46098</v>
      </c>
      <c r="C265" s="172" t="s">
        <v>109</v>
      </c>
      <c r="D265" s="172" t="s">
        <v>143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46098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-132.5</v>
      </c>
    </row>
    <row r="266" spans="1:16" ht="19.5" customHeight="1">
      <c r="A266" s="172" t="s">
        <v>142</v>
      </c>
      <c r="B266" s="176">
        <v>46098</v>
      </c>
      <c r="C266" s="172" t="s">
        <v>109</v>
      </c>
      <c r="D266" s="172" t="s">
        <v>143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46098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-1242.0999999999999</v>
      </c>
    </row>
    <row r="267" spans="1:16" ht="19.5" hidden="1" customHeight="1">
      <c r="A267" s="172" t="s">
        <v>3252</v>
      </c>
      <c r="B267" s="176">
        <v>46099</v>
      </c>
      <c r="C267" s="172" t="s">
        <v>92</v>
      </c>
      <c r="D267" s="172" t="s">
        <v>24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46092</v>
      </c>
      <c r="K267" s="172" t="s">
        <v>93</v>
      </c>
      <c r="L267" s="172" t="s">
        <v>94</v>
      </c>
      <c r="M267" s="179">
        <v>0</v>
      </c>
      <c r="N267" s="177"/>
      <c r="O267" s="177">
        <v>34</v>
      </c>
      <c r="P267" s="180">
        <v>-46.77</v>
      </c>
    </row>
    <row r="268" spans="1:16" ht="19.5" hidden="1" customHeight="1">
      <c r="A268" s="172" t="s">
        <v>3252</v>
      </c>
      <c r="B268" s="176">
        <v>46099</v>
      </c>
      <c r="C268" s="172" t="s">
        <v>2694</v>
      </c>
      <c r="D268" s="172" t="s">
        <v>95</v>
      </c>
      <c r="E268" s="172" t="s">
        <v>39</v>
      </c>
      <c r="F268" s="172" t="s">
        <v>117</v>
      </c>
      <c r="G268" s="172" t="s">
        <v>84</v>
      </c>
      <c r="H268" s="177">
        <v>1</v>
      </c>
      <c r="I268" s="178">
        <v>0</v>
      </c>
      <c r="J268" s="176">
        <v>46092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-20.61</v>
      </c>
    </row>
    <row r="269" spans="1:16" ht="19.5" hidden="1" customHeight="1">
      <c r="A269" s="172" t="s">
        <v>3252</v>
      </c>
      <c r="B269" s="176">
        <v>46099</v>
      </c>
      <c r="C269" s="172" t="s">
        <v>92</v>
      </c>
      <c r="D269" s="172" t="s">
        <v>96</v>
      </c>
      <c r="E269" s="172" t="s">
        <v>39</v>
      </c>
      <c r="F269" s="172" t="s">
        <v>117</v>
      </c>
      <c r="G269" s="172" t="s">
        <v>84</v>
      </c>
      <c r="H269" s="177">
        <v>1</v>
      </c>
      <c r="I269" s="178">
        <v>0</v>
      </c>
      <c r="J269" s="176">
        <v>46092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0</v>
      </c>
    </row>
    <row r="270" spans="1:16" ht="19.5" hidden="1" customHeight="1">
      <c r="A270" s="172" t="s">
        <v>3252</v>
      </c>
      <c r="B270" s="176">
        <v>46099</v>
      </c>
      <c r="C270" s="172" t="s">
        <v>92</v>
      </c>
      <c r="D270" s="172" t="s">
        <v>97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0</v>
      </c>
      <c r="J270" s="176">
        <v>46092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-46.77</v>
      </c>
    </row>
    <row r="271" spans="1:16" ht="19.5" hidden="1" customHeight="1">
      <c r="A271" s="172" t="s">
        <v>3252</v>
      </c>
      <c r="B271" s="176">
        <v>46099</v>
      </c>
      <c r="C271" s="172" t="s">
        <v>2694</v>
      </c>
      <c r="D271" s="172" t="s">
        <v>98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0</v>
      </c>
      <c r="J271" s="176">
        <v>46092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-15</v>
      </c>
    </row>
    <row r="272" spans="1:16" ht="19.5" hidden="1" customHeight="1">
      <c r="A272" s="172" t="s">
        <v>3253</v>
      </c>
      <c r="B272" s="176">
        <v>46099</v>
      </c>
      <c r="C272" s="172" t="s">
        <v>92</v>
      </c>
      <c r="D272" s="172" t="s">
        <v>24</v>
      </c>
      <c r="E272" s="172" t="s">
        <v>52</v>
      </c>
      <c r="F272" s="172" t="s">
        <v>90</v>
      </c>
      <c r="G272" s="172" t="s">
        <v>84</v>
      </c>
      <c r="H272" s="177">
        <v>1</v>
      </c>
      <c r="I272" s="178">
        <v>0</v>
      </c>
      <c r="J272" s="176">
        <v>46095</v>
      </c>
      <c r="K272" s="172" t="s">
        <v>93</v>
      </c>
      <c r="L272" s="172" t="s">
        <v>94</v>
      </c>
      <c r="M272" s="179">
        <v>0</v>
      </c>
      <c r="N272" s="177"/>
      <c r="O272" s="177">
        <v>36</v>
      </c>
      <c r="P272" s="180">
        <v>-56.94</v>
      </c>
    </row>
    <row r="273" spans="1:16" ht="19.5" hidden="1" customHeight="1">
      <c r="A273" s="172" t="s">
        <v>3253</v>
      </c>
      <c r="B273" s="176">
        <v>46099</v>
      </c>
      <c r="C273" s="172" t="s">
        <v>2694</v>
      </c>
      <c r="D273" s="172" t="s">
        <v>95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0</v>
      </c>
      <c r="J273" s="176">
        <v>46095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-14.5</v>
      </c>
    </row>
    <row r="274" spans="1:16" ht="19.5" hidden="1" customHeight="1">
      <c r="A274" s="172" t="s">
        <v>3253</v>
      </c>
      <c r="B274" s="176">
        <v>46099</v>
      </c>
      <c r="C274" s="172" t="s">
        <v>92</v>
      </c>
      <c r="D274" s="172" t="s">
        <v>96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0</v>
      </c>
      <c r="J274" s="176">
        <v>46095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0</v>
      </c>
    </row>
    <row r="275" spans="1:16" ht="19.5" hidden="1" customHeight="1">
      <c r="A275" s="172" t="s">
        <v>3253</v>
      </c>
      <c r="B275" s="176">
        <v>46099</v>
      </c>
      <c r="C275" s="172" t="s">
        <v>92</v>
      </c>
      <c r="D275" s="172" t="s">
        <v>97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0</v>
      </c>
      <c r="J275" s="176">
        <v>46095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-56.94</v>
      </c>
    </row>
    <row r="276" spans="1:16" ht="19.5" hidden="1" customHeight="1">
      <c r="A276" s="172" t="s">
        <v>3253</v>
      </c>
      <c r="B276" s="176">
        <v>46099</v>
      </c>
      <c r="C276" s="172" t="s">
        <v>2694</v>
      </c>
      <c r="D276" s="172" t="s">
        <v>98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46095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-15</v>
      </c>
    </row>
    <row r="277" spans="1:16" ht="19.5" hidden="1" customHeight="1">
      <c r="A277" s="172" t="s">
        <v>3254</v>
      </c>
      <c r="B277" s="176">
        <v>46099</v>
      </c>
      <c r="C277" s="172" t="s">
        <v>92</v>
      </c>
      <c r="D277" s="172" t="s">
        <v>24</v>
      </c>
      <c r="E277" s="172" t="s">
        <v>43</v>
      </c>
      <c r="F277" s="172" t="s">
        <v>125</v>
      </c>
      <c r="G277" s="172" t="s">
        <v>84</v>
      </c>
      <c r="H277" s="177">
        <v>1</v>
      </c>
      <c r="I277" s="178">
        <v>2612</v>
      </c>
      <c r="J277" s="176">
        <v>46097</v>
      </c>
      <c r="K277" s="172" t="s">
        <v>93</v>
      </c>
      <c r="L277" s="172" t="s">
        <v>94</v>
      </c>
      <c r="M277" s="179">
        <v>0.43</v>
      </c>
      <c r="N277" s="177"/>
      <c r="O277" s="177">
        <v>35</v>
      </c>
      <c r="P277" s="180">
        <v>-103.53</v>
      </c>
    </row>
    <row r="278" spans="1:16" ht="19.5" hidden="1" customHeight="1">
      <c r="A278" s="172" t="s">
        <v>3254</v>
      </c>
      <c r="B278" s="176">
        <v>46099</v>
      </c>
      <c r="C278" s="172" t="s">
        <v>100</v>
      </c>
      <c r="D278" s="172" t="s">
        <v>101</v>
      </c>
      <c r="E278" s="172" t="s">
        <v>43</v>
      </c>
      <c r="F278" s="172" t="s">
        <v>125</v>
      </c>
      <c r="G278" s="172" t="s">
        <v>84</v>
      </c>
      <c r="H278" s="177">
        <v>1</v>
      </c>
      <c r="I278" s="178">
        <v>2612</v>
      </c>
      <c r="J278" s="176">
        <v>46097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540.1</v>
      </c>
    </row>
    <row r="279" spans="1:16" ht="19.5" hidden="1" customHeight="1">
      <c r="A279" s="172" t="s">
        <v>3254</v>
      </c>
      <c r="B279" s="176">
        <v>46099</v>
      </c>
      <c r="C279" s="172" t="s">
        <v>100</v>
      </c>
      <c r="D279" s="172" t="s">
        <v>102</v>
      </c>
      <c r="E279" s="172" t="s">
        <v>43</v>
      </c>
      <c r="F279" s="172" t="s">
        <v>125</v>
      </c>
      <c r="G279" s="172" t="s">
        <v>84</v>
      </c>
      <c r="H279" s="177">
        <v>1</v>
      </c>
      <c r="I279" s="178">
        <v>2612</v>
      </c>
      <c r="J279" s="176">
        <v>46097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5.4</v>
      </c>
    </row>
    <row r="280" spans="1:16" ht="19.5" hidden="1" customHeight="1">
      <c r="A280" s="172" t="s">
        <v>3254</v>
      </c>
      <c r="B280" s="176">
        <v>46099</v>
      </c>
      <c r="C280" s="172" t="s">
        <v>100</v>
      </c>
      <c r="D280" s="172" t="s">
        <v>103</v>
      </c>
      <c r="E280" s="172" t="s">
        <v>43</v>
      </c>
      <c r="F280" s="172" t="s">
        <v>125</v>
      </c>
      <c r="G280" s="172" t="s">
        <v>84</v>
      </c>
      <c r="H280" s="177">
        <v>1</v>
      </c>
      <c r="I280" s="178">
        <v>2612</v>
      </c>
      <c r="J280" s="176">
        <v>46097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2066.5</v>
      </c>
    </row>
    <row r="281" spans="1:16" ht="19.5" hidden="1" customHeight="1">
      <c r="A281" s="172" t="s">
        <v>3254</v>
      </c>
      <c r="B281" s="176">
        <v>46099</v>
      </c>
      <c r="C281" s="172" t="s">
        <v>104</v>
      </c>
      <c r="D281" s="172" t="s">
        <v>105</v>
      </c>
      <c r="E281" s="172" t="s">
        <v>43</v>
      </c>
      <c r="F281" s="172" t="s">
        <v>125</v>
      </c>
      <c r="G281" s="172" t="s">
        <v>84</v>
      </c>
      <c r="H281" s="177">
        <v>1</v>
      </c>
      <c r="I281" s="178">
        <v>2612</v>
      </c>
      <c r="J281" s="176">
        <v>46097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-1123.1600000000001</v>
      </c>
    </row>
    <row r="282" spans="1:16" ht="19.5" hidden="1" customHeight="1">
      <c r="A282" s="172" t="s">
        <v>3254</v>
      </c>
      <c r="B282" s="176">
        <v>46099</v>
      </c>
      <c r="C282" s="172" t="s">
        <v>2694</v>
      </c>
      <c r="D282" s="172" t="s">
        <v>95</v>
      </c>
      <c r="E282" s="172" t="s">
        <v>43</v>
      </c>
      <c r="F282" s="172" t="s">
        <v>125</v>
      </c>
      <c r="G282" s="172" t="s">
        <v>84</v>
      </c>
      <c r="H282" s="177">
        <v>1</v>
      </c>
      <c r="I282" s="178">
        <v>2612</v>
      </c>
      <c r="J282" s="176">
        <v>46097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-6.45</v>
      </c>
    </row>
    <row r="283" spans="1:16" ht="19.5" hidden="1" customHeight="1">
      <c r="A283" s="172" t="s">
        <v>3255</v>
      </c>
      <c r="B283" s="176">
        <v>46099</v>
      </c>
      <c r="C283" s="172" t="s">
        <v>92</v>
      </c>
      <c r="D283" s="172" t="s">
        <v>24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46095</v>
      </c>
      <c r="K283" s="172" t="s">
        <v>93</v>
      </c>
      <c r="L283" s="172" t="s">
        <v>94</v>
      </c>
      <c r="M283" s="179">
        <v>0</v>
      </c>
      <c r="N283" s="177"/>
      <c r="O283" s="177">
        <v>36</v>
      </c>
      <c r="P283" s="180">
        <v>-46.77</v>
      </c>
    </row>
    <row r="284" spans="1:16" ht="19.5" hidden="1" customHeight="1">
      <c r="A284" s="172" t="s">
        <v>3255</v>
      </c>
      <c r="B284" s="176">
        <v>46099</v>
      </c>
      <c r="C284" s="172" t="s">
        <v>2694</v>
      </c>
      <c r="D284" s="172" t="s">
        <v>95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46095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-7.09</v>
      </c>
    </row>
    <row r="285" spans="1:16" ht="19.5" hidden="1" customHeight="1">
      <c r="A285" s="172" t="s">
        <v>3255</v>
      </c>
      <c r="B285" s="176">
        <v>46099</v>
      </c>
      <c r="C285" s="172" t="s">
        <v>92</v>
      </c>
      <c r="D285" s="172" t="s">
        <v>96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0</v>
      </c>
      <c r="J285" s="176">
        <v>46095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3255</v>
      </c>
      <c r="B286" s="176">
        <v>46099</v>
      </c>
      <c r="C286" s="172" t="s">
        <v>92</v>
      </c>
      <c r="D286" s="172" t="s">
        <v>97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0</v>
      </c>
      <c r="J286" s="176">
        <v>46095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3255</v>
      </c>
      <c r="B287" s="176">
        <v>46099</v>
      </c>
      <c r="C287" s="172" t="s">
        <v>2694</v>
      </c>
      <c r="D287" s="172" t="s">
        <v>98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0</v>
      </c>
      <c r="J287" s="176">
        <v>46095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-15</v>
      </c>
    </row>
    <row r="288" spans="1:16" ht="19.5" hidden="1" customHeight="1">
      <c r="A288" s="172" t="s">
        <v>3256</v>
      </c>
      <c r="B288" s="176">
        <v>46099</v>
      </c>
      <c r="C288" s="172" t="s">
        <v>92</v>
      </c>
      <c r="D288" s="172" t="s">
        <v>24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0</v>
      </c>
      <c r="J288" s="176">
        <v>46094</v>
      </c>
      <c r="K288" s="172" t="s">
        <v>93</v>
      </c>
      <c r="L288" s="172" t="s">
        <v>94</v>
      </c>
      <c r="M288" s="179">
        <v>0</v>
      </c>
      <c r="N288" s="177"/>
      <c r="O288" s="177">
        <v>35</v>
      </c>
      <c r="P288" s="180">
        <v>-46.77</v>
      </c>
    </row>
    <row r="289" spans="1:16" ht="19.5" hidden="1" customHeight="1">
      <c r="A289" s="172" t="s">
        <v>3256</v>
      </c>
      <c r="B289" s="176">
        <v>46099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0</v>
      </c>
      <c r="J289" s="176">
        <v>46094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-12.72</v>
      </c>
    </row>
    <row r="290" spans="1:16" ht="19.5" hidden="1" customHeight="1">
      <c r="A290" s="172" t="s">
        <v>3256</v>
      </c>
      <c r="B290" s="176">
        <v>46099</v>
      </c>
      <c r="C290" s="172" t="s">
        <v>92</v>
      </c>
      <c r="D290" s="172" t="s">
        <v>96</v>
      </c>
      <c r="E290" s="172" t="s">
        <v>39</v>
      </c>
      <c r="F290" s="172" t="s">
        <v>117</v>
      </c>
      <c r="G290" s="172" t="s">
        <v>84</v>
      </c>
      <c r="H290" s="177">
        <v>1</v>
      </c>
      <c r="I290" s="178">
        <v>0</v>
      </c>
      <c r="J290" s="176">
        <v>46094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3256</v>
      </c>
      <c r="B291" s="176">
        <v>46099</v>
      </c>
      <c r="C291" s="172" t="s">
        <v>92</v>
      </c>
      <c r="D291" s="172" t="s">
        <v>97</v>
      </c>
      <c r="E291" s="172" t="s">
        <v>39</v>
      </c>
      <c r="F291" s="172" t="s">
        <v>117</v>
      </c>
      <c r="G291" s="172" t="s">
        <v>84</v>
      </c>
      <c r="H291" s="177">
        <v>1</v>
      </c>
      <c r="I291" s="178">
        <v>0</v>
      </c>
      <c r="J291" s="176">
        <v>46094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3256</v>
      </c>
      <c r="B292" s="176">
        <v>46099</v>
      </c>
      <c r="C292" s="172" t="s">
        <v>2694</v>
      </c>
      <c r="D292" s="172" t="s">
        <v>98</v>
      </c>
      <c r="E292" s="172" t="s">
        <v>39</v>
      </c>
      <c r="F292" s="172" t="s">
        <v>117</v>
      </c>
      <c r="G292" s="172" t="s">
        <v>84</v>
      </c>
      <c r="H292" s="177">
        <v>1</v>
      </c>
      <c r="I292" s="178">
        <v>0</v>
      </c>
      <c r="J292" s="176">
        <v>46094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85</v>
      </c>
      <c r="B293" s="176">
        <v>46099</v>
      </c>
      <c r="C293" s="172" t="s">
        <v>109</v>
      </c>
      <c r="D293" s="172" t="s">
        <v>110</v>
      </c>
      <c r="E293" s="172" t="s">
        <v>85</v>
      </c>
      <c r="F293" s="172" t="s">
        <v>85</v>
      </c>
      <c r="G293" s="172" t="s">
        <v>3257</v>
      </c>
      <c r="H293" s="177">
        <v>0</v>
      </c>
      <c r="I293" s="178">
        <v>0</v>
      </c>
      <c r="J293" s="176">
        <v>46099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-150</v>
      </c>
    </row>
    <row r="294" spans="1:16" ht="19.5" hidden="1" customHeight="1">
      <c r="A294" s="172" t="s">
        <v>3204</v>
      </c>
      <c r="B294" s="176">
        <v>46099</v>
      </c>
      <c r="C294" s="172" t="s">
        <v>92</v>
      </c>
      <c r="D294" s="172" t="s">
        <v>24</v>
      </c>
      <c r="E294" s="172" t="s">
        <v>41</v>
      </c>
      <c r="F294" s="172" t="s">
        <v>83</v>
      </c>
      <c r="G294" s="172" t="s">
        <v>84</v>
      </c>
      <c r="H294" s="177">
        <v>1</v>
      </c>
      <c r="I294" s="178">
        <v>0</v>
      </c>
      <c r="J294" s="176">
        <v>46092</v>
      </c>
      <c r="K294" s="172" t="s">
        <v>93</v>
      </c>
      <c r="L294" s="172" t="s">
        <v>94</v>
      </c>
      <c r="M294" s="179">
        <v>0</v>
      </c>
      <c r="N294" s="177"/>
      <c r="O294" s="177">
        <v>34</v>
      </c>
      <c r="P294" s="180">
        <v>-46.77</v>
      </c>
    </row>
    <row r="295" spans="1:16" ht="19.5" hidden="1" customHeight="1">
      <c r="A295" s="172" t="s">
        <v>3204</v>
      </c>
      <c r="B295" s="176">
        <v>46099</v>
      </c>
      <c r="C295" s="172" t="s">
        <v>2694</v>
      </c>
      <c r="D295" s="172" t="s">
        <v>95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46092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-14.44</v>
      </c>
    </row>
    <row r="296" spans="1:16" ht="19.5" hidden="1" customHeight="1">
      <c r="A296" s="172" t="s">
        <v>3204</v>
      </c>
      <c r="B296" s="176">
        <v>46099</v>
      </c>
      <c r="C296" s="172" t="s">
        <v>92</v>
      </c>
      <c r="D296" s="172" t="s">
        <v>96</v>
      </c>
      <c r="E296" s="172" t="s">
        <v>41</v>
      </c>
      <c r="F296" s="172" t="s">
        <v>83</v>
      </c>
      <c r="G296" s="172" t="s">
        <v>84</v>
      </c>
      <c r="H296" s="177">
        <v>1</v>
      </c>
      <c r="I296" s="178">
        <v>0</v>
      </c>
      <c r="J296" s="176">
        <v>46092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3204</v>
      </c>
      <c r="B297" s="176">
        <v>46099</v>
      </c>
      <c r="C297" s="172" t="s">
        <v>92</v>
      </c>
      <c r="D297" s="172" t="s">
        <v>97</v>
      </c>
      <c r="E297" s="172" t="s">
        <v>41</v>
      </c>
      <c r="F297" s="172" t="s">
        <v>83</v>
      </c>
      <c r="G297" s="172" t="s">
        <v>84</v>
      </c>
      <c r="H297" s="177">
        <v>1</v>
      </c>
      <c r="I297" s="178">
        <v>0</v>
      </c>
      <c r="J297" s="176">
        <v>46092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-81.34</v>
      </c>
    </row>
    <row r="298" spans="1:16" ht="19.5" hidden="1" customHeight="1">
      <c r="A298" s="172" t="s">
        <v>3204</v>
      </c>
      <c r="B298" s="176">
        <v>46099</v>
      </c>
      <c r="C298" s="172" t="s">
        <v>2694</v>
      </c>
      <c r="D298" s="172" t="s">
        <v>98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46092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3258</v>
      </c>
      <c r="B299" s="176">
        <v>46099</v>
      </c>
      <c r="C299" s="172" t="s">
        <v>92</v>
      </c>
      <c r="D299" s="172" t="s">
        <v>24</v>
      </c>
      <c r="E299" s="172" t="s">
        <v>57</v>
      </c>
      <c r="F299" s="172" t="s">
        <v>1263</v>
      </c>
      <c r="G299" s="172" t="s">
        <v>84</v>
      </c>
      <c r="H299" s="177">
        <v>1</v>
      </c>
      <c r="I299" s="178">
        <v>0</v>
      </c>
      <c r="J299" s="176">
        <v>46090</v>
      </c>
      <c r="K299" s="172" t="s">
        <v>93</v>
      </c>
      <c r="L299" s="172" t="s">
        <v>94</v>
      </c>
      <c r="M299" s="179">
        <v>0</v>
      </c>
      <c r="N299" s="177"/>
      <c r="O299" s="177">
        <v>34</v>
      </c>
      <c r="P299" s="180">
        <v>-56.94</v>
      </c>
    </row>
    <row r="300" spans="1:16" ht="19.5" hidden="1" customHeight="1">
      <c r="A300" s="172" t="s">
        <v>3258</v>
      </c>
      <c r="B300" s="176">
        <v>46099</v>
      </c>
      <c r="C300" s="172" t="s">
        <v>2694</v>
      </c>
      <c r="D300" s="172" t="s">
        <v>95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0</v>
      </c>
      <c r="J300" s="176">
        <v>46090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-15.79</v>
      </c>
    </row>
    <row r="301" spans="1:16" ht="19.5" hidden="1" customHeight="1">
      <c r="A301" s="172" t="s">
        <v>3258</v>
      </c>
      <c r="B301" s="176">
        <v>46099</v>
      </c>
      <c r="C301" s="172" t="s">
        <v>92</v>
      </c>
      <c r="D301" s="172" t="s">
        <v>96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0</v>
      </c>
      <c r="J301" s="176">
        <v>46090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3258</v>
      </c>
      <c r="B302" s="176">
        <v>46099</v>
      </c>
      <c r="C302" s="172" t="s">
        <v>92</v>
      </c>
      <c r="D302" s="172" t="s">
        <v>97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0</v>
      </c>
      <c r="J302" s="176">
        <v>46090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3258</v>
      </c>
      <c r="B303" s="176">
        <v>46099</v>
      </c>
      <c r="C303" s="172" t="s">
        <v>2694</v>
      </c>
      <c r="D303" s="172" t="s">
        <v>98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0</v>
      </c>
      <c r="J303" s="176">
        <v>46090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3259</v>
      </c>
      <c r="B304" s="176">
        <v>46099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46094</v>
      </c>
      <c r="K304" s="172" t="s">
        <v>93</v>
      </c>
      <c r="L304" s="172" t="s">
        <v>94</v>
      </c>
      <c r="M304" s="179">
        <v>0</v>
      </c>
      <c r="N304" s="177"/>
      <c r="O304" s="177">
        <v>35</v>
      </c>
      <c r="P304" s="180">
        <v>-46.77</v>
      </c>
    </row>
    <row r="305" spans="1:16" ht="19.5" hidden="1" customHeight="1">
      <c r="A305" s="172" t="s">
        <v>3259</v>
      </c>
      <c r="B305" s="176">
        <v>46099</v>
      </c>
      <c r="C305" s="172" t="s">
        <v>2694</v>
      </c>
      <c r="D305" s="172" t="s">
        <v>95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46094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-8.4499999999999993</v>
      </c>
    </row>
    <row r="306" spans="1:16" ht="19.5" hidden="1" customHeight="1">
      <c r="A306" s="172" t="s">
        <v>3259</v>
      </c>
      <c r="B306" s="176">
        <v>46099</v>
      </c>
      <c r="C306" s="172" t="s">
        <v>92</v>
      </c>
      <c r="D306" s="172" t="s">
        <v>96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0</v>
      </c>
      <c r="J306" s="176">
        <v>46094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0</v>
      </c>
    </row>
    <row r="307" spans="1:16" ht="19.5" hidden="1" customHeight="1">
      <c r="A307" s="172" t="s">
        <v>3259</v>
      </c>
      <c r="B307" s="176">
        <v>46099</v>
      </c>
      <c r="C307" s="172" t="s">
        <v>92</v>
      </c>
      <c r="D307" s="172" t="s">
        <v>97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0</v>
      </c>
      <c r="J307" s="176">
        <v>46094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-46.77</v>
      </c>
    </row>
    <row r="308" spans="1:16" ht="19.5" hidden="1" customHeight="1">
      <c r="A308" s="172" t="s">
        <v>3259</v>
      </c>
      <c r="B308" s="176">
        <v>46099</v>
      </c>
      <c r="C308" s="172" t="s">
        <v>2694</v>
      </c>
      <c r="D308" s="172" t="s">
        <v>98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0</v>
      </c>
      <c r="J308" s="176">
        <v>46094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-15</v>
      </c>
    </row>
    <row r="309" spans="1:16" ht="19.5" hidden="1" customHeight="1">
      <c r="A309" s="172" t="s">
        <v>3260</v>
      </c>
      <c r="B309" s="176">
        <v>46099</v>
      </c>
      <c r="C309" s="172" t="s">
        <v>92</v>
      </c>
      <c r="D309" s="172" t="s">
        <v>24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46095</v>
      </c>
      <c r="K309" s="172" t="s">
        <v>93</v>
      </c>
      <c r="L309" s="172" t="s">
        <v>94</v>
      </c>
      <c r="M309" s="179">
        <v>0</v>
      </c>
      <c r="N309" s="177"/>
      <c r="O309" s="177">
        <v>36</v>
      </c>
      <c r="P309" s="180">
        <v>-46.77</v>
      </c>
    </row>
    <row r="310" spans="1:16" ht="19.5" hidden="1" customHeight="1">
      <c r="A310" s="172" t="s">
        <v>3260</v>
      </c>
      <c r="B310" s="176">
        <v>46099</v>
      </c>
      <c r="C310" s="172" t="s">
        <v>2694</v>
      </c>
      <c r="D310" s="172" t="s">
        <v>95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46095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-8.77</v>
      </c>
    </row>
    <row r="311" spans="1:16" ht="19.5" hidden="1" customHeight="1">
      <c r="A311" s="172" t="s">
        <v>3260</v>
      </c>
      <c r="B311" s="176">
        <v>46099</v>
      </c>
      <c r="C311" s="172" t="s">
        <v>92</v>
      </c>
      <c r="D311" s="172" t="s">
        <v>96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46095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0</v>
      </c>
    </row>
    <row r="312" spans="1:16" ht="19.5" hidden="1" customHeight="1">
      <c r="A312" s="172" t="s">
        <v>3260</v>
      </c>
      <c r="B312" s="176">
        <v>46099</v>
      </c>
      <c r="C312" s="172" t="s">
        <v>92</v>
      </c>
      <c r="D312" s="172" t="s">
        <v>97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46095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-46.77</v>
      </c>
    </row>
    <row r="313" spans="1:16" ht="19.5" hidden="1" customHeight="1">
      <c r="A313" s="172" t="s">
        <v>3260</v>
      </c>
      <c r="B313" s="176">
        <v>46099</v>
      </c>
      <c r="C313" s="172" t="s">
        <v>2694</v>
      </c>
      <c r="D313" s="172" t="s">
        <v>98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0</v>
      </c>
      <c r="J313" s="176">
        <v>46095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-15</v>
      </c>
    </row>
    <row r="314" spans="1:16" ht="19.5" hidden="1" customHeight="1">
      <c r="A314" s="172" t="s">
        <v>3261</v>
      </c>
      <c r="B314" s="176">
        <v>46099</v>
      </c>
      <c r="C314" s="172" t="s">
        <v>92</v>
      </c>
      <c r="D314" s="172" t="s">
        <v>24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2612</v>
      </c>
      <c r="J314" s="176">
        <v>46094</v>
      </c>
      <c r="K314" s="172" t="s">
        <v>93</v>
      </c>
      <c r="L314" s="172" t="s">
        <v>94</v>
      </c>
      <c r="M314" s="179">
        <v>0.43</v>
      </c>
      <c r="N314" s="177"/>
      <c r="O314" s="177">
        <v>35</v>
      </c>
      <c r="P314" s="180">
        <v>-103.53</v>
      </c>
    </row>
    <row r="315" spans="1:16" ht="19.5" hidden="1" customHeight="1">
      <c r="A315" s="172" t="s">
        <v>3261</v>
      </c>
      <c r="B315" s="176">
        <v>46099</v>
      </c>
      <c r="C315" s="172" t="s">
        <v>100</v>
      </c>
      <c r="D315" s="172" t="s">
        <v>101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2612</v>
      </c>
      <c r="J315" s="176">
        <v>46094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1236.19</v>
      </c>
    </row>
    <row r="316" spans="1:16" ht="19.5" hidden="1" customHeight="1">
      <c r="A316" s="172" t="s">
        <v>3261</v>
      </c>
      <c r="B316" s="176">
        <v>46099</v>
      </c>
      <c r="C316" s="172" t="s">
        <v>100</v>
      </c>
      <c r="D316" s="172" t="s">
        <v>102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2612</v>
      </c>
      <c r="J316" s="176">
        <v>46094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12.36</v>
      </c>
    </row>
    <row r="317" spans="1:16" ht="19.5" hidden="1" customHeight="1">
      <c r="A317" s="172" t="s">
        <v>3261</v>
      </c>
      <c r="B317" s="176">
        <v>46099</v>
      </c>
      <c r="C317" s="172" t="s">
        <v>100</v>
      </c>
      <c r="D317" s="172" t="s">
        <v>103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2612</v>
      </c>
      <c r="J317" s="176">
        <v>46094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1363.45</v>
      </c>
    </row>
    <row r="318" spans="1:16" ht="19.5" hidden="1" customHeight="1">
      <c r="A318" s="172" t="s">
        <v>3261</v>
      </c>
      <c r="B318" s="176">
        <v>46099</v>
      </c>
      <c r="C318" s="172" t="s">
        <v>104</v>
      </c>
      <c r="D318" s="172" t="s">
        <v>105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2612</v>
      </c>
      <c r="J318" s="176">
        <v>46094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-1123.1600000000001</v>
      </c>
    </row>
    <row r="319" spans="1:16" ht="19.5" hidden="1" customHeight="1">
      <c r="A319" s="172" t="s">
        <v>3261</v>
      </c>
      <c r="B319" s="176">
        <v>46099</v>
      </c>
      <c r="C319" s="172" t="s">
        <v>2694</v>
      </c>
      <c r="D319" s="172" t="s">
        <v>82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0</v>
      </c>
      <c r="J319" s="176">
        <v>46094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-23.49</v>
      </c>
    </row>
    <row r="320" spans="1:16" ht="19.5" hidden="1" customHeight="1">
      <c r="A320" s="172" t="s">
        <v>3262</v>
      </c>
      <c r="B320" s="176">
        <v>46099</v>
      </c>
      <c r="C320" s="172" t="s">
        <v>92</v>
      </c>
      <c r="D320" s="172" t="s">
        <v>24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0</v>
      </c>
      <c r="J320" s="176">
        <v>46075</v>
      </c>
      <c r="K320" s="172" t="s">
        <v>93</v>
      </c>
      <c r="L320" s="172" t="s">
        <v>94</v>
      </c>
      <c r="M320" s="179">
        <v>0</v>
      </c>
      <c r="N320" s="177"/>
      <c r="O320" s="177">
        <v>37</v>
      </c>
      <c r="P320" s="180">
        <v>-46.77</v>
      </c>
    </row>
    <row r="321" spans="1:16" ht="19.5" hidden="1" customHeight="1">
      <c r="A321" s="172" t="s">
        <v>3262</v>
      </c>
      <c r="B321" s="176">
        <v>46099</v>
      </c>
      <c r="C321" s="172" t="s">
        <v>2694</v>
      </c>
      <c r="D321" s="172" t="s">
        <v>95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46075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-10.3</v>
      </c>
    </row>
    <row r="322" spans="1:16" ht="19.5" hidden="1" customHeight="1">
      <c r="A322" s="172" t="s">
        <v>3262</v>
      </c>
      <c r="B322" s="176">
        <v>46099</v>
      </c>
      <c r="C322" s="172" t="s">
        <v>92</v>
      </c>
      <c r="D322" s="172" t="s">
        <v>96</v>
      </c>
      <c r="E322" s="172" t="s">
        <v>43</v>
      </c>
      <c r="F322" s="172" t="s">
        <v>125</v>
      </c>
      <c r="G322" s="172" t="s">
        <v>84</v>
      </c>
      <c r="H322" s="177">
        <v>1</v>
      </c>
      <c r="I322" s="178">
        <v>0</v>
      </c>
      <c r="J322" s="176">
        <v>46075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3262</v>
      </c>
      <c r="B323" s="176">
        <v>46099</v>
      </c>
      <c r="C323" s="172" t="s">
        <v>92</v>
      </c>
      <c r="D323" s="172" t="s">
        <v>97</v>
      </c>
      <c r="E323" s="172" t="s">
        <v>43</v>
      </c>
      <c r="F323" s="172" t="s">
        <v>125</v>
      </c>
      <c r="G323" s="172" t="s">
        <v>84</v>
      </c>
      <c r="H323" s="177">
        <v>1</v>
      </c>
      <c r="I323" s="178">
        <v>0</v>
      </c>
      <c r="J323" s="176">
        <v>46075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-46.77</v>
      </c>
    </row>
    <row r="324" spans="1:16" ht="19.5" hidden="1" customHeight="1">
      <c r="A324" s="172" t="s">
        <v>3262</v>
      </c>
      <c r="B324" s="176">
        <v>46099</v>
      </c>
      <c r="C324" s="172" t="s">
        <v>2694</v>
      </c>
      <c r="D324" s="172" t="s">
        <v>98</v>
      </c>
      <c r="E324" s="172" t="s">
        <v>43</v>
      </c>
      <c r="F324" s="172" t="s">
        <v>125</v>
      </c>
      <c r="G324" s="172" t="s">
        <v>84</v>
      </c>
      <c r="H324" s="177">
        <v>1</v>
      </c>
      <c r="I324" s="178">
        <v>0</v>
      </c>
      <c r="J324" s="176">
        <v>46075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3263</v>
      </c>
      <c r="B325" s="176">
        <v>46099</v>
      </c>
      <c r="C325" s="172" t="s">
        <v>92</v>
      </c>
      <c r="D325" s="172" t="s">
        <v>24</v>
      </c>
      <c r="E325" s="172" t="s">
        <v>43</v>
      </c>
      <c r="F325" s="172" t="s">
        <v>125</v>
      </c>
      <c r="G325" s="172" t="s">
        <v>84</v>
      </c>
      <c r="H325" s="177">
        <v>1</v>
      </c>
      <c r="I325" s="178">
        <v>0</v>
      </c>
      <c r="J325" s="176">
        <v>46092</v>
      </c>
      <c r="K325" s="172" t="s">
        <v>93</v>
      </c>
      <c r="L325" s="172" t="s">
        <v>94</v>
      </c>
      <c r="M325" s="179">
        <v>0</v>
      </c>
      <c r="N325" s="177"/>
      <c r="O325" s="177">
        <v>34</v>
      </c>
      <c r="P325" s="180">
        <v>-46.77</v>
      </c>
    </row>
    <row r="326" spans="1:16" ht="19.5" hidden="1" customHeight="1">
      <c r="A326" s="172" t="s">
        <v>3263</v>
      </c>
      <c r="B326" s="176">
        <v>46099</v>
      </c>
      <c r="C326" s="172" t="s">
        <v>2694</v>
      </c>
      <c r="D326" s="172" t="s">
        <v>95</v>
      </c>
      <c r="E326" s="172" t="s">
        <v>43</v>
      </c>
      <c r="F326" s="172" t="s">
        <v>125</v>
      </c>
      <c r="G326" s="172" t="s">
        <v>84</v>
      </c>
      <c r="H326" s="177">
        <v>1</v>
      </c>
      <c r="I326" s="178">
        <v>0</v>
      </c>
      <c r="J326" s="176">
        <v>46092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-12.12</v>
      </c>
    </row>
    <row r="327" spans="1:16" ht="19.5" hidden="1" customHeight="1">
      <c r="A327" s="172" t="s">
        <v>3263</v>
      </c>
      <c r="B327" s="176">
        <v>46099</v>
      </c>
      <c r="C327" s="172" t="s">
        <v>92</v>
      </c>
      <c r="D327" s="172" t="s">
        <v>96</v>
      </c>
      <c r="E327" s="172" t="s">
        <v>43</v>
      </c>
      <c r="F327" s="172" t="s">
        <v>125</v>
      </c>
      <c r="G327" s="172" t="s">
        <v>84</v>
      </c>
      <c r="H327" s="177">
        <v>1</v>
      </c>
      <c r="I327" s="178">
        <v>0</v>
      </c>
      <c r="J327" s="176">
        <v>46092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3263</v>
      </c>
      <c r="B328" s="176">
        <v>46099</v>
      </c>
      <c r="C328" s="172" t="s">
        <v>92</v>
      </c>
      <c r="D328" s="172" t="s">
        <v>97</v>
      </c>
      <c r="E328" s="172" t="s">
        <v>43</v>
      </c>
      <c r="F328" s="172" t="s">
        <v>125</v>
      </c>
      <c r="G328" s="172" t="s">
        <v>84</v>
      </c>
      <c r="H328" s="177">
        <v>1</v>
      </c>
      <c r="I328" s="178">
        <v>0</v>
      </c>
      <c r="J328" s="176">
        <v>46092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-46.77</v>
      </c>
    </row>
    <row r="329" spans="1:16" ht="19.5" hidden="1" customHeight="1">
      <c r="A329" s="172" t="s">
        <v>3263</v>
      </c>
      <c r="B329" s="176">
        <v>46099</v>
      </c>
      <c r="C329" s="172" t="s">
        <v>2694</v>
      </c>
      <c r="D329" s="172" t="s">
        <v>98</v>
      </c>
      <c r="E329" s="172" t="s">
        <v>43</v>
      </c>
      <c r="F329" s="172" t="s">
        <v>125</v>
      </c>
      <c r="G329" s="172" t="s">
        <v>84</v>
      </c>
      <c r="H329" s="177">
        <v>1</v>
      </c>
      <c r="I329" s="178">
        <v>0</v>
      </c>
      <c r="J329" s="176">
        <v>46092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3264</v>
      </c>
      <c r="B330" s="176">
        <v>46099</v>
      </c>
      <c r="C330" s="172" t="s">
        <v>92</v>
      </c>
      <c r="D330" s="172" t="s">
        <v>24</v>
      </c>
      <c r="E330" s="172" t="s">
        <v>43</v>
      </c>
      <c r="F330" s="172" t="s">
        <v>125</v>
      </c>
      <c r="G330" s="172" t="s">
        <v>84</v>
      </c>
      <c r="H330" s="177">
        <v>1</v>
      </c>
      <c r="I330" s="178">
        <v>2612</v>
      </c>
      <c r="J330" s="176">
        <v>46096</v>
      </c>
      <c r="K330" s="172" t="s">
        <v>93</v>
      </c>
      <c r="L330" s="172" t="s">
        <v>94</v>
      </c>
      <c r="M330" s="179">
        <v>0.43</v>
      </c>
      <c r="N330" s="177"/>
      <c r="O330" s="177">
        <v>36</v>
      </c>
      <c r="P330" s="180">
        <v>-110.63</v>
      </c>
    </row>
    <row r="331" spans="1:16" ht="19.5" hidden="1" customHeight="1">
      <c r="A331" s="172" t="s">
        <v>3264</v>
      </c>
      <c r="B331" s="176">
        <v>46099</v>
      </c>
      <c r="C331" s="172" t="s">
        <v>100</v>
      </c>
      <c r="D331" s="172" t="s">
        <v>101</v>
      </c>
      <c r="E331" s="172" t="s">
        <v>43</v>
      </c>
      <c r="F331" s="172" t="s">
        <v>125</v>
      </c>
      <c r="G331" s="172" t="s">
        <v>84</v>
      </c>
      <c r="H331" s="177">
        <v>1</v>
      </c>
      <c r="I331" s="178">
        <v>2612</v>
      </c>
      <c r="J331" s="176">
        <v>46096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1114.07</v>
      </c>
    </row>
    <row r="332" spans="1:16" ht="19.5" hidden="1" customHeight="1">
      <c r="A332" s="172" t="s">
        <v>3264</v>
      </c>
      <c r="B332" s="176">
        <v>46099</v>
      </c>
      <c r="C332" s="172" t="s">
        <v>100</v>
      </c>
      <c r="D332" s="172" t="s">
        <v>102</v>
      </c>
      <c r="E332" s="172" t="s">
        <v>43</v>
      </c>
      <c r="F332" s="172" t="s">
        <v>125</v>
      </c>
      <c r="G332" s="172" t="s">
        <v>84</v>
      </c>
      <c r="H332" s="177">
        <v>1</v>
      </c>
      <c r="I332" s="178">
        <v>2612</v>
      </c>
      <c r="J332" s="176">
        <v>46096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11.14</v>
      </c>
    </row>
    <row r="333" spans="1:16" ht="19.5" hidden="1" customHeight="1">
      <c r="A333" s="172" t="s">
        <v>3264</v>
      </c>
      <c r="B333" s="176">
        <v>46099</v>
      </c>
      <c r="C333" s="172" t="s">
        <v>100</v>
      </c>
      <c r="D333" s="172" t="s">
        <v>103</v>
      </c>
      <c r="E333" s="172" t="s">
        <v>43</v>
      </c>
      <c r="F333" s="172" t="s">
        <v>125</v>
      </c>
      <c r="G333" s="172" t="s">
        <v>84</v>
      </c>
      <c r="H333" s="177">
        <v>1</v>
      </c>
      <c r="I333" s="178">
        <v>2612</v>
      </c>
      <c r="J333" s="176">
        <v>46096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1486.79</v>
      </c>
    </row>
    <row r="334" spans="1:16" ht="19.5" hidden="1" customHeight="1">
      <c r="A334" s="172" t="s">
        <v>3264</v>
      </c>
      <c r="B334" s="176">
        <v>46099</v>
      </c>
      <c r="C334" s="172" t="s">
        <v>104</v>
      </c>
      <c r="D334" s="172" t="s">
        <v>105</v>
      </c>
      <c r="E334" s="172" t="s">
        <v>43</v>
      </c>
      <c r="F334" s="172" t="s">
        <v>125</v>
      </c>
      <c r="G334" s="172" t="s">
        <v>84</v>
      </c>
      <c r="H334" s="177">
        <v>1</v>
      </c>
      <c r="I334" s="178">
        <v>2612</v>
      </c>
      <c r="J334" s="176">
        <v>46096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-1123.1600000000001</v>
      </c>
    </row>
    <row r="335" spans="1:16" ht="19.5" hidden="1" customHeight="1">
      <c r="A335" s="172" t="s">
        <v>3264</v>
      </c>
      <c r="B335" s="176">
        <v>46099</v>
      </c>
      <c r="C335" s="172" t="s">
        <v>2694</v>
      </c>
      <c r="D335" s="172" t="s">
        <v>95</v>
      </c>
      <c r="E335" s="172" t="s">
        <v>43</v>
      </c>
      <c r="F335" s="172" t="s">
        <v>125</v>
      </c>
      <c r="G335" s="172" t="s">
        <v>84</v>
      </c>
      <c r="H335" s="177">
        <v>1</v>
      </c>
      <c r="I335" s="178">
        <v>2612</v>
      </c>
      <c r="J335" s="176">
        <v>46096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-7.44</v>
      </c>
    </row>
    <row r="336" spans="1:16" ht="19.5" hidden="1" customHeight="1">
      <c r="A336" s="172" t="s">
        <v>3264</v>
      </c>
      <c r="B336" s="176">
        <v>46099</v>
      </c>
      <c r="C336" s="172" t="s">
        <v>2694</v>
      </c>
      <c r="D336" s="172" t="s">
        <v>82</v>
      </c>
      <c r="E336" s="172" t="s">
        <v>43</v>
      </c>
      <c r="F336" s="172" t="s">
        <v>125</v>
      </c>
      <c r="G336" s="172" t="s">
        <v>84</v>
      </c>
      <c r="H336" s="177">
        <v>1</v>
      </c>
      <c r="I336" s="178">
        <v>0</v>
      </c>
      <c r="J336" s="176">
        <v>46096</v>
      </c>
      <c r="K336" s="172" t="s">
        <v>85</v>
      </c>
      <c r="L336" s="172" t="s">
        <v>85</v>
      </c>
      <c r="M336" s="179">
        <v>0</v>
      </c>
      <c r="N336" s="177"/>
      <c r="O336" s="177"/>
      <c r="P336" s="180">
        <v>-21.17</v>
      </c>
    </row>
    <row r="337" spans="1:16" ht="19.5" hidden="1" customHeight="1">
      <c r="A337" s="172" t="s">
        <v>3265</v>
      </c>
      <c r="B337" s="176">
        <v>46099</v>
      </c>
      <c r="C337" s="172" t="s">
        <v>92</v>
      </c>
      <c r="D337" s="172" t="s">
        <v>24</v>
      </c>
      <c r="E337" s="172" t="s">
        <v>42</v>
      </c>
      <c r="F337" s="172" t="s">
        <v>89</v>
      </c>
      <c r="G337" s="172" t="s">
        <v>84</v>
      </c>
      <c r="H337" s="177">
        <v>1</v>
      </c>
      <c r="I337" s="178">
        <v>0</v>
      </c>
      <c r="J337" s="176">
        <v>46094</v>
      </c>
      <c r="K337" s="172" t="s">
        <v>93</v>
      </c>
      <c r="L337" s="172" t="s">
        <v>94</v>
      </c>
      <c r="M337" s="179">
        <v>0</v>
      </c>
      <c r="N337" s="177"/>
      <c r="O337" s="177">
        <v>35</v>
      </c>
      <c r="P337" s="180">
        <v>-46.77</v>
      </c>
    </row>
    <row r="338" spans="1:16" ht="19.5" hidden="1" customHeight="1">
      <c r="A338" s="172" t="s">
        <v>3265</v>
      </c>
      <c r="B338" s="176">
        <v>46099</v>
      </c>
      <c r="C338" s="172" t="s">
        <v>2694</v>
      </c>
      <c r="D338" s="172" t="s">
        <v>95</v>
      </c>
      <c r="E338" s="172" t="s">
        <v>42</v>
      </c>
      <c r="F338" s="172" t="s">
        <v>89</v>
      </c>
      <c r="G338" s="172" t="s">
        <v>84</v>
      </c>
      <c r="H338" s="177">
        <v>1</v>
      </c>
      <c r="I338" s="178">
        <v>0</v>
      </c>
      <c r="J338" s="176">
        <v>46094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-12.64</v>
      </c>
    </row>
    <row r="339" spans="1:16" ht="19.5" hidden="1" customHeight="1">
      <c r="A339" s="172" t="s">
        <v>3266</v>
      </c>
      <c r="B339" s="176">
        <v>46099</v>
      </c>
      <c r="C339" s="172" t="s">
        <v>92</v>
      </c>
      <c r="D339" s="172" t="s">
        <v>24</v>
      </c>
      <c r="E339" s="172" t="s">
        <v>60</v>
      </c>
      <c r="F339" s="172" t="s">
        <v>1426</v>
      </c>
      <c r="G339" s="172" t="s">
        <v>84</v>
      </c>
      <c r="H339" s="177">
        <v>1</v>
      </c>
      <c r="I339" s="178">
        <v>2517</v>
      </c>
      <c r="J339" s="176">
        <v>46098</v>
      </c>
      <c r="K339" s="172" t="s">
        <v>93</v>
      </c>
      <c r="L339" s="172" t="s">
        <v>94</v>
      </c>
      <c r="M339" s="179">
        <v>0.43</v>
      </c>
      <c r="N339" s="177"/>
      <c r="O339" s="177">
        <v>36</v>
      </c>
      <c r="P339" s="180">
        <v>-122.75</v>
      </c>
    </row>
    <row r="340" spans="1:16" ht="19.5" hidden="1" customHeight="1">
      <c r="A340" s="172" t="s">
        <v>3266</v>
      </c>
      <c r="B340" s="176">
        <v>46099</v>
      </c>
      <c r="C340" s="172" t="s">
        <v>100</v>
      </c>
      <c r="D340" s="172" t="s">
        <v>101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2517</v>
      </c>
      <c r="J340" s="176">
        <v>46098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1212.3800000000001</v>
      </c>
    </row>
    <row r="341" spans="1:16" ht="19.5" hidden="1" customHeight="1">
      <c r="A341" s="172" t="s">
        <v>3266</v>
      </c>
      <c r="B341" s="176">
        <v>46099</v>
      </c>
      <c r="C341" s="172" t="s">
        <v>100</v>
      </c>
      <c r="D341" s="172" t="s">
        <v>102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2517</v>
      </c>
      <c r="J341" s="176">
        <v>46098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12.12</v>
      </c>
    </row>
    <row r="342" spans="1:16" ht="19.5" hidden="1" customHeight="1">
      <c r="A342" s="172" t="s">
        <v>3266</v>
      </c>
      <c r="B342" s="176">
        <v>46099</v>
      </c>
      <c r="C342" s="172" t="s">
        <v>100</v>
      </c>
      <c r="D342" s="172" t="s">
        <v>103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2517</v>
      </c>
      <c r="J342" s="176">
        <v>46098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1292.5</v>
      </c>
    </row>
    <row r="343" spans="1:16" ht="19.5" hidden="1" customHeight="1">
      <c r="A343" s="172" t="s">
        <v>3266</v>
      </c>
      <c r="B343" s="176">
        <v>46099</v>
      </c>
      <c r="C343" s="172" t="s">
        <v>104</v>
      </c>
      <c r="D343" s="172" t="s">
        <v>105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2517</v>
      </c>
      <c r="J343" s="176">
        <v>46098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-1082.31</v>
      </c>
    </row>
    <row r="344" spans="1:16" ht="19.5" hidden="1" customHeight="1">
      <c r="A344" s="172" t="s">
        <v>3266</v>
      </c>
      <c r="B344" s="176">
        <v>46099</v>
      </c>
      <c r="C344" s="172" t="s">
        <v>2694</v>
      </c>
      <c r="D344" s="172" t="s">
        <v>95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2517</v>
      </c>
      <c r="J344" s="176">
        <v>46098</v>
      </c>
      <c r="K344" s="172" t="s">
        <v>93</v>
      </c>
      <c r="L344" s="172" t="s">
        <v>94</v>
      </c>
      <c r="M344" s="179">
        <v>0.43</v>
      </c>
      <c r="N344" s="177"/>
      <c r="O344" s="177"/>
      <c r="P344" s="180">
        <v>-6.76</v>
      </c>
    </row>
    <row r="345" spans="1:16" ht="19.5" hidden="1" customHeight="1">
      <c r="A345" s="172" t="s">
        <v>3265</v>
      </c>
      <c r="B345" s="176">
        <v>46099</v>
      </c>
      <c r="C345" s="172" t="s">
        <v>92</v>
      </c>
      <c r="D345" s="172" t="s">
        <v>96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0</v>
      </c>
      <c r="J345" s="176">
        <v>46094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0</v>
      </c>
    </row>
    <row r="346" spans="1:16" ht="19.5" hidden="1" customHeight="1">
      <c r="A346" s="172" t="s">
        <v>3265</v>
      </c>
      <c r="B346" s="176">
        <v>46099</v>
      </c>
      <c r="C346" s="172" t="s">
        <v>92</v>
      </c>
      <c r="D346" s="172" t="s">
        <v>97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46094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-46.77</v>
      </c>
    </row>
    <row r="347" spans="1:16" ht="19.5" hidden="1" customHeight="1">
      <c r="A347" s="172" t="s">
        <v>3267</v>
      </c>
      <c r="B347" s="176">
        <v>46099</v>
      </c>
      <c r="C347" s="172" t="s">
        <v>92</v>
      </c>
      <c r="D347" s="172" t="s">
        <v>24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46097</v>
      </c>
      <c r="K347" s="172" t="s">
        <v>93</v>
      </c>
      <c r="L347" s="172" t="s">
        <v>94</v>
      </c>
      <c r="M347" s="179">
        <v>0</v>
      </c>
      <c r="N347" s="177"/>
      <c r="O347" s="177">
        <v>35</v>
      </c>
      <c r="P347" s="180">
        <v>-56.94</v>
      </c>
    </row>
    <row r="348" spans="1:16" ht="19.5" hidden="1" customHeight="1">
      <c r="A348" s="172" t="s">
        <v>3267</v>
      </c>
      <c r="B348" s="176">
        <v>46099</v>
      </c>
      <c r="C348" s="172" t="s">
        <v>92</v>
      </c>
      <c r="D348" s="172" t="s">
        <v>96</v>
      </c>
      <c r="E348" s="172" t="s">
        <v>60</v>
      </c>
      <c r="F348" s="172" t="s">
        <v>1426</v>
      </c>
      <c r="G348" s="172" t="s">
        <v>84</v>
      </c>
      <c r="H348" s="177">
        <v>1</v>
      </c>
      <c r="I348" s="178">
        <v>0</v>
      </c>
      <c r="J348" s="176">
        <v>46097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3267</v>
      </c>
      <c r="B349" s="176">
        <v>46099</v>
      </c>
      <c r="C349" s="172" t="s">
        <v>92</v>
      </c>
      <c r="D349" s="172" t="s">
        <v>97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46097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-56.94</v>
      </c>
    </row>
    <row r="350" spans="1:16" ht="19.5" hidden="1" customHeight="1">
      <c r="A350" s="172" t="s">
        <v>3268</v>
      </c>
      <c r="B350" s="176">
        <v>46099</v>
      </c>
      <c r="C350" s="172" t="s">
        <v>92</v>
      </c>
      <c r="D350" s="172" t="s">
        <v>24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2612</v>
      </c>
      <c r="J350" s="176">
        <v>46097</v>
      </c>
      <c r="K350" s="172" t="s">
        <v>93</v>
      </c>
      <c r="L350" s="172" t="s">
        <v>94</v>
      </c>
      <c r="M350" s="179">
        <v>0.43</v>
      </c>
      <c r="N350" s="177"/>
      <c r="O350" s="177">
        <v>35</v>
      </c>
      <c r="P350" s="180">
        <v>-116.95</v>
      </c>
    </row>
    <row r="351" spans="1:16" ht="19.5" hidden="1" customHeight="1">
      <c r="A351" s="172" t="s">
        <v>3268</v>
      </c>
      <c r="B351" s="176">
        <v>46099</v>
      </c>
      <c r="C351" s="172" t="s">
        <v>100</v>
      </c>
      <c r="D351" s="172" t="s">
        <v>101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2612</v>
      </c>
      <c r="J351" s="176">
        <v>46097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1152.0899999999999</v>
      </c>
    </row>
    <row r="352" spans="1:16" ht="19.5" hidden="1" customHeight="1">
      <c r="A352" s="172" t="s">
        <v>3268</v>
      </c>
      <c r="B352" s="176">
        <v>46099</v>
      </c>
      <c r="C352" s="172" t="s">
        <v>100</v>
      </c>
      <c r="D352" s="172" t="s">
        <v>102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2612</v>
      </c>
      <c r="J352" s="176">
        <v>46097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11.52</v>
      </c>
    </row>
    <row r="353" spans="1:16" ht="19.5" hidden="1" customHeight="1">
      <c r="A353" s="172" t="s">
        <v>3268</v>
      </c>
      <c r="B353" s="176">
        <v>46099</v>
      </c>
      <c r="C353" s="172" t="s">
        <v>100</v>
      </c>
      <c r="D353" s="172" t="s">
        <v>103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2612</v>
      </c>
      <c r="J353" s="176">
        <v>46097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1448.39</v>
      </c>
    </row>
    <row r="354" spans="1:16" ht="19.5" hidden="1" customHeight="1">
      <c r="A354" s="172" t="s">
        <v>3268</v>
      </c>
      <c r="B354" s="176">
        <v>46099</v>
      </c>
      <c r="C354" s="172" t="s">
        <v>104</v>
      </c>
      <c r="D354" s="172" t="s">
        <v>105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2612</v>
      </c>
      <c r="J354" s="176">
        <v>46097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-1123.1600000000001</v>
      </c>
    </row>
    <row r="355" spans="1:16" ht="19.5" hidden="1" customHeight="1">
      <c r="A355" s="172" t="s">
        <v>3268</v>
      </c>
      <c r="B355" s="176">
        <v>46099</v>
      </c>
      <c r="C355" s="172" t="s">
        <v>2694</v>
      </c>
      <c r="D355" s="172" t="s">
        <v>95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2612</v>
      </c>
      <c r="J355" s="176">
        <v>46097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-5</v>
      </c>
    </row>
    <row r="356" spans="1:16" ht="19.5" hidden="1" customHeight="1">
      <c r="A356" s="172" t="s">
        <v>3269</v>
      </c>
      <c r="B356" s="176">
        <v>46099</v>
      </c>
      <c r="C356" s="172" t="s">
        <v>92</v>
      </c>
      <c r="D356" s="172" t="s">
        <v>24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0</v>
      </c>
      <c r="J356" s="176">
        <v>46076</v>
      </c>
      <c r="K356" s="172" t="s">
        <v>93</v>
      </c>
      <c r="L356" s="172" t="s">
        <v>94</v>
      </c>
      <c r="M356" s="179">
        <v>0</v>
      </c>
      <c r="N356" s="177"/>
      <c r="O356" s="177">
        <v>37</v>
      </c>
      <c r="P356" s="180">
        <v>-46.77</v>
      </c>
    </row>
    <row r="357" spans="1:16" ht="19.5" hidden="1" customHeight="1">
      <c r="A357" s="172" t="s">
        <v>3269</v>
      </c>
      <c r="B357" s="176">
        <v>46099</v>
      </c>
      <c r="C357" s="172" t="s">
        <v>2694</v>
      </c>
      <c r="D357" s="172" t="s">
        <v>95</v>
      </c>
      <c r="E357" s="172" t="s">
        <v>42</v>
      </c>
      <c r="F357" s="172" t="s">
        <v>89</v>
      </c>
      <c r="G357" s="172" t="s">
        <v>84</v>
      </c>
      <c r="H357" s="177">
        <v>1</v>
      </c>
      <c r="I357" s="178">
        <v>0</v>
      </c>
      <c r="J357" s="176">
        <v>46076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-10.06</v>
      </c>
    </row>
    <row r="358" spans="1:16" ht="19.5" hidden="1" customHeight="1">
      <c r="A358" s="172" t="s">
        <v>3269</v>
      </c>
      <c r="B358" s="176">
        <v>46099</v>
      </c>
      <c r="C358" s="172" t="s">
        <v>92</v>
      </c>
      <c r="D358" s="172" t="s">
        <v>96</v>
      </c>
      <c r="E358" s="172" t="s">
        <v>42</v>
      </c>
      <c r="F358" s="172" t="s">
        <v>89</v>
      </c>
      <c r="G358" s="172" t="s">
        <v>84</v>
      </c>
      <c r="H358" s="177">
        <v>1</v>
      </c>
      <c r="I358" s="178">
        <v>0</v>
      </c>
      <c r="J358" s="176">
        <v>46076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0</v>
      </c>
    </row>
    <row r="359" spans="1:16" ht="19.5" hidden="1" customHeight="1">
      <c r="A359" s="172" t="s">
        <v>3269</v>
      </c>
      <c r="B359" s="176">
        <v>46099</v>
      </c>
      <c r="C359" s="172" t="s">
        <v>92</v>
      </c>
      <c r="D359" s="172" t="s">
        <v>97</v>
      </c>
      <c r="E359" s="172" t="s">
        <v>42</v>
      </c>
      <c r="F359" s="172" t="s">
        <v>89</v>
      </c>
      <c r="G359" s="172" t="s">
        <v>84</v>
      </c>
      <c r="H359" s="177">
        <v>1</v>
      </c>
      <c r="I359" s="178">
        <v>0</v>
      </c>
      <c r="J359" s="176">
        <v>46076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-46.77</v>
      </c>
    </row>
    <row r="360" spans="1:16" ht="19.5" hidden="1" customHeight="1">
      <c r="A360" s="172" t="s">
        <v>3269</v>
      </c>
      <c r="B360" s="176">
        <v>46099</v>
      </c>
      <c r="C360" s="172" t="s">
        <v>2694</v>
      </c>
      <c r="D360" s="172" t="s">
        <v>98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0</v>
      </c>
      <c r="J360" s="176">
        <v>46076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-15</v>
      </c>
    </row>
    <row r="361" spans="1:16" ht="19.5" hidden="1" customHeight="1">
      <c r="A361" s="172" t="s">
        <v>3270</v>
      </c>
      <c r="B361" s="176">
        <v>46099</v>
      </c>
      <c r="C361" s="172" t="s">
        <v>92</v>
      </c>
      <c r="D361" s="172" t="s">
        <v>24</v>
      </c>
      <c r="E361" s="172" t="s">
        <v>40</v>
      </c>
      <c r="F361" s="172" t="s">
        <v>197</v>
      </c>
      <c r="G361" s="172" t="s">
        <v>84</v>
      </c>
      <c r="H361" s="177">
        <v>1</v>
      </c>
      <c r="I361" s="178">
        <v>2146</v>
      </c>
      <c r="J361" s="176">
        <v>46097</v>
      </c>
      <c r="K361" s="172" t="s">
        <v>93</v>
      </c>
      <c r="L361" s="172" t="s">
        <v>94</v>
      </c>
      <c r="M361" s="179">
        <v>0.43</v>
      </c>
      <c r="N361" s="177"/>
      <c r="O361" s="177">
        <v>35</v>
      </c>
      <c r="P361" s="180">
        <v>-96.08</v>
      </c>
    </row>
    <row r="362" spans="1:16" ht="19.5" hidden="1" customHeight="1">
      <c r="A362" s="172" t="s">
        <v>3270</v>
      </c>
      <c r="B362" s="176">
        <v>46099</v>
      </c>
      <c r="C362" s="172" t="s">
        <v>100</v>
      </c>
      <c r="D362" s="172" t="s">
        <v>101</v>
      </c>
      <c r="E362" s="172" t="s">
        <v>40</v>
      </c>
      <c r="F362" s="172" t="s">
        <v>197</v>
      </c>
      <c r="G362" s="172" t="s">
        <v>84</v>
      </c>
      <c r="H362" s="177">
        <v>1</v>
      </c>
      <c r="I362" s="178">
        <v>2146</v>
      </c>
      <c r="J362" s="176">
        <v>46097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1217.1400000000001</v>
      </c>
    </row>
    <row r="363" spans="1:16" ht="19.5" hidden="1" customHeight="1">
      <c r="A363" s="172" t="s">
        <v>3270</v>
      </c>
      <c r="B363" s="176">
        <v>46099</v>
      </c>
      <c r="C363" s="172" t="s">
        <v>100</v>
      </c>
      <c r="D363" s="172" t="s">
        <v>102</v>
      </c>
      <c r="E363" s="172" t="s">
        <v>40</v>
      </c>
      <c r="F363" s="172" t="s">
        <v>197</v>
      </c>
      <c r="G363" s="172" t="s">
        <v>84</v>
      </c>
      <c r="H363" s="177">
        <v>1</v>
      </c>
      <c r="I363" s="178">
        <v>2146</v>
      </c>
      <c r="J363" s="176">
        <v>46097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0</v>
      </c>
    </row>
    <row r="364" spans="1:16" ht="19.5" hidden="1" customHeight="1">
      <c r="A364" s="172" t="s">
        <v>3270</v>
      </c>
      <c r="B364" s="176">
        <v>46099</v>
      </c>
      <c r="C364" s="172" t="s">
        <v>100</v>
      </c>
      <c r="D364" s="172" t="s">
        <v>103</v>
      </c>
      <c r="E364" s="172" t="s">
        <v>40</v>
      </c>
      <c r="F364" s="172" t="s">
        <v>197</v>
      </c>
      <c r="G364" s="172" t="s">
        <v>84</v>
      </c>
      <c r="H364" s="177">
        <v>1</v>
      </c>
      <c r="I364" s="178">
        <v>2146</v>
      </c>
      <c r="J364" s="176">
        <v>46097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928.86</v>
      </c>
    </row>
    <row r="365" spans="1:16" ht="19.5" hidden="1" customHeight="1">
      <c r="A365" s="172" t="s">
        <v>3270</v>
      </c>
      <c r="B365" s="176">
        <v>46099</v>
      </c>
      <c r="C365" s="172" t="s">
        <v>104</v>
      </c>
      <c r="D365" s="172" t="s">
        <v>105</v>
      </c>
      <c r="E365" s="172" t="s">
        <v>40</v>
      </c>
      <c r="F365" s="172" t="s">
        <v>197</v>
      </c>
      <c r="G365" s="172" t="s">
        <v>84</v>
      </c>
      <c r="H365" s="177">
        <v>1</v>
      </c>
      <c r="I365" s="178">
        <v>2146</v>
      </c>
      <c r="J365" s="176">
        <v>46097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-922.78</v>
      </c>
    </row>
    <row r="366" spans="1:16" ht="19.5" hidden="1" customHeight="1">
      <c r="A366" s="172" t="s">
        <v>3270</v>
      </c>
      <c r="B366" s="176">
        <v>46099</v>
      </c>
      <c r="C366" s="172" t="s">
        <v>2694</v>
      </c>
      <c r="D366" s="172" t="s">
        <v>95</v>
      </c>
      <c r="E366" s="172" t="s">
        <v>40</v>
      </c>
      <c r="F366" s="172" t="s">
        <v>197</v>
      </c>
      <c r="G366" s="172" t="s">
        <v>84</v>
      </c>
      <c r="H366" s="177">
        <v>1</v>
      </c>
      <c r="I366" s="178">
        <v>2146</v>
      </c>
      <c r="J366" s="176">
        <v>46097</v>
      </c>
      <c r="K366" s="172" t="s">
        <v>93</v>
      </c>
      <c r="L366" s="172" t="s">
        <v>94</v>
      </c>
      <c r="M366" s="179">
        <v>0.43</v>
      </c>
      <c r="N366" s="177"/>
      <c r="O366" s="177"/>
      <c r="P366" s="180">
        <v>-6.42</v>
      </c>
    </row>
    <row r="367" spans="1:16" ht="19.5" hidden="1" customHeight="1">
      <c r="A367" s="172" t="s">
        <v>3271</v>
      </c>
      <c r="B367" s="176">
        <v>46099</v>
      </c>
      <c r="C367" s="172" t="s">
        <v>92</v>
      </c>
      <c r="D367" s="172" t="s">
        <v>24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2612</v>
      </c>
      <c r="J367" s="176">
        <v>46096</v>
      </c>
      <c r="K367" s="172" t="s">
        <v>93</v>
      </c>
      <c r="L367" s="172" t="s">
        <v>94</v>
      </c>
      <c r="M367" s="179">
        <v>0.43</v>
      </c>
      <c r="N367" s="177"/>
      <c r="O367" s="177">
        <v>36</v>
      </c>
      <c r="P367" s="180">
        <v>-110.63</v>
      </c>
    </row>
    <row r="368" spans="1:16" ht="19.5" hidden="1" customHeight="1">
      <c r="A368" s="172" t="s">
        <v>3271</v>
      </c>
      <c r="B368" s="176">
        <v>46099</v>
      </c>
      <c r="C368" s="172" t="s">
        <v>100</v>
      </c>
      <c r="D368" s="172" t="s">
        <v>101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2612</v>
      </c>
      <c r="J368" s="176">
        <v>46096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1107.6199999999999</v>
      </c>
    </row>
    <row r="369" spans="1:16" ht="19.5" hidden="1" customHeight="1">
      <c r="A369" s="172" t="s">
        <v>3271</v>
      </c>
      <c r="B369" s="176">
        <v>46099</v>
      </c>
      <c r="C369" s="172" t="s">
        <v>100</v>
      </c>
      <c r="D369" s="172" t="s">
        <v>102</v>
      </c>
      <c r="E369" s="172" t="s">
        <v>43</v>
      </c>
      <c r="F369" s="172" t="s">
        <v>125</v>
      </c>
      <c r="G369" s="172" t="s">
        <v>84</v>
      </c>
      <c r="H369" s="177">
        <v>1</v>
      </c>
      <c r="I369" s="178">
        <v>2612</v>
      </c>
      <c r="J369" s="176">
        <v>46096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11.08</v>
      </c>
    </row>
    <row r="370" spans="1:16" ht="19.5" hidden="1" customHeight="1">
      <c r="A370" s="172" t="s">
        <v>3271</v>
      </c>
      <c r="B370" s="176">
        <v>46099</v>
      </c>
      <c r="C370" s="172" t="s">
        <v>100</v>
      </c>
      <c r="D370" s="172" t="s">
        <v>103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2612</v>
      </c>
      <c r="J370" s="176">
        <v>46096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1493.3</v>
      </c>
    </row>
    <row r="371" spans="1:16" ht="19.5" hidden="1" customHeight="1">
      <c r="A371" s="172" t="s">
        <v>3271</v>
      </c>
      <c r="B371" s="176">
        <v>46099</v>
      </c>
      <c r="C371" s="172" t="s">
        <v>104</v>
      </c>
      <c r="D371" s="172" t="s">
        <v>105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2612</v>
      </c>
      <c r="J371" s="176">
        <v>46096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-1123.1600000000001</v>
      </c>
    </row>
    <row r="372" spans="1:16" ht="19.5" hidden="1" customHeight="1">
      <c r="A372" s="172" t="s">
        <v>3270</v>
      </c>
      <c r="B372" s="176">
        <v>46099</v>
      </c>
      <c r="C372" s="172" t="s">
        <v>2694</v>
      </c>
      <c r="D372" s="172" t="s">
        <v>82</v>
      </c>
      <c r="E372" s="172" t="s">
        <v>40</v>
      </c>
      <c r="F372" s="172" t="s">
        <v>197</v>
      </c>
      <c r="G372" s="172" t="s">
        <v>84</v>
      </c>
      <c r="H372" s="177">
        <v>1</v>
      </c>
      <c r="I372" s="178">
        <v>0</v>
      </c>
      <c r="J372" s="176">
        <v>46097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-6.57</v>
      </c>
    </row>
    <row r="373" spans="1:16" ht="19.5" hidden="1" customHeight="1">
      <c r="A373" s="172" t="s">
        <v>3271</v>
      </c>
      <c r="B373" s="176">
        <v>46099</v>
      </c>
      <c r="C373" s="172" t="s">
        <v>2694</v>
      </c>
      <c r="D373" s="172" t="s">
        <v>82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46096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-21.04</v>
      </c>
    </row>
    <row r="374" spans="1:16" ht="19.5" hidden="1" customHeight="1">
      <c r="A374" s="172" t="s">
        <v>3272</v>
      </c>
      <c r="B374" s="176">
        <v>46099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46092</v>
      </c>
      <c r="K374" s="172" t="s">
        <v>93</v>
      </c>
      <c r="L374" s="172" t="s">
        <v>94</v>
      </c>
      <c r="M374" s="179">
        <v>0</v>
      </c>
      <c r="N374" s="177"/>
      <c r="O374" s="177">
        <v>34</v>
      </c>
      <c r="P374" s="180">
        <v>-46.77</v>
      </c>
    </row>
    <row r="375" spans="1:16" ht="19.5" hidden="1" customHeight="1">
      <c r="A375" s="172" t="s">
        <v>3272</v>
      </c>
      <c r="B375" s="176">
        <v>46099</v>
      </c>
      <c r="C375" s="172" t="s">
        <v>2694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46092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-25</v>
      </c>
    </row>
    <row r="376" spans="1:16" ht="19.5" hidden="1" customHeight="1">
      <c r="A376" s="172" t="s">
        <v>3273</v>
      </c>
      <c r="B376" s="176">
        <v>46099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2055</v>
      </c>
      <c r="J376" s="176">
        <v>46097</v>
      </c>
      <c r="K376" s="172" t="s">
        <v>93</v>
      </c>
      <c r="L376" s="172" t="s">
        <v>94</v>
      </c>
      <c r="M376" s="179">
        <v>0.43</v>
      </c>
      <c r="N376" s="177"/>
      <c r="O376" s="177">
        <v>35</v>
      </c>
      <c r="P376" s="180">
        <v>-108.04</v>
      </c>
    </row>
    <row r="377" spans="1:16" ht="19.5" hidden="1" customHeight="1">
      <c r="A377" s="172" t="s">
        <v>3273</v>
      </c>
      <c r="B377" s="176">
        <v>46099</v>
      </c>
      <c r="C377" s="172" t="s">
        <v>100</v>
      </c>
      <c r="D377" s="172" t="s">
        <v>101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2055</v>
      </c>
      <c r="J377" s="176">
        <v>46097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970.48</v>
      </c>
    </row>
    <row r="378" spans="1:16" ht="19.5" hidden="1" customHeight="1">
      <c r="A378" s="172" t="s">
        <v>3273</v>
      </c>
      <c r="B378" s="176">
        <v>46099</v>
      </c>
      <c r="C378" s="172" t="s">
        <v>100</v>
      </c>
      <c r="D378" s="172" t="s">
        <v>102</v>
      </c>
      <c r="E378" s="172" t="s">
        <v>53</v>
      </c>
      <c r="F378" s="172" t="s">
        <v>120</v>
      </c>
      <c r="G378" s="172" t="s">
        <v>84</v>
      </c>
      <c r="H378" s="177">
        <v>1</v>
      </c>
      <c r="I378" s="178">
        <v>2055</v>
      </c>
      <c r="J378" s="176">
        <v>46097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9.6999999999999993</v>
      </c>
    </row>
    <row r="379" spans="1:16" ht="19.5" hidden="1" customHeight="1">
      <c r="A379" s="172" t="s">
        <v>3273</v>
      </c>
      <c r="B379" s="176">
        <v>46099</v>
      </c>
      <c r="C379" s="172" t="s">
        <v>100</v>
      </c>
      <c r="D379" s="172" t="s">
        <v>103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2055</v>
      </c>
      <c r="J379" s="176">
        <v>46097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1074.82</v>
      </c>
    </row>
    <row r="380" spans="1:16" ht="19.5" hidden="1" customHeight="1">
      <c r="A380" s="172" t="s">
        <v>3273</v>
      </c>
      <c r="B380" s="176">
        <v>46099</v>
      </c>
      <c r="C380" s="172" t="s">
        <v>104</v>
      </c>
      <c r="D380" s="172" t="s">
        <v>105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2055</v>
      </c>
      <c r="J380" s="176">
        <v>46097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-883.65</v>
      </c>
    </row>
    <row r="381" spans="1:16" ht="19.5" hidden="1" customHeight="1">
      <c r="A381" s="172" t="s">
        <v>3273</v>
      </c>
      <c r="B381" s="176">
        <v>46099</v>
      </c>
      <c r="C381" s="172" t="s">
        <v>2694</v>
      </c>
      <c r="D381" s="172" t="s">
        <v>95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2055</v>
      </c>
      <c r="J381" s="176">
        <v>46097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-18.239999999999998</v>
      </c>
    </row>
    <row r="382" spans="1:16" ht="19.5" hidden="1" customHeight="1">
      <c r="A382" s="172" t="s">
        <v>3272</v>
      </c>
      <c r="B382" s="176">
        <v>46099</v>
      </c>
      <c r="C382" s="172" t="s">
        <v>92</v>
      </c>
      <c r="D382" s="172" t="s">
        <v>96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46092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0</v>
      </c>
    </row>
    <row r="383" spans="1:16" ht="19.5" hidden="1" customHeight="1">
      <c r="A383" s="172" t="s">
        <v>3272</v>
      </c>
      <c r="B383" s="176">
        <v>46099</v>
      </c>
      <c r="C383" s="172" t="s">
        <v>92</v>
      </c>
      <c r="D383" s="172" t="s">
        <v>97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46092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-46.77</v>
      </c>
    </row>
    <row r="384" spans="1:16" ht="19.5" hidden="1" customHeight="1">
      <c r="A384" s="172" t="s">
        <v>3272</v>
      </c>
      <c r="B384" s="176">
        <v>46099</v>
      </c>
      <c r="C384" s="172" t="s">
        <v>2694</v>
      </c>
      <c r="D384" s="172" t="s">
        <v>98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46092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-15</v>
      </c>
    </row>
    <row r="385" spans="1:16" ht="19.5" hidden="1" customHeight="1">
      <c r="A385" s="172" t="s">
        <v>3273</v>
      </c>
      <c r="B385" s="176">
        <v>46099</v>
      </c>
      <c r="C385" s="172" t="s">
        <v>2694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46097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-18.440000000000001</v>
      </c>
    </row>
    <row r="386" spans="1:16" ht="19.5" hidden="1" customHeight="1">
      <c r="A386" s="172" t="s">
        <v>3274</v>
      </c>
      <c r="B386" s="176">
        <v>46099</v>
      </c>
      <c r="C386" s="172" t="s">
        <v>92</v>
      </c>
      <c r="D386" s="172" t="s">
        <v>24</v>
      </c>
      <c r="E386" s="172" t="s">
        <v>43</v>
      </c>
      <c r="F386" s="172" t="s">
        <v>125</v>
      </c>
      <c r="G386" s="172" t="s">
        <v>84</v>
      </c>
      <c r="H386" s="177">
        <v>1</v>
      </c>
      <c r="I386" s="178">
        <v>0</v>
      </c>
      <c r="J386" s="176">
        <v>46093</v>
      </c>
      <c r="K386" s="172" t="s">
        <v>93</v>
      </c>
      <c r="L386" s="172" t="s">
        <v>94</v>
      </c>
      <c r="M386" s="179">
        <v>0</v>
      </c>
      <c r="N386" s="177"/>
      <c r="O386" s="177">
        <v>34</v>
      </c>
      <c r="P386" s="180">
        <v>-46.77</v>
      </c>
    </row>
    <row r="387" spans="1:16" ht="19.5" hidden="1" customHeight="1">
      <c r="A387" s="172" t="s">
        <v>3274</v>
      </c>
      <c r="B387" s="176">
        <v>46099</v>
      </c>
      <c r="C387" s="172" t="s">
        <v>2694</v>
      </c>
      <c r="D387" s="172" t="s">
        <v>95</v>
      </c>
      <c r="E387" s="172" t="s">
        <v>43</v>
      </c>
      <c r="F387" s="172" t="s">
        <v>125</v>
      </c>
      <c r="G387" s="172" t="s">
        <v>84</v>
      </c>
      <c r="H387" s="177">
        <v>1</v>
      </c>
      <c r="I387" s="178">
        <v>0</v>
      </c>
      <c r="J387" s="176">
        <v>46093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-11.01</v>
      </c>
    </row>
    <row r="388" spans="1:16" ht="19.5" hidden="1" customHeight="1">
      <c r="A388" s="172" t="s">
        <v>3274</v>
      </c>
      <c r="B388" s="176">
        <v>46099</v>
      </c>
      <c r="C388" s="172" t="s">
        <v>92</v>
      </c>
      <c r="D388" s="172" t="s">
        <v>96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0</v>
      </c>
      <c r="J388" s="176">
        <v>46093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3274</v>
      </c>
      <c r="B389" s="176">
        <v>46099</v>
      </c>
      <c r="C389" s="172" t="s">
        <v>92</v>
      </c>
      <c r="D389" s="172" t="s">
        <v>97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0</v>
      </c>
      <c r="J389" s="176">
        <v>46093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-46.77</v>
      </c>
    </row>
    <row r="390" spans="1:16" ht="19.5" hidden="1" customHeight="1">
      <c r="A390" s="172" t="s">
        <v>3274</v>
      </c>
      <c r="B390" s="176">
        <v>46099</v>
      </c>
      <c r="C390" s="172" t="s">
        <v>2694</v>
      </c>
      <c r="D390" s="172" t="s">
        <v>98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0</v>
      </c>
      <c r="J390" s="176">
        <v>46093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customHeight="1">
      <c r="A391" s="172" t="s">
        <v>3248</v>
      </c>
      <c r="B391" s="176">
        <v>46099</v>
      </c>
      <c r="C391" s="172" t="s">
        <v>109</v>
      </c>
      <c r="D391" s="172" t="s">
        <v>139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46099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-279.06</v>
      </c>
    </row>
    <row r="392" spans="1:16" ht="19.5" customHeight="1">
      <c r="A392" s="172" t="s">
        <v>3247</v>
      </c>
      <c r="B392" s="176">
        <v>46099</v>
      </c>
      <c r="C392" s="172" t="s">
        <v>109</v>
      </c>
      <c r="D392" s="172" t="s">
        <v>139</v>
      </c>
      <c r="E392" s="172" t="s">
        <v>85</v>
      </c>
      <c r="F392" s="172" t="s">
        <v>85</v>
      </c>
      <c r="G392" s="172" t="s">
        <v>85</v>
      </c>
      <c r="H392" s="177">
        <v>0</v>
      </c>
      <c r="I392" s="178">
        <v>0</v>
      </c>
      <c r="J392" s="176">
        <v>46099</v>
      </c>
      <c r="K392" s="172" t="s">
        <v>85</v>
      </c>
      <c r="L392" s="172" t="s">
        <v>85</v>
      </c>
      <c r="M392" s="179">
        <v>0</v>
      </c>
      <c r="N392" s="177"/>
      <c r="O392" s="177"/>
      <c r="P392" s="180">
        <v>-281.49</v>
      </c>
    </row>
    <row r="393" spans="1:16" ht="19.5" customHeight="1">
      <c r="A393" s="172" t="s">
        <v>3245</v>
      </c>
      <c r="B393" s="176">
        <v>46099</v>
      </c>
      <c r="C393" s="172" t="s">
        <v>109</v>
      </c>
      <c r="D393" s="172" t="s">
        <v>139</v>
      </c>
      <c r="E393" s="172" t="s">
        <v>85</v>
      </c>
      <c r="F393" s="172" t="s">
        <v>85</v>
      </c>
      <c r="G393" s="172" t="s">
        <v>85</v>
      </c>
      <c r="H393" s="177">
        <v>0</v>
      </c>
      <c r="I393" s="178">
        <v>0</v>
      </c>
      <c r="J393" s="176">
        <v>46099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-294.36</v>
      </c>
    </row>
    <row r="394" spans="1:16" ht="19.5" customHeight="1">
      <c r="A394" s="172" t="s">
        <v>3249</v>
      </c>
      <c r="B394" s="176">
        <v>46099</v>
      </c>
      <c r="C394" s="172" t="s">
        <v>109</v>
      </c>
      <c r="D394" s="172" t="s">
        <v>139</v>
      </c>
      <c r="E394" s="172" t="s">
        <v>85</v>
      </c>
      <c r="F394" s="172" t="s">
        <v>85</v>
      </c>
      <c r="G394" s="172" t="s">
        <v>85</v>
      </c>
      <c r="H394" s="177">
        <v>0</v>
      </c>
      <c r="I394" s="178">
        <v>0</v>
      </c>
      <c r="J394" s="176">
        <v>46099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-282</v>
      </c>
    </row>
    <row r="395" spans="1:16" ht="19.5" customHeight="1">
      <c r="A395" s="172" t="s">
        <v>3250</v>
      </c>
      <c r="B395" s="176">
        <v>46099</v>
      </c>
      <c r="C395" s="172" t="s">
        <v>109</v>
      </c>
      <c r="D395" s="172" t="s">
        <v>139</v>
      </c>
      <c r="E395" s="172" t="s">
        <v>85</v>
      </c>
      <c r="F395" s="172" t="s">
        <v>85</v>
      </c>
      <c r="G395" s="172" t="s">
        <v>85</v>
      </c>
      <c r="H395" s="177">
        <v>0</v>
      </c>
      <c r="I395" s="178">
        <v>0</v>
      </c>
      <c r="J395" s="176">
        <v>46099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-279.87</v>
      </c>
    </row>
    <row r="396" spans="1:16" ht="19.5" customHeight="1">
      <c r="A396" s="172" t="s">
        <v>3251</v>
      </c>
      <c r="B396" s="176">
        <v>46099</v>
      </c>
      <c r="C396" s="172" t="s">
        <v>109</v>
      </c>
      <c r="D396" s="172" t="s">
        <v>139</v>
      </c>
      <c r="E396" s="172" t="s">
        <v>85</v>
      </c>
      <c r="F396" s="172" t="s">
        <v>85</v>
      </c>
      <c r="G396" s="172" t="s">
        <v>85</v>
      </c>
      <c r="H396" s="177">
        <v>0</v>
      </c>
      <c r="I396" s="178">
        <v>0</v>
      </c>
      <c r="J396" s="176">
        <v>46099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-279.58</v>
      </c>
    </row>
    <row r="397" spans="1:16" ht="19.5" customHeight="1">
      <c r="A397" s="172" t="s">
        <v>3246</v>
      </c>
      <c r="B397" s="176">
        <v>46099</v>
      </c>
      <c r="C397" s="172" t="s">
        <v>109</v>
      </c>
      <c r="D397" s="172" t="s">
        <v>139</v>
      </c>
      <c r="E397" s="172" t="s">
        <v>85</v>
      </c>
      <c r="F397" s="172" t="s">
        <v>85</v>
      </c>
      <c r="G397" s="172" t="s">
        <v>85</v>
      </c>
      <c r="H397" s="177">
        <v>0</v>
      </c>
      <c r="I397" s="178">
        <v>0</v>
      </c>
      <c r="J397" s="176">
        <v>46099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-286.91000000000003</v>
      </c>
    </row>
    <row r="398" spans="1:16" ht="19.5" customHeight="1">
      <c r="A398" s="172" t="s">
        <v>142</v>
      </c>
      <c r="B398" s="176">
        <v>46099</v>
      </c>
      <c r="C398" s="172" t="s">
        <v>109</v>
      </c>
      <c r="D398" s="172" t="s">
        <v>143</v>
      </c>
      <c r="E398" s="172" t="s">
        <v>85</v>
      </c>
      <c r="F398" s="172" t="s">
        <v>85</v>
      </c>
      <c r="G398" s="172" t="s">
        <v>85</v>
      </c>
      <c r="H398" s="177">
        <v>0</v>
      </c>
      <c r="I398" s="178">
        <v>0</v>
      </c>
      <c r="J398" s="176">
        <v>46099</v>
      </c>
      <c r="K398" s="172" t="s">
        <v>85</v>
      </c>
      <c r="L398" s="172" t="s">
        <v>85</v>
      </c>
      <c r="M398" s="179">
        <v>0</v>
      </c>
      <c r="N398" s="177"/>
      <c r="O398" s="177"/>
      <c r="P398" s="180">
        <v>-2009.38</v>
      </c>
    </row>
    <row r="399" spans="1:16" ht="19.5" hidden="1" customHeight="1">
      <c r="A399" s="172" t="s">
        <v>3275</v>
      </c>
      <c r="B399" s="176">
        <v>46100</v>
      </c>
      <c r="C399" s="172" t="s">
        <v>92</v>
      </c>
      <c r="D399" s="172" t="s">
        <v>24</v>
      </c>
      <c r="E399" s="172" t="s">
        <v>43</v>
      </c>
      <c r="F399" s="172" t="s">
        <v>125</v>
      </c>
      <c r="G399" s="172" t="s">
        <v>84</v>
      </c>
      <c r="H399" s="177">
        <v>1</v>
      </c>
      <c r="I399" s="178">
        <v>0</v>
      </c>
      <c r="J399" s="176">
        <v>46087</v>
      </c>
      <c r="K399" s="172" t="s">
        <v>93</v>
      </c>
      <c r="L399" s="172" t="s">
        <v>94</v>
      </c>
      <c r="M399" s="179">
        <v>0</v>
      </c>
      <c r="N399" s="177"/>
      <c r="O399" s="177">
        <v>35</v>
      </c>
      <c r="P399" s="180">
        <v>-46.77</v>
      </c>
    </row>
    <row r="400" spans="1:16" ht="19.5" hidden="1" customHeight="1">
      <c r="A400" s="172" t="s">
        <v>3275</v>
      </c>
      <c r="B400" s="176">
        <v>46100</v>
      </c>
      <c r="C400" s="172" t="s">
        <v>2694</v>
      </c>
      <c r="D400" s="172" t="s">
        <v>95</v>
      </c>
      <c r="E400" s="172" t="s">
        <v>43</v>
      </c>
      <c r="F400" s="172" t="s">
        <v>125</v>
      </c>
      <c r="G400" s="172" t="s">
        <v>84</v>
      </c>
      <c r="H400" s="177">
        <v>1</v>
      </c>
      <c r="I400" s="178">
        <v>0</v>
      </c>
      <c r="J400" s="176">
        <v>46087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-13.97</v>
      </c>
    </row>
    <row r="401" spans="1:16" ht="19.5" hidden="1" customHeight="1">
      <c r="A401" s="172" t="s">
        <v>3275</v>
      </c>
      <c r="B401" s="176">
        <v>46100</v>
      </c>
      <c r="C401" s="172" t="s">
        <v>92</v>
      </c>
      <c r="D401" s="172" t="s">
        <v>96</v>
      </c>
      <c r="E401" s="172" t="s">
        <v>43</v>
      </c>
      <c r="F401" s="172" t="s">
        <v>125</v>
      </c>
      <c r="G401" s="172" t="s">
        <v>84</v>
      </c>
      <c r="H401" s="177">
        <v>1</v>
      </c>
      <c r="I401" s="178">
        <v>0</v>
      </c>
      <c r="J401" s="176">
        <v>46087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0</v>
      </c>
    </row>
    <row r="402" spans="1:16" ht="19.5" hidden="1" customHeight="1">
      <c r="A402" s="172" t="s">
        <v>3275</v>
      </c>
      <c r="B402" s="176">
        <v>46100</v>
      </c>
      <c r="C402" s="172" t="s">
        <v>92</v>
      </c>
      <c r="D402" s="172" t="s">
        <v>97</v>
      </c>
      <c r="E402" s="172" t="s">
        <v>43</v>
      </c>
      <c r="F402" s="172" t="s">
        <v>125</v>
      </c>
      <c r="G402" s="172" t="s">
        <v>84</v>
      </c>
      <c r="H402" s="177">
        <v>1</v>
      </c>
      <c r="I402" s="178">
        <v>0</v>
      </c>
      <c r="J402" s="176">
        <v>46087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-46.77</v>
      </c>
    </row>
    <row r="403" spans="1:16" ht="19.5" hidden="1" customHeight="1">
      <c r="A403" s="172" t="s">
        <v>3275</v>
      </c>
      <c r="B403" s="176">
        <v>46100</v>
      </c>
      <c r="C403" s="172" t="s">
        <v>2694</v>
      </c>
      <c r="D403" s="172" t="s">
        <v>98</v>
      </c>
      <c r="E403" s="172" t="s">
        <v>43</v>
      </c>
      <c r="F403" s="172" t="s">
        <v>125</v>
      </c>
      <c r="G403" s="172" t="s">
        <v>84</v>
      </c>
      <c r="H403" s="177">
        <v>1</v>
      </c>
      <c r="I403" s="178">
        <v>0</v>
      </c>
      <c r="J403" s="176">
        <v>46087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-15</v>
      </c>
    </row>
    <row r="404" spans="1:16" ht="19.5" hidden="1" customHeight="1">
      <c r="A404" s="172" t="s">
        <v>85</v>
      </c>
      <c r="B404" s="176">
        <v>46100</v>
      </c>
      <c r="C404" s="172" t="s">
        <v>109</v>
      </c>
      <c r="D404" s="172" t="s">
        <v>110</v>
      </c>
      <c r="E404" s="172" t="s">
        <v>85</v>
      </c>
      <c r="F404" s="172" t="s">
        <v>85</v>
      </c>
      <c r="G404" s="172" t="s">
        <v>3276</v>
      </c>
      <c r="H404" s="177">
        <v>0</v>
      </c>
      <c r="I404" s="178">
        <v>0</v>
      </c>
      <c r="J404" s="176">
        <v>46100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-150</v>
      </c>
    </row>
    <row r="405" spans="1:16" ht="19.5" hidden="1" customHeight="1">
      <c r="A405" s="172" t="s">
        <v>3277</v>
      </c>
      <c r="B405" s="176">
        <v>46100</v>
      </c>
      <c r="C405" s="172" t="s">
        <v>2694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46100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-23.75</v>
      </c>
    </row>
    <row r="406" spans="1:16" ht="19.5" hidden="1" customHeight="1">
      <c r="A406" s="172" t="s">
        <v>3089</v>
      </c>
      <c r="B406" s="176">
        <v>46100</v>
      </c>
      <c r="C406" s="172" t="s">
        <v>2694</v>
      </c>
      <c r="D406" s="172" t="s">
        <v>82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0</v>
      </c>
      <c r="J406" s="176">
        <v>46094</v>
      </c>
      <c r="K406" s="172" t="s">
        <v>85</v>
      </c>
      <c r="L406" s="172" t="s">
        <v>85</v>
      </c>
      <c r="M406" s="179">
        <v>0</v>
      </c>
      <c r="N406" s="177"/>
      <c r="O406" s="177"/>
      <c r="P406" s="180">
        <v>23.49</v>
      </c>
    </row>
    <row r="407" spans="1:16" ht="19.5" hidden="1" customHeight="1">
      <c r="A407" s="172" t="s">
        <v>3278</v>
      </c>
      <c r="B407" s="176">
        <v>46100</v>
      </c>
      <c r="C407" s="172" t="s">
        <v>2694</v>
      </c>
      <c r="D407" s="172" t="s">
        <v>82</v>
      </c>
      <c r="E407" s="172" t="s">
        <v>39</v>
      </c>
      <c r="F407" s="172" t="s">
        <v>117</v>
      </c>
      <c r="G407" s="172" t="s">
        <v>84</v>
      </c>
      <c r="H407" s="177">
        <v>1</v>
      </c>
      <c r="I407" s="178">
        <v>0</v>
      </c>
      <c r="J407" s="176">
        <v>46100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-11.2</v>
      </c>
    </row>
    <row r="408" spans="1:16" ht="19.5" hidden="1" customHeight="1">
      <c r="A408" s="172" t="s">
        <v>3279</v>
      </c>
      <c r="B408" s="176">
        <v>46100</v>
      </c>
      <c r="C408" s="172" t="s">
        <v>92</v>
      </c>
      <c r="D408" s="172" t="s">
        <v>24</v>
      </c>
      <c r="E408" s="172" t="s">
        <v>38</v>
      </c>
      <c r="F408" s="172" t="s">
        <v>87</v>
      </c>
      <c r="G408" s="172" t="s">
        <v>84</v>
      </c>
      <c r="H408" s="177">
        <v>1</v>
      </c>
      <c r="I408" s="178">
        <v>0</v>
      </c>
      <c r="J408" s="176">
        <v>46091</v>
      </c>
      <c r="K408" s="172" t="s">
        <v>93</v>
      </c>
      <c r="L408" s="172" t="s">
        <v>94</v>
      </c>
      <c r="M408" s="179">
        <v>0</v>
      </c>
      <c r="N408" s="177"/>
      <c r="O408" s="177">
        <v>33</v>
      </c>
      <c r="P408" s="180">
        <v>-46.77</v>
      </c>
    </row>
    <row r="409" spans="1:16" ht="19.5" hidden="1" customHeight="1">
      <c r="A409" s="172" t="s">
        <v>3279</v>
      </c>
      <c r="B409" s="176">
        <v>46100</v>
      </c>
      <c r="C409" s="172" t="s">
        <v>2694</v>
      </c>
      <c r="D409" s="172" t="s">
        <v>95</v>
      </c>
      <c r="E409" s="172" t="s">
        <v>38</v>
      </c>
      <c r="F409" s="172" t="s">
        <v>87</v>
      </c>
      <c r="G409" s="172" t="s">
        <v>84</v>
      </c>
      <c r="H409" s="177">
        <v>1</v>
      </c>
      <c r="I409" s="178">
        <v>0</v>
      </c>
      <c r="J409" s="176">
        <v>46091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-14.18</v>
      </c>
    </row>
    <row r="410" spans="1:16" ht="19.5" hidden="1" customHeight="1">
      <c r="A410" s="172" t="s">
        <v>3279</v>
      </c>
      <c r="B410" s="176">
        <v>46100</v>
      </c>
      <c r="C410" s="172" t="s">
        <v>92</v>
      </c>
      <c r="D410" s="172" t="s">
        <v>96</v>
      </c>
      <c r="E410" s="172" t="s">
        <v>38</v>
      </c>
      <c r="F410" s="172" t="s">
        <v>87</v>
      </c>
      <c r="G410" s="172" t="s">
        <v>84</v>
      </c>
      <c r="H410" s="177">
        <v>1</v>
      </c>
      <c r="I410" s="178">
        <v>0</v>
      </c>
      <c r="J410" s="176">
        <v>46091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0</v>
      </c>
    </row>
    <row r="411" spans="1:16" ht="19.5" hidden="1" customHeight="1">
      <c r="A411" s="172" t="s">
        <v>3279</v>
      </c>
      <c r="B411" s="176">
        <v>46100</v>
      </c>
      <c r="C411" s="172" t="s">
        <v>92</v>
      </c>
      <c r="D411" s="172" t="s">
        <v>97</v>
      </c>
      <c r="E411" s="172" t="s">
        <v>38</v>
      </c>
      <c r="F411" s="172" t="s">
        <v>87</v>
      </c>
      <c r="G411" s="172" t="s">
        <v>84</v>
      </c>
      <c r="H411" s="177">
        <v>1</v>
      </c>
      <c r="I411" s="178">
        <v>0</v>
      </c>
      <c r="J411" s="176">
        <v>46091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-46.77</v>
      </c>
    </row>
    <row r="412" spans="1:16" ht="19.5" hidden="1" customHeight="1">
      <c r="A412" s="172" t="s">
        <v>3279</v>
      </c>
      <c r="B412" s="176">
        <v>46100</v>
      </c>
      <c r="C412" s="172" t="s">
        <v>2694</v>
      </c>
      <c r="D412" s="172" t="s">
        <v>98</v>
      </c>
      <c r="E412" s="172" t="s">
        <v>38</v>
      </c>
      <c r="F412" s="172" t="s">
        <v>87</v>
      </c>
      <c r="G412" s="172" t="s">
        <v>84</v>
      </c>
      <c r="H412" s="177">
        <v>1</v>
      </c>
      <c r="I412" s="178">
        <v>0</v>
      </c>
      <c r="J412" s="176">
        <v>46091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-15</v>
      </c>
    </row>
    <row r="413" spans="1:16" ht="19.5" hidden="1" customHeight="1">
      <c r="A413" s="172" t="s">
        <v>3280</v>
      </c>
      <c r="B413" s="176">
        <v>46100</v>
      </c>
      <c r="C413" s="172" t="s">
        <v>92</v>
      </c>
      <c r="D413" s="172" t="s">
        <v>24</v>
      </c>
      <c r="E413" s="172" t="s">
        <v>43</v>
      </c>
      <c r="F413" s="172" t="s">
        <v>125</v>
      </c>
      <c r="G413" s="172" t="s">
        <v>84</v>
      </c>
      <c r="H413" s="177">
        <v>1</v>
      </c>
      <c r="I413" s="178">
        <v>2175</v>
      </c>
      <c r="J413" s="176">
        <v>46098</v>
      </c>
      <c r="K413" s="172" t="s">
        <v>93</v>
      </c>
      <c r="L413" s="172" t="s">
        <v>94</v>
      </c>
      <c r="M413" s="179">
        <v>0.43</v>
      </c>
      <c r="N413" s="177"/>
      <c r="O413" s="177">
        <v>36</v>
      </c>
      <c r="P413" s="180">
        <v>-102.76</v>
      </c>
    </row>
    <row r="414" spans="1:16" ht="19.5" hidden="1" customHeight="1">
      <c r="A414" s="172" t="s">
        <v>3280</v>
      </c>
      <c r="B414" s="176">
        <v>46100</v>
      </c>
      <c r="C414" s="172" t="s">
        <v>100</v>
      </c>
      <c r="D414" s="172" t="s">
        <v>101</v>
      </c>
      <c r="E414" s="172" t="s">
        <v>43</v>
      </c>
      <c r="F414" s="172" t="s">
        <v>125</v>
      </c>
      <c r="G414" s="172" t="s">
        <v>84</v>
      </c>
      <c r="H414" s="177">
        <v>1</v>
      </c>
      <c r="I414" s="178">
        <v>2175</v>
      </c>
      <c r="J414" s="176">
        <v>46098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1081.9000000000001</v>
      </c>
    </row>
    <row r="415" spans="1:16" ht="19.5" hidden="1" customHeight="1">
      <c r="A415" s="172" t="s">
        <v>3280</v>
      </c>
      <c r="B415" s="176">
        <v>46100</v>
      </c>
      <c r="C415" s="172" t="s">
        <v>100</v>
      </c>
      <c r="D415" s="172" t="s">
        <v>102</v>
      </c>
      <c r="E415" s="172" t="s">
        <v>43</v>
      </c>
      <c r="F415" s="172" t="s">
        <v>125</v>
      </c>
      <c r="G415" s="172" t="s">
        <v>84</v>
      </c>
      <c r="H415" s="177">
        <v>1</v>
      </c>
      <c r="I415" s="178">
        <v>2175</v>
      </c>
      <c r="J415" s="176">
        <v>46098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10.82</v>
      </c>
    </row>
    <row r="416" spans="1:16" ht="19.5" hidden="1" customHeight="1">
      <c r="A416" s="172" t="s">
        <v>3280</v>
      </c>
      <c r="B416" s="176">
        <v>46100</v>
      </c>
      <c r="C416" s="172" t="s">
        <v>100</v>
      </c>
      <c r="D416" s="172" t="s">
        <v>103</v>
      </c>
      <c r="E416" s="172" t="s">
        <v>43</v>
      </c>
      <c r="F416" s="172" t="s">
        <v>125</v>
      </c>
      <c r="G416" s="172" t="s">
        <v>84</v>
      </c>
      <c r="H416" s="177">
        <v>1</v>
      </c>
      <c r="I416" s="178">
        <v>2175</v>
      </c>
      <c r="J416" s="176">
        <v>46098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1082.28</v>
      </c>
    </row>
    <row r="417" spans="1:16" ht="19.5" hidden="1" customHeight="1">
      <c r="A417" s="172" t="s">
        <v>3280</v>
      </c>
      <c r="B417" s="176">
        <v>46100</v>
      </c>
      <c r="C417" s="172" t="s">
        <v>104</v>
      </c>
      <c r="D417" s="172" t="s">
        <v>105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2175</v>
      </c>
      <c r="J417" s="176">
        <v>46098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-935.25</v>
      </c>
    </row>
    <row r="418" spans="1:16" ht="19.5" hidden="1" customHeight="1">
      <c r="A418" s="172" t="s">
        <v>3280</v>
      </c>
      <c r="B418" s="176">
        <v>46100</v>
      </c>
      <c r="C418" s="172" t="s">
        <v>2694</v>
      </c>
      <c r="D418" s="172" t="s">
        <v>95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2175</v>
      </c>
      <c r="J418" s="176">
        <v>46098</v>
      </c>
      <c r="K418" s="172" t="s">
        <v>93</v>
      </c>
      <c r="L418" s="172" t="s">
        <v>94</v>
      </c>
      <c r="M418" s="179">
        <v>0.43</v>
      </c>
      <c r="N418" s="177"/>
      <c r="O418" s="177"/>
      <c r="P418" s="180">
        <v>-11.34</v>
      </c>
    </row>
    <row r="419" spans="1:16" ht="19.5" hidden="1" customHeight="1">
      <c r="A419" s="172" t="s">
        <v>3281</v>
      </c>
      <c r="B419" s="176">
        <v>46100</v>
      </c>
      <c r="C419" s="172" t="s">
        <v>92</v>
      </c>
      <c r="D419" s="172" t="s">
        <v>24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46092</v>
      </c>
      <c r="K419" s="172" t="s">
        <v>93</v>
      </c>
      <c r="L419" s="172" t="s">
        <v>94</v>
      </c>
      <c r="M419" s="179">
        <v>0</v>
      </c>
      <c r="N419" s="177"/>
      <c r="O419" s="177">
        <v>34</v>
      </c>
      <c r="P419" s="180">
        <v>-46.77</v>
      </c>
    </row>
    <row r="420" spans="1:16" ht="19.5" hidden="1" customHeight="1">
      <c r="A420" s="172" t="s">
        <v>3281</v>
      </c>
      <c r="B420" s="176">
        <v>46100</v>
      </c>
      <c r="C420" s="172" t="s">
        <v>2694</v>
      </c>
      <c r="D420" s="172" t="s">
        <v>95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46092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-15.49</v>
      </c>
    </row>
    <row r="421" spans="1:16" ht="19.5" hidden="1" customHeight="1">
      <c r="A421" s="172" t="s">
        <v>3281</v>
      </c>
      <c r="B421" s="176">
        <v>46100</v>
      </c>
      <c r="C421" s="172" t="s">
        <v>92</v>
      </c>
      <c r="D421" s="172" t="s">
        <v>96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0</v>
      </c>
    </row>
    <row r="422" spans="1:16" ht="19.5" hidden="1" customHeight="1">
      <c r="A422" s="172" t="s">
        <v>3281</v>
      </c>
      <c r="B422" s="176">
        <v>46100</v>
      </c>
      <c r="C422" s="172" t="s">
        <v>92</v>
      </c>
      <c r="D422" s="172" t="s">
        <v>97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0</v>
      </c>
      <c r="J422" s="176">
        <v>46092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-46.77</v>
      </c>
    </row>
    <row r="423" spans="1:16" ht="19.5" hidden="1" customHeight="1">
      <c r="A423" s="172" t="s">
        <v>3281</v>
      </c>
      <c r="B423" s="176">
        <v>46100</v>
      </c>
      <c r="C423" s="172" t="s">
        <v>2694</v>
      </c>
      <c r="D423" s="172" t="s">
        <v>98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0</v>
      </c>
      <c r="J423" s="176">
        <v>46092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-15</v>
      </c>
    </row>
    <row r="424" spans="1:16" ht="19.5" hidden="1" customHeight="1">
      <c r="A424" s="172" t="s">
        <v>3280</v>
      </c>
      <c r="B424" s="176">
        <v>46100</v>
      </c>
      <c r="C424" s="172" t="s">
        <v>2694</v>
      </c>
      <c r="D424" s="172" t="s">
        <v>82</v>
      </c>
      <c r="E424" s="172" t="s">
        <v>43</v>
      </c>
      <c r="F424" s="172" t="s">
        <v>125</v>
      </c>
      <c r="G424" s="172" t="s">
        <v>84</v>
      </c>
      <c r="H424" s="177">
        <v>1</v>
      </c>
      <c r="I424" s="178">
        <v>0</v>
      </c>
      <c r="J424" s="176">
        <v>46098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-20.56</v>
      </c>
    </row>
    <row r="425" spans="1:16" ht="19.5" hidden="1" customHeight="1">
      <c r="A425" s="172" t="s">
        <v>3282</v>
      </c>
      <c r="B425" s="176">
        <v>46100</v>
      </c>
      <c r="C425" s="172" t="s">
        <v>92</v>
      </c>
      <c r="D425" s="172" t="s">
        <v>24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2327</v>
      </c>
      <c r="J425" s="176">
        <v>46085</v>
      </c>
      <c r="K425" s="172" t="s">
        <v>93</v>
      </c>
      <c r="L425" s="172" t="s">
        <v>94</v>
      </c>
      <c r="M425" s="179">
        <v>0.43</v>
      </c>
      <c r="N425" s="177"/>
      <c r="O425" s="177">
        <v>34</v>
      </c>
      <c r="P425" s="180">
        <v>-105.46</v>
      </c>
    </row>
    <row r="426" spans="1:16" ht="19.5" hidden="1" customHeight="1">
      <c r="A426" s="172" t="s">
        <v>3282</v>
      </c>
      <c r="B426" s="176">
        <v>46100</v>
      </c>
      <c r="C426" s="172" t="s">
        <v>100</v>
      </c>
      <c r="D426" s="172" t="s">
        <v>101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2327</v>
      </c>
      <c r="J426" s="176">
        <v>46085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1004.75</v>
      </c>
    </row>
    <row r="427" spans="1:16" ht="19.5" hidden="1" customHeight="1">
      <c r="A427" s="172" t="s">
        <v>3282</v>
      </c>
      <c r="B427" s="176">
        <v>46100</v>
      </c>
      <c r="C427" s="172" t="s">
        <v>100</v>
      </c>
      <c r="D427" s="172" t="s">
        <v>102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2327</v>
      </c>
      <c r="J427" s="176">
        <v>46085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10.050000000000001</v>
      </c>
    </row>
    <row r="428" spans="1:16" ht="19.5" hidden="1" customHeight="1">
      <c r="A428" s="172" t="s">
        <v>3282</v>
      </c>
      <c r="B428" s="176">
        <v>46100</v>
      </c>
      <c r="C428" s="172" t="s">
        <v>100</v>
      </c>
      <c r="D428" s="172" t="s">
        <v>103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2327</v>
      </c>
      <c r="J428" s="176">
        <v>46085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1312.2</v>
      </c>
    </row>
    <row r="429" spans="1:16" ht="19.5" hidden="1" customHeight="1">
      <c r="A429" s="172" t="s">
        <v>3282</v>
      </c>
      <c r="B429" s="176">
        <v>46100</v>
      </c>
      <c r="C429" s="172" t="s">
        <v>104</v>
      </c>
      <c r="D429" s="172" t="s">
        <v>105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2327</v>
      </c>
      <c r="J429" s="176">
        <v>46085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-1000.61</v>
      </c>
    </row>
    <row r="430" spans="1:16" ht="19.5" hidden="1" customHeight="1">
      <c r="A430" s="172" t="s">
        <v>3282</v>
      </c>
      <c r="B430" s="176">
        <v>46100</v>
      </c>
      <c r="C430" s="172" t="s">
        <v>2694</v>
      </c>
      <c r="D430" s="172" t="s">
        <v>95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2327</v>
      </c>
      <c r="J430" s="176">
        <v>46085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-6.47</v>
      </c>
    </row>
    <row r="431" spans="1:16" ht="19.5" hidden="1" customHeight="1">
      <c r="A431" s="172" t="s">
        <v>3283</v>
      </c>
      <c r="B431" s="176">
        <v>46100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2327</v>
      </c>
      <c r="J431" s="176">
        <v>46090</v>
      </c>
      <c r="K431" s="172" t="s">
        <v>93</v>
      </c>
      <c r="L431" s="172" t="s">
        <v>94</v>
      </c>
      <c r="M431" s="179">
        <v>0.43</v>
      </c>
      <c r="N431" s="177"/>
      <c r="O431" s="177">
        <v>34</v>
      </c>
      <c r="P431" s="180">
        <v>-92.45</v>
      </c>
    </row>
    <row r="432" spans="1:16" ht="19.5" hidden="1" customHeight="1">
      <c r="A432" s="172" t="s">
        <v>3283</v>
      </c>
      <c r="B432" s="176">
        <v>46100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2327</v>
      </c>
      <c r="J432" s="176">
        <v>46090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807.58</v>
      </c>
    </row>
    <row r="433" spans="1:16" ht="19.5" hidden="1" customHeight="1">
      <c r="A433" s="172" t="s">
        <v>3283</v>
      </c>
      <c r="B433" s="176">
        <v>46100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2327</v>
      </c>
      <c r="J433" s="176">
        <v>46090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8.08</v>
      </c>
    </row>
    <row r="434" spans="1:16" ht="19.5" hidden="1" customHeight="1">
      <c r="A434" s="172" t="s">
        <v>3283</v>
      </c>
      <c r="B434" s="176">
        <v>46100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2327</v>
      </c>
      <c r="J434" s="176">
        <v>46090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1511.34</v>
      </c>
    </row>
    <row r="435" spans="1:16" ht="19.5" hidden="1" customHeight="1">
      <c r="A435" s="172" t="s">
        <v>3283</v>
      </c>
      <c r="B435" s="176">
        <v>46100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2327</v>
      </c>
      <c r="J435" s="176">
        <v>46090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-1000.61</v>
      </c>
    </row>
    <row r="436" spans="1:16" ht="19.5" hidden="1" customHeight="1">
      <c r="A436" s="172" t="s">
        <v>3283</v>
      </c>
      <c r="B436" s="176">
        <v>46100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2327</v>
      </c>
      <c r="J436" s="176">
        <v>46090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-15.57</v>
      </c>
    </row>
    <row r="437" spans="1:16" ht="19.5" hidden="1" customHeight="1">
      <c r="A437" s="172" t="s">
        <v>3283</v>
      </c>
      <c r="B437" s="176">
        <v>46100</v>
      </c>
      <c r="C437" s="172" t="s">
        <v>2694</v>
      </c>
      <c r="D437" s="172" t="s">
        <v>82</v>
      </c>
      <c r="E437" s="172" t="s">
        <v>42</v>
      </c>
      <c r="F437" s="172" t="s">
        <v>89</v>
      </c>
      <c r="G437" s="172" t="s">
        <v>84</v>
      </c>
      <c r="H437" s="177">
        <v>1</v>
      </c>
      <c r="I437" s="178">
        <v>0</v>
      </c>
      <c r="J437" s="176">
        <v>46090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-15.34</v>
      </c>
    </row>
    <row r="438" spans="1:16" ht="19.5" hidden="1" customHeight="1">
      <c r="A438" s="172" t="s">
        <v>3235</v>
      </c>
      <c r="B438" s="176">
        <v>46100</v>
      </c>
      <c r="C438" s="172" t="s">
        <v>92</v>
      </c>
      <c r="D438" s="172" t="s">
        <v>24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0</v>
      </c>
      <c r="J438" s="176">
        <v>46093</v>
      </c>
      <c r="K438" s="172" t="s">
        <v>93</v>
      </c>
      <c r="L438" s="172" t="s">
        <v>94</v>
      </c>
      <c r="M438" s="179">
        <v>0</v>
      </c>
      <c r="N438" s="177"/>
      <c r="O438" s="177">
        <v>34</v>
      </c>
      <c r="P438" s="180">
        <v>-46.77</v>
      </c>
    </row>
    <row r="439" spans="1:16" ht="19.5" hidden="1" customHeight="1">
      <c r="A439" s="172" t="s">
        <v>3235</v>
      </c>
      <c r="B439" s="176">
        <v>46100</v>
      </c>
      <c r="C439" s="172" t="s">
        <v>2694</v>
      </c>
      <c r="D439" s="172" t="s">
        <v>95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46093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-21.39</v>
      </c>
    </row>
    <row r="440" spans="1:16" ht="19.5" hidden="1" customHeight="1">
      <c r="A440" s="172" t="s">
        <v>3235</v>
      </c>
      <c r="B440" s="176">
        <v>46100</v>
      </c>
      <c r="C440" s="172" t="s">
        <v>92</v>
      </c>
      <c r="D440" s="172" t="s">
        <v>96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0</v>
      </c>
      <c r="J440" s="176">
        <v>46093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0</v>
      </c>
    </row>
    <row r="441" spans="1:16" ht="19.5" hidden="1" customHeight="1">
      <c r="A441" s="172" t="s">
        <v>3235</v>
      </c>
      <c r="B441" s="176">
        <v>46100</v>
      </c>
      <c r="C441" s="172" t="s">
        <v>92</v>
      </c>
      <c r="D441" s="172" t="s">
        <v>97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0</v>
      </c>
      <c r="J441" s="176">
        <v>46093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-46.77</v>
      </c>
    </row>
    <row r="442" spans="1:16" ht="19.5" hidden="1" customHeight="1">
      <c r="A442" s="172" t="s">
        <v>3235</v>
      </c>
      <c r="B442" s="176">
        <v>46100</v>
      </c>
      <c r="C442" s="172" t="s">
        <v>2694</v>
      </c>
      <c r="D442" s="172" t="s">
        <v>98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0</v>
      </c>
      <c r="J442" s="176">
        <v>46093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-15</v>
      </c>
    </row>
    <row r="443" spans="1:16" ht="19.5" hidden="1" customHeight="1">
      <c r="A443" s="172" t="s">
        <v>3284</v>
      </c>
      <c r="B443" s="176">
        <v>46100</v>
      </c>
      <c r="C443" s="172" t="s">
        <v>92</v>
      </c>
      <c r="D443" s="172" t="s">
        <v>24</v>
      </c>
      <c r="E443" s="172" t="s">
        <v>53</v>
      </c>
      <c r="F443" s="172" t="s">
        <v>120</v>
      </c>
      <c r="G443" s="172" t="s">
        <v>84</v>
      </c>
      <c r="H443" s="177">
        <v>1</v>
      </c>
      <c r="I443" s="178">
        <v>2055</v>
      </c>
      <c r="J443" s="176">
        <v>46097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-108.04</v>
      </c>
    </row>
    <row r="444" spans="1:16" ht="19.5" hidden="1" customHeight="1">
      <c r="A444" s="172" t="s">
        <v>3284</v>
      </c>
      <c r="B444" s="176">
        <v>46100</v>
      </c>
      <c r="C444" s="172" t="s">
        <v>100</v>
      </c>
      <c r="D444" s="172" t="s">
        <v>101</v>
      </c>
      <c r="E444" s="172" t="s">
        <v>53</v>
      </c>
      <c r="F444" s="172" t="s">
        <v>120</v>
      </c>
      <c r="G444" s="172" t="s">
        <v>84</v>
      </c>
      <c r="H444" s="177">
        <v>1</v>
      </c>
      <c r="I444" s="178">
        <v>2055</v>
      </c>
      <c r="J444" s="176">
        <v>46097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1009.47</v>
      </c>
    </row>
    <row r="445" spans="1:16" ht="19.5" hidden="1" customHeight="1">
      <c r="A445" s="172" t="s">
        <v>3284</v>
      </c>
      <c r="B445" s="176">
        <v>46100</v>
      </c>
      <c r="C445" s="172" t="s">
        <v>100</v>
      </c>
      <c r="D445" s="172" t="s">
        <v>102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2055</v>
      </c>
      <c r="J445" s="176">
        <v>46097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10.09</v>
      </c>
    </row>
    <row r="446" spans="1:16" ht="19.5" hidden="1" customHeight="1">
      <c r="A446" s="172" t="s">
        <v>3284</v>
      </c>
      <c r="B446" s="176">
        <v>46100</v>
      </c>
      <c r="C446" s="172" t="s">
        <v>100</v>
      </c>
      <c r="D446" s="172" t="s">
        <v>103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2055</v>
      </c>
      <c r="J446" s="176">
        <v>46097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1035.44</v>
      </c>
    </row>
    <row r="447" spans="1:16" ht="19.5" hidden="1" customHeight="1">
      <c r="A447" s="172" t="s">
        <v>3284</v>
      </c>
      <c r="B447" s="176">
        <v>46100</v>
      </c>
      <c r="C447" s="172" t="s">
        <v>104</v>
      </c>
      <c r="D447" s="172" t="s">
        <v>105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2055</v>
      </c>
      <c r="J447" s="176">
        <v>46097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-883.65</v>
      </c>
    </row>
    <row r="448" spans="1:16" ht="19.5" hidden="1" customHeight="1">
      <c r="A448" s="172" t="s">
        <v>3284</v>
      </c>
      <c r="B448" s="176">
        <v>46100</v>
      </c>
      <c r="C448" s="172" t="s">
        <v>2694</v>
      </c>
      <c r="D448" s="172" t="s">
        <v>95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2055</v>
      </c>
      <c r="J448" s="176">
        <v>46097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-6.7</v>
      </c>
    </row>
    <row r="449" spans="1:16" ht="19.5" hidden="1" customHeight="1">
      <c r="A449" s="172" t="s">
        <v>3285</v>
      </c>
      <c r="B449" s="176">
        <v>46100</v>
      </c>
      <c r="C449" s="172" t="s">
        <v>92</v>
      </c>
      <c r="D449" s="172" t="s">
        <v>24</v>
      </c>
      <c r="E449" s="172" t="s">
        <v>43</v>
      </c>
      <c r="F449" s="172" t="s">
        <v>125</v>
      </c>
      <c r="G449" s="172" t="s">
        <v>84</v>
      </c>
      <c r="H449" s="177">
        <v>1</v>
      </c>
      <c r="I449" s="178">
        <v>0</v>
      </c>
      <c r="J449" s="176">
        <v>46094</v>
      </c>
      <c r="K449" s="172" t="s">
        <v>93</v>
      </c>
      <c r="L449" s="172" t="s">
        <v>94</v>
      </c>
      <c r="M449" s="179">
        <v>0</v>
      </c>
      <c r="N449" s="177"/>
      <c r="O449" s="177">
        <v>35</v>
      </c>
      <c r="P449" s="180">
        <v>-46.77</v>
      </c>
    </row>
    <row r="450" spans="1:16" ht="19.5" hidden="1" customHeight="1">
      <c r="A450" s="172" t="s">
        <v>3285</v>
      </c>
      <c r="B450" s="176">
        <v>46100</v>
      </c>
      <c r="C450" s="172" t="s">
        <v>2694</v>
      </c>
      <c r="D450" s="172" t="s">
        <v>95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46094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-13.95</v>
      </c>
    </row>
    <row r="451" spans="1:16" ht="19.5" hidden="1" customHeight="1">
      <c r="A451" s="172" t="s">
        <v>3285</v>
      </c>
      <c r="B451" s="176">
        <v>46100</v>
      </c>
      <c r="C451" s="172" t="s">
        <v>92</v>
      </c>
      <c r="D451" s="172" t="s">
        <v>96</v>
      </c>
      <c r="E451" s="172" t="s">
        <v>43</v>
      </c>
      <c r="F451" s="172" t="s">
        <v>125</v>
      </c>
      <c r="G451" s="172" t="s">
        <v>84</v>
      </c>
      <c r="H451" s="177">
        <v>1</v>
      </c>
      <c r="I451" s="178">
        <v>0</v>
      </c>
      <c r="J451" s="176">
        <v>46094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hidden="1" customHeight="1">
      <c r="A452" s="172" t="s">
        <v>3285</v>
      </c>
      <c r="B452" s="176">
        <v>46100</v>
      </c>
      <c r="C452" s="172" t="s">
        <v>92</v>
      </c>
      <c r="D452" s="172" t="s">
        <v>97</v>
      </c>
      <c r="E452" s="172" t="s">
        <v>43</v>
      </c>
      <c r="F452" s="172" t="s">
        <v>125</v>
      </c>
      <c r="G452" s="172" t="s">
        <v>84</v>
      </c>
      <c r="H452" s="177">
        <v>1</v>
      </c>
      <c r="I452" s="178">
        <v>0</v>
      </c>
      <c r="J452" s="176">
        <v>46094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-46.77</v>
      </c>
    </row>
    <row r="453" spans="1:16" ht="19.5" hidden="1" customHeight="1">
      <c r="A453" s="172" t="s">
        <v>3285</v>
      </c>
      <c r="B453" s="176">
        <v>46100</v>
      </c>
      <c r="C453" s="172" t="s">
        <v>2694</v>
      </c>
      <c r="D453" s="172" t="s">
        <v>98</v>
      </c>
      <c r="E453" s="172" t="s">
        <v>43</v>
      </c>
      <c r="F453" s="172" t="s">
        <v>125</v>
      </c>
      <c r="G453" s="172" t="s">
        <v>84</v>
      </c>
      <c r="H453" s="177">
        <v>1</v>
      </c>
      <c r="I453" s="178">
        <v>0</v>
      </c>
      <c r="J453" s="176">
        <v>46094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-15</v>
      </c>
    </row>
    <row r="454" spans="1:16" ht="19.5" hidden="1" customHeight="1">
      <c r="A454" s="172" t="s">
        <v>3284</v>
      </c>
      <c r="B454" s="176">
        <v>46100</v>
      </c>
      <c r="C454" s="172" t="s">
        <v>2694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46097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-19.18</v>
      </c>
    </row>
    <row r="455" spans="1:16" ht="19.5" hidden="1" customHeight="1">
      <c r="A455" s="172" t="s">
        <v>3286</v>
      </c>
      <c r="B455" s="176">
        <v>46100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2612</v>
      </c>
      <c r="J455" s="176">
        <v>46098</v>
      </c>
      <c r="K455" s="172" t="s">
        <v>93</v>
      </c>
      <c r="L455" s="172" t="s">
        <v>94</v>
      </c>
      <c r="M455" s="179">
        <v>0.43</v>
      </c>
      <c r="N455" s="177"/>
      <c r="O455" s="177">
        <v>36</v>
      </c>
      <c r="P455" s="180">
        <v>-110.63</v>
      </c>
    </row>
    <row r="456" spans="1:16" ht="19.5" hidden="1" customHeight="1">
      <c r="A456" s="172" t="s">
        <v>3286</v>
      </c>
      <c r="B456" s="176">
        <v>46100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2612</v>
      </c>
      <c r="J456" s="176">
        <v>46098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1413.33</v>
      </c>
    </row>
    <row r="457" spans="1:16" ht="19.5" hidden="1" customHeight="1">
      <c r="A457" s="172" t="s">
        <v>3286</v>
      </c>
      <c r="B457" s="176">
        <v>46100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2612</v>
      </c>
      <c r="J457" s="176">
        <v>46098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14.13</v>
      </c>
    </row>
    <row r="458" spans="1:16" ht="19.5" hidden="1" customHeight="1">
      <c r="A458" s="172" t="s">
        <v>3286</v>
      </c>
      <c r="B458" s="176">
        <v>46100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2612</v>
      </c>
      <c r="J458" s="176">
        <v>46098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1184.54</v>
      </c>
    </row>
    <row r="459" spans="1:16" ht="19.5" hidden="1" customHeight="1">
      <c r="A459" s="172" t="s">
        <v>3286</v>
      </c>
      <c r="B459" s="176">
        <v>46100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2612</v>
      </c>
      <c r="J459" s="176">
        <v>46098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-1123.1600000000001</v>
      </c>
    </row>
    <row r="460" spans="1:16" ht="19.5" hidden="1" customHeight="1">
      <c r="A460" s="172" t="s">
        <v>3286</v>
      </c>
      <c r="B460" s="176">
        <v>46100</v>
      </c>
      <c r="C460" s="172" t="s">
        <v>2694</v>
      </c>
      <c r="D460" s="172" t="s">
        <v>95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2612</v>
      </c>
      <c r="J460" s="176">
        <v>46098</v>
      </c>
      <c r="K460" s="172" t="s">
        <v>93</v>
      </c>
      <c r="L460" s="172" t="s">
        <v>94</v>
      </c>
      <c r="M460" s="179">
        <v>0.43</v>
      </c>
      <c r="N460" s="177"/>
      <c r="O460" s="177"/>
      <c r="P460" s="180">
        <v>-10.130000000000001</v>
      </c>
    </row>
    <row r="461" spans="1:16" ht="19.5" hidden="1" customHeight="1">
      <c r="A461" s="172" t="s">
        <v>3286</v>
      </c>
      <c r="B461" s="176">
        <v>46100</v>
      </c>
      <c r="C461" s="172" t="s">
        <v>2694</v>
      </c>
      <c r="D461" s="172" t="s">
        <v>82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46098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-26.85</v>
      </c>
    </row>
    <row r="462" spans="1:16" ht="19.5" hidden="1" customHeight="1">
      <c r="A462" s="172" t="s">
        <v>3287</v>
      </c>
      <c r="B462" s="176">
        <v>46100</v>
      </c>
      <c r="C462" s="172" t="s">
        <v>92</v>
      </c>
      <c r="D462" s="172" t="s">
        <v>24</v>
      </c>
      <c r="E462" s="172" t="s">
        <v>43</v>
      </c>
      <c r="F462" s="172" t="s">
        <v>125</v>
      </c>
      <c r="G462" s="172" t="s">
        <v>84</v>
      </c>
      <c r="H462" s="177">
        <v>1</v>
      </c>
      <c r="I462" s="178">
        <v>2612</v>
      </c>
      <c r="J462" s="176">
        <v>46099</v>
      </c>
      <c r="K462" s="172" t="s">
        <v>93</v>
      </c>
      <c r="L462" s="172" t="s">
        <v>94</v>
      </c>
      <c r="M462" s="179">
        <v>0.43</v>
      </c>
      <c r="N462" s="177"/>
      <c r="O462" s="177">
        <v>35</v>
      </c>
      <c r="P462" s="180">
        <v>-103.53</v>
      </c>
    </row>
    <row r="463" spans="1:16" ht="19.5" hidden="1" customHeight="1">
      <c r="A463" s="172" t="s">
        <v>3287</v>
      </c>
      <c r="B463" s="176">
        <v>46100</v>
      </c>
      <c r="C463" s="172" t="s">
        <v>100</v>
      </c>
      <c r="D463" s="172" t="s">
        <v>101</v>
      </c>
      <c r="E463" s="172" t="s">
        <v>43</v>
      </c>
      <c r="F463" s="172" t="s">
        <v>125</v>
      </c>
      <c r="G463" s="172" t="s">
        <v>84</v>
      </c>
      <c r="H463" s="177">
        <v>1</v>
      </c>
      <c r="I463" s="178">
        <v>2612</v>
      </c>
      <c r="J463" s="176">
        <v>46099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1214.08</v>
      </c>
    </row>
    <row r="464" spans="1:16" ht="19.5" hidden="1" customHeight="1">
      <c r="A464" s="172" t="s">
        <v>3287</v>
      </c>
      <c r="B464" s="176">
        <v>46100</v>
      </c>
      <c r="C464" s="172" t="s">
        <v>100</v>
      </c>
      <c r="D464" s="172" t="s">
        <v>102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2612</v>
      </c>
      <c r="J464" s="176">
        <v>46099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12.14</v>
      </c>
    </row>
    <row r="465" spans="1:16" ht="19.5" hidden="1" customHeight="1">
      <c r="A465" s="172" t="s">
        <v>3287</v>
      </c>
      <c r="B465" s="176">
        <v>46100</v>
      </c>
      <c r="C465" s="172" t="s">
        <v>100</v>
      </c>
      <c r="D465" s="172" t="s">
        <v>103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2612</v>
      </c>
      <c r="J465" s="176">
        <v>46099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1385.78</v>
      </c>
    </row>
    <row r="466" spans="1:16" ht="19.5" hidden="1" customHeight="1">
      <c r="A466" s="172" t="s">
        <v>3287</v>
      </c>
      <c r="B466" s="176">
        <v>46100</v>
      </c>
      <c r="C466" s="172" t="s">
        <v>104</v>
      </c>
      <c r="D466" s="172" t="s">
        <v>105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2612</v>
      </c>
      <c r="J466" s="176">
        <v>46099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-1123.1600000000001</v>
      </c>
    </row>
    <row r="467" spans="1:16" ht="19.5" hidden="1" customHeight="1">
      <c r="A467" s="172" t="s">
        <v>3287</v>
      </c>
      <c r="B467" s="176">
        <v>46100</v>
      </c>
      <c r="C467" s="172" t="s">
        <v>2694</v>
      </c>
      <c r="D467" s="172" t="s">
        <v>95</v>
      </c>
      <c r="E467" s="172" t="s">
        <v>43</v>
      </c>
      <c r="F467" s="172" t="s">
        <v>125</v>
      </c>
      <c r="G467" s="172" t="s">
        <v>84</v>
      </c>
      <c r="H467" s="177">
        <v>1</v>
      </c>
      <c r="I467" s="178">
        <v>2612</v>
      </c>
      <c r="J467" s="176">
        <v>46099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-7.77</v>
      </c>
    </row>
    <row r="468" spans="1:16" ht="19.5" hidden="1" customHeight="1">
      <c r="A468" s="172" t="s">
        <v>3288</v>
      </c>
      <c r="B468" s="176">
        <v>46100</v>
      </c>
      <c r="C468" s="172" t="s">
        <v>92</v>
      </c>
      <c r="D468" s="172" t="s">
        <v>24</v>
      </c>
      <c r="E468" s="172" t="s">
        <v>43</v>
      </c>
      <c r="F468" s="172" t="s">
        <v>125</v>
      </c>
      <c r="G468" s="172" t="s">
        <v>84</v>
      </c>
      <c r="H468" s="177">
        <v>1</v>
      </c>
      <c r="I468" s="178">
        <v>2612</v>
      </c>
      <c r="J468" s="176">
        <v>46099</v>
      </c>
      <c r="K468" s="172" t="s">
        <v>93</v>
      </c>
      <c r="L468" s="172" t="s">
        <v>94</v>
      </c>
      <c r="M468" s="179">
        <v>0.43</v>
      </c>
      <c r="N468" s="177"/>
      <c r="O468" s="177">
        <v>35</v>
      </c>
      <c r="P468" s="180">
        <v>-103.53</v>
      </c>
    </row>
    <row r="469" spans="1:16" ht="19.5" hidden="1" customHeight="1">
      <c r="A469" s="172" t="s">
        <v>3288</v>
      </c>
      <c r="B469" s="176">
        <v>46100</v>
      </c>
      <c r="C469" s="172" t="s">
        <v>100</v>
      </c>
      <c r="D469" s="172" t="s">
        <v>101</v>
      </c>
      <c r="E469" s="172" t="s">
        <v>43</v>
      </c>
      <c r="F469" s="172" t="s">
        <v>125</v>
      </c>
      <c r="G469" s="172" t="s">
        <v>84</v>
      </c>
      <c r="H469" s="177">
        <v>1</v>
      </c>
      <c r="I469" s="178">
        <v>2612</v>
      </c>
      <c r="J469" s="176">
        <v>46099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1158.0999999999999</v>
      </c>
    </row>
    <row r="470" spans="1:16" ht="19.5" hidden="1" customHeight="1">
      <c r="A470" s="172" t="s">
        <v>3288</v>
      </c>
      <c r="B470" s="176">
        <v>46100</v>
      </c>
      <c r="C470" s="172" t="s">
        <v>100</v>
      </c>
      <c r="D470" s="172" t="s">
        <v>102</v>
      </c>
      <c r="E470" s="172" t="s">
        <v>43</v>
      </c>
      <c r="F470" s="172" t="s">
        <v>125</v>
      </c>
      <c r="G470" s="172" t="s">
        <v>84</v>
      </c>
      <c r="H470" s="177">
        <v>1</v>
      </c>
      <c r="I470" s="178">
        <v>2612</v>
      </c>
      <c r="J470" s="176">
        <v>46099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11.58</v>
      </c>
    </row>
    <row r="471" spans="1:16" ht="19.5" hidden="1" customHeight="1">
      <c r="A471" s="172" t="s">
        <v>3288</v>
      </c>
      <c r="B471" s="176">
        <v>46100</v>
      </c>
      <c r="C471" s="172" t="s">
        <v>100</v>
      </c>
      <c r="D471" s="172" t="s">
        <v>103</v>
      </c>
      <c r="E471" s="172" t="s">
        <v>43</v>
      </c>
      <c r="F471" s="172" t="s">
        <v>125</v>
      </c>
      <c r="G471" s="172" t="s">
        <v>84</v>
      </c>
      <c r="H471" s="177">
        <v>1</v>
      </c>
      <c r="I471" s="178">
        <v>2612</v>
      </c>
      <c r="J471" s="176">
        <v>46099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1442.32</v>
      </c>
    </row>
    <row r="472" spans="1:16" ht="19.5" hidden="1" customHeight="1">
      <c r="A472" s="172" t="s">
        <v>3288</v>
      </c>
      <c r="B472" s="176">
        <v>46100</v>
      </c>
      <c r="C472" s="172" t="s">
        <v>104</v>
      </c>
      <c r="D472" s="172" t="s">
        <v>105</v>
      </c>
      <c r="E472" s="172" t="s">
        <v>43</v>
      </c>
      <c r="F472" s="172" t="s">
        <v>125</v>
      </c>
      <c r="G472" s="172" t="s">
        <v>84</v>
      </c>
      <c r="H472" s="177">
        <v>1</v>
      </c>
      <c r="I472" s="178">
        <v>2612</v>
      </c>
      <c r="J472" s="176">
        <v>46099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-1123.1600000000001</v>
      </c>
    </row>
    <row r="473" spans="1:16" ht="19.5" hidden="1" customHeight="1">
      <c r="A473" s="172" t="s">
        <v>3288</v>
      </c>
      <c r="B473" s="176">
        <v>46100</v>
      </c>
      <c r="C473" s="172" t="s">
        <v>2694</v>
      </c>
      <c r="D473" s="172" t="s">
        <v>95</v>
      </c>
      <c r="E473" s="172" t="s">
        <v>43</v>
      </c>
      <c r="F473" s="172" t="s">
        <v>125</v>
      </c>
      <c r="G473" s="172" t="s">
        <v>84</v>
      </c>
      <c r="H473" s="177">
        <v>1</v>
      </c>
      <c r="I473" s="178">
        <v>2612</v>
      </c>
      <c r="J473" s="176">
        <v>46099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-5.23</v>
      </c>
    </row>
    <row r="474" spans="1:16" ht="19.5" hidden="1" customHeight="1">
      <c r="A474" s="172" t="s">
        <v>3287</v>
      </c>
      <c r="B474" s="176">
        <v>46100</v>
      </c>
      <c r="C474" s="172" t="s">
        <v>2694</v>
      </c>
      <c r="D474" s="172" t="s">
        <v>82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0</v>
      </c>
      <c r="J474" s="176">
        <v>46099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-23.07</v>
      </c>
    </row>
    <row r="475" spans="1:16" ht="19.5" hidden="1" customHeight="1">
      <c r="A475" s="172" t="s">
        <v>3288</v>
      </c>
      <c r="B475" s="176">
        <v>46100</v>
      </c>
      <c r="C475" s="172" t="s">
        <v>2694</v>
      </c>
      <c r="D475" s="172" t="s">
        <v>82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0</v>
      </c>
      <c r="J475" s="176">
        <v>46099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-22</v>
      </c>
    </row>
    <row r="476" spans="1:16" ht="19.5" hidden="1" customHeight="1">
      <c r="A476" s="172" t="s">
        <v>3289</v>
      </c>
      <c r="B476" s="176">
        <v>46100</v>
      </c>
      <c r="C476" s="172" t="s">
        <v>92</v>
      </c>
      <c r="D476" s="172" t="s">
        <v>24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2612</v>
      </c>
      <c r="J476" s="176">
        <v>46096</v>
      </c>
      <c r="K476" s="172" t="s">
        <v>93</v>
      </c>
      <c r="L476" s="172" t="s">
        <v>94</v>
      </c>
      <c r="M476" s="179">
        <v>0.43</v>
      </c>
      <c r="N476" s="177"/>
      <c r="O476" s="177">
        <v>36</v>
      </c>
      <c r="P476" s="180">
        <v>-110.63</v>
      </c>
    </row>
    <row r="477" spans="1:16" ht="19.5" hidden="1" customHeight="1">
      <c r="A477" s="172" t="s">
        <v>3289</v>
      </c>
      <c r="B477" s="176">
        <v>46100</v>
      </c>
      <c r="C477" s="172" t="s">
        <v>100</v>
      </c>
      <c r="D477" s="172" t="s">
        <v>101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2612</v>
      </c>
      <c r="J477" s="176">
        <v>46096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1159.8900000000001</v>
      </c>
    </row>
    <row r="478" spans="1:16" ht="19.5" hidden="1" customHeight="1">
      <c r="A478" s="172" t="s">
        <v>3289</v>
      </c>
      <c r="B478" s="176">
        <v>46100</v>
      </c>
      <c r="C478" s="172" t="s">
        <v>100</v>
      </c>
      <c r="D478" s="172" t="s">
        <v>102</v>
      </c>
      <c r="E478" s="172" t="s">
        <v>42</v>
      </c>
      <c r="F478" s="172" t="s">
        <v>89</v>
      </c>
      <c r="G478" s="172" t="s">
        <v>84</v>
      </c>
      <c r="H478" s="177">
        <v>1</v>
      </c>
      <c r="I478" s="178">
        <v>2612</v>
      </c>
      <c r="J478" s="176">
        <v>46096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11.6</v>
      </c>
    </row>
    <row r="479" spans="1:16" ht="19.5" hidden="1" customHeight="1">
      <c r="A479" s="172" t="s">
        <v>3289</v>
      </c>
      <c r="B479" s="176">
        <v>46100</v>
      </c>
      <c r="C479" s="172" t="s">
        <v>100</v>
      </c>
      <c r="D479" s="172" t="s">
        <v>103</v>
      </c>
      <c r="E479" s="172" t="s">
        <v>42</v>
      </c>
      <c r="F479" s="172" t="s">
        <v>89</v>
      </c>
      <c r="G479" s="172" t="s">
        <v>84</v>
      </c>
      <c r="H479" s="177">
        <v>1</v>
      </c>
      <c r="I479" s="178">
        <v>2612</v>
      </c>
      <c r="J479" s="176">
        <v>46096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1440.51</v>
      </c>
    </row>
    <row r="480" spans="1:16" ht="19.5" hidden="1" customHeight="1">
      <c r="A480" s="172" t="s">
        <v>3289</v>
      </c>
      <c r="B480" s="176">
        <v>46100</v>
      </c>
      <c r="C480" s="172" t="s">
        <v>104</v>
      </c>
      <c r="D480" s="172" t="s">
        <v>105</v>
      </c>
      <c r="E480" s="172" t="s">
        <v>42</v>
      </c>
      <c r="F480" s="172" t="s">
        <v>89</v>
      </c>
      <c r="G480" s="172" t="s">
        <v>84</v>
      </c>
      <c r="H480" s="177">
        <v>1</v>
      </c>
      <c r="I480" s="178">
        <v>2612</v>
      </c>
      <c r="J480" s="176">
        <v>46096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-1123.1600000000001</v>
      </c>
    </row>
    <row r="481" spans="1:16" ht="19.5" hidden="1" customHeight="1">
      <c r="A481" s="172" t="s">
        <v>3289</v>
      </c>
      <c r="B481" s="176">
        <v>46100</v>
      </c>
      <c r="C481" s="172" t="s">
        <v>2694</v>
      </c>
      <c r="D481" s="172" t="s">
        <v>95</v>
      </c>
      <c r="E481" s="172" t="s">
        <v>42</v>
      </c>
      <c r="F481" s="172" t="s">
        <v>89</v>
      </c>
      <c r="G481" s="172" t="s">
        <v>84</v>
      </c>
      <c r="H481" s="177">
        <v>1</v>
      </c>
      <c r="I481" s="178">
        <v>2612</v>
      </c>
      <c r="J481" s="176">
        <v>46096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-11.55</v>
      </c>
    </row>
    <row r="482" spans="1:16" ht="19.5" hidden="1" customHeight="1">
      <c r="A482" s="172" t="s">
        <v>3290</v>
      </c>
      <c r="B482" s="176">
        <v>46100</v>
      </c>
      <c r="C482" s="172" t="s">
        <v>92</v>
      </c>
      <c r="D482" s="172" t="s">
        <v>24</v>
      </c>
      <c r="E482" s="172" t="s">
        <v>39</v>
      </c>
      <c r="F482" s="172" t="s">
        <v>117</v>
      </c>
      <c r="G482" s="172" t="s">
        <v>84</v>
      </c>
      <c r="H482" s="177">
        <v>1</v>
      </c>
      <c r="I482" s="178">
        <v>0</v>
      </c>
      <c r="J482" s="176">
        <v>46094</v>
      </c>
      <c r="K482" s="172" t="s">
        <v>93</v>
      </c>
      <c r="L482" s="172" t="s">
        <v>94</v>
      </c>
      <c r="M482" s="179">
        <v>0</v>
      </c>
      <c r="N482" s="177"/>
      <c r="O482" s="177">
        <v>35</v>
      </c>
      <c r="P482" s="180">
        <v>-46.77</v>
      </c>
    </row>
    <row r="483" spans="1:16" ht="19.5" hidden="1" customHeight="1">
      <c r="A483" s="172" t="s">
        <v>3290</v>
      </c>
      <c r="B483" s="176">
        <v>46100</v>
      </c>
      <c r="C483" s="172" t="s">
        <v>2694</v>
      </c>
      <c r="D483" s="172" t="s">
        <v>95</v>
      </c>
      <c r="E483" s="172" t="s">
        <v>39</v>
      </c>
      <c r="F483" s="172" t="s">
        <v>117</v>
      </c>
      <c r="G483" s="172" t="s">
        <v>84</v>
      </c>
      <c r="H483" s="177">
        <v>1</v>
      </c>
      <c r="I483" s="178">
        <v>0</v>
      </c>
      <c r="J483" s="176">
        <v>46094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-12.32</v>
      </c>
    </row>
    <row r="484" spans="1:16" ht="19.5" hidden="1" customHeight="1">
      <c r="A484" s="172" t="s">
        <v>3290</v>
      </c>
      <c r="B484" s="176">
        <v>46100</v>
      </c>
      <c r="C484" s="172" t="s">
        <v>92</v>
      </c>
      <c r="D484" s="172" t="s">
        <v>96</v>
      </c>
      <c r="E484" s="172" t="s">
        <v>39</v>
      </c>
      <c r="F484" s="172" t="s">
        <v>117</v>
      </c>
      <c r="G484" s="172" t="s">
        <v>84</v>
      </c>
      <c r="H484" s="177">
        <v>1</v>
      </c>
      <c r="I484" s="178">
        <v>0</v>
      </c>
      <c r="J484" s="176">
        <v>46094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3290</v>
      </c>
      <c r="B485" s="176">
        <v>46100</v>
      </c>
      <c r="C485" s="172" t="s">
        <v>92</v>
      </c>
      <c r="D485" s="172" t="s">
        <v>97</v>
      </c>
      <c r="E485" s="172" t="s">
        <v>39</v>
      </c>
      <c r="F485" s="172" t="s">
        <v>117</v>
      </c>
      <c r="G485" s="172" t="s">
        <v>84</v>
      </c>
      <c r="H485" s="177">
        <v>1</v>
      </c>
      <c r="I485" s="178">
        <v>0</v>
      </c>
      <c r="J485" s="176">
        <v>46094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3290</v>
      </c>
      <c r="B486" s="176">
        <v>46100</v>
      </c>
      <c r="C486" s="172" t="s">
        <v>2694</v>
      </c>
      <c r="D486" s="172" t="s">
        <v>98</v>
      </c>
      <c r="E486" s="172" t="s">
        <v>39</v>
      </c>
      <c r="F486" s="172" t="s">
        <v>117</v>
      </c>
      <c r="G486" s="172" t="s">
        <v>84</v>
      </c>
      <c r="H486" s="177">
        <v>1</v>
      </c>
      <c r="I486" s="178">
        <v>0</v>
      </c>
      <c r="J486" s="176">
        <v>46094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3291</v>
      </c>
      <c r="B487" s="176">
        <v>46100</v>
      </c>
      <c r="C487" s="172" t="s">
        <v>2694</v>
      </c>
      <c r="D487" s="172" t="s">
        <v>82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46100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-25.56</v>
      </c>
    </row>
    <row r="488" spans="1:16" ht="19.5" customHeight="1">
      <c r="A488" s="172" t="s">
        <v>3247</v>
      </c>
      <c r="B488" s="176">
        <v>46100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46100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-280.13</v>
      </c>
    </row>
    <row r="489" spans="1:16" ht="19.5" customHeight="1">
      <c r="A489" s="172" t="s">
        <v>3248</v>
      </c>
      <c r="B489" s="176">
        <v>46100</v>
      </c>
      <c r="C489" s="172" t="s">
        <v>109</v>
      </c>
      <c r="D489" s="172" t="s">
        <v>139</v>
      </c>
      <c r="E489" s="172" t="s">
        <v>85</v>
      </c>
      <c r="F489" s="172" t="s">
        <v>85</v>
      </c>
      <c r="G489" s="172" t="s">
        <v>85</v>
      </c>
      <c r="H489" s="177">
        <v>0</v>
      </c>
      <c r="I489" s="178">
        <v>0</v>
      </c>
      <c r="J489" s="176">
        <v>46100</v>
      </c>
      <c r="K489" s="172" t="s">
        <v>85</v>
      </c>
      <c r="L489" s="172" t="s">
        <v>85</v>
      </c>
      <c r="M489" s="179">
        <v>0</v>
      </c>
      <c r="N489" s="177"/>
      <c r="O489" s="177"/>
      <c r="P489" s="180">
        <v>-274.69</v>
      </c>
    </row>
    <row r="490" spans="1:16" ht="19.5" customHeight="1">
      <c r="A490" s="172" t="s">
        <v>3245</v>
      </c>
      <c r="B490" s="176">
        <v>46100</v>
      </c>
      <c r="C490" s="172" t="s">
        <v>109</v>
      </c>
      <c r="D490" s="172" t="s">
        <v>139</v>
      </c>
      <c r="E490" s="172" t="s">
        <v>85</v>
      </c>
      <c r="F490" s="172" t="s">
        <v>85</v>
      </c>
      <c r="G490" s="172" t="s">
        <v>85</v>
      </c>
      <c r="H490" s="177">
        <v>0</v>
      </c>
      <c r="I490" s="178">
        <v>0</v>
      </c>
      <c r="J490" s="176">
        <v>46100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-292.52999999999997</v>
      </c>
    </row>
    <row r="491" spans="1:16" ht="19.5" customHeight="1">
      <c r="A491" s="172" t="s">
        <v>3249</v>
      </c>
      <c r="B491" s="176">
        <v>46100</v>
      </c>
      <c r="C491" s="172" t="s">
        <v>109</v>
      </c>
      <c r="D491" s="172" t="s">
        <v>139</v>
      </c>
      <c r="E491" s="172" t="s">
        <v>85</v>
      </c>
      <c r="F491" s="172" t="s">
        <v>85</v>
      </c>
      <c r="G491" s="172" t="s">
        <v>85</v>
      </c>
      <c r="H491" s="177">
        <v>0</v>
      </c>
      <c r="I491" s="178">
        <v>0</v>
      </c>
      <c r="J491" s="176">
        <v>46100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-269.36</v>
      </c>
    </row>
    <row r="492" spans="1:16" ht="19.5" customHeight="1">
      <c r="A492" s="172" t="s">
        <v>3250</v>
      </c>
      <c r="B492" s="176">
        <v>46100</v>
      </c>
      <c r="C492" s="172" t="s">
        <v>109</v>
      </c>
      <c r="D492" s="172" t="s">
        <v>139</v>
      </c>
      <c r="E492" s="172" t="s">
        <v>85</v>
      </c>
      <c r="F492" s="172" t="s">
        <v>85</v>
      </c>
      <c r="G492" s="172" t="s">
        <v>85</v>
      </c>
      <c r="H492" s="177">
        <v>0</v>
      </c>
      <c r="I492" s="178">
        <v>0</v>
      </c>
      <c r="J492" s="176">
        <v>46100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-282.75</v>
      </c>
    </row>
    <row r="493" spans="1:16" ht="19.5" customHeight="1">
      <c r="A493" s="172" t="s">
        <v>3251</v>
      </c>
      <c r="B493" s="176">
        <v>46100</v>
      </c>
      <c r="C493" s="172" t="s">
        <v>109</v>
      </c>
      <c r="D493" s="172" t="s">
        <v>139</v>
      </c>
      <c r="E493" s="172" t="s">
        <v>85</v>
      </c>
      <c r="F493" s="172" t="s">
        <v>85</v>
      </c>
      <c r="G493" s="172" t="s">
        <v>85</v>
      </c>
      <c r="H493" s="177">
        <v>0</v>
      </c>
      <c r="I493" s="178">
        <v>0</v>
      </c>
      <c r="J493" s="176">
        <v>46100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-278.39999999999998</v>
      </c>
    </row>
    <row r="494" spans="1:16" ht="19.5" customHeight="1">
      <c r="A494" s="172" t="s">
        <v>3246</v>
      </c>
      <c r="B494" s="176">
        <v>46100</v>
      </c>
      <c r="C494" s="172" t="s">
        <v>109</v>
      </c>
      <c r="D494" s="172" t="s">
        <v>139</v>
      </c>
      <c r="E494" s="172" t="s">
        <v>85</v>
      </c>
      <c r="F494" s="172" t="s">
        <v>85</v>
      </c>
      <c r="G494" s="172" t="s">
        <v>85</v>
      </c>
      <c r="H494" s="177">
        <v>0</v>
      </c>
      <c r="I494" s="178">
        <v>0</v>
      </c>
      <c r="J494" s="176">
        <v>46100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-266.52999999999997</v>
      </c>
    </row>
    <row r="495" spans="1:16" ht="19.5" customHeight="1">
      <c r="A495" s="172" t="s">
        <v>3013</v>
      </c>
      <c r="B495" s="176">
        <v>46100</v>
      </c>
      <c r="C495" s="172" t="s">
        <v>109</v>
      </c>
      <c r="D495" s="172" t="s">
        <v>143</v>
      </c>
      <c r="E495" s="172" t="s">
        <v>85</v>
      </c>
      <c r="F495" s="172" t="s">
        <v>85</v>
      </c>
      <c r="G495" s="172" t="s">
        <v>85</v>
      </c>
      <c r="H495" s="177">
        <v>0</v>
      </c>
      <c r="I495" s="178">
        <v>0</v>
      </c>
      <c r="J495" s="176">
        <v>46100</v>
      </c>
      <c r="K495" s="172" t="s">
        <v>85</v>
      </c>
      <c r="L495" s="172" t="s">
        <v>85</v>
      </c>
      <c r="M495" s="179">
        <v>0</v>
      </c>
      <c r="N495" s="177"/>
      <c r="O495" s="177"/>
      <c r="P495" s="180">
        <v>-130.6</v>
      </c>
    </row>
    <row r="496" spans="1:16" ht="19.5" customHeight="1">
      <c r="A496" s="172" t="s">
        <v>142</v>
      </c>
      <c r="B496" s="176">
        <v>46100</v>
      </c>
      <c r="C496" s="172" t="s">
        <v>109</v>
      </c>
      <c r="D496" s="172" t="s">
        <v>143</v>
      </c>
      <c r="E496" s="172" t="s">
        <v>85</v>
      </c>
      <c r="F496" s="172" t="s">
        <v>85</v>
      </c>
      <c r="G496" s="172" t="s">
        <v>85</v>
      </c>
      <c r="H496" s="177">
        <v>0</v>
      </c>
      <c r="I496" s="178">
        <v>0</v>
      </c>
      <c r="J496" s="176">
        <v>46100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-648.5</v>
      </c>
    </row>
    <row r="497" spans="1:16" ht="19.5" hidden="1" customHeight="1">
      <c r="A497" s="172" t="s">
        <v>3292</v>
      </c>
      <c r="B497" s="176">
        <v>46101</v>
      </c>
      <c r="C497" s="172" t="s">
        <v>92</v>
      </c>
      <c r="D497" s="172" t="s">
        <v>96</v>
      </c>
      <c r="E497" s="172" t="s">
        <v>59</v>
      </c>
      <c r="F497" s="172" t="s">
        <v>1386</v>
      </c>
      <c r="G497" s="172" t="s">
        <v>84</v>
      </c>
      <c r="H497" s="177">
        <v>1</v>
      </c>
      <c r="I497" s="178">
        <v>0</v>
      </c>
      <c r="J497" s="176">
        <v>46095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3292</v>
      </c>
      <c r="B498" s="176">
        <v>46101</v>
      </c>
      <c r="C498" s="172" t="s">
        <v>92</v>
      </c>
      <c r="D498" s="172" t="s">
        <v>97</v>
      </c>
      <c r="E498" s="172" t="s">
        <v>59</v>
      </c>
      <c r="F498" s="172" t="s">
        <v>1386</v>
      </c>
      <c r="G498" s="172" t="s">
        <v>84</v>
      </c>
      <c r="H498" s="177">
        <v>1</v>
      </c>
      <c r="I498" s="178">
        <v>0</v>
      </c>
      <c r="J498" s="176">
        <v>46095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3292</v>
      </c>
      <c r="B499" s="176">
        <v>46101</v>
      </c>
      <c r="C499" s="172" t="s">
        <v>2694</v>
      </c>
      <c r="D499" s="172" t="s">
        <v>98</v>
      </c>
      <c r="E499" s="172" t="s">
        <v>59</v>
      </c>
      <c r="F499" s="172" t="s">
        <v>1386</v>
      </c>
      <c r="G499" s="172" t="s">
        <v>84</v>
      </c>
      <c r="H499" s="177">
        <v>1</v>
      </c>
      <c r="I499" s="178">
        <v>0</v>
      </c>
      <c r="J499" s="176">
        <v>46095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-15</v>
      </c>
    </row>
    <row r="500" spans="1:16" ht="19.5" hidden="1" customHeight="1">
      <c r="A500" s="172" t="s">
        <v>3292</v>
      </c>
      <c r="B500" s="176">
        <v>46101</v>
      </c>
      <c r="C500" s="172" t="s">
        <v>92</v>
      </c>
      <c r="D500" s="172" t="s">
        <v>24</v>
      </c>
      <c r="E500" s="172" t="s">
        <v>59</v>
      </c>
      <c r="F500" s="172" t="s">
        <v>1386</v>
      </c>
      <c r="G500" s="172" t="s">
        <v>84</v>
      </c>
      <c r="H500" s="177">
        <v>1</v>
      </c>
      <c r="I500" s="178">
        <v>0</v>
      </c>
      <c r="J500" s="176">
        <v>46095</v>
      </c>
      <c r="K500" s="172" t="s">
        <v>93</v>
      </c>
      <c r="L500" s="172" t="s">
        <v>94</v>
      </c>
      <c r="M500" s="179">
        <v>0</v>
      </c>
      <c r="N500" s="177"/>
      <c r="O500" s="177">
        <v>36</v>
      </c>
      <c r="P500" s="180">
        <v>-56.94</v>
      </c>
    </row>
    <row r="501" spans="1:16" ht="19.5" hidden="1" customHeight="1">
      <c r="A501" s="172" t="s">
        <v>3292</v>
      </c>
      <c r="B501" s="176">
        <v>46101</v>
      </c>
      <c r="C501" s="172" t="s">
        <v>2694</v>
      </c>
      <c r="D501" s="172" t="s">
        <v>95</v>
      </c>
      <c r="E501" s="172" t="s">
        <v>59</v>
      </c>
      <c r="F501" s="172" t="s">
        <v>1386</v>
      </c>
      <c r="G501" s="172" t="s">
        <v>84</v>
      </c>
      <c r="H501" s="177">
        <v>1</v>
      </c>
      <c r="I501" s="178">
        <v>0</v>
      </c>
      <c r="J501" s="176">
        <v>46095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-9.08</v>
      </c>
    </row>
    <row r="502" spans="1:16" ht="19.5" hidden="1" customHeight="1">
      <c r="A502" s="172" t="s">
        <v>85</v>
      </c>
      <c r="B502" s="176">
        <v>46101</v>
      </c>
      <c r="C502" s="172" t="s">
        <v>109</v>
      </c>
      <c r="D502" s="172" t="s">
        <v>110</v>
      </c>
      <c r="E502" s="172" t="s">
        <v>85</v>
      </c>
      <c r="F502" s="172" t="s">
        <v>85</v>
      </c>
      <c r="G502" s="172" t="s">
        <v>3293</v>
      </c>
      <c r="H502" s="177">
        <v>0</v>
      </c>
      <c r="I502" s="178">
        <v>0</v>
      </c>
      <c r="J502" s="176">
        <v>46101</v>
      </c>
      <c r="K502" s="172" t="s">
        <v>85</v>
      </c>
      <c r="L502" s="172" t="s">
        <v>85</v>
      </c>
      <c r="M502" s="179">
        <v>0</v>
      </c>
      <c r="N502" s="177"/>
      <c r="O502" s="177"/>
      <c r="P502" s="180">
        <v>-150</v>
      </c>
    </row>
    <row r="503" spans="1:16" ht="19.5" hidden="1" customHeight="1">
      <c r="A503" s="172" t="s">
        <v>3294</v>
      </c>
      <c r="B503" s="176">
        <v>46101</v>
      </c>
      <c r="C503" s="172" t="s">
        <v>2694</v>
      </c>
      <c r="D503" s="172" t="s">
        <v>82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0</v>
      </c>
      <c r="J503" s="176">
        <v>46101</v>
      </c>
      <c r="K503" s="172" t="s">
        <v>85</v>
      </c>
      <c r="L503" s="172" t="s">
        <v>85</v>
      </c>
      <c r="M503" s="179">
        <v>0</v>
      </c>
      <c r="N503" s="177"/>
      <c r="O503" s="177"/>
      <c r="P503" s="180">
        <v>-26.91</v>
      </c>
    </row>
    <row r="504" spans="1:16" ht="19.5" hidden="1" customHeight="1">
      <c r="A504" s="172" t="s">
        <v>3295</v>
      </c>
      <c r="B504" s="176">
        <v>46101</v>
      </c>
      <c r="C504" s="172" t="s">
        <v>1748</v>
      </c>
      <c r="D504" s="172" t="s">
        <v>2749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46094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</v>
      </c>
    </row>
    <row r="505" spans="1:16" ht="19.5" hidden="1" customHeight="1">
      <c r="A505" s="172" t="s">
        <v>3295</v>
      </c>
      <c r="B505" s="176">
        <v>46101</v>
      </c>
      <c r="C505" s="172" t="s">
        <v>2694</v>
      </c>
      <c r="D505" s="172" t="s">
        <v>2750</v>
      </c>
      <c r="E505" s="172" t="s">
        <v>43</v>
      </c>
      <c r="F505" s="172" t="s">
        <v>125</v>
      </c>
      <c r="G505" s="172" t="s">
        <v>84</v>
      </c>
      <c r="H505" s="177">
        <v>1</v>
      </c>
      <c r="I505" s="178">
        <v>0</v>
      </c>
      <c r="J505" s="176">
        <v>46094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-10</v>
      </c>
    </row>
    <row r="506" spans="1:16" ht="19.5" hidden="1" customHeight="1">
      <c r="A506" s="172" t="s">
        <v>3296</v>
      </c>
      <c r="B506" s="176">
        <v>46101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2612</v>
      </c>
      <c r="J506" s="176">
        <v>46095</v>
      </c>
      <c r="K506" s="172" t="s">
        <v>93</v>
      </c>
      <c r="L506" s="172" t="s">
        <v>94</v>
      </c>
      <c r="M506" s="179">
        <v>0.43</v>
      </c>
      <c r="N506" s="177"/>
      <c r="O506" s="177">
        <v>36</v>
      </c>
      <c r="P506" s="180">
        <v>-124.46</v>
      </c>
    </row>
    <row r="507" spans="1:16" ht="19.5" hidden="1" customHeight="1">
      <c r="A507" s="172" t="s">
        <v>3296</v>
      </c>
      <c r="B507" s="176">
        <v>46101</v>
      </c>
      <c r="C507" s="172" t="s">
        <v>100</v>
      </c>
      <c r="D507" s="172" t="s">
        <v>101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2612</v>
      </c>
      <c r="J507" s="176">
        <v>46095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1274.29</v>
      </c>
    </row>
    <row r="508" spans="1:16" ht="19.5" hidden="1" customHeight="1">
      <c r="A508" s="172" t="s">
        <v>3296</v>
      </c>
      <c r="B508" s="176">
        <v>46101</v>
      </c>
      <c r="C508" s="172" t="s">
        <v>100</v>
      </c>
      <c r="D508" s="172" t="s">
        <v>102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2612</v>
      </c>
      <c r="J508" s="176">
        <v>46095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12.74</v>
      </c>
    </row>
    <row r="509" spans="1:16" ht="19.5" hidden="1" customHeight="1">
      <c r="A509" s="172" t="s">
        <v>3296</v>
      </c>
      <c r="B509" s="176">
        <v>46101</v>
      </c>
      <c r="C509" s="172" t="s">
        <v>100</v>
      </c>
      <c r="D509" s="172" t="s">
        <v>103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2612</v>
      </c>
      <c r="J509" s="176">
        <v>46095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1324.97</v>
      </c>
    </row>
    <row r="510" spans="1:16" ht="19.5" hidden="1" customHeight="1">
      <c r="A510" s="172" t="s">
        <v>3296</v>
      </c>
      <c r="B510" s="176">
        <v>46101</v>
      </c>
      <c r="C510" s="172" t="s">
        <v>104</v>
      </c>
      <c r="D510" s="172" t="s">
        <v>105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2612</v>
      </c>
      <c r="J510" s="176">
        <v>46095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-1123.1600000000001</v>
      </c>
    </row>
    <row r="511" spans="1:16" ht="19.5" hidden="1" customHeight="1">
      <c r="A511" s="172" t="s">
        <v>3297</v>
      </c>
      <c r="B511" s="176">
        <v>46101</v>
      </c>
      <c r="C511" s="172" t="s">
        <v>92</v>
      </c>
      <c r="D511" s="172" t="s">
        <v>24</v>
      </c>
      <c r="E511" s="172" t="s">
        <v>53</v>
      </c>
      <c r="F511" s="172" t="s">
        <v>120</v>
      </c>
      <c r="G511" s="172" t="s">
        <v>84</v>
      </c>
      <c r="H511" s="177">
        <v>1</v>
      </c>
      <c r="I511" s="178">
        <v>2612</v>
      </c>
      <c r="J511" s="176">
        <v>46097</v>
      </c>
      <c r="K511" s="172" t="s">
        <v>93</v>
      </c>
      <c r="L511" s="172" t="s">
        <v>94</v>
      </c>
      <c r="M511" s="179">
        <v>0.43</v>
      </c>
      <c r="N511" s="177"/>
      <c r="O511" s="177">
        <v>35</v>
      </c>
      <c r="P511" s="180">
        <v>-116.95</v>
      </c>
    </row>
    <row r="512" spans="1:16" ht="19.5" hidden="1" customHeight="1">
      <c r="A512" s="172" t="s">
        <v>3297</v>
      </c>
      <c r="B512" s="176">
        <v>46101</v>
      </c>
      <c r="C512" s="172" t="s">
        <v>100</v>
      </c>
      <c r="D512" s="172" t="s">
        <v>101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2612</v>
      </c>
      <c r="J512" s="176">
        <v>46097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1267.6199999999999</v>
      </c>
    </row>
    <row r="513" spans="1:16" ht="19.5" hidden="1" customHeight="1">
      <c r="A513" s="172" t="s">
        <v>3297</v>
      </c>
      <c r="B513" s="176">
        <v>46101</v>
      </c>
      <c r="C513" s="172" t="s">
        <v>100</v>
      </c>
      <c r="D513" s="172" t="s">
        <v>102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2612</v>
      </c>
      <c r="J513" s="176">
        <v>46097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12.68</v>
      </c>
    </row>
    <row r="514" spans="1:16" ht="19.5" hidden="1" customHeight="1">
      <c r="A514" s="172" t="s">
        <v>3297</v>
      </c>
      <c r="B514" s="176">
        <v>46101</v>
      </c>
      <c r="C514" s="172" t="s">
        <v>100</v>
      </c>
      <c r="D514" s="172" t="s">
        <v>103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2612</v>
      </c>
      <c r="J514" s="176">
        <v>46097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1331.7</v>
      </c>
    </row>
    <row r="515" spans="1:16" ht="19.5" hidden="1" customHeight="1">
      <c r="A515" s="172" t="s">
        <v>3297</v>
      </c>
      <c r="B515" s="176">
        <v>46101</v>
      </c>
      <c r="C515" s="172" t="s">
        <v>104</v>
      </c>
      <c r="D515" s="172" t="s">
        <v>105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2612</v>
      </c>
      <c r="J515" s="176">
        <v>46097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-1123.1600000000001</v>
      </c>
    </row>
    <row r="516" spans="1:16" ht="19.5" hidden="1" customHeight="1">
      <c r="A516" s="172" t="s">
        <v>3297</v>
      </c>
      <c r="B516" s="176">
        <v>46101</v>
      </c>
      <c r="C516" s="172" t="s">
        <v>2694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2612</v>
      </c>
      <c r="J516" s="176">
        <v>46097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-9.2799999999999994</v>
      </c>
    </row>
    <row r="517" spans="1:16" ht="19.5" hidden="1" customHeight="1">
      <c r="A517" s="172" t="s">
        <v>3298</v>
      </c>
      <c r="B517" s="176">
        <v>46101</v>
      </c>
      <c r="C517" s="172" t="s">
        <v>92</v>
      </c>
      <c r="D517" s="172" t="s">
        <v>24</v>
      </c>
      <c r="E517" s="172" t="s">
        <v>60</v>
      </c>
      <c r="F517" s="172" t="s">
        <v>1426</v>
      </c>
      <c r="G517" s="172" t="s">
        <v>84</v>
      </c>
      <c r="H517" s="177">
        <v>1</v>
      </c>
      <c r="I517" s="178">
        <v>2517</v>
      </c>
      <c r="J517" s="176">
        <v>46097</v>
      </c>
      <c r="K517" s="172" t="s">
        <v>93</v>
      </c>
      <c r="L517" s="172" t="s">
        <v>94</v>
      </c>
      <c r="M517" s="179">
        <v>0.43</v>
      </c>
      <c r="N517" s="177"/>
      <c r="O517" s="177">
        <v>35</v>
      </c>
      <c r="P517" s="180">
        <v>-115.43</v>
      </c>
    </row>
    <row r="518" spans="1:16" ht="19.5" hidden="1" customHeight="1">
      <c r="A518" s="172" t="s">
        <v>3298</v>
      </c>
      <c r="B518" s="176">
        <v>46101</v>
      </c>
      <c r="C518" s="172" t="s">
        <v>100</v>
      </c>
      <c r="D518" s="172" t="s">
        <v>101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2517</v>
      </c>
      <c r="J518" s="176">
        <v>46097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1297.1400000000001</v>
      </c>
    </row>
    <row r="519" spans="1:16" ht="19.5" hidden="1" customHeight="1">
      <c r="A519" s="172" t="s">
        <v>3298</v>
      </c>
      <c r="B519" s="176">
        <v>46101</v>
      </c>
      <c r="C519" s="172" t="s">
        <v>100</v>
      </c>
      <c r="D519" s="172" t="s">
        <v>102</v>
      </c>
      <c r="E519" s="172" t="s">
        <v>60</v>
      </c>
      <c r="F519" s="172" t="s">
        <v>1426</v>
      </c>
      <c r="G519" s="172" t="s">
        <v>84</v>
      </c>
      <c r="H519" s="177">
        <v>1</v>
      </c>
      <c r="I519" s="178">
        <v>2517</v>
      </c>
      <c r="J519" s="176">
        <v>46097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12.97</v>
      </c>
    </row>
    <row r="520" spans="1:16" ht="19.5" hidden="1" customHeight="1">
      <c r="A520" s="172" t="s">
        <v>3298</v>
      </c>
      <c r="B520" s="176">
        <v>46101</v>
      </c>
      <c r="C520" s="172" t="s">
        <v>100</v>
      </c>
      <c r="D520" s="172" t="s">
        <v>103</v>
      </c>
      <c r="E520" s="172" t="s">
        <v>60</v>
      </c>
      <c r="F520" s="172" t="s">
        <v>1426</v>
      </c>
      <c r="G520" s="172" t="s">
        <v>84</v>
      </c>
      <c r="H520" s="177">
        <v>1</v>
      </c>
      <c r="I520" s="178">
        <v>2517</v>
      </c>
      <c r="J520" s="176">
        <v>46097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1206.8900000000001</v>
      </c>
    </row>
    <row r="521" spans="1:16" ht="19.5" hidden="1" customHeight="1">
      <c r="A521" s="172" t="s">
        <v>3298</v>
      </c>
      <c r="B521" s="176">
        <v>46101</v>
      </c>
      <c r="C521" s="172" t="s">
        <v>104</v>
      </c>
      <c r="D521" s="172" t="s">
        <v>105</v>
      </c>
      <c r="E521" s="172" t="s">
        <v>60</v>
      </c>
      <c r="F521" s="172" t="s">
        <v>1426</v>
      </c>
      <c r="G521" s="172" t="s">
        <v>84</v>
      </c>
      <c r="H521" s="177">
        <v>1</v>
      </c>
      <c r="I521" s="178">
        <v>2517</v>
      </c>
      <c r="J521" s="176">
        <v>46097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-1082.31</v>
      </c>
    </row>
    <row r="522" spans="1:16" ht="19.5" hidden="1" customHeight="1">
      <c r="A522" s="172" t="s">
        <v>3298</v>
      </c>
      <c r="B522" s="176">
        <v>46101</v>
      </c>
      <c r="C522" s="172" t="s">
        <v>2694</v>
      </c>
      <c r="D522" s="172" t="s">
        <v>95</v>
      </c>
      <c r="E522" s="172" t="s">
        <v>60</v>
      </c>
      <c r="F522" s="172" t="s">
        <v>1426</v>
      </c>
      <c r="G522" s="172" t="s">
        <v>84</v>
      </c>
      <c r="H522" s="177">
        <v>1</v>
      </c>
      <c r="I522" s="178">
        <v>2517</v>
      </c>
      <c r="J522" s="176">
        <v>46097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-9.2799999999999994</v>
      </c>
    </row>
    <row r="523" spans="1:16" ht="19.5" hidden="1" customHeight="1">
      <c r="A523" s="172" t="s">
        <v>3298</v>
      </c>
      <c r="B523" s="176">
        <v>46101</v>
      </c>
      <c r="C523" s="172" t="s">
        <v>2694</v>
      </c>
      <c r="D523" s="172" t="s">
        <v>82</v>
      </c>
      <c r="E523" s="172" t="s">
        <v>60</v>
      </c>
      <c r="F523" s="172" t="s">
        <v>1426</v>
      </c>
      <c r="G523" s="172" t="s">
        <v>84</v>
      </c>
      <c r="H523" s="177">
        <v>1</v>
      </c>
      <c r="I523" s="178">
        <v>0</v>
      </c>
      <c r="J523" s="176">
        <v>46097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-24.65</v>
      </c>
    </row>
    <row r="524" spans="1:16" ht="19.5" hidden="1" customHeight="1">
      <c r="A524" s="172" t="s">
        <v>3297</v>
      </c>
      <c r="B524" s="176">
        <v>46101</v>
      </c>
      <c r="C524" s="172" t="s">
        <v>2694</v>
      </c>
      <c r="D524" s="172" t="s">
        <v>82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46097</v>
      </c>
      <c r="K524" s="172" t="s">
        <v>85</v>
      </c>
      <c r="L524" s="172" t="s">
        <v>85</v>
      </c>
      <c r="M524" s="179">
        <v>0</v>
      </c>
      <c r="N524" s="177"/>
      <c r="O524" s="177"/>
      <c r="P524" s="180">
        <v>-24.08</v>
      </c>
    </row>
    <row r="525" spans="1:16" ht="19.5" hidden="1" customHeight="1">
      <c r="A525" s="172" t="s">
        <v>3299</v>
      </c>
      <c r="B525" s="176">
        <v>46101</v>
      </c>
      <c r="C525" s="172" t="s">
        <v>2694</v>
      </c>
      <c r="D525" s="172" t="s">
        <v>276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46101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-36</v>
      </c>
    </row>
    <row r="526" spans="1:16" ht="19.5" hidden="1" customHeight="1">
      <c r="A526" s="172" t="s">
        <v>3300</v>
      </c>
      <c r="B526" s="176">
        <v>46101</v>
      </c>
      <c r="C526" s="172" t="s">
        <v>2694</v>
      </c>
      <c r="D526" s="172" t="s">
        <v>276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0</v>
      </c>
      <c r="J526" s="176">
        <v>46101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-36</v>
      </c>
    </row>
    <row r="527" spans="1:16" ht="19.5" hidden="1" customHeight="1">
      <c r="A527" s="172" t="s">
        <v>3301</v>
      </c>
      <c r="B527" s="176">
        <v>46101</v>
      </c>
      <c r="C527" s="172" t="s">
        <v>2694</v>
      </c>
      <c r="D527" s="172" t="s">
        <v>276</v>
      </c>
      <c r="E527" s="172" t="s">
        <v>52</v>
      </c>
      <c r="F527" s="172" t="s">
        <v>90</v>
      </c>
      <c r="G527" s="172" t="s">
        <v>84</v>
      </c>
      <c r="H527" s="177">
        <v>1</v>
      </c>
      <c r="I527" s="178">
        <v>0</v>
      </c>
      <c r="J527" s="176">
        <v>46101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-12</v>
      </c>
    </row>
    <row r="528" spans="1:16" ht="19.5" hidden="1" customHeight="1">
      <c r="A528" s="172" t="s">
        <v>3302</v>
      </c>
      <c r="B528" s="176">
        <v>46101</v>
      </c>
      <c r="C528" s="172" t="s">
        <v>2694</v>
      </c>
      <c r="D528" s="172" t="s">
        <v>276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0</v>
      </c>
      <c r="J528" s="176">
        <v>46101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</v>
      </c>
    </row>
    <row r="529" spans="1:16" ht="19.5" hidden="1" customHeight="1">
      <c r="A529" s="172" t="s">
        <v>3303</v>
      </c>
      <c r="B529" s="176">
        <v>46101</v>
      </c>
      <c r="C529" s="172" t="s">
        <v>92</v>
      </c>
      <c r="D529" s="172" t="s">
        <v>24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2327</v>
      </c>
      <c r="J529" s="176">
        <v>46088</v>
      </c>
      <c r="K529" s="172" t="s">
        <v>93</v>
      </c>
      <c r="L529" s="172" t="s">
        <v>94</v>
      </c>
      <c r="M529" s="179">
        <v>0.43</v>
      </c>
      <c r="N529" s="177"/>
      <c r="O529" s="177">
        <v>34</v>
      </c>
      <c r="P529" s="180">
        <v>-92.45</v>
      </c>
    </row>
    <row r="530" spans="1:16" ht="19.5" hidden="1" customHeight="1">
      <c r="A530" s="172" t="s">
        <v>3303</v>
      </c>
      <c r="B530" s="176">
        <v>46101</v>
      </c>
      <c r="C530" s="172" t="s">
        <v>100</v>
      </c>
      <c r="D530" s="172" t="s">
        <v>101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2327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811.43</v>
      </c>
    </row>
    <row r="531" spans="1:16" ht="19.5" hidden="1" customHeight="1">
      <c r="A531" s="172" t="s">
        <v>3303</v>
      </c>
      <c r="B531" s="176">
        <v>46101</v>
      </c>
      <c r="C531" s="172" t="s">
        <v>100</v>
      </c>
      <c r="D531" s="172" t="s">
        <v>102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2327</v>
      </c>
      <c r="J531" s="176">
        <v>46088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8.11</v>
      </c>
    </row>
    <row r="532" spans="1:16" ht="19.5" hidden="1" customHeight="1">
      <c r="A532" s="172" t="s">
        <v>3303</v>
      </c>
      <c r="B532" s="176">
        <v>46101</v>
      </c>
      <c r="C532" s="172" t="s">
        <v>100</v>
      </c>
      <c r="D532" s="172" t="s">
        <v>103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2327</v>
      </c>
      <c r="J532" s="176">
        <v>46088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1507.46</v>
      </c>
    </row>
    <row r="533" spans="1:16" ht="19.5" hidden="1" customHeight="1">
      <c r="A533" s="172" t="s">
        <v>3303</v>
      </c>
      <c r="B533" s="176">
        <v>46101</v>
      </c>
      <c r="C533" s="172" t="s">
        <v>104</v>
      </c>
      <c r="D533" s="172" t="s">
        <v>105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2327</v>
      </c>
      <c r="J533" s="176">
        <v>46088</v>
      </c>
      <c r="K533" s="172" t="s">
        <v>93</v>
      </c>
      <c r="L533" s="172" t="s">
        <v>94</v>
      </c>
      <c r="M533" s="179">
        <v>0.43</v>
      </c>
      <c r="N533" s="177"/>
      <c r="O533" s="177"/>
      <c r="P533" s="180">
        <v>-1000.61</v>
      </c>
    </row>
    <row r="534" spans="1:16" ht="19.5" hidden="1" customHeight="1">
      <c r="A534" s="172" t="s">
        <v>3303</v>
      </c>
      <c r="B534" s="176">
        <v>46101</v>
      </c>
      <c r="C534" s="172" t="s">
        <v>2694</v>
      </c>
      <c r="D534" s="172" t="s">
        <v>95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46088</v>
      </c>
      <c r="K534" s="172" t="s">
        <v>93</v>
      </c>
      <c r="L534" s="172" t="s">
        <v>94</v>
      </c>
      <c r="M534" s="179">
        <v>0.43</v>
      </c>
      <c r="N534" s="177"/>
      <c r="O534" s="177"/>
      <c r="P534" s="180">
        <v>-10.71</v>
      </c>
    </row>
    <row r="535" spans="1:16" ht="19.5" hidden="1" customHeight="1">
      <c r="A535" s="172" t="s">
        <v>3304</v>
      </c>
      <c r="B535" s="176">
        <v>46101</v>
      </c>
      <c r="C535" s="172" t="s">
        <v>2694</v>
      </c>
      <c r="D535" s="172" t="s">
        <v>82</v>
      </c>
      <c r="E535" s="172" t="s">
        <v>56</v>
      </c>
      <c r="F535" s="172" t="s">
        <v>1213</v>
      </c>
      <c r="G535" s="172" t="s">
        <v>84</v>
      </c>
      <c r="H535" s="177">
        <v>1</v>
      </c>
      <c r="I535" s="178">
        <v>0</v>
      </c>
      <c r="J535" s="176">
        <v>46101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-21.62</v>
      </c>
    </row>
    <row r="536" spans="1:16" ht="19.5" hidden="1" customHeight="1">
      <c r="A536" s="172" t="s">
        <v>3303</v>
      </c>
      <c r="B536" s="176">
        <v>46101</v>
      </c>
      <c r="C536" s="172" t="s">
        <v>2694</v>
      </c>
      <c r="D536" s="172" t="s">
        <v>82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46088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-15.42</v>
      </c>
    </row>
    <row r="537" spans="1:16" ht="19.5" hidden="1" customHeight="1">
      <c r="A537" s="172" t="s">
        <v>3305</v>
      </c>
      <c r="B537" s="176">
        <v>46101</v>
      </c>
      <c r="C537" s="172" t="s">
        <v>92</v>
      </c>
      <c r="D537" s="172" t="s">
        <v>24</v>
      </c>
      <c r="E537" s="172" t="s">
        <v>59</v>
      </c>
      <c r="F537" s="172" t="s">
        <v>1386</v>
      </c>
      <c r="G537" s="172" t="s">
        <v>84</v>
      </c>
      <c r="H537" s="177">
        <v>1</v>
      </c>
      <c r="I537" s="178">
        <v>0</v>
      </c>
      <c r="J537" s="176">
        <v>46094</v>
      </c>
      <c r="K537" s="172" t="s">
        <v>93</v>
      </c>
      <c r="L537" s="172" t="s">
        <v>94</v>
      </c>
      <c r="M537" s="179">
        <v>0</v>
      </c>
      <c r="N537" s="177"/>
      <c r="O537" s="177">
        <v>35</v>
      </c>
      <c r="P537" s="180">
        <v>-56.94</v>
      </c>
    </row>
    <row r="538" spans="1:16" ht="19.5" hidden="1" customHeight="1">
      <c r="A538" s="172" t="s">
        <v>3305</v>
      </c>
      <c r="B538" s="176">
        <v>46101</v>
      </c>
      <c r="C538" s="172" t="s">
        <v>2694</v>
      </c>
      <c r="D538" s="172" t="s">
        <v>95</v>
      </c>
      <c r="E538" s="172" t="s">
        <v>59</v>
      </c>
      <c r="F538" s="172" t="s">
        <v>1386</v>
      </c>
      <c r="G538" s="172" t="s">
        <v>84</v>
      </c>
      <c r="H538" s="177">
        <v>1</v>
      </c>
      <c r="I538" s="178">
        <v>0</v>
      </c>
      <c r="J538" s="176">
        <v>46094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-12.64</v>
      </c>
    </row>
    <row r="539" spans="1:16" ht="19.5" hidden="1" customHeight="1">
      <c r="A539" s="172" t="s">
        <v>3305</v>
      </c>
      <c r="B539" s="176">
        <v>46101</v>
      </c>
      <c r="C539" s="172" t="s">
        <v>92</v>
      </c>
      <c r="D539" s="172" t="s">
        <v>96</v>
      </c>
      <c r="E539" s="172" t="s">
        <v>59</v>
      </c>
      <c r="F539" s="172" t="s">
        <v>1386</v>
      </c>
      <c r="G539" s="172" t="s">
        <v>84</v>
      </c>
      <c r="H539" s="177">
        <v>1</v>
      </c>
      <c r="I539" s="178">
        <v>0</v>
      </c>
      <c r="J539" s="176">
        <v>46094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0</v>
      </c>
    </row>
    <row r="540" spans="1:16" ht="19.5" hidden="1" customHeight="1">
      <c r="A540" s="172" t="s">
        <v>3305</v>
      </c>
      <c r="B540" s="176">
        <v>46101</v>
      </c>
      <c r="C540" s="172" t="s">
        <v>92</v>
      </c>
      <c r="D540" s="172" t="s">
        <v>97</v>
      </c>
      <c r="E540" s="172" t="s">
        <v>59</v>
      </c>
      <c r="F540" s="172" t="s">
        <v>1386</v>
      </c>
      <c r="G540" s="172" t="s">
        <v>84</v>
      </c>
      <c r="H540" s="177">
        <v>1</v>
      </c>
      <c r="I540" s="178">
        <v>0</v>
      </c>
      <c r="J540" s="176">
        <v>46094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-56.94</v>
      </c>
    </row>
    <row r="541" spans="1:16" ht="19.5" hidden="1" customHeight="1">
      <c r="A541" s="172" t="s">
        <v>3305</v>
      </c>
      <c r="B541" s="176">
        <v>46101</v>
      </c>
      <c r="C541" s="172" t="s">
        <v>2694</v>
      </c>
      <c r="D541" s="172" t="s">
        <v>98</v>
      </c>
      <c r="E541" s="172" t="s">
        <v>59</v>
      </c>
      <c r="F541" s="172" t="s">
        <v>1386</v>
      </c>
      <c r="G541" s="172" t="s">
        <v>84</v>
      </c>
      <c r="H541" s="177">
        <v>1</v>
      </c>
      <c r="I541" s="178">
        <v>0</v>
      </c>
      <c r="J541" s="176">
        <v>46094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-15</v>
      </c>
    </row>
    <row r="542" spans="1:16" ht="19.5" hidden="1" customHeight="1">
      <c r="A542" s="172" t="s">
        <v>3306</v>
      </c>
      <c r="B542" s="176">
        <v>46101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46094</v>
      </c>
      <c r="K542" s="172" t="s">
        <v>93</v>
      </c>
      <c r="L542" s="172" t="s">
        <v>94</v>
      </c>
      <c r="M542" s="179">
        <v>0</v>
      </c>
      <c r="N542" s="177"/>
      <c r="O542" s="177">
        <v>35</v>
      </c>
      <c r="P542" s="180">
        <v>-56.94</v>
      </c>
    </row>
    <row r="543" spans="1:16" ht="19.5" hidden="1" customHeight="1">
      <c r="A543" s="172" t="s">
        <v>3306</v>
      </c>
      <c r="B543" s="176">
        <v>46101</v>
      </c>
      <c r="C543" s="172" t="s">
        <v>2694</v>
      </c>
      <c r="D543" s="172" t="s">
        <v>95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46094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-12.64</v>
      </c>
    </row>
    <row r="544" spans="1:16" ht="19.5" hidden="1" customHeight="1">
      <c r="A544" s="172" t="s">
        <v>3306</v>
      </c>
      <c r="B544" s="176">
        <v>46101</v>
      </c>
      <c r="C544" s="172" t="s">
        <v>92</v>
      </c>
      <c r="D544" s="172" t="s">
        <v>96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0</v>
      </c>
      <c r="J544" s="176">
        <v>46094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0</v>
      </c>
    </row>
    <row r="545" spans="1:16" ht="19.5" hidden="1" customHeight="1">
      <c r="A545" s="172" t="s">
        <v>3306</v>
      </c>
      <c r="B545" s="176">
        <v>46101</v>
      </c>
      <c r="C545" s="172" t="s">
        <v>92</v>
      </c>
      <c r="D545" s="172" t="s">
        <v>97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0</v>
      </c>
      <c r="J545" s="176">
        <v>46094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-56.94</v>
      </c>
    </row>
    <row r="546" spans="1:16" ht="19.5" hidden="1" customHeight="1">
      <c r="A546" s="172" t="s">
        <v>3306</v>
      </c>
      <c r="B546" s="176">
        <v>46101</v>
      </c>
      <c r="C546" s="172" t="s">
        <v>2694</v>
      </c>
      <c r="D546" s="172" t="s">
        <v>98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0</v>
      </c>
      <c r="J546" s="176">
        <v>46094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-15</v>
      </c>
    </row>
    <row r="547" spans="1:16" ht="19.5" hidden="1" customHeight="1">
      <c r="A547" s="172" t="s">
        <v>3307</v>
      </c>
      <c r="B547" s="176">
        <v>46101</v>
      </c>
      <c r="C547" s="172" t="s">
        <v>2694</v>
      </c>
      <c r="D547" s="172" t="s">
        <v>82</v>
      </c>
      <c r="E547" s="172" t="s">
        <v>43</v>
      </c>
      <c r="F547" s="172" t="s">
        <v>125</v>
      </c>
      <c r="G547" s="172" t="s">
        <v>84</v>
      </c>
      <c r="H547" s="177">
        <v>1</v>
      </c>
      <c r="I547" s="178">
        <v>0</v>
      </c>
      <c r="J547" s="176">
        <v>46101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-18.37</v>
      </c>
    </row>
    <row r="548" spans="1:16" ht="19.5" hidden="1" customHeight="1">
      <c r="A548" s="172" t="s">
        <v>3037</v>
      </c>
      <c r="B548" s="176">
        <v>46101</v>
      </c>
      <c r="C548" s="172" t="s">
        <v>166</v>
      </c>
      <c r="D548" s="172" t="s">
        <v>167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-2422</v>
      </c>
      <c r="J548" s="176">
        <v>46089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-89.84</v>
      </c>
    </row>
    <row r="549" spans="1:16" ht="19.5" hidden="1" customHeight="1">
      <c r="A549" s="172" t="s">
        <v>3037</v>
      </c>
      <c r="B549" s="176">
        <v>46101</v>
      </c>
      <c r="C549" s="172" t="s">
        <v>166</v>
      </c>
      <c r="D549" s="172" t="s">
        <v>102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-2422</v>
      </c>
      <c r="J549" s="176">
        <v>46089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-0.9</v>
      </c>
    </row>
    <row r="550" spans="1:16" ht="19.5" hidden="1" customHeight="1">
      <c r="A550" s="172" t="s">
        <v>3037</v>
      </c>
      <c r="B550" s="176">
        <v>46101</v>
      </c>
      <c r="C550" s="172" t="s">
        <v>166</v>
      </c>
      <c r="D550" s="172" t="s">
        <v>103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-2422</v>
      </c>
      <c r="J550" s="176">
        <v>46089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-2331.2600000000002</v>
      </c>
    </row>
    <row r="551" spans="1:16" ht="19.5" hidden="1" customHeight="1">
      <c r="A551" s="172" t="s">
        <v>3037</v>
      </c>
      <c r="B551" s="176">
        <v>46101</v>
      </c>
      <c r="C551" s="172" t="s">
        <v>104</v>
      </c>
      <c r="D551" s="172" t="s">
        <v>168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-2422</v>
      </c>
      <c r="J551" s="176">
        <v>46089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1041.46</v>
      </c>
    </row>
    <row r="552" spans="1:16" ht="19.5" hidden="1" customHeight="1">
      <c r="A552" s="172" t="s">
        <v>3037</v>
      </c>
      <c r="B552" s="176">
        <v>46101</v>
      </c>
      <c r="C552" s="172" t="s">
        <v>2694</v>
      </c>
      <c r="D552" s="172" t="s">
        <v>82</v>
      </c>
      <c r="E552" s="172" t="s">
        <v>41</v>
      </c>
      <c r="F552" s="172" t="s">
        <v>83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85</v>
      </c>
      <c r="L552" s="172" t="s">
        <v>85</v>
      </c>
      <c r="M552" s="179">
        <v>0</v>
      </c>
      <c r="N552" s="177"/>
      <c r="O552" s="177"/>
      <c r="P552" s="180">
        <v>1.71</v>
      </c>
    </row>
    <row r="553" spans="1:16" ht="19.5" hidden="1" customHeight="1">
      <c r="A553" s="172" t="s">
        <v>3308</v>
      </c>
      <c r="B553" s="176">
        <v>46101</v>
      </c>
      <c r="C553" s="172" t="s">
        <v>92</v>
      </c>
      <c r="D553" s="172" t="s">
        <v>96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46097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0</v>
      </c>
    </row>
    <row r="554" spans="1:16" ht="19.5" hidden="1" customHeight="1">
      <c r="A554" s="172" t="s">
        <v>3308</v>
      </c>
      <c r="B554" s="176">
        <v>46101</v>
      </c>
      <c r="C554" s="172" t="s">
        <v>92</v>
      </c>
      <c r="D554" s="172" t="s">
        <v>97</v>
      </c>
      <c r="E554" s="172" t="s">
        <v>43</v>
      </c>
      <c r="F554" s="172" t="s">
        <v>125</v>
      </c>
      <c r="G554" s="172" t="s">
        <v>84</v>
      </c>
      <c r="H554" s="177">
        <v>1</v>
      </c>
      <c r="I554" s="178">
        <v>0</v>
      </c>
      <c r="J554" s="176">
        <v>46097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-46.77</v>
      </c>
    </row>
    <row r="555" spans="1:16" ht="19.5" hidden="1" customHeight="1">
      <c r="A555" s="172" t="s">
        <v>3308</v>
      </c>
      <c r="B555" s="176">
        <v>46101</v>
      </c>
      <c r="C555" s="172" t="s">
        <v>2694</v>
      </c>
      <c r="D555" s="172" t="s">
        <v>98</v>
      </c>
      <c r="E555" s="172" t="s">
        <v>43</v>
      </c>
      <c r="F555" s="172" t="s">
        <v>125</v>
      </c>
      <c r="G555" s="172" t="s">
        <v>84</v>
      </c>
      <c r="H555" s="177">
        <v>1</v>
      </c>
      <c r="I555" s="178">
        <v>0</v>
      </c>
      <c r="J555" s="176">
        <v>46097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-15</v>
      </c>
    </row>
    <row r="556" spans="1:16" ht="19.5" hidden="1" customHeight="1">
      <c r="A556" s="172" t="s">
        <v>3308</v>
      </c>
      <c r="B556" s="176">
        <v>46101</v>
      </c>
      <c r="C556" s="172" t="s">
        <v>92</v>
      </c>
      <c r="D556" s="172" t="s">
        <v>24</v>
      </c>
      <c r="E556" s="172" t="s">
        <v>43</v>
      </c>
      <c r="F556" s="172" t="s">
        <v>125</v>
      </c>
      <c r="G556" s="172" t="s">
        <v>84</v>
      </c>
      <c r="H556" s="177">
        <v>1</v>
      </c>
      <c r="I556" s="178">
        <v>0</v>
      </c>
      <c r="J556" s="176">
        <v>46097</v>
      </c>
      <c r="K556" s="172" t="s">
        <v>93</v>
      </c>
      <c r="L556" s="172" t="s">
        <v>94</v>
      </c>
      <c r="M556" s="179">
        <v>0</v>
      </c>
      <c r="N556" s="177"/>
      <c r="O556" s="177">
        <v>35</v>
      </c>
      <c r="P556" s="180">
        <v>-46.77</v>
      </c>
    </row>
    <row r="557" spans="1:16" ht="19.5" hidden="1" customHeight="1">
      <c r="A557" s="172" t="s">
        <v>3308</v>
      </c>
      <c r="B557" s="176">
        <v>46101</v>
      </c>
      <c r="C557" s="172" t="s">
        <v>2694</v>
      </c>
      <c r="D557" s="172" t="s">
        <v>95</v>
      </c>
      <c r="E557" s="172" t="s">
        <v>43</v>
      </c>
      <c r="F557" s="172" t="s">
        <v>125</v>
      </c>
      <c r="G557" s="172" t="s">
        <v>84</v>
      </c>
      <c r="H557" s="177">
        <v>1</v>
      </c>
      <c r="I557" s="178">
        <v>0</v>
      </c>
      <c r="J557" s="176">
        <v>46097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-6.72</v>
      </c>
    </row>
    <row r="558" spans="1:16" ht="19.5" hidden="1" customHeight="1">
      <c r="A558" s="172" t="s">
        <v>3309</v>
      </c>
      <c r="B558" s="176">
        <v>46101</v>
      </c>
      <c r="C558" s="172" t="s">
        <v>2694</v>
      </c>
      <c r="D558" s="172" t="s">
        <v>82</v>
      </c>
      <c r="E558" s="172" t="s">
        <v>60</v>
      </c>
      <c r="F558" s="172" t="s">
        <v>1426</v>
      </c>
      <c r="G558" s="172" t="s">
        <v>84</v>
      </c>
      <c r="H558" s="177">
        <v>1</v>
      </c>
      <c r="I558" s="178">
        <v>0</v>
      </c>
      <c r="J558" s="176">
        <v>46101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-4.7300000000000004</v>
      </c>
    </row>
    <row r="559" spans="1:16" ht="19.5" hidden="1" customHeight="1">
      <c r="A559" s="172" t="s">
        <v>3310</v>
      </c>
      <c r="B559" s="176">
        <v>46101</v>
      </c>
      <c r="C559" s="172" t="s">
        <v>92</v>
      </c>
      <c r="D559" s="172" t="s">
        <v>24</v>
      </c>
      <c r="E559" s="172" t="s">
        <v>43</v>
      </c>
      <c r="F559" s="172" t="s">
        <v>125</v>
      </c>
      <c r="G559" s="172" t="s">
        <v>84</v>
      </c>
      <c r="H559" s="177">
        <v>1</v>
      </c>
      <c r="I559" s="178">
        <v>0</v>
      </c>
      <c r="J559" s="176">
        <v>46091</v>
      </c>
      <c r="K559" s="172" t="s">
        <v>93</v>
      </c>
      <c r="L559" s="172" t="s">
        <v>94</v>
      </c>
      <c r="M559" s="179">
        <v>0</v>
      </c>
      <c r="N559" s="177"/>
      <c r="O559" s="177">
        <v>33</v>
      </c>
      <c r="P559" s="180">
        <v>-46.77</v>
      </c>
    </row>
    <row r="560" spans="1:16" ht="19.5" hidden="1" customHeight="1">
      <c r="A560" s="172" t="s">
        <v>3310</v>
      </c>
      <c r="B560" s="176">
        <v>46101</v>
      </c>
      <c r="C560" s="172" t="s">
        <v>2694</v>
      </c>
      <c r="D560" s="172" t="s">
        <v>95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0</v>
      </c>
      <c r="J560" s="176">
        <v>46091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-12.25</v>
      </c>
    </row>
    <row r="561" spans="1:16" ht="19.5" hidden="1" customHeight="1">
      <c r="A561" s="172" t="s">
        <v>3310</v>
      </c>
      <c r="B561" s="176">
        <v>46101</v>
      </c>
      <c r="C561" s="172" t="s">
        <v>92</v>
      </c>
      <c r="D561" s="172" t="s">
        <v>96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0</v>
      </c>
      <c r="J561" s="176">
        <v>46091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3310</v>
      </c>
      <c r="B562" s="176">
        <v>46101</v>
      </c>
      <c r="C562" s="172" t="s">
        <v>92</v>
      </c>
      <c r="D562" s="172" t="s">
        <v>97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0</v>
      </c>
      <c r="J562" s="176">
        <v>46091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-46.77</v>
      </c>
    </row>
    <row r="563" spans="1:16" ht="19.5" hidden="1" customHeight="1">
      <c r="A563" s="172" t="s">
        <v>3310</v>
      </c>
      <c r="B563" s="176">
        <v>46101</v>
      </c>
      <c r="C563" s="172" t="s">
        <v>2694</v>
      </c>
      <c r="D563" s="172" t="s">
        <v>98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0</v>
      </c>
      <c r="J563" s="176">
        <v>46091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customHeight="1">
      <c r="A564" s="172" t="s">
        <v>3251</v>
      </c>
      <c r="B564" s="176">
        <v>46101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46101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-293.2</v>
      </c>
    </row>
    <row r="565" spans="1:16" ht="19.5" customHeight="1">
      <c r="A565" s="172" t="s">
        <v>3246</v>
      </c>
      <c r="B565" s="176">
        <v>46101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46101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-286.8</v>
      </c>
    </row>
    <row r="566" spans="1:16" ht="19.5" customHeight="1">
      <c r="A566" s="172" t="s">
        <v>3247</v>
      </c>
      <c r="B566" s="176">
        <v>46101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46101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-296.76</v>
      </c>
    </row>
    <row r="567" spans="1:16" ht="19.5" customHeight="1">
      <c r="A567" s="172" t="s">
        <v>3248</v>
      </c>
      <c r="B567" s="176">
        <v>46101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46101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-295.45</v>
      </c>
    </row>
    <row r="568" spans="1:16" ht="19.5" customHeight="1">
      <c r="A568" s="172" t="s">
        <v>3245</v>
      </c>
      <c r="B568" s="176">
        <v>46101</v>
      </c>
      <c r="C568" s="172" t="s">
        <v>109</v>
      </c>
      <c r="D568" s="172" t="s">
        <v>139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46101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-293.93</v>
      </c>
    </row>
    <row r="569" spans="1:16" ht="19.5" customHeight="1">
      <c r="A569" s="172" t="s">
        <v>3249</v>
      </c>
      <c r="B569" s="176">
        <v>46101</v>
      </c>
      <c r="C569" s="172" t="s">
        <v>109</v>
      </c>
      <c r="D569" s="172" t="s">
        <v>139</v>
      </c>
      <c r="E569" s="172" t="s">
        <v>85</v>
      </c>
      <c r="F569" s="172" t="s">
        <v>85</v>
      </c>
      <c r="G569" s="172" t="s">
        <v>85</v>
      </c>
      <c r="H569" s="177">
        <v>0</v>
      </c>
      <c r="I569" s="178">
        <v>0</v>
      </c>
      <c r="J569" s="176">
        <v>46101</v>
      </c>
      <c r="K569" s="172" t="s">
        <v>85</v>
      </c>
      <c r="L569" s="172" t="s">
        <v>85</v>
      </c>
      <c r="M569" s="179">
        <v>0</v>
      </c>
      <c r="N569" s="177"/>
      <c r="O569" s="177"/>
      <c r="P569" s="180">
        <v>-278.23</v>
      </c>
    </row>
    <row r="570" spans="1:16" ht="19.5" customHeight="1">
      <c r="A570" s="172" t="s">
        <v>3250</v>
      </c>
      <c r="B570" s="176">
        <v>46101</v>
      </c>
      <c r="C570" s="172" t="s">
        <v>109</v>
      </c>
      <c r="D570" s="172" t="s">
        <v>139</v>
      </c>
      <c r="E570" s="172" t="s">
        <v>85</v>
      </c>
      <c r="F570" s="172" t="s">
        <v>85</v>
      </c>
      <c r="G570" s="172" t="s">
        <v>85</v>
      </c>
      <c r="H570" s="177">
        <v>0</v>
      </c>
      <c r="I570" s="178">
        <v>0</v>
      </c>
      <c r="J570" s="176">
        <v>46101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-284.62</v>
      </c>
    </row>
    <row r="571" spans="1:16" ht="19.5" customHeight="1">
      <c r="A571" s="172" t="s">
        <v>3013</v>
      </c>
      <c r="B571" s="176">
        <v>46101</v>
      </c>
      <c r="C571" s="172" t="s">
        <v>109</v>
      </c>
      <c r="D571" s="172" t="s">
        <v>143</v>
      </c>
      <c r="E571" s="172" t="s">
        <v>85</v>
      </c>
      <c r="F571" s="172" t="s">
        <v>85</v>
      </c>
      <c r="G571" s="172" t="s">
        <v>85</v>
      </c>
      <c r="H571" s="177">
        <v>0</v>
      </c>
      <c r="I571" s="178">
        <v>0</v>
      </c>
      <c r="J571" s="176">
        <v>46101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-459.35</v>
      </c>
    </row>
    <row r="572" spans="1:16" ht="19.5" customHeight="1">
      <c r="A572" s="172" t="s">
        <v>142</v>
      </c>
      <c r="B572" s="176">
        <v>46101</v>
      </c>
      <c r="C572" s="172" t="s">
        <v>109</v>
      </c>
      <c r="D572" s="172" t="s">
        <v>143</v>
      </c>
      <c r="E572" s="172" t="s">
        <v>85</v>
      </c>
      <c r="F572" s="172" t="s">
        <v>85</v>
      </c>
      <c r="G572" s="172" t="s">
        <v>85</v>
      </c>
      <c r="H572" s="177">
        <v>0</v>
      </c>
      <c r="I572" s="178">
        <v>0</v>
      </c>
      <c r="J572" s="176">
        <v>46101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-232.7</v>
      </c>
    </row>
    <row r="573" spans="1:16" ht="19.5" hidden="1" customHeight="1">
      <c r="A573" s="172" t="s">
        <v>3311</v>
      </c>
      <c r="B573" s="176">
        <v>46102</v>
      </c>
      <c r="C573" s="172" t="s">
        <v>92</v>
      </c>
      <c r="D573" s="172" t="s">
        <v>24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46098</v>
      </c>
      <c r="K573" s="172" t="s">
        <v>93</v>
      </c>
      <c r="L573" s="172" t="s">
        <v>94</v>
      </c>
      <c r="M573" s="179">
        <v>0</v>
      </c>
      <c r="N573" s="177"/>
      <c r="O573" s="177">
        <v>36</v>
      </c>
      <c r="P573" s="180">
        <v>-56.94</v>
      </c>
    </row>
    <row r="574" spans="1:16" ht="19.5" hidden="1" customHeight="1">
      <c r="A574" s="172" t="s">
        <v>3311</v>
      </c>
      <c r="B574" s="176">
        <v>46102</v>
      </c>
      <c r="C574" s="172" t="s">
        <v>2694</v>
      </c>
      <c r="D574" s="172" t="s">
        <v>95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46098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-5.15</v>
      </c>
    </row>
    <row r="575" spans="1:16" ht="19.5" hidden="1" customHeight="1">
      <c r="A575" s="172" t="s">
        <v>3311</v>
      </c>
      <c r="B575" s="176">
        <v>46102</v>
      </c>
      <c r="C575" s="172" t="s">
        <v>92</v>
      </c>
      <c r="D575" s="172" t="s">
        <v>96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46098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3311</v>
      </c>
      <c r="B576" s="176">
        <v>46102</v>
      </c>
      <c r="C576" s="172" t="s">
        <v>92</v>
      </c>
      <c r="D576" s="172" t="s">
        <v>97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46098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3311</v>
      </c>
      <c r="B577" s="176">
        <v>46102</v>
      </c>
      <c r="C577" s="172" t="s">
        <v>2694</v>
      </c>
      <c r="D577" s="172" t="s">
        <v>98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46098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3312</v>
      </c>
      <c r="B578" s="176">
        <v>46102</v>
      </c>
      <c r="C578" s="172" t="s">
        <v>92</v>
      </c>
      <c r="D578" s="172" t="s">
        <v>96</v>
      </c>
      <c r="E578" s="172" t="s">
        <v>55</v>
      </c>
      <c r="F578" s="172" t="s">
        <v>1272</v>
      </c>
      <c r="G578" s="172" t="s">
        <v>84</v>
      </c>
      <c r="H578" s="177">
        <v>1</v>
      </c>
      <c r="I578" s="178">
        <v>0</v>
      </c>
      <c r="J578" s="176">
        <v>46098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0</v>
      </c>
    </row>
    <row r="579" spans="1:16" ht="19.5" hidden="1" customHeight="1">
      <c r="A579" s="172" t="s">
        <v>3312</v>
      </c>
      <c r="B579" s="176">
        <v>46102</v>
      </c>
      <c r="C579" s="172" t="s">
        <v>92</v>
      </c>
      <c r="D579" s="172" t="s">
        <v>97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46098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-56.94</v>
      </c>
    </row>
    <row r="580" spans="1:16" ht="19.5" hidden="1" customHeight="1">
      <c r="A580" s="172" t="s">
        <v>3312</v>
      </c>
      <c r="B580" s="176">
        <v>46102</v>
      </c>
      <c r="C580" s="172" t="s">
        <v>2694</v>
      </c>
      <c r="D580" s="172" t="s">
        <v>98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46098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</v>
      </c>
    </row>
    <row r="581" spans="1:16" ht="19.5" hidden="1" customHeight="1">
      <c r="A581" s="172" t="s">
        <v>3312</v>
      </c>
      <c r="B581" s="176">
        <v>46102</v>
      </c>
      <c r="C581" s="172" t="s">
        <v>92</v>
      </c>
      <c r="D581" s="172" t="s">
        <v>24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46098</v>
      </c>
      <c r="K581" s="172" t="s">
        <v>93</v>
      </c>
      <c r="L581" s="172" t="s">
        <v>94</v>
      </c>
      <c r="M581" s="179">
        <v>0</v>
      </c>
      <c r="N581" s="177"/>
      <c r="O581" s="177">
        <v>36</v>
      </c>
      <c r="P581" s="180">
        <v>-56.94</v>
      </c>
    </row>
    <row r="582" spans="1:16" ht="19.5" hidden="1" customHeight="1">
      <c r="A582" s="172" t="s">
        <v>3312</v>
      </c>
      <c r="B582" s="176">
        <v>46102</v>
      </c>
      <c r="C582" s="172" t="s">
        <v>2694</v>
      </c>
      <c r="D582" s="172" t="s">
        <v>95</v>
      </c>
      <c r="E582" s="172" t="s">
        <v>55</v>
      </c>
      <c r="F582" s="172" t="s">
        <v>1272</v>
      </c>
      <c r="G582" s="172" t="s">
        <v>84</v>
      </c>
      <c r="H582" s="177">
        <v>1</v>
      </c>
      <c r="I582" s="178">
        <v>0</v>
      </c>
      <c r="J582" s="176">
        <v>46098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-5.15</v>
      </c>
    </row>
    <row r="583" spans="1:16" ht="19.5" hidden="1" customHeight="1">
      <c r="A583" s="172" t="s">
        <v>3313</v>
      </c>
      <c r="B583" s="176">
        <v>46102</v>
      </c>
      <c r="C583" s="172" t="s">
        <v>92</v>
      </c>
      <c r="D583" s="172" t="s">
        <v>96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46092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3313</v>
      </c>
      <c r="B584" s="176">
        <v>46102</v>
      </c>
      <c r="C584" s="172" t="s">
        <v>92</v>
      </c>
      <c r="D584" s="172" t="s">
        <v>97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46092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-46.77</v>
      </c>
    </row>
    <row r="585" spans="1:16" ht="19.5" hidden="1" customHeight="1">
      <c r="A585" s="172" t="s">
        <v>3313</v>
      </c>
      <c r="B585" s="176">
        <v>46102</v>
      </c>
      <c r="C585" s="172" t="s">
        <v>2694</v>
      </c>
      <c r="D585" s="172" t="s">
        <v>98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46092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3313</v>
      </c>
      <c r="B586" s="176">
        <v>46102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46092</v>
      </c>
      <c r="K586" s="172" t="s">
        <v>93</v>
      </c>
      <c r="L586" s="172" t="s">
        <v>94</v>
      </c>
      <c r="M586" s="179">
        <v>0</v>
      </c>
      <c r="N586" s="177"/>
      <c r="O586" s="177">
        <v>34</v>
      </c>
      <c r="P586" s="180">
        <v>-46.77</v>
      </c>
    </row>
    <row r="587" spans="1:16" ht="19.5" hidden="1" customHeight="1">
      <c r="A587" s="172" t="s">
        <v>3313</v>
      </c>
      <c r="B587" s="176">
        <v>46102</v>
      </c>
      <c r="C587" s="172" t="s">
        <v>2694</v>
      </c>
      <c r="D587" s="172" t="s">
        <v>95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0</v>
      </c>
      <c r="J587" s="176">
        <v>46092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-11.76</v>
      </c>
    </row>
    <row r="588" spans="1:16" ht="19.5" hidden="1" customHeight="1">
      <c r="A588" s="172" t="s">
        <v>3314</v>
      </c>
      <c r="B588" s="176">
        <v>46102</v>
      </c>
      <c r="C588" s="172" t="s">
        <v>92</v>
      </c>
      <c r="D588" s="172" t="s">
        <v>96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0</v>
      </c>
      <c r="J588" s="176">
        <v>46095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0</v>
      </c>
    </row>
    <row r="589" spans="1:16" ht="19.5" hidden="1" customHeight="1">
      <c r="A589" s="172" t="s">
        <v>3314</v>
      </c>
      <c r="B589" s="176">
        <v>46102</v>
      </c>
      <c r="C589" s="172" t="s">
        <v>92</v>
      </c>
      <c r="D589" s="172" t="s">
        <v>97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0</v>
      </c>
      <c r="J589" s="176">
        <v>46095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-46.77</v>
      </c>
    </row>
    <row r="590" spans="1:16" ht="19.5" hidden="1" customHeight="1">
      <c r="A590" s="172" t="s">
        <v>3314</v>
      </c>
      <c r="B590" s="176">
        <v>46102</v>
      </c>
      <c r="C590" s="172" t="s">
        <v>2694</v>
      </c>
      <c r="D590" s="172" t="s">
        <v>98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0</v>
      </c>
      <c r="J590" s="176">
        <v>46095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-15</v>
      </c>
    </row>
    <row r="591" spans="1:16" ht="19.5" hidden="1" customHeight="1">
      <c r="A591" s="172" t="s">
        <v>3314</v>
      </c>
      <c r="B591" s="176">
        <v>46102</v>
      </c>
      <c r="C591" s="172" t="s">
        <v>92</v>
      </c>
      <c r="D591" s="172" t="s">
        <v>24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0</v>
      </c>
      <c r="J591" s="176">
        <v>46095</v>
      </c>
      <c r="K591" s="172" t="s">
        <v>93</v>
      </c>
      <c r="L591" s="172" t="s">
        <v>94</v>
      </c>
      <c r="M591" s="179">
        <v>0</v>
      </c>
      <c r="N591" s="177"/>
      <c r="O591" s="177">
        <v>36</v>
      </c>
      <c r="P591" s="180">
        <v>-46.77</v>
      </c>
    </row>
    <row r="592" spans="1:16" ht="19.5" hidden="1" customHeight="1">
      <c r="A592" s="172" t="s">
        <v>3314</v>
      </c>
      <c r="B592" s="176">
        <v>46102</v>
      </c>
      <c r="C592" s="172" t="s">
        <v>2694</v>
      </c>
      <c r="D592" s="172" t="s">
        <v>95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46095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-8.1199999999999992</v>
      </c>
    </row>
    <row r="593" spans="1:16" ht="19.5" hidden="1" customHeight="1">
      <c r="A593" s="172" t="s">
        <v>3315</v>
      </c>
      <c r="B593" s="176">
        <v>46102</v>
      </c>
      <c r="C593" s="172" t="s">
        <v>92</v>
      </c>
      <c r="D593" s="172" t="s">
        <v>24</v>
      </c>
      <c r="E593" s="172" t="s">
        <v>57</v>
      </c>
      <c r="F593" s="172" t="s">
        <v>1263</v>
      </c>
      <c r="G593" s="172" t="s">
        <v>84</v>
      </c>
      <c r="H593" s="177">
        <v>1</v>
      </c>
      <c r="I593" s="178">
        <v>0</v>
      </c>
      <c r="J593" s="176">
        <v>46077</v>
      </c>
      <c r="K593" s="172" t="s">
        <v>93</v>
      </c>
      <c r="L593" s="172" t="s">
        <v>94</v>
      </c>
      <c r="M593" s="179">
        <v>0</v>
      </c>
      <c r="N593" s="177"/>
      <c r="O593" s="177">
        <v>36</v>
      </c>
      <c r="P593" s="180">
        <v>-56.94</v>
      </c>
    </row>
    <row r="594" spans="1:16" ht="19.5" hidden="1" customHeight="1">
      <c r="A594" s="172" t="s">
        <v>3315</v>
      </c>
      <c r="B594" s="176">
        <v>46102</v>
      </c>
      <c r="C594" s="172" t="s">
        <v>2694</v>
      </c>
      <c r="D594" s="172" t="s">
        <v>95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46077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-17.16</v>
      </c>
    </row>
    <row r="595" spans="1:16" ht="19.5" hidden="1" customHeight="1">
      <c r="A595" s="172" t="s">
        <v>3315</v>
      </c>
      <c r="B595" s="176">
        <v>46102</v>
      </c>
      <c r="C595" s="172" t="s">
        <v>92</v>
      </c>
      <c r="D595" s="172" t="s">
        <v>96</v>
      </c>
      <c r="E595" s="172" t="s">
        <v>57</v>
      </c>
      <c r="F595" s="172" t="s">
        <v>1263</v>
      </c>
      <c r="G595" s="172" t="s">
        <v>84</v>
      </c>
      <c r="H595" s="177">
        <v>1</v>
      </c>
      <c r="I595" s="178">
        <v>0</v>
      </c>
      <c r="J595" s="176">
        <v>46077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0</v>
      </c>
    </row>
    <row r="596" spans="1:16" ht="19.5" hidden="1" customHeight="1">
      <c r="A596" s="172" t="s">
        <v>3315</v>
      </c>
      <c r="B596" s="176">
        <v>46102</v>
      </c>
      <c r="C596" s="172" t="s">
        <v>92</v>
      </c>
      <c r="D596" s="172" t="s">
        <v>97</v>
      </c>
      <c r="E596" s="172" t="s">
        <v>57</v>
      </c>
      <c r="F596" s="172" t="s">
        <v>1263</v>
      </c>
      <c r="G596" s="172" t="s">
        <v>84</v>
      </c>
      <c r="H596" s="177">
        <v>1</v>
      </c>
      <c r="I596" s="178">
        <v>0</v>
      </c>
      <c r="J596" s="176">
        <v>46077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-56.94</v>
      </c>
    </row>
    <row r="597" spans="1:16" ht="19.5" hidden="1" customHeight="1">
      <c r="A597" s="172" t="s">
        <v>3156</v>
      </c>
      <c r="B597" s="176">
        <v>46102</v>
      </c>
      <c r="C597" s="172" t="s">
        <v>92</v>
      </c>
      <c r="D597" s="172" t="s">
        <v>272</v>
      </c>
      <c r="E597" s="172" t="s">
        <v>40</v>
      </c>
      <c r="F597" s="172" t="s">
        <v>197</v>
      </c>
      <c r="G597" s="172" t="s">
        <v>84</v>
      </c>
      <c r="H597" s="177">
        <v>1</v>
      </c>
      <c r="I597" s="178">
        <v>0</v>
      </c>
      <c r="J597" s="176">
        <v>46094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0</v>
      </c>
    </row>
    <row r="598" spans="1:16" ht="19.5" hidden="1" customHeight="1">
      <c r="A598" s="172" t="s">
        <v>3156</v>
      </c>
      <c r="B598" s="176">
        <v>46102</v>
      </c>
      <c r="C598" s="172" t="s">
        <v>92</v>
      </c>
      <c r="D598" s="172" t="s">
        <v>97</v>
      </c>
      <c r="E598" s="172" t="s">
        <v>40</v>
      </c>
      <c r="F598" s="172" t="s">
        <v>197</v>
      </c>
      <c r="G598" s="172" t="s">
        <v>84</v>
      </c>
      <c r="H598" s="177">
        <v>1</v>
      </c>
      <c r="I598" s="178">
        <v>0</v>
      </c>
      <c r="J598" s="176">
        <v>46094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-46.77</v>
      </c>
    </row>
    <row r="599" spans="1:16" ht="19.5" hidden="1" customHeight="1">
      <c r="A599" s="172" t="s">
        <v>3156</v>
      </c>
      <c r="B599" s="176">
        <v>46102</v>
      </c>
      <c r="C599" s="172" t="s">
        <v>2694</v>
      </c>
      <c r="D599" s="172" t="s">
        <v>98</v>
      </c>
      <c r="E599" s="172" t="s">
        <v>40</v>
      </c>
      <c r="F599" s="172" t="s">
        <v>197</v>
      </c>
      <c r="G599" s="172" t="s">
        <v>84</v>
      </c>
      <c r="H599" s="177">
        <v>1</v>
      </c>
      <c r="I599" s="178">
        <v>0</v>
      </c>
      <c r="J599" s="176">
        <v>46094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-15</v>
      </c>
    </row>
    <row r="600" spans="1:16" ht="19.5" hidden="1" customHeight="1">
      <c r="A600" s="172" t="s">
        <v>3316</v>
      </c>
      <c r="B600" s="176">
        <v>46102</v>
      </c>
      <c r="C600" s="172" t="s">
        <v>92</v>
      </c>
      <c r="D600" s="172" t="s">
        <v>24</v>
      </c>
      <c r="E600" s="172" t="s">
        <v>57</v>
      </c>
      <c r="F600" s="172" t="s">
        <v>1263</v>
      </c>
      <c r="G600" s="172" t="s">
        <v>84</v>
      </c>
      <c r="H600" s="177">
        <v>1</v>
      </c>
      <c r="I600" s="178">
        <v>0</v>
      </c>
      <c r="J600" s="176">
        <v>46097</v>
      </c>
      <c r="K600" s="172" t="s">
        <v>93</v>
      </c>
      <c r="L600" s="172" t="s">
        <v>94</v>
      </c>
      <c r="M600" s="179">
        <v>0</v>
      </c>
      <c r="N600" s="177"/>
      <c r="O600" s="177">
        <v>35</v>
      </c>
      <c r="P600" s="180">
        <v>-56.94</v>
      </c>
    </row>
    <row r="601" spans="1:16" ht="19.5" hidden="1" customHeight="1">
      <c r="A601" s="172" t="s">
        <v>3316</v>
      </c>
      <c r="B601" s="176">
        <v>46102</v>
      </c>
      <c r="C601" s="172" t="s">
        <v>2694</v>
      </c>
      <c r="D601" s="172" t="s">
        <v>95</v>
      </c>
      <c r="E601" s="172" t="s">
        <v>57</v>
      </c>
      <c r="F601" s="172" t="s">
        <v>1263</v>
      </c>
      <c r="G601" s="172" t="s">
        <v>84</v>
      </c>
      <c r="H601" s="177">
        <v>1</v>
      </c>
      <c r="I601" s="178">
        <v>0</v>
      </c>
      <c r="J601" s="176">
        <v>46097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-6.6</v>
      </c>
    </row>
    <row r="602" spans="1:16" ht="19.5" hidden="1" customHeight="1">
      <c r="A602" s="172" t="s">
        <v>3317</v>
      </c>
      <c r="B602" s="176">
        <v>46102</v>
      </c>
      <c r="C602" s="172" t="s">
        <v>92</v>
      </c>
      <c r="D602" s="172" t="s">
        <v>24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0</v>
      </c>
      <c r="J602" s="176">
        <v>46097</v>
      </c>
      <c r="K602" s="172" t="s">
        <v>93</v>
      </c>
      <c r="L602" s="172" t="s">
        <v>94</v>
      </c>
      <c r="M602" s="179">
        <v>0</v>
      </c>
      <c r="N602" s="177"/>
      <c r="O602" s="177">
        <v>35</v>
      </c>
      <c r="P602" s="180">
        <v>-46.77</v>
      </c>
    </row>
    <row r="603" spans="1:16" ht="19.5" hidden="1" customHeight="1">
      <c r="A603" s="172" t="s">
        <v>3317</v>
      </c>
      <c r="B603" s="176">
        <v>46102</v>
      </c>
      <c r="C603" s="172" t="s">
        <v>2694</v>
      </c>
      <c r="D603" s="172" t="s">
        <v>95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0</v>
      </c>
      <c r="J603" s="176">
        <v>46097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-6.6</v>
      </c>
    </row>
    <row r="604" spans="1:16" ht="19.5" hidden="1" customHeight="1">
      <c r="A604" s="172" t="s">
        <v>3316</v>
      </c>
      <c r="B604" s="176">
        <v>46102</v>
      </c>
      <c r="C604" s="172" t="s">
        <v>92</v>
      </c>
      <c r="D604" s="172" t="s">
        <v>96</v>
      </c>
      <c r="E604" s="172" t="s">
        <v>57</v>
      </c>
      <c r="F604" s="172" t="s">
        <v>1263</v>
      </c>
      <c r="G604" s="172" t="s">
        <v>84</v>
      </c>
      <c r="H604" s="177">
        <v>1</v>
      </c>
      <c r="I604" s="178">
        <v>0</v>
      </c>
      <c r="J604" s="176">
        <v>46097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3316</v>
      </c>
      <c r="B605" s="176">
        <v>46102</v>
      </c>
      <c r="C605" s="172" t="s">
        <v>92</v>
      </c>
      <c r="D605" s="172" t="s">
        <v>97</v>
      </c>
      <c r="E605" s="172" t="s">
        <v>57</v>
      </c>
      <c r="F605" s="172" t="s">
        <v>1263</v>
      </c>
      <c r="G605" s="172" t="s">
        <v>84</v>
      </c>
      <c r="H605" s="177">
        <v>1</v>
      </c>
      <c r="I605" s="178">
        <v>0</v>
      </c>
      <c r="J605" s="176">
        <v>46097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3316</v>
      </c>
      <c r="B606" s="176">
        <v>46102</v>
      </c>
      <c r="C606" s="172" t="s">
        <v>2694</v>
      </c>
      <c r="D606" s="172" t="s">
        <v>98</v>
      </c>
      <c r="E606" s="172" t="s">
        <v>57</v>
      </c>
      <c r="F606" s="172" t="s">
        <v>1263</v>
      </c>
      <c r="G606" s="172" t="s">
        <v>84</v>
      </c>
      <c r="H606" s="177">
        <v>1</v>
      </c>
      <c r="I606" s="178">
        <v>0</v>
      </c>
      <c r="J606" s="176">
        <v>46097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3317</v>
      </c>
      <c r="B607" s="176">
        <v>46102</v>
      </c>
      <c r="C607" s="172" t="s">
        <v>92</v>
      </c>
      <c r="D607" s="172" t="s">
        <v>96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46097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3317</v>
      </c>
      <c r="B608" s="176">
        <v>46102</v>
      </c>
      <c r="C608" s="172" t="s">
        <v>92</v>
      </c>
      <c r="D608" s="172" t="s">
        <v>97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0</v>
      </c>
      <c r="J608" s="176">
        <v>46097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3317</v>
      </c>
      <c r="B609" s="176">
        <v>46102</v>
      </c>
      <c r="C609" s="172" t="s">
        <v>2694</v>
      </c>
      <c r="D609" s="172" t="s">
        <v>98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0</v>
      </c>
      <c r="J609" s="176">
        <v>46097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3318</v>
      </c>
      <c r="B610" s="176">
        <v>46102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0</v>
      </c>
      <c r="J610" s="176">
        <v>46089</v>
      </c>
      <c r="K610" s="172" t="s">
        <v>93</v>
      </c>
      <c r="L610" s="172" t="s">
        <v>94</v>
      </c>
      <c r="M610" s="179">
        <v>0</v>
      </c>
      <c r="N610" s="177"/>
      <c r="O610" s="177">
        <v>35</v>
      </c>
      <c r="P610" s="180">
        <v>-46.77</v>
      </c>
    </row>
    <row r="611" spans="1:16" ht="19.5" hidden="1" customHeight="1">
      <c r="A611" s="172" t="s">
        <v>3318</v>
      </c>
      <c r="B611" s="176">
        <v>46102</v>
      </c>
      <c r="C611" s="172" t="s">
        <v>2694</v>
      </c>
      <c r="D611" s="172" t="s">
        <v>95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0</v>
      </c>
      <c r="J611" s="176">
        <v>46089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-14.29</v>
      </c>
    </row>
    <row r="612" spans="1:16" ht="19.5" hidden="1" customHeight="1">
      <c r="A612" s="172" t="s">
        <v>3318</v>
      </c>
      <c r="B612" s="176">
        <v>46102</v>
      </c>
      <c r="C612" s="172" t="s">
        <v>92</v>
      </c>
      <c r="D612" s="172" t="s">
        <v>96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0</v>
      </c>
      <c r="J612" s="176">
        <v>46089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3318</v>
      </c>
      <c r="B613" s="176">
        <v>46102</v>
      </c>
      <c r="C613" s="172" t="s">
        <v>92</v>
      </c>
      <c r="D613" s="172" t="s">
        <v>97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0</v>
      </c>
      <c r="J613" s="176">
        <v>46089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3318</v>
      </c>
      <c r="B614" s="176">
        <v>46102</v>
      </c>
      <c r="C614" s="172" t="s">
        <v>2694</v>
      </c>
      <c r="D614" s="172" t="s">
        <v>98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46089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3319</v>
      </c>
      <c r="B615" s="176">
        <v>46102</v>
      </c>
      <c r="C615" s="172" t="s">
        <v>92</v>
      </c>
      <c r="D615" s="172" t="s">
        <v>24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2650</v>
      </c>
      <c r="J615" s="176">
        <v>46097</v>
      </c>
      <c r="K615" s="172" t="s">
        <v>93</v>
      </c>
      <c r="L615" s="172" t="s">
        <v>94</v>
      </c>
      <c r="M615" s="179">
        <v>0.43</v>
      </c>
      <c r="N615" s="177"/>
      <c r="O615" s="177">
        <v>35</v>
      </c>
      <c r="P615" s="180">
        <v>-104.14</v>
      </c>
    </row>
    <row r="616" spans="1:16" ht="19.5" hidden="1" customHeight="1">
      <c r="A616" s="172" t="s">
        <v>3319</v>
      </c>
      <c r="B616" s="176">
        <v>46102</v>
      </c>
      <c r="C616" s="172" t="s">
        <v>100</v>
      </c>
      <c r="D616" s="172" t="s">
        <v>101</v>
      </c>
      <c r="E616" s="172" t="s">
        <v>38</v>
      </c>
      <c r="F616" s="172" t="s">
        <v>87</v>
      </c>
      <c r="G616" s="172" t="s">
        <v>84</v>
      </c>
      <c r="H616" s="177">
        <v>1</v>
      </c>
      <c r="I616" s="178">
        <v>2650</v>
      </c>
      <c r="J616" s="176">
        <v>46097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1322.49</v>
      </c>
    </row>
    <row r="617" spans="1:16" ht="19.5" hidden="1" customHeight="1">
      <c r="A617" s="172" t="s">
        <v>3319</v>
      </c>
      <c r="B617" s="176">
        <v>46102</v>
      </c>
      <c r="C617" s="172" t="s">
        <v>100</v>
      </c>
      <c r="D617" s="172" t="s">
        <v>102</v>
      </c>
      <c r="E617" s="172" t="s">
        <v>38</v>
      </c>
      <c r="F617" s="172" t="s">
        <v>87</v>
      </c>
      <c r="G617" s="172" t="s">
        <v>84</v>
      </c>
      <c r="H617" s="177">
        <v>1</v>
      </c>
      <c r="I617" s="178">
        <v>2650</v>
      </c>
      <c r="J617" s="176">
        <v>46097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hidden="1" customHeight="1">
      <c r="A618" s="172" t="s">
        <v>3319</v>
      </c>
      <c r="B618" s="176">
        <v>46102</v>
      </c>
      <c r="C618" s="172" t="s">
        <v>100</v>
      </c>
      <c r="D618" s="172" t="s">
        <v>103</v>
      </c>
      <c r="E618" s="172" t="s">
        <v>38</v>
      </c>
      <c r="F618" s="172" t="s">
        <v>87</v>
      </c>
      <c r="G618" s="172" t="s">
        <v>84</v>
      </c>
      <c r="H618" s="177">
        <v>1</v>
      </c>
      <c r="I618" s="178">
        <v>2650</v>
      </c>
      <c r="J618" s="176">
        <v>46097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1327.51</v>
      </c>
    </row>
    <row r="619" spans="1:16" ht="19.5" hidden="1" customHeight="1">
      <c r="A619" s="172" t="s">
        <v>3319</v>
      </c>
      <c r="B619" s="176">
        <v>46102</v>
      </c>
      <c r="C619" s="172" t="s">
        <v>104</v>
      </c>
      <c r="D619" s="172" t="s">
        <v>105</v>
      </c>
      <c r="E619" s="172" t="s">
        <v>38</v>
      </c>
      <c r="F619" s="172" t="s">
        <v>87</v>
      </c>
      <c r="G619" s="172" t="s">
        <v>84</v>
      </c>
      <c r="H619" s="177">
        <v>1</v>
      </c>
      <c r="I619" s="178">
        <v>2650</v>
      </c>
      <c r="J619" s="176">
        <v>46097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-1139.5</v>
      </c>
    </row>
    <row r="620" spans="1:16" ht="19.5" hidden="1" customHeight="1">
      <c r="A620" s="172" t="s">
        <v>3320</v>
      </c>
      <c r="B620" s="176">
        <v>46102</v>
      </c>
      <c r="C620" s="172" t="s">
        <v>92</v>
      </c>
      <c r="D620" s="172" t="s">
        <v>24</v>
      </c>
      <c r="E620" s="172" t="s">
        <v>58</v>
      </c>
      <c r="F620" s="172" t="s">
        <v>1300</v>
      </c>
      <c r="G620" s="172" t="s">
        <v>84</v>
      </c>
      <c r="H620" s="177">
        <v>1</v>
      </c>
      <c r="I620" s="178">
        <v>2422</v>
      </c>
      <c r="J620" s="176">
        <v>46090</v>
      </c>
      <c r="K620" s="172" t="s">
        <v>93</v>
      </c>
      <c r="L620" s="172" t="s">
        <v>94</v>
      </c>
      <c r="M620" s="179">
        <v>0.43</v>
      </c>
      <c r="N620" s="177"/>
      <c r="O620" s="177">
        <v>34</v>
      </c>
      <c r="P620" s="180">
        <v>-106.79</v>
      </c>
    </row>
    <row r="621" spans="1:16" ht="19.5" hidden="1" customHeight="1">
      <c r="A621" s="172" t="s">
        <v>3320</v>
      </c>
      <c r="B621" s="176">
        <v>46102</v>
      </c>
      <c r="C621" s="172" t="s">
        <v>100</v>
      </c>
      <c r="D621" s="172" t="s">
        <v>101</v>
      </c>
      <c r="E621" s="172" t="s">
        <v>58</v>
      </c>
      <c r="F621" s="172" t="s">
        <v>1300</v>
      </c>
      <c r="G621" s="172" t="s">
        <v>84</v>
      </c>
      <c r="H621" s="177">
        <v>1</v>
      </c>
      <c r="I621" s="178">
        <v>2422</v>
      </c>
      <c r="J621" s="176">
        <v>46090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844.76</v>
      </c>
    </row>
    <row r="622" spans="1:16" ht="19.5" hidden="1" customHeight="1">
      <c r="A622" s="172" t="s">
        <v>3320</v>
      </c>
      <c r="B622" s="176">
        <v>46102</v>
      </c>
      <c r="C622" s="172" t="s">
        <v>100</v>
      </c>
      <c r="D622" s="172" t="s">
        <v>102</v>
      </c>
      <c r="E622" s="172" t="s">
        <v>58</v>
      </c>
      <c r="F622" s="172" t="s">
        <v>1300</v>
      </c>
      <c r="G622" s="172" t="s">
        <v>84</v>
      </c>
      <c r="H622" s="177">
        <v>1</v>
      </c>
      <c r="I622" s="178">
        <v>2422</v>
      </c>
      <c r="J622" s="176">
        <v>46090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8.4499999999999993</v>
      </c>
    </row>
    <row r="623" spans="1:16" ht="19.5" hidden="1" customHeight="1">
      <c r="A623" s="172" t="s">
        <v>3320</v>
      </c>
      <c r="B623" s="176">
        <v>46102</v>
      </c>
      <c r="C623" s="172" t="s">
        <v>100</v>
      </c>
      <c r="D623" s="172" t="s">
        <v>103</v>
      </c>
      <c r="E623" s="172" t="s">
        <v>58</v>
      </c>
      <c r="F623" s="172" t="s">
        <v>1300</v>
      </c>
      <c r="G623" s="172" t="s">
        <v>84</v>
      </c>
      <c r="H623" s="177">
        <v>1</v>
      </c>
      <c r="I623" s="178">
        <v>2422</v>
      </c>
      <c r="J623" s="176">
        <v>46090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1568.79</v>
      </c>
    </row>
    <row r="624" spans="1:16" ht="19.5" hidden="1" customHeight="1">
      <c r="A624" s="172" t="s">
        <v>3320</v>
      </c>
      <c r="B624" s="176">
        <v>46102</v>
      </c>
      <c r="C624" s="172" t="s">
        <v>104</v>
      </c>
      <c r="D624" s="172" t="s">
        <v>105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2422</v>
      </c>
      <c r="J624" s="176">
        <v>46090</v>
      </c>
      <c r="K624" s="172" t="s">
        <v>93</v>
      </c>
      <c r="L624" s="172" t="s">
        <v>94</v>
      </c>
      <c r="M624" s="179">
        <v>0.43</v>
      </c>
      <c r="N624" s="177"/>
      <c r="O624" s="177"/>
      <c r="P624" s="180">
        <v>-1041.46</v>
      </c>
    </row>
    <row r="625" spans="1:16" ht="19.5" hidden="1" customHeight="1">
      <c r="A625" s="172" t="s">
        <v>3320</v>
      </c>
      <c r="B625" s="176">
        <v>46102</v>
      </c>
      <c r="C625" s="172" t="s">
        <v>2694</v>
      </c>
      <c r="D625" s="172" t="s">
        <v>95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2422</v>
      </c>
      <c r="J625" s="176">
        <v>46090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-17.96</v>
      </c>
    </row>
    <row r="626" spans="1:16" ht="19.5" hidden="1" customHeight="1">
      <c r="A626" s="172" t="s">
        <v>85</v>
      </c>
      <c r="B626" s="176">
        <v>46102</v>
      </c>
      <c r="C626" s="172" t="s">
        <v>109</v>
      </c>
      <c r="D626" s="172" t="s">
        <v>110</v>
      </c>
      <c r="E626" s="172" t="s">
        <v>85</v>
      </c>
      <c r="F626" s="172" t="s">
        <v>85</v>
      </c>
      <c r="G626" s="172" t="s">
        <v>3321</v>
      </c>
      <c r="H626" s="177">
        <v>0</v>
      </c>
      <c r="I626" s="178">
        <v>0</v>
      </c>
      <c r="J626" s="176">
        <v>46102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-150</v>
      </c>
    </row>
    <row r="627" spans="1:16" ht="19.5" hidden="1" customHeight="1">
      <c r="A627" s="172" t="s">
        <v>3322</v>
      </c>
      <c r="B627" s="176">
        <v>46102</v>
      </c>
      <c r="C627" s="172" t="s">
        <v>92</v>
      </c>
      <c r="D627" s="172" t="s">
        <v>24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2612</v>
      </c>
      <c r="J627" s="176">
        <v>46093</v>
      </c>
      <c r="K627" s="172" t="s">
        <v>93</v>
      </c>
      <c r="L627" s="172" t="s">
        <v>94</v>
      </c>
      <c r="M627" s="179">
        <v>0.43</v>
      </c>
      <c r="N627" s="177"/>
      <c r="O627" s="177">
        <v>34</v>
      </c>
      <c r="P627" s="180">
        <v>-109.45</v>
      </c>
    </row>
    <row r="628" spans="1:16" ht="19.5" hidden="1" customHeight="1">
      <c r="A628" s="172" t="s">
        <v>3322</v>
      </c>
      <c r="B628" s="176">
        <v>46102</v>
      </c>
      <c r="C628" s="172" t="s">
        <v>100</v>
      </c>
      <c r="D628" s="172" t="s">
        <v>101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2612</v>
      </c>
      <c r="J628" s="176">
        <v>46093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1038.0999999999999</v>
      </c>
    </row>
    <row r="629" spans="1:16" ht="19.5" hidden="1" customHeight="1">
      <c r="A629" s="172" t="s">
        <v>3322</v>
      </c>
      <c r="B629" s="176">
        <v>46102</v>
      </c>
      <c r="C629" s="172" t="s">
        <v>100</v>
      </c>
      <c r="D629" s="172" t="s">
        <v>102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2612</v>
      </c>
      <c r="J629" s="176">
        <v>46093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10.38</v>
      </c>
    </row>
    <row r="630" spans="1:16" ht="19.5" hidden="1" customHeight="1">
      <c r="A630" s="172" t="s">
        <v>3322</v>
      </c>
      <c r="B630" s="176">
        <v>46102</v>
      </c>
      <c r="C630" s="172" t="s">
        <v>100</v>
      </c>
      <c r="D630" s="172" t="s">
        <v>103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2612</v>
      </c>
      <c r="J630" s="176">
        <v>46093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1563.52</v>
      </c>
    </row>
    <row r="631" spans="1:16" ht="19.5" hidden="1" customHeight="1">
      <c r="A631" s="172" t="s">
        <v>3322</v>
      </c>
      <c r="B631" s="176">
        <v>46102</v>
      </c>
      <c r="C631" s="172" t="s">
        <v>104</v>
      </c>
      <c r="D631" s="172" t="s">
        <v>105</v>
      </c>
      <c r="E631" s="172" t="s">
        <v>53</v>
      </c>
      <c r="F631" s="172" t="s">
        <v>120</v>
      </c>
      <c r="G631" s="172" t="s">
        <v>84</v>
      </c>
      <c r="H631" s="177">
        <v>1</v>
      </c>
      <c r="I631" s="178">
        <v>2612</v>
      </c>
      <c r="J631" s="176">
        <v>46093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-1123.1600000000001</v>
      </c>
    </row>
    <row r="632" spans="1:16" ht="19.5" hidden="1" customHeight="1">
      <c r="A632" s="172" t="s">
        <v>3323</v>
      </c>
      <c r="B632" s="176">
        <v>46102</v>
      </c>
      <c r="C632" s="172" t="s">
        <v>92</v>
      </c>
      <c r="D632" s="172" t="s">
        <v>24</v>
      </c>
      <c r="E632" s="172" t="s">
        <v>42</v>
      </c>
      <c r="F632" s="172" t="s">
        <v>89</v>
      </c>
      <c r="G632" s="172" t="s">
        <v>84</v>
      </c>
      <c r="H632" s="177">
        <v>1</v>
      </c>
      <c r="I632" s="178">
        <v>2175</v>
      </c>
      <c r="J632" s="176">
        <v>46098</v>
      </c>
      <c r="K632" s="172" t="s">
        <v>93</v>
      </c>
      <c r="L632" s="172" t="s">
        <v>94</v>
      </c>
      <c r="M632" s="179">
        <v>0.43</v>
      </c>
      <c r="N632" s="177"/>
      <c r="O632" s="177">
        <v>36</v>
      </c>
      <c r="P632" s="180">
        <v>-102.76</v>
      </c>
    </row>
    <row r="633" spans="1:16" ht="19.5" hidden="1" customHeight="1">
      <c r="A633" s="172" t="s">
        <v>3323</v>
      </c>
      <c r="B633" s="176">
        <v>46102</v>
      </c>
      <c r="C633" s="172" t="s">
        <v>100</v>
      </c>
      <c r="D633" s="172" t="s">
        <v>101</v>
      </c>
      <c r="E633" s="172" t="s">
        <v>42</v>
      </c>
      <c r="F633" s="172" t="s">
        <v>89</v>
      </c>
      <c r="G633" s="172" t="s">
        <v>84</v>
      </c>
      <c r="H633" s="177">
        <v>1</v>
      </c>
      <c r="I633" s="178">
        <v>2175</v>
      </c>
      <c r="J633" s="176">
        <v>46098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1128.57</v>
      </c>
    </row>
    <row r="634" spans="1:16" ht="19.5" hidden="1" customHeight="1">
      <c r="A634" s="172" t="s">
        <v>3323</v>
      </c>
      <c r="B634" s="176">
        <v>46102</v>
      </c>
      <c r="C634" s="172" t="s">
        <v>100</v>
      </c>
      <c r="D634" s="172" t="s">
        <v>102</v>
      </c>
      <c r="E634" s="172" t="s">
        <v>42</v>
      </c>
      <c r="F634" s="172" t="s">
        <v>89</v>
      </c>
      <c r="G634" s="172" t="s">
        <v>84</v>
      </c>
      <c r="H634" s="177">
        <v>1</v>
      </c>
      <c r="I634" s="178">
        <v>2175</v>
      </c>
      <c r="J634" s="176">
        <v>46098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11.29</v>
      </c>
    </row>
    <row r="635" spans="1:16" ht="19.5" hidden="1" customHeight="1">
      <c r="A635" s="172" t="s">
        <v>3323</v>
      </c>
      <c r="B635" s="176">
        <v>46102</v>
      </c>
      <c r="C635" s="172" t="s">
        <v>100</v>
      </c>
      <c r="D635" s="172" t="s">
        <v>103</v>
      </c>
      <c r="E635" s="172" t="s">
        <v>42</v>
      </c>
      <c r="F635" s="172" t="s">
        <v>89</v>
      </c>
      <c r="G635" s="172" t="s">
        <v>84</v>
      </c>
      <c r="H635" s="177">
        <v>1</v>
      </c>
      <c r="I635" s="178">
        <v>2175</v>
      </c>
      <c r="J635" s="176">
        <v>46098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1035.1400000000001</v>
      </c>
    </row>
    <row r="636" spans="1:16" ht="19.5" hidden="1" customHeight="1">
      <c r="A636" s="172" t="s">
        <v>3323</v>
      </c>
      <c r="B636" s="176">
        <v>46102</v>
      </c>
      <c r="C636" s="172" t="s">
        <v>104</v>
      </c>
      <c r="D636" s="172" t="s">
        <v>105</v>
      </c>
      <c r="E636" s="172" t="s">
        <v>42</v>
      </c>
      <c r="F636" s="172" t="s">
        <v>89</v>
      </c>
      <c r="G636" s="172" t="s">
        <v>84</v>
      </c>
      <c r="H636" s="177">
        <v>1</v>
      </c>
      <c r="I636" s="178">
        <v>2175</v>
      </c>
      <c r="J636" s="176">
        <v>46098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-935.25</v>
      </c>
    </row>
    <row r="637" spans="1:16" ht="19.5" hidden="1" customHeight="1">
      <c r="A637" s="172" t="s">
        <v>3323</v>
      </c>
      <c r="B637" s="176">
        <v>46102</v>
      </c>
      <c r="C637" s="172" t="s">
        <v>2694</v>
      </c>
      <c r="D637" s="172" t="s">
        <v>95</v>
      </c>
      <c r="E637" s="172" t="s">
        <v>42</v>
      </c>
      <c r="F637" s="172" t="s">
        <v>89</v>
      </c>
      <c r="G637" s="172" t="s">
        <v>84</v>
      </c>
      <c r="H637" s="177">
        <v>1</v>
      </c>
      <c r="I637" s="178">
        <v>2175</v>
      </c>
      <c r="J637" s="176">
        <v>46098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-6.5</v>
      </c>
    </row>
    <row r="638" spans="1:16" ht="19.5" hidden="1" customHeight="1">
      <c r="A638" s="172" t="s">
        <v>3324</v>
      </c>
      <c r="B638" s="176">
        <v>46102</v>
      </c>
      <c r="C638" s="172" t="s">
        <v>92</v>
      </c>
      <c r="D638" s="172" t="s">
        <v>24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2612</v>
      </c>
      <c r="J638" s="176">
        <v>46094</v>
      </c>
      <c r="K638" s="172" t="s">
        <v>93</v>
      </c>
      <c r="L638" s="172" t="s">
        <v>94</v>
      </c>
      <c r="M638" s="179">
        <v>0.43</v>
      </c>
      <c r="N638" s="177"/>
      <c r="O638" s="177">
        <v>35</v>
      </c>
      <c r="P638" s="180">
        <v>-103.53</v>
      </c>
    </row>
    <row r="639" spans="1:16" ht="19.5" hidden="1" customHeight="1">
      <c r="A639" s="172" t="s">
        <v>3324</v>
      </c>
      <c r="B639" s="176">
        <v>46102</v>
      </c>
      <c r="C639" s="172" t="s">
        <v>100</v>
      </c>
      <c r="D639" s="172" t="s">
        <v>101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2612</v>
      </c>
      <c r="J639" s="176">
        <v>46094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1294.68</v>
      </c>
    </row>
    <row r="640" spans="1:16" ht="19.5" hidden="1" customHeight="1">
      <c r="A640" s="172" t="s">
        <v>3324</v>
      </c>
      <c r="B640" s="176">
        <v>46102</v>
      </c>
      <c r="C640" s="172" t="s">
        <v>100</v>
      </c>
      <c r="D640" s="172" t="s">
        <v>102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2612</v>
      </c>
      <c r="J640" s="176">
        <v>46094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12.95</v>
      </c>
    </row>
    <row r="641" spans="1:16" ht="19.5" hidden="1" customHeight="1">
      <c r="A641" s="172" t="s">
        <v>3324</v>
      </c>
      <c r="B641" s="176">
        <v>46102</v>
      </c>
      <c r="C641" s="172" t="s">
        <v>100</v>
      </c>
      <c r="D641" s="172" t="s">
        <v>103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2612</v>
      </c>
      <c r="J641" s="176">
        <v>46094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1304.3699999999999</v>
      </c>
    </row>
    <row r="642" spans="1:16" ht="19.5" hidden="1" customHeight="1">
      <c r="A642" s="172" t="s">
        <v>3324</v>
      </c>
      <c r="B642" s="176">
        <v>46102</v>
      </c>
      <c r="C642" s="172" t="s">
        <v>104</v>
      </c>
      <c r="D642" s="172" t="s">
        <v>105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2612</v>
      </c>
      <c r="J642" s="176">
        <v>46094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-1123.1600000000001</v>
      </c>
    </row>
    <row r="643" spans="1:16" ht="19.5" hidden="1" customHeight="1">
      <c r="A643" s="172" t="s">
        <v>3324</v>
      </c>
      <c r="B643" s="176">
        <v>46102</v>
      </c>
      <c r="C643" s="172" t="s">
        <v>2694</v>
      </c>
      <c r="D643" s="172" t="s">
        <v>95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2612</v>
      </c>
      <c r="J643" s="176">
        <v>46094</v>
      </c>
      <c r="K643" s="172" t="s">
        <v>93</v>
      </c>
      <c r="L643" s="172" t="s">
        <v>94</v>
      </c>
      <c r="M643" s="179">
        <v>0.43</v>
      </c>
      <c r="N643" s="177"/>
      <c r="O643" s="177"/>
      <c r="P643" s="180">
        <v>-14.53</v>
      </c>
    </row>
    <row r="644" spans="1:16" ht="19.5" hidden="1" customHeight="1">
      <c r="A644" s="172" t="s">
        <v>3324</v>
      </c>
      <c r="B644" s="176">
        <v>46102</v>
      </c>
      <c r="C644" s="172" t="s">
        <v>2694</v>
      </c>
      <c r="D644" s="172" t="s">
        <v>82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0</v>
      </c>
      <c r="J644" s="176">
        <v>46094</v>
      </c>
      <c r="K644" s="172" t="s">
        <v>85</v>
      </c>
      <c r="L644" s="172" t="s">
        <v>85</v>
      </c>
      <c r="M644" s="179">
        <v>0</v>
      </c>
      <c r="N644" s="177"/>
      <c r="O644" s="177"/>
      <c r="P644" s="180">
        <v>-24.6</v>
      </c>
    </row>
    <row r="645" spans="1:16" ht="19.5" hidden="1" customHeight="1">
      <c r="A645" s="172" t="s">
        <v>3325</v>
      </c>
      <c r="B645" s="176">
        <v>46102</v>
      </c>
      <c r="C645" s="172" t="s">
        <v>92</v>
      </c>
      <c r="D645" s="172" t="s">
        <v>24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0</v>
      </c>
      <c r="J645" s="176">
        <v>46099</v>
      </c>
      <c r="K645" s="172" t="s">
        <v>93</v>
      </c>
      <c r="L645" s="172" t="s">
        <v>94</v>
      </c>
      <c r="M645" s="179">
        <v>0</v>
      </c>
      <c r="N645" s="177"/>
      <c r="O645" s="177">
        <v>35</v>
      </c>
      <c r="P645" s="180">
        <v>-46.77</v>
      </c>
    </row>
    <row r="646" spans="1:16" ht="19.5" hidden="1" customHeight="1">
      <c r="A646" s="172" t="s">
        <v>3325</v>
      </c>
      <c r="B646" s="176">
        <v>46102</v>
      </c>
      <c r="C646" s="172" t="s">
        <v>2694</v>
      </c>
      <c r="D646" s="172" t="s">
        <v>95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0</v>
      </c>
      <c r="J646" s="176">
        <v>46099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-6.16</v>
      </c>
    </row>
    <row r="647" spans="1:16" ht="19.5" hidden="1" customHeight="1">
      <c r="A647" s="172" t="s">
        <v>3325</v>
      </c>
      <c r="B647" s="176">
        <v>46102</v>
      </c>
      <c r="C647" s="172" t="s">
        <v>92</v>
      </c>
      <c r="D647" s="172" t="s">
        <v>96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46099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0</v>
      </c>
    </row>
    <row r="648" spans="1:16" ht="19.5" hidden="1" customHeight="1">
      <c r="A648" s="172" t="s">
        <v>3325</v>
      </c>
      <c r="B648" s="176">
        <v>46102</v>
      </c>
      <c r="C648" s="172" t="s">
        <v>92</v>
      </c>
      <c r="D648" s="172" t="s">
        <v>97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46099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-46.77</v>
      </c>
    </row>
    <row r="649" spans="1:16" ht="19.5" hidden="1" customHeight="1">
      <c r="A649" s="172" t="s">
        <v>3325</v>
      </c>
      <c r="B649" s="176">
        <v>46102</v>
      </c>
      <c r="C649" s="172" t="s">
        <v>2694</v>
      </c>
      <c r="D649" s="172" t="s">
        <v>98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46099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-15</v>
      </c>
    </row>
    <row r="650" spans="1:16" ht="19.5" hidden="1" customHeight="1">
      <c r="A650" s="172" t="s">
        <v>3326</v>
      </c>
      <c r="B650" s="176">
        <v>46102</v>
      </c>
      <c r="C650" s="172" t="s">
        <v>92</v>
      </c>
      <c r="D650" s="172" t="s">
        <v>24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2055</v>
      </c>
      <c r="J650" s="176">
        <v>46100</v>
      </c>
      <c r="K650" s="172" t="s">
        <v>93</v>
      </c>
      <c r="L650" s="172" t="s">
        <v>94</v>
      </c>
      <c r="M650" s="179">
        <v>0.43</v>
      </c>
      <c r="N650" s="177"/>
      <c r="O650" s="177">
        <v>34</v>
      </c>
      <c r="P650" s="180">
        <v>-101.65</v>
      </c>
    </row>
    <row r="651" spans="1:16" ht="19.5" hidden="1" customHeight="1">
      <c r="A651" s="172" t="s">
        <v>3326</v>
      </c>
      <c r="B651" s="176">
        <v>46102</v>
      </c>
      <c r="C651" s="172" t="s">
        <v>100</v>
      </c>
      <c r="D651" s="172" t="s">
        <v>101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2055</v>
      </c>
      <c r="J651" s="176">
        <v>46100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1250.24</v>
      </c>
    </row>
    <row r="652" spans="1:16" ht="19.5" hidden="1" customHeight="1">
      <c r="A652" s="172" t="s">
        <v>3326</v>
      </c>
      <c r="B652" s="176">
        <v>46102</v>
      </c>
      <c r="C652" s="172" t="s">
        <v>100</v>
      </c>
      <c r="D652" s="172" t="s">
        <v>102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2055</v>
      </c>
      <c r="J652" s="176">
        <v>46100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12.5</v>
      </c>
    </row>
    <row r="653" spans="1:16" ht="19.5" hidden="1" customHeight="1">
      <c r="A653" s="172" t="s">
        <v>3326</v>
      </c>
      <c r="B653" s="176">
        <v>46102</v>
      </c>
      <c r="C653" s="172" t="s">
        <v>100</v>
      </c>
      <c r="D653" s="172" t="s">
        <v>103</v>
      </c>
      <c r="E653" s="172" t="s">
        <v>53</v>
      </c>
      <c r="F653" s="172" t="s">
        <v>120</v>
      </c>
      <c r="G653" s="172" t="s">
        <v>84</v>
      </c>
      <c r="H653" s="177">
        <v>1</v>
      </c>
      <c r="I653" s="178">
        <v>2055</v>
      </c>
      <c r="J653" s="176">
        <v>46100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792.26</v>
      </c>
    </row>
    <row r="654" spans="1:16" ht="19.5" hidden="1" customHeight="1">
      <c r="A654" s="172" t="s">
        <v>3326</v>
      </c>
      <c r="B654" s="176">
        <v>46102</v>
      </c>
      <c r="C654" s="172" t="s">
        <v>104</v>
      </c>
      <c r="D654" s="172" t="s">
        <v>105</v>
      </c>
      <c r="E654" s="172" t="s">
        <v>53</v>
      </c>
      <c r="F654" s="172" t="s">
        <v>120</v>
      </c>
      <c r="G654" s="172" t="s">
        <v>84</v>
      </c>
      <c r="H654" s="177">
        <v>1</v>
      </c>
      <c r="I654" s="178">
        <v>2055</v>
      </c>
      <c r="J654" s="176">
        <v>46100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-883.65</v>
      </c>
    </row>
    <row r="655" spans="1:16" ht="19.5" hidden="1" customHeight="1">
      <c r="A655" s="172" t="s">
        <v>3326</v>
      </c>
      <c r="B655" s="176">
        <v>46102</v>
      </c>
      <c r="C655" s="172" t="s">
        <v>2694</v>
      </c>
      <c r="D655" s="172" t="s">
        <v>95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2055</v>
      </c>
      <c r="J655" s="176">
        <v>46100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-9.6</v>
      </c>
    </row>
    <row r="656" spans="1:16" ht="19.5" hidden="1" customHeight="1">
      <c r="A656" s="172" t="s">
        <v>3327</v>
      </c>
      <c r="B656" s="176">
        <v>46102</v>
      </c>
      <c r="C656" s="172" t="s">
        <v>92</v>
      </c>
      <c r="D656" s="172" t="s">
        <v>24</v>
      </c>
      <c r="E656" s="172" t="s">
        <v>57</v>
      </c>
      <c r="F656" s="172" t="s">
        <v>1263</v>
      </c>
      <c r="G656" s="172" t="s">
        <v>84</v>
      </c>
      <c r="H656" s="177">
        <v>1</v>
      </c>
      <c r="I656" s="178">
        <v>2517</v>
      </c>
      <c r="J656" s="176">
        <v>46096</v>
      </c>
      <c r="K656" s="172" t="s">
        <v>93</v>
      </c>
      <c r="L656" s="172" t="s">
        <v>94</v>
      </c>
      <c r="M656" s="179">
        <v>0.43</v>
      </c>
      <c r="N656" s="177"/>
      <c r="O656" s="177">
        <v>36</v>
      </c>
      <c r="P656" s="180">
        <v>-122.75</v>
      </c>
    </row>
    <row r="657" spans="1:16" ht="19.5" hidden="1" customHeight="1">
      <c r="A657" s="172" t="s">
        <v>3327</v>
      </c>
      <c r="B657" s="176">
        <v>46102</v>
      </c>
      <c r="C657" s="172" t="s">
        <v>100</v>
      </c>
      <c r="D657" s="172" t="s">
        <v>101</v>
      </c>
      <c r="E657" s="172" t="s">
        <v>57</v>
      </c>
      <c r="F657" s="172" t="s">
        <v>1263</v>
      </c>
      <c r="G657" s="172" t="s">
        <v>84</v>
      </c>
      <c r="H657" s="177">
        <v>1</v>
      </c>
      <c r="I657" s="178">
        <v>2517</v>
      </c>
      <c r="J657" s="176">
        <v>46096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1243.81</v>
      </c>
    </row>
    <row r="658" spans="1:16" ht="19.5" hidden="1" customHeight="1">
      <c r="A658" s="172" t="s">
        <v>3327</v>
      </c>
      <c r="B658" s="176">
        <v>46102</v>
      </c>
      <c r="C658" s="172" t="s">
        <v>100</v>
      </c>
      <c r="D658" s="172" t="s">
        <v>102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2517</v>
      </c>
      <c r="J658" s="176">
        <v>46096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12.44</v>
      </c>
    </row>
    <row r="659" spans="1:16" ht="19.5" hidden="1" customHeight="1">
      <c r="A659" s="172" t="s">
        <v>3327</v>
      </c>
      <c r="B659" s="176">
        <v>46102</v>
      </c>
      <c r="C659" s="172" t="s">
        <v>100</v>
      </c>
      <c r="D659" s="172" t="s">
        <v>103</v>
      </c>
      <c r="E659" s="172" t="s">
        <v>57</v>
      </c>
      <c r="F659" s="172" t="s">
        <v>1263</v>
      </c>
      <c r="G659" s="172" t="s">
        <v>84</v>
      </c>
      <c r="H659" s="177">
        <v>1</v>
      </c>
      <c r="I659" s="178">
        <v>2517</v>
      </c>
      <c r="J659" s="176">
        <v>46096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1260.75</v>
      </c>
    </row>
    <row r="660" spans="1:16" ht="19.5" hidden="1" customHeight="1">
      <c r="A660" s="172" t="s">
        <v>3327</v>
      </c>
      <c r="B660" s="176">
        <v>46102</v>
      </c>
      <c r="C660" s="172" t="s">
        <v>104</v>
      </c>
      <c r="D660" s="172" t="s">
        <v>105</v>
      </c>
      <c r="E660" s="172" t="s">
        <v>57</v>
      </c>
      <c r="F660" s="172" t="s">
        <v>1263</v>
      </c>
      <c r="G660" s="172" t="s">
        <v>84</v>
      </c>
      <c r="H660" s="177">
        <v>1</v>
      </c>
      <c r="I660" s="178">
        <v>2517</v>
      </c>
      <c r="J660" s="176">
        <v>46096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-1082.31</v>
      </c>
    </row>
    <row r="661" spans="1:16" ht="19.5" hidden="1" customHeight="1">
      <c r="A661" s="172" t="s">
        <v>3327</v>
      </c>
      <c r="B661" s="176">
        <v>46102</v>
      </c>
      <c r="C661" s="172" t="s">
        <v>2694</v>
      </c>
      <c r="D661" s="172" t="s">
        <v>95</v>
      </c>
      <c r="E661" s="172" t="s">
        <v>57</v>
      </c>
      <c r="F661" s="172" t="s">
        <v>1263</v>
      </c>
      <c r="G661" s="172" t="s">
        <v>84</v>
      </c>
      <c r="H661" s="177">
        <v>1</v>
      </c>
      <c r="I661" s="178">
        <v>2517</v>
      </c>
      <c r="J661" s="176">
        <v>46096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-0.57999999999999996</v>
      </c>
    </row>
    <row r="662" spans="1:16" ht="19.5" hidden="1" customHeight="1">
      <c r="A662" s="172" t="s">
        <v>3327</v>
      </c>
      <c r="B662" s="176">
        <v>46102</v>
      </c>
      <c r="C662" s="172" t="s">
        <v>2694</v>
      </c>
      <c r="D662" s="172" t="s">
        <v>82</v>
      </c>
      <c r="E662" s="172" t="s">
        <v>57</v>
      </c>
      <c r="F662" s="172" t="s">
        <v>1263</v>
      </c>
      <c r="G662" s="172" t="s">
        <v>84</v>
      </c>
      <c r="H662" s="177">
        <v>1</v>
      </c>
      <c r="I662" s="178">
        <v>0</v>
      </c>
      <c r="J662" s="176">
        <v>46096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-23.63</v>
      </c>
    </row>
    <row r="663" spans="1:16" ht="19.5" hidden="1" customHeight="1">
      <c r="A663" s="172" t="s">
        <v>3328</v>
      </c>
      <c r="B663" s="176">
        <v>46102</v>
      </c>
      <c r="C663" s="172" t="s">
        <v>92</v>
      </c>
      <c r="D663" s="172" t="s">
        <v>24</v>
      </c>
      <c r="E663" s="172" t="s">
        <v>52</v>
      </c>
      <c r="F663" s="172" t="s">
        <v>90</v>
      </c>
      <c r="G663" s="172" t="s">
        <v>84</v>
      </c>
      <c r="H663" s="177">
        <v>1</v>
      </c>
      <c r="I663" s="178">
        <v>2055</v>
      </c>
      <c r="J663" s="176">
        <v>46101</v>
      </c>
      <c r="K663" s="172" t="s">
        <v>93</v>
      </c>
      <c r="L663" s="172" t="s">
        <v>94</v>
      </c>
      <c r="M663" s="179">
        <v>0.43</v>
      </c>
      <c r="N663" s="177"/>
      <c r="O663" s="177">
        <v>32</v>
      </c>
      <c r="P663" s="180">
        <v>-82.49</v>
      </c>
    </row>
    <row r="664" spans="1:16" ht="19.5" hidden="1" customHeight="1">
      <c r="A664" s="172" t="s">
        <v>3328</v>
      </c>
      <c r="B664" s="176">
        <v>46102</v>
      </c>
      <c r="C664" s="172" t="s">
        <v>100</v>
      </c>
      <c r="D664" s="172" t="s">
        <v>101</v>
      </c>
      <c r="E664" s="172" t="s">
        <v>52</v>
      </c>
      <c r="F664" s="172" t="s">
        <v>90</v>
      </c>
      <c r="G664" s="172" t="s">
        <v>84</v>
      </c>
      <c r="H664" s="177">
        <v>1</v>
      </c>
      <c r="I664" s="178">
        <v>2055</v>
      </c>
      <c r="J664" s="176">
        <v>46101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1058.0999999999999</v>
      </c>
    </row>
    <row r="665" spans="1:16" ht="19.5" hidden="1" customHeight="1">
      <c r="A665" s="172" t="s">
        <v>3328</v>
      </c>
      <c r="B665" s="176">
        <v>46102</v>
      </c>
      <c r="C665" s="172" t="s">
        <v>100</v>
      </c>
      <c r="D665" s="172" t="s">
        <v>102</v>
      </c>
      <c r="E665" s="172" t="s">
        <v>52</v>
      </c>
      <c r="F665" s="172" t="s">
        <v>90</v>
      </c>
      <c r="G665" s="172" t="s">
        <v>84</v>
      </c>
      <c r="H665" s="177">
        <v>1</v>
      </c>
      <c r="I665" s="178">
        <v>2055</v>
      </c>
      <c r="J665" s="176">
        <v>46101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10.58</v>
      </c>
    </row>
    <row r="666" spans="1:16" ht="19.5" hidden="1" customHeight="1">
      <c r="A666" s="172" t="s">
        <v>3328</v>
      </c>
      <c r="B666" s="176">
        <v>46102</v>
      </c>
      <c r="C666" s="172" t="s">
        <v>100</v>
      </c>
      <c r="D666" s="172" t="s">
        <v>103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2055</v>
      </c>
      <c r="J666" s="176">
        <v>46101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986.32</v>
      </c>
    </row>
    <row r="667" spans="1:16" ht="19.5" hidden="1" customHeight="1">
      <c r="A667" s="172" t="s">
        <v>3328</v>
      </c>
      <c r="B667" s="176">
        <v>46102</v>
      </c>
      <c r="C667" s="172" t="s">
        <v>104</v>
      </c>
      <c r="D667" s="172" t="s">
        <v>105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2055</v>
      </c>
      <c r="J667" s="176">
        <v>46101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-883.65</v>
      </c>
    </row>
    <row r="668" spans="1:16" ht="19.5" hidden="1" customHeight="1">
      <c r="A668" s="172" t="s">
        <v>3328</v>
      </c>
      <c r="B668" s="176">
        <v>46102</v>
      </c>
      <c r="C668" s="172" t="s">
        <v>2694</v>
      </c>
      <c r="D668" s="172" t="s">
        <v>95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2055</v>
      </c>
      <c r="J668" s="176">
        <v>46101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-5.62</v>
      </c>
    </row>
    <row r="669" spans="1:16" ht="19.5" hidden="1" customHeight="1">
      <c r="A669" s="172" t="s">
        <v>3328</v>
      </c>
      <c r="B669" s="176">
        <v>46102</v>
      </c>
      <c r="C669" s="172" t="s">
        <v>2694</v>
      </c>
      <c r="D669" s="172" t="s">
        <v>82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46101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-20.100000000000001</v>
      </c>
    </row>
    <row r="670" spans="1:16" ht="19.5" hidden="1" customHeight="1">
      <c r="A670" s="172" t="s">
        <v>3329</v>
      </c>
      <c r="B670" s="176">
        <v>46102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2039</v>
      </c>
      <c r="J670" s="176">
        <v>46101</v>
      </c>
      <c r="K670" s="172" t="s">
        <v>93</v>
      </c>
      <c r="L670" s="172" t="s">
        <v>94</v>
      </c>
      <c r="M670" s="179">
        <v>0.43</v>
      </c>
      <c r="N670" s="177"/>
      <c r="O670" s="177">
        <v>32</v>
      </c>
      <c r="P670" s="180">
        <v>-70.56</v>
      </c>
    </row>
    <row r="671" spans="1:16" ht="19.5" hidden="1" customHeight="1">
      <c r="A671" s="172" t="s">
        <v>3329</v>
      </c>
      <c r="B671" s="176">
        <v>46102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2039</v>
      </c>
      <c r="J671" s="176">
        <v>46101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1089.96</v>
      </c>
    </row>
    <row r="672" spans="1:16" ht="19.5" hidden="1" customHeight="1">
      <c r="A672" s="172" t="s">
        <v>3329</v>
      </c>
      <c r="B672" s="176">
        <v>46102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2039</v>
      </c>
      <c r="J672" s="176">
        <v>46101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10.9</v>
      </c>
    </row>
    <row r="673" spans="1:16" ht="19.5" hidden="1" customHeight="1">
      <c r="A673" s="172" t="s">
        <v>3329</v>
      </c>
      <c r="B673" s="176">
        <v>46102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2039</v>
      </c>
      <c r="J673" s="176">
        <v>46101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938.14</v>
      </c>
    </row>
    <row r="674" spans="1:16" ht="19.5" hidden="1" customHeight="1">
      <c r="A674" s="172" t="s">
        <v>3329</v>
      </c>
      <c r="B674" s="176">
        <v>46102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2039</v>
      </c>
      <c r="J674" s="176">
        <v>46101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-876.77</v>
      </c>
    </row>
    <row r="675" spans="1:16" ht="19.5" hidden="1" customHeight="1">
      <c r="A675" s="172" t="s">
        <v>3329</v>
      </c>
      <c r="B675" s="176">
        <v>46102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2039</v>
      </c>
      <c r="J675" s="176">
        <v>46101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-9.2100000000000009</v>
      </c>
    </row>
    <row r="676" spans="1:16" ht="19.5" hidden="1" customHeight="1">
      <c r="A676" s="172" t="s">
        <v>3330</v>
      </c>
      <c r="B676" s="176">
        <v>46102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2612</v>
      </c>
      <c r="J676" s="176">
        <v>46095</v>
      </c>
      <c r="K676" s="172" t="s">
        <v>93</v>
      </c>
      <c r="L676" s="172" t="s">
        <v>94</v>
      </c>
      <c r="M676" s="179">
        <v>0.43</v>
      </c>
      <c r="N676" s="177"/>
      <c r="O676" s="177">
        <v>36</v>
      </c>
      <c r="P676" s="180">
        <v>-110.63</v>
      </c>
    </row>
    <row r="677" spans="1:16" ht="19.5" hidden="1" customHeight="1">
      <c r="A677" s="172" t="s">
        <v>3330</v>
      </c>
      <c r="B677" s="176">
        <v>46102</v>
      </c>
      <c r="C677" s="172" t="s">
        <v>100</v>
      </c>
      <c r="D677" s="172" t="s">
        <v>101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2612</v>
      </c>
      <c r="J677" s="176">
        <v>46095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1219.79</v>
      </c>
    </row>
    <row r="678" spans="1:16" ht="19.5" hidden="1" customHeight="1">
      <c r="A678" s="172" t="s">
        <v>3330</v>
      </c>
      <c r="B678" s="176">
        <v>46102</v>
      </c>
      <c r="C678" s="172" t="s">
        <v>100</v>
      </c>
      <c r="D678" s="172" t="s">
        <v>102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2612</v>
      </c>
      <c r="J678" s="176">
        <v>46095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12.2</v>
      </c>
    </row>
    <row r="679" spans="1:16" ht="19.5" hidden="1" customHeight="1">
      <c r="A679" s="172" t="s">
        <v>3330</v>
      </c>
      <c r="B679" s="176">
        <v>46102</v>
      </c>
      <c r="C679" s="172" t="s">
        <v>100</v>
      </c>
      <c r="D679" s="172" t="s">
        <v>103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2612</v>
      </c>
      <c r="J679" s="176">
        <v>46095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1380.01</v>
      </c>
    </row>
    <row r="680" spans="1:16" ht="19.5" hidden="1" customHeight="1">
      <c r="A680" s="172" t="s">
        <v>3330</v>
      </c>
      <c r="B680" s="176">
        <v>46102</v>
      </c>
      <c r="C680" s="172" t="s">
        <v>104</v>
      </c>
      <c r="D680" s="172" t="s">
        <v>105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2612</v>
      </c>
      <c r="J680" s="176">
        <v>46095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-1123.1600000000001</v>
      </c>
    </row>
    <row r="681" spans="1:16" ht="19.5" hidden="1" customHeight="1">
      <c r="A681" s="172" t="s">
        <v>3330</v>
      </c>
      <c r="B681" s="176">
        <v>46102</v>
      </c>
      <c r="C681" s="172" t="s">
        <v>2694</v>
      </c>
      <c r="D681" s="172" t="s">
        <v>95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2612</v>
      </c>
      <c r="J681" s="176">
        <v>46095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-14.43</v>
      </c>
    </row>
    <row r="682" spans="1:16" ht="19.5" hidden="1" customHeight="1">
      <c r="A682" s="172" t="s">
        <v>3331</v>
      </c>
      <c r="B682" s="176">
        <v>46102</v>
      </c>
      <c r="C682" s="172" t="s">
        <v>92</v>
      </c>
      <c r="D682" s="172" t="s">
        <v>24</v>
      </c>
      <c r="E682" s="172" t="s">
        <v>41</v>
      </c>
      <c r="F682" s="172" t="s">
        <v>83</v>
      </c>
      <c r="G682" s="172" t="s">
        <v>84</v>
      </c>
      <c r="H682" s="177">
        <v>1</v>
      </c>
      <c r="I682" s="178">
        <v>2612</v>
      </c>
      <c r="J682" s="176">
        <v>46095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-110.63</v>
      </c>
    </row>
    <row r="683" spans="1:16" ht="19.5" hidden="1" customHeight="1">
      <c r="A683" s="172" t="s">
        <v>3331</v>
      </c>
      <c r="B683" s="176">
        <v>46102</v>
      </c>
      <c r="C683" s="172" t="s">
        <v>100</v>
      </c>
      <c r="D683" s="172" t="s">
        <v>101</v>
      </c>
      <c r="E683" s="172" t="s">
        <v>41</v>
      </c>
      <c r="F683" s="172" t="s">
        <v>83</v>
      </c>
      <c r="G683" s="172" t="s">
        <v>84</v>
      </c>
      <c r="H683" s="177">
        <v>1</v>
      </c>
      <c r="I683" s="178">
        <v>2612</v>
      </c>
      <c r="J683" s="176">
        <v>46095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1349.19</v>
      </c>
    </row>
    <row r="684" spans="1:16" ht="19.5" hidden="1" customHeight="1">
      <c r="A684" s="172" t="s">
        <v>3331</v>
      </c>
      <c r="B684" s="176">
        <v>46102</v>
      </c>
      <c r="C684" s="172" t="s">
        <v>100</v>
      </c>
      <c r="D684" s="172" t="s">
        <v>102</v>
      </c>
      <c r="E684" s="172" t="s">
        <v>41</v>
      </c>
      <c r="F684" s="172" t="s">
        <v>83</v>
      </c>
      <c r="G684" s="172" t="s">
        <v>84</v>
      </c>
      <c r="H684" s="177">
        <v>1</v>
      </c>
      <c r="I684" s="178">
        <v>2612</v>
      </c>
      <c r="J684" s="176">
        <v>46095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13.49</v>
      </c>
    </row>
    <row r="685" spans="1:16" ht="19.5" hidden="1" customHeight="1">
      <c r="A685" s="172" t="s">
        <v>3331</v>
      </c>
      <c r="B685" s="176">
        <v>46102</v>
      </c>
      <c r="C685" s="172" t="s">
        <v>100</v>
      </c>
      <c r="D685" s="172" t="s">
        <v>103</v>
      </c>
      <c r="E685" s="172" t="s">
        <v>41</v>
      </c>
      <c r="F685" s="172" t="s">
        <v>83</v>
      </c>
      <c r="G685" s="172" t="s">
        <v>84</v>
      </c>
      <c r="H685" s="177">
        <v>1</v>
      </c>
      <c r="I685" s="178">
        <v>2612</v>
      </c>
      <c r="J685" s="176">
        <v>46095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1249.32</v>
      </c>
    </row>
    <row r="686" spans="1:16" ht="19.5" hidden="1" customHeight="1">
      <c r="A686" s="172" t="s">
        <v>3331</v>
      </c>
      <c r="B686" s="176">
        <v>46102</v>
      </c>
      <c r="C686" s="172" t="s">
        <v>104</v>
      </c>
      <c r="D686" s="172" t="s">
        <v>105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2612</v>
      </c>
      <c r="J686" s="176">
        <v>46095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-1123.1600000000001</v>
      </c>
    </row>
    <row r="687" spans="1:16" ht="19.5" hidden="1" customHeight="1">
      <c r="A687" s="172" t="s">
        <v>3331</v>
      </c>
      <c r="B687" s="176">
        <v>46102</v>
      </c>
      <c r="C687" s="172" t="s">
        <v>2694</v>
      </c>
      <c r="D687" s="172" t="s">
        <v>95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2612</v>
      </c>
      <c r="J687" s="176">
        <v>46095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-14.43</v>
      </c>
    </row>
    <row r="688" spans="1:16" ht="19.5" hidden="1" customHeight="1">
      <c r="A688" s="172" t="s">
        <v>3332</v>
      </c>
      <c r="B688" s="176">
        <v>46102</v>
      </c>
      <c r="C688" s="172" t="s">
        <v>92</v>
      </c>
      <c r="D688" s="172" t="s">
        <v>24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2039</v>
      </c>
      <c r="J688" s="176">
        <v>46101</v>
      </c>
      <c r="K688" s="172" t="s">
        <v>93</v>
      </c>
      <c r="L688" s="172" t="s">
        <v>94</v>
      </c>
      <c r="M688" s="179">
        <v>0.43</v>
      </c>
      <c r="N688" s="177"/>
      <c r="O688" s="177">
        <v>32</v>
      </c>
      <c r="P688" s="180">
        <v>-70.56</v>
      </c>
    </row>
    <row r="689" spans="1:16" ht="19.5" hidden="1" customHeight="1">
      <c r="A689" s="172" t="s">
        <v>3332</v>
      </c>
      <c r="B689" s="176">
        <v>46102</v>
      </c>
      <c r="C689" s="172" t="s">
        <v>100</v>
      </c>
      <c r="D689" s="172" t="s">
        <v>101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2039</v>
      </c>
      <c r="J689" s="176">
        <v>46101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1096.19</v>
      </c>
    </row>
    <row r="690" spans="1:16" ht="19.5" hidden="1" customHeight="1">
      <c r="A690" s="172" t="s">
        <v>3332</v>
      </c>
      <c r="B690" s="176">
        <v>46102</v>
      </c>
      <c r="C690" s="172" t="s">
        <v>100</v>
      </c>
      <c r="D690" s="172" t="s">
        <v>102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2039</v>
      </c>
      <c r="J690" s="176">
        <v>46101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10.96</v>
      </c>
    </row>
    <row r="691" spans="1:16" ht="19.5" hidden="1" customHeight="1">
      <c r="A691" s="172" t="s">
        <v>3332</v>
      </c>
      <c r="B691" s="176">
        <v>46102</v>
      </c>
      <c r="C691" s="172" t="s">
        <v>100</v>
      </c>
      <c r="D691" s="172" t="s">
        <v>103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2039</v>
      </c>
      <c r="J691" s="176">
        <v>46101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931.85</v>
      </c>
    </row>
    <row r="692" spans="1:16" ht="19.5" hidden="1" customHeight="1">
      <c r="A692" s="172" t="s">
        <v>3332</v>
      </c>
      <c r="B692" s="176">
        <v>46102</v>
      </c>
      <c r="C692" s="172" t="s">
        <v>104</v>
      </c>
      <c r="D692" s="172" t="s">
        <v>105</v>
      </c>
      <c r="E692" s="172" t="s">
        <v>43</v>
      </c>
      <c r="F692" s="172" t="s">
        <v>125</v>
      </c>
      <c r="G692" s="172" t="s">
        <v>84</v>
      </c>
      <c r="H692" s="177">
        <v>1</v>
      </c>
      <c r="I692" s="178">
        <v>2039</v>
      </c>
      <c r="J692" s="176">
        <v>46101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-876.77</v>
      </c>
    </row>
    <row r="693" spans="1:16" ht="19.5" hidden="1" customHeight="1">
      <c r="A693" s="172" t="s">
        <v>3332</v>
      </c>
      <c r="B693" s="176">
        <v>46102</v>
      </c>
      <c r="C693" s="172" t="s">
        <v>2694</v>
      </c>
      <c r="D693" s="172" t="s">
        <v>95</v>
      </c>
      <c r="E693" s="172" t="s">
        <v>43</v>
      </c>
      <c r="F693" s="172" t="s">
        <v>125</v>
      </c>
      <c r="G693" s="172" t="s">
        <v>84</v>
      </c>
      <c r="H693" s="177">
        <v>1</v>
      </c>
      <c r="I693" s="178">
        <v>2039</v>
      </c>
      <c r="J693" s="176">
        <v>46101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-7.25</v>
      </c>
    </row>
    <row r="694" spans="1:16" ht="19.5" hidden="1" customHeight="1">
      <c r="A694" s="172" t="s">
        <v>3329</v>
      </c>
      <c r="B694" s="176">
        <v>46102</v>
      </c>
      <c r="C694" s="172" t="s">
        <v>2694</v>
      </c>
      <c r="D694" s="172" t="s">
        <v>82</v>
      </c>
      <c r="E694" s="172" t="s">
        <v>43</v>
      </c>
      <c r="F694" s="172" t="s">
        <v>125</v>
      </c>
      <c r="G694" s="172" t="s">
        <v>84</v>
      </c>
      <c r="H694" s="177">
        <v>1</v>
      </c>
      <c r="I694" s="178">
        <v>0</v>
      </c>
      <c r="J694" s="176">
        <v>46101</v>
      </c>
      <c r="K694" s="172" t="s">
        <v>85</v>
      </c>
      <c r="L694" s="172" t="s">
        <v>85</v>
      </c>
      <c r="M694" s="179">
        <v>0</v>
      </c>
      <c r="N694" s="177"/>
      <c r="O694" s="177"/>
      <c r="P694" s="180">
        <v>-20.71</v>
      </c>
    </row>
    <row r="695" spans="1:16" ht="19.5" hidden="1" customHeight="1">
      <c r="A695" s="172" t="s">
        <v>3333</v>
      </c>
      <c r="B695" s="176">
        <v>46102</v>
      </c>
      <c r="C695" s="172" t="s">
        <v>92</v>
      </c>
      <c r="D695" s="172" t="s">
        <v>24</v>
      </c>
      <c r="E695" s="172" t="s">
        <v>43</v>
      </c>
      <c r="F695" s="172" t="s">
        <v>125</v>
      </c>
      <c r="G695" s="172" t="s">
        <v>84</v>
      </c>
      <c r="H695" s="177">
        <v>1</v>
      </c>
      <c r="I695" s="178">
        <v>0</v>
      </c>
      <c r="J695" s="176">
        <v>46099</v>
      </c>
      <c r="K695" s="172" t="s">
        <v>93</v>
      </c>
      <c r="L695" s="172" t="s">
        <v>94</v>
      </c>
      <c r="M695" s="179">
        <v>0</v>
      </c>
      <c r="N695" s="177"/>
      <c r="O695" s="177">
        <v>35</v>
      </c>
      <c r="P695" s="180">
        <v>-46.77</v>
      </c>
    </row>
    <row r="696" spans="1:16" ht="19.5" hidden="1" customHeight="1">
      <c r="A696" s="172" t="s">
        <v>3331</v>
      </c>
      <c r="B696" s="176">
        <v>46102</v>
      </c>
      <c r="C696" s="172" t="s">
        <v>2694</v>
      </c>
      <c r="D696" s="172" t="s">
        <v>82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0</v>
      </c>
      <c r="J696" s="176">
        <v>46095</v>
      </c>
      <c r="K696" s="172" t="s">
        <v>85</v>
      </c>
      <c r="L696" s="172" t="s">
        <v>85</v>
      </c>
      <c r="M696" s="179">
        <v>0</v>
      </c>
      <c r="N696" s="177"/>
      <c r="O696" s="177"/>
      <c r="P696" s="180">
        <v>-25.63</v>
      </c>
    </row>
    <row r="697" spans="1:16" ht="19.5" hidden="1" customHeight="1">
      <c r="A697" s="172" t="s">
        <v>3330</v>
      </c>
      <c r="B697" s="176">
        <v>46102</v>
      </c>
      <c r="C697" s="172" t="s">
        <v>2694</v>
      </c>
      <c r="D697" s="172" t="s">
        <v>82</v>
      </c>
      <c r="E697" s="172" t="s">
        <v>43</v>
      </c>
      <c r="F697" s="172" t="s">
        <v>125</v>
      </c>
      <c r="G697" s="172" t="s">
        <v>84</v>
      </c>
      <c r="H697" s="177">
        <v>1</v>
      </c>
      <c r="I697" s="178">
        <v>0</v>
      </c>
      <c r="J697" s="176">
        <v>46095</v>
      </c>
      <c r="K697" s="172" t="s">
        <v>85</v>
      </c>
      <c r="L697" s="172" t="s">
        <v>85</v>
      </c>
      <c r="M697" s="179">
        <v>0</v>
      </c>
      <c r="N697" s="177"/>
      <c r="O697" s="177"/>
      <c r="P697" s="180">
        <v>-23.18</v>
      </c>
    </row>
    <row r="698" spans="1:16" ht="19.5" hidden="1" customHeight="1">
      <c r="A698" s="172" t="s">
        <v>3334</v>
      </c>
      <c r="B698" s="176">
        <v>46102</v>
      </c>
      <c r="C698" s="172" t="s">
        <v>92</v>
      </c>
      <c r="D698" s="172" t="s">
        <v>24</v>
      </c>
      <c r="E698" s="172" t="s">
        <v>60</v>
      </c>
      <c r="F698" s="172" t="s">
        <v>1426</v>
      </c>
      <c r="G698" s="172" t="s">
        <v>84</v>
      </c>
      <c r="H698" s="177">
        <v>1</v>
      </c>
      <c r="I698" s="178">
        <v>0</v>
      </c>
      <c r="J698" s="176">
        <v>46087</v>
      </c>
      <c r="K698" s="172" t="s">
        <v>93</v>
      </c>
      <c r="L698" s="172" t="s">
        <v>94</v>
      </c>
      <c r="M698" s="179">
        <v>0</v>
      </c>
      <c r="N698" s="177"/>
      <c r="O698" s="177">
        <v>35</v>
      </c>
      <c r="P698" s="180">
        <v>-56.94</v>
      </c>
    </row>
    <row r="699" spans="1:16" ht="19.5" hidden="1" customHeight="1">
      <c r="A699" s="172" t="s">
        <v>3334</v>
      </c>
      <c r="B699" s="176">
        <v>46102</v>
      </c>
      <c r="C699" s="172" t="s">
        <v>2694</v>
      </c>
      <c r="D699" s="172" t="s">
        <v>95</v>
      </c>
      <c r="E699" s="172" t="s">
        <v>60</v>
      </c>
      <c r="F699" s="172" t="s">
        <v>1426</v>
      </c>
      <c r="G699" s="172" t="s">
        <v>84</v>
      </c>
      <c r="H699" s="177">
        <v>1</v>
      </c>
      <c r="I699" s="178">
        <v>0</v>
      </c>
      <c r="J699" s="176">
        <v>46087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-19.190000000000001</v>
      </c>
    </row>
    <row r="700" spans="1:16" ht="19.5" hidden="1" customHeight="1">
      <c r="A700" s="172" t="s">
        <v>3333</v>
      </c>
      <c r="B700" s="176">
        <v>46102</v>
      </c>
      <c r="C700" s="172" t="s">
        <v>92</v>
      </c>
      <c r="D700" s="172" t="s">
        <v>96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46099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0</v>
      </c>
    </row>
    <row r="701" spans="1:16" ht="19.5" hidden="1" customHeight="1">
      <c r="A701" s="172" t="s">
        <v>3333</v>
      </c>
      <c r="B701" s="176">
        <v>46102</v>
      </c>
      <c r="C701" s="172" t="s">
        <v>92</v>
      </c>
      <c r="D701" s="172" t="s">
        <v>97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46099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-46.77</v>
      </c>
    </row>
    <row r="702" spans="1:16" ht="19.5" hidden="1" customHeight="1">
      <c r="A702" s="172" t="s">
        <v>3333</v>
      </c>
      <c r="B702" s="176">
        <v>46102</v>
      </c>
      <c r="C702" s="172" t="s">
        <v>2694</v>
      </c>
      <c r="D702" s="172" t="s">
        <v>98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46099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-15</v>
      </c>
    </row>
    <row r="703" spans="1:16" ht="19.5" hidden="1" customHeight="1">
      <c r="A703" s="172" t="s">
        <v>3334</v>
      </c>
      <c r="B703" s="176">
        <v>46102</v>
      </c>
      <c r="C703" s="172" t="s">
        <v>92</v>
      </c>
      <c r="D703" s="172" t="s">
        <v>96</v>
      </c>
      <c r="E703" s="172" t="s">
        <v>60</v>
      </c>
      <c r="F703" s="172" t="s">
        <v>1426</v>
      </c>
      <c r="G703" s="172" t="s">
        <v>84</v>
      </c>
      <c r="H703" s="177">
        <v>1</v>
      </c>
      <c r="I703" s="178">
        <v>0</v>
      </c>
      <c r="J703" s="176">
        <v>46087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hidden="1" customHeight="1">
      <c r="A704" s="172" t="s">
        <v>3334</v>
      </c>
      <c r="B704" s="176">
        <v>46102</v>
      </c>
      <c r="C704" s="172" t="s">
        <v>92</v>
      </c>
      <c r="D704" s="172" t="s">
        <v>97</v>
      </c>
      <c r="E704" s="172" t="s">
        <v>60</v>
      </c>
      <c r="F704" s="172" t="s">
        <v>1426</v>
      </c>
      <c r="G704" s="172" t="s">
        <v>84</v>
      </c>
      <c r="H704" s="177">
        <v>1</v>
      </c>
      <c r="I704" s="178">
        <v>0</v>
      </c>
      <c r="J704" s="176">
        <v>46087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-56.94</v>
      </c>
    </row>
    <row r="705" spans="1:16" ht="19.5" hidden="1" customHeight="1">
      <c r="A705" s="172" t="s">
        <v>3334</v>
      </c>
      <c r="B705" s="176">
        <v>46102</v>
      </c>
      <c r="C705" s="172" t="s">
        <v>2694</v>
      </c>
      <c r="D705" s="172" t="s">
        <v>98</v>
      </c>
      <c r="E705" s="172" t="s">
        <v>60</v>
      </c>
      <c r="F705" s="172" t="s">
        <v>1426</v>
      </c>
      <c r="G705" s="172" t="s">
        <v>84</v>
      </c>
      <c r="H705" s="177">
        <v>1</v>
      </c>
      <c r="I705" s="178">
        <v>0</v>
      </c>
      <c r="J705" s="176">
        <v>46087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hidden="1" customHeight="1">
      <c r="A706" s="172" t="s">
        <v>3332</v>
      </c>
      <c r="B706" s="176">
        <v>46102</v>
      </c>
      <c r="C706" s="172" t="s">
        <v>2694</v>
      </c>
      <c r="D706" s="172" t="s">
        <v>82</v>
      </c>
      <c r="E706" s="172" t="s">
        <v>43</v>
      </c>
      <c r="F706" s="172" t="s">
        <v>125</v>
      </c>
      <c r="G706" s="172" t="s">
        <v>84</v>
      </c>
      <c r="H706" s="177">
        <v>1</v>
      </c>
      <c r="I706" s="178">
        <v>0</v>
      </c>
      <c r="J706" s="176">
        <v>46101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-20.83</v>
      </c>
    </row>
    <row r="707" spans="1:16" ht="19.5" hidden="1" customHeight="1">
      <c r="A707" s="172" t="s">
        <v>3335</v>
      </c>
      <c r="B707" s="176">
        <v>46102</v>
      </c>
      <c r="C707" s="172" t="s">
        <v>2694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46102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-18.239999999999998</v>
      </c>
    </row>
    <row r="708" spans="1:16" ht="19.5" hidden="1" customHeight="1">
      <c r="A708" s="172" t="s">
        <v>3336</v>
      </c>
      <c r="B708" s="176">
        <v>46102</v>
      </c>
      <c r="C708" s="172" t="s">
        <v>92</v>
      </c>
      <c r="D708" s="172" t="s">
        <v>24</v>
      </c>
      <c r="E708" s="172" t="s">
        <v>60</v>
      </c>
      <c r="F708" s="172" t="s">
        <v>1426</v>
      </c>
      <c r="G708" s="172" t="s">
        <v>84</v>
      </c>
      <c r="H708" s="177">
        <v>1</v>
      </c>
      <c r="I708" s="178">
        <v>2550</v>
      </c>
      <c r="J708" s="176">
        <v>46101</v>
      </c>
      <c r="K708" s="172" t="s">
        <v>93</v>
      </c>
      <c r="L708" s="172" t="s">
        <v>94</v>
      </c>
      <c r="M708" s="179">
        <v>0.43</v>
      </c>
      <c r="N708" s="177"/>
      <c r="O708" s="177">
        <v>32</v>
      </c>
      <c r="P708" s="180">
        <v>-86.45</v>
      </c>
    </row>
    <row r="709" spans="1:16" ht="19.5" hidden="1" customHeight="1">
      <c r="A709" s="172" t="s">
        <v>3336</v>
      </c>
      <c r="B709" s="176">
        <v>46102</v>
      </c>
      <c r="C709" s="172" t="s">
        <v>100</v>
      </c>
      <c r="D709" s="172" t="s">
        <v>101</v>
      </c>
      <c r="E709" s="172" t="s">
        <v>60</v>
      </c>
      <c r="F709" s="172" t="s">
        <v>1426</v>
      </c>
      <c r="G709" s="172" t="s">
        <v>84</v>
      </c>
      <c r="H709" s="177">
        <v>1</v>
      </c>
      <c r="I709" s="178">
        <v>2550</v>
      </c>
      <c r="J709" s="176">
        <v>46101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1432.38</v>
      </c>
    </row>
    <row r="710" spans="1:16" ht="19.5" hidden="1" customHeight="1">
      <c r="A710" s="172" t="s">
        <v>3336</v>
      </c>
      <c r="B710" s="176">
        <v>46102</v>
      </c>
      <c r="C710" s="172" t="s">
        <v>100</v>
      </c>
      <c r="D710" s="172" t="s">
        <v>102</v>
      </c>
      <c r="E710" s="172" t="s">
        <v>60</v>
      </c>
      <c r="F710" s="172" t="s">
        <v>1426</v>
      </c>
      <c r="G710" s="172" t="s">
        <v>84</v>
      </c>
      <c r="H710" s="177">
        <v>1</v>
      </c>
      <c r="I710" s="178">
        <v>2550</v>
      </c>
      <c r="J710" s="176">
        <v>46101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3336</v>
      </c>
      <c r="B711" s="176">
        <v>46102</v>
      </c>
      <c r="C711" s="172" t="s">
        <v>100</v>
      </c>
      <c r="D711" s="172" t="s">
        <v>103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2550</v>
      </c>
      <c r="J711" s="176">
        <v>46101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1117.6199999999999</v>
      </c>
    </row>
    <row r="712" spans="1:16" ht="19.5" hidden="1" customHeight="1">
      <c r="A712" s="172" t="s">
        <v>3336</v>
      </c>
      <c r="B712" s="176">
        <v>46102</v>
      </c>
      <c r="C712" s="172" t="s">
        <v>104</v>
      </c>
      <c r="D712" s="172" t="s">
        <v>105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2550</v>
      </c>
      <c r="J712" s="176">
        <v>46101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-1096.5</v>
      </c>
    </row>
    <row r="713" spans="1:16" ht="19.5" hidden="1" customHeight="1">
      <c r="A713" s="172" t="s">
        <v>3336</v>
      </c>
      <c r="B713" s="176">
        <v>46102</v>
      </c>
      <c r="C713" s="172" t="s">
        <v>2694</v>
      </c>
      <c r="D713" s="172" t="s">
        <v>95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2550</v>
      </c>
      <c r="J713" s="176">
        <v>46101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-10.06</v>
      </c>
    </row>
    <row r="714" spans="1:16" ht="19.5" hidden="1" customHeight="1">
      <c r="A714" s="172" t="s">
        <v>3337</v>
      </c>
      <c r="B714" s="176">
        <v>46102</v>
      </c>
      <c r="C714" s="172" t="s">
        <v>92</v>
      </c>
      <c r="D714" s="172" t="s">
        <v>24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2612</v>
      </c>
      <c r="J714" s="176">
        <v>46099</v>
      </c>
      <c r="K714" s="172" t="s">
        <v>93</v>
      </c>
      <c r="L714" s="172" t="s">
        <v>94</v>
      </c>
      <c r="M714" s="179">
        <v>0.43</v>
      </c>
      <c r="N714" s="177"/>
      <c r="O714" s="177">
        <v>35</v>
      </c>
      <c r="P714" s="180">
        <v>-103.53</v>
      </c>
    </row>
    <row r="715" spans="1:16" ht="19.5" hidden="1" customHeight="1">
      <c r="A715" s="172" t="s">
        <v>3337</v>
      </c>
      <c r="B715" s="176">
        <v>46102</v>
      </c>
      <c r="C715" s="172" t="s">
        <v>100</v>
      </c>
      <c r="D715" s="172" t="s">
        <v>101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2612</v>
      </c>
      <c r="J715" s="176">
        <v>46099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1155.8900000000001</v>
      </c>
    </row>
    <row r="716" spans="1:16" ht="19.5" hidden="1" customHeight="1">
      <c r="A716" s="172" t="s">
        <v>3337</v>
      </c>
      <c r="B716" s="176">
        <v>46102</v>
      </c>
      <c r="C716" s="172" t="s">
        <v>100</v>
      </c>
      <c r="D716" s="172" t="s">
        <v>102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2612</v>
      </c>
      <c r="J716" s="176">
        <v>46099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11.56</v>
      </c>
    </row>
    <row r="717" spans="1:16" ht="19.5" hidden="1" customHeight="1">
      <c r="A717" s="172" t="s">
        <v>3337</v>
      </c>
      <c r="B717" s="176">
        <v>46102</v>
      </c>
      <c r="C717" s="172" t="s">
        <v>100</v>
      </c>
      <c r="D717" s="172" t="s">
        <v>103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2612</v>
      </c>
      <c r="J717" s="176">
        <v>46099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1444.55</v>
      </c>
    </row>
    <row r="718" spans="1:16" ht="19.5" hidden="1" customHeight="1">
      <c r="A718" s="172" t="s">
        <v>3337</v>
      </c>
      <c r="B718" s="176">
        <v>46102</v>
      </c>
      <c r="C718" s="172" t="s">
        <v>104</v>
      </c>
      <c r="D718" s="172" t="s">
        <v>105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2612</v>
      </c>
      <c r="J718" s="176">
        <v>46099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-1123.1600000000001</v>
      </c>
    </row>
    <row r="719" spans="1:16" ht="19.5" hidden="1" customHeight="1">
      <c r="A719" s="172" t="s">
        <v>3337</v>
      </c>
      <c r="B719" s="176">
        <v>46102</v>
      </c>
      <c r="C719" s="172" t="s">
        <v>2694</v>
      </c>
      <c r="D719" s="172" t="s">
        <v>95</v>
      </c>
      <c r="E719" s="172" t="s">
        <v>43</v>
      </c>
      <c r="F719" s="172" t="s">
        <v>125</v>
      </c>
      <c r="G719" s="172" t="s">
        <v>84</v>
      </c>
      <c r="H719" s="177">
        <v>1</v>
      </c>
      <c r="I719" s="178">
        <v>2612</v>
      </c>
      <c r="J719" s="176">
        <v>46099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-5.66</v>
      </c>
    </row>
    <row r="720" spans="1:16" ht="19.5" hidden="1" customHeight="1">
      <c r="A720" s="172" t="s">
        <v>3337</v>
      </c>
      <c r="B720" s="176">
        <v>46102</v>
      </c>
      <c r="C720" s="172" t="s">
        <v>2694</v>
      </c>
      <c r="D720" s="172" t="s">
        <v>82</v>
      </c>
      <c r="E720" s="172" t="s">
        <v>43</v>
      </c>
      <c r="F720" s="172" t="s">
        <v>125</v>
      </c>
      <c r="G720" s="172" t="s">
        <v>84</v>
      </c>
      <c r="H720" s="177">
        <v>1</v>
      </c>
      <c r="I720" s="178">
        <v>0</v>
      </c>
      <c r="J720" s="176">
        <v>46099</v>
      </c>
      <c r="K720" s="172" t="s">
        <v>85</v>
      </c>
      <c r="L720" s="172" t="s">
        <v>85</v>
      </c>
      <c r="M720" s="179">
        <v>0</v>
      </c>
      <c r="N720" s="177"/>
      <c r="O720" s="177"/>
      <c r="P720" s="180">
        <v>-21.96</v>
      </c>
    </row>
    <row r="721" spans="1:16" ht="19.5" hidden="1" customHeight="1">
      <c r="A721" s="172" t="s">
        <v>3338</v>
      </c>
      <c r="B721" s="176">
        <v>46102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2055</v>
      </c>
      <c r="J721" s="176">
        <v>46100</v>
      </c>
      <c r="K721" s="172" t="s">
        <v>93</v>
      </c>
      <c r="L721" s="172" t="s">
        <v>94</v>
      </c>
      <c r="M721" s="179">
        <v>0.43</v>
      </c>
      <c r="N721" s="177"/>
      <c r="O721" s="177">
        <v>34</v>
      </c>
      <c r="P721" s="180">
        <v>-101.65</v>
      </c>
    </row>
    <row r="722" spans="1:16" ht="19.5" hidden="1" customHeight="1">
      <c r="A722" s="172" t="s">
        <v>3338</v>
      </c>
      <c r="B722" s="176">
        <v>46102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2055</v>
      </c>
      <c r="J722" s="176">
        <v>46100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1010</v>
      </c>
    </row>
    <row r="723" spans="1:16" ht="19.5" hidden="1" customHeight="1">
      <c r="A723" s="172" t="s">
        <v>3338</v>
      </c>
      <c r="B723" s="176">
        <v>46102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2055</v>
      </c>
      <c r="J723" s="176">
        <v>46100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10.1</v>
      </c>
    </row>
    <row r="724" spans="1:16" ht="19.5" hidden="1" customHeight="1">
      <c r="A724" s="172" t="s">
        <v>3338</v>
      </c>
      <c r="B724" s="176">
        <v>46102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2055</v>
      </c>
      <c r="J724" s="176">
        <v>46100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1034.9000000000001</v>
      </c>
    </row>
    <row r="725" spans="1:16" ht="19.5" hidden="1" customHeight="1">
      <c r="A725" s="172" t="s">
        <v>3338</v>
      </c>
      <c r="B725" s="176">
        <v>46102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2055</v>
      </c>
      <c r="J725" s="176">
        <v>46100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-883.65</v>
      </c>
    </row>
    <row r="726" spans="1:16" ht="19.5" hidden="1" customHeight="1">
      <c r="A726" s="172" t="s">
        <v>3338</v>
      </c>
      <c r="B726" s="176">
        <v>46102</v>
      </c>
      <c r="C726" s="172" t="s">
        <v>2694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2055</v>
      </c>
      <c r="J726" s="176">
        <v>46100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-6.55</v>
      </c>
    </row>
    <row r="727" spans="1:16" ht="19.5" hidden="1" customHeight="1">
      <c r="A727" s="172" t="s">
        <v>3338</v>
      </c>
      <c r="B727" s="176">
        <v>46102</v>
      </c>
      <c r="C727" s="172" t="s">
        <v>2694</v>
      </c>
      <c r="D727" s="172" t="s">
        <v>82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0</v>
      </c>
      <c r="J727" s="176">
        <v>46100</v>
      </c>
      <c r="K727" s="172" t="s">
        <v>85</v>
      </c>
      <c r="L727" s="172" t="s">
        <v>85</v>
      </c>
      <c r="M727" s="179">
        <v>0</v>
      </c>
      <c r="N727" s="177"/>
      <c r="O727" s="177"/>
      <c r="P727" s="180">
        <v>-19.190000000000001</v>
      </c>
    </row>
    <row r="728" spans="1:16" ht="19.5" hidden="1" customHeight="1">
      <c r="A728" s="172" t="s">
        <v>3339</v>
      </c>
      <c r="B728" s="176">
        <v>46102</v>
      </c>
      <c r="C728" s="172" t="s">
        <v>92</v>
      </c>
      <c r="D728" s="172" t="s">
        <v>24</v>
      </c>
      <c r="E728" s="172" t="s">
        <v>57</v>
      </c>
      <c r="F728" s="172" t="s">
        <v>1263</v>
      </c>
      <c r="G728" s="172" t="s">
        <v>84</v>
      </c>
      <c r="H728" s="177">
        <v>1</v>
      </c>
      <c r="I728" s="178">
        <v>2517</v>
      </c>
      <c r="J728" s="176">
        <v>46098</v>
      </c>
      <c r="K728" s="172" t="s">
        <v>93</v>
      </c>
      <c r="L728" s="172" t="s">
        <v>94</v>
      </c>
      <c r="M728" s="179">
        <v>0.43</v>
      </c>
      <c r="N728" s="177"/>
      <c r="O728" s="177">
        <v>36</v>
      </c>
      <c r="P728" s="180">
        <v>-122.75</v>
      </c>
    </row>
    <row r="729" spans="1:16" ht="19.5" hidden="1" customHeight="1">
      <c r="A729" s="172" t="s">
        <v>3339</v>
      </c>
      <c r="B729" s="176">
        <v>46102</v>
      </c>
      <c r="C729" s="172" t="s">
        <v>100</v>
      </c>
      <c r="D729" s="172" t="s">
        <v>101</v>
      </c>
      <c r="E729" s="172" t="s">
        <v>57</v>
      </c>
      <c r="F729" s="172" t="s">
        <v>1263</v>
      </c>
      <c r="G729" s="172" t="s">
        <v>84</v>
      </c>
      <c r="H729" s="177">
        <v>1</v>
      </c>
      <c r="I729" s="178">
        <v>2517</v>
      </c>
      <c r="J729" s="176">
        <v>46098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1219.58</v>
      </c>
    </row>
    <row r="730" spans="1:16" ht="19.5" hidden="1" customHeight="1">
      <c r="A730" s="172" t="s">
        <v>3339</v>
      </c>
      <c r="B730" s="176">
        <v>46102</v>
      </c>
      <c r="C730" s="172" t="s">
        <v>100</v>
      </c>
      <c r="D730" s="172" t="s">
        <v>102</v>
      </c>
      <c r="E730" s="172" t="s">
        <v>57</v>
      </c>
      <c r="F730" s="172" t="s">
        <v>1263</v>
      </c>
      <c r="G730" s="172" t="s">
        <v>84</v>
      </c>
      <c r="H730" s="177">
        <v>1</v>
      </c>
      <c r="I730" s="178">
        <v>2517</v>
      </c>
      <c r="J730" s="176">
        <v>46098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12.2</v>
      </c>
    </row>
    <row r="731" spans="1:16" ht="19.5" hidden="1" customHeight="1">
      <c r="A731" s="172" t="s">
        <v>3339</v>
      </c>
      <c r="B731" s="176">
        <v>46102</v>
      </c>
      <c r="C731" s="172" t="s">
        <v>100</v>
      </c>
      <c r="D731" s="172" t="s">
        <v>103</v>
      </c>
      <c r="E731" s="172" t="s">
        <v>57</v>
      </c>
      <c r="F731" s="172" t="s">
        <v>1263</v>
      </c>
      <c r="G731" s="172" t="s">
        <v>84</v>
      </c>
      <c r="H731" s="177">
        <v>1</v>
      </c>
      <c r="I731" s="178">
        <v>2517</v>
      </c>
      <c r="J731" s="176">
        <v>46098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1285.22</v>
      </c>
    </row>
    <row r="732" spans="1:16" ht="19.5" hidden="1" customHeight="1">
      <c r="A732" s="172" t="s">
        <v>3339</v>
      </c>
      <c r="B732" s="176">
        <v>46102</v>
      </c>
      <c r="C732" s="172" t="s">
        <v>104</v>
      </c>
      <c r="D732" s="172" t="s">
        <v>105</v>
      </c>
      <c r="E732" s="172" t="s">
        <v>57</v>
      </c>
      <c r="F732" s="172" t="s">
        <v>1263</v>
      </c>
      <c r="G732" s="172" t="s">
        <v>84</v>
      </c>
      <c r="H732" s="177">
        <v>1</v>
      </c>
      <c r="I732" s="178">
        <v>2517</v>
      </c>
      <c r="J732" s="176">
        <v>46098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-1082.31</v>
      </c>
    </row>
    <row r="733" spans="1:16" ht="19.5" hidden="1" customHeight="1">
      <c r="A733" s="172" t="s">
        <v>3339</v>
      </c>
      <c r="B733" s="176">
        <v>46102</v>
      </c>
      <c r="C733" s="172" t="s">
        <v>2694</v>
      </c>
      <c r="D733" s="172" t="s">
        <v>95</v>
      </c>
      <c r="E733" s="172" t="s">
        <v>57</v>
      </c>
      <c r="F733" s="172" t="s">
        <v>1263</v>
      </c>
      <c r="G733" s="172" t="s">
        <v>84</v>
      </c>
      <c r="H733" s="177">
        <v>1</v>
      </c>
      <c r="I733" s="178">
        <v>2517</v>
      </c>
      <c r="J733" s="176">
        <v>46098</v>
      </c>
      <c r="K733" s="172" t="s">
        <v>93</v>
      </c>
      <c r="L733" s="172" t="s">
        <v>94</v>
      </c>
      <c r="M733" s="179">
        <v>0.43</v>
      </c>
      <c r="N733" s="177"/>
      <c r="O733" s="177"/>
      <c r="P733" s="180">
        <v>-6.08</v>
      </c>
    </row>
    <row r="734" spans="1:16" ht="19.5" hidden="1" customHeight="1">
      <c r="A734" s="172" t="s">
        <v>3340</v>
      </c>
      <c r="B734" s="176">
        <v>46102</v>
      </c>
      <c r="C734" s="172" t="s">
        <v>2694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46102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-24.46</v>
      </c>
    </row>
    <row r="735" spans="1:16" ht="19.5" hidden="1" customHeight="1">
      <c r="A735" s="172" t="s">
        <v>3339</v>
      </c>
      <c r="B735" s="176">
        <v>46102</v>
      </c>
      <c r="C735" s="172" t="s">
        <v>2694</v>
      </c>
      <c r="D735" s="172" t="s">
        <v>82</v>
      </c>
      <c r="E735" s="172" t="s">
        <v>57</v>
      </c>
      <c r="F735" s="172" t="s">
        <v>1263</v>
      </c>
      <c r="G735" s="172" t="s">
        <v>84</v>
      </c>
      <c r="H735" s="177">
        <v>1</v>
      </c>
      <c r="I735" s="178">
        <v>0</v>
      </c>
      <c r="J735" s="176">
        <v>46098</v>
      </c>
      <c r="K735" s="172" t="s">
        <v>85</v>
      </c>
      <c r="L735" s="172" t="s">
        <v>85</v>
      </c>
      <c r="M735" s="179">
        <v>0</v>
      </c>
      <c r="N735" s="177"/>
      <c r="O735" s="177"/>
      <c r="P735" s="180">
        <v>-23.17</v>
      </c>
    </row>
    <row r="736" spans="1:16" ht="19.5" hidden="1" customHeight="1">
      <c r="A736" s="172" t="s">
        <v>3341</v>
      </c>
      <c r="B736" s="176">
        <v>46102</v>
      </c>
      <c r="C736" s="172" t="s">
        <v>2694</v>
      </c>
      <c r="D736" s="172" t="s">
        <v>82</v>
      </c>
      <c r="E736" s="172" t="s">
        <v>40</v>
      </c>
      <c r="F736" s="172" t="s">
        <v>197</v>
      </c>
      <c r="G736" s="172" t="s">
        <v>84</v>
      </c>
      <c r="H736" s="177">
        <v>1</v>
      </c>
      <c r="I736" s="178">
        <v>0</v>
      </c>
      <c r="J736" s="176">
        <v>46102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-7.84</v>
      </c>
    </row>
    <row r="737" spans="1:16" ht="19.5" hidden="1" customHeight="1">
      <c r="A737" s="172" t="s">
        <v>3342</v>
      </c>
      <c r="B737" s="176">
        <v>46102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46102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-7.84</v>
      </c>
    </row>
    <row r="738" spans="1:16" ht="19.5" hidden="1" customHeight="1">
      <c r="A738" s="172" t="s">
        <v>3343</v>
      </c>
      <c r="B738" s="176">
        <v>46102</v>
      </c>
      <c r="C738" s="172" t="s">
        <v>92</v>
      </c>
      <c r="D738" s="172" t="s">
        <v>24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46098</v>
      </c>
      <c r="K738" s="172" t="s">
        <v>93</v>
      </c>
      <c r="L738" s="172" t="s">
        <v>94</v>
      </c>
      <c r="M738" s="179">
        <v>0</v>
      </c>
      <c r="N738" s="177"/>
      <c r="O738" s="177">
        <v>36</v>
      </c>
      <c r="P738" s="180">
        <v>-46.77</v>
      </c>
    </row>
    <row r="739" spans="1:16" ht="19.5" hidden="1" customHeight="1">
      <c r="A739" s="172" t="s">
        <v>3343</v>
      </c>
      <c r="B739" s="176">
        <v>46102</v>
      </c>
      <c r="C739" s="172" t="s">
        <v>2694</v>
      </c>
      <c r="D739" s="172" t="s">
        <v>95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46098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-9.14</v>
      </c>
    </row>
    <row r="740" spans="1:16" ht="19.5" hidden="1" customHeight="1">
      <c r="A740" s="172" t="s">
        <v>3343</v>
      </c>
      <c r="B740" s="176">
        <v>46102</v>
      </c>
      <c r="C740" s="172" t="s">
        <v>92</v>
      </c>
      <c r="D740" s="172" t="s">
        <v>96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46098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0</v>
      </c>
    </row>
    <row r="741" spans="1:16" ht="19.5" hidden="1" customHeight="1">
      <c r="A741" s="172" t="s">
        <v>3343</v>
      </c>
      <c r="B741" s="176">
        <v>46102</v>
      </c>
      <c r="C741" s="172" t="s">
        <v>92</v>
      </c>
      <c r="D741" s="172" t="s">
        <v>97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46098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-46.77</v>
      </c>
    </row>
    <row r="742" spans="1:16" ht="19.5" hidden="1" customHeight="1">
      <c r="A742" s="172" t="s">
        <v>3343</v>
      </c>
      <c r="B742" s="176">
        <v>46102</v>
      </c>
      <c r="C742" s="172" t="s">
        <v>2694</v>
      </c>
      <c r="D742" s="172" t="s">
        <v>98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46098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-15</v>
      </c>
    </row>
    <row r="743" spans="1:16" ht="19.5" hidden="1" customHeight="1">
      <c r="A743" s="172" t="s">
        <v>3344</v>
      </c>
      <c r="B743" s="176">
        <v>46102</v>
      </c>
      <c r="C743" s="172" t="s">
        <v>2694</v>
      </c>
      <c r="D743" s="172" t="s">
        <v>82</v>
      </c>
      <c r="E743" s="172" t="s">
        <v>58</v>
      </c>
      <c r="F743" s="172" t="s">
        <v>1300</v>
      </c>
      <c r="G743" s="172" t="s">
        <v>84</v>
      </c>
      <c r="H743" s="177">
        <v>1</v>
      </c>
      <c r="I743" s="178">
        <v>0</v>
      </c>
      <c r="J743" s="176">
        <v>46102</v>
      </c>
      <c r="K743" s="172" t="s">
        <v>85</v>
      </c>
      <c r="L743" s="172" t="s">
        <v>85</v>
      </c>
      <c r="M743" s="179">
        <v>0</v>
      </c>
      <c r="N743" s="177"/>
      <c r="O743" s="177"/>
      <c r="P743" s="180">
        <v>-25.26</v>
      </c>
    </row>
    <row r="744" spans="1:16" ht="19.5" hidden="1" customHeight="1">
      <c r="A744" s="172" t="s">
        <v>3345</v>
      </c>
      <c r="B744" s="176">
        <v>46102</v>
      </c>
      <c r="C744" s="172" t="s">
        <v>92</v>
      </c>
      <c r="D744" s="172" t="s">
        <v>24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46099</v>
      </c>
      <c r="K744" s="172" t="s">
        <v>93</v>
      </c>
      <c r="L744" s="172" t="s">
        <v>94</v>
      </c>
      <c r="M744" s="179">
        <v>0</v>
      </c>
      <c r="N744" s="177"/>
      <c r="O744" s="177">
        <v>35</v>
      </c>
      <c r="P744" s="180">
        <v>-56.94</v>
      </c>
    </row>
    <row r="745" spans="1:16" ht="19.5" hidden="1" customHeight="1">
      <c r="A745" s="172" t="s">
        <v>3345</v>
      </c>
      <c r="B745" s="176">
        <v>46102</v>
      </c>
      <c r="C745" s="172" t="s">
        <v>2694</v>
      </c>
      <c r="D745" s="172" t="s">
        <v>95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46099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-5.69</v>
      </c>
    </row>
    <row r="746" spans="1:16" ht="19.5" hidden="1" customHeight="1">
      <c r="A746" s="172" t="s">
        <v>3345</v>
      </c>
      <c r="B746" s="176">
        <v>46102</v>
      </c>
      <c r="C746" s="172" t="s">
        <v>92</v>
      </c>
      <c r="D746" s="172" t="s">
        <v>96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46099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0</v>
      </c>
    </row>
    <row r="747" spans="1:16" ht="19.5" hidden="1" customHeight="1">
      <c r="A747" s="172" t="s">
        <v>3345</v>
      </c>
      <c r="B747" s="176">
        <v>46102</v>
      </c>
      <c r="C747" s="172" t="s">
        <v>92</v>
      </c>
      <c r="D747" s="172" t="s">
        <v>97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46099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-56.94</v>
      </c>
    </row>
    <row r="748" spans="1:16" ht="19.5" hidden="1" customHeight="1">
      <c r="A748" s="172" t="s">
        <v>3345</v>
      </c>
      <c r="B748" s="176">
        <v>46102</v>
      </c>
      <c r="C748" s="172" t="s">
        <v>2694</v>
      </c>
      <c r="D748" s="172" t="s">
        <v>98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46099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-15</v>
      </c>
    </row>
    <row r="749" spans="1:16" ht="19.5" customHeight="1">
      <c r="A749" s="172" t="s">
        <v>3247</v>
      </c>
      <c r="B749" s="176">
        <v>46102</v>
      </c>
      <c r="C749" s="172" t="s">
        <v>109</v>
      </c>
      <c r="D749" s="172" t="s">
        <v>139</v>
      </c>
      <c r="E749" s="172" t="s">
        <v>85</v>
      </c>
      <c r="F749" s="172" t="s">
        <v>85</v>
      </c>
      <c r="G749" s="172" t="s">
        <v>85</v>
      </c>
      <c r="H749" s="177">
        <v>0</v>
      </c>
      <c r="I749" s="178">
        <v>0</v>
      </c>
      <c r="J749" s="176">
        <v>46102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-291.08</v>
      </c>
    </row>
    <row r="750" spans="1:16" ht="19.5" customHeight="1">
      <c r="A750" s="172" t="s">
        <v>3245</v>
      </c>
      <c r="B750" s="176">
        <v>46102</v>
      </c>
      <c r="C750" s="172" t="s">
        <v>109</v>
      </c>
      <c r="D750" s="172" t="s">
        <v>139</v>
      </c>
      <c r="E750" s="172" t="s">
        <v>85</v>
      </c>
      <c r="F750" s="172" t="s">
        <v>85</v>
      </c>
      <c r="G750" s="172" t="s">
        <v>85</v>
      </c>
      <c r="H750" s="177">
        <v>0</v>
      </c>
      <c r="I750" s="178">
        <v>0</v>
      </c>
      <c r="J750" s="176">
        <v>46102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-290.48</v>
      </c>
    </row>
    <row r="751" spans="1:16" ht="19.5" customHeight="1">
      <c r="A751" s="172" t="s">
        <v>3249</v>
      </c>
      <c r="B751" s="176">
        <v>46102</v>
      </c>
      <c r="C751" s="172" t="s">
        <v>109</v>
      </c>
      <c r="D751" s="172" t="s">
        <v>139</v>
      </c>
      <c r="E751" s="172" t="s">
        <v>85</v>
      </c>
      <c r="F751" s="172" t="s">
        <v>85</v>
      </c>
      <c r="G751" s="172" t="s">
        <v>85</v>
      </c>
      <c r="H751" s="177">
        <v>0</v>
      </c>
      <c r="I751" s="178">
        <v>0</v>
      </c>
      <c r="J751" s="176">
        <v>46102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-293.08</v>
      </c>
    </row>
    <row r="752" spans="1:16" ht="19.5" customHeight="1">
      <c r="A752" s="172" t="s">
        <v>3250</v>
      </c>
      <c r="B752" s="176">
        <v>46102</v>
      </c>
      <c r="C752" s="172" t="s">
        <v>109</v>
      </c>
      <c r="D752" s="172" t="s">
        <v>139</v>
      </c>
      <c r="E752" s="172" t="s">
        <v>85</v>
      </c>
      <c r="F752" s="172" t="s">
        <v>85</v>
      </c>
      <c r="G752" s="172" t="s">
        <v>85</v>
      </c>
      <c r="H752" s="177">
        <v>0</v>
      </c>
      <c r="I752" s="178">
        <v>0</v>
      </c>
      <c r="J752" s="176">
        <v>46102</v>
      </c>
      <c r="K752" s="172" t="s">
        <v>85</v>
      </c>
      <c r="L752" s="172" t="s">
        <v>85</v>
      </c>
      <c r="M752" s="179">
        <v>0</v>
      </c>
      <c r="N752" s="177"/>
      <c r="O752" s="177"/>
      <c r="P752" s="180">
        <v>-281.3</v>
      </c>
    </row>
    <row r="753" spans="1:16" ht="19.5" customHeight="1">
      <c r="A753" s="172" t="s">
        <v>3251</v>
      </c>
      <c r="B753" s="176">
        <v>46102</v>
      </c>
      <c r="C753" s="172" t="s">
        <v>109</v>
      </c>
      <c r="D753" s="172" t="s">
        <v>139</v>
      </c>
      <c r="E753" s="172" t="s">
        <v>85</v>
      </c>
      <c r="F753" s="172" t="s">
        <v>85</v>
      </c>
      <c r="G753" s="172" t="s">
        <v>85</v>
      </c>
      <c r="H753" s="177">
        <v>0</v>
      </c>
      <c r="I753" s="178">
        <v>0</v>
      </c>
      <c r="J753" s="176">
        <v>46102</v>
      </c>
      <c r="K753" s="172" t="s">
        <v>85</v>
      </c>
      <c r="L753" s="172" t="s">
        <v>85</v>
      </c>
      <c r="M753" s="179">
        <v>0</v>
      </c>
      <c r="N753" s="177"/>
      <c r="O753" s="177"/>
      <c r="P753" s="180">
        <v>-286.32</v>
      </c>
    </row>
    <row r="754" spans="1:16" ht="19.5" customHeight="1">
      <c r="A754" s="172" t="s">
        <v>3248</v>
      </c>
      <c r="B754" s="176">
        <v>46102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46102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-299.56</v>
      </c>
    </row>
    <row r="755" spans="1:16" ht="19.5" customHeight="1">
      <c r="A755" s="172" t="s">
        <v>3246</v>
      </c>
      <c r="B755" s="176">
        <v>46102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46102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-297.02999999999997</v>
      </c>
    </row>
    <row r="756" spans="1:16" ht="19.5" customHeight="1">
      <c r="A756" s="172" t="s">
        <v>3013</v>
      </c>
      <c r="B756" s="176">
        <v>46102</v>
      </c>
      <c r="C756" s="172" t="s">
        <v>109</v>
      </c>
      <c r="D756" s="172" t="s">
        <v>143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46102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-757.9</v>
      </c>
    </row>
    <row r="757" spans="1:16" ht="19.5" customHeight="1">
      <c r="A757" s="172" t="s">
        <v>142</v>
      </c>
      <c r="B757" s="176">
        <v>46102</v>
      </c>
      <c r="C757" s="172" t="s">
        <v>109</v>
      </c>
      <c r="D757" s="172" t="s">
        <v>143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46102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-960.6</v>
      </c>
    </row>
    <row r="758" spans="1:16" ht="19.5" hidden="1" customHeight="1">
      <c r="A758" s="172" t="s">
        <v>3346</v>
      </c>
      <c r="B758" s="176">
        <v>46103</v>
      </c>
      <c r="C758" s="172" t="s">
        <v>2694</v>
      </c>
      <c r="D758" s="172" t="s">
        <v>82</v>
      </c>
      <c r="E758" s="172" t="s">
        <v>60</v>
      </c>
      <c r="F758" s="172" t="s">
        <v>1426</v>
      </c>
      <c r="G758" s="172" t="s">
        <v>84</v>
      </c>
      <c r="H758" s="177">
        <v>1</v>
      </c>
      <c r="I758" s="178">
        <v>0</v>
      </c>
      <c r="J758" s="176">
        <v>46103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-24.42</v>
      </c>
    </row>
    <row r="759" spans="1:16" ht="19.5" hidden="1" customHeight="1">
      <c r="A759" s="172" t="s">
        <v>3347</v>
      </c>
      <c r="B759" s="176">
        <v>46103</v>
      </c>
      <c r="C759" s="172" t="s">
        <v>92</v>
      </c>
      <c r="D759" s="172" t="s">
        <v>96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0</v>
      </c>
      <c r="J759" s="176">
        <v>46083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0</v>
      </c>
    </row>
    <row r="760" spans="1:16" ht="19.5" hidden="1" customHeight="1">
      <c r="A760" s="172" t="s">
        <v>3347</v>
      </c>
      <c r="B760" s="176">
        <v>46103</v>
      </c>
      <c r="C760" s="172" t="s">
        <v>92</v>
      </c>
      <c r="D760" s="172" t="s">
        <v>97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0</v>
      </c>
      <c r="J760" s="176">
        <v>46083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-46.77</v>
      </c>
    </row>
    <row r="761" spans="1:16" ht="19.5" hidden="1" customHeight="1">
      <c r="A761" s="172" t="s">
        <v>3347</v>
      </c>
      <c r="B761" s="176">
        <v>46103</v>
      </c>
      <c r="C761" s="172" t="s">
        <v>92</v>
      </c>
      <c r="D761" s="172" t="s">
        <v>24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46083</v>
      </c>
      <c r="K761" s="172" t="s">
        <v>93</v>
      </c>
      <c r="L761" s="172" t="s">
        <v>94</v>
      </c>
      <c r="M761" s="179">
        <v>0</v>
      </c>
      <c r="N761" s="177"/>
      <c r="O761" s="177">
        <v>35</v>
      </c>
      <c r="P761" s="180">
        <v>-46.77</v>
      </c>
    </row>
    <row r="762" spans="1:16" ht="19.5" hidden="1" customHeight="1">
      <c r="A762" s="172" t="s">
        <v>3347</v>
      </c>
      <c r="B762" s="176">
        <v>46103</v>
      </c>
      <c r="C762" s="172" t="s">
        <v>2694</v>
      </c>
      <c r="D762" s="172" t="s">
        <v>95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0</v>
      </c>
      <c r="J762" s="176">
        <v>46083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-11.56</v>
      </c>
    </row>
    <row r="763" spans="1:16" ht="19.5" hidden="1" customHeight="1">
      <c r="A763" s="172" t="s">
        <v>3344</v>
      </c>
      <c r="B763" s="176">
        <v>46103</v>
      </c>
      <c r="C763" s="172" t="s">
        <v>2694</v>
      </c>
      <c r="D763" s="172" t="s">
        <v>82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46102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25.26</v>
      </c>
    </row>
    <row r="764" spans="1:16" ht="19.5" hidden="1" customHeight="1">
      <c r="A764" s="172" t="s">
        <v>3348</v>
      </c>
      <c r="B764" s="176">
        <v>46103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0</v>
      </c>
      <c r="J764" s="176">
        <v>46093</v>
      </c>
      <c r="K764" s="172" t="s">
        <v>93</v>
      </c>
      <c r="L764" s="172" t="s">
        <v>94</v>
      </c>
      <c r="M764" s="179">
        <v>0</v>
      </c>
      <c r="N764" s="177"/>
      <c r="O764" s="177">
        <v>34</v>
      </c>
      <c r="P764" s="180">
        <v>-56.94</v>
      </c>
    </row>
    <row r="765" spans="1:16" ht="19.5" hidden="1" customHeight="1">
      <c r="A765" s="172" t="s">
        <v>3348</v>
      </c>
      <c r="B765" s="176">
        <v>46103</v>
      </c>
      <c r="C765" s="172" t="s">
        <v>2694</v>
      </c>
      <c r="D765" s="172" t="s">
        <v>95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0</v>
      </c>
      <c r="J765" s="176">
        <v>46093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-13.61</v>
      </c>
    </row>
    <row r="766" spans="1:16" ht="19.5" hidden="1" customHeight="1">
      <c r="A766" s="172" t="s">
        <v>3348</v>
      </c>
      <c r="B766" s="176">
        <v>46103</v>
      </c>
      <c r="C766" s="172" t="s">
        <v>92</v>
      </c>
      <c r="D766" s="172" t="s">
        <v>96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0</v>
      </c>
      <c r="J766" s="176">
        <v>46093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hidden="1" customHeight="1">
      <c r="A767" s="172" t="s">
        <v>3348</v>
      </c>
      <c r="B767" s="176">
        <v>46103</v>
      </c>
      <c r="C767" s="172" t="s">
        <v>92</v>
      </c>
      <c r="D767" s="172" t="s">
        <v>97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0</v>
      </c>
      <c r="J767" s="176">
        <v>46093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-56.94</v>
      </c>
    </row>
    <row r="768" spans="1:16" ht="19.5" hidden="1" customHeight="1">
      <c r="A768" s="172" t="s">
        <v>3348</v>
      </c>
      <c r="B768" s="176">
        <v>46103</v>
      </c>
      <c r="C768" s="172" t="s">
        <v>2694</v>
      </c>
      <c r="D768" s="172" t="s">
        <v>98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46093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-15</v>
      </c>
    </row>
    <row r="769" spans="1:16" ht="19.5" hidden="1" customHeight="1">
      <c r="A769" s="172" t="s">
        <v>3349</v>
      </c>
      <c r="B769" s="176">
        <v>46103</v>
      </c>
      <c r="C769" s="172" t="s">
        <v>2694</v>
      </c>
      <c r="D769" s="172" t="s">
        <v>82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0</v>
      </c>
      <c r="J769" s="176">
        <v>46103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-19.89</v>
      </c>
    </row>
    <row r="770" spans="1:16" ht="19.5" hidden="1" customHeight="1">
      <c r="A770" s="172" t="s">
        <v>85</v>
      </c>
      <c r="B770" s="176">
        <v>46103</v>
      </c>
      <c r="C770" s="172" t="s">
        <v>109</v>
      </c>
      <c r="D770" s="172" t="s">
        <v>110</v>
      </c>
      <c r="E770" s="172" t="s">
        <v>85</v>
      </c>
      <c r="F770" s="172" t="s">
        <v>85</v>
      </c>
      <c r="G770" s="172" t="s">
        <v>3350</v>
      </c>
      <c r="H770" s="177">
        <v>0</v>
      </c>
      <c r="I770" s="178">
        <v>0</v>
      </c>
      <c r="J770" s="176">
        <v>46103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-150</v>
      </c>
    </row>
    <row r="771" spans="1:16" ht="19.5" hidden="1" customHeight="1">
      <c r="A771" s="172" t="s">
        <v>3351</v>
      </c>
      <c r="B771" s="176">
        <v>46103</v>
      </c>
      <c r="C771" s="172" t="s">
        <v>92</v>
      </c>
      <c r="D771" s="172" t="s">
        <v>24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2039</v>
      </c>
      <c r="J771" s="176">
        <v>46101</v>
      </c>
      <c r="K771" s="172" t="s">
        <v>93</v>
      </c>
      <c r="L771" s="172" t="s">
        <v>94</v>
      </c>
      <c r="M771" s="179">
        <v>0.43</v>
      </c>
      <c r="N771" s="177"/>
      <c r="O771" s="177">
        <v>32</v>
      </c>
      <c r="P771" s="180">
        <v>-70.56</v>
      </c>
    </row>
    <row r="772" spans="1:16" ht="19.5" hidden="1" customHeight="1">
      <c r="A772" s="172" t="s">
        <v>3351</v>
      </c>
      <c r="B772" s="176">
        <v>46103</v>
      </c>
      <c r="C772" s="172" t="s">
        <v>100</v>
      </c>
      <c r="D772" s="172" t="s">
        <v>101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2039</v>
      </c>
      <c r="J772" s="176">
        <v>46101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1051.43</v>
      </c>
    </row>
    <row r="773" spans="1:16" ht="19.5" hidden="1" customHeight="1">
      <c r="A773" s="172" t="s">
        <v>3351</v>
      </c>
      <c r="B773" s="176">
        <v>46103</v>
      </c>
      <c r="C773" s="172" t="s">
        <v>100</v>
      </c>
      <c r="D773" s="172" t="s">
        <v>102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2039</v>
      </c>
      <c r="J773" s="176">
        <v>46101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10.51</v>
      </c>
    </row>
    <row r="774" spans="1:16" ht="19.5" hidden="1" customHeight="1">
      <c r="A774" s="172" t="s">
        <v>3351</v>
      </c>
      <c r="B774" s="176">
        <v>46103</v>
      </c>
      <c r="C774" s="172" t="s">
        <v>100</v>
      </c>
      <c r="D774" s="172" t="s">
        <v>103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2039</v>
      </c>
      <c r="J774" s="176">
        <v>46101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977.06</v>
      </c>
    </row>
    <row r="775" spans="1:16" ht="19.5" hidden="1" customHeight="1">
      <c r="A775" s="172" t="s">
        <v>3351</v>
      </c>
      <c r="B775" s="176">
        <v>46103</v>
      </c>
      <c r="C775" s="172" t="s">
        <v>104</v>
      </c>
      <c r="D775" s="172" t="s">
        <v>105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2039</v>
      </c>
      <c r="J775" s="176">
        <v>46101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-876.77</v>
      </c>
    </row>
    <row r="776" spans="1:16" ht="19.5" hidden="1" customHeight="1">
      <c r="A776" s="172" t="s">
        <v>3351</v>
      </c>
      <c r="B776" s="176">
        <v>46103</v>
      </c>
      <c r="C776" s="172" t="s">
        <v>2694</v>
      </c>
      <c r="D776" s="172" t="s">
        <v>95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2039</v>
      </c>
      <c r="J776" s="176">
        <v>46101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-7.02</v>
      </c>
    </row>
    <row r="777" spans="1:16" ht="19.5" hidden="1" customHeight="1">
      <c r="A777" s="172" t="s">
        <v>3352</v>
      </c>
      <c r="B777" s="176">
        <v>46103</v>
      </c>
      <c r="C777" s="172" t="s">
        <v>92</v>
      </c>
      <c r="D777" s="172" t="s">
        <v>24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46097</v>
      </c>
      <c r="K777" s="172" t="s">
        <v>93</v>
      </c>
      <c r="L777" s="172" t="s">
        <v>94</v>
      </c>
      <c r="M777" s="179">
        <v>0</v>
      </c>
      <c r="N777" s="177"/>
      <c r="O777" s="177">
        <v>35</v>
      </c>
      <c r="P777" s="180">
        <v>-46.77</v>
      </c>
    </row>
    <row r="778" spans="1:16" ht="19.5" hidden="1" customHeight="1">
      <c r="A778" s="172" t="s">
        <v>3352</v>
      </c>
      <c r="B778" s="176">
        <v>46103</v>
      </c>
      <c r="C778" s="172" t="s">
        <v>92</v>
      </c>
      <c r="D778" s="172" t="s">
        <v>96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46097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hidden="1" customHeight="1">
      <c r="A779" s="172" t="s">
        <v>3352</v>
      </c>
      <c r="B779" s="176">
        <v>46103</v>
      </c>
      <c r="C779" s="172" t="s">
        <v>92</v>
      </c>
      <c r="D779" s="172" t="s">
        <v>97</v>
      </c>
      <c r="E779" s="172" t="s">
        <v>42</v>
      </c>
      <c r="F779" s="172" t="s">
        <v>89</v>
      </c>
      <c r="G779" s="172" t="s">
        <v>84</v>
      </c>
      <c r="H779" s="177">
        <v>1</v>
      </c>
      <c r="I779" s="178">
        <v>0</v>
      </c>
      <c r="J779" s="176">
        <v>46097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-46.77</v>
      </c>
    </row>
    <row r="780" spans="1:16" ht="19.5" hidden="1" customHeight="1">
      <c r="A780" s="172" t="s">
        <v>3351</v>
      </c>
      <c r="B780" s="176">
        <v>46103</v>
      </c>
      <c r="C780" s="172" t="s">
        <v>2694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46101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-19.98</v>
      </c>
    </row>
    <row r="781" spans="1:16" ht="19.5" hidden="1" customHeight="1">
      <c r="A781" s="172" t="s">
        <v>3353</v>
      </c>
      <c r="B781" s="176">
        <v>46103</v>
      </c>
      <c r="C781" s="172" t="s">
        <v>92</v>
      </c>
      <c r="D781" s="172" t="s">
        <v>24</v>
      </c>
      <c r="E781" s="172" t="s">
        <v>60</v>
      </c>
      <c r="F781" s="172" t="s">
        <v>1426</v>
      </c>
      <c r="G781" s="172" t="s">
        <v>84</v>
      </c>
      <c r="H781" s="177">
        <v>1</v>
      </c>
      <c r="I781" s="178">
        <v>2517</v>
      </c>
      <c r="J781" s="176">
        <v>46100</v>
      </c>
      <c r="K781" s="172" t="s">
        <v>93</v>
      </c>
      <c r="L781" s="172" t="s">
        <v>94</v>
      </c>
      <c r="M781" s="179">
        <v>0.43</v>
      </c>
      <c r="N781" s="177"/>
      <c r="O781" s="177">
        <v>34</v>
      </c>
      <c r="P781" s="180">
        <v>-108.12</v>
      </c>
    </row>
    <row r="782" spans="1:16" ht="19.5" hidden="1" customHeight="1">
      <c r="A782" s="172" t="s">
        <v>3353</v>
      </c>
      <c r="B782" s="176">
        <v>46103</v>
      </c>
      <c r="C782" s="172" t="s">
        <v>100</v>
      </c>
      <c r="D782" s="172" t="s">
        <v>101</v>
      </c>
      <c r="E782" s="172" t="s">
        <v>60</v>
      </c>
      <c r="F782" s="172" t="s">
        <v>1426</v>
      </c>
      <c r="G782" s="172" t="s">
        <v>84</v>
      </c>
      <c r="H782" s="177">
        <v>1</v>
      </c>
      <c r="I782" s="178">
        <v>2517</v>
      </c>
      <c r="J782" s="176">
        <v>46100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1345.02</v>
      </c>
    </row>
    <row r="783" spans="1:16" ht="19.5" hidden="1" customHeight="1">
      <c r="A783" s="172" t="s">
        <v>3353</v>
      </c>
      <c r="B783" s="176">
        <v>46103</v>
      </c>
      <c r="C783" s="172" t="s">
        <v>100</v>
      </c>
      <c r="D783" s="172" t="s">
        <v>102</v>
      </c>
      <c r="E783" s="172" t="s">
        <v>60</v>
      </c>
      <c r="F783" s="172" t="s">
        <v>1426</v>
      </c>
      <c r="G783" s="172" t="s">
        <v>84</v>
      </c>
      <c r="H783" s="177">
        <v>1</v>
      </c>
      <c r="I783" s="178">
        <v>2517</v>
      </c>
      <c r="J783" s="176">
        <v>46100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13.45</v>
      </c>
    </row>
    <row r="784" spans="1:16" ht="19.5" hidden="1" customHeight="1">
      <c r="A784" s="172" t="s">
        <v>3353</v>
      </c>
      <c r="B784" s="176">
        <v>46103</v>
      </c>
      <c r="C784" s="172" t="s">
        <v>100</v>
      </c>
      <c r="D784" s="172" t="s">
        <v>103</v>
      </c>
      <c r="E784" s="172" t="s">
        <v>60</v>
      </c>
      <c r="F784" s="172" t="s">
        <v>1426</v>
      </c>
      <c r="G784" s="172" t="s">
        <v>84</v>
      </c>
      <c r="H784" s="177">
        <v>1</v>
      </c>
      <c r="I784" s="178">
        <v>2517</v>
      </c>
      <c r="J784" s="176">
        <v>46100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1158.53</v>
      </c>
    </row>
    <row r="785" spans="1:16" ht="19.5" hidden="1" customHeight="1">
      <c r="A785" s="172" t="s">
        <v>3353</v>
      </c>
      <c r="B785" s="176">
        <v>46103</v>
      </c>
      <c r="C785" s="172" t="s">
        <v>104</v>
      </c>
      <c r="D785" s="172" t="s">
        <v>105</v>
      </c>
      <c r="E785" s="172" t="s">
        <v>60</v>
      </c>
      <c r="F785" s="172" t="s">
        <v>1426</v>
      </c>
      <c r="G785" s="172" t="s">
        <v>84</v>
      </c>
      <c r="H785" s="177">
        <v>1</v>
      </c>
      <c r="I785" s="178">
        <v>2517</v>
      </c>
      <c r="J785" s="176">
        <v>46100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-1082.31</v>
      </c>
    </row>
    <row r="786" spans="1:16" ht="19.5" hidden="1" customHeight="1">
      <c r="A786" s="172" t="s">
        <v>3353</v>
      </c>
      <c r="B786" s="176">
        <v>46103</v>
      </c>
      <c r="C786" s="172" t="s">
        <v>2694</v>
      </c>
      <c r="D786" s="172" t="s">
        <v>95</v>
      </c>
      <c r="E786" s="172" t="s">
        <v>60</v>
      </c>
      <c r="F786" s="172" t="s">
        <v>1426</v>
      </c>
      <c r="G786" s="172" t="s">
        <v>84</v>
      </c>
      <c r="H786" s="177">
        <v>1</v>
      </c>
      <c r="I786" s="178">
        <v>2517</v>
      </c>
      <c r="J786" s="176">
        <v>46100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-7.58</v>
      </c>
    </row>
    <row r="787" spans="1:16" ht="19.5" hidden="1" customHeight="1">
      <c r="A787" s="172" t="s">
        <v>3354</v>
      </c>
      <c r="B787" s="176">
        <v>46103</v>
      </c>
      <c r="C787" s="172" t="s">
        <v>2694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46103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-17.63</v>
      </c>
    </row>
    <row r="788" spans="1:16" ht="19.5" hidden="1" customHeight="1">
      <c r="A788" s="172" t="s">
        <v>3355</v>
      </c>
      <c r="B788" s="176">
        <v>46103</v>
      </c>
      <c r="C788" s="172" t="s">
        <v>1748</v>
      </c>
      <c r="D788" s="172" t="s">
        <v>2749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46100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-5</v>
      </c>
    </row>
    <row r="789" spans="1:16" ht="19.5" hidden="1" customHeight="1">
      <c r="A789" s="172" t="s">
        <v>3355</v>
      </c>
      <c r="B789" s="176">
        <v>46103</v>
      </c>
      <c r="C789" s="172" t="s">
        <v>2694</v>
      </c>
      <c r="D789" s="172" t="s">
        <v>2750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46100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</v>
      </c>
    </row>
    <row r="790" spans="1:16" ht="19.5" hidden="1" customHeight="1">
      <c r="A790" s="172" t="s">
        <v>3356</v>
      </c>
      <c r="B790" s="176">
        <v>46103</v>
      </c>
      <c r="C790" s="172" t="s">
        <v>2694</v>
      </c>
      <c r="D790" s="172" t="s">
        <v>82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0</v>
      </c>
      <c r="J790" s="176">
        <v>46103</v>
      </c>
      <c r="K790" s="172" t="s">
        <v>85</v>
      </c>
      <c r="L790" s="172" t="s">
        <v>85</v>
      </c>
      <c r="M790" s="179">
        <v>0</v>
      </c>
      <c r="N790" s="177"/>
      <c r="O790" s="177"/>
      <c r="P790" s="180">
        <v>-22.17</v>
      </c>
    </row>
    <row r="791" spans="1:16" ht="19.5" hidden="1" customHeight="1">
      <c r="A791" s="172" t="s">
        <v>3357</v>
      </c>
      <c r="B791" s="176">
        <v>46103</v>
      </c>
      <c r="C791" s="172" t="s">
        <v>2694</v>
      </c>
      <c r="D791" s="172" t="s">
        <v>82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46103</v>
      </c>
      <c r="K791" s="172" t="s">
        <v>85</v>
      </c>
      <c r="L791" s="172" t="s">
        <v>85</v>
      </c>
      <c r="M791" s="179">
        <v>0</v>
      </c>
      <c r="N791" s="177"/>
      <c r="O791" s="177"/>
      <c r="P791" s="180">
        <v>-7.04</v>
      </c>
    </row>
    <row r="792" spans="1:16" ht="19.5" hidden="1" customHeight="1">
      <c r="A792" s="172" t="s">
        <v>3358</v>
      </c>
      <c r="B792" s="176">
        <v>46103</v>
      </c>
      <c r="C792" s="172" t="s">
        <v>92</v>
      </c>
      <c r="D792" s="172" t="s">
        <v>24</v>
      </c>
      <c r="E792" s="172" t="s">
        <v>56</v>
      </c>
      <c r="F792" s="172" t="s">
        <v>1213</v>
      </c>
      <c r="G792" s="172" t="s">
        <v>84</v>
      </c>
      <c r="H792" s="177">
        <v>1</v>
      </c>
      <c r="I792" s="178">
        <v>2299</v>
      </c>
      <c r="J792" s="176">
        <v>46101</v>
      </c>
      <c r="K792" s="172" t="s">
        <v>93</v>
      </c>
      <c r="L792" s="172" t="s">
        <v>94</v>
      </c>
      <c r="M792" s="179">
        <v>0.43</v>
      </c>
      <c r="N792" s="177"/>
      <c r="O792" s="177">
        <v>32</v>
      </c>
      <c r="P792" s="180">
        <v>-84.44</v>
      </c>
    </row>
    <row r="793" spans="1:16" ht="19.5" hidden="1" customHeight="1">
      <c r="A793" s="172" t="s">
        <v>3358</v>
      </c>
      <c r="B793" s="176">
        <v>46103</v>
      </c>
      <c r="C793" s="172" t="s">
        <v>100</v>
      </c>
      <c r="D793" s="172" t="s">
        <v>101</v>
      </c>
      <c r="E793" s="172" t="s">
        <v>56</v>
      </c>
      <c r="F793" s="172" t="s">
        <v>1213</v>
      </c>
      <c r="G793" s="172" t="s">
        <v>84</v>
      </c>
      <c r="H793" s="177">
        <v>1</v>
      </c>
      <c r="I793" s="178">
        <v>2299</v>
      </c>
      <c r="J793" s="176">
        <v>46101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1138.0999999999999</v>
      </c>
    </row>
    <row r="794" spans="1:16" ht="19.5" hidden="1" customHeight="1">
      <c r="A794" s="172" t="s">
        <v>3358</v>
      </c>
      <c r="B794" s="176">
        <v>46103</v>
      </c>
      <c r="C794" s="172" t="s">
        <v>100</v>
      </c>
      <c r="D794" s="172" t="s">
        <v>102</v>
      </c>
      <c r="E794" s="172" t="s">
        <v>56</v>
      </c>
      <c r="F794" s="172" t="s">
        <v>1213</v>
      </c>
      <c r="G794" s="172" t="s">
        <v>84</v>
      </c>
      <c r="H794" s="177">
        <v>1</v>
      </c>
      <c r="I794" s="178">
        <v>2299</v>
      </c>
      <c r="J794" s="176">
        <v>46101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11.38</v>
      </c>
    </row>
    <row r="795" spans="1:16" ht="19.5" hidden="1" customHeight="1">
      <c r="A795" s="172" t="s">
        <v>3358</v>
      </c>
      <c r="B795" s="176">
        <v>46103</v>
      </c>
      <c r="C795" s="172" t="s">
        <v>100</v>
      </c>
      <c r="D795" s="172" t="s">
        <v>103</v>
      </c>
      <c r="E795" s="172" t="s">
        <v>56</v>
      </c>
      <c r="F795" s="172" t="s">
        <v>1213</v>
      </c>
      <c r="G795" s="172" t="s">
        <v>84</v>
      </c>
      <c r="H795" s="177">
        <v>1</v>
      </c>
      <c r="I795" s="178">
        <v>2299</v>
      </c>
      <c r="J795" s="176">
        <v>46101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1149.52</v>
      </c>
    </row>
    <row r="796" spans="1:16" ht="19.5" hidden="1" customHeight="1">
      <c r="A796" s="172" t="s">
        <v>3358</v>
      </c>
      <c r="B796" s="176">
        <v>46103</v>
      </c>
      <c r="C796" s="172" t="s">
        <v>104</v>
      </c>
      <c r="D796" s="172" t="s">
        <v>105</v>
      </c>
      <c r="E796" s="172" t="s">
        <v>56</v>
      </c>
      <c r="F796" s="172" t="s">
        <v>1213</v>
      </c>
      <c r="G796" s="172" t="s">
        <v>84</v>
      </c>
      <c r="H796" s="177">
        <v>1</v>
      </c>
      <c r="I796" s="178">
        <v>2299</v>
      </c>
      <c r="J796" s="176">
        <v>46101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-988.57</v>
      </c>
    </row>
    <row r="797" spans="1:16" ht="19.5" hidden="1" customHeight="1">
      <c r="A797" s="172" t="s">
        <v>3358</v>
      </c>
      <c r="B797" s="176">
        <v>46103</v>
      </c>
      <c r="C797" s="172" t="s">
        <v>2694</v>
      </c>
      <c r="D797" s="172" t="s">
        <v>95</v>
      </c>
      <c r="E797" s="172" t="s">
        <v>56</v>
      </c>
      <c r="F797" s="172" t="s">
        <v>1213</v>
      </c>
      <c r="G797" s="172" t="s">
        <v>84</v>
      </c>
      <c r="H797" s="177">
        <v>1</v>
      </c>
      <c r="I797" s="178">
        <v>2299</v>
      </c>
      <c r="J797" s="176">
        <v>46101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-6.99</v>
      </c>
    </row>
    <row r="798" spans="1:16" ht="19.5" hidden="1" customHeight="1">
      <c r="A798" s="172" t="s">
        <v>3037</v>
      </c>
      <c r="B798" s="176">
        <v>46103</v>
      </c>
      <c r="C798" s="172" t="s">
        <v>92</v>
      </c>
      <c r="D798" s="172" t="s">
        <v>272</v>
      </c>
      <c r="E798" s="172" t="s">
        <v>41</v>
      </c>
      <c r="F798" s="172" t="s">
        <v>83</v>
      </c>
      <c r="G798" s="172" t="s">
        <v>84</v>
      </c>
      <c r="H798" s="177">
        <v>1</v>
      </c>
      <c r="I798" s="178">
        <v>0</v>
      </c>
      <c r="J798" s="176">
        <v>46089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0</v>
      </c>
    </row>
    <row r="799" spans="1:16" ht="19.5" hidden="1" customHeight="1">
      <c r="A799" s="172" t="s">
        <v>3037</v>
      </c>
      <c r="B799" s="176">
        <v>46103</v>
      </c>
      <c r="C799" s="172" t="s">
        <v>92</v>
      </c>
      <c r="D799" s="172" t="s">
        <v>97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0</v>
      </c>
      <c r="J799" s="176">
        <v>46089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-46.77</v>
      </c>
    </row>
    <row r="800" spans="1:16" ht="19.5" hidden="1" customHeight="1">
      <c r="A800" s="172" t="s">
        <v>3037</v>
      </c>
      <c r="B800" s="176">
        <v>46103</v>
      </c>
      <c r="C800" s="172" t="s">
        <v>2694</v>
      </c>
      <c r="D800" s="172" t="s">
        <v>98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0</v>
      </c>
      <c r="J800" s="176">
        <v>46089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-15</v>
      </c>
    </row>
    <row r="801" spans="1:16" ht="19.5" hidden="1" customHeight="1">
      <c r="A801" s="172" t="s">
        <v>3359</v>
      </c>
      <c r="B801" s="176">
        <v>46103</v>
      </c>
      <c r="C801" s="172" t="s">
        <v>2694</v>
      </c>
      <c r="D801" s="172" t="s">
        <v>82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0</v>
      </c>
      <c r="J801" s="176">
        <v>46103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-17.97</v>
      </c>
    </row>
    <row r="802" spans="1:16" ht="19.5" hidden="1" customHeight="1">
      <c r="A802" s="172" t="s">
        <v>3360</v>
      </c>
      <c r="B802" s="176">
        <v>46103</v>
      </c>
      <c r="C802" s="172" t="s">
        <v>92</v>
      </c>
      <c r="D802" s="172" t="s">
        <v>24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2039</v>
      </c>
      <c r="J802" s="176">
        <v>46101</v>
      </c>
      <c r="K802" s="172" t="s">
        <v>93</v>
      </c>
      <c r="L802" s="172" t="s">
        <v>94</v>
      </c>
      <c r="M802" s="179">
        <v>0.43</v>
      </c>
      <c r="N802" s="177"/>
      <c r="O802" s="177">
        <v>32</v>
      </c>
      <c r="P802" s="180">
        <v>-70.56</v>
      </c>
    </row>
    <row r="803" spans="1:16" ht="19.5" hidden="1" customHeight="1">
      <c r="A803" s="172" t="s">
        <v>3360</v>
      </c>
      <c r="B803" s="176">
        <v>46103</v>
      </c>
      <c r="C803" s="172" t="s">
        <v>100</v>
      </c>
      <c r="D803" s="172" t="s">
        <v>101</v>
      </c>
      <c r="E803" s="172" t="s">
        <v>43</v>
      </c>
      <c r="F803" s="172" t="s">
        <v>125</v>
      </c>
      <c r="G803" s="172" t="s">
        <v>84</v>
      </c>
      <c r="H803" s="177">
        <v>1</v>
      </c>
      <c r="I803" s="178">
        <v>2039</v>
      </c>
      <c r="J803" s="176">
        <v>46101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1011.43</v>
      </c>
    </row>
    <row r="804" spans="1:16" ht="19.5" hidden="1" customHeight="1">
      <c r="A804" s="172" t="s">
        <v>3360</v>
      </c>
      <c r="B804" s="176">
        <v>46103</v>
      </c>
      <c r="C804" s="172" t="s">
        <v>100</v>
      </c>
      <c r="D804" s="172" t="s">
        <v>102</v>
      </c>
      <c r="E804" s="172" t="s">
        <v>43</v>
      </c>
      <c r="F804" s="172" t="s">
        <v>125</v>
      </c>
      <c r="G804" s="172" t="s">
        <v>84</v>
      </c>
      <c r="H804" s="177">
        <v>1</v>
      </c>
      <c r="I804" s="178">
        <v>2039</v>
      </c>
      <c r="J804" s="176">
        <v>46101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10.11</v>
      </c>
    </row>
    <row r="805" spans="1:16" ht="19.5" hidden="1" customHeight="1">
      <c r="A805" s="172" t="s">
        <v>3360</v>
      </c>
      <c r="B805" s="176">
        <v>46103</v>
      </c>
      <c r="C805" s="172" t="s">
        <v>100</v>
      </c>
      <c r="D805" s="172" t="s">
        <v>103</v>
      </c>
      <c r="E805" s="172" t="s">
        <v>43</v>
      </c>
      <c r="F805" s="172" t="s">
        <v>125</v>
      </c>
      <c r="G805" s="172" t="s">
        <v>84</v>
      </c>
      <c r="H805" s="177">
        <v>1</v>
      </c>
      <c r="I805" s="178">
        <v>2039</v>
      </c>
      <c r="J805" s="176">
        <v>46101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1017.46</v>
      </c>
    </row>
    <row r="806" spans="1:16" ht="19.5" hidden="1" customHeight="1">
      <c r="A806" s="172" t="s">
        <v>3360</v>
      </c>
      <c r="B806" s="176">
        <v>46103</v>
      </c>
      <c r="C806" s="172" t="s">
        <v>104</v>
      </c>
      <c r="D806" s="172" t="s">
        <v>105</v>
      </c>
      <c r="E806" s="172" t="s">
        <v>43</v>
      </c>
      <c r="F806" s="172" t="s">
        <v>125</v>
      </c>
      <c r="G806" s="172" t="s">
        <v>84</v>
      </c>
      <c r="H806" s="177">
        <v>1</v>
      </c>
      <c r="I806" s="178">
        <v>2039</v>
      </c>
      <c r="J806" s="176">
        <v>46101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-876.77</v>
      </c>
    </row>
    <row r="807" spans="1:16" ht="19.5" hidden="1" customHeight="1">
      <c r="A807" s="172" t="s">
        <v>3360</v>
      </c>
      <c r="B807" s="176">
        <v>46103</v>
      </c>
      <c r="C807" s="172" t="s">
        <v>2694</v>
      </c>
      <c r="D807" s="172" t="s">
        <v>95</v>
      </c>
      <c r="E807" s="172" t="s">
        <v>43</v>
      </c>
      <c r="F807" s="172" t="s">
        <v>125</v>
      </c>
      <c r="G807" s="172" t="s">
        <v>84</v>
      </c>
      <c r="H807" s="177">
        <v>1</v>
      </c>
      <c r="I807" s="178">
        <v>2039</v>
      </c>
      <c r="J807" s="176">
        <v>46101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-5.4</v>
      </c>
    </row>
    <row r="808" spans="1:16" ht="19.5" hidden="1" customHeight="1">
      <c r="A808" s="172" t="s">
        <v>3360</v>
      </c>
      <c r="B808" s="176">
        <v>46103</v>
      </c>
      <c r="C808" s="172" t="s">
        <v>2694</v>
      </c>
      <c r="D808" s="172" t="s">
        <v>82</v>
      </c>
      <c r="E808" s="172" t="s">
        <v>43</v>
      </c>
      <c r="F808" s="172" t="s">
        <v>125</v>
      </c>
      <c r="G808" s="172" t="s">
        <v>84</v>
      </c>
      <c r="H808" s="177">
        <v>1</v>
      </c>
      <c r="I808" s="178">
        <v>0</v>
      </c>
      <c r="J808" s="176">
        <v>46101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-19.22</v>
      </c>
    </row>
    <row r="809" spans="1:16" ht="19.5" hidden="1" customHeight="1">
      <c r="A809" s="172" t="s">
        <v>3361</v>
      </c>
      <c r="B809" s="176">
        <v>46103</v>
      </c>
      <c r="C809" s="172" t="s">
        <v>92</v>
      </c>
      <c r="D809" s="172" t="s">
        <v>24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2039</v>
      </c>
      <c r="J809" s="176">
        <v>46103</v>
      </c>
      <c r="K809" s="172" t="s">
        <v>93</v>
      </c>
      <c r="L809" s="172" t="s">
        <v>94</v>
      </c>
      <c r="M809" s="179">
        <v>0.43</v>
      </c>
      <c r="N809" s="177"/>
      <c r="O809" s="177">
        <v>32</v>
      </c>
      <c r="P809" s="180">
        <v>-70.56</v>
      </c>
    </row>
    <row r="810" spans="1:16" ht="19.5" hidden="1" customHeight="1">
      <c r="A810" s="172" t="s">
        <v>3361</v>
      </c>
      <c r="B810" s="176">
        <v>46103</v>
      </c>
      <c r="C810" s="172" t="s">
        <v>100</v>
      </c>
      <c r="D810" s="172" t="s">
        <v>101</v>
      </c>
      <c r="E810" s="172" t="s">
        <v>41</v>
      </c>
      <c r="F810" s="172" t="s">
        <v>83</v>
      </c>
      <c r="G810" s="172" t="s">
        <v>84</v>
      </c>
      <c r="H810" s="177">
        <v>1</v>
      </c>
      <c r="I810" s="178">
        <v>2039</v>
      </c>
      <c r="J810" s="176">
        <v>46103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1000</v>
      </c>
    </row>
    <row r="811" spans="1:16" ht="19.5" hidden="1" customHeight="1">
      <c r="A811" s="172" t="s">
        <v>3361</v>
      </c>
      <c r="B811" s="176">
        <v>46103</v>
      </c>
      <c r="C811" s="172" t="s">
        <v>100</v>
      </c>
      <c r="D811" s="172" t="s">
        <v>102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2039</v>
      </c>
      <c r="J811" s="176">
        <v>46103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10</v>
      </c>
    </row>
    <row r="812" spans="1:16" ht="19.5" hidden="1" customHeight="1">
      <c r="A812" s="172" t="s">
        <v>3361</v>
      </c>
      <c r="B812" s="176">
        <v>46103</v>
      </c>
      <c r="C812" s="172" t="s">
        <v>100</v>
      </c>
      <c r="D812" s="172" t="s">
        <v>103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2039</v>
      </c>
      <c r="J812" s="176">
        <v>46103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1029</v>
      </c>
    </row>
    <row r="813" spans="1:16" ht="19.5" hidden="1" customHeight="1">
      <c r="A813" s="172" t="s">
        <v>3361</v>
      </c>
      <c r="B813" s="176">
        <v>46103</v>
      </c>
      <c r="C813" s="172" t="s">
        <v>104</v>
      </c>
      <c r="D813" s="172" t="s">
        <v>105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2039</v>
      </c>
      <c r="J813" s="176">
        <v>46103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-876.77</v>
      </c>
    </row>
    <row r="814" spans="1:16" ht="19.5" hidden="1" customHeight="1">
      <c r="A814" s="172" t="s">
        <v>3361</v>
      </c>
      <c r="B814" s="176">
        <v>46103</v>
      </c>
      <c r="C814" s="172" t="s">
        <v>2694</v>
      </c>
      <c r="D814" s="172" t="s">
        <v>95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2039</v>
      </c>
      <c r="J814" s="176">
        <v>46103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-6.16</v>
      </c>
    </row>
    <row r="815" spans="1:16" ht="19.5" hidden="1" customHeight="1">
      <c r="A815" s="172" t="s">
        <v>3361</v>
      </c>
      <c r="B815" s="176">
        <v>46103</v>
      </c>
      <c r="C815" s="172" t="s">
        <v>2694</v>
      </c>
      <c r="D815" s="172" t="s">
        <v>82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0</v>
      </c>
      <c r="J815" s="176">
        <v>46103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-19</v>
      </c>
    </row>
    <row r="816" spans="1:16" ht="19.5" hidden="1" customHeight="1">
      <c r="A816" s="172" t="s">
        <v>3362</v>
      </c>
      <c r="B816" s="176">
        <v>46103</v>
      </c>
      <c r="C816" s="172" t="s">
        <v>92</v>
      </c>
      <c r="D816" s="172" t="s">
        <v>24</v>
      </c>
      <c r="E816" s="172" t="s">
        <v>56</v>
      </c>
      <c r="F816" s="172" t="s">
        <v>1213</v>
      </c>
      <c r="G816" s="172" t="s">
        <v>84</v>
      </c>
      <c r="H816" s="177">
        <v>1</v>
      </c>
      <c r="I816" s="178">
        <v>2299</v>
      </c>
      <c r="J816" s="176">
        <v>46102</v>
      </c>
      <c r="K816" s="172" t="s">
        <v>93</v>
      </c>
      <c r="L816" s="172" t="s">
        <v>94</v>
      </c>
      <c r="M816" s="179">
        <v>0.43</v>
      </c>
      <c r="N816" s="177"/>
      <c r="O816" s="177">
        <v>31</v>
      </c>
      <c r="P816" s="180">
        <v>-75.84</v>
      </c>
    </row>
    <row r="817" spans="1:16" ht="19.5" hidden="1" customHeight="1">
      <c r="A817" s="172" t="s">
        <v>3362</v>
      </c>
      <c r="B817" s="176">
        <v>46103</v>
      </c>
      <c r="C817" s="172" t="s">
        <v>100</v>
      </c>
      <c r="D817" s="172" t="s">
        <v>101</v>
      </c>
      <c r="E817" s="172" t="s">
        <v>56</v>
      </c>
      <c r="F817" s="172" t="s">
        <v>1213</v>
      </c>
      <c r="G817" s="172" t="s">
        <v>84</v>
      </c>
      <c r="H817" s="177">
        <v>1</v>
      </c>
      <c r="I817" s="178">
        <v>2299</v>
      </c>
      <c r="J817" s="176">
        <v>46102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1178.0999999999999</v>
      </c>
    </row>
    <row r="818" spans="1:16" ht="19.5" hidden="1" customHeight="1">
      <c r="A818" s="172" t="s">
        <v>3362</v>
      </c>
      <c r="B818" s="176">
        <v>46103</v>
      </c>
      <c r="C818" s="172" t="s">
        <v>100</v>
      </c>
      <c r="D818" s="172" t="s">
        <v>102</v>
      </c>
      <c r="E818" s="172" t="s">
        <v>56</v>
      </c>
      <c r="F818" s="172" t="s">
        <v>1213</v>
      </c>
      <c r="G818" s="172" t="s">
        <v>84</v>
      </c>
      <c r="H818" s="177">
        <v>1</v>
      </c>
      <c r="I818" s="178">
        <v>2299</v>
      </c>
      <c r="J818" s="176">
        <v>46102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11.78</v>
      </c>
    </row>
    <row r="819" spans="1:16" ht="19.5" hidden="1" customHeight="1">
      <c r="A819" s="172" t="s">
        <v>3362</v>
      </c>
      <c r="B819" s="176">
        <v>46103</v>
      </c>
      <c r="C819" s="172" t="s">
        <v>100</v>
      </c>
      <c r="D819" s="172" t="s">
        <v>103</v>
      </c>
      <c r="E819" s="172" t="s">
        <v>56</v>
      </c>
      <c r="F819" s="172" t="s">
        <v>1213</v>
      </c>
      <c r="G819" s="172" t="s">
        <v>84</v>
      </c>
      <c r="H819" s="177">
        <v>1</v>
      </c>
      <c r="I819" s="178">
        <v>2299</v>
      </c>
      <c r="J819" s="176">
        <v>46102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1109.1199999999999</v>
      </c>
    </row>
    <row r="820" spans="1:16" ht="19.5" hidden="1" customHeight="1">
      <c r="A820" s="172" t="s">
        <v>3362</v>
      </c>
      <c r="B820" s="176">
        <v>46103</v>
      </c>
      <c r="C820" s="172" t="s">
        <v>104</v>
      </c>
      <c r="D820" s="172" t="s">
        <v>105</v>
      </c>
      <c r="E820" s="172" t="s">
        <v>56</v>
      </c>
      <c r="F820" s="172" t="s">
        <v>1213</v>
      </c>
      <c r="G820" s="172" t="s">
        <v>84</v>
      </c>
      <c r="H820" s="177">
        <v>1</v>
      </c>
      <c r="I820" s="178">
        <v>2299</v>
      </c>
      <c r="J820" s="176">
        <v>46102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-988.57</v>
      </c>
    </row>
    <row r="821" spans="1:16" ht="19.5" hidden="1" customHeight="1">
      <c r="A821" s="172" t="s">
        <v>3362</v>
      </c>
      <c r="B821" s="176">
        <v>46103</v>
      </c>
      <c r="C821" s="172" t="s">
        <v>2694</v>
      </c>
      <c r="D821" s="172" t="s">
        <v>95</v>
      </c>
      <c r="E821" s="172" t="s">
        <v>56</v>
      </c>
      <c r="F821" s="172" t="s">
        <v>1213</v>
      </c>
      <c r="G821" s="172" t="s">
        <v>84</v>
      </c>
      <c r="H821" s="177">
        <v>1</v>
      </c>
      <c r="I821" s="178">
        <v>2299</v>
      </c>
      <c r="J821" s="176">
        <v>46102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-4.9000000000000004</v>
      </c>
    </row>
    <row r="822" spans="1:16" ht="19.5" hidden="1" customHeight="1">
      <c r="A822" s="172" t="s">
        <v>3363</v>
      </c>
      <c r="B822" s="176">
        <v>46103</v>
      </c>
      <c r="C822" s="172" t="s">
        <v>2694</v>
      </c>
      <c r="D822" s="172" t="s">
        <v>82</v>
      </c>
      <c r="E822" s="172" t="s">
        <v>58</v>
      </c>
      <c r="F822" s="172" t="s">
        <v>1300</v>
      </c>
      <c r="G822" s="172" t="s">
        <v>84</v>
      </c>
      <c r="H822" s="177">
        <v>1</v>
      </c>
      <c r="I822" s="178">
        <v>0</v>
      </c>
      <c r="J822" s="176">
        <v>46103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-24.48</v>
      </c>
    </row>
    <row r="823" spans="1:16" ht="19.5" hidden="1" customHeight="1">
      <c r="A823" s="172" t="s">
        <v>3362</v>
      </c>
      <c r="B823" s="176">
        <v>46103</v>
      </c>
      <c r="C823" s="172" t="s">
        <v>2694</v>
      </c>
      <c r="D823" s="172" t="s">
        <v>82</v>
      </c>
      <c r="E823" s="172" t="s">
        <v>56</v>
      </c>
      <c r="F823" s="172" t="s">
        <v>1213</v>
      </c>
      <c r="G823" s="172" t="s">
        <v>84</v>
      </c>
      <c r="H823" s="177">
        <v>1</v>
      </c>
      <c r="I823" s="178">
        <v>0</v>
      </c>
      <c r="J823" s="176">
        <v>46102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-22.38</v>
      </c>
    </row>
    <row r="824" spans="1:16" ht="19.5" hidden="1" customHeight="1">
      <c r="A824" s="172" t="s">
        <v>3364</v>
      </c>
      <c r="B824" s="176">
        <v>46103</v>
      </c>
      <c r="C824" s="172" t="s">
        <v>2694</v>
      </c>
      <c r="D824" s="172" t="s">
        <v>82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0</v>
      </c>
      <c r="J824" s="176">
        <v>46103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-20.18</v>
      </c>
    </row>
    <row r="825" spans="1:16" ht="19.5" hidden="1" customHeight="1">
      <c r="A825" s="172" t="s">
        <v>3365</v>
      </c>
      <c r="B825" s="176">
        <v>46103</v>
      </c>
      <c r="C825" s="172" t="s">
        <v>92</v>
      </c>
      <c r="D825" s="172" t="s">
        <v>24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2039</v>
      </c>
      <c r="J825" s="176">
        <v>46101</v>
      </c>
      <c r="K825" s="172" t="s">
        <v>93</v>
      </c>
      <c r="L825" s="172" t="s">
        <v>94</v>
      </c>
      <c r="M825" s="179">
        <v>0.43</v>
      </c>
      <c r="N825" s="177"/>
      <c r="O825" s="177">
        <v>32</v>
      </c>
      <c r="P825" s="180">
        <v>-70.56</v>
      </c>
    </row>
    <row r="826" spans="1:16" ht="19.5" hidden="1" customHeight="1">
      <c r="A826" s="172" t="s">
        <v>3365</v>
      </c>
      <c r="B826" s="176">
        <v>46103</v>
      </c>
      <c r="C826" s="172" t="s">
        <v>100</v>
      </c>
      <c r="D826" s="172" t="s">
        <v>101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2039</v>
      </c>
      <c r="J826" s="176">
        <v>46101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1044.47</v>
      </c>
    </row>
    <row r="827" spans="1:16" ht="19.5" hidden="1" customHeight="1">
      <c r="A827" s="172" t="s">
        <v>3365</v>
      </c>
      <c r="B827" s="176">
        <v>46103</v>
      </c>
      <c r="C827" s="172" t="s">
        <v>100</v>
      </c>
      <c r="D827" s="172" t="s">
        <v>102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2039</v>
      </c>
      <c r="J827" s="176">
        <v>46101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10.44</v>
      </c>
    </row>
    <row r="828" spans="1:16" ht="19.5" hidden="1" customHeight="1">
      <c r="A828" s="172" t="s">
        <v>3365</v>
      </c>
      <c r="B828" s="176">
        <v>46103</v>
      </c>
      <c r="C828" s="172" t="s">
        <v>100</v>
      </c>
      <c r="D828" s="172" t="s">
        <v>103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2039</v>
      </c>
      <c r="J828" s="176">
        <v>46101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984.09</v>
      </c>
    </row>
    <row r="829" spans="1:16" ht="19.5" hidden="1" customHeight="1">
      <c r="A829" s="172" t="s">
        <v>3365</v>
      </c>
      <c r="B829" s="176">
        <v>46103</v>
      </c>
      <c r="C829" s="172" t="s">
        <v>104</v>
      </c>
      <c r="D829" s="172" t="s">
        <v>105</v>
      </c>
      <c r="E829" s="172" t="s">
        <v>43</v>
      </c>
      <c r="F829" s="172" t="s">
        <v>125</v>
      </c>
      <c r="G829" s="172" t="s">
        <v>84</v>
      </c>
      <c r="H829" s="177">
        <v>1</v>
      </c>
      <c r="I829" s="178">
        <v>2039</v>
      </c>
      <c r="J829" s="176">
        <v>46101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-876.77</v>
      </c>
    </row>
    <row r="830" spans="1:16" ht="19.5" hidden="1" customHeight="1">
      <c r="A830" s="172" t="s">
        <v>3365</v>
      </c>
      <c r="B830" s="176">
        <v>46103</v>
      </c>
      <c r="C830" s="172" t="s">
        <v>2694</v>
      </c>
      <c r="D830" s="172" t="s">
        <v>95</v>
      </c>
      <c r="E830" s="172" t="s">
        <v>43</v>
      </c>
      <c r="F830" s="172" t="s">
        <v>125</v>
      </c>
      <c r="G830" s="172" t="s">
        <v>84</v>
      </c>
      <c r="H830" s="177">
        <v>1</v>
      </c>
      <c r="I830" s="178">
        <v>2039</v>
      </c>
      <c r="J830" s="176">
        <v>46101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-8.0299999999999994</v>
      </c>
    </row>
    <row r="831" spans="1:16" ht="19.5" hidden="1" customHeight="1">
      <c r="A831" s="172" t="s">
        <v>3365</v>
      </c>
      <c r="B831" s="176">
        <v>46103</v>
      </c>
      <c r="C831" s="172" t="s">
        <v>2694</v>
      </c>
      <c r="D831" s="172" t="s">
        <v>82</v>
      </c>
      <c r="E831" s="172" t="s">
        <v>43</v>
      </c>
      <c r="F831" s="172" t="s">
        <v>125</v>
      </c>
      <c r="G831" s="172" t="s">
        <v>84</v>
      </c>
      <c r="H831" s="177">
        <v>1</v>
      </c>
      <c r="I831" s="178">
        <v>0</v>
      </c>
      <c r="J831" s="176">
        <v>46101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-19.84</v>
      </c>
    </row>
    <row r="832" spans="1:16" ht="19.5" hidden="1" customHeight="1">
      <c r="A832" s="172" t="s">
        <v>3366</v>
      </c>
      <c r="B832" s="176">
        <v>46103</v>
      </c>
      <c r="C832" s="172" t="s">
        <v>1748</v>
      </c>
      <c r="D832" s="172" t="s">
        <v>2749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0</v>
      </c>
      <c r="J832" s="176">
        <v>46101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-5</v>
      </c>
    </row>
    <row r="833" spans="1:16" ht="19.5" hidden="1" customHeight="1">
      <c r="A833" s="172" t="s">
        <v>3366</v>
      </c>
      <c r="B833" s="176">
        <v>46103</v>
      </c>
      <c r="C833" s="172" t="s">
        <v>2694</v>
      </c>
      <c r="D833" s="172" t="s">
        <v>2750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0</v>
      </c>
      <c r="J833" s="176">
        <v>46101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-10</v>
      </c>
    </row>
    <row r="834" spans="1:16" ht="19.5" hidden="1" customHeight="1">
      <c r="A834" s="172" t="s">
        <v>3367</v>
      </c>
      <c r="B834" s="176">
        <v>46103</v>
      </c>
      <c r="C834" s="172" t="s">
        <v>92</v>
      </c>
      <c r="D834" s="172" t="s">
        <v>24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0</v>
      </c>
      <c r="J834" s="176">
        <v>46100</v>
      </c>
      <c r="K834" s="172" t="s">
        <v>93</v>
      </c>
      <c r="L834" s="172" t="s">
        <v>94</v>
      </c>
      <c r="M834" s="179">
        <v>0</v>
      </c>
      <c r="N834" s="177"/>
      <c r="O834" s="177">
        <v>34</v>
      </c>
      <c r="P834" s="180">
        <v>-46.77</v>
      </c>
    </row>
    <row r="835" spans="1:16" ht="19.5" hidden="1" customHeight="1">
      <c r="A835" s="172" t="s">
        <v>3367</v>
      </c>
      <c r="B835" s="176">
        <v>46103</v>
      </c>
      <c r="C835" s="172" t="s">
        <v>2694</v>
      </c>
      <c r="D835" s="172" t="s">
        <v>95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46100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-5.68</v>
      </c>
    </row>
    <row r="836" spans="1:16" ht="19.5" hidden="1" customHeight="1">
      <c r="A836" s="172" t="s">
        <v>3367</v>
      </c>
      <c r="B836" s="176">
        <v>46103</v>
      </c>
      <c r="C836" s="172" t="s">
        <v>92</v>
      </c>
      <c r="D836" s="172" t="s">
        <v>96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46100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0</v>
      </c>
    </row>
    <row r="837" spans="1:16" ht="19.5" hidden="1" customHeight="1">
      <c r="A837" s="172" t="s">
        <v>3367</v>
      </c>
      <c r="B837" s="176">
        <v>46103</v>
      </c>
      <c r="C837" s="172" t="s">
        <v>92</v>
      </c>
      <c r="D837" s="172" t="s">
        <v>97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46100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-46.77</v>
      </c>
    </row>
    <row r="838" spans="1:16" ht="19.5" hidden="1" customHeight="1">
      <c r="A838" s="172" t="s">
        <v>3368</v>
      </c>
      <c r="B838" s="176">
        <v>46103</v>
      </c>
      <c r="C838" s="172" t="s">
        <v>92</v>
      </c>
      <c r="D838" s="172" t="s">
        <v>24</v>
      </c>
      <c r="E838" s="172" t="s">
        <v>41</v>
      </c>
      <c r="F838" s="172" t="s">
        <v>83</v>
      </c>
      <c r="G838" s="172" t="s">
        <v>84</v>
      </c>
      <c r="H838" s="177">
        <v>1</v>
      </c>
      <c r="I838" s="178">
        <v>2039</v>
      </c>
      <c r="J838" s="176">
        <v>46102</v>
      </c>
      <c r="K838" s="172" t="s">
        <v>93</v>
      </c>
      <c r="L838" s="172" t="s">
        <v>94</v>
      </c>
      <c r="M838" s="179">
        <v>0.43</v>
      </c>
      <c r="N838" s="177"/>
      <c r="O838" s="177">
        <v>31</v>
      </c>
      <c r="P838" s="180">
        <v>-63.12</v>
      </c>
    </row>
    <row r="839" spans="1:16" ht="19.5" hidden="1" customHeight="1">
      <c r="A839" s="172" t="s">
        <v>3368</v>
      </c>
      <c r="B839" s="176">
        <v>46103</v>
      </c>
      <c r="C839" s="172" t="s">
        <v>100</v>
      </c>
      <c r="D839" s="172" t="s">
        <v>101</v>
      </c>
      <c r="E839" s="172" t="s">
        <v>41</v>
      </c>
      <c r="F839" s="172" t="s">
        <v>83</v>
      </c>
      <c r="G839" s="172" t="s">
        <v>84</v>
      </c>
      <c r="H839" s="177">
        <v>1</v>
      </c>
      <c r="I839" s="178">
        <v>2039</v>
      </c>
      <c r="J839" s="176">
        <v>46102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1046.67</v>
      </c>
    </row>
    <row r="840" spans="1:16" ht="19.5" hidden="1" customHeight="1">
      <c r="A840" s="172" t="s">
        <v>3368</v>
      </c>
      <c r="B840" s="176">
        <v>46103</v>
      </c>
      <c r="C840" s="172" t="s">
        <v>100</v>
      </c>
      <c r="D840" s="172" t="s">
        <v>102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2039</v>
      </c>
      <c r="J840" s="176">
        <v>46102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10.47</v>
      </c>
    </row>
    <row r="841" spans="1:16" ht="19.5" hidden="1" customHeight="1">
      <c r="A841" s="172" t="s">
        <v>3368</v>
      </c>
      <c r="B841" s="176">
        <v>46103</v>
      </c>
      <c r="C841" s="172" t="s">
        <v>100</v>
      </c>
      <c r="D841" s="172" t="s">
        <v>103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2039</v>
      </c>
      <c r="J841" s="176">
        <v>46102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981.86</v>
      </c>
    </row>
    <row r="842" spans="1:16" ht="19.5" hidden="1" customHeight="1">
      <c r="A842" s="172" t="s">
        <v>3368</v>
      </c>
      <c r="B842" s="176">
        <v>46103</v>
      </c>
      <c r="C842" s="172" t="s">
        <v>104</v>
      </c>
      <c r="D842" s="172" t="s">
        <v>105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2039</v>
      </c>
      <c r="J842" s="176">
        <v>46102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-876.77</v>
      </c>
    </row>
    <row r="843" spans="1:16" ht="19.5" hidden="1" customHeight="1">
      <c r="A843" s="172" t="s">
        <v>3368</v>
      </c>
      <c r="B843" s="176">
        <v>46103</v>
      </c>
      <c r="C843" s="172" t="s">
        <v>2694</v>
      </c>
      <c r="D843" s="172" t="s">
        <v>95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2039</v>
      </c>
      <c r="J843" s="176">
        <v>46102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-6.19</v>
      </c>
    </row>
    <row r="844" spans="1:16" ht="19.5" hidden="1" customHeight="1">
      <c r="A844" s="172" t="s">
        <v>3368</v>
      </c>
      <c r="B844" s="176">
        <v>46103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46102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-19.89</v>
      </c>
    </row>
    <row r="845" spans="1:16" ht="19.5" hidden="1" customHeight="1">
      <c r="A845" s="172" t="s">
        <v>3369</v>
      </c>
      <c r="B845" s="176">
        <v>46103</v>
      </c>
      <c r="C845" s="172" t="s">
        <v>92</v>
      </c>
      <c r="D845" s="172" t="s">
        <v>24</v>
      </c>
      <c r="E845" s="172" t="s">
        <v>39</v>
      </c>
      <c r="F845" s="172" t="s">
        <v>117</v>
      </c>
      <c r="G845" s="172" t="s">
        <v>84</v>
      </c>
      <c r="H845" s="177">
        <v>1</v>
      </c>
      <c r="I845" s="178">
        <v>0</v>
      </c>
      <c r="J845" s="176">
        <v>46095</v>
      </c>
      <c r="K845" s="172" t="s">
        <v>93</v>
      </c>
      <c r="L845" s="172" t="s">
        <v>94</v>
      </c>
      <c r="M845" s="179">
        <v>0</v>
      </c>
      <c r="N845" s="177"/>
      <c r="O845" s="177">
        <v>36</v>
      </c>
      <c r="P845" s="180">
        <v>-46.77</v>
      </c>
    </row>
    <row r="846" spans="1:16" ht="19.5" hidden="1" customHeight="1">
      <c r="A846" s="172" t="s">
        <v>3369</v>
      </c>
      <c r="B846" s="176">
        <v>46103</v>
      </c>
      <c r="C846" s="172" t="s">
        <v>2694</v>
      </c>
      <c r="D846" s="172" t="s">
        <v>95</v>
      </c>
      <c r="E846" s="172" t="s">
        <v>39</v>
      </c>
      <c r="F846" s="172" t="s">
        <v>117</v>
      </c>
      <c r="G846" s="172" t="s">
        <v>84</v>
      </c>
      <c r="H846" s="177">
        <v>1</v>
      </c>
      <c r="I846" s="178">
        <v>0</v>
      </c>
      <c r="J846" s="176">
        <v>46095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-5.72</v>
      </c>
    </row>
    <row r="847" spans="1:16" ht="19.5" hidden="1" customHeight="1">
      <c r="A847" s="172" t="s">
        <v>3370</v>
      </c>
      <c r="B847" s="176">
        <v>46103</v>
      </c>
      <c r="C847" s="172" t="s">
        <v>92</v>
      </c>
      <c r="D847" s="172" t="s">
        <v>24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0</v>
      </c>
      <c r="J847" s="176">
        <v>46095</v>
      </c>
      <c r="K847" s="172" t="s">
        <v>93</v>
      </c>
      <c r="L847" s="172" t="s">
        <v>94</v>
      </c>
      <c r="M847" s="179">
        <v>0</v>
      </c>
      <c r="N847" s="177"/>
      <c r="O847" s="177">
        <v>36</v>
      </c>
      <c r="P847" s="180">
        <v>-46.77</v>
      </c>
    </row>
    <row r="848" spans="1:16" ht="19.5" hidden="1" customHeight="1">
      <c r="A848" s="172" t="s">
        <v>3370</v>
      </c>
      <c r="B848" s="176">
        <v>46103</v>
      </c>
      <c r="C848" s="172" t="s">
        <v>2694</v>
      </c>
      <c r="D848" s="172" t="s">
        <v>95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0</v>
      </c>
      <c r="J848" s="176">
        <v>46095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-5.72</v>
      </c>
    </row>
    <row r="849" spans="1:16" ht="19.5" hidden="1" customHeight="1">
      <c r="A849" s="172" t="s">
        <v>3369</v>
      </c>
      <c r="B849" s="176">
        <v>46103</v>
      </c>
      <c r="C849" s="172" t="s">
        <v>92</v>
      </c>
      <c r="D849" s="172" t="s">
        <v>96</v>
      </c>
      <c r="E849" s="172" t="s">
        <v>39</v>
      </c>
      <c r="F849" s="172" t="s">
        <v>117</v>
      </c>
      <c r="G849" s="172" t="s">
        <v>84</v>
      </c>
      <c r="H849" s="177">
        <v>1</v>
      </c>
      <c r="I849" s="178">
        <v>0</v>
      </c>
      <c r="J849" s="176">
        <v>46095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0</v>
      </c>
    </row>
    <row r="850" spans="1:16" ht="19.5" hidden="1" customHeight="1">
      <c r="A850" s="172" t="s">
        <v>3369</v>
      </c>
      <c r="B850" s="176">
        <v>46103</v>
      </c>
      <c r="C850" s="172" t="s">
        <v>92</v>
      </c>
      <c r="D850" s="172" t="s">
        <v>97</v>
      </c>
      <c r="E850" s="172" t="s">
        <v>39</v>
      </c>
      <c r="F850" s="172" t="s">
        <v>117</v>
      </c>
      <c r="G850" s="172" t="s">
        <v>84</v>
      </c>
      <c r="H850" s="177">
        <v>1</v>
      </c>
      <c r="I850" s="178">
        <v>0</v>
      </c>
      <c r="J850" s="176">
        <v>46095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-46.77</v>
      </c>
    </row>
    <row r="851" spans="1:16" ht="19.5" hidden="1" customHeight="1">
      <c r="A851" s="172" t="s">
        <v>3369</v>
      </c>
      <c r="B851" s="176">
        <v>46103</v>
      </c>
      <c r="C851" s="172" t="s">
        <v>2694</v>
      </c>
      <c r="D851" s="172" t="s">
        <v>98</v>
      </c>
      <c r="E851" s="172" t="s">
        <v>39</v>
      </c>
      <c r="F851" s="172" t="s">
        <v>117</v>
      </c>
      <c r="G851" s="172" t="s">
        <v>84</v>
      </c>
      <c r="H851" s="177">
        <v>1</v>
      </c>
      <c r="I851" s="178">
        <v>0</v>
      </c>
      <c r="J851" s="176">
        <v>46095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-15</v>
      </c>
    </row>
    <row r="852" spans="1:16" ht="19.5" hidden="1" customHeight="1">
      <c r="A852" s="172" t="s">
        <v>3370</v>
      </c>
      <c r="B852" s="176">
        <v>46103</v>
      </c>
      <c r="C852" s="172" t="s">
        <v>92</v>
      </c>
      <c r="D852" s="172" t="s">
        <v>96</v>
      </c>
      <c r="E852" s="172" t="s">
        <v>42</v>
      </c>
      <c r="F852" s="172" t="s">
        <v>89</v>
      </c>
      <c r="G852" s="172" t="s">
        <v>84</v>
      </c>
      <c r="H852" s="177">
        <v>1</v>
      </c>
      <c r="I852" s="178">
        <v>0</v>
      </c>
      <c r="J852" s="176">
        <v>46095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0</v>
      </c>
    </row>
    <row r="853" spans="1:16" ht="19.5" hidden="1" customHeight="1">
      <c r="A853" s="172" t="s">
        <v>3370</v>
      </c>
      <c r="B853" s="176">
        <v>46103</v>
      </c>
      <c r="C853" s="172" t="s">
        <v>92</v>
      </c>
      <c r="D853" s="172" t="s">
        <v>97</v>
      </c>
      <c r="E853" s="172" t="s">
        <v>42</v>
      </c>
      <c r="F853" s="172" t="s">
        <v>89</v>
      </c>
      <c r="G853" s="172" t="s">
        <v>84</v>
      </c>
      <c r="H853" s="177">
        <v>1</v>
      </c>
      <c r="I853" s="178">
        <v>0</v>
      </c>
      <c r="J853" s="176">
        <v>46095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-46.77</v>
      </c>
    </row>
    <row r="854" spans="1:16" ht="19.5" hidden="1" customHeight="1">
      <c r="A854" s="172" t="s">
        <v>3370</v>
      </c>
      <c r="B854" s="176">
        <v>46103</v>
      </c>
      <c r="C854" s="172" t="s">
        <v>2694</v>
      </c>
      <c r="D854" s="172" t="s">
        <v>98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0</v>
      </c>
      <c r="J854" s="176">
        <v>46095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-15</v>
      </c>
    </row>
    <row r="855" spans="1:16" ht="19.5" hidden="1" customHeight="1">
      <c r="A855" s="172" t="s">
        <v>3371</v>
      </c>
      <c r="B855" s="176">
        <v>46103</v>
      </c>
      <c r="C855" s="172" t="s">
        <v>92</v>
      </c>
      <c r="D855" s="172" t="s">
        <v>96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0</v>
      </c>
      <c r="J855" s="176">
        <v>46090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0</v>
      </c>
    </row>
    <row r="856" spans="1:16" ht="19.5" hidden="1" customHeight="1">
      <c r="A856" s="172" t="s">
        <v>3371</v>
      </c>
      <c r="B856" s="176">
        <v>46103</v>
      </c>
      <c r="C856" s="172" t="s">
        <v>92</v>
      </c>
      <c r="D856" s="172" t="s">
        <v>97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46090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-46.77</v>
      </c>
    </row>
    <row r="857" spans="1:16" ht="19.5" hidden="1" customHeight="1">
      <c r="A857" s="172" t="s">
        <v>3371</v>
      </c>
      <c r="B857" s="176">
        <v>46103</v>
      </c>
      <c r="C857" s="172" t="s">
        <v>2694</v>
      </c>
      <c r="D857" s="172" t="s">
        <v>98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46090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-15</v>
      </c>
    </row>
    <row r="858" spans="1:16" ht="19.5" hidden="1" customHeight="1">
      <c r="A858" s="172" t="s">
        <v>3371</v>
      </c>
      <c r="B858" s="176">
        <v>46103</v>
      </c>
      <c r="C858" s="172" t="s">
        <v>92</v>
      </c>
      <c r="D858" s="172" t="s">
        <v>24</v>
      </c>
      <c r="E858" s="172" t="s">
        <v>43</v>
      </c>
      <c r="F858" s="172" t="s">
        <v>125</v>
      </c>
      <c r="G858" s="172" t="s">
        <v>84</v>
      </c>
      <c r="H858" s="177">
        <v>1</v>
      </c>
      <c r="I858" s="178">
        <v>0</v>
      </c>
      <c r="J858" s="176">
        <v>46090</v>
      </c>
      <c r="K858" s="172" t="s">
        <v>93</v>
      </c>
      <c r="L858" s="172" t="s">
        <v>94</v>
      </c>
      <c r="M858" s="179">
        <v>0</v>
      </c>
      <c r="N858" s="177"/>
      <c r="O858" s="177">
        <v>34</v>
      </c>
      <c r="P858" s="180">
        <v>-46.77</v>
      </c>
    </row>
    <row r="859" spans="1:16" ht="19.5" hidden="1" customHeight="1">
      <c r="A859" s="172" t="s">
        <v>3371</v>
      </c>
      <c r="B859" s="176">
        <v>46103</v>
      </c>
      <c r="C859" s="172" t="s">
        <v>2694</v>
      </c>
      <c r="D859" s="172" t="s">
        <v>95</v>
      </c>
      <c r="E859" s="172" t="s">
        <v>43</v>
      </c>
      <c r="F859" s="172" t="s">
        <v>125</v>
      </c>
      <c r="G859" s="172" t="s">
        <v>84</v>
      </c>
      <c r="H859" s="177">
        <v>1</v>
      </c>
      <c r="I859" s="178">
        <v>0</v>
      </c>
      <c r="J859" s="176">
        <v>46090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-14.39</v>
      </c>
    </row>
    <row r="860" spans="1:16" ht="19.5" hidden="1" customHeight="1">
      <c r="A860" s="172" t="s">
        <v>3372</v>
      </c>
      <c r="B860" s="176">
        <v>46103</v>
      </c>
      <c r="C860" s="172" t="s">
        <v>92</v>
      </c>
      <c r="D860" s="172" t="s">
        <v>24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46098</v>
      </c>
      <c r="K860" s="172" t="s">
        <v>93</v>
      </c>
      <c r="L860" s="172" t="s">
        <v>94</v>
      </c>
      <c r="M860" s="179">
        <v>0</v>
      </c>
      <c r="N860" s="177"/>
      <c r="O860" s="177">
        <v>36</v>
      </c>
      <c r="P860" s="180">
        <v>-56.94</v>
      </c>
    </row>
    <row r="861" spans="1:16" ht="19.5" hidden="1" customHeight="1">
      <c r="A861" s="172" t="s">
        <v>3372</v>
      </c>
      <c r="B861" s="176">
        <v>46103</v>
      </c>
      <c r="C861" s="172" t="s">
        <v>2694</v>
      </c>
      <c r="D861" s="172" t="s">
        <v>95</v>
      </c>
      <c r="E861" s="172" t="s">
        <v>58</v>
      </c>
      <c r="F861" s="172" t="s">
        <v>1300</v>
      </c>
      <c r="G861" s="172" t="s">
        <v>84</v>
      </c>
      <c r="H861" s="177">
        <v>1</v>
      </c>
      <c r="I861" s="178">
        <v>0</v>
      </c>
      <c r="J861" s="176">
        <v>46098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-7.05</v>
      </c>
    </row>
    <row r="862" spans="1:16" ht="19.5" hidden="1" customHeight="1">
      <c r="A862" s="172" t="s">
        <v>3372</v>
      </c>
      <c r="B862" s="176">
        <v>46103</v>
      </c>
      <c r="C862" s="172" t="s">
        <v>92</v>
      </c>
      <c r="D862" s="172" t="s">
        <v>96</v>
      </c>
      <c r="E862" s="172" t="s">
        <v>58</v>
      </c>
      <c r="F862" s="172" t="s">
        <v>1300</v>
      </c>
      <c r="G862" s="172" t="s">
        <v>84</v>
      </c>
      <c r="H862" s="177">
        <v>1</v>
      </c>
      <c r="I862" s="178">
        <v>0</v>
      </c>
      <c r="J862" s="176">
        <v>46098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hidden="1" customHeight="1">
      <c r="A863" s="172" t="s">
        <v>3372</v>
      </c>
      <c r="B863" s="176">
        <v>46103</v>
      </c>
      <c r="C863" s="172" t="s">
        <v>92</v>
      </c>
      <c r="D863" s="172" t="s">
        <v>97</v>
      </c>
      <c r="E863" s="172" t="s">
        <v>58</v>
      </c>
      <c r="F863" s="172" t="s">
        <v>1300</v>
      </c>
      <c r="G863" s="172" t="s">
        <v>84</v>
      </c>
      <c r="H863" s="177">
        <v>1</v>
      </c>
      <c r="I863" s="178">
        <v>0</v>
      </c>
      <c r="J863" s="176">
        <v>46098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-56.94</v>
      </c>
    </row>
    <row r="864" spans="1:16" ht="19.5" hidden="1" customHeight="1">
      <c r="A864" s="172" t="s">
        <v>3372</v>
      </c>
      <c r="B864" s="176">
        <v>46103</v>
      </c>
      <c r="C864" s="172" t="s">
        <v>2694</v>
      </c>
      <c r="D864" s="172" t="s">
        <v>98</v>
      </c>
      <c r="E864" s="172" t="s">
        <v>58</v>
      </c>
      <c r="F864" s="172" t="s">
        <v>1300</v>
      </c>
      <c r="G864" s="172" t="s">
        <v>84</v>
      </c>
      <c r="H864" s="177">
        <v>1</v>
      </c>
      <c r="I864" s="178">
        <v>0</v>
      </c>
      <c r="J864" s="176">
        <v>46098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3247</v>
      </c>
      <c r="B865" s="176">
        <v>46103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46103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-291.10000000000002</v>
      </c>
    </row>
    <row r="866" spans="1:16" ht="19.5" customHeight="1">
      <c r="A866" s="172" t="s">
        <v>3248</v>
      </c>
      <c r="B866" s="176">
        <v>46103</v>
      </c>
      <c r="C866" s="172" t="s">
        <v>109</v>
      </c>
      <c r="D866" s="172" t="s">
        <v>139</v>
      </c>
      <c r="E866" s="172" t="s">
        <v>85</v>
      </c>
      <c r="F866" s="172" t="s">
        <v>85</v>
      </c>
      <c r="G866" s="172" t="s">
        <v>85</v>
      </c>
      <c r="H866" s="177">
        <v>0</v>
      </c>
      <c r="I866" s="178">
        <v>0</v>
      </c>
      <c r="J866" s="176">
        <v>46103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-279.86</v>
      </c>
    </row>
    <row r="867" spans="1:16" ht="19.5" customHeight="1">
      <c r="A867" s="172" t="s">
        <v>3245</v>
      </c>
      <c r="B867" s="176">
        <v>46103</v>
      </c>
      <c r="C867" s="172" t="s">
        <v>109</v>
      </c>
      <c r="D867" s="172" t="s">
        <v>139</v>
      </c>
      <c r="E867" s="172" t="s">
        <v>85</v>
      </c>
      <c r="F867" s="172" t="s">
        <v>85</v>
      </c>
      <c r="G867" s="172" t="s">
        <v>85</v>
      </c>
      <c r="H867" s="177">
        <v>0</v>
      </c>
      <c r="I867" s="178">
        <v>0</v>
      </c>
      <c r="J867" s="176">
        <v>46103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-269.58</v>
      </c>
    </row>
    <row r="868" spans="1:16" ht="19.5" customHeight="1">
      <c r="A868" s="172" t="s">
        <v>3249</v>
      </c>
      <c r="B868" s="176">
        <v>46103</v>
      </c>
      <c r="C868" s="172" t="s">
        <v>109</v>
      </c>
      <c r="D868" s="172" t="s">
        <v>139</v>
      </c>
      <c r="E868" s="172" t="s">
        <v>85</v>
      </c>
      <c r="F868" s="172" t="s">
        <v>85</v>
      </c>
      <c r="G868" s="172" t="s">
        <v>85</v>
      </c>
      <c r="H868" s="177">
        <v>0</v>
      </c>
      <c r="I868" s="178">
        <v>0</v>
      </c>
      <c r="J868" s="176">
        <v>46103</v>
      </c>
      <c r="K868" s="172" t="s">
        <v>85</v>
      </c>
      <c r="L868" s="172" t="s">
        <v>85</v>
      </c>
      <c r="M868" s="179">
        <v>0</v>
      </c>
      <c r="N868" s="177"/>
      <c r="O868" s="177"/>
      <c r="P868" s="180">
        <v>-299.89</v>
      </c>
    </row>
    <row r="869" spans="1:16" ht="19.5" customHeight="1">
      <c r="A869" s="172" t="s">
        <v>3250</v>
      </c>
      <c r="B869" s="176">
        <v>46103</v>
      </c>
      <c r="C869" s="172" t="s">
        <v>109</v>
      </c>
      <c r="D869" s="172" t="s">
        <v>139</v>
      </c>
      <c r="E869" s="172" t="s">
        <v>85</v>
      </c>
      <c r="F869" s="172" t="s">
        <v>85</v>
      </c>
      <c r="G869" s="172" t="s">
        <v>85</v>
      </c>
      <c r="H869" s="177">
        <v>0</v>
      </c>
      <c r="I869" s="178">
        <v>0</v>
      </c>
      <c r="J869" s="176">
        <v>46103</v>
      </c>
      <c r="K869" s="172" t="s">
        <v>85</v>
      </c>
      <c r="L869" s="172" t="s">
        <v>85</v>
      </c>
      <c r="M869" s="179">
        <v>0</v>
      </c>
      <c r="N869" s="177"/>
      <c r="O869" s="177"/>
      <c r="P869" s="180">
        <v>-291.58999999999997</v>
      </c>
    </row>
    <row r="870" spans="1:16" ht="19.5" customHeight="1">
      <c r="A870" s="172" t="s">
        <v>3251</v>
      </c>
      <c r="B870" s="176">
        <v>46103</v>
      </c>
      <c r="C870" s="172" t="s">
        <v>109</v>
      </c>
      <c r="D870" s="172" t="s">
        <v>139</v>
      </c>
      <c r="E870" s="172" t="s">
        <v>85</v>
      </c>
      <c r="F870" s="172" t="s">
        <v>85</v>
      </c>
      <c r="G870" s="172" t="s">
        <v>85</v>
      </c>
      <c r="H870" s="177">
        <v>0</v>
      </c>
      <c r="I870" s="178">
        <v>0</v>
      </c>
      <c r="J870" s="176">
        <v>46103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-288.8</v>
      </c>
    </row>
    <row r="871" spans="1:16" ht="19.5" customHeight="1">
      <c r="A871" s="172" t="s">
        <v>3246</v>
      </c>
      <c r="B871" s="176">
        <v>46103</v>
      </c>
      <c r="C871" s="172" t="s">
        <v>109</v>
      </c>
      <c r="D871" s="172" t="s">
        <v>139</v>
      </c>
      <c r="E871" s="172" t="s">
        <v>85</v>
      </c>
      <c r="F871" s="172" t="s">
        <v>85</v>
      </c>
      <c r="G871" s="172" t="s">
        <v>85</v>
      </c>
      <c r="H871" s="177">
        <v>0</v>
      </c>
      <c r="I871" s="178">
        <v>0</v>
      </c>
      <c r="J871" s="176">
        <v>46103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-292.12</v>
      </c>
    </row>
    <row r="872" spans="1:16" ht="19.5" customHeight="1">
      <c r="A872" s="172" t="s">
        <v>3013</v>
      </c>
      <c r="B872" s="176">
        <v>46103</v>
      </c>
      <c r="C872" s="172" t="s">
        <v>109</v>
      </c>
      <c r="D872" s="172" t="s">
        <v>143</v>
      </c>
      <c r="E872" s="172" t="s">
        <v>85</v>
      </c>
      <c r="F872" s="172" t="s">
        <v>85</v>
      </c>
      <c r="G872" s="172" t="s">
        <v>85</v>
      </c>
      <c r="H872" s="177">
        <v>0</v>
      </c>
      <c r="I872" s="178">
        <v>0</v>
      </c>
      <c r="J872" s="176">
        <v>46103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-1312.65</v>
      </c>
    </row>
  </sheetData>
  <autoFilter ref="A1:P872" xr:uid="{FD49FD44-0CFF-48DD-8C5F-F0704722AEC7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6727-005E-487A-83C7-9B30BB6EB859}">
  <sheetPr filterMode="1"/>
  <dimension ref="A1:P1254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2942</v>
      </c>
      <c r="B2" s="176">
        <v>46090</v>
      </c>
      <c r="C2" s="172" t="s">
        <v>92</v>
      </c>
      <c r="D2" s="172" t="s">
        <v>24</v>
      </c>
      <c r="E2" s="172" t="s">
        <v>53</v>
      </c>
      <c r="F2" s="172" t="s">
        <v>120</v>
      </c>
      <c r="G2" s="172" t="s">
        <v>84</v>
      </c>
      <c r="H2" s="177">
        <v>1</v>
      </c>
      <c r="I2" s="178">
        <v>0</v>
      </c>
      <c r="J2" s="176">
        <v>46073</v>
      </c>
      <c r="K2" s="172" t="s">
        <v>93</v>
      </c>
      <c r="L2" s="172" t="s">
        <v>94</v>
      </c>
      <c r="M2" s="179">
        <v>0</v>
      </c>
      <c r="N2" s="177"/>
      <c r="O2" s="177">
        <v>38</v>
      </c>
      <c r="P2" s="180">
        <v>-56.94</v>
      </c>
    </row>
    <row r="3" spans="1:16" ht="19.5" hidden="1" customHeight="1">
      <c r="A3" s="172" t="s">
        <v>2942</v>
      </c>
      <c r="B3" s="176">
        <v>46090</v>
      </c>
      <c r="C3" s="172" t="s">
        <v>2694</v>
      </c>
      <c r="D3" s="172" t="s">
        <v>95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46073</v>
      </c>
      <c r="K3" s="172" t="s">
        <v>93</v>
      </c>
      <c r="L3" s="172" t="s">
        <v>94</v>
      </c>
      <c r="M3" s="179">
        <v>0</v>
      </c>
      <c r="N3" s="177"/>
      <c r="O3" s="177"/>
      <c r="P3" s="180">
        <v>-14.93</v>
      </c>
    </row>
    <row r="4" spans="1:16" ht="19.5" hidden="1" customHeight="1">
      <c r="A4" s="172" t="s">
        <v>2942</v>
      </c>
      <c r="B4" s="176">
        <v>46090</v>
      </c>
      <c r="C4" s="172" t="s">
        <v>92</v>
      </c>
      <c r="D4" s="172" t="s">
        <v>96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0</v>
      </c>
      <c r="J4" s="176">
        <v>46073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2942</v>
      </c>
      <c r="B5" s="176">
        <v>46090</v>
      </c>
      <c r="C5" s="172" t="s">
        <v>92</v>
      </c>
      <c r="D5" s="172" t="s">
        <v>97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0</v>
      </c>
      <c r="J5" s="176">
        <v>46073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2942</v>
      </c>
      <c r="B6" s="176">
        <v>46090</v>
      </c>
      <c r="C6" s="172" t="s">
        <v>2694</v>
      </c>
      <c r="D6" s="172" t="s">
        <v>98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0</v>
      </c>
      <c r="J6" s="176">
        <v>46073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2943</v>
      </c>
      <c r="B7" s="176">
        <v>46090</v>
      </c>
      <c r="C7" s="172" t="s">
        <v>92</v>
      </c>
      <c r="D7" s="172" t="s">
        <v>24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46082</v>
      </c>
      <c r="K7" s="172" t="s">
        <v>93</v>
      </c>
      <c r="L7" s="172" t="s">
        <v>94</v>
      </c>
      <c r="M7" s="179">
        <v>0</v>
      </c>
      <c r="N7" s="177"/>
      <c r="O7" s="177">
        <v>35</v>
      </c>
      <c r="P7" s="180">
        <v>-56.94</v>
      </c>
    </row>
    <row r="8" spans="1:16" ht="19.5" hidden="1" customHeight="1">
      <c r="A8" s="172" t="s">
        <v>2943</v>
      </c>
      <c r="B8" s="176">
        <v>46090</v>
      </c>
      <c r="C8" s="172" t="s">
        <v>2694</v>
      </c>
      <c r="D8" s="172" t="s">
        <v>95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46082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-14.46</v>
      </c>
    </row>
    <row r="9" spans="1:16" ht="19.5" hidden="1" customHeight="1">
      <c r="A9" s="172" t="s">
        <v>2943</v>
      </c>
      <c r="B9" s="176">
        <v>46090</v>
      </c>
      <c r="C9" s="172" t="s">
        <v>92</v>
      </c>
      <c r="D9" s="172" t="s">
        <v>96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46082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2943</v>
      </c>
      <c r="B10" s="176">
        <v>46090</v>
      </c>
      <c r="C10" s="172" t="s">
        <v>92</v>
      </c>
      <c r="D10" s="172" t="s">
        <v>97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46082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hidden="1" customHeight="1">
      <c r="A11" s="172" t="s">
        <v>2943</v>
      </c>
      <c r="B11" s="176">
        <v>46090</v>
      </c>
      <c r="C11" s="172" t="s">
        <v>2694</v>
      </c>
      <c r="D11" s="172" t="s">
        <v>98</v>
      </c>
      <c r="E11" s="172" t="s">
        <v>58</v>
      </c>
      <c r="F11" s="172" t="s">
        <v>1300</v>
      </c>
      <c r="G11" s="172" t="s">
        <v>84</v>
      </c>
      <c r="H11" s="177">
        <v>1</v>
      </c>
      <c r="I11" s="178">
        <v>0</v>
      </c>
      <c r="J11" s="176">
        <v>46082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2944</v>
      </c>
      <c r="B12" s="176">
        <v>46090</v>
      </c>
      <c r="C12" s="172" t="s">
        <v>2694</v>
      </c>
      <c r="D12" s="172" t="s">
        <v>82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46090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-15.4</v>
      </c>
    </row>
    <row r="13" spans="1:16" ht="19.5" hidden="1" customHeight="1">
      <c r="A13" s="172" t="s">
        <v>2945</v>
      </c>
      <c r="B13" s="176">
        <v>46090</v>
      </c>
      <c r="C13" s="172" t="s">
        <v>92</v>
      </c>
      <c r="D13" s="172" t="s">
        <v>24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46081</v>
      </c>
      <c r="K13" s="172" t="s">
        <v>93</v>
      </c>
      <c r="L13" s="172" t="s">
        <v>94</v>
      </c>
      <c r="M13" s="179">
        <v>0</v>
      </c>
      <c r="N13" s="177"/>
      <c r="O13" s="177">
        <v>35</v>
      </c>
      <c r="P13" s="180">
        <v>-56.94</v>
      </c>
    </row>
    <row r="14" spans="1:16" ht="19.5" hidden="1" customHeight="1">
      <c r="A14" s="172" t="s">
        <v>2945</v>
      </c>
      <c r="B14" s="176">
        <v>46090</v>
      </c>
      <c r="C14" s="172" t="s">
        <v>2694</v>
      </c>
      <c r="D14" s="172" t="s">
        <v>95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46081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-16.54</v>
      </c>
    </row>
    <row r="15" spans="1:16" ht="19.5" hidden="1" customHeight="1">
      <c r="A15" s="172" t="s">
        <v>2945</v>
      </c>
      <c r="B15" s="176">
        <v>46090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46081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hidden="1" customHeight="1">
      <c r="A16" s="172" t="s">
        <v>2945</v>
      </c>
      <c r="B16" s="176">
        <v>46090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46081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hidden="1" customHeight="1">
      <c r="A17" s="172" t="s">
        <v>2945</v>
      </c>
      <c r="B17" s="176">
        <v>46090</v>
      </c>
      <c r="C17" s="172" t="s">
        <v>2694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46081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hidden="1" customHeight="1">
      <c r="A18" s="172" t="s">
        <v>2946</v>
      </c>
      <c r="B18" s="176">
        <v>46090</v>
      </c>
      <c r="C18" s="172" t="s">
        <v>92</v>
      </c>
      <c r="D18" s="172" t="s">
        <v>96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0</v>
      </c>
    </row>
    <row r="19" spans="1:16" ht="19.5" hidden="1" customHeight="1">
      <c r="A19" s="172" t="s">
        <v>2946</v>
      </c>
      <c r="B19" s="176">
        <v>46090</v>
      </c>
      <c r="C19" s="172" t="s">
        <v>92</v>
      </c>
      <c r="D19" s="172" t="s">
        <v>97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-56.94</v>
      </c>
    </row>
    <row r="20" spans="1:16" ht="19.5" hidden="1" customHeight="1">
      <c r="A20" s="172" t="s">
        <v>2946</v>
      </c>
      <c r="B20" s="176">
        <v>46090</v>
      </c>
      <c r="C20" s="172" t="s">
        <v>2694</v>
      </c>
      <c r="D20" s="172" t="s">
        <v>98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-15</v>
      </c>
    </row>
    <row r="21" spans="1:16" ht="19.5" hidden="1" customHeight="1">
      <c r="A21" s="172" t="s">
        <v>2946</v>
      </c>
      <c r="B21" s="176">
        <v>46090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>
        <v>36</v>
      </c>
      <c r="P21" s="180">
        <v>-56.94</v>
      </c>
    </row>
    <row r="22" spans="1:16" ht="19.5" hidden="1" customHeight="1">
      <c r="A22" s="172" t="s">
        <v>2946</v>
      </c>
      <c r="B22" s="176">
        <v>46090</v>
      </c>
      <c r="C22" s="172" t="s">
        <v>2694</v>
      </c>
      <c r="D22" s="172" t="s">
        <v>95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-11.98</v>
      </c>
    </row>
    <row r="23" spans="1:16" ht="19.5" hidden="1" customHeight="1">
      <c r="A23" s="172" t="s">
        <v>2947</v>
      </c>
      <c r="B23" s="176">
        <v>46090</v>
      </c>
      <c r="C23" s="172" t="s">
        <v>2694</v>
      </c>
      <c r="D23" s="172" t="s">
        <v>82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46090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-16.05</v>
      </c>
    </row>
    <row r="24" spans="1:16" ht="19.5" hidden="1" customHeight="1">
      <c r="A24" s="172" t="s">
        <v>2948</v>
      </c>
      <c r="B24" s="176">
        <v>46090</v>
      </c>
      <c r="C24" s="172" t="s">
        <v>1748</v>
      </c>
      <c r="D24" s="172" t="s">
        <v>2749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46075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</v>
      </c>
    </row>
    <row r="25" spans="1:16" ht="19.5" hidden="1" customHeight="1">
      <c r="A25" s="172" t="s">
        <v>2948</v>
      </c>
      <c r="B25" s="176">
        <v>46090</v>
      </c>
      <c r="C25" s="172" t="s">
        <v>2694</v>
      </c>
      <c r="D25" s="172" t="s">
        <v>2750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46075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-10</v>
      </c>
    </row>
    <row r="26" spans="1:16" ht="19.5" hidden="1" customHeight="1">
      <c r="A26" s="172" t="s">
        <v>2949</v>
      </c>
      <c r="B26" s="176">
        <v>46090</v>
      </c>
      <c r="C26" s="172" t="s">
        <v>92</v>
      </c>
      <c r="D26" s="172" t="s">
        <v>24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46083</v>
      </c>
      <c r="K26" s="172" t="s">
        <v>93</v>
      </c>
      <c r="L26" s="172" t="s">
        <v>94</v>
      </c>
      <c r="M26" s="179">
        <v>0</v>
      </c>
      <c r="N26" s="177"/>
      <c r="O26" s="177">
        <v>35</v>
      </c>
      <c r="P26" s="180">
        <v>-46.77</v>
      </c>
    </row>
    <row r="27" spans="1:16" ht="19.5" hidden="1" customHeight="1">
      <c r="A27" s="172" t="s">
        <v>2949</v>
      </c>
      <c r="B27" s="176">
        <v>46090</v>
      </c>
      <c r="C27" s="172" t="s">
        <v>2694</v>
      </c>
      <c r="D27" s="172" t="s">
        <v>95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46083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-13.12</v>
      </c>
    </row>
    <row r="28" spans="1:16" ht="19.5" hidden="1" customHeight="1">
      <c r="A28" s="172" t="s">
        <v>2949</v>
      </c>
      <c r="B28" s="176">
        <v>46090</v>
      </c>
      <c r="C28" s="172" t="s">
        <v>92</v>
      </c>
      <c r="D28" s="172" t="s">
        <v>96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46083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0</v>
      </c>
    </row>
    <row r="29" spans="1:16" ht="19.5" hidden="1" customHeight="1">
      <c r="A29" s="172" t="s">
        <v>2949</v>
      </c>
      <c r="B29" s="176">
        <v>46090</v>
      </c>
      <c r="C29" s="172" t="s">
        <v>92</v>
      </c>
      <c r="D29" s="172" t="s">
        <v>97</v>
      </c>
      <c r="E29" s="172" t="s">
        <v>43</v>
      </c>
      <c r="F29" s="172" t="s">
        <v>125</v>
      </c>
      <c r="G29" s="172" t="s">
        <v>84</v>
      </c>
      <c r="H29" s="177">
        <v>1</v>
      </c>
      <c r="I29" s="178">
        <v>0</v>
      </c>
      <c r="J29" s="176">
        <v>46083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-46.77</v>
      </c>
    </row>
    <row r="30" spans="1:16" ht="19.5" hidden="1" customHeight="1">
      <c r="A30" s="172" t="s">
        <v>2949</v>
      </c>
      <c r="B30" s="176">
        <v>46090</v>
      </c>
      <c r="C30" s="172" t="s">
        <v>2694</v>
      </c>
      <c r="D30" s="172" t="s">
        <v>98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46083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-15</v>
      </c>
    </row>
    <row r="31" spans="1:16" ht="19.5" hidden="1" customHeight="1">
      <c r="A31" s="172" t="s">
        <v>85</v>
      </c>
      <c r="B31" s="176">
        <v>46090</v>
      </c>
      <c r="C31" s="172" t="s">
        <v>109</v>
      </c>
      <c r="D31" s="172" t="s">
        <v>110</v>
      </c>
      <c r="E31" s="172" t="s">
        <v>85</v>
      </c>
      <c r="F31" s="172" t="s">
        <v>85</v>
      </c>
      <c r="G31" s="172" t="s">
        <v>2950</v>
      </c>
      <c r="H31" s="177">
        <v>0</v>
      </c>
      <c r="I31" s="178">
        <v>0</v>
      </c>
      <c r="J31" s="176">
        <v>46090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-150</v>
      </c>
    </row>
    <row r="32" spans="1:16" ht="19.5" hidden="1" customHeight="1">
      <c r="A32" s="172" t="s">
        <v>2951</v>
      </c>
      <c r="B32" s="176">
        <v>46090</v>
      </c>
      <c r="C32" s="172" t="s">
        <v>92</v>
      </c>
      <c r="D32" s="172" t="s">
        <v>24</v>
      </c>
      <c r="E32" s="172" t="s">
        <v>39</v>
      </c>
      <c r="F32" s="172" t="s">
        <v>117</v>
      </c>
      <c r="G32" s="172" t="s">
        <v>84</v>
      </c>
      <c r="H32" s="177">
        <v>1</v>
      </c>
      <c r="I32" s="178">
        <v>2327</v>
      </c>
      <c r="J32" s="176">
        <v>46086</v>
      </c>
      <c r="K32" s="172" t="s">
        <v>93</v>
      </c>
      <c r="L32" s="172" t="s">
        <v>94</v>
      </c>
      <c r="M32" s="179">
        <v>0.43</v>
      </c>
      <c r="N32" s="177"/>
      <c r="O32" s="177">
        <v>35</v>
      </c>
      <c r="P32" s="180">
        <v>-98.97</v>
      </c>
    </row>
    <row r="33" spans="1:16" ht="19.5" hidden="1" customHeight="1">
      <c r="A33" s="172" t="s">
        <v>2951</v>
      </c>
      <c r="B33" s="176">
        <v>46090</v>
      </c>
      <c r="C33" s="172" t="s">
        <v>100</v>
      </c>
      <c r="D33" s="172" t="s">
        <v>101</v>
      </c>
      <c r="E33" s="172" t="s">
        <v>39</v>
      </c>
      <c r="F33" s="172" t="s">
        <v>117</v>
      </c>
      <c r="G33" s="172" t="s">
        <v>84</v>
      </c>
      <c r="H33" s="177">
        <v>1</v>
      </c>
      <c r="I33" s="178">
        <v>2327</v>
      </c>
      <c r="J33" s="176">
        <v>46086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1016.16</v>
      </c>
    </row>
    <row r="34" spans="1:16" ht="19.5" hidden="1" customHeight="1">
      <c r="A34" s="172" t="s">
        <v>2951</v>
      </c>
      <c r="B34" s="176">
        <v>46090</v>
      </c>
      <c r="C34" s="172" t="s">
        <v>100</v>
      </c>
      <c r="D34" s="172" t="s">
        <v>102</v>
      </c>
      <c r="E34" s="172" t="s">
        <v>39</v>
      </c>
      <c r="F34" s="172" t="s">
        <v>117</v>
      </c>
      <c r="G34" s="172" t="s">
        <v>84</v>
      </c>
      <c r="H34" s="177">
        <v>1</v>
      </c>
      <c r="I34" s="178">
        <v>2327</v>
      </c>
      <c r="J34" s="176">
        <v>46086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10.16</v>
      </c>
    </row>
    <row r="35" spans="1:16" ht="19.5" hidden="1" customHeight="1">
      <c r="A35" s="172" t="s">
        <v>2951</v>
      </c>
      <c r="B35" s="176">
        <v>46090</v>
      </c>
      <c r="C35" s="172" t="s">
        <v>100</v>
      </c>
      <c r="D35" s="172" t="s">
        <v>103</v>
      </c>
      <c r="E35" s="172" t="s">
        <v>39</v>
      </c>
      <c r="F35" s="172" t="s">
        <v>117</v>
      </c>
      <c r="G35" s="172" t="s">
        <v>84</v>
      </c>
      <c r="H35" s="177">
        <v>1</v>
      </c>
      <c r="I35" s="178">
        <v>2327</v>
      </c>
      <c r="J35" s="176">
        <v>46086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1300.68</v>
      </c>
    </row>
    <row r="36" spans="1:16" ht="19.5" hidden="1" customHeight="1">
      <c r="A36" s="172" t="s">
        <v>2951</v>
      </c>
      <c r="B36" s="176">
        <v>46090</v>
      </c>
      <c r="C36" s="172" t="s">
        <v>104</v>
      </c>
      <c r="D36" s="172" t="s">
        <v>105</v>
      </c>
      <c r="E36" s="172" t="s">
        <v>39</v>
      </c>
      <c r="F36" s="172" t="s">
        <v>117</v>
      </c>
      <c r="G36" s="172" t="s">
        <v>84</v>
      </c>
      <c r="H36" s="177">
        <v>1</v>
      </c>
      <c r="I36" s="178">
        <v>2327</v>
      </c>
      <c r="J36" s="176">
        <v>46086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-1000.61</v>
      </c>
    </row>
    <row r="37" spans="1:16" ht="19.5" hidden="1" customHeight="1">
      <c r="A37" s="172" t="s">
        <v>2951</v>
      </c>
      <c r="B37" s="176">
        <v>46090</v>
      </c>
      <c r="C37" s="172" t="s">
        <v>2694</v>
      </c>
      <c r="D37" s="172" t="s">
        <v>95</v>
      </c>
      <c r="E37" s="172" t="s">
        <v>39</v>
      </c>
      <c r="F37" s="172" t="s">
        <v>117</v>
      </c>
      <c r="G37" s="172" t="s">
        <v>84</v>
      </c>
      <c r="H37" s="177">
        <v>1</v>
      </c>
      <c r="I37" s="178">
        <v>2327</v>
      </c>
      <c r="J37" s="176">
        <v>46086</v>
      </c>
      <c r="K37" s="172" t="s">
        <v>93</v>
      </c>
      <c r="L37" s="172" t="s">
        <v>94</v>
      </c>
      <c r="M37" s="179">
        <v>0.43</v>
      </c>
      <c r="N37" s="177"/>
      <c r="O37" s="177"/>
      <c r="P37" s="180">
        <v>-11.66</v>
      </c>
    </row>
    <row r="38" spans="1:16" ht="19.5" hidden="1" customHeight="1">
      <c r="A38" s="172" t="s">
        <v>2951</v>
      </c>
      <c r="B38" s="176">
        <v>46090</v>
      </c>
      <c r="C38" s="172" t="s">
        <v>2694</v>
      </c>
      <c r="D38" s="172" t="s">
        <v>82</v>
      </c>
      <c r="E38" s="172" t="s">
        <v>39</v>
      </c>
      <c r="F38" s="172" t="s">
        <v>117</v>
      </c>
      <c r="G38" s="172" t="s">
        <v>84</v>
      </c>
      <c r="H38" s="177">
        <v>1</v>
      </c>
      <c r="I38" s="178">
        <v>0</v>
      </c>
      <c r="J38" s="176">
        <v>46086</v>
      </c>
      <c r="K38" s="172" t="s">
        <v>85</v>
      </c>
      <c r="L38" s="172" t="s">
        <v>85</v>
      </c>
      <c r="M38" s="179">
        <v>0</v>
      </c>
      <c r="N38" s="177"/>
      <c r="O38" s="177"/>
      <c r="P38" s="180">
        <v>-19.309999999999999</v>
      </c>
    </row>
    <row r="39" spans="1:16" ht="19.5" hidden="1" customHeight="1">
      <c r="A39" s="172" t="s">
        <v>2952</v>
      </c>
      <c r="B39" s="176">
        <v>46090</v>
      </c>
      <c r="C39" s="172" t="s">
        <v>92</v>
      </c>
      <c r="D39" s="172" t="s">
        <v>24</v>
      </c>
      <c r="E39" s="172" t="s">
        <v>42</v>
      </c>
      <c r="F39" s="172" t="s">
        <v>89</v>
      </c>
      <c r="G39" s="172" t="s">
        <v>84</v>
      </c>
      <c r="H39" s="177">
        <v>1</v>
      </c>
      <c r="I39" s="178">
        <v>2327</v>
      </c>
      <c r="J39" s="176">
        <v>46086</v>
      </c>
      <c r="K39" s="172" t="s">
        <v>93</v>
      </c>
      <c r="L39" s="172" t="s">
        <v>94</v>
      </c>
      <c r="M39" s="179">
        <v>0.43</v>
      </c>
      <c r="N39" s="177"/>
      <c r="O39" s="177">
        <v>35</v>
      </c>
      <c r="P39" s="180">
        <v>-98.97</v>
      </c>
    </row>
    <row r="40" spans="1:16" ht="19.5" hidden="1" customHeight="1">
      <c r="A40" s="172" t="s">
        <v>2952</v>
      </c>
      <c r="B40" s="176">
        <v>46090</v>
      </c>
      <c r="C40" s="172" t="s">
        <v>100</v>
      </c>
      <c r="D40" s="172" t="s">
        <v>101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2327</v>
      </c>
      <c r="J40" s="176">
        <v>46086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904.94</v>
      </c>
    </row>
    <row r="41" spans="1:16" ht="19.5" hidden="1" customHeight="1">
      <c r="A41" s="172" t="s">
        <v>2952</v>
      </c>
      <c r="B41" s="176">
        <v>46090</v>
      </c>
      <c r="C41" s="172" t="s">
        <v>100</v>
      </c>
      <c r="D41" s="172" t="s">
        <v>102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2327</v>
      </c>
      <c r="J41" s="176">
        <v>46086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9.0500000000000007</v>
      </c>
    </row>
    <row r="42" spans="1:16" ht="19.5" hidden="1" customHeight="1">
      <c r="A42" s="172" t="s">
        <v>2952</v>
      </c>
      <c r="B42" s="176">
        <v>46090</v>
      </c>
      <c r="C42" s="172" t="s">
        <v>100</v>
      </c>
      <c r="D42" s="172" t="s">
        <v>103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2327</v>
      </c>
      <c r="J42" s="176">
        <v>46086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1413.01</v>
      </c>
    </row>
    <row r="43" spans="1:16" ht="19.5" hidden="1" customHeight="1">
      <c r="A43" s="172" t="s">
        <v>2952</v>
      </c>
      <c r="B43" s="176">
        <v>46090</v>
      </c>
      <c r="C43" s="172" t="s">
        <v>104</v>
      </c>
      <c r="D43" s="172" t="s">
        <v>105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2327</v>
      </c>
      <c r="J43" s="176">
        <v>46086</v>
      </c>
      <c r="K43" s="172" t="s">
        <v>93</v>
      </c>
      <c r="L43" s="172" t="s">
        <v>94</v>
      </c>
      <c r="M43" s="179">
        <v>0.43</v>
      </c>
      <c r="N43" s="177"/>
      <c r="O43" s="177"/>
      <c r="P43" s="180">
        <v>-1000.61</v>
      </c>
    </row>
    <row r="44" spans="1:16" ht="19.5" hidden="1" customHeight="1">
      <c r="A44" s="172" t="s">
        <v>2952</v>
      </c>
      <c r="B44" s="176">
        <v>46090</v>
      </c>
      <c r="C44" s="172" t="s">
        <v>2694</v>
      </c>
      <c r="D44" s="172" t="s">
        <v>95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2327</v>
      </c>
      <c r="J44" s="176">
        <v>46086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-11.45</v>
      </c>
    </row>
    <row r="45" spans="1:16" ht="19.5" hidden="1" customHeight="1">
      <c r="A45" s="172" t="s">
        <v>2952</v>
      </c>
      <c r="B45" s="176">
        <v>46090</v>
      </c>
      <c r="C45" s="172" t="s">
        <v>2694</v>
      </c>
      <c r="D45" s="172" t="s">
        <v>82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0</v>
      </c>
      <c r="J45" s="176">
        <v>46086</v>
      </c>
      <c r="K45" s="172" t="s">
        <v>85</v>
      </c>
      <c r="L45" s="172" t="s">
        <v>85</v>
      </c>
      <c r="M45" s="179">
        <v>0</v>
      </c>
      <c r="N45" s="177"/>
      <c r="O45" s="177"/>
      <c r="P45" s="180">
        <v>-17.190000000000001</v>
      </c>
    </row>
    <row r="46" spans="1:16" ht="19.5" hidden="1" customHeight="1">
      <c r="A46" s="172" t="s">
        <v>2953</v>
      </c>
      <c r="B46" s="176">
        <v>46090</v>
      </c>
      <c r="C46" s="172" t="s">
        <v>92</v>
      </c>
      <c r="D46" s="172" t="s">
        <v>24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2327</v>
      </c>
      <c r="J46" s="176">
        <v>46087</v>
      </c>
      <c r="K46" s="172" t="s">
        <v>93</v>
      </c>
      <c r="L46" s="172" t="s">
        <v>94</v>
      </c>
      <c r="M46" s="179">
        <v>0.43</v>
      </c>
      <c r="N46" s="177"/>
      <c r="O46" s="177">
        <v>35</v>
      </c>
      <c r="P46" s="180">
        <v>-98.97</v>
      </c>
    </row>
    <row r="47" spans="1:16" ht="19.5" hidden="1" customHeight="1">
      <c r="A47" s="172" t="s">
        <v>2953</v>
      </c>
      <c r="B47" s="176">
        <v>46090</v>
      </c>
      <c r="C47" s="172" t="s">
        <v>100</v>
      </c>
      <c r="D47" s="172" t="s">
        <v>101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2327</v>
      </c>
      <c r="J47" s="176">
        <v>46087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865.02</v>
      </c>
    </row>
    <row r="48" spans="1:16" ht="19.5" hidden="1" customHeight="1">
      <c r="A48" s="172" t="s">
        <v>2953</v>
      </c>
      <c r="B48" s="176">
        <v>46090</v>
      </c>
      <c r="C48" s="172" t="s">
        <v>100</v>
      </c>
      <c r="D48" s="172" t="s">
        <v>102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2327</v>
      </c>
      <c r="J48" s="176">
        <v>46087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8.65</v>
      </c>
    </row>
    <row r="49" spans="1:16" ht="19.5" hidden="1" customHeight="1">
      <c r="A49" s="172" t="s">
        <v>2953</v>
      </c>
      <c r="B49" s="176">
        <v>46090</v>
      </c>
      <c r="C49" s="172" t="s">
        <v>100</v>
      </c>
      <c r="D49" s="172" t="s">
        <v>103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2327</v>
      </c>
      <c r="J49" s="176">
        <v>46087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1453.33</v>
      </c>
    </row>
    <row r="50" spans="1:16" ht="19.5" hidden="1" customHeight="1">
      <c r="A50" s="172" t="s">
        <v>2953</v>
      </c>
      <c r="B50" s="176">
        <v>46090</v>
      </c>
      <c r="C50" s="172" t="s">
        <v>104</v>
      </c>
      <c r="D50" s="172" t="s">
        <v>105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2327</v>
      </c>
      <c r="J50" s="176">
        <v>46087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-1000.61</v>
      </c>
    </row>
    <row r="51" spans="1:16" ht="19.5" hidden="1" customHeight="1">
      <c r="A51" s="172" t="s">
        <v>2953</v>
      </c>
      <c r="B51" s="176">
        <v>46090</v>
      </c>
      <c r="C51" s="172" t="s">
        <v>2694</v>
      </c>
      <c r="D51" s="172" t="s">
        <v>95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2327</v>
      </c>
      <c r="J51" s="176">
        <v>46087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-10.199999999999999</v>
      </c>
    </row>
    <row r="52" spans="1:16" ht="19.5" hidden="1" customHeight="1">
      <c r="A52" s="172" t="s">
        <v>2953</v>
      </c>
      <c r="B52" s="176">
        <v>46090</v>
      </c>
      <c r="C52" s="172" t="s">
        <v>2694</v>
      </c>
      <c r="D52" s="172" t="s">
        <v>82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0</v>
      </c>
      <c r="J52" s="176">
        <v>46087</v>
      </c>
      <c r="K52" s="172" t="s">
        <v>85</v>
      </c>
      <c r="L52" s="172" t="s">
        <v>85</v>
      </c>
      <c r="M52" s="179">
        <v>0</v>
      </c>
      <c r="N52" s="177"/>
      <c r="O52" s="177"/>
      <c r="P52" s="180">
        <v>-16.440000000000001</v>
      </c>
    </row>
    <row r="53" spans="1:16" ht="19.5" hidden="1" customHeight="1">
      <c r="A53" s="172" t="s">
        <v>2954</v>
      </c>
      <c r="B53" s="176">
        <v>46090</v>
      </c>
      <c r="C53" s="172" t="s">
        <v>2694</v>
      </c>
      <c r="D53" s="172" t="s">
        <v>82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46090</v>
      </c>
      <c r="K53" s="172" t="s">
        <v>85</v>
      </c>
      <c r="L53" s="172" t="s">
        <v>85</v>
      </c>
      <c r="M53" s="179">
        <v>0</v>
      </c>
      <c r="N53" s="177"/>
      <c r="O53" s="177"/>
      <c r="P53" s="180">
        <v>-16.489999999999998</v>
      </c>
    </row>
    <row r="54" spans="1:16" ht="19.5" hidden="1" customHeight="1">
      <c r="A54" s="172" t="s">
        <v>2955</v>
      </c>
      <c r="B54" s="176">
        <v>46090</v>
      </c>
      <c r="C54" s="172" t="s">
        <v>92</v>
      </c>
      <c r="D54" s="172" t="s">
        <v>24</v>
      </c>
      <c r="E54" s="172" t="s">
        <v>58</v>
      </c>
      <c r="F54" s="172" t="s">
        <v>1300</v>
      </c>
      <c r="G54" s="172" t="s">
        <v>84</v>
      </c>
      <c r="H54" s="177">
        <v>1</v>
      </c>
      <c r="I54" s="178">
        <v>2470</v>
      </c>
      <c r="J54" s="176">
        <v>46084</v>
      </c>
      <c r="K54" s="172" t="s">
        <v>93</v>
      </c>
      <c r="L54" s="172" t="s">
        <v>94</v>
      </c>
      <c r="M54" s="179">
        <v>0.43</v>
      </c>
      <c r="N54" s="177"/>
      <c r="O54" s="177">
        <v>35</v>
      </c>
      <c r="P54" s="180">
        <v>-114.68</v>
      </c>
    </row>
    <row r="55" spans="1:16" ht="19.5" hidden="1" customHeight="1">
      <c r="A55" s="172" t="s">
        <v>2955</v>
      </c>
      <c r="B55" s="176">
        <v>46090</v>
      </c>
      <c r="C55" s="172" t="s">
        <v>100</v>
      </c>
      <c r="D55" s="172" t="s">
        <v>101</v>
      </c>
      <c r="E55" s="172" t="s">
        <v>58</v>
      </c>
      <c r="F55" s="172" t="s">
        <v>1300</v>
      </c>
      <c r="G55" s="172" t="s">
        <v>84</v>
      </c>
      <c r="H55" s="177">
        <v>1</v>
      </c>
      <c r="I55" s="178">
        <v>2470</v>
      </c>
      <c r="J55" s="176">
        <v>46084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473.24</v>
      </c>
    </row>
    <row r="56" spans="1:16" ht="19.5" hidden="1" customHeight="1">
      <c r="A56" s="172" t="s">
        <v>2955</v>
      </c>
      <c r="B56" s="176">
        <v>46090</v>
      </c>
      <c r="C56" s="172" t="s">
        <v>100</v>
      </c>
      <c r="D56" s="172" t="s">
        <v>102</v>
      </c>
      <c r="E56" s="172" t="s">
        <v>58</v>
      </c>
      <c r="F56" s="172" t="s">
        <v>1300</v>
      </c>
      <c r="G56" s="172" t="s">
        <v>84</v>
      </c>
      <c r="H56" s="177">
        <v>1</v>
      </c>
      <c r="I56" s="178">
        <v>2470</v>
      </c>
      <c r="J56" s="176">
        <v>46084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4.7300000000000004</v>
      </c>
    </row>
    <row r="57" spans="1:16" ht="19.5" hidden="1" customHeight="1">
      <c r="A57" s="172" t="s">
        <v>2955</v>
      </c>
      <c r="B57" s="176">
        <v>46090</v>
      </c>
      <c r="C57" s="172" t="s">
        <v>100</v>
      </c>
      <c r="D57" s="172" t="s">
        <v>103</v>
      </c>
      <c r="E57" s="172" t="s">
        <v>58</v>
      </c>
      <c r="F57" s="172" t="s">
        <v>1300</v>
      </c>
      <c r="G57" s="172" t="s">
        <v>84</v>
      </c>
      <c r="H57" s="177">
        <v>1</v>
      </c>
      <c r="I57" s="178">
        <v>2470</v>
      </c>
      <c r="J57" s="176">
        <v>46084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1992.03</v>
      </c>
    </row>
    <row r="58" spans="1:16" ht="19.5" hidden="1" customHeight="1">
      <c r="A58" s="172" t="s">
        <v>2955</v>
      </c>
      <c r="B58" s="176">
        <v>46090</v>
      </c>
      <c r="C58" s="172" t="s">
        <v>104</v>
      </c>
      <c r="D58" s="172" t="s">
        <v>105</v>
      </c>
      <c r="E58" s="172" t="s">
        <v>58</v>
      </c>
      <c r="F58" s="172" t="s">
        <v>1300</v>
      </c>
      <c r="G58" s="172" t="s">
        <v>84</v>
      </c>
      <c r="H58" s="177">
        <v>1</v>
      </c>
      <c r="I58" s="178">
        <v>2470</v>
      </c>
      <c r="J58" s="176">
        <v>46084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-1062.0999999999999</v>
      </c>
    </row>
    <row r="59" spans="1:16" ht="19.5" hidden="1" customHeight="1">
      <c r="A59" s="172" t="s">
        <v>2956</v>
      </c>
      <c r="B59" s="176">
        <v>46090</v>
      </c>
      <c r="C59" s="172" t="s">
        <v>2694</v>
      </c>
      <c r="D59" s="172" t="s">
        <v>82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0</v>
      </c>
      <c r="J59" s="176">
        <v>46090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-2.4500000000000002</v>
      </c>
    </row>
    <row r="60" spans="1:16" ht="19.5" hidden="1" customHeight="1">
      <c r="A60" s="172" t="s">
        <v>2957</v>
      </c>
      <c r="B60" s="176">
        <v>46090</v>
      </c>
      <c r="C60" s="172" t="s">
        <v>2694</v>
      </c>
      <c r="D60" s="172" t="s">
        <v>82</v>
      </c>
      <c r="E60" s="172" t="s">
        <v>58</v>
      </c>
      <c r="F60" s="172" t="s">
        <v>1300</v>
      </c>
      <c r="G60" s="172" t="s">
        <v>84</v>
      </c>
      <c r="H60" s="177">
        <v>1</v>
      </c>
      <c r="I60" s="178">
        <v>0</v>
      </c>
      <c r="J60" s="176">
        <v>46090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-16.38</v>
      </c>
    </row>
    <row r="61" spans="1:16" ht="19.5" hidden="1" customHeight="1">
      <c r="A61" s="172" t="s">
        <v>2958</v>
      </c>
      <c r="B61" s="176">
        <v>46090</v>
      </c>
      <c r="C61" s="172" t="s">
        <v>92</v>
      </c>
      <c r="D61" s="172" t="s">
        <v>24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0</v>
      </c>
      <c r="J61" s="176">
        <v>46084</v>
      </c>
      <c r="K61" s="172" t="s">
        <v>93</v>
      </c>
      <c r="L61" s="172" t="s">
        <v>94</v>
      </c>
      <c r="M61" s="179">
        <v>0</v>
      </c>
      <c r="N61" s="177"/>
      <c r="O61" s="177">
        <v>35</v>
      </c>
      <c r="P61" s="180">
        <v>-46.77</v>
      </c>
    </row>
    <row r="62" spans="1:16" ht="19.5" hidden="1" customHeight="1">
      <c r="A62" s="172" t="s">
        <v>2958</v>
      </c>
      <c r="B62" s="176">
        <v>46090</v>
      </c>
      <c r="C62" s="172" t="s">
        <v>2694</v>
      </c>
      <c r="D62" s="172" t="s">
        <v>95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0</v>
      </c>
      <c r="J62" s="176">
        <v>46084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-18.16</v>
      </c>
    </row>
    <row r="63" spans="1:16" ht="19.5" hidden="1" customHeight="1">
      <c r="A63" s="172" t="s">
        <v>2958</v>
      </c>
      <c r="B63" s="176">
        <v>46090</v>
      </c>
      <c r="C63" s="172" t="s">
        <v>92</v>
      </c>
      <c r="D63" s="172" t="s">
        <v>96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0</v>
      </c>
      <c r="J63" s="176">
        <v>46084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2958</v>
      </c>
      <c r="B64" s="176">
        <v>46090</v>
      </c>
      <c r="C64" s="172" t="s">
        <v>92</v>
      </c>
      <c r="D64" s="172" t="s">
        <v>97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0</v>
      </c>
      <c r="J64" s="176">
        <v>46084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-46.77</v>
      </c>
    </row>
    <row r="65" spans="1:16" ht="19.5" hidden="1" customHeight="1">
      <c r="A65" s="172" t="s">
        <v>2958</v>
      </c>
      <c r="B65" s="176">
        <v>46090</v>
      </c>
      <c r="C65" s="172" t="s">
        <v>2694</v>
      </c>
      <c r="D65" s="172" t="s">
        <v>98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0</v>
      </c>
      <c r="J65" s="176">
        <v>46084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2959</v>
      </c>
      <c r="B66" s="176">
        <v>46090</v>
      </c>
      <c r="C66" s="172" t="s">
        <v>92</v>
      </c>
      <c r="D66" s="172" t="s">
        <v>24</v>
      </c>
      <c r="E66" s="172" t="s">
        <v>38</v>
      </c>
      <c r="F66" s="172" t="s">
        <v>87</v>
      </c>
      <c r="G66" s="172" t="s">
        <v>84</v>
      </c>
      <c r="H66" s="177">
        <v>1</v>
      </c>
      <c r="I66" s="178">
        <v>2327</v>
      </c>
      <c r="J66" s="176">
        <v>46087</v>
      </c>
      <c r="K66" s="172" t="s">
        <v>93</v>
      </c>
      <c r="L66" s="172" t="s">
        <v>94</v>
      </c>
      <c r="M66" s="179">
        <v>0.43</v>
      </c>
      <c r="N66" s="177"/>
      <c r="O66" s="177">
        <v>35</v>
      </c>
      <c r="P66" s="180">
        <v>-98.97</v>
      </c>
    </row>
    <row r="67" spans="1:16" ht="19.5" hidden="1" customHeight="1">
      <c r="A67" s="172" t="s">
        <v>2959</v>
      </c>
      <c r="B67" s="176">
        <v>46090</v>
      </c>
      <c r="C67" s="172" t="s">
        <v>100</v>
      </c>
      <c r="D67" s="172" t="s">
        <v>101</v>
      </c>
      <c r="E67" s="172" t="s">
        <v>38</v>
      </c>
      <c r="F67" s="172" t="s">
        <v>87</v>
      </c>
      <c r="G67" s="172" t="s">
        <v>84</v>
      </c>
      <c r="H67" s="177">
        <v>1</v>
      </c>
      <c r="I67" s="178">
        <v>2327</v>
      </c>
      <c r="J67" s="176">
        <v>46087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910.56</v>
      </c>
    </row>
    <row r="68" spans="1:16" ht="19.5" hidden="1" customHeight="1">
      <c r="A68" s="172" t="s">
        <v>2959</v>
      </c>
      <c r="B68" s="176">
        <v>46090</v>
      </c>
      <c r="C68" s="172" t="s">
        <v>100</v>
      </c>
      <c r="D68" s="172" t="s">
        <v>102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2327</v>
      </c>
      <c r="J68" s="176">
        <v>46087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9.11</v>
      </c>
    </row>
    <row r="69" spans="1:16" ht="19.5" hidden="1" customHeight="1">
      <c r="A69" s="172" t="s">
        <v>2959</v>
      </c>
      <c r="B69" s="176">
        <v>46090</v>
      </c>
      <c r="C69" s="172" t="s">
        <v>100</v>
      </c>
      <c r="D69" s="172" t="s">
        <v>103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2327</v>
      </c>
      <c r="J69" s="176">
        <v>46087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1407.33</v>
      </c>
    </row>
    <row r="70" spans="1:16" ht="19.5" hidden="1" customHeight="1">
      <c r="A70" s="172" t="s">
        <v>2959</v>
      </c>
      <c r="B70" s="176">
        <v>46090</v>
      </c>
      <c r="C70" s="172" t="s">
        <v>104</v>
      </c>
      <c r="D70" s="172" t="s">
        <v>105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2327</v>
      </c>
      <c r="J70" s="176">
        <v>46087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-1000.61</v>
      </c>
    </row>
    <row r="71" spans="1:16" ht="19.5" hidden="1" customHeight="1">
      <c r="A71" s="172" t="s">
        <v>2959</v>
      </c>
      <c r="B71" s="176">
        <v>46090</v>
      </c>
      <c r="C71" s="172" t="s">
        <v>2694</v>
      </c>
      <c r="D71" s="172" t="s">
        <v>95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2327</v>
      </c>
      <c r="J71" s="176">
        <v>46087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-25</v>
      </c>
    </row>
    <row r="72" spans="1:16" ht="19.5" hidden="1" customHeight="1">
      <c r="A72" s="172" t="s">
        <v>2960</v>
      </c>
      <c r="B72" s="176">
        <v>46090</v>
      </c>
      <c r="C72" s="172" t="s">
        <v>92</v>
      </c>
      <c r="D72" s="172" t="s">
        <v>24</v>
      </c>
      <c r="E72" s="172" t="s">
        <v>42</v>
      </c>
      <c r="F72" s="172" t="s">
        <v>89</v>
      </c>
      <c r="G72" s="172" t="s">
        <v>84</v>
      </c>
      <c r="H72" s="177">
        <v>1</v>
      </c>
      <c r="I72" s="178">
        <v>2327</v>
      </c>
      <c r="J72" s="176">
        <v>46088</v>
      </c>
      <c r="K72" s="172" t="s">
        <v>93</v>
      </c>
      <c r="L72" s="172" t="s">
        <v>94</v>
      </c>
      <c r="M72" s="179">
        <v>0.43</v>
      </c>
      <c r="N72" s="177"/>
      <c r="O72" s="177">
        <v>34</v>
      </c>
      <c r="P72" s="180">
        <v>-92.45</v>
      </c>
    </row>
    <row r="73" spans="1:16" ht="19.5" hidden="1" customHeight="1">
      <c r="A73" s="172" t="s">
        <v>2960</v>
      </c>
      <c r="B73" s="176">
        <v>46090</v>
      </c>
      <c r="C73" s="172" t="s">
        <v>100</v>
      </c>
      <c r="D73" s="172" t="s">
        <v>101</v>
      </c>
      <c r="E73" s="172" t="s">
        <v>42</v>
      </c>
      <c r="F73" s="172" t="s">
        <v>89</v>
      </c>
      <c r="G73" s="172" t="s">
        <v>84</v>
      </c>
      <c r="H73" s="177">
        <v>1</v>
      </c>
      <c r="I73" s="178">
        <v>2327</v>
      </c>
      <c r="J73" s="176">
        <v>46088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809.89</v>
      </c>
    </row>
    <row r="74" spans="1:16" ht="19.5" hidden="1" customHeight="1">
      <c r="A74" s="172" t="s">
        <v>2960</v>
      </c>
      <c r="B74" s="176">
        <v>46090</v>
      </c>
      <c r="C74" s="172" t="s">
        <v>100</v>
      </c>
      <c r="D74" s="172" t="s">
        <v>102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2327</v>
      </c>
      <c r="J74" s="176">
        <v>46088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8.1</v>
      </c>
    </row>
    <row r="75" spans="1:16" ht="19.5" hidden="1" customHeight="1">
      <c r="A75" s="172" t="s">
        <v>2960</v>
      </c>
      <c r="B75" s="176">
        <v>46090</v>
      </c>
      <c r="C75" s="172" t="s">
        <v>100</v>
      </c>
      <c r="D75" s="172" t="s">
        <v>103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2327</v>
      </c>
      <c r="J75" s="176">
        <v>46088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1509.01</v>
      </c>
    </row>
    <row r="76" spans="1:16" ht="19.5" hidden="1" customHeight="1">
      <c r="A76" s="172" t="s">
        <v>2960</v>
      </c>
      <c r="B76" s="176">
        <v>46090</v>
      </c>
      <c r="C76" s="172" t="s">
        <v>104</v>
      </c>
      <c r="D76" s="172" t="s">
        <v>105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2327</v>
      </c>
      <c r="J76" s="176">
        <v>46088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-1000.61</v>
      </c>
    </row>
    <row r="77" spans="1:16" ht="19.5" hidden="1" customHeight="1">
      <c r="A77" s="172" t="s">
        <v>2960</v>
      </c>
      <c r="B77" s="176">
        <v>46090</v>
      </c>
      <c r="C77" s="172" t="s">
        <v>2694</v>
      </c>
      <c r="D77" s="172" t="s">
        <v>95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2327</v>
      </c>
      <c r="J77" s="176">
        <v>46088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-11.16</v>
      </c>
    </row>
    <row r="78" spans="1:16" ht="19.5" hidden="1" customHeight="1">
      <c r="A78" s="172" t="s">
        <v>2961</v>
      </c>
      <c r="B78" s="176">
        <v>46090</v>
      </c>
      <c r="C78" s="172" t="s">
        <v>92</v>
      </c>
      <c r="D78" s="172" t="s">
        <v>24</v>
      </c>
      <c r="E78" s="172" t="s">
        <v>60</v>
      </c>
      <c r="F78" s="172" t="s">
        <v>1426</v>
      </c>
      <c r="G78" s="172" t="s">
        <v>84</v>
      </c>
      <c r="H78" s="177">
        <v>1</v>
      </c>
      <c r="I78" s="178">
        <v>2422</v>
      </c>
      <c r="J78" s="176">
        <v>46088</v>
      </c>
      <c r="K78" s="172" t="s">
        <v>93</v>
      </c>
      <c r="L78" s="172" t="s">
        <v>94</v>
      </c>
      <c r="M78" s="179">
        <v>0.43</v>
      </c>
      <c r="N78" s="177"/>
      <c r="O78" s="177">
        <v>34</v>
      </c>
      <c r="P78" s="180">
        <v>-106.79</v>
      </c>
    </row>
    <row r="79" spans="1:16" ht="19.5" hidden="1" customHeight="1">
      <c r="A79" s="172" t="s">
        <v>2961</v>
      </c>
      <c r="B79" s="176">
        <v>46090</v>
      </c>
      <c r="C79" s="172" t="s">
        <v>100</v>
      </c>
      <c r="D79" s="172" t="s">
        <v>101</v>
      </c>
      <c r="E79" s="172" t="s">
        <v>60</v>
      </c>
      <c r="F79" s="172" t="s">
        <v>1426</v>
      </c>
      <c r="G79" s="172" t="s">
        <v>84</v>
      </c>
      <c r="H79" s="177">
        <v>1</v>
      </c>
      <c r="I79" s="178">
        <v>2422</v>
      </c>
      <c r="J79" s="176">
        <v>46088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851.47</v>
      </c>
    </row>
    <row r="80" spans="1:16" ht="19.5" hidden="1" customHeight="1">
      <c r="A80" s="172" t="s">
        <v>2961</v>
      </c>
      <c r="B80" s="176">
        <v>46090</v>
      </c>
      <c r="C80" s="172" t="s">
        <v>100</v>
      </c>
      <c r="D80" s="172" t="s">
        <v>102</v>
      </c>
      <c r="E80" s="172" t="s">
        <v>60</v>
      </c>
      <c r="F80" s="172" t="s">
        <v>1426</v>
      </c>
      <c r="G80" s="172" t="s">
        <v>84</v>
      </c>
      <c r="H80" s="177">
        <v>1</v>
      </c>
      <c r="I80" s="178">
        <v>2422</v>
      </c>
      <c r="J80" s="176">
        <v>46088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8.51</v>
      </c>
    </row>
    <row r="81" spans="1:16" ht="19.5" hidden="1" customHeight="1">
      <c r="A81" s="172" t="s">
        <v>2961</v>
      </c>
      <c r="B81" s="176">
        <v>46090</v>
      </c>
      <c r="C81" s="172" t="s">
        <v>100</v>
      </c>
      <c r="D81" s="172" t="s">
        <v>103</v>
      </c>
      <c r="E81" s="172" t="s">
        <v>60</v>
      </c>
      <c r="F81" s="172" t="s">
        <v>1426</v>
      </c>
      <c r="G81" s="172" t="s">
        <v>84</v>
      </c>
      <c r="H81" s="177">
        <v>1</v>
      </c>
      <c r="I81" s="178">
        <v>2422</v>
      </c>
      <c r="J81" s="176">
        <v>46088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1562.02</v>
      </c>
    </row>
    <row r="82" spans="1:16" ht="19.5" hidden="1" customHeight="1">
      <c r="A82" s="172" t="s">
        <v>2961</v>
      </c>
      <c r="B82" s="176">
        <v>46090</v>
      </c>
      <c r="C82" s="172" t="s">
        <v>104</v>
      </c>
      <c r="D82" s="172" t="s">
        <v>105</v>
      </c>
      <c r="E82" s="172" t="s">
        <v>60</v>
      </c>
      <c r="F82" s="172" t="s">
        <v>1426</v>
      </c>
      <c r="G82" s="172" t="s">
        <v>84</v>
      </c>
      <c r="H82" s="177">
        <v>1</v>
      </c>
      <c r="I82" s="178">
        <v>2422</v>
      </c>
      <c r="J82" s="176">
        <v>46088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-1041.46</v>
      </c>
    </row>
    <row r="83" spans="1:16" ht="19.5" hidden="1" customHeight="1">
      <c r="A83" s="172" t="s">
        <v>2961</v>
      </c>
      <c r="B83" s="176">
        <v>46090</v>
      </c>
      <c r="C83" s="172" t="s">
        <v>2694</v>
      </c>
      <c r="D83" s="172" t="s">
        <v>95</v>
      </c>
      <c r="E83" s="172" t="s">
        <v>60</v>
      </c>
      <c r="F83" s="172" t="s">
        <v>1426</v>
      </c>
      <c r="G83" s="172" t="s">
        <v>84</v>
      </c>
      <c r="H83" s="177">
        <v>1</v>
      </c>
      <c r="I83" s="178">
        <v>2422</v>
      </c>
      <c r="J83" s="176">
        <v>46088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-10.3</v>
      </c>
    </row>
    <row r="84" spans="1:16" ht="19.5" hidden="1" customHeight="1">
      <c r="A84" s="172" t="s">
        <v>2960</v>
      </c>
      <c r="B84" s="176">
        <v>46090</v>
      </c>
      <c r="C84" s="172" t="s">
        <v>2694</v>
      </c>
      <c r="D84" s="172" t="s">
        <v>82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46088</v>
      </c>
      <c r="K84" s="172" t="s">
        <v>85</v>
      </c>
      <c r="L84" s="172" t="s">
        <v>85</v>
      </c>
      <c r="M84" s="179">
        <v>0</v>
      </c>
      <c r="N84" s="177"/>
      <c r="O84" s="177"/>
      <c r="P84" s="180">
        <v>-15.39</v>
      </c>
    </row>
    <row r="85" spans="1:16" ht="19.5" hidden="1" customHeight="1">
      <c r="A85" s="172" t="s">
        <v>2962</v>
      </c>
      <c r="B85" s="176">
        <v>46090</v>
      </c>
      <c r="C85" s="172" t="s">
        <v>2694</v>
      </c>
      <c r="D85" s="172" t="s">
        <v>82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0</v>
      </c>
      <c r="J85" s="176">
        <v>46090</v>
      </c>
      <c r="K85" s="172" t="s">
        <v>85</v>
      </c>
      <c r="L85" s="172" t="s">
        <v>85</v>
      </c>
      <c r="M85" s="179">
        <v>0</v>
      </c>
      <c r="N85" s="177"/>
      <c r="O85" s="177"/>
      <c r="P85" s="180">
        <v>-16.670000000000002</v>
      </c>
    </row>
    <row r="86" spans="1:16" ht="19.5" hidden="1" customHeight="1">
      <c r="A86" s="172" t="s">
        <v>2963</v>
      </c>
      <c r="B86" s="176">
        <v>46090</v>
      </c>
      <c r="C86" s="172" t="s">
        <v>92</v>
      </c>
      <c r="D86" s="172" t="s">
        <v>24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2422</v>
      </c>
      <c r="J86" s="176">
        <v>46089</v>
      </c>
      <c r="K86" s="172" t="s">
        <v>93</v>
      </c>
      <c r="L86" s="172" t="s">
        <v>94</v>
      </c>
      <c r="M86" s="179">
        <v>0.43</v>
      </c>
      <c r="N86" s="177"/>
      <c r="O86" s="177">
        <v>35</v>
      </c>
      <c r="P86" s="180">
        <v>-100.49</v>
      </c>
    </row>
    <row r="87" spans="1:16" ht="19.5" hidden="1" customHeight="1">
      <c r="A87" s="172" t="s">
        <v>2963</v>
      </c>
      <c r="B87" s="176">
        <v>46090</v>
      </c>
      <c r="C87" s="172" t="s">
        <v>100</v>
      </c>
      <c r="D87" s="172" t="s">
        <v>101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2422</v>
      </c>
      <c r="J87" s="176">
        <v>46089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843.96</v>
      </c>
    </row>
    <row r="88" spans="1:16" ht="19.5" hidden="1" customHeight="1">
      <c r="A88" s="172" t="s">
        <v>2963</v>
      </c>
      <c r="B88" s="176">
        <v>46090</v>
      </c>
      <c r="C88" s="172" t="s">
        <v>100</v>
      </c>
      <c r="D88" s="172" t="s">
        <v>102</v>
      </c>
      <c r="E88" s="172" t="s">
        <v>41</v>
      </c>
      <c r="F88" s="172" t="s">
        <v>83</v>
      </c>
      <c r="G88" s="172" t="s">
        <v>84</v>
      </c>
      <c r="H88" s="177">
        <v>1</v>
      </c>
      <c r="I88" s="178">
        <v>2422</v>
      </c>
      <c r="J88" s="176">
        <v>46089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8.44</v>
      </c>
    </row>
    <row r="89" spans="1:16" ht="19.5" hidden="1" customHeight="1">
      <c r="A89" s="172" t="s">
        <v>2963</v>
      </c>
      <c r="B89" s="176">
        <v>46090</v>
      </c>
      <c r="C89" s="172" t="s">
        <v>100</v>
      </c>
      <c r="D89" s="172" t="s">
        <v>103</v>
      </c>
      <c r="E89" s="172" t="s">
        <v>41</v>
      </c>
      <c r="F89" s="172" t="s">
        <v>83</v>
      </c>
      <c r="G89" s="172" t="s">
        <v>84</v>
      </c>
      <c r="H89" s="177">
        <v>1</v>
      </c>
      <c r="I89" s="178">
        <v>2422</v>
      </c>
      <c r="J89" s="176">
        <v>46089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1569.6</v>
      </c>
    </row>
    <row r="90" spans="1:16" ht="19.5" hidden="1" customHeight="1">
      <c r="A90" s="172" t="s">
        <v>2963</v>
      </c>
      <c r="B90" s="176">
        <v>46090</v>
      </c>
      <c r="C90" s="172" t="s">
        <v>104</v>
      </c>
      <c r="D90" s="172" t="s">
        <v>105</v>
      </c>
      <c r="E90" s="172" t="s">
        <v>41</v>
      </c>
      <c r="F90" s="172" t="s">
        <v>83</v>
      </c>
      <c r="G90" s="172" t="s">
        <v>84</v>
      </c>
      <c r="H90" s="177">
        <v>1</v>
      </c>
      <c r="I90" s="178">
        <v>2422</v>
      </c>
      <c r="J90" s="176">
        <v>46089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-1041.46</v>
      </c>
    </row>
    <row r="91" spans="1:16" ht="19.5" hidden="1" customHeight="1">
      <c r="A91" s="172" t="s">
        <v>2963</v>
      </c>
      <c r="B91" s="176">
        <v>46090</v>
      </c>
      <c r="C91" s="172" t="s">
        <v>2694</v>
      </c>
      <c r="D91" s="172" t="s">
        <v>95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2422</v>
      </c>
      <c r="J91" s="176">
        <v>46089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-11.85</v>
      </c>
    </row>
    <row r="92" spans="1:16" ht="19.5" hidden="1" customHeight="1">
      <c r="A92" s="172" t="s">
        <v>2964</v>
      </c>
      <c r="B92" s="176">
        <v>46090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2500</v>
      </c>
      <c r="J92" s="176">
        <v>46075</v>
      </c>
      <c r="K92" s="172" t="s">
        <v>93</v>
      </c>
      <c r="L92" s="172" t="s">
        <v>94</v>
      </c>
      <c r="M92" s="179">
        <v>0.43</v>
      </c>
      <c r="N92" s="177"/>
      <c r="O92" s="177">
        <v>37</v>
      </c>
      <c r="P92" s="180">
        <v>-129.72</v>
      </c>
    </row>
    <row r="93" spans="1:16" ht="19.5" hidden="1" customHeight="1">
      <c r="A93" s="172" t="s">
        <v>2964</v>
      </c>
      <c r="B93" s="176">
        <v>46090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2500</v>
      </c>
      <c r="J93" s="176">
        <v>46075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1002.86</v>
      </c>
    </row>
    <row r="94" spans="1:16" ht="19.5" hidden="1" customHeight="1">
      <c r="A94" s="172" t="s">
        <v>2964</v>
      </c>
      <c r="B94" s="176">
        <v>46090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2500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10.029999999999999</v>
      </c>
    </row>
    <row r="95" spans="1:16" ht="19.5" hidden="1" customHeight="1">
      <c r="A95" s="172" t="s">
        <v>2964</v>
      </c>
      <c r="B95" s="176">
        <v>46090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2500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1487.11</v>
      </c>
    </row>
    <row r="96" spans="1:16" ht="19.5" hidden="1" customHeight="1">
      <c r="A96" s="172" t="s">
        <v>2964</v>
      </c>
      <c r="B96" s="176">
        <v>46090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2500</v>
      </c>
      <c r="J96" s="176">
        <v>46075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-1075</v>
      </c>
    </row>
    <row r="97" spans="1:16" ht="19.5" hidden="1" customHeight="1">
      <c r="A97" s="172" t="s">
        <v>2964</v>
      </c>
      <c r="B97" s="176">
        <v>46090</v>
      </c>
      <c r="C97" s="172" t="s">
        <v>2694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2500</v>
      </c>
      <c r="J97" s="176">
        <v>46075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-22.2</v>
      </c>
    </row>
    <row r="98" spans="1:16" ht="19.5" hidden="1" customHeight="1">
      <c r="A98" s="172" t="s">
        <v>2960</v>
      </c>
      <c r="B98" s="176">
        <v>46090</v>
      </c>
      <c r="C98" s="172" t="s">
        <v>166</v>
      </c>
      <c r="D98" s="172" t="s">
        <v>167</v>
      </c>
      <c r="E98" s="172" t="s">
        <v>42</v>
      </c>
      <c r="F98" s="172" t="s">
        <v>89</v>
      </c>
      <c r="G98" s="172" t="s">
        <v>84</v>
      </c>
      <c r="H98" s="177">
        <v>1</v>
      </c>
      <c r="I98" s="178">
        <v>-2327</v>
      </c>
      <c r="J98" s="176">
        <v>46088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-809.89</v>
      </c>
    </row>
    <row r="99" spans="1:16" ht="19.5" hidden="1" customHeight="1">
      <c r="A99" s="172" t="s">
        <v>2960</v>
      </c>
      <c r="B99" s="176">
        <v>46090</v>
      </c>
      <c r="C99" s="172" t="s">
        <v>166</v>
      </c>
      <c r="D99" s="172" t="s">
        <v>102</v>
      </c>
      <c r="E99" s="172" t="s">
        <v>42</v>
      </c>
      <c r="F99" s="172" t="s">
        <v>89</v>
      </c>
      <c r="G99" s="172" t="s">
        <v>84</v>
      </c>
      <c r="H99" s="177">
        <v>1</v>
      </c>
      <c r="I99" s="178">
        <v>-2327</v>
      </c>
      <c r="J99" s="176">
        <v>46088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-8.1</v>
      </c>
    </row>
    <row r="100" spans="1:16" ht="19.5" hidden="1" customHeight="1">
      <c r="A100" s="172" t="s">
        <v>2960</v>
      </c>
      <c r="B100" s="176">
        <v>46090</v>
      </c>
      <c r="C100" s="172" t="s">
        <v>166</v>
      </c>
      <c r="D100" s="172" t="s">
        <v>103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-2327</v>
      </c>
      <c r="J100" s="176">
        <v>46088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-1509.01</v>
      </c>
    </row>
    <row r="101" spans="1:16" ht="19.5" hidden="1" customHeight="1">
      <c r="A101" s="172" t="s">
        <v>2960</v>
      </c>
      <c r="B101" s="176">
        <v>46090</v>
      </c>
      <c r="C101" s="172" t="s">
        <v>104</v>
      </c>
      <c r="D101" s="172" t="s">
        <v>168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-2327</v>
      </c>
      <c r="J101" s="176">
        <v>46088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1000.61</v>
      </c>
    </row>
    <row r="102" spans="1:16" ht="19.5" hidden="1" customHeight="1">
      <c r="A102" s="172" t="s">
        <v>2965</v>
      </c>
      <c r="B102" s="176">
        <v>46090</v>
      </c>
      <c r="C102" s="172" t="s">
        <v>1748</v>
      </c>
      <c r="D102" s="172" t="s">
        <v>2749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0</v>
      </c>
      <c r="J102" s="176">
        <v>46089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-5</v>
      </c>
    </row>
    <row r="103" spans="1:16" ht="19.5" hidden="1" customHeight="1">
      <c r="A103" s="172" t="s">
        <v>2965</v>
      </c>
      <c r="B103" s="176">
        <v>46090</v>
      </c>
      <c r="C103" s="172" t="s">
        <v>2694</v>
      </c>
      <c r="D103" s="172" t="s">
        <v>2750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0</v>
      </c>
      <c r="J103" s="176">
        <v>46089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-10</v>
      </c>
    </row>
    <row r="104" spans="1:16" ht="19.5" hidden="1" customHeight="1">
      <c r="A104" s="172" t="s">
        <v>2966</v>
      </c>
      <c r="B104" s="176">
        <v>46090</v>
      </c>
      <c r="C104" s="172" t="s">
        <v>92</v>
      </c>
      <c r="D104" s="172" t="s">
        <v>24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2422</v>
      </c>
      <c r="J104" s="176">
        <v>46087</v>
      </c>
      <c r="K104" s="172" t="s">
        <v>93</v>
      </c>
      <c r="L104" s="172" t="s">
        <v>94</v>
      </c>
      <c r="M104" s="179">
        <v>0.43</v>
      </c>
      <c r="N104" s="177"/>
      <c r="O104" s="177">
        <v>35</v>
      </c>
      <c r="P104" s="180">
        <v>-100.49</v>
      </c>
    </row>
    <row r="105" spans="1:16" ht="19.5" hidden="1" customHeight="1">
      <c r="A105" s="172" t="s">
        <v>2966</v>
      </c>
      <c r="B105" s="176">
        <v>46090</v>
      </c>
      <c r="C105" s="172" t="s">
        <v>100</v>
      </c>
      <c r="D105" s="172" t="s">
        <v>101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2422</v>
      </c>
      <c r="J105" s="176">
        <v>46087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844.76</v>
      </c>
    </row>
    <row r="106" spans="1:16" ht="19.5" hidden="1" customHeight="1">
      <c r="A106" s="172" t="s">
        <v>2966</v>
      </c>
      <c r="B106" s="176">
        <v>46090</v>
      </c>
      <c r="C106" s="172" t="s">
        <v>100</v>
      </c>
      <c r="D106" s="172" t="s">
        <v>102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2422</v>
      </c>
      <c r="J106" s="176">
        <v>46087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8.4499999999999993</v>
      </c>
    </row>
    <row r="107" spans="1:16" ht="19.5" hidden="1" customHeight="1">
      <c r="A107" s="172" t="s">
        <v>2966</v>
      </c>
      <c r="B107" s="176">
        <v>46090</v>
      </c>
      <c r="C107" s="172" t="s">
        <v>100</v>
      </c>
      <c r="D107" s="172" t="s">
        <v>103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2422</v>
      </c>
      <c r="J107" s="176">
        <v>46087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1568.79</v>
      </c>
    </row>
    <row r="108" spans="1:16" ht="19.5" hidden="1" customHeight="1">
      <c r="A108" s="172" t="s">
        <v>2966</v>
      </c>
      <c r="B108" s="176">
        <v>46090</v>
      </c>
      <c r="C108" s="172" t="s">
        <v>104</v>
      </c>
      <c r="D108" s="172" t="s">
        <v>105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2422</v>
      </c>
      <c r="J108" s="176">
        <v>46087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-1041.46</v>
      </c>
    </row>
    <row r="109" spans="1:16" ht="19.5" hidden="1" customHeight="1">
      <c r="A109" s="172" t="s">
        <v>2966</v>
      </c>
      <c r="B109" s="176">
        <v>46090</v>
      </c>
      <c r="C109" s="172" t="s">
        <v>2694</v>
      </c>
      <c r="D109" s="172" t="s">
        <v>95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2422</v>
      </c>
      <c r="J109" s="176">
        <v>46087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-20.3</v>
      </c>
    </row>
    <row r="110" spans="1:16" ht="19.5" hidden="1" customHeight="1">
      <c r="A110" s="172" t="s">
        <v>2964</v>
      </c>
      <c r="B110" s="176">
        <v>46090</v>
      </c>
      <c r="C110" s="172" t="s">
        <v>2694</v>
      </c>
      <c r="D110" s="172" t="s">
        <v>82</v>
      </c>
      <c r="E110" s="172" t="s">
        <v>53</v>
      </c>
      <c r="F110" s="172" t="s">
        <v>120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-19.05</v>
      </c>
    </row>
    <row r="111" spans="1:16" ht="19.5" hidden="1" customHeight="1">
      <c r="A111" s="172" t="s">
        <v>2967</v>
      </c>
      <c r="B111" s="176">
        <v>46090</v>
      </c>
      <c r="C111" s="172" t="s">
        <v>92</v>
      </c>
      <c r="D111" s="172" t="s">
        <v>24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2422</v>
      </c>
      <c r="J111" s="176">
        <v>46087</v>
      </c>
      <c r="K111" s="172" t="s">
        <v>93</v>
      </c>
      <c r="L111" s="172" t="s">
        <v>94</v>
      </c>
      <c r="M111" s="179">
        <v>0.43</v>
      </c>
      <c r="N111" s="177"/>
      <c r="O111" s="177">
        <v>35</v>
      </c>
      <c r="P111" s="180">
        <v>-100.49</v>
      </c>
    </row>
    <row r="112" spans="1:16" ht="19.5" hidden="1" customHeight="1">
      <c r="A112" s="172" t="s">
        <v>2967</v>
      </c>
      <c r="B112" s="176">
        <v>46090</v>
      </c>
      <c r="C112" s="172" t="s">
        <v>100</v>
      </c>
      <c r="D112" s="172" t="s">
        <v>101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2422</v>
      </c>
      <c r="J112" s="176">
        <v>46087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832.82</v>
      </c>
    </row>
    <row r="113" spans="1:16" ht="19.5" hidden="1" customHeight="1">
      <c r="A113" s="172" t="s">
        <v>2967</v>
      </c>
      <c r="B113" s="176">
        <v>46090</v>
      </c>
      <c r="C113" s="172" t="s">
        <v>100</v>
      </c>
      <c r="D113" s="172" t="s">
        <v>102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2422</v>
      </c>
      <c r="J113" s="176">
        <v>46087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8.33</v>
      </c>
    </row>
    <row r="114" spans="1:16" ht="19.5" hidden="1" customHeight="1">
      <c r="A114" s="172" t="s">
        <v>2967</v>
      </c>
      <c r="B114" s="176">
        <v>46090</v>
      </c>
      <c r="C114" s="172" t="s">
        <v>100</v>
      </c>
      <c r="D114" s="172" t="s">
        <v>103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2422</v>
      </c>
      <c r="J114" s="176">
        <v>46087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1580.85</v>
      </c>
    </row>
    <row r="115" spans="1:16" ht="19.5" hidden="1" customHeight="1">
      <c r="A115" s="172" t="s">
        <v>2967</v>
      </c>
      <c r="B115" s="176">
        <v>46090</v>
      </c>
      <c r="C115" s="172" t="s">
        <v>104</v>
      </c>
      <c r="D115" s="172" t="s">
        <v>105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2422</v>
      </c>
      <c r="J115" s="176">
        <v>46087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-1041.46</v>
      </c>
    </row>
    <row r="116" spans="1:16" ht="19.5" hidden="1" customHeight="1">
      <c r="A116" s="172" t="s">
        <v>2960</v>
      </c>
      <c r="B116" s="176">
        <v>46090</v>
      </c>
      <c r="C116" s="172" t="s">
        <v>2694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46088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15.39</v>
      </c>
    </row>
    <row r="117" spans="1:16" ht="19.5" hidden="1" customHeight="1">
      <c r="A117" s="172" t="s">
        <v>2968</v>
      </c>
      <c r="B117" s="176">
        <v>46090</v>
      </c>
      <c r="C117" s="172" t="s">
        <v>92</v>
      </c>
      <c r="D117" s="172" t="s">
        <v>24</v>
      </c>
      <c r="E117" s="172" t="s">
        <v>42</v>
      </c>
      <c r="F117" s="172" t="s">
        <v>89</v>
      </c>
      <c r="G117" s="172" t="s">
        <v>84</v>
      </c>
      <c r="H117" s="177">
        <v>1</v>
      </c>
      <c r="I117" s="178">
        <v>0</v>
      </c>
      <c r="J117" s="176">
        <v>46081</v>
      </c>
      <c r="K117" s="172" t="s">
        <v>93</v>
      </c>
      <c r="L117" s="172" t="s">
        <v>94</v>
      </c>
      <c r="M117" s="179">
        <v>0</v>
      </c>
      <c r="N117" s="177"/>
      <c r="O117" s="177">
        <v>35</v>
      </c>
      <c r="P117" s="180">
        <v>-46.77</v>
      </c>
    </row>
    <row r="118" spans="1:16" ht="19.5" hidden="1" customHeight="1">
      <c r="A118" s="172" t="s">
        <v>2969</v>
      </c>
      <c r="B118" s="176">
        <v>46090</v>
      </c>
      <c r="C118" s="172" t="s">
        <v>92</v>
      </c>
      <c r="D118" s="172" t="s">
        <v>24</v>
      </c>
      <c r="E118" s="172" t="s">
        <v>53</v>
      </c>
      <c r="F118" s="172" t="s">
        <v>120</v>
      </c>
      <c r="G118" s="172" t="s">
        <v>84</v>
      </c>
      <c r="H118" s="177">
        <v>1</v>
      </c>
      <c r="I118" s="178">
        <v>2470</v>
      </c>
      <c r="J118" s="176">
        <v>46082</v>
      </c>
      <c r="K118" s="172" t="s">
        <v>93</v>
      </c>
      <c r="L118" s="172" t="s">
        <v>94</v>
      </c>
      <c r="M118" s="179">
        <v>0.43</v>
      </c>
      <c r="N118" s="177"/>
      <c r="O118" s="177">
        <v>35</v>
      </c>
      <c r="P118" s="180">
        <v>-114.68</v>
      </c>
    </row>
    <row r="119" spans="1:16" ht="19.5" hidden="1" customHeight="1">
      <c r="A119" s="172" t="s">
        <v>2969</v>
      </c>
      <c r="B119" s="176">
        <v>46090</v>
      </c>
      <c r="C119" s="172" t="s">
        <v>100</v>
      </c>
      <c r="D119" s="172" t="s">
        <v>101</v>
      </c>
      <c r="E119" s="172" t="s">
        <v>53</v>
      </c>
      <c r="F119" s="172" t="s">
        <v>120</v>
      </c>
      <c r="G119" s="172" t="s">
        <v>84</v>
      </c>
      <c r="H119" s="177">
        <v>1</v>
      </c>
      <c r="I119" s="178">
        <v>2470</v>
      </c>
      <c r="J119" s="176">
        <v>46082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994.3</v>
      </c>
    </row>
    <row r="120" spans="1:16" ht="19.5" hidden="1" customHeight="1">
      <c r="A120" s="172" t="s">
        <v>2969</v>
      </c>
      <c r="B120" s="176">
        <v>46090</v>
      </c>
      <c r="C120" s="172" t="s">
        <v>100</v>
      </c>
      <c r="D120" s="172" t="s">
        <v>102</v>
      </c>
      <c r="E120" s="172" t="s">
        <v>53</v>
      </c>
      <c r="F120" s="172" t="s">
        <v>120</v>
      </c>
      <c r="G120" s="172" t="s">
        <v>84</v>
      </c>
      <c r="H120" s="177">
        <v>1</v>
      </c>
      <c r="I120" s="178">
        <v>2470</v>
      </c>
      <c r="J120" s="176">
        <v>46082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9.94</v>
      </c>
    </row>
    <row r="121" spans="1:16" ht="19.5" hidden="1" customHeight="1">
      <c r="A121" s="172" t="s">
        <v>2969</v>
      </c>
      <c r="B121" s="176">
        <v>46090</v>
      </c>
      <c r="C121" s="172" t="s">
        <v>100</v>
      </c>
      <c r="D121" s="172" t="s">
        <v>103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2470</v>
      </c>
      <c r="J121" s="176">
        <v>46082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1465.76</v>
      </c>
    </row>
    <row r="122" spans="1:16" ht="19.5" hidden="1" customHeight="1">
      <c r="A122" s="172" t="s">
        <v>2969</v>
      </c>
      <c r="B122" s="176">
        <v>46090</v>
      </c>
      <c r="C122" s="172" t="s">
        <v>104</v>
      </c>
      <c r="D122" s="172" t="s">
        <v>105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2470</v>
      </c>
      <c r="J122" s="176">
        <v>46082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-1062.0999999999999</v>
      </c>
    </row>
    <row r="123" spans="1:16" ht="19.5" hidden="1" customHeight="1">
      <c r="A123" s="172" t="s">
        <v>2968</v>
      </c>
      <c r="B123" s="176">
        <v>46090</v>
      </c>
      <c r="C123" s="172" t="s">
        <v>92</v>
      </c>
      <c r="D123" s="172" t="s">
        <v>96</v>
      </c>
      <c r="E123" s="172" t="s">
        <v>42</v>
      </c>
      <c r="F123" s="172" t="s">
        <v>89</v>
      </c>
      <c r="G123" s="172" t="s">
        <v>84</v>
      </c>
      <c r="H123" s="177">
        <v>1</v>
      </c>
      <c r="I123" s="178">
        <v>0</v>
      </c>
      <c r="J123" s="176">
        <v>46081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2968</v>
      </c>
      <c r="B124" s="176">
        <v>46090</v>
      </c>
      <c r="C124" s="172" t="s">
        <v>92</v>
      </c>
      <c r="D124" s="172" t="s">
        <v>97</v>
      </c>
      <c r="E124" s="172" t="s">
        <v>42</v>
      </c>
      <c r="F124" s="172" t="s">
        <v>89</v>
      </c>
      <c r="G124" s="172" t="s">
        <v>84</v>
      </c>
      <c r="H124" s="177">
        <v>1</v>
      </c>
      <c r="I124" s="178">
        <v>0</v>
      </c>
      <c r="J124" s="176">
        <v>46081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-46.77</v>
      </c>
    </row>
    <row r="125" spans="1:16" ht="19.5" hidden="1" customHeight="1">
      <c r="A125" s="172" t="s">
        <v>2970</v>
      </c>
      <c r="B125" s="176">
        <v>46090</v>
      </c>
      <c r="C125" s="172" t="s">
        <v>92</v>
      </c>
      <c r="D125" s="172" t="s">
        <v>24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2422</v>
      </c>
      <c r="J125" s="176">
        <v>46088</v>
      </c>
      <c r="K125" s="172" t="s">
        <v>93</v>
      </c>
      <c r="L125" s="172" t="s">
        <v>94</v>
      </c>
      <c r="M125" s="179">
        <v>0.43</v>
      </c>
      <c r="N125" s="177"/>
      <c r="O125" s="177">
        <v>34</v>
      </c>
      <c r="P125" s="180">
        <v>-93.78</v>
      </c>
    </row>
    <row r="126" spans="1:16" ht="19.5" hidden="1" customHeight="1">
      <c r="A126" s="172" t="s">
        <v>2970</v>
      </c>
      <c r="B126" s="176">
        <v>46090</v>
      </c>
      <c r="C126" s="172" t="s">
        <v>100</v>
      </c>
      <c r="D126" s="172" t="s">
        <v>101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2422</v>
      </c>
      <c r="J126" s="176">
        <v>46088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991.44</v>
      </c>
    </row>
    <row r="127" spans="1:16" ht="19.5" hidden="1" customHeight="1">
      <c r="A127" s="172" t="s">
        <v>2970</v>
      </c>
      <c r="B127" s="176">
        <v>46090</v>
      </c>
      <c r="C127" s="172" t="s">
        <v>100</v>
      </c>
      <c r="D127" s="172" t="s">
        <v>102</v>
      </c>
      <c r="E127" s="172" t="s">
        <v>43</v>
      </c>
      <c r="F127" s="172" t="s">
        <v>125</v>
      </c>
      <c r="G127" s="172" t="s">
        <v>84</v>
      </c>
      <c r="H127" s="177">
        <v>1</v>
      </c>
      <c r="I127" s="178">
        <v>2422</v>
      </c>
      <c r="J127" s="176">
        <v>46088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9.91</v>
      </c>
    </row>
    <row r="128" spans="1:16" ht="19.5" hidden="1" customHeight="1">
      <c r="A128" s="172" t="s">
        <v>2970</v>
      </c>
      <c r="B128" s="176">
        <v>46090</v>
      </c>
      <c r="C128" s="172" t="s">
        <v>100</v>
      </c>
      <c r="D128" s="172" t="s">
        <v>103</v>
      </c>
      <c r="E128" s="172" t="s">
        <v>43</v>
      </c>
      <c r="F128" s="172" t="s">
        <v>125</v>
      </c>
      <c r="G128" s="172" t="s">
        <v>84</v>
      </c>
      <c r="H128" s="177">
        <v>1</v>
      </c>
      <c r="I128" s="178">
        <v>2422</v>
      </c>
      <c r="J128" s="176">
        <v>46088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1420.65</v>
      </c>
    </row>
    <row r="129" spans="1:16" ht="19.5" hidden="1" customHeight="1">
      <c r="A129" s="172" t="s">
        <v>2970</v>
      </c>
      <c r="B129" s="176">
        <v>46090</v>
      </c>
      <c r="C129" s="172" t="s">
        <v>104</v>
      </c>
      <c r="D129" s="172" t="s">
        <v>105</v>
      </c>
      <c r="E129" s="172" t="s">
        <v>43</v>
      </c>
      <c r="F129" s="172" t="s">
        <v>125</v>
      </c>
      <c r="G129" s="172" t="s">
        <v>84</v>
      </c>
      <c r="H129" s="177">
        <v>1</v>
      </c>
      <c r="I129" s="178">
        <v>2422</v>
      </c>
      <c r="J129" s="176">
        <v>46088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-1041.46</v>
      </c>
    </row>
    <row r="130" spans="1:16" ht="19.5" hidden="1" customHeight="1">
      <c r="A130" s="172" t="s">
        <v>2970</v>
      </c>
      <c r="B130" s="176">
        <v>46090</v>
      </c>
      <c r="C130" s="172" t="s">
        <v>2694</v>
      </c>
      <c r="D130" s="172" t="s">
        <v>95</v>
      </c>
      <c r="E130" s="172" t="s">
        <v>43</v>
      </c>
      <c r="F130" s="172" t="s">
        <v>125</v>
      </c>
      <c r="G130" s="172" t="s">
        <v>84</v>
      </c>
      <c r="H130" s="177">
        <v>1</v>
      </c>
      <c r="I130" s="178">
        <v>2422</v>
      </c>
      <c r="J130" s="176">
        <v>46088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-12.58</v>
      </c>
    </row>
    <row r="131" spans="1:16" ht="19.5" hidden="1" customHeight="1">
      <c r="A131" s="172" t="s">
        <v>2970</v>
      </c>
      <c r="B131" s="176">
        <v>46090</v>
      </c>
      <c r="C131" s="172" t="s">
        <v>2694</v>
      </c>
      <c r="D131" s="172" t="s">
        <v>82</v>
      </c>
      <c r="E131" s="172" t="s">
        <v>43</v>
      </c>
      <c r="F131" s="172" t="s">
        <v>125</v>
      </c>
      <c r="G131" s="172" t="s">
        <v>84</v>
      </c>
      <c r="H131" s="177">
        <v>1</v>
      </c>
      <c r="I131" s="178">
        <v>0</v>
      </c>
      <c r="J131" s="176">
        <v>46088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-18.84</v>
      </c>
    </row>
    <row r="132" spans="1:16" ht="19.5" hidden="1" customHeight="1">
      <c r="A132" s="172" t="s">
        <v>2971</v>
      </c>
      <c r="B132" s="176">
        <v>46090</v>
      </c>
      <c r="C132" s="172" t="s">
        <v>92</v>
      </c>
      <c r="D132" s="172" t="s">
        <v>24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2410</v>
      </c>
      <c r="J132" s="176">
        <v>46089</v>
      </c>
      <c r="K132" s="172" t="s">
        <v>93</v>
      </c>
      <c r="L132" s="172" t="s">
        <v>94</v>
      </c>
      <c r="M132" s="179">
        <v>0.43</v>
      </c>
      <c r="N132" s="177"/>
      <c r="O132" s="177">
        <v>35</v>
      </c>
      <c r="P132" s="180">
        <v>-113.72</v>
      </c>
    </row>
    <row r="133" spans="1:16" ht="19.5" hidden="1" customHeight="1">
      <c r="A133" s="172" t="s">
        <v>2971</v>
      </c>
      <c r="B133" s="176">
        <v>46090</v>
      </c>
      <c r="C133" s="172" t="s">
        <v>100</v>
      </c>
      <c r="D133" s="172" t="s">
        <v>101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2410</v>
      </c>
      <c r="J133" s="176">
        <v>46089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1000.95</v>
      </c>
    </row>
    <row r="134" spans="1:16" ht="19.5" hidden="1" customHeight="1">
      <c r="A134" s="172" t="s">
        <v>2971</v>
      </c>
      <c r="B134" s="176">
        <v>46090</v>
      </c>
      <c r="C134" s="172" t="s">
        <v>100</v>
      </c>
      <c r="D134" s="172" t="s">
        <v>102</v>
      </c>
      <c r="E134" s="172" t="s">
        <v>55</v>
      </c>
      <c r="F134" s="172" t="s">
        <v>1272</v>
      </c>
      <c r="G134" s="172" t="s">
        <v>84</v>
      </c>
      <c r="H134" s="177">
        <v>1</v>
      </c>
      <c r="I134" s="178">
        <v>2410</v>
      </c>
      <c r="J134" s="176">
        <v>46089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0</v>
      </c>
    </row>
    <row r="135" spans="1:16" ht="19.5" hidden="1" customHeight="1">
      <c r="A135" s="172" t="s">
        <v>2971</v>
      </c>
      <c r="B135" s="176">
        <v>46090</v>
      </c>
      <c r="C135" s="172" t="s">
        <v>100</v>
      </c>
      <c r="D135" s="172" t="s">
        <v>103</v>
      </c>
      <c r="E135" s="172" t="s">
        <v>55</v>
      </c>
      <c r="F135" s="172" t="s">
        <v>1272</v>
      </c>
      <c r="G135" s="172" t="s">
        <v>84</v>
      </c>
      <c r="H135" s="177">
        <v>1</v>
      </c>
      <c r="I135" s="178">
        <v>2410</v>
      </c>
      <c r="J135" s="176">
        <v>46089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1409.05</v>
      </c>
    </row>
    <row r="136" spans="1:16" ht="19.5" hidden="1" customHeight="1">
      <c r="A136" s="172" t="s">
        <v>2971</v>
      </c>
      <c r="B136" s="176">
        <v>46090</v>
      </c>
      <c r="C136" s="172" t="s">
        <v>104</v>
      </c>
      <c r="D136" s="172" t="s">
        <v>105</v>
      </c>
      <c r="E136" s="172" t="s">
        <v>55</v>
      </c>
      <c r="F136" s="172" t="s">
        <v>1272</v>
      </c>
      <c r="G136" s="172" t="s">
        <v>84</v>
      </c>
      <c r="H136" s="177">
        <v>1</v>
      </c>
      <c r="I136" s="178">
        <v>2410</v>
      </c>
      <c r="J136" s="176">
        <v>46089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-1036.3</v>
      </c>
    </row>
    <row r="137" spans="1:16" ht="19.5" hidden="1" customHeight="1">
      <c r="A137" s="172" t="s">
        <v>2971</v>
      </c>
      <c r="B137" s="176">
        <v>46090</v>
      </c>
      <c r="C137" s="172" t="s">
        <v>2694</v>
      </c>
      <c r="D137" s="172" t="s">
        <v>95</v>
      </c>
      <c r="E137" s="172" t="s">
        <v>55</v>
      </c>
      <c r="F137" s="172" t="s">
        <v>1272</v>
      </c>
      <c r="G137" s="172" t="s">
        <v>84</v>
      </c>
      <c r="H137" s="177">
        <v>1</v>
      </c>
      <c r="I137" s="178">
        <v>2410</v>
      </c>
      <c r="J137" s="176">
        <v>46089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-11.26</v>
      </c>
    </row>
    <row r="138" spans="1:16" ht="19.5" hidden="1" customHeight="1">
      <c r="A138" s="172" t="s">
        <v>2972</v>
      </c>
      <c r="B138" s="176">
        <v>46090</v>
      </c>
      <c r="C138" s="172" t="s">
        <v>92</v>
      </c>
      <c r="D138" s="172" t="s">
        <v>24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2422</v>
      </c>
      <c r="J138" s="176">
        <v>46089</v>
      </c>
      <c r="K138" s="172" t="s">
        <v>93</v>
      </c>
      <c r="L138" s="172" t="s">
        <v>94</v>
      </c>
      <c r="M138" s="179">
        <v>0.43</v>
      </c>
      <c r="N138" s="177"/>
      <c r="O138" s="177">
        <v>35</v>
      </c>
      <c r="P138" s="180">
        <v>-100.49</v>
      </c>
    </row>
    <row r="139" spans="1:16" ht="19.5" hidden="1" customHeight="1">
      <c r="A139" s="172" t="s">
        <v>2972</v>
      </c>
      <c r="B139" s="176">
        <v>46090</v>
      </c>
      <c r="C139" s="172" t="s">
        <v>100</v>
      </c>
      <c r="D139" s="172" t="s">
        <v>101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2422</v>
      </c>
      <c r="J139" s="176">
        <v>46089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880</v>
      </c>
    </row>
    <row r="140" spans="1:16" ht="19.5" hidden="1" customHeight="1">
      <c r="A140" s="172" t="s">
        <v>2972</v>
      </c>
      <c r="B140" s="176">
        <v>46090</v>
      </c>
      <c r="C140" s="172" t="s">
        <v>100</v>
      </c>
      <c r="D140" s="172" t="s">
        <v>102</v>
      </c>
      <c r="E140" s="172" t="s">
        <v>43</v>
      </c>
      <c r="F140" s="172" t="s">
        <v>125</v>
      </c>
      <c r="G140" s="172" t="s">
        <v>84</v>
      </c>
      <c r="H140" s="177">
        <v>1</v>
      </c>
      <c r="I140" s="178">
        <v>2422</v>
      </c>
      <c r="J140" s="176">
        <v>46089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8.8000000000000007</v>
      </c>
    </row>
    <row r="141" spans="1:16" ht="19.5" hidden="1" customHeight="1">
      <c r="A141" s="172" t="s">
        <v>2972</v>
      </c>
      <c r="B141" s="176">
        <v>46090</v>
      </c>
      <c r="C141" s="172" t="s">
        <v>100</v>
      </c>
      <c r="D141" s="172" t="s">
        <v>103</v>
      </c>
      <c r="E141" s="172" t="s">
        <v>43</v>
      </c>
      <c r="F141" s="172" t="s">
        <v>125</v>
      </c>
      <c r="G141" s="172" t="s">
        <v>84</v>
      </c>
      <c r="H141" s="177">
        <v>1</v>
      </c>
      <c r="I141" s="178">
        <v>2422</v>
      </c>
      <c r="J141" s="176">
        <v>46089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1533.2</v>
      </c>
    </row>
    <row r="142" spans="1:16" ht="19.5" hidden="1" customHeight="1">
      <c r="A142" s="172" t="s">
        <v>2972</v>
      </c>
      <c r="B142" s="176">
        <v>46090</v>
      </c>
      <c r="C142" s="172" t="s">
        <v>104</v>
      </c>
      <c r="D142" s="172" t="s">
        <v>105</v>
      </c>
      <c r="E142" s="172" t="s">
        <v>43</v>
      </c>
      <c r="F142" s="172" t="s">
        <v>125</v>
      </c>
      <c r="G142" s="172" t="s">
        <v>84</v>
      </c>
      <c r="H142" s="177">
        <v>1</v>
      </c>
      <c r="I142" s="178">
        <v>2422</v>
      </c>
      <c r="J142" s="176">
        <v>46089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-1041.46</v>
      </c>
    </row>
    <row r="143" spans="1:16" ht="19.5" hidden="1" customHeight="1">
      <c r="A143" s="172" t="s">
        <v>2972</v>
      </c>
      <c r="B143" s="176">
        <v>46090</v>
      </c>
      <c r="C143" s="172" t="s">
        <v>2694</v>
      </c>
      <c r="D143" s="172" t="s">
        <v>95</v>
      </c>
      <c r="E143" s="172" t="s">
        <v>43</v>
      </c>
      <c r="F143" s="172" t="s">
        <v>125</v>
      </c>
      <c r="G143" s="172" t="s">
        <v>84</v>
      </c>
      <c r="H143" s="177">
        <v>1</v>
      </c>
      <c r="I143" s="178">
        <v>2422</v>
      </c>
      <c r="J143" s="176">
        <v>46089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-16.53</v>
      </c>
    </row>
    <row r="144" spans="1:16" ht="19.5" hidden="1" customHeight="1">
      <c r="A144" s="172" t="s">
        <v>2973</v>
      </c>
      <c r="B144" s="176">
        <v>46090</v>
      </c>
      <c r="C144" s="172" t="s">
        <v>92</v>
      </c>
      <c r="D144" s="172" t="s">
        <v>24</v>
      </c>
      <c r="E144" s="172" t="s">
        <v>39</v>
      </c>
      <c r="F144" s="172" t="s">
        <v>117</v>
      </c>
      <c r="G144" s="172" t="s">
        <v>84</v>
      </c>
      <c r="H144" s="177">
        <v>1</v>
      </c>
      <c r="I144" s="178">
        <v>2470</v>
      </c>
      <c r="J144" s="176">
        <v>46082</v>
      </c>
      <c r="K144" s="172" t="s">
        <v>93</v>
      </c>
      <c r="L144" s="172" t="s">
        <v>94</v>
      </c>
      <c r="M144" s="179">
        <v>0.43</v>
      </c>
      <c r="N144" s="177"/>
      <c r="O144" s="177">
        <v>35</v>
      </c>
      <c r="P144" s="180">
        <v>-101.26</v>
      </c>
    </row>
    <row r="145" spans="1:16" ht="19.5" hidden="1" customHeight="1">
      <c r="A145" s="172" t="s">
        <v>2973</v>
      </c>
      <c r="B145" s="176">
        <v>46090</v>
      </c>
      <c r="C145" s="172" t="s">
        <v>100</v>
      </c>
      <c r="D145" s="172" t="s">
        <v>101</v>
      </c>
      <c r="E145" s="172" t="s">
        <v>39</v>
      </c>
      <c r="F145" s="172" t="s">
        <v>117</v>
      </c>
      <c r="G145" s="172" t="s">
        <v>84</v>
      </c>
      <c r="H145" s="177">
        <v>1</v>
      </c>
      <c r="I145" s="178">
        <v>2470</v>
      </c>
      <c r="J145" s="176">
        <v>46082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946.07</v>
      </c>
    </row>
    <row r="146" spans="1:16" ht="19.5" hidden="1" customHeight="1">
      <c r="A146" s="172" t="s">
        <v>2973</v>
      </c>
      <c r="B146" s="176">
        <v>46090</v>
      </c>
      <c r="C146" s="172" t="s">
        <v>100</v>
      </c>
      <c r="D146" s="172" t="s">
        <v>102</v>
      </c>
      <c r="E146" s="172" t="s">
        <v>39</v>
      </c>
      <c r="F146" s="172" t="s">
        <v>117</v>
      </c>
      <c r="G146" s="172" t="s">
        <v>84</v>
      </c>
      <c r="H146" s="177">
        <v>1</v>
      </c>
      <c r="I146" s="178">
        <v>2470</v>
      </c>
      <c r="J146" s="176">
        <v>46082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9.4600000000000009</v>
      </c>
    </row>
    <row r="147" spans="1:16" ht="19.5" hidden="1" customHeight="1">
      <c r="A147" s="172" t="s">
        <v>2973</v>
      </c>
      <c r="B147" s="176">
        <v>46090</v>
      </c>
      <c r="C147" s="172" t="s">
        <v>100</v>
      </c>
      <c r="D147" s="172" t="s">
        <v>103</v>
      </c>
      <c r="E147" s="172" t="s">
        <v>39</v>
      </c>
      <c r="F147" s="172" t="s">
        <v>117</v>
      </c>
      <c r="G147" s="172" t="s">
        <v>84</v>
      </c>
      <c r="H147" s="177">
        <v>1</v>
      </c>
      <c r="I147" s="178">
        <v>2470</v>
      </c>
      <c r="J147" s="176">
        <v>46082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1514.47</v>
      </c>
    </row>
    <row r="148" spans="1:16" ht="19.5" hidden="1" customHeight="1">
      <c r="A148" s="172" t="s">
        <v>2973</v>
      </c>
      <c r="B148" s="176">
        <v>46090</v>
      </c>
      <c r="C148" s="172" t="s">
        <v>104</v>
      </c>
      <c r="D148" s="172" t="s">
        <v>105</v>
      </c>
      <c r="E148" s="172" t="s">
        <v>39</v>
      </c>
      <c r="F148" s="172" t="s">
        <v>117</v>
      </c>
      <c r="G148" s="172" t="s">
        <v>84</v>
      </c>
      <c r="H148" s="177">
        <v>1</v>
      </c>
      <c r="I148" s="178">
        <v>2470</v>
      </c>
      <c r="J148" s="176">
        <v>46082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-1062.0999999999999</v>
      </c>
    </row>
    <row r="149" spans="1:16" ht="19.5" hidden="1" customHeight="1">
      <c r="A149" s="172" t="s">
        <v>2973</v>
      </c>
      <c r="B149" s="176">
        <v>46090</v>
      </c>
      <c r="C149" s="172" t="s">
        <v>2694</v>
      </c>
      <c r="D149" s="172" t="s">
        <v>95</v>
      </c>
      <c r="E149" s="172" t="s">
        <v>39</v>
      </c>
      <c r="F149" s="172" t="s">
        <v>117</v>
      </c>
      <c r="G149" s="172" t="s">
        <v>84</v>
      </c>
      <c r="H149" s="177">
        <v>1</v>
      </c>
      <c r="I149" s="178">
        <v>2470</v>
      </c>
      <c r="J149" s="176">
        <v>46082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-24.48</v>
      </c>
    </row>
    <row r="150" spans="1:16" ht="19.5" hidden="1" customHeight="1">
      <c r="A150" s="172" t="s">
        <v>2974</v>
      </c>
      <c r="B150" s="176">
        <v>46090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2422</v>
      </c>
      <c r="J150" s="176">
        <v>46088</v>
      </c>
      <c r="K150" s="172" t="s">
        <v>93</v>
      </c>
      <c r="L150" s="172" t="s">
        <v>94</v>
      </c>
      <c r="M150" s="179">
        <v>0.43</v>
      </c>
      <c r="N150" s="177"/>
      <c r="O150" s="177">
        <v>34</v>
      </c>
      <c r="P150" s="180">
        <v>-106.79</v>
      </c>
    </row>
    <row r="151" spans="1:16" ht="19.5" hidden="1" customHeight="1">
      <c r="A151" s="172" t="s">
        <v>2974</v>
      </c>
      <c r="B151" s="176">
        <v>46090</v>
      </c>
      <c r="C151" s="172" t="s">
        <v>100</v>
      </c>
      <c r="D151" s="172" t="s">
        <v>101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2422</v>
      </c>
      <c r="J151" s="176">
        <v>46088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404.06</v>
      </c>
    </row>
    <row r="152" spans="1:16" ht="19.5" hidden="1" customHeight="1">
      <c r="A152" s="172" t="s">
        <v>2974</v>
      </c>
      <c r="B152" s="176">
        <v>46090</v>
      </c>
      <c r="C152" s="172" t="s">
        <v>100</v>
      </c>
      <c r="D152" s="172" t="s">
        <v>102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2422</v>
      </c>
      <c r="J152" s="176">
        <v>46088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4.04</v>
      </c>
    </row>
    <row r="153" spans="1:16" ht="19.5" hidden="1" customHeight="1">
      <c r="A153" s="172" t="s">
        <v>2974</v>
      </c>
      <c r="B153" s="176">
        <v>46090</v>
      </c>
      <c r="C153" s="172" t="s">
        <v>100</v>
      </c>
      <c r="D153" s="172" t="s">
        <v>103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2422</v>
      </c>
      <c r="J153" s="176">
        <v>46088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2013.9</v>
      </c>
    </row>
    <row r="154" spans="1:16" ht="19.5" hidden="1" customHeight="1">
      <c r="A154" s="172" t="s">
        <v>2974</v>
      </c>
      <c r="B154" s="176">
        <v>46090</v>
      </c>
      <c r="C154" s="172" t="s">
        <v>104</v>
      </c>
      <c r="D154" s="172" t="s">
        <v>105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2422</v>
      </c>
      <c r="J154" s="176">
        <v>46088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-1041.46</v>
      </c>
    </row>
    <row r="155" spans="1:16" ht="19.5" hidden="1" customHeight="1">
      <c r="A155" s="172" t="s">
        <v>2974</v>
      </c>
      <c r="B155" s="176">
        <v>46090</v>
      </c>
      <c r="C155" s="172" t="s">
        <v>2694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2422</v>
      </c>
      <c r="J155" s="176">
        <v>46088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-16.73</v>
      </c>
    </row>
    <row r="156" spans="1:16" ht="19.5" hidden="1" customHeight="1">
      <c r="A156" s="172" t="s">
        <v>2972</v>
      </c>
      <c r="B156" s="176">
        <v>46090</v>
      </c>
      <c r="C156" s="172" t="s">
        <v>2694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46089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-16.72</v>
      </c>
    </row>
    <row r="157" spans="1:16" ht="19.5" hidden="1" customHeight="1">
      <c r="A157" s="172" t="s">
        <v>2973</v>
      </c>
      <c r="B157" s="176">
        <v>46090</v>
      </c>
      <c r="C157" s="172" t="s">
        <v>2694</v>
      </c>
      <c r="D157" s="172" t="s">
        <v>82</v>
      </c>
      <c r="E157" s="172" t="s">
        <v>39</v>
      </c>
      <c r="F157" s="172" t="s">
        <v>117</v>
      </c>
      <c r="G157" s="172" t="s">
        <v>84</v>
      </c>
      <c r="H157" s="177">
        <v>1</v>
      </c>
      <c r="I157" s="178">
        <v>0</v>
      </c>
      <c r="J157" s="176">
        <v>46082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-17.98</v>
      </c>
    </row>
    <row r="158" spans="1:16" ht="19.5" hidden="1" customHeight="1">
      <c r="A158" s="172" t="s">
        <v>2974</v>
      </c>
      <c r="B158" s="176">
        <v>46090</v>
      </c>
      <c r="C158" s="172" t="s">
        <v>2694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46088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-7.68</v>
      </c>
    </row>
    <row r="159" spans="1:16" ht="19.5" hidden="1" customHeight="1">
      <c r="A159" s="172" t="s">
        <v>2975</v>
      </c>
      <c r="B159" s="176">
        <v>46090</v>
      </c>
      <c r="C159" s="172" t="s">
        <v>2694</v>
      </c>
      <c r="D159" s="172" t="s">
        <v>82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46090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-16.920000000000002</v>
      </c>
    </row>
    <row r="160" spans="1:16" ht="19.5" hidden="1" customHeight="1">
      <c r="A160" s="172" t="s">
        <v>2976</v>
      </c>
      <c r="B160" s="176">
        <v>46090</v>
      </c>
      <c r="C160" s="172" t="s">
        <v>92</v>
      </c>
      <c r="D160" s="172" t="s">
        <v>24</v>
      </c>
      <c r="E160" s="172" t="s">
        <v>42</v>
      </c>
      <c r="F160" s="172" t="s">
        <v>89</v>
      </c>
      <c r="G160" s="172" t="s">
        <v>84</v>
      </c>
      <c r="H160" s="177">
        <v>1</v>
      </c>
      <c r="I160" s="178">
        <v>2327</v>
      </c>
      <c r="J160" s="176">
        <v>46088</v>
      </c>
      <c r="K160" s="172" t="s">
        <v>93</v>
      </c>
      <c r="L160" s="172" t="s">
        <v>94</v>
      </c>
      <c r="M160" s="179">
        <v>0.43</v>
      </c>
      <c r="N160" s="177"/>
      <c r="O160" s="177">
        <v>34</v>
      </c>
      <c r="P160" s="180">
        <v>-92.45</v>
      </c>
    </row>
    <row r="161" spans="1:16" ht="19.5" hidden="1" customHeight="1">
      <c r="A161" s="172" t="s">
        <v>2976</v>
      </c>
      <c r="B161" s="176">
        <v>46090</v>
      </c>
      <c r="C161" s="172" t="s">
        <v>100</v>
      </c>
      <c r="D161" s="172" t="s">
        <v>101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2327</v>
      </c>
      <c r="J161" s="176">
        <v>46088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854.29</v>
      </c>
    </row>
    <row r="162" spans="1:16" ht="19.5" hidden="1" customHeight="1">
      <c r="A162" s="172" t="s">
        <v>2976</v>
      </c>
      <c r="B162" s="176">
        <v>46090</v>
      </c>
      <c r="C162" s="172" t="s">
        <v>100</v>
      </c>
      <c r="D162" s="172" t="s">
        <v>102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2327</v>
      </c>
      <c r="J162" s="176">
        <v>46088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8.5399999999999991</v>
      </c>
    </row>
    <row r="163" spans="1:16" ht="19.5" hidden="1" customHeight="1">
      <c r="A163" s="172" t="s">
        <v>2976</v>
      </c>
      <c r="B163" s="176">
        <v>46090</v>
      </c>
      <c r="C163" s="172" t="s">
        <v>100</v>
      </c>
      <c r="D163" s="172" t="s">
        <v>103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2327</v>
      </c>
      <c r="J163" s="176">
        <v>46088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1464.17</v>
      </c>
    </row>
    <row r="164" spans="1:16" ht="19.5" hidden="1" customHeight="1">
      <c r="A164" s="172" t="s">
        <v>2976</v>
      </c>
      <c r="B164" s="176">
        <v>46090</v>
      </c>
      <c r="C164" s="172" t="s">
        <v>104</v>
      </c>
      <c r="D164" s="172" t="s">
        <v>105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2327</v>
      </c>
      <c r="J164" s="176">
        <v>46088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-1000.61</v>
      </c>
    </row>
    <row r="165" spans="1:16" ht="19.5" hidden="1" customHeight="1">
      <c r="A165" s="172" t="s">
        <v>2976</v>
      </c>
      <c r="B165" s="176">
        <v>46090</v>
      </c>
      <c r="C165" s="172" t="s">
        <v>2694</v>
      </c>
      <c r="D165" s="172" t="s">
        <v>95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2327</v>
      </c>
      <c r="J165" s="176">
        <v>46088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-10.98</v>
      </c>
    </row>
    <row r="166" spans="1:16" ht="19.5" hidden="1" customHeight="1">
      <c r="A166" s="172" t="s">
        <v>2977</v>
      </c>
      <c r="B166" s="176">
        <v>46090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0</v>
      </c>
      <c r="J166" s="176">
        <v>46086</v>
      </c>
      <c r="K166" s="172" t="s">
        <v>93</v>
      </c>
      <c r="L166" s="172" t="s">
        <v>94</v>
      </c>
      <c r="M166" s="179">
        <v>0</v>
      </c>
      <c r="N166" s="177"/>
      <c r="O166" s="177">
        <v>35</v>
      </c>
      <c r="P166" s="180">
        <v>-46.77</v>
      </c>
    </row>
    <row r="167" spans="1:16" ht="19.5" hidden="1" customHeight="1">
      <c r="A167" s="172" t="s">
        <v>2977</v>
      </c>
      <c r="B167" s="176">
        <v>46090</v>
      </c>
      <c r="C167" s="172" t="s">
        <v>92</v>
      </c>
      <c r="D167" s="172" t="s">
        <v>96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0</v>
      </c>
      <c r="J167" s="176">
        <v>46086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hidden="1" customHeight="1">
      <c r="A168" s="172" t="s">
        <v>2977</v>
      </c>
      <c r="B168" s="176">
        <v>46090</v>
      </c>
      <c r="C168" s="172" t="s">
        <v>92</v>
      </c>
      <c r="D168" s="172" t="s">
        <v>97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0</v>
      </c>
      <c r="J168" s="176">
        <v>46086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-46.77</v>
      </c>
    </row>
    <row r="169" spans="1:16" ht="19.5" hidden="1" customHeight="1">
      <c r="A169" s="172" t="s">
        <v>2976</v>
      </c>
      <c r="B169" s="176">
        <v>46090</v>
      </c>
      <c r="C169" s="172" t="s">
        <v>2694</v>
      </c>
      <c r="D169" s="172" t="s">
        <v>82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0</v>
      </c>
      <c r="J169" s="176">
        <v>46088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-16.23</v>
      </c>
    </row>
    <row r="170" spans="1:16" ht="19.5" hidden="1" customHeight="1">
      <c r="A170" s="172" t="s">
        <v>2978</v>
      </c>
      <c r="B170" s="176">
        <v>46090</v>
      </c>
      <c r="C170" s="172" t="s">
        <v>1748</v>
      </c>
      <c r="D170" s="172" t="s">
        <v>2749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0</v>
      </c>
      <c r="J170" s="176">
        <v>46086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</v>
      </c>
    </row>
    <row r="171" spans="1:16" ht="19.5" hidden="1" customHeight="1">
      <c r="A171" s="172" t="s">
        <v>2978</v>
      </c>
      <c r="B171" s="176">
        <v>46090</v>
      </c>
      <c r="C171" s="172" t="s">
        <v>2694</v>
      </c>
      <c r="D171" s="172" t="s">
        <v>2750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46086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-10</v>
      </c>
    </row>
    <row r="172" spans="1:16" ht="19.5" hidden="1" customHeight="1">
      <c r="A172" s="172" t="s">
        <v>2979</v>
      </c>
      <c r="B172" s="176">
        <v>46090</v>
      </c>
      <c r="C172" s="172" t="s">
        <v>2694</v>
      </c>
      <c r="D172" s="172" t="s">
        <v>82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46090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-16.670000000000002</v>
      </c>
    </row>
    <row r="173" spans="1:16" ht="19.5" hidden="1" customHeight="1">
      <c r="A173" s="172" t="s">
        <v>2980</v>
      </c>
      <c r="B173" s="176">
        <v>46090</v>
      </c>
      <c r="C173" s="172" t="s">
        <v>2694</v>
      </c>
      <c r="D173" s="172" t="s">
        <v>82</v>
      </c>
      <c r="E173" s="172" t="s">
        <v>43</v>
      </c>
      <c r="F173" s="172" t="s">
        <v>125</v>
      </c>
      <c r="G173" s="172" t="s">
        <v>84</v>
      </c>
      <c r="H173" s="177">
        <v>1</v>
      </c>
      <c r="I173" s="178">
        <v>0</v>
      </c>
      <c r="J173" s="176">
        <v>46090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-16.850000000000001</v>
      </c>
    </row>
    <row r="174" spans="1:16" ht="19.5" hidden="1" customHeight="1">
      <c r="A174" s="172" t="s">
        <v>2981</v>
      </c>
      <c r="B174" s="176">
        <v>46090</v>
      </c>
      <c r="C174" s="172" t="s">
        <v>92</v>
      </c>
      <c r="D174" s="172" t="s">
        <v>24</v>
      </c>
      <c r="E174" s="172" t="s">
        <v>55</v>
      </c>
      <c r="F174" s="172" t="s">
        <v>1272</v>
      </c>
      <c r="G174" s="172" t="s">
        <v>84</v>
      </c>
      <c r="H174" s="177">
        <v>1</v>
      </c>
      <c r="I174" s="178">
        <v>0</v>
      </c>
      <c r="J174" s="176">
        <v>46087</v>
      </c>
      <c r="K174" s="172" t="s">
        <v>93</v>
      </c>
      <c r="L174" s="172" t="s">
        <v>94</v>
      </c>
      <c r="M174" s="179">
        <v>0</v>
      </c>
      <c r="N174" s="177"/>
      <c r="O174" s="177">
        <v>35</v>
      </c>
      <c r="P174" s="180">
        <v>-56.94</v>
      </c>
    </row>
    <row r="175" spans="1:16" ht="19.5" hidden="1" customHeight="1">
      <c r="A175" s="172" t="s">
        <v>2981</v>
      </c>
      <c r="B175" s="176">
        <v>46090</v>
      </c>
      <c r="C175" s="172" t="s">
        <v>2694</v>
      </c>
      <c r="D175" s="172" t="s">
        <v>95</v>
      </c>
      <c r="E175" s="172" t="s">
        <v>55</v>
      </c>
      <c r="F175" s="172" t="s">
        <v>1272</v>
      </c>
      <c r="G175" s="172" t="s">
        <v>84</v>
      </c>
      <c r="H175" s="177">
        <v>1</v>
      </c>
      <c r="I175" s="178">
        <v>0</v>
      </c>
      <c r="J175" s="176">
        <v>46087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-13.42</v>
      </c>
    </row>
    <row r="176" spans="1:16" ht="19.5" hidden="1" customHeight="1">
      <c r="A176" s="172" t="s">
        <v>2981</v>
      </c>
      <c r="B176" s="176">
        <v>46090</v>
      </c>
      <c r="C176" s="172" t="s">
        <v>92</v>
      </c>
      <c r="D176" s="172" t="s">
        <v>96</v>
      </c>
      <c r="E176" s="172" t="s">
        <v>55</v>
      </c>
      <c r="F176" s="172" t="s">
        <v>1272</v>
      </c>
      <c r="G176" s="172" t="s">
        <v>84</v>
      </c>
      <c r="H176" s="177">
        <v>1</v>
      </c>
      <c r="I176" s="178">
        <v>0</v>
      </c>
      <c r="J176" s="176">
        <v>46087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2981</v>
      </c>
      <c r="B177" s="176">
        <v>46090</v>
      </c>
      <c r="C177" s="172" t="s">
        <v>92</v>
      </c>
      <c r="D177" s="172" t="s">
        <v>97</v>
      </c>
      <c r="E177" s="172" t="s">
        <v>55</v>
      </c>
      <c r="F177" s="172" t="s">
        <v>1272</v>
      </c>
      <c r="G177" s="172" t="s">
        <v>84</v>
      </c>
      <c r="H177" s="177">
        <v>1</v>
      </c>
      <c r="I177" s="178">
        <v>0</v>
      </c>
      <c r="J177" s="176">
        <v>46087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-56.94</v>
      </c>
    </row>
    <row r="178" spans="1:16" ht="19.5" hidden="1" customHeight="1">
      <c r="A178" s="172" t="s">
        <v>2981</v>
      </c>
      <c r="B178" s="176">
        <v>46090</v>
      </c>
      <c r="C178" s="172" t="s">
        <v>2694</v>
      </c>
      <c r="D178" s="172" t="s">
        <v>98</v>
      </c>
      <c r="E178" s="172" t="s">
        <v>55</v>
      </c>
      <c r="F178" s="172" t="s">
        <v>1272</v>
      </c>
      <c r="G178" s="172" t="s">
        <v>84</v>
      </c>
      <c r="H178" s="177">
        <v>1</v>
      </c>
      <c r="I178" s="178">
        <v>0</v>
      </c>
      <c r="J178" s="176">
        <v>46087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2982</v>
      </c>
      <c r="B179" s="176">
        <v>46090</v>
      </c>
      <c r="C179" s="172" t="s">
        <v>2694</v>
      </c>
      <c r="D179" s="172" t="s">
        <v>82</v>
      </c>
      <c r="E179" s="172" t="s">
        <v>57</v>
      </c>
      <c r="F179" s="172" t="s">
        <v>1263</v>
      </c>
      <c r="G179" s="172" t="s">
        <v>84</v>
      </c>
      <c r="H179" s="177">
        <v>1</v>
      </c>
      <c r="I179" s="178">
        <v>0</v>
      </c>
      <c r="J179" s="176">
        <v>46090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-18.670000000000002</v>
      </c>
    </row>
    <row r="180" spans="1:16" ht="19.5" hidden="1" customHeight="1">
      <c r="A180" s="172" t="s">
        <v>2983</v>
      </c>
      <c r="B180" s="176">
        <v>46090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0</v>
      </c>
      <c r="J180" s="176">
        <v>46085</v>
      </c>
      <c r="K180" s="172" t="s">
        <v>93</v>
      </c>
      <c r="L180" s="172" t="s">
        <v>94</v>
      </c>
      <c r="M180" s="179">
        <v>0</v>
      </c>
      <c r="N180" s="177"/>
      <c r="O180" s="177">
        <v>34</v>
      </c>
      <c r="P180" s="180">
        <v>-56.94</v>
      </c>
    </row>
    <row r="181" spans="1:16" ht="19.5" hidden="1" customHeight="1">
      <c r="A181" s="172" t="s">
        <v>2983</v>
      </c>
      <c r="B181" s="176">
        <v>46090</v>
      </c>
      <c r="C181" s="172" t="s">
        <v>2694</v>
      </c>
      <c r="D181" s="172" t="s">
        <v>95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0</v>
      </c>
      <c r="J181" s="176">
        <v>46085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-11.34</v>
      </c>
    </row>
    <row r="182" spans="1:16" ht="19.5" hidden="1" customHeight="1">
      <c r="A182" s="172" t="s">
        <v>2983</v>
      </c>
      <c r="B182" s="176">
        <v>46090</v>
      </c>
      <c r="C182" s="172" t="s">
        <v>92</v>
      </c>
      <c r="D182" s="172" t="s">
        <v>96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0</v>
      </c>
      <c r="J182" s="176">
        <v>46085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hidden="1" customHeight="1">
      <c r="A183" s="172" t="s">
        <v>2983</v>
      </c>
      <c r="B183" s="176">
        <v>46090</v>
      </c>
      <c r="C183" s="172" t="s">
        <v>92</v>
      </c>
      <c r="D183" s="172" t="s">
        <v>97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0</v>
      </c>
      <c r="J183" s="176">
        <v>46085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-56.94</v>
      </c>
    </row>
    <row r="184" spans="1:16" ht="19.5" hidden="1" customHeight="1">
      <c r="A184" s="172" t="s">
        <v>2983</v>
      </c>
      <c r="B184" s="176">
        <v>46090</v>
      </c>
      <c r="C184" s="172" t="s">
        <v>2694</v>
      </c>
      <c r="D184" s="172" t="s">
        <v>98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0</v>
      </c>
      <c r="J184" s="176">
        <v>46085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-15</v>
      </c>
    </row>
    <row r="185" spans="1:16" ht="19.5" hidden="1" customHeight="1">
      <c r="A185" s="172" t="s">
        <v>85</v>
      </c>
      <c r="B185" s="176">
        <v>46090</v>
      </c>
      <c r="C185" s="172" t="s">
        <v>109</v>
      </c>
      <c r="D185" s="172" t="s">
        <v>2499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46090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-292.8</v>
      </c>
    </row>
    <row r="186" spans="1:16" ht="19.5" customHeight="1">
      <c r="A186" s="172" t="s">
        <v>2726</v>
      </c>
      <c r="B186" s="176">
        <v>46090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46090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-717.64</v>
      </c>
    </row>
    <row r="187" spans="1:16" ht="19.5" customHeight="1">
      <c r="A187" s="172" t="s">
        <v>2460</v>
      </c>
      <c r="B187" s="176">
        <v>46090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46090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-429.35</v>
      </c>
    </row>
    <row r="188" spans="1:16" ht="19.5" customHeight="1">
      <c r="A188" s="172" t="s">
        <v>2257</v>
      </c>
      <c r="B188" s="176">
        <v>46090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46090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-581.98</v>
      </c>
    </row>
    <row r="189" spans="1:16" ht="19.5" customHeight="1">
      <c r="A189" s="172" t="s">
        <v>1553</v>
      </c>
      <c r="B189" s="176">
        <v>46090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46090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-434.97</v>
      </c>
    </row>
    <row r="190" spans="1:16" ht="19.5" customHeight="1">
      <c r="A190" s="172" t="s">
        <v>141</v>
      </c>
      <c r="B190" s="176">
        <v>46090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46090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-710.56</v>
      </c>
    </row>
    <row r="191" spans="1:16" ht="19.5" customHeight="1">
      <c r="A191" s="172" t="s">
        <v>145</v>
      </c>
      <c r="B191" s="176">
        <v>46090</v>
      </c>
      <c r="C191" s="172" t="s">
        <v>109</v>
      </c>
      <c r="D191" s="172" t="s">
        <v>139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46090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-717.96</v>
      </c>
    </row>
    <row r="192" spans="1:16" ht="19.5" customHeight="1">
      <c r="A192" s="172" t="s">
        <v>144</v>
      </c>
      <c r="B192" s="176">
        <v>46090</v>
      </c>
      <c r="C192" s="172" t="s">
        <v>109</v>
      </c>
      <c r="D192" s="172" t="s">
        <v>139</v>
      </c>
      <c r="E192" s="172" t="s">
        <v>85</v>
      </c>
      <c r="F192" s="172" t="s">
        <v>85</v>
      </c>
      <c r="G192" s="172" t="s">
        <v>85</v>
      </c>
      <c r="H192" s="177">
        <v>0</v>
      </c>
      <c r="I192" s="178">
        <v>0</v>
      </c>
      <c r="J192" s="176">
        <v>46090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-748.29</v>
      </c>
    </row>
    <row r="193" spans="1:16" ht="19.5" customHeight="1">
      <c r="A193" s="172" t="s">
        <v>142</v>
      </c>
      <c r="B193" s="176">
        <v>46090</v>
      </c>
      <c r="C193" s="172" t="s">
        <v>109</v>
      </c>
      <c r="D193" s="172" t="s">
        <v>143</v>
      </c>
      <c r="E193" s="172" t="s">
        <v>85</v>
      </c>
      <c r="F193" s="172" t="s">
        <v>85</v>
      </c>
      <c r="G193" s="172" t="s">
        <v>85</v>
      </c>
      <c r="H193" s="177">
        <v>0</v>
      </c>
      <c r="I193" s="178">
        <v>0</v>
      </c>
      <c r="J193" s="176">
        <v>46090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-3968.31</v>
      </c>
    </row>
    <row r="194" spans="1:16" ht="19.5" hidden="1" customHeight="1">
      <c r="A194" s="172" t="s">
        <v>2984</v>
      </c>
      <c r="B194" s="176">
        <v>46091</v>
      </c>
      <c r="C194" s="172" t="s">
        <v>92</v>
      </c>
      <c r="D194" s="172" t="s">
        <v>96</v>
      </c>
      <c r="E194" s="172" t="s">
        <v>43</v>
      </c>
      <c r="F194" s="172" t="s">
        <v>125</v>
      </c>
      <c r="G194" s="172" t="s">
        <v>84</v>
      </c>
      <c r="H194" s="177">
        <v>1</v>
      </c>
      <c r="I194" s="178">
        <v>0</v>
      </c>
      <c r="J194" s="176">
        <v>46083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hidden="1" customHeight="1">
      <c r="A195" s="172" t="s">
        <v>2984</v>
      </c>
      <c r="B195" s="176">
        <v>46091</v>
      </c>
      <c r="C195" s="172" t="s">
        <v>92</v>
      </c>
      <c r="D195" s="172" t="s">
        <v>97</v>
      </c>
      <c r="E195" s="172" t="s">
        <v>43</v>
      </c>
      <c r="F195" s="172" t="s">
        <v>125</v>
      </c>
      <c r="G195" s="172" t="s">
        <v>84</v>
      </c>
      <c r="H195" s="177">
        <v>1</v>
      </c>
      <c r="I195" s="178">
        <v>0</v>
      </c>
      <c r="J195" s="176">
        <v>46083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-46.77</v>
      </c>
    </row>
    <row r="196" spans="1:16" ht="19.5" hidden="1" customHeight="1">
      <c r="A196" s="172" t="s">
        <v>2984</v>
      </c>
      <c r="B196" s="176">
        <v>46091</v>
      </c>
      <c r="C196" s="172" t="s">
        <v>2694</v>
      </c>
      <c r="D196" s="172" t="s">
        <v>98</v>
      </c>
      <c r="E196" s="172" t="s">
        <v>43</v>
      </c>
      <c r="F196" s="172" t="s">
        <v>125</v>
      </c>
      <c r="G196" s="172" t="s">
        <v>84</v>
      </c>
      <c r="H196" s="177">
        <v>1</v>
      </c>
      <c r="I196" s="178">
        <v>0</v>
      </c>
      <c r="J196" s="176">
        <v>46083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-15</v>
      </c>
    </row>
    <row r="197" spans="1:16" ht="19.5" hidden="1" customHeight="1">
      <c r="A197" s="172" t="s">
        <v>2984</v>
      </c>
      <c r="B197" s="176">
        <v>46091</v>
      </c>
      <c r="C197" s="172" t="s">
        <v>92</v>
      </c>
      <c r="D197" s="172" t="s">
        <v>24</v>
      </c>
      <c r="E197" s="172" t="s">
        <v>43</v>
      </c>
      <c r="F197" s="172" t="s">
        <v>125</v>
      </c>
      <c r="G197" s="172" t="s">
        <v>84</v>
      </c>
      <c r="H197" s="177">
        <v>1</v>
      </c>
      <c r="I197" s="178">
        <v>0</v>
      </c>
      <c r="J197" s="176">
        <v>46083</v>
      </c>
      <c r="K197" s="172" t="s">
        <v>93</v>
      </c>
      <c r="L197" s="172" t="s">
        <v>94</v>
      </c>
      <c r="M197" s="179">
        <v>0</v>
      </c>
      <c r="N197" s="177"/>
      <c r="O197" s="177">
        <v>35</v>
      </c>
      <c r="P197" s="180">
        <v>-46.77</v>
      </c>
    </row>
    <row r="198" spans="1:16" ht="19.5" hidden="1" customHeight="1">
      <c r="A198" s="172" t="s">
        <v>2984</v>
      </c>
      <c r="B198" s="176">
        <v>46091</v>
      </c>
      <c r="C198" s="172" t="s">
        <v>2694</v>
      </c>
      <c r="D198" s="172" t="s">
        <v>95</v>
      </c>
      <c r="E198" s="172" t="s">
        <v>43</v>
      </c>
      <c r="F198" s="172" t="s">
        <v>125</v>
      </c>
      <c r="G198" s="172" t="s">
        <v>84</v>
      </c>
      <c r="H198" s="177">
        <v>1</v>
      </c>
      <c r="I198" s="178">
        <v>0</v>
      </c>
      <c r="J198" s="176">
        <v>46083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-25</v>
      </c>
    </row>
    <row r="199" spans="1:16" ht="19.5" hidden="1" customHeight="1">
      <c r="A199" s="172" t="s">
        <v>2985</v>
      </c>
      <c r="B199" s="176">
        <v>46091</v>
      </c>
      <c r="C199" s="172" t="s">
        <v>92</v>
      </c>
      <c r="D199" s="172" t="s">
        <v>24</v>
      </c>
      <c r="E199" s="172" t="s">
        <v>39</v>
      </c>
      <c r="F199" s="172" t="s">
        <v>117</v>
      </c>
      <c r="G199" s="172" t="s">
        <v>84</v>
      </c>
      <c r="H199" s="177">
        <v>1</v>
      </c>
      <c r="I199" s="178">
        <v>0</v>
      </c>
      <c r="J199" s="176">
        <v>46072</v>
      </c>
      <c r="K199" s="172" t="s">
        <v>93</v>
      </c>
      <c r="L199" s="172" t="s">
        <v>94</v>
      </c>
      <c r="M199" s="179">
        <v>0</v>
      </c>
      <c r="N199" s="177"/>
      <c r="O199" s="177">
        <v>38</v>
      </c>
      <c r="P199" s="180">
        <v>-46.77</v>
      </c>
    </row>
    <row r="200" spans="1:16" ht="19.5" hidden="1" customHeight="1">
      <c r="A200" s="172" t="s">
        <v>2985</v>
      </c>
      <c r="B200" s="176">
        <v>46091</v>
      </c>
      <c r="C200" s="172" t="s">
        <v>2694</v>
      </c>
      <c r="D200" s="172" t="s">
        <v>95</v>
      </c>
      <c r="E200" s="172" t="s">
        <v>39</v>
      </c>
      <c r="F200" s="172" t="s">
        <v>117</v>
      </c>
      <c r="G200" s="172" t="s">
        <v>84</v>
      </c>
      <c r="H200" s="177">
        <v>1</v>
      </c>
      <c r="I200" s="178">
        <v>0</v>
      </c>
      <c r="J200" s="176">
        <v>46072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-25</v>
      </c>
    </row>
    <row r="201" spans="1:16" ht="19.5" hidden="1" customHeight="1">
      <c r="A201" s="172" t="s">
        <v>2985</v>
      </c>
      <c r="B201" s="176">
        <v>46091</v>
      </c>
      <c r="C201" s="172" t="s">
        <v>92</v>
      </c>
      <c r="D201" s="172" t="s">
        <v>96</v>
      </c>
      <c r="E201" s="172" t="s">
        <v>39</v>
      </c>
      <c r="F201" s="172" t="s">
        <v>117</v>
      </c>
      <c r="G201" s="172" t="s">
        <v>84</v>
      </c>
      <c r="H201" s="177">
        <v>1</v>
      </c>
      <c r="I201" s="178">
        <v>0</v>
      </c>
      <c r="J201" s="176">
        <v>46072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0</v>
      </c>
    </row>
    <row r="202" spans="1:16" ht="19.5" hidden="1" customHeight="1">
      <c r="A202" s="172" t="s">
        <v>2985</v>
      </c>
      <c r="B202" s="176">
        <v>46091</v>
      </c>
      <c r="C202" s="172" t="s">
        <v>92</v>
      </c>
      <c r="D202" s="172" t="s">
        <v>97</v>
      </c>
      <c r="E202" s="172" t="s">
        <v>39</v>
      </c>
      <c r="F202" s="172" t="s">
        <v>117</v>
      </c>
      <c r="G202" s="172" t="s">
        <v>84</v>
      </c>
      <c r="H202" s="177">
        <v>1</v>
      </c>
      <c r="I202" s="178">
        <v>0</v>
      </c>
      <c r="J202" s="176">
        <v>46072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-46.77</v>
      </c>
    </row>
    <row r="203" spans="1:16" ht="19.5" hidden="1" customHeight="1">
      <c r="A203" s="172" t="s">
        <v>2871</v>
      </c>
      <c r="B203" s="176">
        <v>46091</v>
      </c>
      <c r="C203" s="172" t="s">
        <v>2694</v>
      </c>
      <c r="D203" s="172" t="s">
        <v>82</v>
      </c>
      <c r="E203" s="172" t="s">
        <v>56</v>
      </c>
      <c r="F203" s="172" t="s">
        <v>1213</v>
      </c>
      <c r="G203" s="172" t="s">
        <v>84</v>
      </c>
      <c r="H203" s="177">
        <v>1</v>
      </c>
      <c r="I203" s="178">
        <v>0</v>
      </c>
      <c r="J203" s="176">
        <v>46087</v>
      </c>
      <c r="K203" s="172" t="s">
        <v>85</v>
      </c>
      <c r="L203" s="172" t="s">
        <v>85</v>
      </c>
      <c r="M203" s="179">
        <v>0</v>
      </c>
      <c r="N203" s="177"/>
      <c r="O203" s="177"/>
      <c r="P203" s="180">
        <v>8.23</v>
      </c>
    </row>
    <row r="204" spans="1:16" ht="19.5" hidden="1" customHeight="1">
      <c r="A204" s="172" t="s">
        <v>2886</v>
      </c>
      <c r="B204" s="176">
        <v>46091</v>
      </c>
      <c r="C204" s="172" t="s">
        <v>92</v>
      </c>
      <c r="D204" s="172" t="s">
        <v>96</v>
      </c>
      <c r="E204" s="172" t="s">
        <v>59</v>
      </c>
      <c r="F204" s="172" t="s">
        <v>1386</v>
      </c>
      <c r="G204" s="172" t="s">
        <v>84</v>
      </c>
      <c r="H204" s="177">
        <v>1</v>
      </c>
      <c r="I204" s="178">
        <v>0</v>
      </c>
      <c r="J204" s="176">
        <v>46076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hidden="1" customHeight="1">
      <c r="A205" s="172" t="s">
        <v>2886</v>
      </c>
      <c r="B205" s="176">
        <v>46091</v>
      </c>
      <c r="C205" s="172" t="s">
        <v>92</v>
      </c>
      <c r="D205" s="172" t="s">
        <v>97</v>
      </c>
      <c r="E205" s="172" t="s">
        <v>59</v>
      </c>
      <c r="F205" s="172" t="s">
        <v>1386</v>
      </c>
      <c r="G205" s="172" t="s">
        <v>84</v>
      </c>
      <c r="H205" s="177">
        <v>1</v>
      </c>
      <c r="I205" s="178">
        <v>0</v>
      </c>
      <c r="J205" s="176">
        <v>46076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-56.94</v>
      </c>
    </row>
    <row r="206" spans="1:16" ht="19.5" hidden="1" customHeight="1">
      <c r="A206" s="172" t="s">
        <v>2886</v>
      </c>
      <c r="B206" s="176">
        <v>46091</v>
      </c>
      <c r="C206" s="172" t="s">
        <v>2694</v>
      </c>
      <c r="D206" s="172" t="s">
        <v>98</v>
      </c>
      <c r="E206" s="172" t="s">
        <v>59</v>
      </c>
      <c r="F206" s="172" t="s">
        <v>1386</v>
      </c>
      <c r="G206" s="172" t="s">
        <v>84</v>
      </c>
      <c r="H206" s="177">
        <v>1</v>
      </c>
      <c r="I206" s="178">
        <v>0</v>
      </c>
      <c r="J206" s="176">
        <v>46076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-15</v>
      </c>
    </row>
    <row r="207" spans="1:16" ht="19.5" hidden="1" customHeight="1">
      <c r="A207" s="172" t="s">
        <v>2886</v>
      </c>
      <c r="B207" s="176">
        <v>46091</v>
      </c>
      <c r="C207" s="172" t="s">
        <v>92</v>
      </c>
      <c r="D207" s="172" t="s">
        <v>24</v>
      </c>
      <c r="E207" s="172" t="s">
        <v>59</v>
      </c>
      <c r="F207" s="172" t="s">
        <v>1386</v>
      </c>
      <c r="G207" s="172" t="s">
        <v>84</v>
      </c>
      <c r="H207" s="177">
        <v>1</v>
      </c>
      <c r="I207" s="178">
        <v>0</v>
      </c>
      <c r="J207" s="176">
        <v>46076</v>
      </c>
      <c r="K207" s="172" t="s">
        <v>93</v>
      </c>
      <c r="L207" s="172" t="s">
        <v>94</v>
      </c>
      <c r="M207" s="179">
        <v>0</v>
      </c>
      <c r="N207" s="177"/>
      <c r="O207" s="177">
        <v>37</v>
      </c>
      <c r="P207" s="180">
        <v>-56.94</v>
      </c>
    </row>
    <row r="208" spans="1:16" ht="19.5" hidden="1" customHeight="1">
      <c r="A208" s="172" t="s">
        <v>2886</v>
      </c>
      <c r="B208" s="176">
        <v>46091</v>
      </c>
      <c r="C208" s="172" t="s">
        <v>2694</v>
      </c>
      <c r="D208" s="172" t="s">
        <v>95</v>
      </c>
      <c r="E208" s="172" t="s">
        <v>59</v>
      </c>
      <c r="F208" s="172" t="s">
        <v>1386</v>
      </c>
      <c r="G208" s="172" t="s">
        <v>84</v>
      </c>
      <c r="H208" s="177">
        <v>1</v>
      </c>
      <c r="I208" s="178">
        <v>0</v>
      </c>
      <c r="J208" s="176">
        <v>46076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-13.12</v>
      </c>
    </row>
    <row r="209" spans="1:16" ht="19.5" hidden="1" customHeight="1">
      <c r="A209" s="172" t="s">
        <v>2986</v>
      </c>
      <c r="B209" s="176">
        <v>46091</v>
      </c>
      <c r="C209" s="172" t="s">
        <v>92</v>
      </c>
      <c r="D209" s="172" t="s">
        <v>24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46082</v>
      </c>
      <c r="K209" s="172" t="s">
        <v>93</v>
      </c>
      <c r="L209" s="172" t="s">
        <v>94</v>
      </c>
      <c r="M209" s="179">
        <v>0</v>
      </c>
      <c r="N209" s="177"/>
      <c r="O209" s="177">
        <v>35</v>
      </c>
      <c r="P209" s="180">
        <v>-56.94</v>
      </c>
    </row>
    <row r="210" spans="1:16" ht="19.5" hidden="1" customHeight="1">
      <c r="A210" s="172" t="s">
        <v>2986</v>
      </c>
      <c r="B210" s="176">
        <v>46091</v>
      </c>
      <c r="C210" s="172" t="s">
        <v>2694</v>
      </c>
      <c r="D210" s="172" t="s">
        <v>95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0</v>
      </c>
      <c r="J210" s="176">
        <v>46082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-13.19</v>
      </c>
    </row>
    <row r="211" spans="1:16" ht="19.5" hidden="1" customHeight="1">
      <c r="A211" s="172" t="s">
        <v>2986</v>
      </c>
      <c r="B211" s="176">
        <v>46091</v>
      </c>
      <c r="C211" s="172" t="s">
        <v>92</v>
      </c>
      <c r="D211" s="172" t="s">
        <v>96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0</v>
      </c>
      <c r="J211" s="176">
        <v>46082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2986</v>
      </c>
      <c r="B212" s="176">
        <v>46091</v>
      </c>
      <c r="C212" s="172" t="s">
        <v>92</v>
      </c>
      <c r="D212" s="172" t="s">
        <v>97</v>
      </c>
      <c r="E212" s="172" t="s">
        <v>58</v>
      </c>
      <c r="F212" s="172" t="s">
        <v>1300</v>
      </c>
      <c r="G212" s="172" t="s">
        <v>84</v>
      </c>
      <c r="H212" s="177">
        <v>1</v>
      </c>
      <c r="I212" s="178">
        <v>0</v>
      </c>
      <c r="J212" s="176">
        <v>46082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-56.94</v>
      </c>
    </row>
    <row r="213" spans="1:16" ht="19.5" hidden="1" customHeight="1">
      <c r="A213" s="172" t="s">
        <v>2986</v>
      </c>
      <c r="B213" s="176">
        <v>46091</v>
      </c>
      <c r="C213" s="172" t="s">
        <v>2694</v>
      </c>
      <c r="D213" s="172" t="s">
        <v>98</v>
      </c>
      <c r="E213" s="172" t="s">
        <v>58</v>
      </c>
      <c r="F213" s="172" t="s">
        <v>1300</v>
      </c>
      <c r="G213" s="172" t="s">
        <v>84</v>
      </c>
      <c r="H213" s="177">
        <v>1</v>
      </c>
      <c r="I213" s="178">
        <v>0</v>
      </c>
      <c r="J213" s="176">
        <v>46082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-15</v>
      </c>
    </row>
    <row r="214" spans="1:16" ht="19.5" hidden="1" customHeight="1">
      <c r="A214" s="172" t="s">
        <v>2987</v>
      </c>
      <c r="B214" s="176">
        <v>46091</v>
      </c>
      <c r="C214" s="172" t="s">
        <v>92</v>
      </c>
      <c r="D214" s="172" t="s">
        <v>24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46084</v>
      </c>
      <c r="K214" s="172" t="s">
        <v>93</v>
      </c>
      <c r="L214" s="172" t="s">
        <v>94</v>
      </c>
      <c r="M214" s="179">
        <v>0</v>
      </c>
      <c r="N214" s="177"/>
      <c r="O214" s="177">
        <v>35</v>
      </c>
      <c r="P214" s="180">
        <v>-46.77</v>
      </c>
    </row>
    <row r="215" spans="1:16" ht="19.5" hidden="1" customHeight="1">
      <c r="A215" s="172" t="s">
        <v>2987</v>
      </c>
      <c r="B215" s="176">
        <v>46091</v>
      </c>
      <c r="C215" s="172" t="s">
        <v>2694</v>
      </c>
      <c r="D215" s="172" t="s">
        <v>95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0</v>
      </c>
      <c r="J215" s="176">
        <v>46084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-19.260000000000002</v>
      </c>
    </row>
    <row r="216" spans="1:16" ht="19.5" hidden="1" customHeight="1">
      <c r="A216" s="172" t="s">
        <v>2987</v>
      </c>
      <c r="B216" s="176">
        <v>46091</v>
      </c>
      <c r="C216" s="172" t="s">
        <v>92</v>
      </c>
      <c r="D216" s="172" t="s">
        <v>96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0</v>
      </c>
      <c r="J216" s="176">
        <v>46084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0</v>
      </c>
    </row>
    <row r="217" spans="1:16" ht="19.5" hidden="1" customHeight="1">
      <c r="A217" s="172" t="s">
        <v>2987</v>
      </c>
      <c r="B217" s="176">
        <v>46091</v>
      </c>
      <c r="C217" s="172" t="s">
        <v>92</v>
      </c>
      <c r="D217" s="172" t="s">
        <v>97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0</v>
      </c>
      <c r="J217" s="176">
        <v>46084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-46.77</v>
      </c>
    </row>
    <row r="218" spans="1:16" ht="19.5" hidden="1" customHeight="1">
      <c r="A218" s="172" t="s">
        <v>2987</v>
      </c>
      <c r="B218" s="176">
        <v>46091</v>
      </c>
      <c r="C218" s="172" t="s">
        <v>2694</v>
      </c>
      <c r="D218" s="172" t="s">
        <v>98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-15</v>
      </c>
    </row>
    <row r="219" spans="1:16" ht="19.5" hidden="1" customHeight="1">
      <c r="A219" s="172" t="s">
        <v>2988</v>
      </c>
      <c r="B219" s="176">
        <v>46091</v>
      </c>
      <c r="C219" s="172" t="s">
        <v>92</v>
      </c>
      <c r="D219" s="172" t="s">
        <v>24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2600</v>
      </c>
      <c r="J219" s="176">
        <v>46082</v>
      </c>
      <c r="K219" s="172" t="s">
        <v>93</v>
      </c>
      <c r="L219" s="172" t="s">
        <v>94</v>
      </c>
      <c r="M219" s="179">
        <v>0.43</v>
      </c>
      <c r="N219" s="177"/>
      <c r="O219" s="177">
        <v>35</v>
      </c>
      <c r="P219" s="180">
        <v>-103.34</v>
      </c>
    </row>
    <row r="220" spans="1:16" ht="19.5" hidden="1" customHeight="1">
      <c r="A220" s="172" t="s">
        <v>2988</v>
      </c>
      <c r="B220" s="176">
        <v>46091</v>
      </c>
      <c r="C220" s="172" t="s">
        <v>100</v>
      </c>
      <c r="D220" s="172" t="s">
        <v>101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2600</v>
      </c>
      <c r="J220" s="176">
        <v>46082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1227.6199999999999</v>
      </c>
    </row>
    <row r="221" spans="1:16" ht="19.5" hidden="1" customHeight="1">
      <c r="A221" s="172" t="s">
        <v>2988</v>
      </c>
      <c r="B221" s="176">
        <v>46091</v>
      </c>
      <c r="C221" s="172" t="s">
        <v>100</v>
      </c>
      <c r="D221" s="172" t="s">
        <v>102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2600</v>
      </c>
      <c r="J221" s="176">
        <v>46082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0</v>
      </c>
    </row>
    <row r="222" spans="1:16" ht="19.5" hidden="1" customHeight="1">
      <c r="A222" s="172" t="s">
        <v>2988</v>
      </c>
      <c r="B222" s="176">
        <v>46091</v>
      </c>
      <c r="C222" s="172" t="s">
        <v>100</v>
      </c>
      <c r="D222" s="172" t="s">
        <v>103</v>
      </c>
      <c r="E222" s="172" t="s">
        <v>42</v>
      </c>
      <c r="F222" s="172" t="s">
        <v>89</v>
      </c>
      <c r="G222" s="172" t="s">
        <v>84</v>
      </c>
      <c r="H222" s="177">
        <v>1</v>
      </c>
      <c r="I222" s="178">
        <v>2600</v>
      </c>
      <c r="J222" s="176">
        <v>46082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1372.38</v>
      </c>
    </row>
    <row r="223" spans="1:16" ht="19.5" hidden="1" customHeight="1">
      <c r="A223" s="172" t="s">
        <v>2988</v>
      </c>
      <c r="B223" s="176">
        <v>46091</v>
      </c>
      <c r="C223" s="172" t="s">
        <v>104</v>
      </c>
      <c r="D223" s="172" t="s">
        <v>105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2600</v>
      </c>
      <c r="J223" s="176">
        <v>46082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-1118</v>
      </c>
    </row>
    <row r="224" spans="1:16" ht="19.5" hidden="1" customHeight="1">
      <c r="A224" s="172" t="s">
        <v>85</v>
      </c>
      <c r="B224" s="176">
        <v>46091</v>
      </c>
      <c r="C224" s="172" t="s">
        <v>109</v>
      </c>
      <c r="D224" s="172" t="s">
        <v>110</v>
      </c>
      <c r="E224" s="172" t="s">
        <v>85</v>
      </c>
      <c r="F224" s="172" t="s">
        <v>85</v>
      </c>
      <c r="G224" s="172" t="s">
        <v>2989</v>
      </c>
      <c r="H224" s="177">
        <v>0</v>
      </c>
      <c r="I224" s="178">
        <v>0</v>
      </c>
      <c r="J224" s="176">
        <v>46091</v>
      </c>
      <c r="K224" s="172" t="s">
        <v>85</v>
      </c>
      <c r="L224" s="172" t="s">
        <v>85</v>
      </c>
      <c r="M224" s="179">
        <v>0</v>
      </c>
      <c r="N224" s="177"/>
      <c r="O224" s="177"/>
      <c r="P224" s="180">
        <v>-150</v>
      </c>
    </row>
    <row r="225" spans="1:16" ht="19.5" hidden="1" customHeight="1">
      <c r="A225" s="172" t="s">
        <v>2990</v>
      </c>
      <c r="B225" s="176">
        <v>46091</v>
      </c>
      <c r="C225" s="172" t="s">
        <v>92</v>
      </c>
      <c r="D225" s="172" t="s">
        <v>24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2289</v>
      </c>
      <c r="J225" s="176">
        <v>46087</v>
      </c>
      <c r="K225" s="172" t="s">
        <v>93</v>
      </c>
      <c r="L225" s="172" t="s">
        <v>94</v>
      </c>
      <c r="M225" s="179">
        <v>0.43</v>
      </c>
      <c r="N225" s="177"/>
      <c r="O225" s="177">
        <v>35</v>
      </c>
      <c r="P225" s="180">
        <v>-111.78</v>
      </c>
    </row>
    <row r="226" spans="1:16" ht="19.5" hidden="1" customHeight="1">
      <c r="A226" s="172" t="s">
        <v>2990</v>
      </c>
      <c r="B226" s="176">
        <v>46091</v>
      </c>
      <c r="C226" s="172" t="s">
        <v>100</v>
      </c>
      <c r="D226" s="172" t="s">
        <v>101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2289</v>
      </c>
      <c r="J226" s="176">
        <v>46087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1041.8599999999999</v>
      </c>
    </row>
    <row r="227" spans="1:16" ht="19.5" hidden="1" customHeight="1">
      <c r="A227" s="172" t="s">
        <v>2990</v>
      </c>
      <c r="B227" s="176">
        <v>46091</v>
      </c>
      <c r="C227" s="172" t="s">
        <v>100</v>
      </c>
      <c r="D227" s="172" t="s">
        <v>102</v>
      </c>
      <c r="E227" s="172" t="s">
        <v>55</v>
      </c>
      <c r="F227" s="172" t="s">
        <v>1272</v>
      </c>
      <c r="G227" s="172" t="s">
        <v>84</v>
      </c>
      <c r="H227" s="177">
        <v>1</v>
      </c>
      <c r="I227" s="178">
        <v>2289</v>
      </c>
      <c r="J227" s="176">
        <v>46087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10.42</v>
      </c>
    </row>
    <row r="228" spans="1:16" ht="19.5" hidden="1" customHeight="1">
      <c r="A228" s="172" t="s">
        <v>2990</v>
      </c>
      <c r="B228" s="176">
        <v>46091</v>
      </c>
      <c r="C228" s="172" t="s">
        <v>100</v>
      </c>
      <c r="D228" s="172" t="s">
        <v>103</v>
      </c>
      <c r="E228" s="172" t="s">
        <v>55</v>
      </c>
      <c r="F228" s="172" t="s">
        <v>1272</v>
      </c>
      <c r="G228" s="172" t="s">
        <v>84</v>
      </c>
      <c r="H228" s="177">
        <v>1</v>
      </c>
      <c r="I228" s="178">
        <v>2289</v>
      </c>
      <c r="J228" s="176">
        <v>46087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1236.72</v>
      </c>
    </row>
    <row r="229" spans="1:16" ht="19.5" hidden="1" customHeight="1">
      <c r="A229" s="172" t="s">
        <v>2990</v>
      </c>
      <c r="B229" s="176">
        <v>46091</v>
      </c>
      <c r="C229" s="172" t="s">
        <v>104</v>
      </c>
      <c r="D229" s="172" t="s">
        <v>105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2289</v>
      </c>
      <c r="J229" s="176">
        <v>46087</v>
      </c>
      <c r="K229" s="172" t="s">
        <v>93</v>
      </c>
      <c r="L229" s="172" t="s">
        <v>94</v>
      </c>
      <c r="M229" s="179">
        <v>0.43</v>
      </c>
      <c r="N229" s="177"/>
      <c r="O229" s="177"/>
      <c r="P229" s="180">
        <v>-984.27</v>
      </c>
    </row>
    <row r="230" spans="1:16" ht="19.5" hidden="1" customHeight="1">
      <c r="A230" s="172" t="s">
        <v>2990</v>
      </c>
      <c r="B230" s="176">
        <v>46091</v>
      </c>
      <c r="C230" s="172" t="s">
        <v>2694</v>
      </c>
      <c r="D230" s="172" t="s">
        <v>95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2289</v>
      </c>
      <c r="J230" s="176">
        <v>46087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-11.83</v>
      </c>
    </row>
    <row r="231" spans="1:16" ht="19.5" hidden="1" customHeight="1">
      <c r="A231" s="172" t="s">
        <v>2990</v>
      </c>
      <c r="B231" s="176">
        <v>46091</v>
      </c>
      <c r="C231" s="172" t="s">
        <v>2694</v>
      </c>
      <c r="D231" s="172" t="s">
        <v>82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46087</v>
      </c>
      <c r="K231" s="172" t="s">
        <v>85</v>
      </c>
      <c r="L231" s="172" t="s">
        <v>85</v>
      </c>
      <c r="M231" s="179">
        <v>0</v>
      </c>
      <c r="N231" s="177"/>
      <c r="O231" s="177"/>
      <c r="P231" s="180">
        <v>-19.8</v>
      </c>
    </row>
    <row r="232" spans="1:16" ht="19.5" hidden="1" customHeight="1">
      <c r="A232" s="172" t="s">
        <v>2991</v>
      </c>
      <c r="B232" s="176">
        <v>46091</v>
      </c>
      <c r="C232" s="172" t="s">
        <v>92</v>
      </c>
      <c r="D232" s="172" t="s">
        <v>24</v>
      </c>
      <c r="E232" s="172" t="s">
        <v>56</v>
      </c>
      <c r="F232" s="172" t="s">
        <v>1213</v>
      </c>
      <c r="G232" s="172" t="s">
        <v>84</v>
      </c>
      <c r="H232" s="177">
        <v>1</v>
      </c>
      <c r="I232" s="178">
        <v>2289</v>
      </c>
      <c r="J232" s="176">
        <v>46087</v>
      </c>
      <c r="K232" s="172" t="s">
        <v>93</v>
      </c>
      <c r="L232" s="172" t="s">
        <v>94</v>
      </c>
      <c r="M232" s="179">
        <v>0.43</v>
      </c>
      <c r="N232" s="177"/>
      <c r="O232" s="177">
        <v>35</v>
      </c>
      <c r="P232" s="180">
        <v>-111.78</v>
      </c>
    </row>
    <row r="233" spans="1:16" ht="19.5" hidden="1" customHeight="1">
      <c r="A233" s="172" t="s">
        <v>2991</v>
      </c>
      <c r="B233" s="176">
        <v>46091</v>
      </c>
      <c r="C233" s="172" t="s">
        <v>100</v>
      </c>
      <c r="D233" s="172" t="s">
        <v>101</v>
      </c>
      <c r="E233" s="172" t="s">
        <v>56</v>
      </c>
      <c r="F233" s="172" t="s">
        <v>1213</v>
      </c>
      <c r="G233" s="172" t="s">
        <v>84</v>
      </c>
      <c r="H233" s="177">
        <v>1</v>
      </c>
      <c r="I233" s="178">
        <v>2289</v>
      </c>
      <c r="J233" s="176">
        <v>46087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522.66999999999996</v>
      </c>
    </row>
    <row r="234" spans="1:16" ht="19.5" hidden="1" customHeight="1">
      <c r="A234" s="172" t="s">
        <v>2991</v>
      </c>
      <c r="B234" s="176">
        <v>46091</v>
      </c>
      <c r="C234" s="172" t="s">
        <v>100</v>
      </c>
      <c r="D234" s="172" t="s">
        <v>102</v>
      </c>
      <c r="E234" s="172" t="s">
        <v>56</v>
      </c>
      <c r="F234" s="172" t="s">
        <v>1213</v>
      </c>
      <c r="G234" s="172" t="s">
        <v>84</v>
      </c>
      <c r="H234" s="177">
        <v>1</v>
      </c>
      <c r="I234" s="178">
        <v>2289</v>
      </c>
      <c r="J234" s="176">
        <v>46087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5.23</v>
      </c>
    </row>
    <row r="235" spans="1:16" ht="19.5" hidden="1" customHeight="1">
      <c r="A235" s="172" t="s">
        <v>2991</v>
      </c>
      <c r="B235" s="176">
        <v>46091</v>
      </c>
      <c r="C235" s="172" t="s">
        <v>100</v>
      </c>
      <c r="D235" s="172" t="s">
        <v>103</v>
      </c>
      <c r="E235" s="172" t="s">
        <v>56</v>
      </c>
      <c r="F235" s="172" t="s">
        <v>1213</v>
      </c>
      <c r="G235" s="172" t="s">
        <v>84</v>
      </c>
      <c r="H235" s="177">
        <v>1</v>
      </c>
      <c r="I235" s="178">
        <v>2289</v>
      </c>
      <c r="J235" s="176">
        <v>46087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1761.1</v>
      </c>
    </row>
    <row r="236" spans="1:16" ht="19.5" hidden="1" customHeight="1">
      <c r="A236" s="172" t="s">
        <v>2991</v>
      </c>
      <c r="B236" s="176">
        <v>46091</v>
      </c>
      <c r="C236" s="172" t="s">
        <v>104</v>
      </c>
      <c r="D236" s="172" t="s">
        <v>105</v>
      </c>
      <c r="E236" s="172" t="s">
        <v>56</v>
      </c>
      <c r="F236" s="172" t="s">
        <v>1213</v>
      </c>
      <c r="G236" s="172" t="s">
        <v>84</v>
      </c>
      <c r="H236" s="177">
        <v>1</v>
      </c>
      <c r="I236" s="178">
        <v>2289</v>
      </c>
      <c r="J236" s="176">
        <v>46087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-984.27</v>
      </c>
    </row>
    <row r="237" spans="1:16" ht="19.5" hidden="1" customHeight="1">
      <c r="A237" s="172" t="s">
        <v>2991</v>
      </c>
      <c r="B237" s="176">
        <v>46091</v>
      </c>
      <c r="C237" s="172" t="s">
        <v>2694</v>
      </c>
      <c r="D237" s="172" t="s">
        <v>95</v>
      </c>
      <c r="E237" s="172" t="s">
        <v>56</v>
      </c>
      <c r="F237" s="172" t="s">
        <v>1213</v>
      </c>
      <c r="G237" s="172" t="s">
        <v>84</v>
      </c>
      <c r="H237" s="177">
        <v>1</v>
      </c>
      <c r="I237" s="178">
        <v>2289</v>
      </c>
      <c r="J237" s="176">
        <v>46087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-25</v>
      </c>
    </row>
    <row r="238" spans="1:16" ht="19.5" hidden="1" customHeight="1">
      <c r="A238" s="172" t="s">
        <v>2992</v>
      </c>
      <c r="B238" s="176">
        <v>46091</v>
      </c>
      <c r="C238" s="172" t="s">
        <v>92</v>
      </c>
      <c r="D238" s="172" t="s">
        <v>24</v>
      </c>
      <c r="E238" s="172" t="s">
        <v>39</v>
      </c>
      <c r="F238" s="172" t="s">
        <v>117</v>
      </c>
      <c r="G238" s="172" t="s">
        <v>84</v>
      </c>
      <c r="H238" s="177">
        <v>1</v>
      </c>
      <c r="I238" s="178">
        <v>0</v>
      </c>
      <c r="J238" s="176">
        <v>46080</v>
      </c>
      <c r="K238" s="172" t="s">
        <v>93</v>
      </c>
      <c r="L238" s="172" t="s">
        <v>94</v>
      </c>
      <c r="M238" s="179">
        <v>0</v>
      </c>
      <c r="N238" s="177"/>
      <c r="O238" s="177">
        <v>36</v>
      </c>
      <c r="P238" s="180">
        <v>-46.77</v>
      </c>
    </row>
    <row r="239" spans="1:16" ht="19.5" hidden="1" customHeight="1">
      <c r="A239" s="172" t="s">
        <v>2992</v>
      </c>
      <c r="B239" s="176">
        <v>46091</v>
      </c>
      <c r="C239" s="172" t="s">
        <v>2694</v>
      </c>
      <c r="D239" s="172" t="s">
        <v>95</v>
      </c>
      <c r="E239" s="172" t="s">
        <v>39</v>
      </c>
      <c r="F239" s="172" t="s">
        <v>117</v>
      </c>
      <c r="G239" s="172" t="s">
        <v>84</v>
      </c>
      <c r="H239" s="177">
        <v>1</v>
      </c>
      <c r="I239" s="178">
        <v>0</v>
      </c>
      <c r="J239" s="176">
        <v>46080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-9.73</v>
      </c>
    </row>
    <row r="240" spans="1:16" ht="19.5" hidden="1" customHeight="1">
      <c r="A240" s="172" t="s">
        <v>2992</v>
      </c>
      <c r="B240" s="176">
        <v>46091</v>
      </c>
      <c r="C240" s="172" t="s">
        <v>92</v>
      </c>
      <c r="D240" s="172" t="s">
        <v>96</v>
      </c>
      <c r="E240" s="172" t="s">
        <v>39</v>
      </c>
      <c r="F240" s="172" t="s">
        <v>117</v>
      </c>
      <c r="G240" s="172" t="s">
        <v>84</v>
      </c>
      <c r="H240" s="177">
        <v>1</v>
      </c>
      <c r="I240" s="178">
        <v>0</v>
      </c>
      <c r="J240" s="176">
        <v>46080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0</v>
      </c>
    </row>
    <row r="241" spans="1:16" ht="19.5" hidden="1" customHeight="1">
      <c r="A241" s="172" t="s">
        <v>2992</v>
      </c>
      <c r="B241" s="176">
        <v>46091</v>
      </c>
      <c r="C241" s="172" t="s">
        <v>92</v>
      </c>
      <c r="D241" s="172" t="s">
        <v>97</v>
      </c>
      <c r="E241" s="172" t="s">
        <v>39</v>
      </c>
      <c r="F241" s="172" t="s">
        <v>117</v>
      </c>
      <c r="G241" s="172" t="s">
        <v>84</v>
      </c>
      <c r="H241" s="177">
        <v>1</v>
      </c>
      <c r="I241" s="178">
        <v>0</v>
      </c>
      <c r="J241" s="176">
        <v>46080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-46.77</v>
      </c>
    </row>
    <row r="242" spans="1:16" ht="19.5" hidden="1" customHeight="1">
      <c r="A242" s="172" t="s">
        <v>2992</v>
      </c>
      <c r="B242" s="176">
        <v>46091</v>
      </c>
      <c r="C242" s="172" t="s">
        <v>2694</v>
      </c>
      <c r="D242" s="172" t="s">
        <v>98</v>
      </c>
      <c r="E242" s="172" t="s">
        <v>39</v>
      </c>
      <c r="F242" s="172" t="s">
        <v>117</v>
      </c>
      <c r="G242" s="172" t="s">
        <v>84</v>
      </c>
      <c r="H242" s="177">
        <v>1</v>
      </c>
      <c r="I242" s="178">
        <v>0</v>
      </c>
      <c r="J242" s="176">
        <v>46080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</v>
      </c>
    </row>
    <row r="243" spans="1:16" ht="19.5" hidden="1" customHeight="1">
      <c r="A243" s="172" t="s">
        <v>2991</v>
      </c>
      <c r="B243" s="176">
        <v>46091</v>
      </c>
      <c r="C243" s="172" t="s">
        <v>2694</v>
      </c>
      <c r="D243" s="172" t="s">
        <v>82</v>
      </c>
      <c r="E243" s="172" t="s">
        <v>56</v>
      </c>
      <c r="F243" s="172" t="s">
        <v>1213</v>
      </c>
      <c r="G243" s="172" t="s">
        <v>84</v>
      </c>
      <c r="H243" s="177">
        <v>1</v>
      </c>
      <c r="I243" s="178">
        <v>0</v>
      </c>
      <c r="J243" s="176">
        <v>46087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-9.93</v>
      </c>
    </row>
    <row r="244" spans="1:16" ht="19.5" hidden="1" customHeight="1">
      <c r="A244" s="172" t="s">
        <v>2993</v>
      </c>
      <c r="B244" s="176">
        <v>46091</v>
      </c>
      <c r="C244" s="172" t="s">
        <v>92</v>
      </c>
      <c r="D244" s="172" t="s">
        <v>24</v>
      </c>
      <c r="E244" s="172" t="s">
        <v>43</v>
      </c>
      <c r="F244" s="172" t="s">
        <v>125</v>
      </c>
      <c r="G244" s="172" t="s">
        <v>84</v>
      </c>
      <c r="H244" s="177">
        <v>1</v>
      </c>
      <c r="I244" s="178">
        <v>2422</v>
      </c>
      <c r="J244" s="176">
        <v>46087</v>
      </c>
      <c r="K244" s="172" t="s">
        <v>93</v>
      </c>
      <c r="L244" s="172" t="s">
        <v>94</v>
      </c>
      <c r="M244" s="179">
        <v>0.43</v>
      </c>
      <c r="N244" s="177"/>
      <c r="O244" s="177">
        <v>35</v>
      </c>
      <c r="P244" s="180">
        <v>-100.49</v>
      </c>
    </row>
    <row r="245" spans="1:16" ht="19.5" hidden="1" customHeight="1">
      <c r="A245" s="172" t="s">
        <v>2993</v>
      </c>
      <c r="B245" s="176">
        <v>46091</v>
      </c>
      <c r="C245" s="172" t="s">
        <v>100</v>
      </c>
      <c r="D245" s="172" t="s">
        <v>101</v>
      </c>
      <c r="E245" s="172" t="s">
        <v>43</v>
      </c>
      <c r="F245" s="172" t="s">
        <v>125</v>
      </c>
      <c r="G245" s="172" t="s">
        <v>84</v>
      </c>
      <c r="H245" s="177">
        <v>1</v>
      </c>
      <c r="I245" s="178">
        <v>2422</v>
      </c>
      <c r="J245" s="176">
        <v>46087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928.03</v>
      </c>
    </row>
    <row r="246" spans="1:16" ht="19.5" hidden="1" customHeight="1">
      <c r="A246" s="172" t="s">
        <v>2993</v>
      </c>
      <c r="B246" s="176">
        <v>46091</v>
      </c>
      <c r="C246" s="172" t="s">
        <v>100</v>
      </c>
      <c r="D246" s="172" t="s">
        <v>102</v>
      </c>
      <c r="E246" s="172" t="s">
        <v>43</v>
      </c>
      <c r="F246" s="172" t="s">
        <v>125</v>
      </c>
      <c r="G246" s="172" t="s">
        <v>84</v>
      </c>
      <c r="H246" s="177">
        <v>1</v>
      </c>
      <c r="I246" s="178">
        <v>2422</v>
      </c>
      <c r="J246" s="176">
        <v>46087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9.2799999999999994</v>
      </c>
    </row>
    <row r="247" spans="1:16" ht="19.5" hidden="1" customHeight="1">
      <c r="A247" s="172" t="s">
        <v>2993</v>
      </c>
      <c r="B247" s="176">
        <v>46091</v>
      </c>
      <c r="C247" s="172" t="s">
        <v>100</v>
      </c>
      <c r="D247" s="172" t="s">
        <v>103</v>
      </c>
      <c r="E247" s="172" t="s">
        <v>43</v>
      </c>
      <c r="F247" s="172" t="s">
        <v>125</v>
      </c>
      <c r="G247" s="172" t="s">
        <v>84</v>
      </c>
      <c r="H247" s="177">
        <v>1</v>
      </c>
      <c r="I247" s="178">
        <v>2422</v>
      </c>
      <c r="J247" s="176">
        <v>46087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1484.69</v>
      </c>
    </row>
    <row r="248" spans="1:16" ht="19.5" hidden="1" customHeight="1">
      <c r="A248" s="172" t="s">
        <v>2993</v>
      </c>
      <c r="B248" s="176">
        <v>46091</v>
      </c>
      <c r="C248" s="172" t="s">
        <v>104</v>
      </c>
      <c r="D248" s="172" t="s">
        <v>105</v>
      </c>
      <c r="E248" s="172" t="s">
        <v>43</v>
      </c>
      <c r="F248" s="172" t="s">
        <v>125</v>
      </c>
      <c r="G248" s="172" t="s">
        <v>84</v>
      </c>
      <c r="H248" s="177">
        <v>1</v>
      </c>
      <c r="I248" s="178">
        <v>2422</v>
      </c>
      <c r="J248" s="176">
        <v>46087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-1041.46</v>
      </c>
    </row>
    <row r="249" spans="1:16" ht="19.5" hidden="1" customHeight="1">
      <c r="A249" s="172" t="s">
        <v>2993</v>
      </c>
      <c r="B249" s="176">
        <v>46091</v>
      </c>
      <c r="C249" s="172" t="s">
        <v>2694</v>
      </c>
      <c r="D249" s="172" t="s">
        <v>95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2422</v>
      </c>
      <c r="J249" s="176">
        <v>46087</v>
      </c>
      <c r="K249" s="172" t="s">
        <v>93</v>
      </c>
      <c r="L249" s="172" t="s">
        <v>94</v>
      </c>
      <c r="M249" s="179">
        <v>0.43</v>
      </c>
      <c r="N249" s="177"/>
      <c r="O249" s="177"/>
      <c r="P249" s="180">
        <v>-11.88</v>
      </c>
    </row>
    <row r="250" spans="1:16" ht="19.5" hidden="1" customHeight="1">
      <c r="A250" s="172" t="s">
        <v>2993</v>
      </c>
      <c r="B250" s="176">
        <v>46091</v>
      </c>
      <c r="C250" s="172" t="s">
        <v>2694</v>
      </c>
      <c r="D250" s="172" t="s">
        <v>82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0</v>
      </c>
      <c r="J250" s="176">
        <v>46087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-17.63</v>
      </c>
    </row>
    <row r="251" spans="1:16" ht="19.5" hidden="1" customHeight="1">
      <c r="A251" s="172" t="s">
        <v>2994</v>
      </c>
      <c r="B251" s="176">
        <v>46091</v>
      </c>
      <c r="C251" s="172" t="s">
        <v>2694</v>
      </c>
      <c r="D251" s="172" t="s">
        <v>82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46091</v>
      </c>
      <c r="K251" s="172" t="s">
        <v>85</v>
      </c>
      <c r="L251" s="172" t="s">
        <v>85</v>
      </c>
      <c r="M251" s="179">
        <v>0</v>
      </c>
      <c r="N251" s="177"/>
      <c r="O251" s="177"/>
      <c r="P251" s="180">
        <v>-16.670000000000002</v>
      </c>
    </row>
    <row r="252" spans="1:16" ht="19.5" hidden="1" customHeight="1">
      <c r="A252" s="172" t="s">
        <v>2995</v>
      </c>
      <c r="B252" s="176">
        <v>46091</v>
      </c>
      <c r="C252" s="172" t="s">
        <v>92</v>
      </c>
      <c r="D252" s="172" t="s">
        <v>24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0</v>
      </c>
      <c r="J252" s="176">
        <v>46077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2995</v>
      </c>
      <c r="B253" s="176">
        <v>46091</v>
      </c>
      <c r="C253" s="172" t="s">
        <v>2694</v>
      </c>
      <c r="D253" s="172" t="s">
        <v>95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0</v>
      </c>
      <c r="J253" s="176">
        <v>46077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-12.86</v>
      </c>
    </row>
    <row r="254" spans="1:16" ht="19.5" hidden="1" customHeight="1">
      <c r="A254" s="172" t="s">
        <v>2995</v>
      </c>
      <c r="B254" s="176">
        <v>46091</v>
      </c>
      <c r="C254" s="172" t="s">
        <v>92</v>
      </c>
      <c r="D254" s="172" t="s">
        <v>96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46077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0</v>
      </c>
    </row>
    <row r="255" spans="1:16" ht="19.5" hidden="1" customHeight="1">
      <c r="A255" s="172" t="s">
        <v>2995</v>
      </c>
      <c r="B255" s="176">
        <v>46091</v>
      </c>
      <c r="C255" s="172" t="s">
        <v>92</v>
      </c>
      <c r="D255" s="172" t="s">
        <v>97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0</v>
      </c>
      <c r="J255" s="176">
        <v>46077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-56.94</v>
      </c>
    </row>
    <row r="256" spans="1:16" ht="19.5" hidden="1" customHeight="1">
      <c r="A256" s="172" t="s">
        <v>2995</v>
      </c>
      <c r="B256" s="176">
        <v>46091</v>
      </c>
      <c r="C256" s="172" t="s">
        <v>2694</v>
      </c>
      <c r="D256" s="172" t="s">
        <v>98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0</v>
      </c>
      <c r="J256" s="176">
        <v>46077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-15</v>
      </c>
    </row>
    <row r="257" spans="1:16" ht="19.5" hidden="1" customHeight="1">
      <c r="A257" s="172" t="s">
        <v>2996</v>
      </c>
      <c r="B257" s="176">
        <v>46091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0</v>
      </c>
      <c r="J257" s="176">
        <v>46077</v>
      </c>
      <c r="K257" s="172" t="s">
        <v>93</v>
      </c>
      <c r="L257" s="172" t="s">
        <v>94</v>
      </c>
      <c r="M257" s="179">
        <v>0</v>
      </c>
      <c r="N257" s="177"/>
      <c r="O257" s="177">
        <v>36</v>
      </c>
      <c r="P257" s="180">
        <v>-56.94</v>
      </c>
    </row>
    <row r="258" spans="1:16" ht="19.5" hidden="1" customHeight="1">
      <c r="A258" s="172" t="s">
        <v>2996</v>
      </c>
      <c r="B258" s="176">
        <v>46091</v>
      </c>
      <c r="C258" s="172" t="s">
        <v>2694</v>
      </c>
      <c r="D258" s="172" t="s">
        <v>95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0</v>
      </c>
      <c r="J258" s="176">
        <v>46077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-12.58</v>
      </c>
    </row>
    <row r="259" spans="1:16" ht="19.5" hidden="1" customHeight="1">
      <c r="A259" s="172" t="s">
        <v>2997</v>
      </c>
      <c r="B259" s="176">
        <v>46091</v>
      </c>
      <c r="C259" s="172" t="s">
        <v>92</v>
      </c>
      <c r="D259" s="172" t="s">
        <v>24</v>
      </c>
      <c r="E259" s="172" t="s">
        <v>42</v>
      </c>
      <c r="F259" s="172" t="s">
        <v>89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>
        <v>37</v>
      </c>
      <c r="P259" s="180">
        <v>-46.77</v>
      </c>
    </row>
    <row r="260" spans="1:16" ht="19.5" hidden="1" customHeight="1">
      <c r="A260" s="172" t="s">
        <v>2997</v>
      </c>
      <c r="B260" s="176">
        <v>46091</v>
      </c>
      <c r="C260" s="172" t="s">
        <v>2694</v>
      </c>
      <c r="D260" s="172" t="s">
        <v>95</v>
      </c>
      <c r="E260" s="172" t="s">
        <v>42</v>
      </c>
      <c r="F260" s="172" t="s">
        <v>89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-21.2</v>
      </c>
    </row>
    <row r="261" spans="1:16" ht="19.5" hidden="1" customHeight="1">
      <c r="A261" s="172" t="s">
        <v>2996</v>
      </c>
      <c r="B261" s="176">
        <v>46091</v>
      </c>
      <c r="C261" s="172" t="s">
        <v>92</v>
      </c>
      <c r="D261" s="172" t="s">
        <v>96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0</v>
      </c>
      <c r="J261" s="176">
        <v>46077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2996</v>
      </c>
      <c r="B262" s="176">
        <v>46091</v>
      </c>
      <c r="C262" s="172" t="s">
        <v>92</v>
      </c>
      <c r="D262" s="172" t="s">
        <v>97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0</v>
      </c>
      <c r="J262" s="176">
        <v>46077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2996</v>
      </c>
      <c r="B263" s="176">
        <v>46091</v>
      </c>
      <c r="C263" s="172" t="s">
        <v>2694</v>
      </c>
      <c r="D263" s="172" t="s">
        <v>98</v>
      </c>
      <c r="E263" s="172" t="s">
        <v>60</v>
      </c>
      <c r="F263" s="172" t="s">
        <v>1426</v>
      </c>
      <c r="G263" s="172" t="s">
        <v>84</v>
      </c>
      <c r="H263" s="177">
        <v>1</v>
      </c>
      <c r="I263" s="178">
        <v>0</v>
      </c>
      <c r="J263" s="176">
        <v>46077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2997</v>
      </c>
      <c r="B264" s="176">
        <v>46091</v>
      </c>
      <c r="C264" s="172" t="s">
        <v>92</v>
      </c>
      <c r="D264" s="172" t="s">
        <v>96</v>
      </c>
      <c r="E264" s="172" t="s">
        <v>42</v>
      </c>
      <c r="F264" s="172" t="s">
        <v>89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0</v>
      </c>
    </row>
    <row r="265" spans="1:16" ht="19.5" hidden="1" customHeight="1">
      <c r="A265" s="172" t="s">
        <v>2997</v>
      </c>
      <c r="B265" s="176">
        <v>46091</v>
      </c>
      <c r="C265" s="172" t="s">
        <v>92</v>
      </c>
      <c r="D265" s="172" t="s">
        <v>97</v>
      </c>
      <c r="E265" s="172" t="s">
        <v>42</v>
      </c>
      <c r="F265" s="172" t="s">
        <v>89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-46.77</v>
      </c>
    </row>
    <row r="266" spans="1:16" ht="19.5" hidden="1" customHeight="1">
      <c r="A266" s="172" t="s">
        <v>2997</v>
      </c>
      <c r="B266" s="176">
        <v>46091</v>
      </c>
      <c r="C266" s="172" t="s">
        <v>2694</v>
      </c>
      <c r="D266" s="172" t="s">
        <v>98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-15</v>
      </c>
    </row>
    <row r="267" spans="1:16" ht="19.5" hidden="1" customHeight="1">
      <c r="A267" s="172" t="s">
        <v>2998</v>
      </c>
      <c r="B267" s="176">
        <v>46091</v>
      </c>
      <c r="C267" s="172" t="s">
        <v>92</v>
      </c>
      <c r="D267" s="172" t="s">
        <v>96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0</v>
      </c>
      <c r="J267" s="176">
        <v>46085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hidden="1" customHeight="1">
      <c r="A268" s="172" t="s">
        <v>2998</v>
      </c>
      <c r="B268" s="176">
        <v>46091</v>
      </c>
      <c r="C268" s="172" t="s">
        <v>92</v>
      </c>
      <c r="D268" s="172" t="s">
        <v>97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0</v>
      </c>
      <c r="J268" s="176">
        <v>46085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-56.94</v>
      </c>
    </row>
    <row r="269" spans="1:16" ht="19.5" hidden="1" customHeight="1">
      <c r="A269" s="172" t="s">
        <v>2998</v>
      </c>
      <c r="B269" s="176">
        <v>46091</v>
      </c>
      <c r="C269" s="172" t="s">
        <v>2694</v>
      </c>
      <c r="D269" s="172" t="s">
        <v>98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0</v>
      </c>
      <c r="J269" s="176">
        <v>46085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hidden="1" customHeight="1">
      <c r="A270" s="172" t="s">
        <v>2998</v>
      </c>
      <c r="B270" s="176">
        <v>46091</v>
      </c>
      <c r="C270" s="172" t="s">
        <v>92</v>
      </c>
      <c r="D270" s="172" t="s">
        <v>24</v>
      </c>
      <c r="E270" s="172" t="s">
        <v>52</v>
      </c>
      <c r="F270" s="172" t="s">
        <v>90</v>
      </c>
      <c r="G270" s="172" t="s">
        <v>84</v>
      </c>
      <c r="H270" s="177">
        <v>1</v>
      </c>
      <c r="I270" s="178">
        <v>0</v>
      </c>
      <c r="J270" s="176">
        <v>46085</v>
      </c>
      <c r="K270" s="172" t="s">
        <v>93</v>
      </c>
      <c r="L270" s="172" t="s">
        <v>94</v>
      </c>
      <c r="M270" s="179">
        <v>0</v>
      </c>
      <c r="N270" s="177"/>
      <c r="O270" s="177">
        <v>34</v>
      </c>
      <c r="P270" s="180">
        <v>-56.94</v>
      </c>
    </row>
    <row r="271" spans="1:16" ht="19.5" hidden="1" customHeight="1">
      <c r="A271" s="172" t="s">
        <v>2998</v>
      </c>
      <c r="B271" s="176">
        <v>46091</v>
      </c>
      <c r="C271" s="172" t="s">
        <v>2694</v>
      </c>
      <c r="D271" s="172" t="s">
        <v>95</v>
      </c>
      <c r="E271" s="172" t="s">
        <v>52</v>
      </c>
      <c r="F271" s="172" t="s">
        <v>90</v>
      </c>
      <c r="G271" s="172" t="s">
        <v>84</v>
      </c>
      <c r="H271" s="177">
        <v>1</v>
      </c>
      <c r="I271" s="178">
        <v>0</v>
      </c>
      <c r="J271" s="176">
        <v>46085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-11.37</v>
      </c>
    </row>
    <row r="272" spans="1:16" ht="19.5" hidden="1" customHeight="1">
      <c r="A272" s="172" t="s">
        <v>2999</v>
      </c>
      <c r="B272" s="176">
        <v>46091</v>
      </c>
      <c r="C272" s="172" t="s">
        <v>2694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46091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-5.41</v>
      </c>
    </row>
    <row r="273" spans="1:16" ht="19.5" hidden="1" customHeight="1">
      <c r="A273" s="172" t="s">
        <v>2935</v>
      </c>
      <c r="B273" s="176">
        <v>46091</v>
      </c>
      <c r="C273" s="172" t="s">
        <v>92</v>
      </c>
      <c r="D273" s="172" t="s">
        <v>24</v>
      </c>
      <c r="E273" s="172" t="s">
        <v>57</v>
      </c>
      <c r="F273" s="172" t="s">
        <v>1263</v>
      </c>
      <c r="G273" s="172" t="s">
        <v>84</v>
      </c>
      <c r="H273" s="177">
        <v>1</v>
      </c>
      <c r="I273" s="178">
        <v>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>
        <v>35</v>
      </c>
      <c r="P273" s="180">
        <v>-56.94</v>
      </c>
    </row>
    <row r="274" spans="1:16" ht="19.5" hidden="1" customHeight="1">
      <c r="A274" s="172" t="s">
        <v>2935</v>
      </c>
      <c r="B274" s="176">
        <v>46091</v>
      </c>
      <c r="C274" s="172" t="s">
        <v>2694</v>
      </c>
      <c r="D274" s="172" t="s">
        <v>95</v>
      </c>
      <c r="E274" s="172" t="s">
        <v>57</v>
      </c>
      <c r="F274" s="172" t="s">
        <v>1263</v>
      </c>
      <c r="G274" s="172" t="s">
        <v>84</v>
      </c>
      <c r="H274" s="177">
        <v>1</v>
      </c>
      <c r="I274" s="178">
        <v>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-12.85</v>
      </c>
    </row>
    <row r="275" spans="1:16" ht="19.5" hidden="1" customHeight="1">
      <c r="A275" s="172" t="s">
        <v>2935</v>
      </c>
      <c r="B275" s="176">
        <v>46091</v>
      </c>
      <c r="C275" s="172" t="s">
        <v>92</v>
      </c>
      <c r="D275" s="172" t="s">
        <v>96</v>
      </c>
      <c r="E275" s="172" t="s">
        <v>57</v>
      </c>
      <c r="F275" s="172" t="s">
        <v>1263</v>
      </c>
      <c r="G275" s="172" t="s">
        <v>84</v>
      </c>
      <c r="H275" s="177">
        <v>1</v>
      </c>
      <c r="I275" s="178">
        <v>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0</v>
      </c>
    </row>
    <row r="276" spans="1:16" ht="19.5" hidden="1" customHeight="1">
      <c r="A276" s="172" t="s">
        <v>2935</v>
      </c>
      <c r="B276" s="176">
        <v>46091</v>
      </c>
      <c r="C276" s="172" t="s">
        <v>92</v>
      </c>
      <c r="D276" s="172" t="s">
        <v>97</v>
      </c>
      <c r="E276" s="172" t="s">
        <v>57</v>
      </c>
      <c r="F276" s="172" t="s">
        <v>1263</v>
      </c>
      <c r="G276" s="172" t="s">
        <v>84</v>
      </c>
      <c r="H276" s="177">
        <v>1</v>
      </c>
      <c r="I276" s="178">
        <v>0</v>
      </c>
      <c r="J276" s="176">
        <v>46082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-56.94</v>
      </c>
    </row>
    <row r="277" spans="1:16" ht="19.5" hidden="1" customHeight="1">
      <c r="A277" s="172" t="s">
        <v>2935</v>
      </c>
      <c r="B277" s="176">
        <v>46091</v>
      </c>
      <c r="C277" s="172" t="s">
        <v>2694</v>
      </c>
      <c r="D277" s="172" t="s">
        <v>98</v>
      </c>
      <c r="E277" s="172" t="s">
        <v>57</v>
      </c>
      <c r="F277" s="172" t="s">
        <v>1263</v>
      </c>
      <c r="G277" s="172" t="s">
        <v>84</v>
      </c>
      <c r="H277" s="177">
        <v>1</v>
      </c>
      <c r="I277" s="178">
        <v>0</v>
      </c>
      <c r="J277" s="176">
        <v>46082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-15</v>
      </c>
    </row>
    <row r="278" spans="1:16" ht="19.5" hidden="1" customHeight="1">
      <c r="A278" s="172" t="s">
        <v>3000</v>
      </c>
      <c r="B278" s="176">
        <v>46091</v>
      </c>
      <c r="C278" s="172" t="s">
        <v>2694</v>
      </c>
      <c r="D278" s="172" t="s">
        <v>82</v>
      </c>
      <c r="E278" s="172" t="s">
        <v>58</v>
      </c>
      <c r="F278" s="172" t="s">
        <v>1300</v>
      </c>
      <c r="G278" s="172" t="s">
        <v>84</v>
      </c>
      <c r="H278" s="177">
        <v>1</v>
      </c>
      <c r="I278" s="178">
        <v>0</v>
      </c>
      <c r="J278" s="176">
        <v>46091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-20.84</v>
      </c>
    </row>
    <row r="279" spans="1:16" ht="19.5" hidden="1" customHeight="1">
      <c r="A279" s="172" t="s">
        <v>2951</v>
      </c>
      <c r="B279" s="176">
        <v>46091</v>
      </c>
      <c r="C279" s="172" t="s">
        <v>166</v>
      </c>
      <c r="D279" s="172" t="s">
        <v>167</v>
      </c>
      <c r="E279" s="172" t="s">
        <v>39</v>
      </c>
      <c r="F279" s="172" t="s">
        <v>117</v>
      </c>
      <c r="G279" s="172" t="s">
        <v>84</v>
      </c>
      <c r="H279" s="177">
        <v>1</v>
      </c>
      <c r="I279" s="178">
        <v>-2327</v>
      </c>
      <c r="J279" s="176">
        <v>46086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-1016.16</v>
      </c>
    </row>
    <row r="280" spans="1:16" ht="19.5" hidden="1" customHeight="1">
      <c r="A280" s="172" t="s">
        <v>2951</v>
      </c>
      <c r="B280" s="176">
        <v>46091</v>
      </c>
      <c r="C280" s="172" t="s">
        <v>166</v>
      </c>
      <c r="D280" s="172" t="s">
        <v>102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-2327</v>
      </c>
      <c r="J280" s="176">
        <v>46086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-10.16</v>
      </c>
    </row>
    <row r="281" spans="1:16" ht="19.5" hidden="1" customHeight="1">
      <c r="A281" s="172" t="s">
        <v>2951</v>
      </c>
      <c r="B281" s="176">
        <v>46091</v>
      </c>
      <c r="C281" s="172" t="s">
        <v>166</v>
      </c>
      <c r="D281" s="172" t="s">
        <v>103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-2327</v>
      </c>
      <c r="J281" s="176">
        <v>46086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-1300.68</v>
      </c>
    </row>
    <row r="282" spans="1:16" ht="19.5" hidden="1" customHeight="1">
      <c r="A282" s="172" t="s">
        <v>2951</v>
      </c>
      <c r="B282" s="176">
        <v>46091</v>
      </c>
      <c r="C282" s="172" t="s">
        <v>104</v>
      </c>
      <c r="D282" s="172" t="s">
        <v>168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-2327</v>
      </c>
      <c r="J282" s="176">
        <v>46086</v>
      </c>
      <c r="K282" s="172" t="s">
        <v>93</v>
      </c>
      <c r="L282" s="172" t="s">
        <v>94</v>
      </c>
      <c r="M282" s="179">
        <v>0.43</v>
      </c>
      <c r="N282" s="177"/>
      <c r="O282" s="177"/>
      <c r="P282" s="180">
        <v>1000.61</v>
      </c>
    </row>
    <row r="283" spans="1:16" ht="19.5" hidden="1" customHeight="1">
      <c r="A283" s="172" t="s">
        <v>2951</v>
      </c>
      <c r="B283" s="176">
        <v>46091</v>
      </c>
      <c r="C283" s="172" t="s">
        <v>2694</v>
      </c>
      <c r="D283" s="172" t="s">
        <v>82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46086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19.309999999999999</v>
      </c>
    </row>
    <row r="284" spans="1:16" ht="19.5" hidden="1" customHeight="1">
      <c r="A284" s="172" t="s">
        <v>3001</v>
      </c>
      <c r="B284" s="176">
        <v>46091</v>
      </c>
      <c r="C284" s="172" t="s">
        <v>92</v>
      </c>
      <c r="D284" s="172" t="s">
        <v>24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2470</v>
      </c>
      <c r="J284" s="176">
        <v>46082</v>
      </c>
      <c r="K284" s="172" t="s">
        <v>93</v>
      </c>
      <c r="L284" s="172" t="s">
        <v>94</v>
      </c>
      <c r="M284" s="179">
        <v>0.43</v>
      </c>
      <c r="N284" s="177"/>
      <c r="O284" s="177">
        <v>35</v>
      </c>
      <c r="P284" s="180">
        <v>-101.26</v>
      </c>
    </row>
    <row r="285" spans="1:16" ht="19.5" hidden="1" customHeight="1">
      <c r="A285" s="172" t="s">
        <v>3001</v>
      </c>
      <c r="B285" s="176">
        <v>46091</v>
      </c>
      <c r="C285" s="172" t="s">
        <v>100</v>
      </c>
      <c r="D285" s="172" t="s">
        <v>101</v>
      </c>
      <c r="E285" s="172" t="s">
        <v>39</v>
      </c>
      <c r="F285" s="172" t="s">
        <v>117</v>
      </c>
      <c r="G285" s="172" t="s">
        <v>84</v>
      </c>
      <c r="H285" s="177">
        <v>1</v>
      </c>
      <c r="I285" s="178">
        <v>2470</v>
      </c>
      <c r="J285" s="176">
        <v>46082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950.57</v>
      </c>
    </row>
    <row r="286" spans="1:16" ht="19.5" hidden="1" customHeight="1">
      <c r="A286" s="172" t="s">
        <v>3001</v>
      </c>
      <c r="B286" s="176">
        <v>46091</v>
      </c>
      <c r="C286" s="172" t="s">
        <v>100</v>
      </c>
      <c r="D286" s="172" t="s">
        <v>102</v>
      </c>
      <c r="E286" s="172" t="s">
        <v>39</v>
      </c>
      <c r="F286" s="172" t="s">
        <v>117</v>
      </c>
      <c r="G286" s="172" t="s">
        <v>84</v>
      </c>
      <c r="H286" s="177">
        <v>1</v>
      </c>
      <c r="I286" s="178">
        <v>2470</v>
      </c>
      <c r="J286" s="176">
        <v>46082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9.51</v>
      </c>
    </row>
    <row r="287" spans="1:16" ht="19.5" hidden="1" customHeight="1">
      <c r="A287" s="172" t="s">
        <v>3001</v>
      </c>
      <c r="B287" s="176">
        <v>46091</v>
      </c>
      <c r="C287" s="172" t="s">
        <v>100</v>
      </c>
      <c r="D287" s="172" t="s">
        <v>103</v>
      </c>
      <c r="E287" s="172" t="s">
        <v>39</v>
      </c>
      <c r="F287" s="172" t="s">
        <v>117</v>
      </c>
      <c r="G287" s="172" t="s">
        <v>84</v>
      </c>
      <c r="H287" s="177">
        <v>1</v>
      </c>
      <c r="I287" s="178">
        <v>2470</v>
      </c>
      <c r="J287" s="176">
        <v>46082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1509.92</v>
      </c>
    </row>
    <row r="288" spans="1:16" ht="19.5" hidden="1" customHeight="1">
      <c r="A288" s="172" t="s">
        <v>3001</v>
      </c>
      <c r="B288" s="176">
        <v>46091</v>
      </c>
      <c r="C288" s="172" t="s">
        <v>104</v>
      </c>
      <c r="D288" s="172" t="s">
        <v>105</v>
      </c>
      <c r="E288" s="172" t="s">
        <v>39</v>
      </c>
      <c r="F288" s="172" t="s">
        <v>117</v>
      </c>
      <c r="G288" s="172" t="s">
        <v>84</v>
      </c>
      <c r="H288" s="177">
        <v>1</v>
      </c>
      <c r="I288" s="178">
        <v>2470</v>
      </c>
      <c r="J288" s="176">
        <v>46082</v>
      </c>
      <c r="K288" s="172" t="s">
        <v>93</v>
      </c>
      <c r="L288" s="172" t="s">
        <v>94</v>
      </c>
      <c r="M288" s="179">
        <v>0.43</v>
      </c>
      <c r="N288" s="177"/>
      <c r="O288" s="177"/>
      <c r="P288" s="180">
        <v>-1062.0999999999999</v>
      </c>
    </row>
    <row r="289" spans="1:16" ht="19.5" hidden="1" customHeight="1">
      <c r="A289" s="172" t="s">
        <v>3001</v>
      </c>
      <c r="B289" s="176">
        <v>46091</v>
      </c>
      <c r="C289" s="172" t="s">
        <v>2694</v>
      </c>
      <c r="D289" s="172" t="s">
        <v>95</v>
      </c>
      <c r="E289" s="172" t="s">
        <v>39</v>
      </c>
      <c r="F289" s="172" t="s">
        <v>117</v>
      </c>
      <c r="G289" s="172" t="s">
        <v>84</v>
      </c>
      <c r="H289" s="177">
        <v>1</v>
      </c>
      <c r="I289" s="178">
        <v>2470</v>
      </c>
      <c r="J289" s="176">
        <v>46082</v>
      </c>
      <c r="K289" s="172" t="s">
        <v>93</v>
      </c>
      <c r="L289" s="172" t="s">
        <v>94</v>
      </c>
      <c r="M289" s="179">
        <v>0.43</v>
      </c>
      <c r="N289" s="177"/>
      <c r="O289" s="177"/>
      <c r="P289" s="180">
        <v>-1.1599999999999999</v>
      </c>
    </row>
    <row r="290" spans="1:16" ht="19.5" hidden="1" customHeight="1">
      <c r="A290" s="172" t="s">
        <v>3002</v>
      </c>
      <c r="B290" s="176">
        <v>46091</v>
      </c>
      <c r="C290" s="172" t="s">
        <v>1748</v>
      </c>
      <c r="D290" s="172" t="s">
        <v>2749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46085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-5</v>
      </c>
    </row>
    <row r="291" spans="1:16" ht="19.5" hidden="1" customHeight="1">
      <c r="A291" s="172" t="s">
        <v>3002</v>
      </c>
      <c r="B291" s="176">
        <v>46091</v>
      </c>
      <c r="C291" s="172" t="s">
        <v>2694</v>
      </c>
      <c r="D291" s="172" t="s">
        <v>2750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46085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-10</v>
      </c>
    </row>
    <row r="292" spans="1:16" ht="19.5" hidden="1" customHeight="1">
      <c r="A292" s="172" t="s">
        <v>3003</v>
      </c>
      <c r="B292" s="176">
        <v>46091</v>
      </c>
      <c r="C292" s="172" t="s">
        <v>2694</v>
      </c>
      <c r="D292" s="172" t="s">
        <v>82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46091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-18.670000000000002</v>
      </c>
    </row>
    <row r="293" spans="1:16" ht="19.5" hidden="1" customHeight="1">
      <c r="A293" s="172" t="s">
        <v>3004</v>
      </c>
      <c r="B293" s="176">
        <v>46091</v>
      </c>
      <c r="C293" s="172" t="s">
        <v>92</v>
      </c>
      <c r="D293" s="172" t="s">
        <v>24</v>
      </c>
      <c r="E293" s="172" t="s">
        <v>40</v>
      </c>
      <c r="F293" s="172" t="s">
        <v>197</v>
      </c>
      <c r="G293" s="172" t="s">
        <v>84</v>
      </c>
      <c r="H293" s="177">
        <v>1</v>
      </c>
      <c r="I293" s="178">
        <v>2470</v>
      </c>
      <c r="J293" s="176">
        <v>46083</v>
      </c>
      <c r="K293" s="172" t="s">
        <v>93</v>
      </c>
      <c r="L293" s="172" t="s">
        <v>94</v>
      </c>
      <c r="M293" s="179">
        <v>0.43</v>
      </c>
      <c r="N293" s="177"/>
      <c r="O293" s="177">
        <v>35</v>
      </c>
      <c r="P293" s="180">
        <v>-101.26</v>
      </c>
    </row>
    <row r="294" spans="1:16" ht="19.5" hidden="1" customHeight="1">
      <c r="A294" s="172" t="s">
        <v>3004</v>
      </c>
      <c r="B294" s="176">
        <v>46091</v>
      </c>
      <c r="C294" s="172" t="s">
        <v>100</v>
      </c>
      <c r="D294" s="172" t="s">
        <v>101</v>
      </c>
      <c r="E294" s="172" t="s">
        <v>40</v>
      </c>
      <c r="F294" s="172" t="s">
        <v>197</v>
      </c>
      <c r="G294" s="172" t="s">
        <v>84</v>
      </c>
      <c r="H294" s="177">
        <v>1</v>
      </c>
      <c r="I294" s="178">
        <v>2470</v>
      </c>
      <c r="J294" s="176">
        <v>46083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540.6</v>
      </c>
    </row>
    <row r="295" spans="1:16" ht="19.5" hidden="1" customHeight="1">
      <c r="A295" s="172" t="s">
        <v>3004</v>
      </c>
      <c r="B295" s="176">
        <v>46091</v>
      </c>
      <c r="C295" s="172" t="s">
        <v>100</v>
      </c>
      <c r="D295" s="172" t="s">
        <v>102</v>
      </c>
      <c r="E295" s="172" t="s">
        <v>40</v>
      </c>
      <c r="F295" s="172" t="s">
        <v>197</v>
      </c>
      <c r="G295" s="172" t="s">
        <v>84</v>
      </c>
      <c r="H295" s="177">
        <v>1</v>
      </c>
      <c r="I295" s="178">
        <v>2470</v>
      </c>
      <c r="J295" s="176">
        <v>46083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5.41</v>
      </c>
    </row>
    <row r="296" spans="1:16" ht="19.5" hidden="1" customHeight="1">
      <c r="A296" s="172" t="s">
        <v>3004</v>
      </c>
      <c r="B296" s="176">
        <v>46091</v>
      </c>
      <c r="C296" s="172" t="s">
        <v>100</v>
      </c>
      <c r="D296" s="172" t="s">
        <v>103</v>
      </c>
      <c r="E296" s="172" t="s">
        <v>40</v>
      </c>
      <c r="F296" s="172" t="s">
        <v>197</v>
      </c>
      <c r="G296" s="172" t="s">
        <v>84</v>
      </c>
      <c r="H296" s="177">
        <v>1</v>
      </c>
      <c r="I296" s="178">
        <v>2470</v>
      </c>
      <c r="J296" s="176">
        <v>46083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1923.99</v>
      </c>
    </row>
    <row r="297" spans="1:16" ht="19.5" hidden="1" customHeight="1">
      <c r="A297" s="172" t="s">
        <v>3004</v>
      </c>
      <c r="B297" s="176">
        <v>46091</v>
      </c>
      <c r="C297" s="172" t="s">
        <v>104</v>
      </c>
      <c r="D297" s="172" t="s">
        <v>105</v>
      </c>
      <c r="E297" s="172" t="s">
        <v>40</v>
      </c>
      <c r="F297" s="172" t="s">
        <v>197</v>
      </c>
      <c r="G297" s="172" t="s">
        <v>84</v>
      </c>
      <c r="H297" s="177">
        <v>1</v>
      </c>
      <c r="I297" s="178">
        <v>2470</v>
      </c>
      <c r="J297" s="176">
        <v>46083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-1062.0999999999999</v>
      </c>
    </row>
    <row r="298" spans="1:16" ht="19.5" hidden="1" customHeight="1">
      <c r="A298" s="172" t="s">
        <v>3004</v>
      </c>
      <c r="B298" s="176">
        <v>46091</v>
      </c>
      <c r="C298" s="172" t="s">
        <v>2694</v>
      </c>
      <c r="D298" s="172" t="s">
        <v>95</v>
      </c>
      <c r="E298" s="172" t="s">
        <v>40</v>
      </c>
      <c r="F298" s="172" t="s">
        <v>197</v>
      </c>
      <c r="G298" s="172" t="s">
        <v>84</v>
      </c>
      <c r="H298" s="177">
        <v>1</v>
      </c>
      <c r="I298" s="178">
        <v>2470</v>
      </c>
      <c r="J298" s="176">
        <v>46083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-1.8</v>
      </c>
    </row>
    <row r="299" spans="1:16" ht="19.5" hidden="1" customHeight="1">
      <c r="A299" s="172" t="s">
        <v>3003</v>
      </c>
      <c r="B299" s="176">
        <v>46091</v>
      </c>
      <c r="C299" s="172" t="s">
        <v>2694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46091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18.670000000000002</v>
      </c>
    </row>
    <row r="300" spans="1:16" ht="19.5" hidden="1" customHeight="1">
      <c r="A300" s="172" t="s">
        <v>3005</v>
      </c>
      <c r="B300" s="176">
        <v>46091</v>
      </c>
      <c r="C300" s="172" t="s">
        <v>92</v>
      </c>
      <c r="D300" s="172" t="s">
        <v>24</v>
      </c>
      <c r="E300" s="172" t="s">
        <v>57</v>
      </c>
      <c r="F300" s="172" t="s">
        <v>1263</v>
      </c>
      <c r="G300" s="172" t="s">
        <v>84</v>
      </c>
      <c r="H300" s="177">
        <v>1</v>
      </c>
      <c r="I300" s="178">
        <v>2289</v>
      </c>
      <c r="J300" s="176">
        <v>46089</v>
      </c>
      <c r="K300" s="172" t="s">
        <v>93</v>
      </c>
      <c r="L300" s="172" t="s">
        <v>94</v>
      </c>
      <c r="M300" s="179">
        <v>0.43</v>
      </c>
      <c r="N300" s="177"/>
      <c r="O300" s="177">
        <v>35</v>
      </c>
      <c r="P300" s="180">
        <v>-111.78</v>
      </c>
    </row>
    <row r="301" spans="1:16" ht="19.5" hidden="1" customHeight="1">
      <c r="A301" s="172" t="s">
        <v>3005</v>
      </c>
      <c r="B301" s="176">
        <v>46091</v>
      </c>
      <c r="C301" s="172" t="s">
        <v>100</v>
      </c>
      <c r="D301" s="172" t="s">
        <v>101</v>
      </c>
      <c r="E301" s="172" t="s">
        <v>57</v>
      </c>
      <c r="F301" s="172" t="s">
        <v>1263</v>
      </c>
      <c r="G301" s="172" t="s">
        <v>84</v>
      </c>
      <c r="H301" s="177">
        <v>1</v>
      </c>
      <c r="I301" s="178">
        <v>2289</v>
      </c>
      <c r="J301" s="176">
        <v>46089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337.5</v>
      </c>
    </row>
    <row r="302" spans="1:16" ht="19.5" hidden="1" customHeight="1">
      <c r="A302" s="172" t="s">
        <v>3005</v>
      </c>
      <c r="B302" s="176">
        <v>46091</v>
      </c>
      <c r="C302" s="172" t="s">
        <v>100</v>
      </c>
      <c r="D302" s="172" t="s">
        <v>102</v>
      </c>
      <c r="E302" s="172" t="s">
        <v>57</v>
      </c>
      <c r="F302" s="172" t="s">
        <v>1263</v>
      </c>
      <c r="G302" s="172" t="s">
        <v>84</v>
      </c>
      <c r="H302" s="177">
        <v>1</v>
      </c>
      <c r="I302" s="178">
        <v>2289</v>
      </c>
      <c r="J302" s="176">
        <v>46089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3.38</v>
      </c>
    </row>
    <row r="303" spans="1:16" ht="19.5" hidden="1" customHeight="1">
      <c r="A303" s="172" t="s">
        <v>3005</v>
      </c>
      <c r="B303" s="176">
        <v>46091</v>
      </c>
      <c r="C303" s="172" t="s">
        <v>100</v>
      </c>
      <c r="D303" s="172" t="s">
        <v>103</v>
      </c>
      <c r="E303" s="172" t="s">
        <v>57</v>
      </c>
      <c r="F303" s="172" t="s">
        <v>1263</v>
      </c>
      <c r="G303" s="172" t="s">
        <v>84</v>
      </c>
      <c r="H303" s="177">
        <v>1</v>
      </c>
      <c r="I303" s="178">
        <v>2289</v>
      </c>
      <c r="J303" s="176">
        <v>46089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1948.12</v>
      </c>
    </row>
    <row r="304" spans="1:16" ht="19.5" hidden="1" customHeight="1">
      <c r="A304" s="172" t="s">
        <v>3005</v>
      </c>
      <c r="B304" s="176">
        <v>46091</v>
      </c>
      <c r="C304" s="172" t="s">
        <v>104</v>
      </c>
      <c r="D304" s="172" t="s">
        <v>105</v>
      </c>
      <c r="E304" s="172" t="s">
        <v>57</v>
      </c>
      <c r="F304" s="172" t="s">
        <v>1263</v>
      </c>
      <c r="G304" s="172" t="s">
        <v>84</v>
      </c>
      <c r="H304" s="177">
        <v>1</v>
      </c>
      <c r="I304" s="178">
        <v>2289</v>
      </c>
      <c r="J304" s="176">
        <v>46089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-984.27</v>
      </c>
    </row>
    <row r="305" spans="1:16" ht="19.5" hidden="1" customHeight="1">
      <c r="A305" s="172" t="s">
        <v>3005</v>
      </c>
      <c r="B305" s="176">
        <v>46091</v>
      </c>
      <c r="C305" s="172" t="s">
        <v>2694</v>
      </c>
      <c r="D305" s="172" t="s">
        <v>95</v>
      </c>
      <c r="E305" s="172" t="s">
        <v>57</v>
      </c>
      <c r="F305" s="172" t="s">
        <v>1263</v>
      </c>
      <c r="G305" s="172" t="s">
        <v>84</v>
      </c>
      <c r="H305" s="177">
        <v>1</v>
      </c>
      <c r="I305" s="178">
        <v>2289</v>
      </c>
      <c r="J305" s="176">
        <v>46089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-11</v>
      </c>
    </row>
    <row r="306" spans="1:16" ht="19.5" hidden="1" customHeight="1">
      <c r="A306" s="172" t="s">
        <v>3004</v>
      </c>
      <c r="B306" s="176">
        <v>46091</v>
      </c>
      <c r="C306" s="172" t="s">
        <v>2694</v>
      </c>
      <c r="D306" s="172" t="s">
        <v>82</v>
      </c>
      <c r="E306" s="172" t="s">
        <v>40</v>
      </c>
      <c r="F306" s="172" t="s">
        <v>197</v>
      </c>
      <c r="G306" s="172" t="s">
        <v>84</v>
      </c>
      <c r="H306" s="177">
        <v>1</v>
      </c>
      <c r="I306" s="178">
        <v>0</v>
      </c>
      <c r="J306" s="176">
        <v>46083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-10.27</v>
      </c>
    </row>
    <row r="307" spans="1:16" ht="19.5" hidden="1" customHeight="1">
      <c r="A307" s="172" t="s">
        <v>3006</v>
      </c>
      <c r="B307" s="176">
        <v>46091</v>
      </c>
      <c r="C307" s="172" t="s">
        <v>92</v>
      </c>
      <c r="D307" s="172" t="s">
        <v>24</v>
      </c>
      <c r="E307" s="172" t="s">
        <v>41</v>
      </c>
      <c r="F307" s="172" t="s">
        <v>83</v>
      </c>
      <c r="G307" s="172" t="s">
        <v>84</v>
      </c>
      <c r="H307" s="177">
        <v>1</v>
      </c>
      <c r="I307" s="178">
        <v>2517</v>
      </c>
      <c r="J307" s="176">
        <v>46090</v>
      </c>
      <c r="K307" s="172" t="s">
        <v>93</v>
      </c>
      <c r="L307" s="172" t="s">
        <v>94</v>
      </c>
      <c r="M307" s="179">
        <v>0.43</v>
      </c>
      <c r="N307" s="177"/>
      <c r="O307" s="177">
        <v>34</v>
      </c>
      <c r="P307" s="180">
        <v>-95.11</v>
      </c>
    </row>
    <row r="308" spans="1:16" ht="19.5" hidden="1" customHeight="1">
      <c r="A308" s="172" t="s">
        <v>3006</v>
      </c>
      <c r="B308" s="176">
        <v>46091</v>
      </c>
      <c r="C308" s="172" t="s">
        <v>100</v>
      </c>
      <c r="D308" s="172" t="s">
        <v>101</v>
      </c>
      <c r="E308" s="172" t="s">
        <v>41</v>
      </c>
      <c r="F308" s="172" t="s">
        <v>83</v>
      </c>
      <c r="G308" s="172" t="s">
        <v>84</v>
      </c>
      <c r="H308" s="177">
        <v>1</v>
      </c>
      <c r="I308" s="178">
        <v>2517</v>
      </c>
      <c r="J308" s="176">
        <v>46090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877.14</v>
      </c>
    </row>
    <row r="309" spans="1:16" ht="19.5" hidden="1" customHeight="1">
      <c r="A309" s="172" t="s">
        <v>3006</v>
      </c>
      <c r="B309" s="176">
        <v>46091</v>
      </c>
      <c r="C309" s="172" t="s">
        <v>100</v>
      </c>
      <c r="D309" s="172" t="s">
        <v>102</v>
      </c>
      <c r="E309" s="172" t="s">
        <v>41</v>
      </c>
      <c r="F309" s="172" t="s">
        <v>83</v>
      </c>
      <c r="G309" s="172" t="s">
        <v>84</v>
      </c>
      <c r="H309" s="177">
        <v>1</v>
      </c>
      <c r="I309" s="178">
        <v>2517</v>
      </c>
      <c r="J309" s="176">
        <v>46090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8.77</v>
      </c>
    </row>
    <row r="310" spans="1:16" ht="19.5" hidden="1" customHeight="1">
      <c r="A310" s="172" t="s">
        <v>3006</v>
      </c>
      <c r="B310" s="176">
        <v>46091</v>
      </c>
      <c r="C310" s="172" t="s">
        <v>100</v>
      </c>
      <c r="D310" s="172" t="s">
        <v>103</v>
      </c>
      <c r="E310" s="172" t="s">
        <v>41</v>
      </c>
      <c r="F310" s="172" t="s">
        <v>83</v>
      </c>
      <c r="G310" s="172" t="s">
        <v>84</v>
      </c>
      <c r="H310" s="177">
        <v>1</v>
      </c>
      <c r="I310" s="178">
        <v>2517</v>
      </c>
      <c r="J310" s="176">
        <v>46090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1631.09</v>
      </c>
    </row>
    <row r="311" spans="1:16" ht="19.5" hidden="1" customHeight="1">
      <c r="A311" s="172" t="s">
        <v>3006</v>
      </c>
      <c r="B311" s="176">
        <v>46091</v>
      </c>
      <c r="C311" s="172" t="s">
        <v>104</v>
      </c>
      <c r="D311" s="172" t="s">
        <v>105</v>
      </c>
      <c r="E311" s="172" t="s">
        <v>41</v>
      </c>
      <c r="F311" s="172" t="s">
        <v>83</v>
      </c>
      <c r="G311" s="172" t="s">
        <v>84</v>
      </c>
      <c r="H311" s="177">
        <v>1</v>
      </c>
      <c r="I311" s="178">
        <v>2517</v>
      </c>
      <c r="J311" s="176">
        <v>46090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-1082.31</v>
      </c>
    </row>
    <row r="312" spans="1:16" ht="19.5" hidden="1" customHeight="1">
      <c r="A312" s="172" t="s">
        <v>3006</v>
      </c>
      <c r="B312" s="176">
        <v>46091</v>
      </c>
      <c r="C312" s="172" t="s">
        <v>2694</v>
      </c>
      <c r="D312" s="172" t="s">
        <v>95</v>
      </c>
      <c r="E312" s="172" t="s">
        <v>41</v>
      </c>
      <c r="F312" s="172" t="s">
        <v>83</v>
      </c>
      <c r="G312" s="172" t="s">
        <v>84</v>
      </c>
      <c r="H312" s="177">
        <v>1</v>
      </c>
      <c r="I312" s="178">
        <v>2517</v>
      </c>
      <c r="J312" s="176">
        <v>46090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-11.8</v>
      </c>
    </row>
    <row r="313" spans="1:16" ht="19.5" hidden="1" customHeight="1">
      <c r="A313" s="172" t="s">
        <v>3007</v>
      </c>
      <c r="B313" s="176">
        <v>46091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2422</v>
      </c>
      <c r="J313" s="176">
        <v>46089</v>
      </c>
      <c r="K313" s="172" t="s">
        <v>93</v>
      </c>
      <c r="L313" s="172" t="s">
        <v>94</v>
      </c>
      <c r="M313" s="179">
        <v>0.43</v>
      </c>
      <c r="N313" s="177"/>
      <c r="O313" s="177">
        <v>35</v>
      </c>
      <c r="P313" s="180">
        <v>-113.91</v>
      </c>
    </row>
    <row r="314" spans="1:16" ht="19.5" hidden="1" customHeight="1">
      <c r="A314" s="172" t="s">
        <v>3007</v>
      </c>
      <c r="B314" s="176">
        <v>46091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2422</v>
      </c>
      <c r="J314" s="176">
        <v>46089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903.81</v>
      </c>
    </row>
    <row r="315" spans="1:16" ht="19.5" hidden="1" customHeight="1">
      <c r="A315" s="172" t="s">
        <v>3007</v>
      </c>
      <c r="B315" s="176">
        <v>46091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2422</v>
      </c>
      <c r="J315" s="176">
        <v>46089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9.0399999999999991</v>
      </c>
    </row>
    <row r="316" spans="1:16" ht="19.5" hidden="1" customHeight="1">
      <c r="A316" s="172" t="s">
        <v>3007</v>
      </c>
      <c r="B316" s="176">
        <v>46091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2422</v>
      </c>
      <c r="J316" s="176">
        <v>46089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1509.15</v>
      </c>
    </row>
    <row r="317" spans="1:16" ht="19.5" hidden="1" customHeight="1">
      <c r="A317" s="172" t="s">
        <v>3007</v>
      </c>
      <c r="B317" s="176">
        <v>46091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2422</v>
      </c>
      <c r="J317" s="176">
        <v>46089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-1041.46</v>
      </c>
    </row>
    <row r="318" spans="1:16" ht="19.5" hidden="1" customHeight="1">
      <c r="A318" s="172" t="s">
        <v>3007</v>
      </c>
      <c r="B318" s="176">
        <v>46091</v>
      </c>
      <c r="C318" s="172" t="s">
        <v>2694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2422</v>
      </c>
      <c r="J318" s="176">
        <v>46089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-15.45</v>
      </c>
    </row>
    <row r="319" spans="1:16" ht="19.5" hidden="1" customHeight="1">
      <c r="A319" s="172" t="s">
        <v>3007</v>
      </c>
      <c r="B319" s="176">
        <v>46091</v>
      </c>
      <c r="C319" s="172" t="s">
        <v>2694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46089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-17.170000000000002</v>
      </c>
    </row>
    <row r="320" spans="1:16" ht="19.5" hidden="1" customHeight="1">
      <c r="A320" s="172" t="s">
        <v>3008</v>
      </c>
      <c r="B320" s="176">
        <v>46091</v>
      </c>
      <c r="C320" s="172" t="s">
        <v>92</v>
      </c>
      <c r="D320" s="172" t="s">
        <v>24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2422</v>
      </c>
      <c r="J320" s="176">
        <v>46090</v>
      </c>
      <c r="K320" s="172" t="s">
        <v>93</v>
      </c>
      <c r="L320" s="172" t="s">
        <v>94</v>
      </c>
      <c r="M320" s="179">
        <v>0.43</v>
      </c>
      <c r="N320" s="177"/>
      <c r="O320" s="177">
        <v>34</v>
      </c>
      <c r="P320" s="180">
        <v>-106.79</v>
      </c>
    </row>
    <row r="321" spans="1:16" ht="19.5" hidden="1" customHeight="1">
      <c r="A321" s="172" t="s">
        <v>3008</v>
      </c>
      <c r="B321" s="176">
        <v>46091</v>
      </c>
      <c r="C321" s="172" t="s">
        <v>100</v>
      </c>
      <c r="D321" s="172" t="s">
        <v>101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2422</v>
      </c>
      <c r="J321" s="176">
        <v>46090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867.87</v>
      </c>
    </row>
    <row r="322" spans="1:16" ht="19.5" hidden="1" customHeight="1">
      <c r="A322" s="172" t="s">
        <v>3008</v>
      </c>
      <c r="B322" s="176">
        <v>46091</v>
      </c>
      <c r="C322" s="172" t="s">
        <v>100</v>
      </c>
      <c r="D322" s="172" t="s">
        <v>102</v>
      </c>
      <c r="E322" s="172" t="s">
        <v>53</v>
      </c>
      <c r="F322" s="172" t="s">
        <v>120</v>
      </c>
      <c r="G322" s="172" t="s">
        <v>84</v>
      </c>
      <c r="H322" s="177">
        <v>1</v>
      </c>
      <c r="I322" s="178">
        <v>2422</v>
      </c>
      <c r="J322" s="176">
        <v>46090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8.68</v>
      </c>
    </row>
    <row r="323" spans="1:16" ht="19.5" hidden="1" customHeight="1">
      <c r="A323" s="172" t="s">
        <v>3008</v>
      </c>
      <c r="B323" s="176">
        <v>46091</v>
      </c>
      <c r="C323" s="172" t="s">
        <v>100</v>
      </c>
      <c r="D323" s="172" t="s">
        <v>103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2422</v>
      </c>
      <c r="J323" s="176">
        <v>46090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1545.45</v>
      </c>
    </row>
    <row r="324" spans="1:16" ht="19.5" hidden="1" customHeight="1">
      <c r="A324" s="172" t="s">
        <v>3008</v>
      </c>
      <c r="B324" s="176">
        <v>46091</v>
      </c>
      <c r="C324" s="172" t="s">
        <v>104</v>
      </c>
      <c r="D324" s="172" t="s">
        <v>105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2422</v>
      </c>
      <c r="J324" s="176">
        <v>46090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-1041.46</v>
      </c>
    </row>
    <row r="325" spans="1:16" ht="19.5" hidden="1" customHeight="1">
      <c r="A325" s="172" t="s">
        <v>3008</v>
      </c>
      <c r="B325" s="176">
        <v>46091</v>
      </c>
      <c r="C325" s="172" t="s">
        <v>2694</v>
      </c>
      <c r="D325" s="172" t="s">
        <v>95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2422</v>
      </c>
      <c r="J325" s="176">
        <v>46090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-12.73</v>
      </c>
    </row>
    <row r="326" spans="1:16" ht="19.5" hidden="1" customHeight="1">
      <c r="A326" s="172" t="s">
        <v>2760</v>
      </c>
      <c r="B326" s="176">
        <v>46091</v>
      </c>
      <c r="C326" s="172" t="s">
        <v>166</v>
      </c>
      <c r="D326" s="172" t="s">
        <v>167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-2470</v>
      </c>
      <c r="J326" s="176">
        <v>46082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-995.24</v>
      </c>
    </row>
    <row r="327" spans="1:16" ht="19.5" hidden="1" customHeight="1">
      <c r="A327" s="172" t="s">
        <v>2760</v>
      </c>
      <c r="B327" s="176">
        <v>46091</v>
      </c>
      <c r="C327" s="172" t="s">
        <v>166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-2470</v>
      </c>
      <c r="J327" s="176">
        <v>46082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-9.9499999999999993</v>
      </c>
    </row>
    <row r="328" spans="1:16" ht="19.5" hidden="1" customHeight="1">
      <c r="A328" s="172" t="s">
        <v>2760</v>
      </c>
      <c r="B328" s="176">
        <v>46091</v>
      </c>
      <c r="C328" s="172" t="s">
        <v>166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-2470</v>
      </c>
      <c r="J328" s="176">
        <v>46082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-1464.81</v>
      </c>
    </row>
    <row r="329" spans="1:16" ht="19.5" hidden="1" customHeight="1">
      <c r="A329" s="172" t="s">
        <v>2760</v>
      </c>
      <c r="B329" s="176">
        <v>46091</v>
      </c>
      <c r="C329" s="172" t="s">
        <v>104</v>
      </c>
      <c r="D329" s="172" t="s">
        <v>168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-2470</v>
      </c>
      <c r="J329" s="176">
        <v>46082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1062.0999999999999</v>
      </c>
    </row>
    <row r="330" spans="1:16" ht="19.5" hidden="1" customHeight="1">
      <c r="A330" s="172" t="s">
        <v>2760</v>
      </c>
      <c r="B330" s="176">
        <v>46091</v>
      </c>
      <c r="C330" s="172" t="s">
        <v>1748</v>
      </c>
      <c r="D330" s="172" t="s">
        <v>2749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</v>
      </c>
    </row>
    <row r="331" spans="1:16" ht="19.5" hidden="1" customHeight="1">
      <c r="A331" s="172" t="s">
        <v>2760</v>
      </c>
      <c r="B331" s="176">
        <v>46091</v>
      </c>
      <c r="C331" s="172" t="s">
        <v>2694</v>
      </c>
      <c r="D331" s="172" t="s">
        <v>2750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46082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-10</v>
      </c>
    </row>
    <row r="332" spans="1:16" ht="19.5" hidden="1" customHeight="1">
      <c r="A332" s="172" t="s">
        <v>3009</v>
      </c>
      <c r="B332" s="176">
        <v>46091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2422</v>
      </c>
      <c r="J332" s="176">
        <v>46087</v>
      </c>
      <c r="K332" s="172" t="s">
        <v>93</v>
      </c>
      <c r="L332" s="172" t="s">
        <v>94</v>
      </c>
      <c r="M332" s="179">
        <v>0.43</v>
      </c>
      <c r="N332" s="177"/>
      <c r="O332" s="177">
        <v>35</v>
      </c>
      <c r="P332" s="180">
        <v>-113.91</v>
      </c>
    </row>
    <row r="333" spans="1:16" ht="19.5" hidden="1" customHeight="1">
      <c r="A333" s="172" t="s">
        <v>3009</v>
      </c>
      <c r="B333" s="176">
        <v>46091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2422</v>
      </c>
      <c r="J333" s="176">
        <v>46087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860.13</v>
      </c>
    </row>
    <row r="334" spans="1:16" ht="19.5" hidden="1" customHeight="1">
      <c r="A334" s="172" t="s">
        <v>3009</v>
      </c>
      <c r="B334" s="176">
        <v>46091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2422</v>
      </c>
      <c r="J334" s="176">
        <v>46087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8.6</v>
      </c>
    </row>
    <row r="335" spans="1:16" ht="19.5" hidden="1" customHeight="1">
      <c r="A335" s="172" t="s">
        <v>3009</v>
      </c>
      <c r="B335" s="176">
        <v>46091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2422</v>
      </c>
      <c r="J335" s="176">
        <v>46087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1553.27</v>
      </c>
    </row>
    <row r="336" spans="1:16" ht="19.5" hidden="1" customHeight="1">
      <c r="A336" s="172" t="s">
        <v>3009</v>
      </c>
      <c r="B336" s="176">
        <v>46091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2422</v>
      </c>
      <c r="J336" s="176">
        <v>46087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-1041.46</v>
      </c>
    </row>
    <row r="337" spans="1:16" ht="19.5" hidden="1" customHeight="1">
      <c r="A337" s="172" t="s">
        <v>3009</v>
      </c>
      <c r="B337" s="176">
        <v>46091</v>
      </c>
      <c r="C337" s="172" t="s">
        <v>2694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2422</v>
      </c>
      <c r="J337" s="176">
        <v>46087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-16.440000000000001</v>
      </c>
    </row>
    <row r="338" spans="1:16" ht="19.5" hidden="1" customHeight="1">
      <c r="A338" s="172" t="s">
        <v>2760</v>
      </c>
      <c r="B338" s="176">
        <v>46091</v>
      </c>
      <c r="C338" s="172" t="s">
        <v>2694</v>
      </c>
      <c r="D338" s="172" t="s">
        <v>82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46082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18.91</v>
      </c>
    </row>
    <row r="339" spans="1:16" ht="19.5" hidden="1" customHeight="1">
      <c r="A339" s="172" t="s">
        <v>3009</v>
      </c>
      <c r="B339" s="176">
        <v>46091</v>
      </c>
      <c r="C339" s="172" t="s">
        <v>2694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46087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-16.34</v>
      </c>
    </row>
    <row r="340" spans="1:16" ht="19.5" hidden="1" customHeight="1">
      <c r="A340" s="172" t="s">
        <v>3010</v>
      </c>
      <c r="B340" s="176">
        <v>46091</v>
      </c>
      <c r="C340" s="172" t="s">
        <v>2694</v>
      </c>
      <c r="D340" s="172" t="s">
        <v>82</v>
      </c>
      <c r="E340" s="172" t="s">
        <v>43</v>
      </c>
      <c r="F340" s="172" t="s">
        <v>125</v>
      </c>
      <c r="G340" s="172" t="s">
        <v>84</v>
      </c>
      <c r="H340" s="177">
        <v>1</v>
      </c>
      <c r="I340" s="178">
        <v>0</v>
      </c>
      <c r="J340" s="176">
        <v>46091</v>
      </c>
      <c r="K340" s="172" t="s">
        <v>85</v>
      </c>
      <c r="L340" s="172" t="s">
        <v>85</v>
      </c>
      <c r="M340" s="179">
        <v>0</v>
      </c>
      <c r="N340" s="177"/>
      <c r="O340" s="177"/>
      <c r="P340" s="180">
        <v>-19.38</v>
      </c>
    </row>
    <row r="341" spans="1:16" ht="19.5" hidden="1" customHeight="1">
      <c r="A341" s="172" t="s">
        <v>3011</v>
      </c>
      <c r="B341" s="176">
        <v>46091</v>
      </c>
      <c r="C341" s="172" t="s">
        <v>92</v>
      </c>
      <c r="D341" s="172" t="s">
        <v>24</v>
      </c>
      <c r="E341" s="172" t="s">
        <v>38</v>
      </c>
      <c r="F341" s="172" t="s">
        <v>87</v>
      </c>
      <c r="G341" s="172" t="s">
        <v>84</v>
      </c>
      <c r="H341" s="177">
        <v>1</v>
      </c>
      <c r="I341" s="178">
        <v>0</v>
      </c>
      <c r="J341" s="176">
        <v>46087</v>
      </c>
      <c r="K341" s="172" t="s">
        <v>93</v>
      </c>
      <c r="L341" s="172" t="s">
        <v>94</v>
      </c>
      <c r="M341" s="179">
        <v>0</v>
      </c>
      <c r="N341" s="177"/>
      <c r="O341" s="177">
        <v>35</v>
      </c>
      <c r="P341" s="180">
        <v>-46.77</v>
      </c>
    </row>
    <row r="342" spans="1:16" ht="19.5" hidden="1" customHeight="1">
      <c r="A342" s="172" t="s">
        <v>3011</v>
      </c>
      <c r="B342" s="176">
        <v>46091</v>
      </c>
      <c r="C342" s="172" t="s">
        <v>2694</v>
      </c>
      <c r="D342" s="172" t="s">
        <v>95</v>
      </c>
      <c r="E342" s="172" t="s">
        <v>38</v>
      </c>
      <c r="F342" s="172" t="s">
        <v>87</v>
      </c>
      <c r="G342" s="172" t="s">
        <v>84</v>
      </c>
      <c r="H342" s="177">
        <v>1</v>
      </c>
      <c r="I342" s="178">
        <v>0</v>
      </c>
      <c r="J342" s="176">
        <v>46087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-13.48</v>
      </c>
    </row>
    <row r="343" spans="1:16" ht="19.5" hidden="1" customHeight="1">
      <c r="A343" s="172" t="s">
        <v>3011</v>
      </c>
      <c r="B343" s="176">
        <v>46091</v>
      </c>
      <c r="C343" s="172" t="s">
        <v>92</v>
      </c>
      <c r="D343" s="172" t="s">
        <v>96</v>
      </c>
      <c r="E343" s="172" t="s">
        <v>38</v>
      </c>
      <c r="F343" s="172" t="s">
        <v>87</v>
      </c>
      <c r="G343" s="172" t="s">
        <v>84</v>
      </c>
      <c r="H343" s="177">
        <v>1</v>
      </c>
      <c r="I343" s="178">
        <v>0</v>
      </c>
      <c r="J343" s="176">
        <v>46087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0</v>
      </c>
    </row>
    <row r="344" spans="1:16" ht="19.5" hidden="1" customHeight="1">
      <c r="A344" s="172" t="s">
        <v>3011</v>
      </c>
      <c r="B344" s="176">
        <v>46091</v>
      </c>
      <c r="C344" s="172" t="s">
        <v>92</v>
      </c>
      <c r="D344" s="172" t="s">
        <v>97</v>
      </c>
      <c r="E344" s="172" t="s">
        <v>38</v>
      </c>
      <c r="F344" s="172" t="s">
        <v>87</v>
      </c>
      <c r="G344" s="172" t="s">
        <v>84</v>
      </c>
      <c r="H344" s="177">
        <v>1</v>
      </c>
      <c r="I344" s="178">
        <v>0</v>
      </c>
      <c r="J344" s="176">
        <v>46087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-46.77</v>
      </c>
    </row>
    <row r="345" spans="1:16" ht="19.5" hidden="1" customHeight="1">
      <c r="A345" s="172" t="s">
        <v>3011</v>
      </c>
      <c r="B345" s="176">
        <v>46091</v>
      </c>
      <c r="C345" s="172" t="s">
        <v>2694</v>
      </c>
      <c r="D345" s="172" t="s">
        <v>98</v>
      </c>
      <c r="E345" s="172" t="s">
        <v>38</v>
      </c>
      <c r="F345" s="172" t="s">
        <v>87</v>
      </c>
      <c r="G345" s="172" t="s">
        <v>84</v>
      </c>
      <c r="H345" s="177">
        <v>1</v>
      </c>
      <c r="I345" s="178">
        <v>0</v>
      </c>
      <c r="J345" s="176">
        <v>46087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-15</v>
      </c>
    </row>
    <row r="346" spans="1:16" ht="19.5" hidden="1" customHeight="1">
      <c r="A346" s="172" t="s">
        <v>3012</v>
      </c>
      <c r="B346" s="176">
        <v>46091</v>
      </c>
      <c r="C346" s="172" t="s">
        <v>92</v>
      </c>
      <c r="D346" s="172" t="s">
        <v>24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>
        <v>39</v>
      </c>
      <c r="P346" s="180">
        <v>-46.77</v>
      </c>
    </row>
    <row r="347" spans="1:16" ht="19.5" hidden="1" customHeight="1">
      <c r="A347" s="172" t="s">
        <v>3012</v>
      </c>
      <c r="B347" s="176">
        <v>46091</v>
      </c>
      <c r="C347" s="172" t="s">
        <v>2694</v>
      </c>
      <c r="D347" s="172" t="s">
        <v>95</v>
      </c>
      <c r="E347" s="172" t="s">
        <v>42</v>
      </c>
      <c r="F347" s="172" t="s">
        <v>89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-19.09</v>
      </c>
    </row>
    <row r="348" spans="1:16" ht="19.5" hidden="1" customHeight="1">
      <c r="A348" s="172" t="s">
        <v>3012</v>
      </c>
      <c r="B348" s="176">
        <v>46091</v>
      </c>
      <c r="C348" s="172" t="s">
        <v>92</v>
      </c>
      <c r="D348" s="172" t="s">
        <v>96</v>
      </c>
      <c r="E348" s="172" t="s">
        <v>42</v>
      </c>
      <c r="F348" s="172" t="s">
        <v>89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0</v>
      </c>
    </row>
    <row r="349" spans="1:16" ht="19.5" hidden="1" customHeight="1">
      <c r="A349" s="172" t="s">
        <v>3012</v>
      </c>
      <c r="B349" s="176">
        <v>46091</v>
      </c>
      <c r="C349" s="172" t="s">
        <v>92</v>
      </c>
      <c r="D349" s="172" t="s">
        <v>97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-46.77</v>
      </c>
    </row>
    <row r="350" spans="1:16" ht="19.5" hidden="1" customHeight="1">
      <c r="A350" s="172" t="s">
        <v>3012</v>
      </c>
      <c r="B350" s="176">
        <v>46091</v>
      </c>
      <c r="C350" s="172" t="s">
        <v>2694</v>
      </c>
      <c r="D350" s="172" t="s">
        <v>98</v>
      </c>
      <c r="E350" s="172" t="s">
        <v>42</v>
      </c>
      <c r="F350" s="172" t="s">
        <v>89</v>
      </c>
      <c r="G350" s="172" t="s">
        <v>84</v>
      </c>
      <c r="H350" s="177">
        <v>1</v>
      </c>
      <c r="I350" s="178">
        <v>0</v>
      </c>
      <c r="J350" s="176">
        <v>46071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-15</v>
      </c>
    </row>
    <row r="351" spans="1:16" ht="19.5" customHeight="1">
      <c r="A351" s="172" t="s">
        <v>3013</v>
      </c>
      <c r="B351" s="176">
        <v>46091</v>
      </c>
      <c r="C351" s="172" t="s">
        <v>109</v>
      </c>
      <c r="D351" s="172" t="s">
        <v>143</v>
      </c>
      <c r="E351" s="172" t="s">
        <v>85</v>
      </c>
      <c r="F351" s="172" t="s">
        <v>85</v>
      </c>
      <c r="G351" s="172" t="s">
        <v>85</v>
      </c>
      <c r="H351" s="177">
        <v>0</v>
      </c>
      <c r="I351" s="178">
        <v>0</v>
      </c>
      <c r="J351" s="176">
        <v>46091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-125.85</v>
      </c>
    </row>
    <row r="352" spans="1:16" ht="19.5" customHeight="1">
      <c r="A352" s="172" t="s">
        <v>2726</v>
      </c>
      <c r="B352" s="176">
        <v>46091</v>
      </c>
      <c r="C352" s="172" t="s">
        <v>109</v>
      </c>
      <c r="D352" s="172" t="s">
        <v>139</v>
      </c>
      <c r="E352" s="172" t="s">
        <v>85</v>
      </c>
      <c r="F352" s="172" t="s">
        <v>85</v>
      </c>
      <c r="G352" s="172" t="s">
        <v>85</v>
      </c>
      <c r="H352" s="177">
        <v>0</v>
      </c>
      <c r="I352" s="178">
        <v>0</v>
      </c>
      <c r="J352" s="176">
        <v>46091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-88.3</v>
      </c>
    </row>
    <row r="353" spans="1:16" ht="19.5" customHeight="1">
      <c r="A353" s="172" t="s">
        <v>2460</v>
      </c>
      <c r="B353" s="176">
        <v>46091</v>
      </c>
      <c r="C353" s="172" t="s">
        <v>109</v>
      </c>
      <c r="D353" s="172" t="s">
        <v>139</v>
      </c>
      <c r="E353" s="172" t="s">
        <v>85</v>
      </c>
      <c r="F353" s="172" t="s">
        <v>85</v>
      </c>
      <c r="G353" s="172" t="s">
        <v>85</v>
      </c>
      <c r="H353" s="177">
        <v>0</v>
      </c>
      <c r="I353" s="178">
        <v>0</v>
      </c>
      <c r="J353" s="176">
        <v>46091</v>
      </c>
      <c r="K353" s="172" t="s">
        <v>85</v>
      </c>
      <c r="L353" s="172" t="s">
        <v>85</v>
      </c>
      <c r="M353" s="179">
        <v>0</v>
      </c>
      <c r="N353" s="177"/>
      <c r="O353" s="177"/>
      <c r="P353" s="180">
        <v>-91.77</v>
      </c>
    </row>
    <row r="354" spans="1:16" ht="19.5" customHeight="1">
      <c r="A354" s="172" t="s">
        <v>2257</v>
      </c>
      <c r="B354" s="176">
        <v>46091</v>
      </c>
      <c r="C354" s="172" t="s">
        <v>109</v>
      </c>
      <c r="D354" s="172" t="s">
        <v>139</v>
      </c>
      <c r="E354" s="172" t="s">
        <v>85</v>
      </c>
      <c r="F354" s="172" t="s">
        <v>85</v>
      </c>
      <c r="G354" s="172" t="s">
        <v>85</v>
      </c>
      <c r="H354" s="177">
        <v>0</v>
      </c>
      <c r="I354" s="178">
        <v>0</v>
      </c>
      <c r="J354" s="176">
        <v>46091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-554.04</v>
      </c>
    </row>
    <row r="355" spans="1:16" ht="19.5" customHeight="1">
      <c r="A355" s="172" t="s">
        <v>1553</v>
      </c>
      <c r="B355" s="176">
        <v>46091</v>
      </c>
      <c r="C355" s="172" t="s">
        <v>109</v>
      </c>
      <c r="D355" s="172" t="s">
        <v>139</v>
      </c>
      <c r="E355" s="172" t="s">
        <v>85</v>
      </c>
      <c r="F355" s="172" t="s">
        <v>85</v>
      </c>
      <c r="G355" s="172" t="s">
        <v>85</v>
      </c>
      <c r="H355" s="177">
        <v>0</v>
      </c>
      <c r="I355" s="178">
        <v>0</v>
      </c>
      <c r="J355" s="176">
        <v>46091</v>
      </c>
      <c r="K355" s="172" t="s">
        <v>85</v>
      </c>
      <c r="L355" s="172" t="s">
        <v>85</v>
      </c>
      <c r="M355" s="179">
        <v>0</v>
      </c>
      <c r="N355" s="177"/>
      <c r="O355" s="177"/>
      <c r="P355" s="180">
        <v>-19.39</v>
      </c>
    </row>
    <row r="356" spans="1:16" ht="19.5" customHeight="1">
      <c r="A356" s="172" t="s">
        <v>141</v>
      </c>
      <c r="B356" s="176">
        <v>46091</v>
      </c>
      <c r="C356" s="172" t="s">
        <v>109</v>
      </c>
      <c r="D356" s="172" t="s">
        <v>139</v>
      </c>
      <c r="E356" s="172" t="s">
        <v>85</v>
      </c>
      <c r="F356" s="172" t="s">
        <v>85</v>
      </c>
      <c r="G356" s="172" t="s">
        <v>85</v>
      </c>
      <c r="H356" s="177">
        <v>0</v>
      </c>
      <c r="I356" s="178">
        <v>0</v>
      </c>
      <c r="J356" s="176">
        <v>46091</v>
      </c>
      <c r="K356" s="172" t="s">
        <v>85</v>
      </c>
      <c r="L356" s="172" t="s">
        <v>85</v>
      </c>
      <c r="M356" s="179">
        <v>0</v>
      </c>
      <c r="N356" s="177"/>
      <c r="O356" s="177"/>
      <c r="P356" s="180">
        <v>-659.16</v>
      </c>
    </row>
    <row r="357" spans="1:16" ht="19.5" customHeight="1">
      <c r="A357" s="172" t="s">
        <v>145</v>
      </c>
      <c r="B357" s="176">
        <v>46091</v>
      </c>
      <c r="C357" s="172" t="s">
        <v>109</v>
      </c>
      <c r="D357" s="172" t="s">
        <v>139</v>
      </c>
      <c r="E357" s="172" t="s">
        <v>85</v>
      </c>
      <c r="F357" s="172" t="s">
        <v>85</v>
      </c>
      <c r="G357" s="172" t="s">
        <v>85</v>
      </c>
      <c r="H357" s="177">
        <v>0</v>
      </c>
      <c r="I357" s="178">
        <v>0</v>
      </c>
      <c r="J357" s="176">
        <v>46091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-710.47</v>
      </c>
    </row>
    <row r="358" spans="1:16" ht="19.5" customHeight="1">
      <c r="A358" s="172" t="s">
        <v>144</v>
      </c>
      <c r="B358" s="176">
        <v>46091</v>
      </c>
      <c r="C358" s="172" t="s">
        <v>109</v>
      </c>
      <c r="D358" s="172" t="s">
        <v>139</v>
      </c>
      <c r="E358" s="172" t="s">
        <v>85</v>
      </c>
      <c r="F358" s="172" t="s">
        <v>85</v>
      </c>
      <c r="G358" s="172" t="s">
        <v>85</v>
      </c>
      <c r="H358" s="177">
        <v>0</v>
      </c>
      <c r="I358" s="178">
        <v>0</v>
      </c>
      <c r="J358" s="176">
        <v>46091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-426.58</v>
      </c>
    </row>
    <row r="359" spans="1:16" ht="19.5" customHeight="1">
      <c r="A359" s="172" t="s">
        <v>142</v>
      </c>
      <c r="B359" s="176">
        <v>46091</v>
      </c>
      <c r="C359" s="172" t="s">
        <v>109</v>
      </c>
      <c r="D359" s="172" t="s">
        <v>143</v>
      </c>
      <c r="E359" s="172" t="s">
        <v>85</v>
      </c>
      <c r="F359" s="172" t="s">
        <v>85</v>
      </c>
      <c r="G359" s="172" t="s">
        <v>85</v>
      </c>
      <c r="H359" s="177">
        <v>0</v>
      </c>
      <c r="I359" s="178">
        <v>0</v>
      </c>
      <c r="J359" s="176">
        <v>46091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-2218.8000000000002</v>
      </c>
    </row>
    <row r="360" spans="1:16" ht="19.5" hidden="1" customHeight="1">
      <c r="A360" s="172" t="s">
        <v>3014</v>
      </c>
      <c r="B360" s="176">
        <v>46092</v>
      </c>
      <c r="C360" s="172" t="s">
        <v>92</v>
      </c>
      <c r="D360" s="172" t="s">
        <v>96</v>
      </c>
      <c r="E360" s="172" t="s">
        <v>38</v>
      </c>
      <c r="F360" s="172" t="s">
        <v>87</v>
      </c>
      <c r="G360" s="172" t="s">
        <v>84</v>
      </c>
      <c r="H360" s="177">
        <v>1</v>
      </c>
      <c r="I360" s="178">
        <v>0</v>
      </c>
      <c r="J360" s="176">
        <v>46085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0</v>
      </c>
    </row>
    <row r="361" spans="1:16" ht="19.5" hidden="1" customHeight="1">
      <c r="A361" s="172" t="s">
        <v>3014</v>
      </c>
      <c r="B361" s="176">
        <v>46092</v>
      </c>
      <c r="C361" s="172" t="s">
        <v>92</v>
      </c>
      <c r="D361" s="172" t="s">
        <v>97</v>
      </c>
      <c r="E361" s="172" t="s">
        <v>38</v>
      </c>
      <c r="F361" s="172" t="s">
        <v>87</v>
      </c>
      <c r="G361" s="172" t="s">
        <v>84</v>
      </c>
      <c r="H361" s="177">
        <v>1</v>
      </c>
      <c r="I361" s="178">
        <v>0</v>
      </c>
      <c r="J361" s="176">
        <v>46085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-46.77</v>
      </c>
    </row>
    <row r="362" spans="1:16" ht="19.5" hidden="1" customHeight="1">
      <c r="A362" s="172" t="s">
        <v>3014</v>
      </c>
      <c r="B362" s="176">
        <v>46092</v>
      </c>
      <c r="C362" s="172" t="s">
        <v>2694</v>
      </c>
      <c r="D362" s="172" t="s">
        <v>98</v>
      </c>
      <c r="E362" s="172" t="s">
        <v>38</v>
      </c>
      <c r="F362" s="172" t="s">
        <v>87</v>
      </c>
      <c r="G362" s="172" t="s">
        <v>84</v>
      </c>
      <c r="H362" s="177">
        <v>1</v>
      </c>
      <c r="I362" s="178">
        <v>0</v>
      </c>
      <c r="J362" s="176">
        <v>46085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-15</v>
      </c>
    </row>
    <row r="363" spans="1:16" ht="19.5" hidden="1" customHeight="1">
      <c r="A363" s="172" t="s">
        <v>3014</v>
      </c>
      <c r="B363" s="176">
        <v>46092</v>
      </c>
      <c r="C363" s="172" t="s">
        <v>92</v>
      </c>
      <c r="D363" s="172" t="s">
        <v>24</v>
      </c>
      <c r="E363" s="172" t="s">
        <v>38</v>
      </c>
      <c r="F363" s="172" t="s">
        <v>87</v>
      </c>
      <c r="G363" s="172" t="s">
        <v>84</v>
      </c>
      <c r="H363" s="177">
        <v>1</v>
      </c>
      <c r="I363" s="178">
        <v>0</v>
      </c>
      <c r="J363" s="176">
        <v>46085</v>
      </c>
      <c r="K363" s="172" t="s">
        <v>93</v>
      </c>
      <c r="L363" s="172" t="s">
        <v>94</v>
      </c>
      <c r="M363" s="179">
        <v>0</v>
      </c>
      <c r="N363" s="177"/>
      <c r="O363" s="177">
        <v>34</v>
      </c>
      <c r="P363" s="180">
        <v>-46.77</v>
      </c>
    </row>
    <row r="364" spans="1:16" ht="19.5" hidden="1" customHeight="1">
      <c r="A364" s="172" t="s">
        <v>3014</v>
      </c>
      <c r="B364" s="176">
        <v>46092</v>
      </c>
      <c r="C364" s="172" t="s">
        <v>2694</v>
      </c>
      <c r="D364" s="172" t="s">
        <v>95</v>
      </c>
      <c r="E364" s="172" t="s">
        <v>38</v>
      </c>
      <c r="F364" s="172" t="s">
        <v>87</v>
      </c>
      <c r="G364" s="172" t="s">
        <v>84</v>
      </c>
      <c r="H364" s="177">
        <v>1</v>
      </c>
      <c r="I364" s="178">
        <v>0</v>
      </c>
      <c r="J364" s="176">
        <v>46085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-12.9</v>
      </c>
    </row>
    <row r="365" spans="1:16" ht="19.5" hidden="1" customHeight="1">
      <c r="A365" s="172" t="s">
        <v>85</v>
      </c>
      <c r="B365" s="176">
        <v>46092</v>
      </c>
      <c r="C365" s="172" t="s">
        <v>109</v>
      </c>
      <c r="D365" s="172" t="s">
        <v>110</v>
      </c>
      <c r="E365" s="172" t="s">
        <v>85</v>
      </c>
      <c r="F365" s="172" t="s">
        <v>85</v>
      </c>
      <c r="G365" s="172" t="s">
        <v>3015</v>
      </c>
      <c r="H365" s="177">
        <v>0</v>
      </c>
      <c r="I365" s="178">
        <v>0</v>
      </c>
      <c r="J365" s="176">
        <v>46092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-150</v>
      </c>
    </row>
    <row r="366" spans="1:16" ht="19.5" hidden="1" customHeight="1">
      <c r="A366" s="172" t="s">
        <v>3016</v>
      </c>
      <c r="B366" s="176">
        <v>46092</v>
      </c>
      <c r="C366" s="172" t="s">
        <v>1748</v>
      </c>
      <c r="D366" s="172" t="s">
        <v>2749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0</v>
      </c>
      <c r="J366" s="176">
        <v>46087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-5</v>
      </c>
    </row>
    <row r="367" spans="1:16" ht="19.5" hidden="1" customHeight="1">
      <c r="A367" s="172" t="s">
        <v>3016</v>
      </c>
      <c r="B367" s="176">
        <v>46092</v>
      </c>
      <c r="C367" s="172" t="s">
        <v>2694</v>
      </c>
      <c r="D367" s="172" t="s">
        <v>2750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0</v>
      </c>
      <c r="J367" s="176">
        <v>46087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-10</v>
      </c>
    </row>
    <row r="368" spans="1:16" ht="19.5" hidden="1" customHeight="1">
      <c r="A368" s="172" t="s">
        <v>3017</v>
      </c>
      <c r="B368" s="176">
        <v>46092</v>
      </c>
      <c r="C368" s="172" t="s">
        <v>92</v>
      </c>
      <c r="D368" s="172" t="s">
        <v>96</v>
      </c>
      <c r="E368" s="172" t="s">
        <v>60</v>
      </c>
      <c r="F368" s="172" t="s">
        <v>1426</v>
      </c>
      <c r="G368" s="172" t="s">
        <v>84</v>
      </c>
      <c r="H368" s="177">
        <v>1</v>
      </c>
      <c r="I368" s="178">
        <v>0</v>
      </c>
      <c r="J368" s="176">
        <v>46079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hidden="1" customHeight="1">
      <c r="A369" s="172" t="s">
        <v>3017</v>
      </c>
      <c r="B369" s="176">
        <v>46092</v>
      </c>
      <c r="C369" s="172" t="s">
        <v>92</v>
      </c>
      <c r="D369" s="172" t="s">
        <v>97</v>
      </c>
      <c r="E369" s="172" t="s">
        <v>60</v>
      </c>
      <c r="F369" s="172" t="s">
        <v>1426</v>
      </c>
      <c r="G369" s="172" t="s">
        <v>84</v>
      </c>
      <c r="H369" s="177">
        <v>1</v>
      </c>
      <c r="I369" s="178">
        <v>0</v>
      </c>
      <c r="J369" s="176">
        <v>46079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-56.94</v>
      </c>
    </row>
    <row r="370" spans="1:16" ht="19.5" hidden="1" customHeight="1">
      <c r="A370" s="172" t="s">
        <v>3017</v>
      </c>
      <c r="B370" s="176">
        <v>46092</v>
      </c>
      <c r="C370" s="172" t="s">
        <v>2694</v>
      </c>
      <c r="D370" s="172" t="s">
        <v>98</v>
      </c>
      <c r="E370" s="172" t="s">
        <v>60</v>
      </c>
      <c r="F370" s="172" t="s">
        <v>1426</v>
      </c>
      <c r="G370" s="172" t="s">
        <v>84</v>
      </c>
      <c r="H370" s="177">
        <v>1</v>
      </c>
      <c r="I370" s="178">
        <v>0</v>
      </c>
      <c r="J370" s="176">
        <v>46079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hidden="1" customHeight="1">
      <c r="A371" s="172" t="s">
        <v>3017</v>
      </c>
      <c r="B371" s="176">
        <v>46092</v>
      </c>
      <c r="C371" s="172" t="s">
        <v>92</v>
      </c>
      <c r="D371" s="172" t="s">
        <v>24</v>
      </c>
      <c r="E371" s="172" t="s">
        <v>60</v>
      </c>
      <c r="F371" s="172" t="s">
        <v>1426</v>
      </c>
      <c r="G371" s="172" t="s">
        <v>84</v>
      </c>
      <c r="H371" s="177">
        <v>1</v>
      </c>
      <c r="I371" s="178">
        <v>0</v>
      </c>
      <c r="J371" s="176">
        <v>46079</v>
      </c>
      <c r="K371" s="172" t="s">
        <v>93</v>
      </c>
      <c r="L371" s="172" t="s">
        <v>94</v>
      </c>
      <c r="M371" s="179">
        <v>0</v>
      </c>
      <c r="N371" s="177"/>
      <c r="O371" s="177">
        <v>37</v>
      </c>
      <c r="P371" s="180">
        <v>-56.94</v>
      </c>
    </row>
    <row r="372" spans="1:16" ht="19.5" hidden="1" customHeight="1">
      <c r="A372" s="172" t="s">
        <v>3017</v>
      </c>
      <c r="B372" s="176">
        <v>46092</v>
      </c>
      <c r="C372" s="172" t="s">
        <v>2694</v>
      </c>
      <c r="D372" s="172" t="s">
        <v>95</v>
      </c>
      <c r="E372" s="172" t="s">
        <v>60</v>
      </c>
      <c r="F372" s="172" t="s">
        <v>1426</v>
      </c>
      <c r="G372" s="172" t="s">
        <v>84</v>
      </c>
      <c r="H372" s="177">
        <v>1</v>
      </c>
      <c r="I372" s="178">
        <v>0</v>
      </c>
      <c r="J372" s="176">
        <v>46079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-24.69</v>
      </c>
    </row>
    <row r="373" spans="1:16" ht="19.5" hidden="1" customHeight="1">
      <c r="A373" s="172" t="s">
        <v>3018</v>
      </c>
      <c r="B373" s="176">
        <v>46092</v>
      </c>
      <c r="C373" s="172" t="s">
        <v>2694</v>
      </c>
      <c r="D373" s="172" t="s">
        <v>82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0</v>
      </c>
      <c r="J373" s="176">
        <v>46092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-19.600000000000001</v>
      </c>
    </row>
    <row r="374" spans="1:16" ht="19.5" hidden="1" customHeight="1">
      <c r="A374" s="172" t="s">
        <v>3019</v>
      </c>
      <c r="B374" s="176">
        <v>46092</v>
      </c>
      <c r="C374" s="172" t="s">
        <v>92</v>
      </c>
      <c r="D374" s="172" t="s">
        <v>96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46087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0</v>
      </c>
    </row>
    <row r="375" spans="1:16" ht="19.5" hidden="1" customHeight="1">
      <c r="A375" s="172" t="s">
        <v>3019</v>
      </c>
      <c r="B375" s="176">
        <v>46092</v>
      </c>
      <c r="C375" s="172" t="s">
        <v>92</v>
      </c>
      <c r="D375" s="172" t="s">
        <v>97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46087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-56.94</v>
      </c>
    </row>
    <row r="376" spans="1:16" ht="19.5" hidden="1" customHeight="1">
      <c r="A376" s="172" t="s">
        <v>3019</v>
      </c>
      <c r="B376" s="176">
        <v>46092</v>
      </c>
      <c r="C376" s="172" t="s">
        <v>2694</v>
      </c>
      <c r="D376" s="172" t="s">
        <v>98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46087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-15</v>
      </c>
    </row>
    <row r="377" spans="1:16" ht="19.5" hidden="1" customHeight="1">
      <c r="A377" s="172" t="s">
        <v>3019</v>
      </c>
      <c r="B377" s="176">
        <v>46092</v>
      </c>
      <c r="C377" s="172" t="s">
        <v>92</v>
      </c>
      <c r="D377" s="172" t="s">
        <v>24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0</v>
      </c>
      <c r="J377" s="176">
        <v>46087</v>
      </c>
      <c r="K377" s="172" t="s">
        <v>93</v>
      </c>
      <c r="L377" s="172" t="s">
        <v>94</v>
      </c>
      <c r="M377" s="179">
        <v>0</v>
      </c>
      <c r="N377" s="177"/>
      <c r="O377" s="177">
        <v>35</v>
      </c>
      <c r="P377" s="180">
        <v>-56.94</v>
      </c>
    </row>
    <row r="378" spans="1:16" ht="19.5" hidden="1" customHeight="1">
      <c r="A378" s="172" t="s">
        <v>3019</v>
      </c>
      <c r="B378" s="176">
        <v>46092</v>
      </c>
      <c r="C378" s="172" t="s">
        <v>2694</v>
      </c>
      <c r="D378" s="172" t="s">
        <v>95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0</v>
      </c>
      <c r="J378" s="176">
        <v>46087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-10.56</v>
      </c>
    </row>
    <row r="379" spans="1:16" ht="19.5" hidden="1" customHeight="1">
      <c r="A379" s="172" t="s">
        <v>3020</v>
      </c>
      <c r="B379" s="176">
        <v>46092</v>
      </c>
      <c r="C379" s="172" t="s">
        <v>2694</v>
      </c>
      <c r="D379" s="172" t="s">
        <v>82</v>
      </c>
      <c r="E379" s="172" t="s">
        <v>39</v>
      </c>
      <c r="F379" s="172" t="s">
        <v>117</v>
      </c>
      <c r="G379" s="172" t="s">
        <v>84</v>
      </c>
      <c r="H379" s="177">
        <v>1</v>
      </c>
      <c r="I379" s="178">
        <v>0</v>
      </c>
      <c r="J379" s="176">
        <v>46092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-20.72</v>
      </c>
    </row>
    <row r="380" spans="1:16" ht="19.5" hidden="1" customHeight="1">
      <c r="A380" s="172" t="s">
        <v>3021</v>
      </c>
      <c r="B380" s="176">
        <v>46092</v>
      </c>
      <c r="C380" s="172" t="s">
        <v>2694</v>
      </c>
      <c r="D380" s="172" t="s">
        <v>82</v>
      </c>
      <c r="E380" s="172" t="s">
        <v>60</v>
      </c>
      <c r="F380" s="172" t="s">
        <v>1426</v>
      </c>
      <c r="G380" s="172" t="s">
        <v>84</v>
      </c>
      <c r="H380" s="177">
        <v>1</v>
      </c>
      <c r="I380" s="178">
        <v>0</v>
      </c>
      <c r="J380" s="176">
        <v>46092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-20.99</v>
      </c>
    </row>
    <row r="381" spans="1:16" ht="19.5" hidden="1" customHeight="1">
      <c r="A381" s="172" t="s">
        <v>3022</v>
      </c>
      <c r="B381" s="176">
        <v>46092</v>
      </c>
      <c r="C381" s="172" t="s">
        <v>92</v>
      </c>
      <c r="D381" s="172" t="s">
        <v>24</v>
      </c>
      <c r="E381" s="172" t="s">
        <v>43</v>
      </c>
      <c r="F381" s="172" t="s">
        <v>125</v>
      </c>
      <c r="G381" s="172" t="s">
        <v>84</v>
      </c>
      <c r="H381" s="177">
        <v>1</v>
      </c>
      <c r="I381" s="178">
        <v>0</v>
      </c>
      <c r="J381" s="176">
        <v>46089</v>
      </c>
      <c r="K381" s="172" t="s">
        <v>93</v>
      </c>
      <c r="L381" s="172" t="s">
        <v>94</v>
      </c>
      <c r="M381" s="179">
        <v>0</v>
      </c>
      <c r="N381" s="177"/>
      <c r="O381" s="177">
        <v>35</v>
      </c>
      <c r="P381" s="180">
        <v>-46.77</v>
      </c>
    </row>
    <row r="382" spans="1:16" ht="19.5" hidden="1" customHeight="1">
      <c r="A382" s="172" t="s">
        <v>3022</v>
      </c>
      <c r="B382" s="176">
        <v>46092</v>
      </c>
      <c r="C382" s="172" t="s">
        <v>2694</v>
      </c>
      <c r="D382" s="172" t="s">
        <v>95</v>
      </c>
      <c r="E382" s="172" t="s">
        <v>43</v>
      </c>
      <c r="F382" s="172" t="s">
        <v>125</v>
      </c>
      <c r="G382" s="172" t="s">
        <v>84</v>
      </c>
      <c r="H382" s="177">
        <v>1</v>
      </c>
      <c r="I382" s="178">
        <v>0</v>
      </c>
      <c r="J382" s="176">
        <v>46089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-15.22</v>
      </c>
    </row>
    <row r="383" spans="1:16" ht="19.5" hidden="1" customHeight="1">
      <c r="A383" s="172" t="s">
        <v>3022</v>
      </c>
      <c r="B383" s="176">
        <v>46092</v>
      </c>
      <c r="C383" s="172" t="s">
        <v>92</v>
      </c>
      <c r="D383" s="172" t="s">
        <v>96</v>
      </c>
      <c r="E383" s="172" t="s">
        <v>43</v>
      </c>
      <c r="F383" s="172" t="s">
        <v>125</v>
      </c>
      <c r="G383" s="172" t="s">
        <v>84</v>
      </c>
      <c r="H383" s="177">
        <v>1</v>
      </c>
      <c r="I383" s="178">
        <v>0</v>
      </c>
      <c r="J383" s="176">
        <v>46089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hidden="1" customHeight="1">
      <c r="A384" s="172" t="s">
        <v>3022</v>
      </c>
      <c r="B384" s="176">
        <v>46092</v>
      </c>
      <c r="C384" s="172" t="s">
        <v>92</v>
      </c>
      <c r="D384" s="172" t="s">
        <v>97</v>
      </c>
      <c r="E384" s="172" t="s">
        <v>43</v>
      </c>
      <c r="F384" s="172" t="s">
        <v>125</v>
      </c>
      <c r="G384" s="172" t="s">
        <v>84</v>
      </c>
      <c r="H384" s="177">
        <v>1</v>
      </c>
      <c r="I384" s="178">
        <v>0</v>
      </c>
      <c r="J384" s="176">
        <v>46089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-46.77</v>
      </c>
    </row>
    <row r="385" spans="1:16" ht="19.5" hidden="1" customHeight="1">
      <c r="A385" s="172" t="s">
        <v>3022</v>
      </c>
      <c r="B385" s="176">
        <v>46092</v>
      </c>
      <c r="C385" s="172" t="s">
        <v>2694</v>
      </c>
      <c r="D385" s="172" t="s">
        <v>98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46089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-15</v>
      </c>
    </row>
    <row r="386" spans="1:16" ht="19.5" hidden="1" customHeight="1">
      <c r="A386" s="172" t="s">
        <v>3023</v>
      </c>
      <c r="B386" s="176">
        <v>46092</v>
      </c>
      <c r="C386" s="172" t="s">
        <v>2694</v>
      </c>
      <c r="D386" s="172" t="s">
        <v>82</v>
      </c>
      <c r="E386" s="172" t="s">
        <v>41</v>
      </c>
      <c r="F386" s="172" t="s">
        <v>83</v>
      </c>
      <c r="G386" s="172" t="s">
        <v>84</v>
      </c>
      <c r="H386" s="177">
        <v>1</v>
      </c>
      <c r="I386" s="178">
        <v>0</v>
      </c>
      <c r="J386" s="176">
        <v>46092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-7.55</v>
      </c>
    </row>
    <row r="387" spans="1:16" ht="19.5" hidden="1" customHeight="1">
      <c r="A387" s="172" t="s">
        <v>3024</v>
      </c>
      <c r="B387" s="176">
        <v>46092</v>
      </c>
      <c r="C387" s="172" t="s">
        <v>92</v>
      </c>
      <c r="D387" s="172" t="s">
        <v>24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2327</v>
      </c>
      <c r="J387" s="176">
        <v>46087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-112.39</v>
      </c>
    </row>
    <row r="388" spans="1:16" ht="19.5" hidden="1" customHeight="1">
      <c r="A388" s="172" t="s">
        <v>3024</v>
      </c>
      <c r="B388" s="176">
        <v>46092</v>
      </c>
      <c r="C388" s="172" t="s">
        <v>100</v>
      </c>
      <c r="D388" s="172" t="s">
        <v>101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2327</v>
      </c>
      <c r="J388" s="176">
        <v>46087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905.71</v>
      </c>
    </row>
    <row r="389" spans="1:16" ht="19.5" hidden="1" customHeight="1">
      <c r="A389" s="172" t="s">
        <v>3024</v>
      </c>
      <c r="B389" s="176">
        <v>46092</v>
      </c>
      <c r="C389" s="172" t="s">
        <v>100</v>
      </c>
      <c r="D389" s="172" t="s">
        <v>102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2327</v>
      </c>
      <c r="J389" s="176">
        <v>46087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9.06</v>
      </c>
    </row>
    <row r="390" spans="1:16" ht="19.5" hidden="1" customHeight="1">
      <c r="A390" s="172" t="s">
        <v>3024</v>
      </c>
      <c r="B390" s="176">
        <v>46092</v>
      </c>
      <c r="C390" s="172" t="s">
        <v>100</v>
      </c>
      <c r="D390" s="172" t="s">
        <v>103</v>
      </c>
      <c r="E390" s="172" t="s">
        <v>53</v>
      </c>
      <c r="F390" s="172" t="s">
        <v>120</v>
      </c>
      <c r="G390" s="172" t="s">
        <v>84</v>
      </c>
      <c r="H390" s="177">
        <v>1</v>
      </c>
      <c r="I390" s="178">
        <v>2327</v>
      </c>
      <c r="J390" s="176">
        <v>46087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1412.23</v>
      </c>
    </row>
    <row r="391" spans="1:16" ht="19.5" hidden="1" customHeight="1">
      <c r="A391" s="172" t="s">
        <v>3024</v>
      </c>
      <c r="B391" s="176">
        <v>46092</v>
      </c>
      <c r="C391" s="172" t="s">
        <v>104</v>
      </c>
      <c r="D391" s="172" t="s">
        <v>105</v>
      </c>
      <c r="E391" s="172" t="s">
        <v>53</v>
      </c>
      <c r="F391" s="172" t="s">
        <v>120</v>
      </c>
      <c r="G391" s="172" t="s">
        <v>84</v>
      </c>
      <c r="H391" s="177">
        <v>1</v>
      </c>
      <c r="I391" s="178">
        <v>2327</v>
      </c>
      <c r="J391" s="176">
        <v>46087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-1000.61</v>
      </c>
    </row>
    <row r="392" spans="1:16" ht="19.5" hidden="1" customHeight="1">
      <c r="A392" s="172" t="s">
        <v>3025</v>
      </c>
      <c r="B392" s="176">
        <v>46092</v>
      </c>
      <c r="C392" s="172" t="s">
        <v>92</v>
      </c>
      <c r="D392" s="172" t="s">
        <v>24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2327</v>
      </c>
      <c r="J392" s="176">
        <v>46089</v>
      </c>
      <c r="K392" s="172" t="s">
        <v>93</v>
      </c>
      <c r="L392" s="172" t="s">
        <v>94</v>
      </c>
      <c r="M392" s="179">
        <v>0.43</v>
      </c>
      <c r="N392" s="177"/>
      <c r="O392" s="177">
        <v>35</v>
      </c>
      <c r="P392" s="180">
        <v>-98.97</v>
      </c>
    </row>
    <row r="393" spans="1:16" ht="19.5" hidden="1" customHeight="1">
      <c r="A393" s="172" t="s">
        <v>3025</v>
      </c>
      <c r="B393" s="176">
        <v>46092</v>
      </c>
      <c r="C393" s="172" t="s">
        <v>100</v>
      </c>
      <c r="D393" s="172" t="s">
        <v>101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2327</v>
      </c>
      <c r="J393" s="176">
        <v>46089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809.89</v>
      </c>
    </row>
    <row r="394" spans="1:16" ht="19.5" hidden="1" customHeight="1">
      <c r="A394" s="172" t="s">
        <v>3025</v>
      </c>
      <c r="B394" s="176">
        <v>46092</v>
      </c>
      <c r="C394" s="172" t="s">
        <v>100</v>
      </c>
      <c r="D394" s="172" t="s">
        <v>102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2327</v>
      </c>
      <c r="J394" s="176">
        <v>46089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8.1</v>
      </c>
    </row>
    <row r="395" spans="1:16" ht="19.5" hidden="1" customHeight="1">
      <c r="A395" s="172" t="s">
        <v>3025</v>
      </c>
      <c r="B395" s="176">
        <v>46092</v>
      </c>
      <c r="C395" s="172" t="s">
        <v>100</v>
      </c>
      <c r="D395" s="172" t="s">
        <v>103</v>
      </c>
      <c r="E395" s="172" t="s">
        <v>42</v>
      </c>
      <c r="F395" s="172" t="s">
        <v>89</v>
      </c>
      <c r="G395" s="172" t="s">
        <v>84</v>
      </c>
      <c r="H395" s="177">
        <v>1</v>
      </c>
      <c r="I395" s="178">
        <v>2327</v>
      </c>
      <c r="J395" s="176">
        <v>46089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1509.01</v>
      </c>
    </row>
    <row r="396" spans="1:16" ht="19.5" hidden="1" customHeight="1">
      <c r="A396" s="172" t="s">
        <v>3025</v>
      </c>
      <c r="B396" s="176">
        <v>46092</v>
      </c>
      <c r="C396" s="172" t="s">
        <v>104</v>
      </c>
      <c r="D396" s="172" t="s">
        <v>105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2327</v>
      </c>
      <c r="J396" s="176">
        <v>46089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-1000.61</v>
      </c>
    </row>
    <row r="397" spans="1:16" ht="19.5" hidden="1" customHeight="1">
      <c r="A397" s="172" t="s">
        <v>3025</v>
      </c>
      <c r="B397" s="176">
        <v>46092</v>
      </c>
      <c r="C397" s="172" t="s">
        <v>2694</v>
      </c>
      <c r="D397" s="172" t="s">
        <v>95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2327</v>
      </c>
      <c r="J397" s="176">
        <v>46089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-12.34</v>
      </c>
    </row>
    <row r="398" spans="1:16" ht="19.5" hidden="1" customHeight="1">
      <c r="A398" s="172" t="s">
        <v>3026</v>
      </c>
      <c r="B398" s="176">
        <v>46092</v>
      </c>
      <c r="C398" s="172" t="s">
        <v>92</v>
      </c>
      <c r="D398" s="172" t="s">
        <v>24</v>
      </c>
      <c r="E398" s="172" t="s">
        <v>41</v>
      </c>
      <c r="F398" s="172" t="s">
        <v>83</v>
      </c>
      <c r="G398" s="172" t="s">
        <v>84</v>
      </c>
      <c r="H398" s="177">
        <v>1</v>
      </c>
      <c r="I398" s="178">
        <v>2422</v>
      </c>
      <c r="J398" s="176">
        <v>46089</v>
      </c>
      <c r="K398" s="172" t="s">
        <v>93</v>
      </c>
      <c r="L398" s="172" t="s">
        <v>94</v>
      </c>
      <c r="M398" s="179">
        <v>0.43</v>
      </c>
      <c r="N398" s="177"/>
      <c r="O398" s="177">
        <v>35</v>
      </c>
      <c r="P398" s="180">
        <v>-100.49</v>
      </c>
    </row>
    <row r="399" spans="1:16" ht="19.5" hidden="1" customHeight="1">
      <c r="A399" s="172" t="s">
        <v>3026</v>
      </c>
      <c r="B399" s="176">
        <v>46092</v>
      </c>
      <c r="C399" s="172" t="s">
        <v>100</v>
      </c>
      <c r="D399" s="172" t="s">
        <v>101</v>
      </c>
      <c r="E399" s="172" t="s">
        <v>41</v>
      </c>
      <c r="F399" s="172" t="s">
        <v>83</v>
      </c>
      <c r="G399" s="172" t="s">
        <v>84</v>
      </c>
      <c r="H399" s="177">
        <v>1</v>
      </c>
      <c r="I399" s="178">
        <v>2422</v>
      </c>
      <c r="J399" s="176">
        <v>46089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844.76</v>
      </c>
    </row>
    <row r="400" spans="1:16" ht="19.5" hidden="1" customHeight="1">
      <c r="A400" s="172" t="s">
        <v>3026</v>
      </c>
      <c r="B400" s="176">
        <v>46092</v>
      </c>
      <c r="C400" s="172" t="s">
        <v>100</v>
      </c>
      <c r="D400" s="172" t="s">
        <v>102</v>
      </c>
      <c r="E400" s="172" t="s">
        <v>41</v>
      </c>
      <c r="F400" s="172" t="s">
        <v>83</v>
      </c>
      <c r="G400" s="172" t="s">
        <v>84</v>
      </c>
      <c r="H400" s="177">
        <v>1</v>
      </c>
      <c r="I400" s="178">
        <v>2422</v>
      </c>
      <c r="J400" s="176">
        <v>46089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8.4499999999999993</v>
      </c>
    </row>
    <row r="401" spans="1:16" ht="19.5" hidden="1" customHeight="1">
      <c r="A401" s="172" t="s">
        <v>3026</v>
      </c>
      <c r="B401" s="176">
        <v>46092</v>
      </c>
      <c r="C401" s="172" t="s">
        <v>100</v>
      </c>
      <c r="D401" s="172" t="s">
        <v>103</v>
      </c>
      <c r="E401" s="172" t="s">
        <v>41</v>
      </c>
      <c r="F401" s="172" t="s">
        <v>83</v>
      </c>
      <c r="G401" s="172" t="s">
        <v>84</v>
      </c>
      <c r="H401" s="177">
        <v>1</v>
      </c>
      <c r="I401" s="178">
        <v>2422</v>
      </c>
      <c r="J401" s="176">
        <v>46089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1568.79</v>
      </c>
    </row>
    <row r="402" spans="1:16" ht="19.5" hidden="1" customHeight="1">
      <c r="A402" s="172" t="s">
        <v>3026</v>
      </c>
      <c r="B402" s="176">
        <v>46092</v>
      </c>
      <c r="C402" s="172" t="s">
        <v>104</v>
      </c>
      <c r="D402" s="172" t="s">
        <v>105</v>
      </c>
      <c r="E402" s="172" t="s">
        <v>41</v>
      </c>
      <c r="F402" s="172" t="s">
        <v>83</v>
      </c>
      <c r="G402" s="172" t="s">
        <v>84</v>
      </c>
      <c r="H402" s="177">
        <v>1</v>
      </c>
      <c r="I402" s="178">
        <v>2422</v>
      </c>
      <c r="J402" s="176">
        <v>46089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-1041.46</v>
      </c>
    </row>
    <row r="403" spans="1:16" ht="19.5" hidden="1" customHeight="1">
      <c r="A403" s="172" t="s">
        <v>2900</v>
      </c>
      <c r="B403" s="176">
        <v>46092</v>
      </c>
      <c r="C403" s="172" t="s">
        <v>92</v>
      </c>
      <c r="D403" s="172" t="s">
        <v>24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46085</v>
      </c>
      <c r="K403" s="172" t="s">
        <v>93</v>
      </c>
      <c r="L403" s="172" t="s">
        <v>94</v>
      </c>
      <c r="M403" s="179">
        <v>0</v>
      </c>
      <c r="N403" s="177"/>
      <c r="O403" s="177">
        <v>34</v>
      </c>
      <c r="P403" s="180">
        <v>-56.94</v>
      </c>
    </row>
    <row r="404" spans="1:16" ht="19.5" hidden="1" customHeight="1">
      <c r="A404" s="172" t="s">
        <v>2900</v>
      </c>
      <c r="B404" s="176">
        <v>46092</v>
      </c>
      <c r="C404" s="172" t="s">
        <v>2694</v>
      </c>
      <c r="D404" s="172" t="s">
        <v>95</v>
      </c>
      <c r="E404" s="172" t="s">
        <v>58</v>
      </c>
      <c r="F404" s="172" t="s">
        <v>1300</v>
      </c>
      <c r="G404" s="172" t="s">
        <v>84</v>
      </c>
      <c r="H404" s="177">
        <v>1</v>
      </c>
      <c r="I404" s="178">
        <v>0</v>
      </c>
      <c r="J404" s="176">
        <v>46085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-15.73</v>
      </c>
    </row>
    <row r="405" spans="1:16" ht="19.5" hidden="1" customHeight="1">
      <c r="A405" s="172" t="s">
        <v>3025</v>
      </c>
      <c r="B405" s="176">
        <v>46092</v>
      </c>
      <c r="C405" s="172" t="s">
        <v>2694</v>
      </c>
      <c r="D405" s="172" t="s">
        <v>82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0</v>
      </c>
      <c r="J405" s="176">
        <v>46089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-15.39</v>
      </c>
    </row>
    <row r="406" spans="1:16" ht="19.5" hidden="1" customHeight="1">
      <c r="A406" s="172" t="s">
        <v>2900</v>
      </c>
      <c r="B406" s="176">
        <v>46092</v>
      </c>
      <c r="C406" s="172" t="s">
        <v>92</v>
      </c>
      <c r="D406" s="172" t="s">
        <v>96</v>
      </c>
      <c r="E406" s="172" t="s">
        <v>58</v>
      </c>
      <c r="F406" s="172" t="s">
        <v>1300</v>
      </c>
      <c r="G406" s="172" t="s">
        <v>84</v>
      </c>
      <c r="H406" s="177">
        <v>1</v>
      </c>
      <c r="I406" s="178">
        <v>0</v>
      </c>
      <c r="J406" s="176">
        <v>46085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hidden="1" customHeight="1">
      <c r="A407" s="172" t="s">
        <v>2900</v>
      </c>
      <c r="B407" s="176">
        <v>46092</v>
      </c>
      <c r="C407" s="172" t="s">
        <v>92</v>
      </c>
      <c r="D407" s="172" t="s">
        <v>97</v>
      </c>
      <c r="E407" s="172" t="s">
        <v>58</v>
      </c>
      <c r="F407" s="172" t="s">
        <v>1300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-56.94</v>
      </c>
    </row>
    <row r="408" spans="1:16" ht="19.5" hidden="1" customHeight="1">
      <c r="A408" s="172" t="s">
        <v>2900</v>
      </c>
      <c r="B408" s="176">
        <v>46092</v>
      </c>
      <c r="C408" s="172" t="s">
        <v>2694</v>
      </c>
      <c r="D408" s="172" t="s">
        <v>98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46085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-15</v>
      </c>
    </row>
    <row r="409" spans="1:16" ht="19.5" hidden="1" customHeight="1">
      <c r="A409" s="172" t="s">
        <v>3027</v>
      </c>
      <c r="B409" s="176">
        <v>46092</v>
      </c>
      <c r="C409" s="172" t="s">
        <v>92</v>
      </c>
      <c r="D409" s="172" t="s">
        <v>24</v>
      </c>
      <c r="E409" s="172" t="s">
        <v>60</v>
      </c>
      <c r="F409" s="172" t="s">
        <v>1426</v>
      </c>
      <c r="G409" s="172" t="s">
        <v>84</v>
      </c>
      <c r="H409" s="177">
        <v>1</v>
      </c>
      <c r="I409" s="178">
        <v>2517</v>
      </c>
      <c r="J409" s="176">
        <v>46090</v>
      </c>
      <c r="K409" s="172" t="s">
        <v>93</v>
      </c>
      <c r="L409" s="172" t="s">
        <v>94</v>
      </c>
      <c r="M409" s="179">
        <v>0.43</v>
      </c>
      <c r="N409" s="177"/>
      <c r="O409" s="177">
        <v>34</v>
      </c>
      <c r="P409" s="180">
        <v>-108.12</v>
      </c>
    </row>
    <row r="410" spans="1:16" ht="19.5" hidden="1" customHeight="1">
      <c r="A410" s="172" t="s">
        <v>3027</v>
      </c>
      <c r="B410" s="176">
        <v>46092</v>
      </c>
      <c r="C410" s="172" t="s">
        <v>100</v>
      </c>
      <c r="D410" s="172" t="s">
        <v>101</v>
      </c>
      <c r="E410" s="172" t="s">
        <v>60</v>
      </c>
      <c r="F410" s="172" t="s">
        <v>1426</v>
      </c>
      <c r="G410" s="172" t="s">
        <v>84</v>
      </c>
      <c r="H410" s="177">
        <v>1</v>
      </c>
      <c r="I410" s="178">
        <v>2517</v>
      </c>
      <c r="J410" s="176">
        <v>46090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917.22</v>
      </c>
    </row>
    <row r="411" spans="1:16" ht="19.5" hidden="1" customHeight="1">
      <c r="A411" s="172" t="s">
        <v>3027</v>
      </c>
      <c r="B411" s="176">
        <v>46092</v>
      </c>
      <c r="C411" s="172" t="s">
        <v>100</v>
      </c>
      <c r="D411" s="172" t="s">
        <v>102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2517</v>
      </c>
      <c r="J411" s="176">
        <v>46090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9.17</v>
      </c>
    </row>
    <row r="412" spans="1:16" ht="19.5" hidden="1" customHeight="1">
      <c r="A412" s="172" t="s">
        <v>3027</v>
      </c>
      <c r="B412" s="176">
        <v>46092</v>
      </c>
      <c r="C412" s="172" t="s">
        <v>100</v>
      </c>
      <c r="D412" s="172" t="s">
        <v>103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2517</v>
      </c>
      <c r="J412" s="176">
        <v>46090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1590.61</v>
      </c>
    </row>
    <row r="413" spans="1:16" ht="19.5" hidden="1" customHeight="1">
      <c r="A413" s="172" t="s">
        <v>3027</v>
      </c>
      <c r="B413" s="176">
        <v>46092</v>
      </c>
      <c r="C413" s="172" t="s">
        <v>104</v>
      </c>
      <c r="D413" s="172" t="s">
        <v>105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2517</v>
      </c>
      <c r="J413" s="176">
        <v>46090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-1082.31</v>
      </c>
    </row>
    <row r="414" spans="1:16" ht="19.5" hidden="1" customHeight="1">
      <c r="A414" s="172" t="s">
        <v>3027</v>
      </c>
      <c r="B414" s="176">
        <v>46092</v>
      </c>
      <c r="C414" s="172" t="s">
        <v>2694</v>
      </c>
      <c r="D414" s="172" t="s">
        <v>95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2517</v>
      </c>
      <c r="J414" s="176">
        <v>46090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-13.64</v>
      </c>
    </row>
    <row r="415" spans="1:16" ht="19.5" hidden="1" customHeight="1">
      <c r="A415" s="172" t="s">
        <v>3028</v>
      </c>
      <c r="B415" s="176">
        <v>46092</v>
      </c>
      <c r="C415" s="172" t="s">
        <v>92</v>
      </c>
      <c r="D415" s="172" t="s">
        <v>24</v>
      </c>
      <c r="E415" s="172" t="s">
        <v>42</v>
      </c>
      <c r="F415" s="172" t="s">
        <v>89</v>
      </c>
      <c r="G415" s="172" t="s">
        <v>84</v>
      </c>
      <c r="H415" s="177">
        <v>1</v>
      </c>
      <c r="I415" s="178">
        <v>0</v>
      </c>
      <c r="J415" s="176">
        <v>46077</v>
      </c>
      <c r="K415" s="172" t="s">
        <v>93</v>
      </c>
      <c r="L415" s="172" t="s">
        <v>94</v>
      </c>
      <c r="M415" s="179">
        <v>0</v>
      </c>
      <c r="N415" s="177"/>
      <c r="O415" s="177">
        <v>36</v>
      </c>
      <c r="P415" s="180">
        <v>-46.77</v>
      </c>
    </row>
    <row r="416" spans="1:16" ht="19.5" hidden="1" customHeight="1">
      <c r="A416" s="172" t="s">
        <v>3028</v>
      </c>
      <c r="B416" s="176">
        <v>46092</v>
      </c>
      <c r="C416" s="172" t="s">
        <v>2694</v>
      </c>
      <c r="D416" s="172" t="s">
        <v>95</v>
      </c>
      <c r="E416" s="172" t="s">
        <v>42</v>
      </c>
      <c r="F416" s="172" t="s">
        <v>89</v>
      </c>
      <c r="G416" s="172" t="s">
        <v>84</v>
      </c>
      <c r="H416" s="177">
        <v>1</v>
      </c>
      <c r="I416" s="178">
        <v>0</v>
      </c>
      <c r="J416" s="176">
        <v>46077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-16.600000000000001</v>
      </c>
    </row>
    <row r="417" spans="1:16" ht="19.5" hidden="1" customHeight="1">
      <c r="A417" s="172" t="s">
        <v>3027</v>
      </c>
      <c r="B417" s="176">
        <v>46092</v>
      </c>
      <c r="C417" s="172" t="s">
        <v>2694</v>
      </c>
      <c r="D417" s="172" t="s">
        <v>82</v>
      </c>
      <c r="E417" s="172" t="s">
        <v>60</v>
      </c>
      <c r="F417" s="172" t="s">
        <v>1426</v>
      </c>
      <c r="G417" s="172" t="s">
        <v>84</v>
      </c>
      <c r="H417" s="177">
        <v>1</v>
      </c>
      <c r="I417" s="178">
        <v>0</v>
      </c>
      <c r="J417" s="176">
        <v>46090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-17.43</v>
      </c>
    </row>
    <row r="418" spans="1:16" ht="19.5" hidden="1" customHeight="1">
      <c r="A418" s="172" t="s">
        <v>3028</v>
      </c>
      <c r="B418" s="176">
        <v>46092</v>
      </c>
      <c r="C418" s="172" t="s">
        <v>92</v>
      </c>
      <c r="D418" s="172" t="s">
        <v>96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0</v>
      </c>
      <c r="J418" s="176">
        <v>46077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0</v>
      </c>
    </row>
    <row r="419" spans="1:16" ht="19.5" hidden="1" customHeight="1">
      <c r="A419" s="172" t="s">
        <v>3028</v>
      </c>
      <c r="B419" s="176">
        <v>46092</v>
      </c>
      <c r="C419" s="172" t="s">
        <v>92</v>
      </c>
      <c r="D419" s="172" t="s">
        <v>97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46077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-46.77</v>
      </c>
    </row>
    <row r="420" spans="1:16" ht="19.5" hidden="1" customHeight="1">
      <c r="A420" s="172" t="s">
        <v>3028</v>
      </c>
      <c r="B420" s="176">
        <v>46092</v>
      </c>
      <c r="C420" s="172" t="s">
        <v>2694</v>
      </c>
      <c r="D420" s="172" t="s">
        <v>98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0</v>
      </c>
      <c r="J420" s="176">
        <v>46077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-15</v>
      </c>
    </row>
    <row r="421" spans="1:16" ht="19.5" hidden="1" customHeight="1">
      <c r="A421" s="172" t="s">
        <v>3029</v>
      </c>
      <c r="B421" s="176">
        <v>46092</v>
      </c>
      <c r="C421" s="172" t="s">
        <v>2694</v>
      </c>
      <c r="D421" s="172" t="s">
        <v>82</v>
      </c>
      <c r="E421" s="172" t="s">
        <v>58</v>
      </c>
      <c r="F421" s="172" t="s">
        <v>1300</v>
      </c>
      <c r="G421" s="172" t="s">
        <v>84</v>
      </c>
      <c r="H421" s="177">
        <v>1</v>
      </c>
      <c r="I421" s="178">
        <v>0</v>
      </c>
      <c r="J421" s="176">
        <v>46092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-21.64</v>
      </c>
    </row>
    <row r="422" spans="1:16" ht="19.5" hidden="1" customHeight="1">
      <c r="A422" s="172" t="s">
        <v>3030</v>
      </c>
      <c r="B422" s="176">
        <v>46092</v>
      </c>
      <c r="C422" s="172" t="s">
        <v>92</v>
      </c>
      <c r="D422" s="172" t="s">
        <v>24</v>
      </c>
      <c r="E422" s="172" t="s">
        <v>60</v>
      </c>
      <c r="F422" s="172" t="s">
        <v>1426</v>
      </c>
      <c r="G422" s="172" t="s">
        <v>84</v>
      </c>
      <c r="H422" s="177">
        <v>1</v>
      </c>
      <c r="I422" s="178">
        <v>0</v>
      </c>
      <c r="J422" s="176">
        <v>46088</v>
      </c>
      <c r="K422" s="172" t="s">
        <v>93</v>
      </c>
      <c r="L422" s="172" t="s">
        <v>94</v>
      </c>
      <c r="M422" s="179">
        <v>0</v>
      </c>
      <c r="N422" s="177"/>
      <c r="O422" s="177">
        <v>34</v>
      </c>
      <c r="P422" s="180">
        <v>-56.94</v>
      </c>
    </row>
    <row r="423" spans="1:16" ht="19.5" hidden="1" customHeight="1">
      <c r="A423" s="172" t="s">
        <v>3030</v>
      </c>
      <c r="B423" s="176">
        <v>46092</v>
      </c>
      <c r="C423" s="172" t="s">
        <v>2694</v>
      </c>
      <c r="D423" s="172" t="s">
        <v>95</v>
      </c>
      <c r="E423" s="172" t="s">
        <v>60</v>
      </c>
      <c r="F423" s="172" t="s">
        <v>1426</v>
      </c>
      <c r="G423" s="172" t="s">
        <v>84</v>
      </c>
      <c r="H423" s="177">
        <v>1</v>
      </c>
      <c r="I423" s="178">
        <v>0</v>
      </c>
      <c r="J423" s="176">
        <v>46088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-10.74</v>
      </c>
    </row>
    <row r="424" spans="1:16" ht="19.5" hidden="1" customHeight="1">
      <c r="A424" s="172" t="s">
        <v>3030</v>
      </c>
      <c r="B424" s="176">
        <v>46092</v>
      </c>
      <c r="C424" s="172" t="s">
        <v>92</v>
      </c>
      <c r="D424" s="172" t="s">
        <v>96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0</v>
      </c>
      <c r="J424" s="176">
        <v>46088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0</v>
      </c>
    </row>
    <row r="425" spans="1:16" ht="19.5" hidden="1" customHeight="1">
      <c r="A425" s="172" t="s">
        <v>3030</v>
      </c>
      <c r="B425" s="176">
        <v>46092</v>
      </c>
      <c r="C425" s="172" t="s">
        <v>92</v>
      </c>
      <c r="D425" s="172" t="s">
        <v>97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0</v>
      </c>
      <c r="J425" s="176">
        <v>46088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-56.94</v>
      </c>
    </row>
    <row r="426" spans="1:16" ht="19.5" hidden="1" customHeight="1">
      <c r="A426" s="172" t="s">
        <v>3030</v>
      </c>
      <c r="B426" s="176">
        <v>46092</v>
      </c>
      <c r="C426" s="172" t="s">
        <v>2694</v>
      </c>
      <c r="D426" s="172" t="s">
        <v>98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0</v>
      </c>
      <c r="J426" s="176">
        <v>46088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-15</v>
      </c>
    </row>
    <row r="427" spans="1:16" ht="19.5" hidden="1" customHeight="1">
      <c r="A427" s="172" t="s">
        <v>3031</v>
      </c>
      <c r="B427" s="176">
        <v>46092</v>
      </c>
      <c r="C427" s="172" t="s">
        <v>2694</v>
      </c>
      <c r="D427" s="172" t="s">
        <v>276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0</v>
      </c>
      <c r="J427" s="176">
        <v>46092</v>
      </c>
      <c r="K427" s="172" t="s">
        <v>85</v>
      </c>
      <c r="L427" s="172" t="s">
        <v>85</v>
      </c>
      <c r="M427" s="179">
        <v>0</v>
      </c>
      <c r="N427" s="177"/>
      <c r="O427" s="177"/>
      <c r="P427" s="180">
        <v>-84</v>
      </c>
    </row>
    <row r="428" spans="1:16" ht="19.5" hidden="1" customHeight="1">
      <c r="A428" s="172" t="s">
        <v>3032</v>
      </c>
      <c r="B428" s="176">
        <v>46092</v>
      </c>
      <c r="C428" s="172" t="s">
        <v>92</v>
      </c>
      <c r="D428" s="172" t="s">
        <v>24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2422</v>
      </c>
      <c r="J428" s="176">
        <v>46089</v>
      </c>
      <c r="K428" s="172" t="s">
        <v>93</v>
      </c>
      <c r="L428" s="172" t="s">
        <v>94</v>
      </c>
      <c r="M428" s="179">
        <v>0.43</v>
      </c>
      <c r="N428" s="177"/>
      <c r="O428" s="177">
        <v>35</v>
      </c>
      <c r="P428" s="180">
        <v>-113.91</v>
      </c>
    </row>
    <row r="429" spans="1:16" ht="19.5" hidden="1" customHeight="1">
      <c r="A429" s="172" t="s">
        <v>3032</v>
      </c>
      <c r="B429" s="176">
        <v>46092</v>
      </c>
      <c r="C429" s="172" t="s">
        <v>100</v>
      </c>
      <c r="D429" s="172" t="s">
        <v>101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2422</v>
      </c>
      <c r="J429" s="176">
        <v>46089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913.74</v>
      </c>
    </row>
    <row r="430" spans="1:16" ht="19.5" hidden="1" customHeight="1">
      <c r="A430" s="172" t="s">
        <v>3032</v>
      </c>
      <c r="B430" s="176">
        <v>46092</v>
      </c>
      <c r="C430" s="172" t="s">
        <v>100</v>
      </c>
      <c r="D430" s="172" t="s">
        <v>102</v>
      </c>
      <c r="E430" s="172" t="s">
        <v>60</v>
      </c>
      <c r="F430" s="172" t="s">
        <v>1426</v>
      </c>
      <c r="G430" s="172" t="s">
        <v>84</v>
      </c>
      <c r="H430" s="177">
        <v>1</v>
      </c>
      <c r="I430" s="178">
        <v>2422</v>
      </c>
      <c r="J430" s="176">
        <v>46089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9.14</v>
      </c>
    </row>
    <row r="431" spans="1:16" ht="19.5" hidden="1" customHeight="1">
      <c r="A431" s="172" t="s">
        <v>3032</v>
      </c>
      <c r="B431" s="176">
        <v>46092</v>
      </c>
      <c r="C431" s="172" t="s">
        <v>100</v>
      </c>
      <c r="D431" s="172" t="s">
        <v>103</v>
      </c>
      <c r="E431" s="172" t="s">
        <v>60</v>
      </c>
      <c r="F431" s="172" t="s">
        <v>1426</v>
      </c>
      <c r="G431" s="172" t="s">
        <v>84</v>
      </c>
      <c r="H431" s="177">
        <v>1</v>
      </c>
      <c r="I431" s="178">
        <v>2422</v>
      </c>
      <c r="J431" s="176">
        <v>46089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1499.12</v>
      </c>
    </row>
    <row r="432" spans="1:16" ht="19.5" hidden="1" customHeight="1">
      <c r="A432" s="172" t="s">
        <v>3032</v>
      </c>
      <c r="B432" s="176">
        <v>46092</v>
      </c>
      <c r="C432" s="172" t="s">
        <v>104</v>
      </c>
      <c r="D432" s="172" t="s">
        <v>105</v>
      </c>
      <c r="E432" s="172" t="s">
        <v>60</v>
      </c>
      <c r="F432" s="172" t="s">
        <v>1426</v>
      </c>
      <c r="G432" s="172" t="s">
        <v>84</v>
      </c>
      <c r="H432" s="177">
        <v>1</v>
      </c>
      <c r="I432" s="178">
        <v>2422</v>
      </c>
      <c r="J432" s="176">
        <v>46089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-1041.46</v>
      </c>
    </row>
    <row r="433" spans="1:16" ht="19.5" hidden="1" customHeight="1">
      <c r="A433" s="172" t="s">
        <v>3032</v>
      </c>
      <c r="B433" s="176">
        <v>46092</v>
      </c>
      <c r="C433" s="172" t="s">
        <v>2694</v>
      </c>
      <c r="D433" s="172" t="s">
        <v>95</v>
      </c>
      <c r="E433" s="172" t="s">
        <v>60</v>
      </c>
      <c r="F433" s="172" t="s">
        <v>1426</v>
      </c>
      <c r="G433" s="172" t="s">
        <v>84</v>
      </c>
      <c r="H433" s="177">
        <v>1</v>
      </c>
      <c r="I433" s="178">
        <v>2422</v>
      </c>
      <c r="J433" s="176">
        <v>46089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-15.9</v>
      </c>
    </row>
    <row r="434" spans="1:16" ht="19.5" hidden="1" customHeight="1">
      <c r="A434" s="172" t="s">
        <v>3033</v>
      </c>
      <c r="B434" s="176">
        <v>46092</v>
      </c>
      <c r="C434" s="172" t="s">
        <v>92</v>
      </c>
      <c r="D434" s="172" t="s">
        <v>24</v>
      </c>
      <c r="E434" s="172" t="s">
        <v>57</v>
      </c>
      <c r="F434" s="172" t="s">
        <v>1263</v>
      </c>
      <c r="G434" s="172" t="s">
        <v>84</v>
      </c>
      <c r="H434" s="177">
        <v>1</v>
      </c>
      <c r="I434" s="178">
        <v>2517</v>
      </c>
      <c r="J434" s="176">
        <v>46090</v>
      </c>
      <c r="K434" s="172" t="s">
        <v>93</v>
      </c>
      <c r="L434" s="172" t="s">
        <v>94</v>
      </c>
      <c r="M434" s="179">
        <v>0.43</v>
      </c>
      <c r="N434" s="177"/>
      <c r="O434" s="177">
        <v>34</v>
      </c>
      <c r="P434" s="180">
        <v>-108.12</v>
      </c>
    </row>
    <row r="435" spans="1:16" ht="19.5" hidden="1" customHeight="1">
      <c r="A435" s="172" t="s">
        <v>3033</v>
      </c>
      <c r="B435" s="176">
        <v>46092</v>
      </c>
      <c r="C435" s="172" t="s">
        <v>100</v>
      </c>
      <c r="D435" s="172" t="s">
        <v>101</v>
      </c>
      <c r="E435" s="172" t="s">
        <v>57</v>
      </c>
      <c r="F435" s="172" t="s">
        <v>1263</v>
      </c>
      <c r="G435" s="172" t="s">
        <v>84</v>
      </c>
      <c r="H435" s="177">
        <v>1</v>
      </c>
      <c r="I435" s="178">
        <v>2517</v>
      </c>
      <c r="J435" s="176">
        <v>46090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982.86</v>
      </c>
    </row>
    <row r="436" spans="1:16" ht="19.5" hidden="1" customHeight="1">
      <c r="A436" s="172" t="s">
        <v>3033</v>
      </c>
      <c r="B436" s="176">
        <v>46092</v>
      </c>
      <c r="C436" s="172" t="s">
        <v>100</v>
      </c>
      <c r="D436" s="172" t="s">
        <v>102</v>
      </c>
      <c r="E436" s="172" t="s">
        <v>57</v>
      </c>
      <c r="F436" s="172" t="s">
        <v>1263</v>
      </c>
      <c r="G436" s="172" t="s">
        <v>84</v>
      </c>
      <c r="H436" s="177">
        <v>1</v>
      </c>
      <c r="I436" s="178">
        <v>2517</v>
      </c>
      <c r="J436" s="176">
        <v>46090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9.83</v>
      </c>
    </row>
    <row r="437" spans="1:16" ht="19.5" hidden="1" customHeight="1">
      <c r="A437" s="172" t="s">
        <v>3033</v>
      </c>
      <c r="B437" s="176">
        <v>46092</v>
      </c>
      <c r="C437" s="172" t="s">
        <v>100</v>
      </c>
      <c r="D437" s="172" t="s">
        <v>103</v>
      </c>
      <c r="E437" s="172" t="s">
        <v>57</v>
      </c>
      <c r="F437" s="172" t="s">
        <v>1263</v>
      </c>
      <c r="G437" s="172" t="s">
        <v>84</v>
      </c>
      <c r="H437" s="177">
        <v>1</v>
      </c>
      <c r="I437" s="178">
        <v>2517</v>
      </c>
      <c r="J437" s="176">
        <v>46090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1524.31</v>
      </c>
    </row>
    <row r="438" spans="1:16" ht="19.5" hidden="1" customHeight="1">
      <c r="A438" s="172" t="s">
        <v>3033</v>
      </c>
      <c r="B438" s="176">
        <v>46092</v>
      </c>
      <c r="C438" s="172" t="s">
        <v>104</v>
      </c>
      <c r="D438" s="172" t="s">
        <v>105</v>
      </c>
      <c r="E438" s="172" t="s">
        <v>57</v>
      </c>
      <c r="F438" s="172" t="s">
        <v>1263</v>
      </c>
      <c r="G438" s="172" t="s">
        <v>84</v>
      </c>
      <c r="H438" s="177">
        <v>1</v>
      </c>
      <c r="I438" s="178">
        <v>2517</v>
      </c>
      <c r="J438" s="176">
        <v>46090</v>
      </c>
      <c r="K438" s="172" t="s">
        <v>93</v>
      </c>
      <c r="L438" s="172" t="s">
        <v>94</v>
      </c>
      <c r="M438" s="179">
        <v>0.43</v>
      </c>
      <c r="N438" s="177"/>
      <c r="O438" s="177"/>
      <c r="P438" s="180">
        <v>-1082.31</v>
      </c>
    </row>
    <row r="439" spans="1:16" ht="19.5" hidden="1" customHeight="1">
      <c r="A439" s="172" t="s">
        <v>3033</v>
      </c>
      <c r="B439" s="176">
        <v>46092</v>
      </c>
      <c r="C439" s="172" t="s">
        <v>2694</v>
      </c>
      <c r="D439" s="172" t="s">
        <v>95</v>
      </c>
      <c r="E439" s="172" t="s">
        <v>57</v>
      </c>
      <c r="F439" s="172" t="s">
        <v>1263</v>
      </c>
      <c r="G439" s="172" t="s">
        <v>84</v>
      </c>
      <c r="H439" s="177">
        <v>1</v>
      </c>
      <c r="I439" s="178">
        <v>2517</v>
      </c>
      <c r="J439" s="176">
        <v>46090</v>
      </c>
      <c r="K439" s="172" t="s">
        <v>93</v>
      </c>
      <c r="L439" s="172" t="s">
        <v>94</v>
      </c>
      <c r="M439" s="179">
        <v>0.43</v>
      </c>
      <c r="N439" s="177"/>
      <c r="O439" s="177"/>
      <c r="P439" s="180">
        <v>-21.21</v>
      </c>
    </row>
    <row r="440" spans="1:16" ht="19.5" hidden="1" customHeight="1">
      <c r="A440" s="172" t="s">
        <v>3034</v>
      </c>
      <c r="B440" s="176">
        <v>46092</v>
      </c>
      <c r="C440" s="172" t="s">
        <v>92</v>
      </c>
      <c r="D440" s="172" t="s">
        <v>24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2650</v>
      </c>
      <c r="J440" s="176">
        <v>46091</v>
      </c>
      <c r="K440" s="172" t="s">
        <v>93</v>
      </c>
      <c r="L440" s="172" t="s">
        <v>94</v>
      </c>
      <c r="M440" s="179">
        <v>0.43</v>
      </c>
      <c r="N440" s="177"/>
      <c r="O440" s="177">
        <v>33</v>
      </c>
      <c r="P440" s="180">
        <v>-88.01</v>
      </c>
    </row>
    <row r="441" spans="1:16" ht="19.5" hidden="1" customHeight="1">
      <c r="A441" s="172" t="s">
        <v>3034</v>
      </c>
      <c r="B441" s="176">
        <v>46092</v>
      </c>
      <c r="C441" s="172" t="s">
        <v>100</v>
      </c>
      <c r="D441" s="172" t="s">
        <v>101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2650</v>
      </c>
      <c r="J441" s="176">
        <v>46091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1020.95</v>
      </c>
    </row>
    <row r="442" spans="1:16" ht="19.5" hidden="1" customHeight="1">
      <c r="A442" s="172" t="s">
        <v>3034</v>
      </c>
      <c r="B442" s="176">
        <v>46092</v>
      </c>
      <c r="C442" s="172" t="s">
        <v>100</v>
      </c>
      <c r="D442" s="172" t="s">
        <v>102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2650</v>
      </c>
      <c r="J442" s="176">
        <v>46091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0</v>
      </c>
    </row>
    <row r="443" spans="1:16" ht="19.5" hidden="1" customHeight="1">
      <c r="A443" s="172" t="s">
        <v>3034</v>
      </c>
      <c r="B443" s="176">
        <v>46092</v>
      </c>
      <c r="C443" s="172" t="s">
        <v>100</v>
      </c>
      <c r="D443" s="172" t="s">
        <v>103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2650</v>
      </c>
      <c r="J443" s="176">
        <v>46091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1629.05</v>
      </c>
    </row>
    <row r="444" spans="1:16" ht="19.5" hidden="1" customHeight="1">
      <c r="A444" s="172" t="s">
        <v>3034</v>
      </c>
      <c r="B444" s="176">
        <v>46092</v>
      </c>
      <c r="C444" s="172" t="s">
        <v>104</v>
      </c>
      <c r="D444" s="172" t="s">
        <v>105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2650</v>
      </c>
      <c r="J444" s="176">
        <v>46091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-1139.5</v>
      </c>
    </row>
    <row r="445" spans="1:16" ht="19.5" hidden="1" customHeight="1">
      <c r="A445" s="172" t="s">
        <v>3034</v>
      </c>
      <c r="B445" s="176">
        <v>46092</v>
      </c>
      <c r="C445" s="172" t="s">
        <v>2694</v>
      </c>
      <c r="D445" s="172" t="s">
        <v>95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2650</v>
      </c>
      <c r="J445" s="176">
        <v>46091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-14.31</v>
      </c>
    </row>
    <row r="446" spans="1:16" ht="19.5" hidden="1" customHeight="1">
      <c r="A446" s="172" t="s">
        <v>3035</v>
      </c>
      <c r="B446" s="176">
        <v>46092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2517</v>
      </c>
      <c r="J446" s="176">
        <v>46091</v>
      </c>
      <c r="K446" s="172" t="s">
        <v>93</v>
      </c>
      <c r="L446" s="172" t="s">
        <v>94</v>
      </c>
      <c r="M446" s="179">
        <v>0.43</v>
      </c>
      <c r="N446" s="177"/>
      <c r="O446" s="177">
        <v>33</v>
      </c>
      <c r="P446" s="180">
        <v>-86.48</v>
      </c>
    </row>
    <row r="447" spans="1:16" ht="19.5" hidden="1" customHeight="1">
      <c r="A447" s="172" t="s">
        <v>3035</v>
      </c>
      <c r="B447" s="176">
        <v>46092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2517</v>
      </c>
      <c r="J447" s="176">
        <v>46091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877.14</v>
      </c>
    </row>
    <row r="448" spans="1:16" ht="19.5" hidden="1" customHeight="1">
      <c r="A448" s="172" t="s">
        <v>3035</v>
      </c>
      <c r="B448" s="176">
        <v>46092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2517</v>
      </c>
      <c r="J448" s="176">
        <v>46091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8.77</v>
      </c>
    </row>
    <row r="449" spans="1:16" ht="19.5" hidden="1" customHeight="1">
      <c r="A449" s="172" t="s">
        <v>3035</v>
      </c>
      <c r="B449" s="176">
        <v>46092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2517</v>
      </c>
      <c r="J449" s="176">
        <v>46091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1631.09</v>
      </c>
    </row>
    <row r="450" spans="1:16" ht="19.5" hidden="1" customHeight="1">
      <c r="A450" s="172" t="s">
        <v>3035</v>
      </c>
      <c r="B450" s="176">
        <v>46092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2517</v>
      </c>
      <c r="J450" s="176">
        <v>46091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-1082.31</v>
      </c>
    </row>
    <row r="451" spans="1:16" ht="19.5" hidden="1" customHeight="1">
      <c r="A451" s="172" t="s">
        <v>3035</v>
      </c>
      <c r="B451" s="176">
        <v>46092</v>
      </c>
      <c r="C451" s="172" t="s">
        <v>2694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2517</v>
      </c>
      <c r="J451" s="176">
        <v>46091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-20.78</v>
      </c>
    </row>
    <row r="452" spans="1:16" ht="19.5" hidden="1" customHeight="1">
      <c r="A452" s="172" t="s">
        <v>3036</v>
      </c>
      <c r="B452" s="176">
        <v>46092</v>
      </c>
      <c r="C452" s="172" t="s">
        <v>92</v>
      </c>
      <c r="D452" s="172" t="s">
        <v>24</v>
      </c>
      <c r="E452" s="172" t="s">
        <v>58</v>
      </c>
      <c r="F452" s="172" t="s">
        <v>1300</v>
      </c>
      <c r="G452" s="172" t="s">
        <v>84</v>
      </c>
      <c r="H452" s="177">
        <v>1</v>
      </c>
      <c r="I452" s="178">
        <v>0</v>
      </c>
      <c r="J452" s="176">
        <v>46088</v>
      </c>
      <c r="K452" s="172" t="s">
        <v>93</v>
      </c>
      <c r="L452" s="172" t="s">
        <v>94</v>
      </c>
      <c r="M452" s="179">
        <v>0</v>
      </c>
      <c r="N452" s="177"/>
      <c r="O452" s="177">
        <v>34</v>
      </c>
      <c r="P452" s="180">
        <v>-56.94</v>
      </c>
    </row>
    <row r="453" spans="1:16" ht="19.5" hidden="1" customHeight="1">
      <c r="A453" s="172" t="s">
        <v>3036</v>
      </c>
      <c r="B453" s="176">
        <v>46092</v>
      </c>
      <c r="C453" s="172" t="s">
        <v>2694</v>
      </c>
      <c r="D453" s="172" t="s">
        <v>95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0</v>
      </c>
      <c r="J453" s="176">
        <v>46088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-16.36</v>
      </c>
    </row>
    <row r="454" spans="1:16" ht="19.5" hidden="1" customHeight="1">
      <c r="A454" s="172" t="s">
        <v>3037</v>
      </c>
      <c r="B454" s="176">
        <v>46092</v>
      </c>
      <c r="C454" s="172" t="s">
        <v>92</v>
      </c>
      <c r="D454" s="172" t="s">
        <v>24</v>
      </c>
      <c r="E454" s="172" t="s">
        <v>41</v>
      </c>
      <c r="F454" s="172" t="s">
        <v>83</v>
      </c>
      <c r="G454" s="172" t="s">
        <v>84</v>
      </c>
      <c r="H454" s="177">
        <v>1</v>
      </c>
      <c r="I454" s="178">
        <v>2422</v>
      </c>
      <c r="J454" s="176">
        <v>46089</v>
      </c>
      <c r="K454" s="172" t="s">
        <v>93</v>
      </c>
      <c r="L454" s="172" t="s">
        <v>94</v>
      </c>
      <c r="M454" s="179">
        <v>0.43</v>
      </c>
      <c r="N454" s="177"/>
      <c r="O454" s="177">
        <v>35</v>
      </c>
      <c r="P454" s="180">
        <v>-100.49</v>
      </c>
    </row>
    <row r="455" spans="1:16" ht="19.5" hidden="1" customHeight="1">
      <c r="A455" s="172" t="s">
        <v>3037</v>
      </c>
      <c r="B455" s="176">
        <v>46092</v>
      </c>
      <c r="C455" s="172" t="s">
        <v>100</v>
      </c>
      <c r="D455" s="172" t="s">
        <v>101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2422</v>
      </c>
      <c r="J455" s="176">
        <v>46089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89.84</v>
      </c>
    </row>
    <row r="456" spans="1:16" ht="19.5" hidden="1" customHeight="1">
      <c r="A456" s="172" t="s">
        <v>3037</v>
      </c>
      <c r="B456" s="176">
        <v>46092</v>
      </c>
      <c r="C456" s="172" t="s">
        <v>100</v>
      </c>
      <c r="D456" s="172" t="s">
        <v>102</v>
      </c>
      <c r="E456" s="172" t="s">
        <v>41</v>
      </c>
      <c r="F456" s="172" t="s">
        <v>83</v>
      </c>
      <c r="G456" s="172" t="s">
        <v>84</v>
      </c>
      <c r="H456" s="177">
        <v>1</v>
      </c>
      <c r="I456" s="178">
        <v>2422</v>
      </c>
      <c r="J456" s="176">
        <v>46089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0.9</v>
      </c>
    </row>
    <row r="457" spans="1:16" ht="19.5" hidden="1" customHeight="1">
      <c r="A457" s="172" t="s">
        <v>3037</v>
      </c>
      <c r="B457" s="176">
        <v>46092</v>
      </c>
      <c r="C457" s="172" t="s">
        <v>100</v>
      </c>
      <c r="D457" s="172" t="s">
        <v>103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2422</v>
      </c>
      <c r="J457" s="176">
        <v>46089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2331.2600000000002</v>
      </c>
    </row>
    <row r="458" spans="1:16" ht="19.5" hidden="1" customHeight="1">
      <c r="A458" s="172" t="s">
        <v>3037</v>
      </c>
      <c r="B458" s="176">
        <v>46092</v>
      </c>
      <c r="C458" s="172" t="s">
        <v>104</v>
      </c>
      <c r="D458" s="172" t="s">
        <v>105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2422</v>
      </c>
      <c r="J458" s="176">
        <v>46089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-1041.46</v>
      </c>
    </row>
    <row r="459" spans="1:16" ht="19.5" hidden="1" customHeight="1">
      <c r="A459" s="172" t="s">
        <v>3037</v>
      </c>
      <c r="B459" s="176">
        <v>46092</v>
      </c>
      <c r="C459" s="172" t="s">
        <v>2694</v>
      </c>
      <c r="D459" s="172" t="s">
        <v>95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2422</v>
      </c>
      <c r="J459" s="176">
        <v>46089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-18.46</v>
      </c>
    </row>
    <row r="460" spans="1:16" ht="19.5" hidden="1" customHeight="1">
      <c r="A460" s="172" t="s">
        <v>3036</v>
      </c>
      <c r="B460" s="176">
        <v>46092</v>
      </c>
      <c r="C460" s="172" t="s">
        <v>92</v>
      </c>
      <c r="D460" s="172" t="s">
        <v>96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46088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3036</v>
      </c>
      <c r="B461" s="176">
        <v>46092</v>
      </c>
      <c r="C461" s="172" t="s">
        <v>92</v>
      </c>
      <c r="D461" s="172" t="s">
        <v>97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46088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3036</v>
      </c>
      <c r="B462" s="176">
        <v>46092</v>
      </c>
      <c r="C462" s="172" t="s">
        <v>2694</v>
      </c>
      <c r="D462" s="172" t="s">
        <v>98</v>
      </c>
      <c r="E462" s="172" t="s">
        <v>58</v>
      </c>
      <c r="F462" s="172" t="s">
        <v>1300</v>
      </c>
      <c r="G462" s="172" t="s">
        <v>84</v>
      </c>
      <c r="H462" s="177">
        <v>1</v>
      </c>
      <c r="I462" s="178">
        <v>0</v>
      </c>
      <c r="J462" s="176">
        <v>46088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3037</v>
      </c>
      <c r="B463" s="176">
        <v>46092</v>
      </c>
      <c r="C463" s="172" t="s">
        <v>2694</v>
      </c>
      <c r="D463" s="172" t="s">
        <v>82</v>
      </c>
      <c r="E463" s="172" t="s">
        <v>41</v>
      </c>
      <c r="F463" s="172" t="s">
        <v>83</v>
      </c>
      <c r="G463" s="172" t="s">
        <v>84</v>
      </c>
      <c r="H463" s="177">
        <v>1</v>
      </c>
      <c r="I463" s="178">
        <v>0</v>
      </c>
      <c r="J463" s="176">
        <v>46089</v>
      </c>
      <c r="K463" s="172" t="s">
        <v>85</v>
      </c>
      <c r="L463" s="172" t="s">
        <v>85</v>
      </c>
      <c r="M463" s="179">
        <v>0</v>
      </c>
      <c r="N463" s="177"/>
      <c r="O463" s="177"/>
      <c r="P463" s="180">
        <v>-1.71</v>
      </c>
    </row>
    <row r="464" spans="1:16" ht="19.5" hidden="1" customHeight="1">
      <c r="A464" s="172" t="s">
        <v>3038</v>
      </c>
      <c r="B464" s="176">
        <v>46092</v>
      </c>
      <c r="C464" s="172" t="s">
        <v>2694</v>
      </c>
      <c r="D464" s="172" t="s">
        <v>82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46092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-12.72</v>
      </c>
    </row>
    <row r="465" spans="1:16" ht="19.5" hidden="1" customHeight="1">
      <c r="A465" s="172" t="s">
        <v>3039</v>
      </c>
      <c r="B465" s="176">
        <v>46092</v>
      </c>
      <c r="C465" s="172" t="s">
        <v>92</v>
      </c>
      <c r="D465" s="172" t="s">
        <v>24</v>
      </c>
      <c r="E465" s="172" t="s">
        <v>38</v>
      </c>
      <c r="F465" s="172" t="s">
        <v>87</v>
      </c>
      <c r="G465" s="172" t="s">
        <v>84</v>
      </c>
      <c r="H465" s="177">
        <v>1</v>
      </c>
      <c r="I465" s="178">
        <v>2517</v>
      </c>
      <c r="J465" s="176">
        <v>46090</v>
      </c>
      <c r="K465" s="172" t="s">
        <v>93</v>
      </c>
      <c r="L465" s="172" t="s">
        <v>94</v>
      </c>
      <c r="M465" s="179">
        <v>0.43</v>
      </c>
      <c r="N465" s="177"/>
      <c r="O465" s="177">
        <v>34</v>
      </c>
      <c r="P465" s="180">
        <v>-95.11</v>
      </c>
    </row>
    <row r="466" spans="1:16" ht="19.5" hidden="1" customHeight="1">
      <c r="A466" s="172" t="s">
        <v>3039</v>
      </c>
      <c r="B466" s="176">
        <v>46092</v>
      </c>
      <c r="C466" s="172" t="s">
        <v>100</v>
      </c>
      <c r="D466" s="172" t="s">
        <v>101</v>
      </c>
      <c r="E466" s="172" t="s">
        <v>38</v>
      </c>
      <c r="F466" s="172" t="s">
        <v>87</v>
      </c>
      <c r="G466" s="172" t="s">
        <v>84</v>
      </c>
      <c r="H466" s="177">
        <v>1</v>
      </c>
      <c r="I466" s="178">
        <v>2517</v>
      </c>
      <c r="J466" s="176">
        <v>46090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890.48</v>
      </c>
    </row>
    <row r="467" spans="1:16" ht="19.5" hidden="1" customHeight="1">
      <c r="A467" s="172" t="s">
        <v>3039</v>
      </c>
      <c r="B467" s="176">
        <v>46092</v>
      </c>
      <c r="C467" s="172" t="s">
        <v>100</v>
      </c>
      <c r="D467" s="172" t="s">
        <v>102</v>
      </c>
      <c r="E467" s="172" t="s">
        <v>38</v>
      </c>
      <c r="F467" s="172" t="s">
        <v>87</v>
      </c>
      <c r="G467" s="172" t="s">
        <v>84</v>
      </c>
      <c r="H467" s="177">
        <v>1</v>
      </c>
      <c r="I467" s="178">
        <v>2517</v>
      </c>
      <c r="J467" s="176">
        <v>46090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8.9</v>
      </c>
    </row>
    <row r="468" spans="1:16" ht="19.5" hidden="1" customHeight="1">
      <c r="A468" s="172" t="s">
        <v>3039</v>
      </c>
      <c r="B468" s="176">
        <v>46092</v>
      </c>
      <c r="C468" s="172" t="s">
        <v>100</v>
      </c>
      <c r="D468" s="172" t="s">
        <v>103</v>
      </c>
      <c r="E468" s="172" t="s">
        <v>38</v>
      </c>
      <c r="F468" s="172" t="s">
        <v>87</v>
      </c>
      <c r="G468" s="172" t="s">
        <v>84</v>
      </c>
      <c r="H468" s="177">
        <v>1</v>
      </c>
      <c r="I468" s="178">
        <v>2517</v>
      </c>
      <c r="J468" s="176">
        <v>46090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1617.62</v>
      </c>
    </row>
    <row r="469" spans="1:16" ht="19.5" hidden="1" customHeight="1">
      <c r="A469" s="172" t="s">
        <v>3039</v>
      </c>
      <c r="B469" s="176">
        <v>46092</v>
      </c>
      <c r="C469" s="172" t="s">
        <v>104</v>
      </c>
      <c r="D469" s="172" t="s">
        <v>105</v>
      </c>
      <c r="E469" s="172" t="s">
        <v>38</v>
      </c>
      <c r="F469" s="172" t="s">
        <v>87</v>
      </c>
      <c r="G469" s="172" t="s">
        <v>84</v>
      </c>
      <c r="H469" s="177">
        <v>1</v>
      </c>
      <c r="I469" s="178">
        <v>2517</v>
      </c>
      <c r="J469" s="176">
        <v>46090</v>
      </c>
      <c r="K469" s="172" t="s">
        <v>93</v>
      </c>
      <c r="L469" s="172" t="s">
        <v>94</v>
      </c>
      <c r="M469" s="179">
        <v>0.43</v>
      </c>
      <c r="N469" s="177"/>
      <c r="O469" s="177"/>
      <c r="P469" s="180">
        <v>-1082.31</v>
      </c>
    </row>
    <row r="470" spans="1:16" ht="19.5" hidden="1" customHeight="1">
      <c r="A470" s="172" t="s">
        <v>3040</v>
      </c>
      <c r="B470" s="176">
        <v>46092</v>
      </c>
      <c r="C470" s="172" t="s">
        <v>2694</v>
      </c>
      <c r="D470" s="172" t="s">
        <v>82</v>
      </c>
      <c r="E470" s="172" t="s">
        <v>42</v>
      </c>
      <c r="F470" s="172" t="s">
        <v>89</v>
      </c>
      <c r="G470" s="172" t="s">
        <v>84</v>
      </c>
      <c r="H470" s="177">
        <v>1</v>
      </c>
      <c r="I470" s="178">
        <v>0</v>
      </c>
      <c r="J470" s="176">
        <v>46092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-18.399999999999999</v>
      </c>
    </row>
    <row r="471" spans="1:16" ht="19.5" hidden="1" customHeight="1">
      <c r="A471" s="172" t="s">
        <v>3041</v>
      </c>
      <c r="B471" s="176">
        <v>46092</v>
      </c>
      <c r="C471" s="172" t="s">
        <v>2694</v>
      </c>
      <c r="D471" s="172" t="s">
        <v>276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0</v>
      </c>
      <c r="J471" s="176">
        <v>46092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-84</v>
      </c>
    </row>
    <row r="472" spans="1:16" ht="19.5" hidden="1" customHeight="1">
      <c r="A472" s="172" t="s">
        <v>3042</v>
      </c>
      <c r="B472" s="176">
        <v>46092</v>
      </c>
      <c r="C472" s="172" t="s">
        <v>92</v>
      </c>
      <c r="D472" s="172" t="s">
        <v>24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2517</v>
      </c>
      <c r="J472" s="176">
        <v>46090</v>
      </c>
      <c r="K472" s="172" t="s">
        <v>93</v>
      </c>
      <c r="L472" s="172" t="s">
        <v>94</v>
      </c>
      <c r="M472" s="179">
        <v>0.43</v>
      </c>
      <c r="N472" s="177"/>
      <c r="O472" s="177">
        <v>34</v>
      </c>
      <c r="P472" s="180">
        <v>-108.12</v>
      </c>
    </row>
    <row r="473" spans="1:16" ht="19.5" hidden="1" customHeight="1">
      <c r="A473" s="172" t="s">
        <v>3042</v>
      </c>
      <c r="B473" s="176">
        <v>46092</v>
      </c>
      <c r="C473" s="172" t="s">
        <v>100</v>
      </c>
      <c r="D473" s="172" t="s">
        <v>101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2517</v>
      </c>
      <c r="J473" s="176">
        <v>46090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877.14</v>
      </c>
    </row>
    <row r="474" spans="1:16" ht="19.5" hidden="1" customHeight="1">
      <c r="A474" s="172" t="s">
        <v>3042</v>
      </c>
      <c r="B474" s="176">
        <v>46092</v>
      </c>
      <c r="C474" s="172" t="s">
        <v>100</v>
      </c>
      <c r="D474" s="172" t="s">
        <v>102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2517</v>
      </c>
      <c r="J474" s="176">
        <v>46090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8.77</v>
      </c>
    </row>
    <row r="475" spans="1:16" ht="19.5" hidden="1" customHeight="1">
      <c r="A475" s="172" t="s">
        <v>3042</v>
      </c>
      <c r="B475" s="176">
        <v>46092</v>
      </c>
      <c r="C475" s="172" t="s">
        <v>100</v>
      </c>
      <c r="D475" s="172" t="s">
        <v>103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2517</v>
      </c>
      <c r="J475" s="176">
        <v>46090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1631.09</v>
      </c>
    </row>
    <row r="476" spans="1:16" ht="19.5" hidden="1" customHeight="1">
      <c r="A476" s="172" t="s">
        <v>3042</v>
      </c>
      <c r="B476" s="176">
        <v>46092</v>
      </c>
      <c r="C476" s="172" t="s">
        <v>104</v>
      </c>
      <c r="D476" s="172" t="s">
        <v>105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2517</v>
      </c>
      <c r="J476" s="176">
        <v>46090</v>
      </c>
      <c r="K476" s="172" t="s">
        <v>93</v>
      </c>
      <c r="L476" s="172" t="s">
        <v>94</v>
      </c>
      <c r="M476" s="179">
        <v>0.43</v>
      </c>
      <c r="N476" s="177"/>
      <c r="O476" s="177"/>
      <c r="P476" s="180">
        <v>-1082.31</v>
      </c>
    </row>
    <row r="477" spans="1:16" ht="19.5" hidden="1" customHeight="1">
      <c r="A477" s="172" t="s">
        <v>3042</v>
      </c>
      <c r="B477" s="176">
        <v>46092</v>
      </c>
      <c r="C477" s="172" t="s">
        <v>2694</v>
      </c>
      <c r="D477" s="172" t="s">
        <v>95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2517</v>
      </c>
      <c r="J477" s="176">
        <v>46090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-15.4</v>
      </c>
    </row>
    <row r="478" spans="1:16" ht="19.5" hidden="1" customHeight="1">
      <c r="A478" s="172" t="s">
        <v>3043</v>
      </c>
      <c r="B478" s="176">
        <v>46092</v>
      </c>
      <c r="C478" s="172" t="s">
        <v>92</v>
      </c>
      <c r="D478" s="172" t="s">
        <v>24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2517</v>
      </c>
      <c r="J478" s="176">
        <v>46091</v>
      </c>
      <c r="K478" s="172" t="s">
        <v>93</v>
      </c>
      <c r="L478" s="172" t="s">
        <v>94</v>
      </c>
      <c r="M478" s="179">
        <v>0.43</v>
      </c>
      <c r="N478" s="177"/>
      <c r="O478" s="177">
        <v>33</v>
      </c>
      <c r="P478" s="180">
        <v>-86.48</v>
      </c>
    </row>
    <row r="479" spans="1:16" ht="19.5" hidden="1" customHeight="1">
      <c r="A479" s="172" t="s">
        <v>3043</v>
      </c>
      <c r="B479" s="176">
        <v>46092</v>
      </c>
      <c r="C479" s="172" t="s">
        <v>100</v>
      </c>
      <c r="D479" s="172" t="s">
        <v>101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2517</v>
      </c>
      <c r="J479" s="176">
        <v>46091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886.67</v>
      </c>
    </row>
    <row r="480" spans="1:16" ht="19.5" hidden="1" customHeight="1">
      <c r="A480" s="172" t="s">
        <v>3043</v>
      </c>
      <c r="B480" s="176">
        <v>46092</v>
      </c>
      <c r="C480" s="172" t="s">
        <v>100</v>
      </c>
      <c r="D480" s="172" t="s">
        <v>102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2517</v>
      </c>
      <c r="J480" s="176">
        <v>46091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8.8699999999999992</v>
      </c>
    </row>
    <row r="481" spans="1:16" ht="19.5" hidden="1" customHeight="1">
      <c r="A481" s="172" t="s">
        <v>3043</v>
      </c>
      <c r="B481" s="176">
        <v>46092</v>
      </c>
      <c r="C481" s="172" t="s">
        <v>100</v>
      </c>
      <c r="D481" s="172" t="s">
        <v>103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2517</v>
      </c>
      <c r="J481" s="176">
        <v>46091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1621.46</v>
      </c>
    </row>
    <row r="482" spans="1:16" ht="19.5" hidden="1" customHeight="1">
      <c r="A482" s="172" t="s">
        <v>3043</v>
      </c>
      <c r="B482" s="176">
        <v>46092</v>
      </c>
      <c r="C482" s="172" t="s">
        <v>104</v>
      </c>
      <c r="D482" s="172" t="s">
        <v>105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2517</v>
      </c>
      <c r="J482" s="176">
        <v>46091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-1082.31</v>
      </c>
    </row>
    <row r="483" spans="1:16" ht="19.5" hidden="1" customHeight="1">
      <c r="A483" s="172" t="s">
        <v>3043</v>
      </c>
      <c r="B483" s="176">
        <v>46092</v>
      </c>
      <c r="C483" s="172" t="s">
        <v>2694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2517</v>
      </c>
      <c r="J483" s="176">
        <v>46091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-14.9</v>
      </c>
    </row>
    <row r="484" spans="1:16" ht="19.5" hidden="1" customHeight="1">
      <c r="A484" s="172" t="s">
        <v>3044</v>
      </c>
      <c r="B484" s="176">
        <v>46092</v>
      </c>
      <c r="C484" s="172" t="s">
        <v>2694</v>
      </c>
      <c r="D484" s="172" t="s">
        <v>276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46092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-84</v>
      </c>
    </row>
    <row r="485" spans="1:16" ht="19.5" hidden="1" customHeight="1">
      <c r="A485" s="172" t="s">
        <v>3043</v>
      </c>
      <c r="B485" s="176">
        <v>46092</v>
      </c>
      <c r="C485" s="172" t="s">
        <v>2694</v>
      </c>
      <c r="D485" s="172" t="s">
        <v>82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46091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-16.850000000000001</v>
      </c>
    </row>
    <row r="486" spans="1:16" ht="19.5" hidden="1" customHeight="1">
      <c r="A486" s="172" t="s">
        <v>3045</v>
      </c>
      <c r="B486" s="176">
        <v>46092</v>
      </c>
      <c r="C486" s="172" t="s">
        <v>2694</v>
      </c>
      <c r="D486" s="172" t="s">
        <v>276</v>
      </c>
      <c r="E486" s="172" t="s">
        <v>58</v>
      </c>
      <c r="F486" s="172" t="s">
        <v>1300</v>
      </c>
      <c r="G486" s="172" t="s">
        <v>84</v>
      </c>
      <c r="H486" s="177">
        <v>1</v>
      </c>
      <c r="I486" s="178">
        <v>0</v>
      </c>
      <c r="J486" s="176">
        <v>46092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-48</v>
      </c>
    </row>
    <row r="487" spans="1:16" ht="19.5" hidden="1" customHeight="1">
      <c r="A487" s="172" t="s">
        <v>3046</v>
      </c>
      <c r="B487" s="176">
        <v>46092</v>
      </c>
      <c r="C487" s="172" t="s">
        <v>2694</v>
      </c>
      <c r="D487" s="172" t="s">
        <v>276</v>
      </c>
      <c r="E487" s="172" t="s">
        <v>60</v>
      </c>
      <c r="F487" s="172" t="s">
        <v>1426</v>
      </c>
      <c r="G487" s="172" t="s">
        <v>84</v>
      </c>
      <c r="H487" s="177">
        <v>1</v>
      </c>
      <c r="I487" s="178">
        <v>0</v>
      </c>
      <c r="J487" s="176">
        <v>46092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-24</v>
      </c>
    </row>
    <row r="488" spans="1:16" ht="19.5" hidden="1" customHeight="1">
      <c r="A488" s="172" t="s">
        <v>3047</v>
      </c>
      <c r="B488" s="176">
        <v>46092</v>
      </c>
      <c r="C488" s="172" t="s">
        <v>2694</v>
      </c>
      <c r="D488" s="172" t="s">
        <v>276</v>
      </c>
      <c r="E488" s="172" t="s">
        <v>43</v>
      </c>
      <c r="F488" s="172" t="s">
        <v>125</v>
      </c>
      <c r="G488" s="172" t="s">
        <v>84</v>
      </c>
      <c r="H488" s="177">
        <v>1</v>
      </c>
      <c r="I488" s="178">
        <v>0</v>
      </c>
      <c r="J488" s="176">
        <v>46092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-72</v>
      </c>
    </row>
    <row r="489" spans="1:16" ht="19.5" hidden="1" customHeight="1">
      <c r="A489" s="172" t="s">
        <v>3048</v>
      </c>
      <c r="B489" s="176">
        <v>46092</v>
      </c>
      <c r="C489" s="172" t="s">
        <v>1748</v>
      </c>
      <c r="D489" s="172" t="s">
        <v>2749</v>
      </c>
      <c r="E489" s="172" t="s">
        <v>42</v>
      </c>
      <c r="F489" s="172" t="s">
        <v>89</v>
      </c>
      <c r="G489" s="172" t="s">
        <v>84</v>
      </c>
      <c r="H489" s="177">
        <v>1</v>
      </c>
      <c r="I489" s="178">
        <v>0</v>
      </c>
      <c r="J489" s="176">
        <v>46090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-5</v>
      </c>
    </row>
    <row r="490" spans="1:16" ht="19.5" hidden="1" customHeight="1">
      <c r="A490" s="172" t="s">
        <v>3048</v>
      </c>
      <c r="B490" s="176">
        <v>46092</v>
      </c>
      <c r="C490" s="172" t="s">
        <v>2694</v>
      </c>
      <c r="D490" s="172" t="s">
        <v>2750</v>
      </c>
      <c r="E490" s="172" t="s">
        <v>42</v>
      </c>
      <c r="F490" s="172" t="s">
        <v>89</v>
      </c>
      <c r="G490" s="172" t="s">
        <v>84</v>
      </c>
      <c r="H490" s="177">
        <v>1</v>
      </c>
      <c r="I490" s="178">
        <v>0</v>
      </c>
      <c r="J490" s="176">
        <v>46090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-10</v>
      </c>
    </row>
    <row r="491" spans="1:16" ht="19.5" hidden="1" customHeight="1">
      <c r="A491" s="172" t="s">
        <v>3049</v>
      </c>
      <c r="B491" s="176">
        <v>46092</v>
      </c>
      <c r="C491" s="172" t="s">
        <v>92</v>
      </c>
      <c r="D491" s="172" t="s">
        <v>24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2517</v>
      </c>
      <c r="J491" s="176">
        <v>46091</v>
      </c>
      <c r="K491" s="172" t="s">
        <v>93</v>
      </c>
      <c r="L491" s="172" t="s">
        <v>94</v>
      </c>
      <c r="M491" s="179">
        <v>0.43</v>
      </c>
      <c r="N491" s="177"/>
      <c r="O491" s="177">
        <v>33</v>
      </c>
      <c r="P491" s="180">
        <v>-86.48</v>
      </c>
    </row>
    <row r="492" spans="1:16" ht="19.5" hidden="1" customHeight="1">
      <c r="A492" s="172" t="s">
        <v>3049</v>
      </c>
      <c r="B492" s="176">
        <v>46092</v>
      </c>
      <c r="C492" s="172" t="s">
        <v>100</v>
      </c>
      <c r="D492" s="172" t="s">
        <v>101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2517</v>
      </c>
      <c r="J492" s="176">
        <v>46091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884.98</v>
      </c>
    </row>
    <row r="493" spans="1:16" ht="19.5" hidden="1" customHeight="1">
      <c r="A493" s="172" t="s">
        <v>3049</v>
      </c>
      <c r="B493" s="176">
        <v>46092</v>
      </c>
      <c r="C493" s="172" t="s">
        <v>100</v>
      </c>
      <c r="D493" s="172" t="s">
        <v>102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2517</v>
      </c>
      <c r="J493" s="176">
        <v>46091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8.85</v>
      </c>
    </row>
    <row r="494" spans="1:16" ht="19.5" hidden="1" customHeight="1">
      <c r="A494" s="172" t="s">
        <v>3049</v>
      </c>
      <c r="B494" s="176">
        <v>46092</v>
      </c>
      <c r="C494" s="172" t="s">
        <v>100</v>
      </c>
      <c r="D494" s="172" t="s">
        <v>103</v>
      </c>
      <c r="E494" s="172" t="s">
        <v>43</v>
      </c>
      <c r="F494" s="172" t="s">
        <v>125</v>
      </c>
      <c r="G494" s="172" t="s">
        <v>84</v>
      </c>
      <c r="H494" s="177">
        <v>1</v>
      </c>
      <c r="I494" s="178">
        <v>2517</v>
      </c>
      <c r="J494" s="176">
        <v>46091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1623.17</v>
      </c>
    </row>
    <row r="495" spans="1:16" ht="19.5" hidden="1" customHeight="1">
      <c r="A495" s="172" t="s">
        <v>3049</v>
      </c>
      <c r="B495" s="176">
        <v>46092</v>
      </c>
      <c r="C495" s="172" t="s">
        <v>104</v>
      </c>
      <c r="D495" s="172" t="s">
        <v>105</v>
      </c>
      <c r="E495" s="172" t="s">
        <v>43</v>
      </c>
      <c r="F495" s="172" t="s">
        <v>125</v>
      </c>
      <c r="G495" s="172" t="s">
        <v>84</v>
      </c>
      <c r="H495" s="177">
        <v>1</v>
      </c>
      <c r="I495" s="178">
        <v>2517</v>
      </c>
      <c r="J495" s="176">
        <v>46091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-1082.31</v>
      </c>
    </row>
    <row r="496" spans="1:16" ht="19.5" hidden="1" customHeight="1">
      <c r="A496" s="172" t="s">
        <v>3049</v>
      </c>
      <c r="B496" s="176">
        <v>46092</v>
      </c>
      <c r="C496" s="172" t="s">
        <v>2694</v>
      </c>
      <c r="D496" s="172" t="s">
        <v>95</v>
      </c>
      <c r="E496" s="172" t="s">
        <v>43</v>
      </c>
      <c r="F496" s="172" t="s">
        <v>125</v>
      </c>
      <c r="G496" s="172" t="s">
        <v>84</v>
      </c>
      <c r="H496" s="177">
        <v>1</v>
      </c>
      <c r="I496" s="178">
        <v>2517</v>
      </c>
      <c r="J496" s="176">
        <v>46091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-11.77</v>
      </c>
    </row>
    <row r="497" spans="1:16" ht="19.5" hidden="1" customHeight="1">
      <c r="A497" s="172" t="s">
        <v>3049</v>
      </c>
      <c r="B497" s="176">
        <v>46092</v>
      </c>
      <c r="C497" s="172" t="s">
        <v>2694</v>
      </c>
      <c r="D497" s="172" t="s">
        <v>82</v>
      </c>
      <c r="E497" s="172" t="s">
        <v>43</v>
      </c>
      <c r="F497" s="172" t="s">
        <v>125</v>
      </c>
      <c r="G497" s="172" t="s">
        <v>84</v>
      </c>
      <c r="H497" s="177">
        <v>1</v>
      </c>
      <c r="I497" s="178">
        <v>0</v>
      </c>
      <c r="J497" s="176">
        <v>46091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-16.809999999999999</v>
      </c>
    </row>
    <row r="498" spans="1:16" ht="19.5" hidden="1" customHeight="1">
      <c r="A498" s="172" t="s">
        <v>3050</v>
      </c>
      <c r="B498" s="176">
        <v>46092</v>
      </c>
      <c r="C498" s="172" t="s">
        <v>2694</v>
      </c>
      <c r="D498" s="172" t="s">
        <v>82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0</v>
      </c>
      <c r="J498" s="176">
        <v>46092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-10.27</v>
      </c>
    </row>
    <row r="499" spans="1:16" ht="19.5" hidden="1" customHeight="1">
      <c r="A499" s="172" t="s">
        <v>3051</v>
      </c>
      <c r="B499" s="176">
        <v>46092</v>
      </c>
      <c r="C499" s="172" t="s">
        <v>2694</v>
      </c>
      <c r="D499" s="172" t="s">
        <v>82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0</v>
      </c>
      <c r="J499" s="176">
        <v>46092</v>
      </c>
      <c r="K499" s="172" t="s">
        <v>85</v>
      </c>
      <c r="L499" s="172" t="s">
        <v>85</v>
      </c>
      <c r="M499" s="179">
        <v>0</v>
      </c>
      <c r="N499" s="177"/>
      <c r="O499" s="177"/>
      <c r="P499" s="180">
        <v>-19.54</v>
      </c>
    </row>
    <row r="500" spans="1:16" ht="19.5" hidden="1" customHeight="1">
      <c r="A500" s="172" t="s">
        <v>3010</v>
      </c>
      <c r="B500" s="176">
        <v>46092</v>
      </c>
      <c r="C500" s="172" t="s">
        <v>2694</v>
      </c>
      <c r="D500" s="172" t="s">
        <v>82</v>
      </c>
      <c r="E500" s="172" t="s">
        <v>43</v>
      </c>
      <c r="F500" s="172" t="s">
        <v>125</v>
      </c>
      <c r="G500" s="172" t="s">
        <v>84</v>
      </c>
      <c r="H500" s="177">
        <v>1</v>
      </c>
      <c r="I500" s="178">
        <v>0</v>
      </c>
      <c r="J500" s="176">
        <v>46091</v>
      </c>
      <c r="K500" s="172" t="s">
        <v>85</v>
      </c>
      <c r="L500" s="172" t="s">
        <v>85</v>
      </c>
      <c r="M500" s="179">
        <v>0</v>
      </c>
      <c r="N500" s="177"/>
      <c r="O500" s="177"/>
      <c r="P500" s="180">
        <v>19.38</v>
      </c>
    </row>
    <row r="501" spans="1:16" ht="19.5" hidden="1" customHeight="1">
      <c r="A501" s="172" t="s">
        <v>3052</v>
      </c>
      <c r="B501" s="176">
        <v>46092</v>
      </c>
      <c r="C501" s="172" t="s">
        <v>92</v>
      </c>
      <c r="D501" s="172" t="s">
        <v>24</v>
      </c>
      <c r="E501" s="172" t="s">
        <v>56</v>
      </c>
      <c r="F501" s="172" t="s">
        <v>1213</v>
      </c>
      <c r="G501" s="172" t="s">
        <v>84</v>
      </c>
      <c r="H501" s="177">
        <v>1</v>
      </c>
      <c r="I501" s="178">
        <v>0</v>
      </c>
      <c r="J501" s="176">
        <v>46088</v>
      </c>
      <c r="K501" s="172" t="s">
        <v>93</v>
      </c>
      <c r="L501" s="172" t="s">
        <v>94</v>
      </c>
      <c r="M501" s="179">
        <v>0</v>
      </c>
      <c r="N501" s="177"/>
      <c r="O501" s="177">
        <v>34</v>
      </c>
      <c r="P501" s="180">
        <v>-56.94</v>
      </c>
    </row>
    <row r="502" spans="1:16" ht="19.5" hidden="1" customHeight="1">
      <c r="A502" s="172" t="s">
        <v>3052</v>
      </c>
      <c r="B502" s="176">
        <v>46092</v>
      </c>
      <c r="C502" s="172" t="s">
        <v>2694</v>
      </c>
      <c r="D502" s="172" t="s">
        <v>95</v>
      </c>
      <c r="E502" s="172" t="s">
        <v>56</v>
      </c>
      <c r="F502" s="172" t="s">
        <v>1213</v>
      </c>
      <c r="G502" s="172" t="s">
        <v>84</v>
      </c>
      <c r="H502" s="177">
        <v>1</v>
      </c>
      <c r="I502" s="178">
        <v>0</v>
      </c>
      <c r="J502" s="176">
        <v>46088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-15.98</v>
      </c>
    </row>
    <row r="503" spans="1:16" ht="19.5" hidden="1" customHeight="1">
      <c r="A503" s="172" t="s">
        <v>3052</v>
      </c>
      <c r="B503" s="176">
        <v>46092</v>
      </c>
      <c r="C503" s="172" t="s">
        <v>92</v>
      </c>
      <c r="D503" s="172" t="s">
        <v>96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46088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hidden="1" customHeight="1">
      <c r="A504" s="172" t="s">
        <v>3052</v>
      </c>
      <c r="B504" s="176">
        <v>46092</v>
      </c>
      <c r="C504" s="172" t="s">
        <v>92</v>
      </c>
      <c r="D504" s="172" t="s">
        <v>97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46088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-56.94</v>
      </c>
    </row>
    <row r="505" spans="1:16" ht="19.5" hidden="1" customHeight="1">
      <c r="A505" s="172" t="s">
        <v>3052</v>
      </c>
      <c r="B505" s="176">
        <v>46092</v>
      </c>
      <c r="C505" s="172" t="s">
        <v>2694</v>
      </c>
      <c r="D505" s="172" t="s">
        <v>98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46088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3013</v>
      </c>
      <c r="B506" s="176">
        <v>46092</v>
      </c>
      <c r="C506" s="172" t="s">
        <v>109</v>
      </c>
      <c r="D506" s="172" t="s">
        <v>143</v>
      </c>
      <c r="E506" s="172" t="s">
        <v>85</v>
      </c>
      <c r="F506" s="172" t="s">
        <v>85</v>
      </c>
      <c r="G506" s="172" t="s">
        <v>85</v>
      </c>
      <c r="H506" s="177">
        <v>0</v>
      </c>
      <c r="I506" s="178">
        <v>0</v>
      </c>
      <c r="J506" s="176">
        <v>46092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-251.7</v>
      </c>
    </row>
    <row r="507" spans="1:16" ht="19.5" customHeight="1">
      <c r="A507" s="172" t="s">
        <v>2257</v>
      </c>
      <c r="B507" s="176">
        <v>46092</v>
      </c>
      <c r="C507" s="172" t="s">
        <v>109</v>
      </c>
      <c r="D507" s="172" t="s">
        <v>139</v>
      </c>
      <c r="E507" s="172" t="s">
        <v>85</v>
      </c>
      <c r="F507" s="172" t="s">
        <v>85</v>
      </c>
      <c r="G507" s="172" t="s">
        <v>85</v>
      </c>
      <c r="H507" s="177">
        <v>0</v>
      </c>
      <c r="I507" s="178">
        <v>0</v>
      </c>
      <c r="J507" s="176">
        <v>46092</v>
      </c>
      <c r="K507" s="172" t="s">
        <v>85</v>
      </c>
      <c r="L507" s="172" t="s">
        <v>85</v>
      </c>
      <c r="M507" s="179">
        <v>0</v>
      </c>
      <c r="N507" s="177"/>
      <c r="O507" s="177"/>
      <c r="P507" s="180">
        <v>-560.13</v>
      </c>
    </row>
    <row r="508" spans="1:16" ht="19.5" customHeight="1">
      <c r="A508" s="172" t="s">
        <v>141</v>
      </c>
      <c r="B508" s="176">
        <v>46092</v>
      </c>
      <c r="C508" s="172" t="s">
        <v>109</v>
      </c>
      <c r="D508" s="172" t="s">
        <v>139</v>
      </c>
      <c r="E508" s="172" t="s">
        <v>85</v>
      </c>
      <c r="F508" s="172" t="s">
        <v>85</v>
      </c>
      <c r="G508" s="172" t="s">
        <v>85</v>
      </c>
      <c r="H508" s="177">
        <v>0</v>
      </c>
      <c r="I508" s="178">
        <v>0</v>
      </c>
      <c r="J508" s="176">
        <v>46092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-616.89</v>
      </c>
    </row>
    <row r="509" spans="1:16" ht="19.5" customHeight="1">
      <c r="A509" s="172" t="s">
        <v>145</v>
      </c>
      <c r="B509" s="176">
        <v>46092</v>
      </c>
      <c r="C509" s="172" t="s">
        <v>109</v>
      </c>
      <c r="D509" s="172" t="s">
        <v>139</v>
      </c>
      <c r="E509" s="172" t="s">
        <v>85</v>
      </c>
      <c r="F509" s="172" t="s">
        <v>85</v>
      </c>
      <c r="G509" s="172" t="s">
        <v>85</v>
      </c>
      <c r="H509" s="177">
        <v>0</v>
      </c>
      <c r="I509" s="178">
        <v>0</v>
      </c>
      <c r="J509" s="176">
        <v>46092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-640.62</v>
      </c>
    </row>
    <row r="510" spans="1:16" ht="19.5" customHeight="1">
      <c r="A510" s="172" t="s">
        <v>144</v>
      </c>
      <c r="B510" s="176">
        <v>46092</v>
      </c>
      <c r="C510" s="172" t="s">
        <v>109</v>
      </c>
      <c r="D510" s="172" t="s">
        <v>139</v>
      </c>
      <c r="E510" s="172" t="s">
        <v>85</v>
      </c>
      <c r="F510" s="172" t="s">
        <v>85</v>
      </c>
      <c r="G510" s="172" t="s">
        <v>85</v>
      </c>
      <c r="H510" s="177">
        <v>0</v>
      </c>
      <c r="I510" s="178">
        <v>0</v>
      </c>
      <c r="J510" s="176">
        <v>46092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-379.88</v>
      </c>
    </row>
    <row r="511" spans="1:16" ht="19.5" customHeight="1">
      <c r="A511" s="172" t="s">
        <v>142</v>
      </c>
      <c r="B511" s="176">
        <v>46092</v>
      </c>
      <c r="C511" s="172" t="s">
        <v>109</v>
      </c>
      <c r="D511" s="172" t="s">
        <v>143</v>
      </c>
      <c r="E511" s="172" t="s">
        <v>85</v>
      </c>
      <c r="F511" s="172" t="s">
        <v>85</v>
      </c>
      <c r="G511" s="172" t="s">
        <v>85</v>
      </c>
      <c r="H511" s="177">
        <v>0</v>
      </c>
      <c r="I511" s="178">
        <v>0</v>
      </c>
      <c r="J511" s="176">
        <v>46092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-2890.81</v>
      </c>
    </row>
    <row r="512" spans="1:16" ht="19.5" hidden="1" customHeight="1">
      <c r="A512" s="172" t="s">
        <v>3053</v>
      </c>
      <c r="B512" s="176">
        <v>46093</v>
      </c>
      <c r="C512" s="172" t="s">
        <v>2694</v>
      </c>
      <c r="D512" s="172" t="s">
        <v>82</v>
      </c>
      <c r="E512" s="172" t="s">
        <v>53</v>
      </c>
      <c r="F512" s="172" t="s">
        <v>120</v>
      </c>
      <c r="G512" s="172" t="s">
        <v>84</v>
      </c>
      <c r="H512" s="177">
        <v>1</v>
      </c>
      <c r="I512" s="178">
        <v>0</v>
      </c>
      <c r="J512" s="176">
        <v>46093</v>
      </c>
      <c r="K512" s="172" t="s">
        <v>85</v>
      </c>
      <c r="L512" s="172" t="s">
        <v>85</v>
      </c>
      <c r="M512" s="179">
        <v>0</v>
      </c>
      <c r="N512" s="177"/>
      <c r="O512" s="177"/>
      <c r="P512" s="180">
        <v>-19.72</v>
      </c>
    </row>
    <row r="513" spans="1:16" ht="19.5" hidden="1" customHeight="1">
      <c r="A513" s="172" t="s">
        <v>3054</v>
      </c>
      <c r="B513" s="176">
        <v>46093</v>
      </c>
      <c r="C513" s="172" t="s">
        <v>92</v>
      </c>
      <c r="D513" s="172" t="s">
        <v>24</v>
      </c>
      <c r="E513" s="172" t="s">
        <v>53</v>
      </c>
      <c r="F513" s="172" t="s">
        <v>120</v>
      </c>
      <c r="G513" s="172" t="s">
        <v>84</v>
      </c>
      <c r="H513" s="177">
        <v>1</v>
      </c>
      <c r="I513" s="178">
        <v>2600</v>
      </c>
      <c r="J513" s="176">
        <v>46083</v>
      </c>
      <c r="K513" s="172" t="s">
        <v>93</v>
      </c>
      <c r="L513" s="172" t="s">
        <v>94</v>
      </c>
      <c r="M513" s="179">
        <v>0.43</v>
      </c>
      <c r="N513" s="177"/>
      <c r="O513" s="177">
        <v>35</v>
      </c>
      <c r="P513" s="180">
        <v>-116.76</v>
      </c>
    </row>
    <row r="514" spans="1:16" ht="19.5" hidden="1" customHeight="1">
      <c r="A514" s="172" t="s">
        <v>3054</v>
      </c>
      <c r="B514" s="176">
        <v>46093</v>
      </c>
      <c r="C514" s="172" t="s">
        <v>100</v>
      </c>
      <c r="D514" s="172" t="s">
        <v>101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2600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1153.33</v>
      </c>
    </row>
    <row r="515" spans="1:16" ht="19.5" hidden="1" customHeight="1">
      <c r="A515" s="172" t="s">
        <v>3054</v>
      </c>
      <c r="B515" s="176">
        <v>46093</v>
      </c>
      <c r="C515" s="172" t="s">
        <v>100</v>
      </c>
      <c r="D515" s="172" t="s">
        <v>102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2600</v>
      </c>
      <c r="J515" s="176">
        <v>46083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0</v>
      </c>
    </row>
    <row r="516" spans="1:16" ht="19.5" hidden="1" customHeight="1">
      <c r="A516" s="172" t="s">
        <v>3054</v>
      </c>
      <c r="B516" s="176">
        <v>46093</v>
      </c>
      <c r="C516" s="172" t="s">
        <v>100</v>
      </c>
      <c r="D516" s="172" t="s">
        <v>103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2600</v>
      </c>
      <c r="J516" s="176">
        <v>46083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1446.67</v>
      </c>
    </row>
    <row r="517" spans="1:16" ht="19.5" hidden="1" customHeight="1">
      <c r="A517" s="172" t="s">
        <v>3054</v>
      </c>
      <c r="B517" s="176">
        <v>46093</v>
      </c>
      <c r="C517" s="172" t="s">
        <v>104</v>
      </c>
      <c r="D517" s="172" t="s">
        <v>105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2600</v>
      </c>
      <c r="J517" s="176">
        <v>46083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-1118</v>
      </c>
    </row>
    <row r="518" spans="1:16" ht="19.5" hidden="1" customHeight="1">
      <c r="A518" s="172" t="s">
        <v>3055</v>
      </c>
      <c r="B518" s="176">
        <v>46093</v>
      </c>
      <c r="C518" s="172" t="s">
        <v>92</v>
      </c>
      <c r="D518" s="172" t="s">
        <v>24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46088</v>
      </c>
      <c r="K518" s="172" t="s">
        <v>93</v>
      </c>
      <c r="L518" s="172" t="s">
        <v>94</v>
      </c>
      <c r="M518" s="179">
        <v>0</v>
      </c>
      <c r="N518" s="177"/>
      <c r="O518" s="177">
        <v>34</v>
      </c>
      <c r="P518" s="180">
        <v>-46.77</v>
      </c>
    </row>
    <row r="519" spans="1:16" ht="19.5" hidden="1" customHeight="1">
      <c r="A519" s="172" t="s">
        <v>3055</v>
      </c>
      <c r="B519" s="176">
        <v>46093</v>
      </c>
      <c r="C519" s="172" t="s">
        <v>2694</v>
      </c>
      <c r="D519" s="172" t="s">
        <v>95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46088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-9.61</v>
      </c>
    </row>
    <row r="520" spans="1:16" ht="19.5" hidden="1" customHeight="1">
      <c r="A520" s="172" t="s">
        <v>3055</v>
      </c>
      <c r="B520" s="176">
        <v>46093</v>
      </c>
      <c r="C520" s="172" t="s">
        <v>92</v>
      </c>
      <c r="D520" s="172" t="s">
        <v>96</v>
      </c>
      <c r="E520" s="172" t="s">
        <v>42</v>
      </c>
      <c r="F520" s="172" t="s">
        <v>89</v>
      </c>
      <c r="G520" s="172" t="s">
        <v>84</v>
      </c>
      <c r="H520" s="177">
        <v>1</v>
      </c>
      <c r="I520" s="178">
        <v>0</v>
      </c>
      <c r="J520" s="176">
        <v>46088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0</v>
      </c>
    </row>
    <row r="521" spans="1:16" ht="19.5" hidden="1" customHeight="1">
      <c r="A521" s="172" t="s">
        <v>3055</v>
      </c>
      <c r="B521" s="176">
        <v>46093</v>
      </c>
      <c r="C521" s="172" t="s">
        <v>92</v>
      </c>
      <c r="D521" s="172" t="s">
        <v>97</v>
      </c>
      <c r="E521" s="172" t="s">
        <v>42</v>
      </c>
      <c r="F521" s="172" t="s">
        <v>89</v>
      </c>
      <c r="G521" s="172" t="s">
        <v>84</v>
      </c>
      <c r="H521" s="177">
        <v>1</v>
      </c>
      <c r="I521" s="178">
        <v>0</v>
      </c>
      <c r="J521" s="176">
        <v>46088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-46.77</v>
      </c>
    </row>
    <row r="522" spans="1:16" ht="19.5" hidden="1" customHeight="1">
      <c r="A522" s="172" t="s">
        <v>3055</v>
      </c>
      <c r="B522" s="176">
        <v>46093</v>
      </c>
      <c r="C522" s="172" t="s">
        <v>2694</v>
      </c>
      <c r="D522" s="172" t="s">
        <v>98</v>
      </c>
      <c r="E522" s="172" t="s">
        <v>42</v>
      </c>
      <c r="F522" s="172" t="s">
        <v>89</v>
      </c>
      <c r="G522" s="172" t="s">
        <v>84</v>
      </c>
      <c r="H522" s="177">
        <v>1</v>
      </c>
      <c r="I522" s="178">
        <v>0</v>
      </c>
      <c r="J522" s="176">
        <v>46088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-15</v>
      </c>
    </row>
    <row r="523" spans="1:16" ht="19.5" hidden="1" customHeight="1">
      <c r="A523" s="172" t="s">
        <v>85</v>
      </c>
      <c r="B523" s="176">
        <v>46093</v>
      </c>
      <c r="C523" s="172" t="s">
        <v>109</v>
      </c>
      <c r="D523" s="172" t="s">
        <v>110</v>
      </c>
      <c r="E523" s="172" t="s">
        <v>85</v>
      </c>
      <c r="F523" s="172" t="s">
        <v>85</v>
      </c>
      <c r="G523" s="172" t="s">
        <v>3056</v>
      </c>
      <c r="H523" s="177">
        <v>0</v>
      </c>
      <c r="I523" s="178">
        <v>0</v>
      </c>
      <c r="J523" s="176">
        <v>46093</v>
      </c>
      <c r="K523" s="172" t="s">
        <v>85</v>
      </c>
      <c r="L523" s="172" t="s">
        <v>85</v>
      </c>
      <c r="M523" s="179">
        <v>0</v>
      </c>
      <c r="N523" s="177"/>
      <c r="O523" s="177"/>
      <c r="P523" s="180">
        <v>-150</v>
      </c>
    </row>
    <row r="524" spans="1:16" ht="19.5" hidden="1" customHeight="1">
      <c r="A524" s="172" t="s">
        <v>3057</v>
      </c>
      <c r="B524" s="176">
        <v>46093</v>
      </c>
      <c r="C524" s="172" t="s">
        <v>92</v>
      </c>
      <c r="D524" s="172" t="s">
        <v>96</v>
      </c>
      <c r="E524" s="172" t="s">
        <v>57</v>
      </c>
      <c r="F524" s="172" t="s">
        <v>1263</v>
      </c>
      <c r="G524" s="172" t="s">
        <v>84</v>
      </c>
      <c r="H524" s="177">
        <v>1</v>
      </c>
      <c r="I524" s="178">
        <v>0</v>
      </c>
      <c r="J524" s="176">
        <v>46083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0</v>
      </c>
    </row>
    <row r="525" spans="1:16" ht="19.5" hidden="1" customHeight="1">
      <c r="A525" s="172" t="s">
        <v>3057</v>
      </c>
      <c r="B525" s="176">
        <v>46093</v>
      </c>
      <c r="C525" s="172" t="s">
        <v>92</v>
      </c>
      <c r="D525" s="172" t="s">
        <v>97</v>
      </c>
      <c r="E525" s="172" t="s">
        <v>57</v>
      </c>
      <c r="F525" s="172" t="s">
        <v>1263</v>
      </c>
      <c r="G525" s="172" t="s">
        <v>84</v>
      </c>
      <c r="H525" s="177">
        <v>1</v>
      </c>
      <c r="I525" s="178">
        <v>0</v>
      </c>
      <c r="J525" s="176">
        <v>46083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-56.94</v>
      </c>
    </row>
    <row r="526" spans="1:16" ht="19.5" hidden="1" customHeight="1">
      <c r="A526" s="172" t="s">
        <v>3057</v>
      </c>
      <c r="B526" s="176">
        <v>46093</v>
      </c>
      <c r="C526" s="172" t="s">
        <v>2694</v>
      </c>
      <c r="D526" s="172" t="s">
        <v>98</v>
      </c>
      <c r="E526" s="172" t="s">
        <v>57</v>
      </c>
      <c r="F526" s="172" t="s">
        <v>1263</v>
      </c>
      <c r="G526" s="172" t="s">
        <v>84</v>
      </c>
      <c r="H526" s="177">
        <v>1</v>
      </c>
      <c r="I526" s="178">
        <v>0</v>
      </c>
      <c r="J526" s="176">
        <v>46083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-15</v>
      </c>
    </row>
    <row r="527" spans="1:16" ht="19.5" hidden="1" customHeight="1">
      <c r="A527" s="172" t="s">
        <v>3057</v>
      </c>
      <c r="B527" s="176">
        <v>46093</v>
      </c>
      <c r="C527" s="172" t="s">
        <v>92</v>
      </c>
      <c r="D527" s="172" t="s">
        <v>24</v>
      </c>
      <c r="E527" s="172" t="s">
        <v>57</v>
      </c>
      <c r="F527" s="172" t="s">
        <v>1263</v>
      </c>
      <c r="G527" s="172" t="s">
        <v>84</v>
      </c>
      <c r="H527" s="177">
        <v>1</v>
      </c>
      <c r="I527" s="178">
        <v>0</v>
      </c>
      <c r="J527" s="176">
        <v>46083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-56.94</v>
      </c>
    </row>
    <row r="528" spans="1:16" ht="19.5" hidden="1" customHeight="1">
      <c r="A528" s="172" t="s">
        <v>3057</v>
      </c>
      <c r="B528" s="176">
        <v>46093</v>
      </c>
      <c r="C528" s="172" t="s">
        <v>2694</v>
      </c>
      <c r="D528" s="172" t="s">
        <v>95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46083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-14.31</v>
      </c>
    </row>
    <row r="529" spans="1:16" ht="19.5" hidden="1" customHeight="1">
      <c r="A529" s="172" t="s">
        <v>3058</v>
      </c>
      <c r="B529" s="176">
        <v>46093</v>
      </c>
      <c r="C529" s="172" t="s">
        <v>1748</v>
      </c>
      <c r="D529" s="172" t="s">
        <v>2749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46088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</v>
      </c>
    </row>
    <row r="530" spans="1:16" ht="19.5" hidden="1" customHeight="1">
      <c r="A530" s="172" t="s">
        <v>3058</v>
      </c>
      <c r="B530" s="176">
        <v>46093</v>
      </c>
      <c r="C530" s="172" t="s">
        <v>2694</v>
      </c>
      <c r="D530" s="172" t="s">
        <v>2750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46088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-10</v>
      </c>
    </row>
    <row r="531" spans="1:16" ht="19.5" hidden="1" customHeight="1">
      <c r="A531" s="172" t="s">
        <v>2951</v>
      </c>
      <c r="B531" s="176">
        <v>46093</v>
      </c>
      <c r="C531" s="172" t="s">
        <v>92</v>
      </c>
      <c r="D531" s="172" t="s">
        <v>272</v>
      </c>
      <c r="E531" s="172" t="s">
        <v>39</v>
      </c>
      <c r="F531" s="172" t="s">
        <v>117</v>
      </c>
      <c r="G531" s="172" t="s">
        <v>84</v>
      </c>
      <c r="H531" s="177">
        <v>1</v>
      </c>
      <c r="I531" s="178">
        <v>0</v>
      </c>
      <c r="J531" s="176">
        <v>46086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hidden="1" customHeight="1">
      <c r="A532" s="172" t="s">
        <v>2951</v>
      </c>
      <c r="B532" s="176">
        <v>46093</v>
      </c>
      <c r="C532" s="172" t="s">
        <v>92</v>
      </c>
      <c r="D532" s="172" t="s">
        <v>97</v>
      </c>
      <c r="E532" s="172" t="s">
        <v>39</v>
      </c>
      <c r="F532" s="172" t="s">
        <v>117</v>
      </c>
      <c r="G532" s="172" t="s">
        <v>84</v>
      </c>
      <c r="H532" s="177">
        <v>1</v>
      </c>
      <c r="I532" s="178">
        <v>0</v>
      </c>
      <c r="J532" s="176">
        <v>46086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-46.77</v>
      </c>
    </row>
    <row r="533" spans="1:16" ht="19.5" hidden="1" customHeight="1">
      <c r="A533" s="172" t="s">
        <v>2951</v>
      </c>
      <c r="B533" s="176">
        <v>46093</v>
      </c>
      <c r="C533" s="172" t="s">
        <v>2694</v>
      </c>
      <c r="D533" s="172" t="s">
        <v>98</v>
      </c>
      <c r="E533" s="172" t="s">
        <v>39</v>
      </c>
      <c r="F533" s="172" t="s">
        <v>117</v>
      </c>
      <c r="G533" s="172" t="s">
        <v>84</v>
      </c>
      <c r="H533" s="177">
        <v>1</v>
      </c>
      <c r="I533" s="178">
        <v>0</v>
      </c>
      <c r="J533" s="176">
        <v>46086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hidden="1" customHeight="1">
      <c r="A534" s="172" t="s">
        <v>3059</v>
      </c>
      <c r="B534" s="176">
        <v>46093</v>
      </c>
      <c r="C534" s="172" t="s">
        <v>92</v>
      </c>
      <c r="D534" s="172" t="s">
        <v>24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2327</v>
      </c>
      <c r="J534" s="176">
        <v>46085</v>
      </c>
      <c r="K534" s="172" t="s">
        <v>93</v>
      </c>
      <c r="L534" s="172" t="s">
        <v>94</v>
      </c>
      <c r="M534" s="179">
        <v>0.43</v>
      </c>
      <c r="N534" s="177"/>
      <c r="O534" s="177">
        <v>34</v>
      </c>
      <c r="P534" s="180">
        <v>-92.45</v>
      </c>
    </row>
    <row r="535" spans="1:16" ht="19.5" hidden="1" customHeight="1">
      <c r="A535" s="172" t="s">
        <v>3059</v>
      </c>
      <c r="B535" s="176">
        <v>46093</v>
      </c>
      <c r="C535" s="172" t="s">
        <v>100</v>
      </c>
      <c r="D535" s="172" t="s">
        <v>101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2327</v>
      </c>
      <c r="J535" s="176">
        <v>46085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538.74</v>
      </c>
    </row>
    <row r="536" spans="1:16" ht="19.5" hidden="1" customHeight="1">
      <c r="A536" s="172" t="s">
        <v>3059</v>
      </c>
      <c r="B536" s="176">
        <v>46093</v>
      </c>
      <c r="C536" s="172" t="s">
        <v>100</v>
      </c>
      <c r="D536" s="172" t="s">
        <v>102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2327</v>
      </c>
      <c r="J536" s="176">
        <v>46085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5.39</v>
      </c>
    </row>
    <row r="537" spans="1:16" ht="19.5" hidden="1" customHeight="1">
      <c r="A537" s="172" t="s">
        <v>3059</v>
      </c>
      <c r="B537" s="176">
        <v>46093</v>
      </c>
      <c r="C537" s="172" t="s">
        <v>100</v>
      </c>
      <c r="D537" s="172" t="s">
        <v>103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2327</v>
      </c>
      <c r="J537" s="176">
        <v>46085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1782.87</v>
      </c>
    </row>
    <row r="538" spans="1:16" ht="19.5" hidden="1" customHeight="1">
      <c r="A538" s="172" t="s">
        <v>3059</v>
      </c>
      <c r="B538" s="176">
        <v>46093</v>
      </c>
      <c r="C538" s="172" t="s">
        <v>104</v>
      </c>
      <c r="D538" s="172" t="s">
        <v>105</v>
      </c>
      <c r="E538" s="172" t="s">
        <v>42</v>
      </c>
      <c r="F538" s="172" t="s">
        <v>89</v>
      </c>
      <c r="G538" s="172" t="s">
        <v>84</v>
      </c>
      <c r="H538" s="177">
        <v>1</v>
      </c>
      <c r="I538" s="178">
        <v>2327</v>
      </c>
      <c r="J538" s="176">
        <v>46085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-1000.61</v>
      </c>
    </row>
    <row r="539" spans="1:16" ht="19.5" hidden="1" customHeight="1">
      <c r="A539" s="172" t="s">
        <v>3059</v>
      </c>
      <c r="B539" s="176">
        <v>46093</v>
      </c>
      <c r="C539" s="172" t="s">
        <v>2694</v>
      </c>
      <c r="D539" s="172" t="s">
        <v>95</v>
      </c>
      <c r="E539" s="172" t="s">
        <v>42</v>
      </c>
      <c r="F539" s="172" t="s">
        <v>89</v>
      </c>
      <c r="G539" s="172" t="s">
        <v>84</v>
      </c>
      <c r="H539" s="177">
        <v>1</v>
      </c>
      <c r="I539" s="178">
        <v>2327</v>
      </c>
      <c r="J539" s="176">
        <v>46085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-17.440000000000001</v>
      </c>
    </row>
    <row r="540" spans="1:16" ht="19.5" hidden="1" customHeight="1">
      <c r="A540" s="172" t="s">
        <v>2843</v>
      </c>
      <c r="B540" s="176">
        <v>46093</v>
      </c>
      <c r="C540" s="172" t="s">
        <v>92</v>
      </c>
      <c r="D540" s="172" t="s">
        <v>272</v>
      </c>
      <c r="E540" s="172" t="s">
        <v>53</v>
      </c>
      <c r="F540" s="172" t="s">
        <v>120</v>
      </c>
      <c r="G540" s="172" t="s">
        <v>84</v>
      </c>
      <c r="H540" s="177">
        <v>1</v>
      </c>
      <c r="I540" s="178">
        <v>0</v>
      </c>
      <c r="J540" s="176">
        <v>46084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2843</v>
      </c>
      <c r="B541" s="176">
        <v>46093</v>
      </c>
      <c r="C541" s="172" t="s">
        <v>92</v>
      </c>
      <c r="D541" s="172" t="s">
        <v>97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46084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-56.94</v>
      </c>
    </row>
    <row r="542" spans="1:16" ht="19.5" hidden="1" customHeight="1">
      <c r="A542" s="172" t="s">
        <v>2843</v>
      </c>
      <c r="B542" s="176">
        <v>46093</v>
      </c>
      <c r="C542" s="172" t="s">
        <v>2694</v>
      </c>
      <c r="D542" s="172" t="s">
        <v>98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46084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-15</v>
      </c>
    </row>
    <row r="543" spans="1:16" ht="19.5" hidden="1" customHeight="1">
      <c r="A543" s="172" t="s">
        <v>3059</v>
      </c>
      <c r="B543" s="176">
        <v>46093</v>
      </c>
      <c r="C543" s="172" t="s">
        <v>2694</v>
      </c>
      <c r="D543" s="172" t="s">
        <v>82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0</v>
      </c>
      <c r="J543" s="176">
        <v>46085</v>
      </c>
      <c r="K543" s="172" t="s">
        <v>85</v>
      </c>
      <c r="L543" s="172" t="s">
        <v>85</v>
      </c>
      <c r="M543" s="179">
        <v>0</v>
      </c>
      <c r="N543" s="177"/>
      <c r="O543" s="177"/>
      <c r="P543" s="180">
        <v>-10.24</v>
      </c>
    </row>
    <row r="544" spans="1:16" ht="19.5" hidden="1" customHeight="1">
      <c r="A544" s="172" t="s">
        <v>3060</v>
      </c>
      <c r="B544" s="176">
        <v>46093</v>
      </c>
      <c r="C544" s="172" t="s">
        <v>92</v>
      </c>
      <c r="D544" s="172" t="s">
        <v>24</v>
      </c>
      <c r="E544" s="172" t="s">
        <v>41</v>
      </c>
      <c r="F544" s="172" t="s">
        <v>83</v>
      </c>
      <c r="G544" s="172" t="s">
        <v>84</v>
      </c>
      <c r="H544" s="177">
        <v>1</v>
      </c>
      <c r="I544" s="178">
        <v>0</v>
      </c>
      <c r="J544" s="176">
        <v>46059</v>
      </c>
      <c r="K544" s="172" t="s">
        <v>93</v>
      </c>
      <c r="L544" s="172" t="s">
        <v>94</v>
      </c>
      <c r="M544" s="179">
        <v>0</v>
      </c>
      <c r="N544" s="177"/>
      <c r="O544" s="177">
        <v>39</v>
      </c>
      <c r="P544" s="180">
        <v>-46.77</v>
      </c>
    </row>
    <row r="545" spans="1:16" ht="19.5" hidden="1" customHeight="1">
      <c r="A545" s="172" t="s">
        <v>3060</v>
      </c>
      <c r="B545" s="176">
        <v>46093</v>
      </c>
      <c r="C545" s="172" t="s">
        <v>92</v>
      </c>
      <c r="D545" s="172" t="s">
        <v>96</v>
      </c>
      <c r="E545" s="172" t="s">
        <v>41</v>
      </c>
      <c r="F545" s="172" t="s">
        <v>83</v>
      </c>
      <c r="G545" s="172" t="s">
        <v>84</v>
      </c>
      <c r="H545" s="177">
        <v>1</v>
      </c>
      <c r="I545" s="178">
        <v>0</v>
      </c>
      <c r="J545" s="176">
        <v>46059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0</v>
      </c>
    </row>
    <row r="546" spans="1:16" ht="19.5" hidden="1" customHeight="1">
      <c r="A546" s="172" t="s">
        <v>3060</v>
      </c>
      <c r="B546" s="176">
        <v>46093</v>
      </c>
      <c r="C546" s="172" t="s">
        <v>92</v>
      </c>
      <c r="D546" s="172" t="s">
        <v>97</v>
      </c>
      <c r="E546" s="172" t="s">
        <v>41</v>
      </c>
      <c r="F546" s="172" t="s">
        <v>83</v>
      </c>
      <c r="G546" s="172" t="s">
        <v>84</v>
      </c>
      <c r="H546" s="177">
        <v>1</v>
      </c>
      <c r="I546" s="178">
        <v>0</v>
      </c>
      <c r="J546" s="176">
        <v>46059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-46.77</v>
      </c>
    </row>
    <row r="547" spans="1:16" ht="19.5" hidden="1" customHeight="1">
      <c r="A547" s="172" t="s">
        <v>3016</v>
      </c>
      <c r="B547" s="176">
        <v>46093</v>
      </c>
      <c r="C547" s="172" t="s">
        <v>92</v>
      </c>
      <c r="D547" s="172" t="s">
        <v>24</v>
      </c>
      <c r="E547" s="172" t="s">
        <v>41</v>
      </c>
      <c r="F547" s="172" t="s">
        <v>83</v>
      </c>
      <c r="G547" s="172" t="s">
        <v>84</v>
      </c>
      <c r="H547" s="177">
        <v>1</v>
      </c>
      <c r="I547" s="178">
        <v>0</v>
      </c>
      <c r="J547" s="176">
        <v>46087</v>
      </c>
      <c r="K547" s="172" t="s">
        <v>93</v>
      </c>
      <c r="L547" s="172" t="s">
        <v>94</v>
      </c>
      <c r="M547" s="179">
        <v>0</v>
      </c>
      <c r="N547" s="177"/>
      <c r="O547" s="177">
        <v>35</v>
      </c>
      <c r="P547" s="180">
        <v>-46.77</v>
      </c>
    </row>
    <row r="548" spans="1:16" ht="19.5" hidden="1" customHeight="1">
      <c r="A548" s="172" t="s">
        <v>3016</v>
      </c>
      <c r="B548" s="176">
        <v>46093</v>
      </c>
      <c r="C548" s="172" t="s">
        <v>2694</v>
      </c>
      <c r="D548" s="172" t="s">
        <v>95</v>
      </c>
      <c r="E548" s="172" t="s">
        <v>41</v>
      </c>
      <c r="F548" s="172" t="s">
        <v>83</v>
      </c>
      <c r="G548" s="172" t="s">
        <v>84</v>
      </c>
      <c r="H548" s="177">
        <v>1</v>
      </c>
      <c r="I548" s="178">
        <v>0</v>
      </c>
      <c r="J548" s="176">
        <v>46087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-10.93</v>
      </c>
    </row>
    <row r="549" spans="1:16" ht="19.5" hidden="1" customHeight="1">
      <c r="A549" s="172" t="s">
        <v>3016</v>
      </c>
      <c r="B549" s="176">
        <v>46093</v>
      </c>
      <c r="C549" s="172" t="s">
        <v>92</v>
      </c>
      <c r="D549" s="172" t="s">
        <v>96</v>
      </c>
      <c r="E549" s="172" t="s">
        <v>41</v>
      </c>
      <c r="F549" s="172" t="s">
        <v>83</v>
      </c>
      <c r="G549" s="172" t="s">
        <v>84</v>
      </c>
      <c r="H549" s="177">
        <v>1</v>
      </c>
      <c r="I549" s="178">
        <v>0</v>
      </c>
      <c r="J549" s="176">
        <v>46087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0</v>
      </c>
    </row>
    <row r="550" spans="1:16" ht="19.5" hidden="1" customHeight="1">
      <c r="A550" s="172" t="s">
        <v>3016</v>
      </c>
      <c r="B550" s="176">
        <v>46093</v>
      </c>
      <c r="C550" s="172" t="s">
        <v>92</v>
      </c>
      <c r="D550" s="172" t="s">
        <v>97</v>
      </c>
      <c r="E550" s="172" t="s">
        <v>41</v>
      </c>
      <c r="F550" s="172" t="s">
        <v>83</v>
      </c>
      <c r="G550" s="172" t="s">
        <v>84</v>
      </c>
      <c r="H550" s="177">
        <v>1</v>
      </c>
      <c r="I550" s="178">
        <v>0</v>
      </c>
      <c r="J550" s="176">
        <v>46087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-46.77</v>
      </c>
    </row>
    <row r="551" spans="1:16" ht="19.5" hidden="1" customHeight="1">
      <c r="A551" s="172" t="s">
        <v>3016</v>
      </c>
      <c r="B551" s="176">
        <v>46093</v>
      </c>
      <c r="C551" s="172" t="s">
        <v>2694</v>
      </c>
      <c r="D551" s="172" t="s">
        <v>98</v>
      </c>
      <c r="E551" s="172" t="s">
        <v>41</v>
      </c>
      <c r="F551" s="172" t="s">
        <v>83</v>
      </c>
      <c r="G551" s="172" t="s">
        <v>84</v>
      </c>
      <c r="H551" s="177">
        <v>1</v>
      </c>
      <c r="I551" s="178">
        <v>0</v>
      </c>
      <c r="J551" s="176">
        <v>46087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-15</v>
      </c>
    </row>
    <row r="552" spans="1:16" ht="19.5" hidden="1" customHeight="1">
      <c r="A552" s="172" t="s">
        <v>3061</v>
      </c>
      <c r="B552" s="176">
        <v>46093</v>
      </c>
      <c r="C552" s="172" t="s">
        <v>1748</v>
      </c>
      <c r="D552" s="172" t="s">
        <v>2749</v>
      </c>
      <c r="E552" s="172" t="s">
        <v>43</v>
      </c>
      <c r="F552" s="172" t="s">
        <v>125</v>
      </c>
      <c r="G552" s="172" t="s">
        <v>84</v>
      </c>
      <c r="H552" s="177">
        <v>1</v>
      </c>
      <c r="I552" s="178">
        <v>0</v>
      </c>
      <c r="J552" s="176">
        <v>46089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</v>
      </c>
    </row>
    <row r="553" spans="1:16" ht="19.5" hidden="1" customHeight="1">
      <c r="A553" s="172" t="s">
        <v>3061</v>
      </c>
      <c r="B553" s="176">
        <v>46093</v>
      </c>
      <c r="C553" s="172" t="s">
        <v>2694</v>
      </c>
      <c r="D553" s="172" t="s">
        <v>2750</v>
      </c>
      <c r="E553" s="172" t="s">
        <v>43</v>
      </c>
      <c r="F553" s="172" t="s">
        <v>125</v>
      </c>
      <c r="G553" s="172" t="s">
        <v>84</v>
      </c>
      <c r="H553" s="177">
        <v>1</v>
      </c>
      <c r="I553" s="178">
        <v>0</v>
      </c>
      <c r="J553" s="176">
        <v>46089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-10</v>
      </c>
    </row>
    <row r="554" spans="1:16" ht="19.5" hidden="1" customHeight="1">
      <c r="A554" s="172" t="s">
        <v>3062</v>
      </c>
      <c r="B554" s="176">
        <v>46093</v>
      </c>
      <c r="C554" s="172" t="s">
        <v>92</v>
      </c>
      <c r="D554" s="172" t="s">
        <v>24</v>
      </c>
      <c r="E554" s="172" t="s">
        <v>58</v>
      </c>
      <c r="F554" s="172" t="s">
        <v>1300</v>
      </c>
      <c r="G554" s="172" t="s">
        <v>84</v>
      </c>
      <c r="H554" s="177">
        <v>1</v>
      </c>
      <c r="I554" s="178">
        <v>2422</v>
      </c>
      <c r="J554" s="176">
        <v>46089</v>
      </c>
      <c r="K554" s="172" t="s">
        <v>93</v>
      </c>
      <c r="L554" s="172" t="s">
        <v>94</v>
      </c>
      <c r="M554" s="179">
        <v>0.43</v>
      </c>
      <c r="N554" s="177"/>
      <c r="O554" s="177">
        <v>35</v>
      </c>
      <c r="P554" s="180">
        <v>-113.91</v>
      </c>
    </row>
    <row r="555" spans="1:16" ht="19.5" hidden="1" customHeight="1">
      <c r="A555" s="172" t="s">
        <v>3062</v>
      </c>
      <c r="B555" s="176">
        <v>46093</v>
      </c>
      <c r="C555" s="172" t="s">
        <v>100</v>
      </c>
      <c r="D555" s="172" t="s">
        <v>101</v>
      </c>
      <c r="E555" s="172" t="s">
        <v>58</v>
      </c>
      <c r="F555" s="172" t="s">
        <v>1300</v>
      </c>
      <c r="G555" s="172" t="s">
        <v>84</v>
      </c>
      <c r="H555" s="177">
        <v>1</v>
      </c>
      <c r="I555" s="178">
        <v>2422</v>
      </c>
      <c r="J555" s="176">
        <v>46089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844.76</v>
      </c>
    </row>
    <row r="556" spans="1:16" ht="19.5" hidden="1" customHeight="1">
      <c r="A556" s="172" t="s">
        <v>3062</v>
      </c>
      <c r="B556" s="176">
        <v>46093</v>
      </c>
      <c r="C556" s="172" t="s">
        <v>100</v>
      </c>
      <c r="D556" s="172" t="s">
        <v>102</v>
      </c>
      <c r="E556" s="172" t="s">
        <v>58</v>
      </c>
      <c r="F556" s="172" t="s">
        <v>1300</v>
      </c>
      <c r="G556" s="172" t="s">
        <v>84</v>
      </c>
      <c r="H556" s="177">
        <v>1</v>
      </c>
      <c r="I556" s="178">
        <v>2422</v>
      </c>
      <c r="J556" s="176">
        <v>46089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8.4499999999999993</v>
      </c>
    </row>
    <row r="557" spans="1:16" ht="19.5" hidden="1" customHeight="1">
      <c r="A557" s="172" t="s">
        <v>3062</v>
      </c>
      <c r="B557" s="176">
        <v>46093</v>
      </c>
      <c r="C557" s="172" t="s">
        <v>100</v>
      </c>
      <c r="D557" s="172" t="s">
        <v>103</v>
      </c>
      <c r="E557" s="172" t="s">
        <v>58</v>
      </c>
      <c r="F557" s="172" t="s">
        <v>1300</v>
      </c>
      <c r="G557" s="172" t="s">
        <v>84</v>
      </c>
      <c r="H557" s="177">
        <v>1</v>
      </c>
      <c r="I557" s="178">
        <v>2422</v>
      </c>
      <c r="J557" s="176">
        <v>46089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1568.79</v>
      </c>
    </row>
    <row r="558" spans="1:16" ht="19.5" hidden="1" customHeight="1">
      <c r="A558" s="172" t="s">
        <v>3062</v>
      </c>
      <c r="B558" s="176">
        <v>46093</v>
      </c>
      <c r="C558" s="172" t="s">
        <v>104</v>
      </c>
      <c r="D558" s="172" t="s">
        <v>105</v>
      </c>
      <c r="E558" s="172" t="s">
        <v>58</v>
      </c>
      <c r="F558" s="172" t="s">
        <v>1300</v>
      </c>
      <c r="G558" s="172" t="s">
        <v>84</v>
      </c>
      <c r="H558" s="177">
        <v>1</v>
      </c>
      <c r="I558" s="178">
        <v>2422</v>
      </c>
      <c r="J558" s="176">
        <v>46089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-1041.46</v>
      </c>
    </row>
    <row r="559" spans="1:16" ht="19.5" hidden="1" customHeight="1">
      <c r="A559" s="172" t="s">
        <v>3062</v>
      </c>
      <c r="B559" s="176">
        <v>46093</v>
      </c>
      <c r="C559" s="172" t="s">
        <v>2694</v>
      </c>
      <c r="D559" s="172" t="s">
        <v>95</v>
      </c>
      <c r="E559" s="172" t="s">
        <v>58</v>
      </c>
      <c r="F559" s="172" t="s">
        <v>1300</v>
      </c>
      <c r="G559" s="172" t="s">
        <v>84</v>
      </c>
      <c r="H559" s="177">
        <v>1</v>
      </c>
      <c r="I559" s="178">
        <v>2422</v>
      </c>
      <c r="J559" s="176">
        <v>46089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-14.63</v>
      </c>
    </row>
    <row r="560" spans="1:16" ht="19.5" hidden="1" customHeight="1">
      <c r="A560" s="172" t="s">
        <v>3062</v>
      </c>
      <c r="B560" s="176">
        <v>46093</v>
      </c>
      <c r="C560" s="172" t="s">
        <v>2694</v>
      </c>
      <c r="D560" s="172" t="s">
        <v>82</v>
      </c>
      <c r="E560" s="172" t="s">
        <v>58</v>
      </c>
      <c r="F560" s="172" t="s">
        <v>1300</v>
      </c>
      <c r="G560" s="172" t="s">
        <v>84</v>
      </c>
      <c r="H560" s="177">
        <v>1</v>
      </c>
      <c r="I560" s="178">
        <v>0</v>
      </c>
      <c r="J560" s="176">
        <v>46089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-16.05</v>
      </c>
    </row>
    <row r="561" spans="1:16" ht="19.5" hidden="1" customHeight="1">
      <c r="A561" s="172" t="s">
        <v>3063</v>
      </c>
      <c r="B561" s="176">
        <v>46093</v>
      </c>
      <c r="C561" s="172" t="s">
        <v>92</v>
      </c>
      <c r="D561" s="172" t="s">
        <v>96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46086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0</v>
      </c>
    </row>
    <row r="562" spans="1:16" ht="19.5" hidden="1" customHeight="1">
      <c r="A562" s="172" t="s">
        <v>3063</v>
      </c>
      <c r="B562" s="176">
        <v>46093</v>
      </c>
      <c r="C562" s="172" t="s">
        <v>92</v>
      </c>
      <c r="D562" s="172" t="s">
        <v>97</v>
      </c>
      <c r="E562" s="172" t="s">
        <v>53</v>
      </c>
      <c r="F562" s="172" t="s">
        <v>120</v>
      </c>
      <c r="G562" s="172" t="s">
        <v>84</v>
      </c>
      <c r="H562" s="177">
        <v>1</v>
      </c>
      <c r="I562" s="178">
        <v>0</v>
      </c>
      <c r="J562" s="176">
        <v>46086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-56.94</v>
      </c>
    </row>
    <row r="563" spans="1:16" ht="19.5" hidden="1" customHeight="1">
      <c r="A563" s="172" t="s">
        <v>3063</v>
      </c>
      <c r="B563" s="176">
        <v>46093</v>
      </c>
      <c r="C563" s="172" t="s">
        <v>2694</v>
      </c>
      <c r="D563" s="172" t="s">
        <v>98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46086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-15</v>
      </c>
    </row>
    <row r="564" spans="1:16" ht="19.5" hidden="1" customHeight="1">
      <c r="A564" s="172" t="s">
        <v>2760</v>
      </c>
      <c r="B564" s="176">
        <v>46093</v>
      </c>
      <c r="C564" s="172" t="s">
        <v>92</v>
      </c>
      <c r="D564" s="172" t="s">
        <v>272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46082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0</v>
      </c>
    </row>
    <row r="565" spans="1:16" ht="19.5" hidden="1" customHeight="1">
      <c r="A565" s="172" t="s">
        <v>2760</v>
      </c>
      <c r="B565" s="176">
        <v>46093</v>
      </c>
      <c r="C565" s="172" t="s">
        <v>92</v>
      </c>
      <c r="D565" s="172" t="s">
        <v>97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46082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-56.94</v>
      </c>
    </row>
    <row r="566" spans="1:16" ht="19.5" hidden="1" customHeight="1">
      <c r="A566" s="172" t="s">
        <v>2760</v>
      </c>
      <c r="B566" s="176">
        <v>46093</v>
      </c>
      <c r="C566" s="172" t="s">
        <v>2694</v>
      </c>
      <c r="D566" s="172" t="s">
        <v>98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46082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-15</v>
      </c>
    </row>
    <row r="567" spans="1:16" ht="19.5" hidden="1" customHeight="1">
      <c r="A567" s="172" t="s">
        <v>3063</v>
      </c>
      <c r="B567" s="176">
        <v>46093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46086</v>
      </c>
      <c r="K567" s="172" t="s">
        <v>93</v>
      </c>
      <c r="L567" s="172" t="s">
        <v>94</v>
      </c>
      <c r="M567" s="179">
        <v>0</v>
      </c>
      <c r="N567" s="177"/>
      <c r="O567" s="177">
        <v>35</v>
      </c>
      <c r="P567" s="180">
        <v>-56.94</v>
      </c>
    </row>
    <row r="568" spans="1:16" ht="19.5" hidden="1" customHeight="1">
      <c r="A568" s="172" t="s">
        <v>3063</v>
      </c>
      <c r="B568" s="176">
        <v>46093</v>
      </c>
      <c r="C568" s="172" t="s">
        <v>2694</v>
      </c>
      <c r="D568" s="172" t="s">
        <v>95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46086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-15.94</v>
      </c>
    </row>
    <row r="569" spans="1:16" ht="19.5" hidden="1" customHeight="1">
      <c r="A569" s="172" t="s">
        <v>3002</v>
      </c>
      <c r="B569" s="176">
        <v>46093</v>
      </c>
      <c r="C569" s="172" t="s">
        <v>92</v>
      </c>
      <c r="D569" s="172" t="s">
        <v>24</v>
      </c>
      <c r="E569" s="172" t="s">
        <v>42</v>
      </c>
      <c r="F569" s="172" t="s">
        <v>89</v>
      </c>
      <c r="G569" s="172" t="s">
        <v>84</v>
      </c>
      <c r="H569" s="177">
        <v>1</v>
      </c>
      <c r="I569" s="178">
        <v>0</v>
      </c>
      <c r="J569" s="176">
        <v>46085</v>
      </c>
      <c r="K569" s="172" t="s">
        <v>93</v>
      </c>
      <c r="L569" s="172" t="s">
        <v>94</v>
      </c>
      <c r="M569" s="179">
        <v>0</v>
      </c>
      <c r="N569" s="177"/>
      <c r="O569" s="177">
        <v>34</v>
      </c>
      <c r="P569" s="180">
        <v>-46.77</v>
      </c>
    </row>
    <row r="570" spans="1:16" ht="19.5" hidden="1" customHeight="1">
      <c r="A570" s="172" t="s">
        <v>3002</v>
      </c>
      <c r="B570" s="176">
        <v>46093</v>
      </c>
      <c r="C570" s="172" t="s">
        <v>2694</v>
      </c>
      <c r="D570" s="172" t="s">
        <v>95</v>
      </c>
      <c r="E570" s="172" t="s">
        <v>42</v>
      </c>
      <c r="F570" s="172" t="s">
        <v>89</v>
      </c>
      <c r="G570" s="172" t="s">
        <v>84</v>
      </c>
      <c r="H570" s="177">
        <v>1</v>
      </c>
      <c r="I570" s="178">
        <v>0</v>
      </c>
      <c r="J570" s="176">
        <v>46085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-19.510000000000002</v>
      </c>
    </row>
    <row r="571" spans="1:16" ht="19.5" hidden="1" customHeight="1">
      <c r="A571" s="172" t="s">
        <v>3002</v>
      </c>
      <c r="B571" s="176">
        <v>46093</v>
      </c>
      <c r="C571" s="172" t="s">
        <v>92</v>
      </c>
      <c r="D571" s="172" t="s">
        <v>96</v>
      </c>
      <c r="E571" s="172" t="s">
        <v>42</v>
      </c>
      <c r="F571" s="172" t="s">
        <v>89</v>
      </c>
      <c r="G571" s="172" t="s">
        <v>84</v>
      </c>
      <c r="H571" s="177">
        <v>1</v>
      </c>
      <c r="I571" s="178">
        <v>0</v>
      </c>
      <c r="J571" s="176">
        <v>46085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0</v>
      </c>
    </row>
    <row r="572" spans="1:16" ht="19.5" hidden="1" customHeight="1">
      <c r="A572" s="172" t="s">
        <v>3002</v>
      </c>
      <c r="B572" s="176">
        <v>46093</v>
      </c>
      <c r="C572" s="172" t="s">
        <v>92</v>
      </c>
      <c r="D572" s="172" t="s">
        <v>97</v>
      </c>
      <c r="E572" s="172" t="s">
        <v>42</v>
      </c>
      <c r="F572" s="172" t="s">
        <v>89</v>
      </c>
      <c r="G572" s="172" t="s">
        <v>84</v>
      </c>
      <c r="H572" s="177">
        <v>1</v>
      </c>
      <c r="I572" s="178">
        <v>0</v>
      </c>
      <c r="J572" s="176">
        <v>46085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-46.77</v>
      </c>
    </row>
    <row r="573" spans="1:16" ht="19.5" hidden="1" customHeight="1">
      <c r="A573" s="172" t="s">
        <v>3002</v>
      </c>
      <c r="B573" s="176">
        <v>46093</v>
      </c>
      <c r="C573" s="172" t="s">
        <v>2694</v>
      </c>
      <c r="D573" s="172" t="s">
        <v>98</v>
      </c>
      <c r="E573" s="172" t="s">
        <v>42</v>
      </c>
      <c r="F573" s="172" t="s">
        <v>89</v>
      </c>
      <c r="G573" s="172" t="s">
        <v>84</v>
      </c>
      <c r="H573" s="177">
        <v>1</v>
      </c>
      <c r="I573" s="178">
        <v>0</v>
      </c>
      <c r="J573" s="176">
        <v>46085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-15</v>
      </c>
    </row>
    <row r="574" spans="1:16" ht="19.5" hidden="1" customHeight="1">
      <c r="A574" s="172" t="s">
        <v>3064</v>
      </c>
      <c r="B574" s="176">
        <v>46093</v>
      </c>
      <c r="C574" s="172" t="s">
        <v>92</v>
      </c>
      <c r="D574" s="172" t="s">
        <v>24</v>
      </c>
      <c r="E574" s="172" t="s">
        <v>60</v>
      </c>
      <c r="F574" s="172" t="s">
        <v>1426</v>
      </c>
      <c r="G574" s="172" t="s">
        <v>84</v>
      </c>
      <c r="H574" s="177">
        <v>1</v>
      </c>
      <c r="I574" s="178">
        <v>2327</v>
      </c>
      <c r="J574" s="176">
        <v>46086</v>
      </c>
      <c r="K574" s="172" t="s">
        <v>93</v>
      </c>
      <c r="L574" s="172" t="s">
        <v>94</v>
      </c>
      <c r="M574" s="179">
        <v>0.43</v>
      </c>
      <c r="N574" s="177"/>
      <c r="O574" s="177">
        <v>35</v>
      </c>
      <c r="P574" s="180">
        <v>-112.39</v>
      </c>
    </row>
    <row r="575" spans="1:16" ht="19.5" hidden="1" customHeight="1">
      <c r="A575" s="172" t="s">
        <v>3064</v>
      </c>
      <c r="B575" s="176">
        <v>46093</v>
      </c>
      <c r="C575" s="172" t="s">
        <v>100</v>
      </c>
      <c r="D575" s="172" t="s">
        <v>101</v>
      </c>
      <c r="E575" s="172" t="s">
        <v>60</v>
      </c>
      <c r="F575" s="172" t="s">
        <v>1426</v>
      </c>
      <c r="G575" s="172" t="s">
        <v>84</v>
      </c>
      <c r="H575" s="177">
        <v>1</v>
      </c>
      <c r="I575" s="178">
        <v>2327</v>
      </c>
      <c r="J575" s="176">
        <v>46086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832.38</v>
      </c>
    </row>
    <row r="576" spans="1:16" ht="19.5" hidden="1" customHeight="1">
      <c r="A576" s="172" t="s">
        <v>3064</v>
      </c>
      <c r="B576" s="176">
        <v>46093</v>
      </c>
      <c r="C576" s="172" t="s">
        <v>100</v>
      </c>
      <c r="D576" s="172" t="s">
        <v>102</v>
      </c>
      <c r="E576" s="172" t="s">
        <v>60</v>
      </c>
      <c r="F576" s="172" t="s">
        <v>1426</v>
      </c>
      <c r="G576" s="172" t="s">
        <v>84</v>
      </c>
      <c r="H576" s="177">
        <v>1</v>
      </c>
      <c r="I576" s="178">
        <v>2327</v>
      </c>
      <c r="J576" s="176">
        <v>46086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8.32</v>
      </c>
    </row>
    <row r="577" spans="1:16" ht="19.5" hidden="1" customHeight="1">
      <c r="A577" s="172" t="s">
        <v>3064</v>
      </c>
      <c r="B577" s="176">
        <v>46093</v>
      </c>
      <c r="C577" s="172" t="s">
        <v>100</v>
      </c>
      <c r="D577" s="172" t="s">
        <v>103</v>
      </c>
      <c r="E577" s="172" t="s">
        <v>60</v>
      </c>
      <c r="F577" s="172" t="s">
        <v>1426</v>
      </c>
      <c r="G577" s="172" t="s">
        <v>84</v>
      </c>
      <c r="H577" s="177">
        <v>1</v>
      </c>
      <c r="I577" s="178">
        <v>2327</v>
      </c>
      <c r="J577" s="176">
        <v>46086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1486.3</v>
      </c>
    </row>
    <row r="578" spans="1:16" ht="19.5" hidden="1" customHeight="1">
      <c r="A578" s="172" t="s">
        <v>3064</v>
      </c>
      <c r="B578" s="176">
        <v>46093</v>
      </c>
      <c r="C578" s="172" t="s">
        <v>104</v>
      </c>
      <c r="D578" s="172" t="s">
        <v>105</v>
      </c>
      <c r="E578" s="172" t="s">
        <v>60</v>
      </c>
      <c r="F578" s="172" t="s">
        <v>1426</v>
      </c>
      <c r="G578" s="172" t="s">
        <v>84</v>
      </c>
      <c r="H578" s="177">
        <v>1</v>
      </c>
      <c r="I578" s="178">
        <v>2327</v>
      </c>
      <c r="J578" s="176">
        <v>46086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-1000.61</v>
      </c>
    </row>
    <row r="579" spans="1:16" ht="19.5" hidden="1" customHeight="1">
      <c r="A579" s="172" t="s">
        <v>3064</v>
      </c>
      <c r="B579" s="176">
        <v>46093</v>
      </c>
      <c r="C579" s="172" t="s">
        <v>2694</v>
      </c>
      <c r="D579" s="172" t="s">
        <v>95</v>
      </c>
      <c r="E579" s="172" t="s">
        <v>60</v>
      </c>
      <c r="F579" s="172" t="s">
        <v>1426</v>
      </c>
      <c r="G579" s="172" t="s">
        <v>84</v>
      </c>
      <c r="H579" s="177">
        <v>1</v>
      </c>
      <c r="I579" s="178">
        <v>2327</v>
      </c>
      <c r="J579" s="176">
        <v>46086</v>
      </c>
      <c r="K579" s="172" t="s">
        <v>93</v>
      </c>
      <c r="L579" s="172" t="s">
        <v>94</v>
      </c>
      <c r="M579" s="179">
        <v>0.43</v>
      </c>
      <c r="N579" s="177"/>
      <c r="O579" s="177"/>
      <c r="P579" s="180">
        <v>-9.18</v>
      </c>
    </row>
    <row r="580" spans="1:16" ht="19.5" hidden="1" customHeight="1">
      <c r="A580" s="172" t="s">
        <v>3065</v>
      </c>
      <c r="B580" s="176">
        <v>46093</v>
      </c>
      <c r="C580" s="172" t="s">
        <v>92</v>
      </c>
      <c r="D580" s="172" t="s">
        <v>24</v>
      </c>
      <c r="E580" s="172" t="s">
        <v>58</v>
      </c>
      <c r="F580" s="172" t="s">
        <v>1300</v>
      </c>
      <c r="G580" s="172" t="s">
        <v>84</v>
      </c>
      <c r="H580" s="177">
        <v>1</v>
      </c>
      <c r="I580" s="178">
        <v>2327</v>
      </c>
      <c r="J580" s="176">
        <v>46086</v>
      </c>
      <c r="K580" s="172" t="s">
        <v>93</v>
      </c>
      <c r="L580" s="172" t="s">
        <v>94</v>
      </c>
      <c r="M580" s="179">
        <v>0.43</v>
      </c>
      <c r="N580" s="177"/>
      <c r="O580" s="177">
        <v>35</v>
      </c>
      <c r="P580" s="180">
        <v>-112.39</v>
      </c>
    </row>
    <row r="581" spans="1:16" ht="19.5" hidden="1" customHeight="1">
      <c r="A581" s="172" t="s">
        <v>3065</v>
      </c>
      <c r="B581" s="176">
        <v>46093</v>
      </c>
      <c r="C581" s="172" t="s">
        <v>100</v>
      </c>
      <c r="D581" s="172" t="s">
        <v>101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2327</v>
      </c>
      <c r="J581" s="176">
        <v>46086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811.43</v>
      </c>
    </row>
    <row r="582" spans="1:16" ht="19.5" hidden="1" customHeight="1">
      <c r="A582" s="172" t="s">
        <v>3065</v>
      </c>
      <c r="B582" s="176">
        <v>46093</v>
      </c>
      <c r="C582" s="172" t="s">
        <v>100</v>
      </c>
      <c r="D582" s="172" t="s">
        <v>102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2327</v>
      </c>
      <c r="J582" s="176">
        <v>46086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8.11</v>
      </c>
    </row>
    <row r="583" spans="1:16" ht="19.5" hidden="1" customHeight="1">
      <c r="A583" s="172" t="s">
        <v>3065</v>
      </c>
      <c r="B583" s="176">
        <v>46093</v>
      </c>
      <c r="C583" s="172" t="s">
        <v>100</v>
      </c>
      <c r="D583" s="172" t="s">
        <v>103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2327</v>
      </c>
      <c r="J583" s="176">
        <v>46086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1507.46</v>
      </c>
    </row>
    <row r="584" spans="1:16" ht="19.5" hidden="1" customHeight="1">
      <c r="A584" s="172" t="s">
        <v>3065</v>
      </c>
      <c r="B584" s="176">
        <v>46093</v>
      </c>
      <c r="C584" s="172" t="s">
        <v>104</v>
      </c>
      <c r="D584" s="172" t="s">
        <v>105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2327</v>
      </c>
      <c r="J584" s="176">
        <v>46086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-1000.61</v>
      </c>
    </row>
    <row r="585" spans="1:16" ht="19.5" hidden="1" customHeight="1">
      <c r="A585" s="172" t="s">
        <v>3065</v>
      </c>
      <c r="B585" s="176">
        <v>46093</v>
      </c>
      <c r="C585" s="172" t="s">
        <v>2694</v>
      </c>
      <c r="D585" s="172" t="s">
        <v>95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2327</v>
      </c>
      <c r="J585" s="176">
        <v>46086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-9.18</v>
      </c>
    </row>
    <row r="586" spans="1:16" ht="19.5" hidden="1" customHeight="1">
      <c r="A586" s="172" t="s">
        <v>3066</v>
      </c>
      <c r="B586" s="176">
        <v>46093</v>
      </c>
      <c r="C586" s="172" t="s">
        <v>92</v>
      </c>
      <c r="D586" s="172" t="s">
        <v>24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2517</v>
      </c>
      <c r="J586" s="176">
        <v>46090</v>
      </c>
      <c r="K586" s="172" t="s">
        <v>93</v>
      </c>
      <c r="L586" s="172" t="s">
        <v>94</v>
      </c>
      <c r="M586" s="179">
        <v>0.43</v>
      </c>
      <c r="N586" s="177"/>
      <c r="O586" s="177">
        <v>34</v>
      </c>
      <c r="P586" s="180">
        <v>-95.11</v>
      </c>
    </row>
    <row r="587" spans="1:16" ht="19.5" hidden="1" customHeight="1">
      <c r="A587" s="172" t="s">
        <v>3066</v>
      </c>
      <c r="B587" s="176">
        <v>46093</v>
      </c>
      <c r="C587" s="172" t="s">
        <v>100</v>
      </c>
      <c r="D587" s="172" t="s">
        <v>101</v>
      </c>
      <c r="E587" s="172" t="s">
        <v>42</v>
      </c>
      <c r="F587" s="172" t="s">
        <v>89</v>
      </c>
      <c r="G587" s="172" t="s">
        <v>84</v>
      </c>
      <c r="H587" s="177">
        <v>1</v>
      </c>
      <c r="I587" s="178">
        <v>2517</v>
      </c>
      <c r="J587" s="176">
        <v>46090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875.48</v>
      </c>
    </row>
    <row r="588" spans="1:16" ht="19.5" hidden="1" customHeight="1">
      <c r="A588" s="172" t="s">
        <v>3066</v>
      </c>
      <c r="B588" s="176">
        <v>46093</v>
      </c>
      <c r="C588" s="172" t="s">
        <v>100</v>
      </c>
      <c r="D588" s="172" t="s">
        <v>102</v>
      </c>
      <c r="E588" s="172" t="s">
        <v>42</v>
      </c>
      <c r="F588" s="172" t="s">
        <v>89</v>
      </c>
      <c r="G588" s="172" t="s">
        <v>84</v>
      </c>
      <c r="H588" s="177">
        <v>1</v>
      </c>
      <c r="I588" s="178">
        <v>2517</v>
      </c>
      <c r="J588" s="176">
        <v>46090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8.75</v>
      </c>
    </row>
    <row r="589" spans="1:16" ht="19.5" hidden="1" customHeight="1">
      <c r="A589" s="172" t="s">
        <v>3066</v>
      </c>
      <c r="B589" s="176">
        <v>46093</v>
      </c>
      <c r="C589" s="172" t="s">
        <v>100</v>
      </c>
      <c r="D589" s="172" t="s">
        <v>103</v>
      </c>
      <c r="E589" s="172" t="s">
        <v>42</v>
      </c>
      <c r="F589" s="172" t="s">
        <v>89</v>
      </c>
      <c r="G589" s="172" t="s">
        <v>84</v>
      </c>
      <c r="H589" s="177">
        <v>1</v>
      </c>
      <c r="I589" s="178">
        <v>2517</v>
      </c>
      <c r="J589" s="176">
        <v>46090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1632.77</v>
      </c>
    </row>
    <row r="590" spans="1:16" ht="19.5" hidden="1" customHeight="1">
      <c r="A590" s="172" t="s">
        <v>3066</v>
      </c>
      <c r="B590" s="176">
        <v>46093</v>
      </c>
      <c r="C590" s="172" t="s">
        <v>104</v>
      </c>
      <c r="D590" s="172" t="s">
        <v>105</v>
      </c>
      <c r="E590" s="172" t="s">
        <v>42</v>
      </c>
      <c r="F590" s="172" t="s">
        <v>89</v>
      </c>
      <c r="G590" s="172" t="s">
        <v>84</v>
      </c>
      <c r="H590" s="177">
        <v>1</v>
      </c>
      <c r="I590" s="178">
        <v>2517</v>
      </c>
      <c r="J590" s="176">
        <v>46090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-1082.31</v>
      </c>
    </row>
    <row r="591" spans="1:16" ht="19.5" hidden="1" customHeight="1">
      <c r="A591" s="172" t="s">
        <v>3066</v>
      </c>
      <c r="B591" s="176">
        <v>46093</v>
      </c>
      <c r="C591" s="172" t="s">
        <v>2694</v>
      </c>
      <c r="D591" s="172" t="s">
        <v>95</v>
      </c>
      <c r="E591" s="172" t="s">
        <v>42</v>
      </c>
      <c r="F591" s="172" t="s">
        <v>89</v>
      </c>
      <c r="G591" s="172" t="s">
        <v>84</v>
      </c>
      <c r="H591" s="177">
        <v>1</v>
      </c>
      <c r="I591" s="178">
        <v>2517</v>
      </c>
      <c r="J591" s="176">
        <v>46090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-11.38</v>
      </c>
    </row>
    <row r="592" spans="1:16" ht="19.5" hidden="1" customHeight="1">
      <c r="A592" s="172" t="s">
        <v>3067</v>
      </c>
      <c r="B592" s="176">
        <v>46093</v>
      </c>
      <c r="C592" s="172" t="s">
        <v>2694</v>
      </c>
      <c r="D592" s="172" t="s">
        <v>82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0</v>
      </c>
      <c r="J592" s="176">
        <v>46093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-8.35</v>
      </c>
    </row>
    <row r="593" spans="1:16" ht="19.5" hidden="1" customHeight="1">
      <c r="A593" s="172" t="s">
        <v>3067</v>
      </c>
      <c r="B593" s="176">
        <v>46093</v>
      </c>
      <c r="C593" s="172" t="s">
        <v>2694</v>
      </c>
      <c r="D593" s="172" t="s">
        <v>82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0</v>
      </c>
      <c r="J593" s="176">
        <v>46093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8.35</v>
      </c>
    </row>
    <row r="594" spans="1:16" ht="19.5" hidden="1" customHeight="1">
      <c r="A594" s="172" t="s">
        <v>3066</v>
      </c>
      <c r="B594" s="176">
        <v>46093</v>
      </c>
      <c r="C594" s="172" t="s">
        <v>2694</v>
      </c>
      <c r="D594" s="172" t="s">
        <v>82</v>
      </c>
      <c r="E594" s="172" t="s">
        <v>42</v>
      </c>
      <c r="F594" s="172" t="s">
        <v>89</v>
      </c>
      <c r="G594" s="172" t="s">
        <v>84</v>
      </c>
      <c r="H594" s="177">
        <v>1</v>
      </c>
      <c r="I594" s="178">
        <v>0</v>
      </c>
      <c r="J594" s="176">
        <v>46090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-16.63</v>
      </c>
    </row>
    <row r="595" spans="1:16" ht="19.5" hidden="1" customHeight="1">
      <c r="A595" s="172" t="s">
        <v>3068</v>
      </c>
      <c r="B595" s="176">
        <v>46093</v>
      </c>
      <c r="C595" s="172" t="s">
        <v>92</v>
      </c>
      <c r="D595" s="172" t="s">
        <v>24</v>
      </c>
      <c r="E595" s="172" t="s">
        <v>43</v>
      </c>
      <c r="F595" s="172" t="s">
        <v>125</v>
      </c>
      <c r="G595" s="172" t="s">
        <v>84</v>
      </c>
      <c r="H595" s="177">
        <v>1</v>
      </c>
      <c r="I595" s="178">
        <v>2612</v>
      </c>
      <c r="J595" s="176">
        <v>46092</v>
      </c>
      <c r="K595" s="172" t="s">
        <v>93</v>
      </c>
      <c r="L595" s="172" t="s">
        <v>94</v>
      </c>
      <c r="M595" s="179">
        <v>0.43</v>
      </c>
      <c r="N595" s="177"/>
      <c r="O595" s="177">
        <v>34</v>
      </c>
      <c r="P595" s="180">
        <v>-96.44</v>
      </c>
    </row>
    <row r="596" spans="1:16" ht="19.5" hidden="1" customHeight="1">
      <c r="A596" s="172" t="s">
        <v>3068</v>
      </c>
      <c r="B596" s="176">
        <v>46093</v>
      </c>
      <c r="C596" s="172" t="s">
        <v>100</v>
      </c>
      <c r="D596" s="172" t="s">
        <v>101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2612</v>
      </c>
      <c r="J596" s="176">
        <v>46092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961.98</v>
      </c>
    </row>
    <row r="597" spans="1:16" ht="19.5" hidden="1" customHeight="1">
      <c r="A597" s="172" t="s">
        <v>3068</v>
      </c>
      <c r="B597" s="176">
        <v>46093</v>
      </c>
      <c r="C597" s="172" t="s">
        <v>100</v>
      </c>
      <c r="D597" s="172" t="s">
        <v>102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2612</v>
      </c>
      <c r="J597" s="176">
        <v>46092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9.6199999999999992</v>
      </c>
    </row>
    <row r="598" spans="1:16" ht="19.5" hidden="1" customHeight="1">
      <c r="A598" s="172" t="s">
        <v>3068</v>
      </c>
      <c r="B598" s="176">
        <v>46093</v>
      </c>
      <c r="C598" s="172" t="s">
        <v>100</v>
      </c>
      <c r="D598" s="172" t="s">
        <v>103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2612</v>
      </c>
      <c r="J598" s="176">
        <v>46092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1640.4</v>
      </c>
    </row>
    <row r="599" spans="1:16" ht="19.5" hidden="1" customHeight="1">
      <c r="A599" s="172" t="s">
        <v>3068</v>
      </c>
      <c r="B599" s="176">
        <v>46093</v>
      </c>
      <c r="C599" s="172" t="s">
        <v>104</v>
      </c>
      <c r="D599" s="172" t="s">
        <v>105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2612</v>
      </c>
      <c r="J599" s="176">
        <v>46092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-1123.1600000000001</v>
      </c>
    </row>
    <row r="600" spans="1:16" ht="19.5" hidden="1" customHeight="1">
      <c r="A600" s="172" t="s">
        <v>3068</v>
      </c>
      <c r="B600" s="176">
        <v>46093</v>
      </c>
      <c r="C600" s="172" t="s">
        <v>2694</v>
      </c>
      <c r="D600" s="172" t="s">
        <v>95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2612</v>
      </c>
      <c r="J600" s="176">
        <v>46092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-11.22</v>
      </c>
    </row>
    <row r="601" spans="1:16" ht="19.5" hidden="1" customHeight="1">
      <c r="A601" s="172" t="s">
        <v>3069</v>
      </c>
      <c r="B601" s="176">
        <v>46093</v>
      </c>
      <c r="C601" s="172" t="s">
        <v>92</v>
      </c>
      <c r="D601" s="172" t="s">
        <v>24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2612</v>
      </c>
      <c r="J601" s="176">
        <v>46092</v>
      </c>
      <c r="K601" s="172" t="s">
        <v>93</v>
      </c>
      <c r="L601" s="172" t="s">
        <v>94</v>
      </c>
      <c r="M601" s="179">
        <v>0.43</v>
      </c>
      <c r="N601" s="177"/>
      <c r="O601" s="177">
        <v>34</v>
      </c>
      <c r="P601" s="180">
        <v>-96.44</v>
      </c>
    </row>
    <row r="602" spans="1:16" ht="19.5" hidden="1" customHeight="1">
      <c r="A602" s="172" t="s">
        <v>3069</v>
      </c>
      <c r="B602" s="176">
        <v>46093</v>
      </c>
      <c r="C602" s="172" t="s">
        <v>100</v>
      </c>
      <c r="D602" s="172" t="s">
        <v>101</v>
      </c>
      <c r="E602" s="172" t="s">
        <v>43</v>
      </c>
      <c r="F602" s="172" t="s">
        <v>125</v>
      </c>
      <c r="G602" s="172" t="s">
        <v>84</v>
      </c>
      <c r="H602" s="177">
        <v>1</v>
      </c>
      <c r="I602" s="178">
        <v>2612</v>
      </c>
      <c r="J602" s="176">
        <v>46092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995.24</v>
      </c>
    </row>
    <row r="603" spans="1:16" ht="19.5" hidden="1" customHeight="1">
      <c r="A603" s="172" t="s">
        <v>3069</v>
      </c>
      <c r="B603" s="176">
        <v>46093</v>
      </c>
      <c r="C603" s="172" t="s">
        <v>100</v>
      </c>
      <c r="D603" s="172" t="s">
        <v>102</v>
      </c>
      <c r="E603" s="172" t="s">
        <v>43</v>
      </c>
      <c r="F603" s="172" t="s">
        <v>125</v>
      </c>
      <c r="G603" s="172" t="s">
        <v>84</v>
      </c>
      <c r="H603" s="177">
        <v>1</v>
      </c>
      <c r="I603" s="178">
        <v>2612</v>
      </c>
      <c r="J603" s="176">
        <v>46092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9.9499999999999993</v>
      </c>
    </row>
    <row r="604" spans="1:16" ht="19.5" hidden="1" customHeight="1">
      <c r="A604" s="172" t="s">
        <v>3069</v>
      </c>
      <c r="B604" s="176">
        <v>46093</v>
      </c>
      <c r="C604" s="172" t="s">
        <v>100</v>
      </c>
      <c r="D604" s="172" t="s">
        <v>103</v>
      </c>
      <c r="E604" s="172" t="s">
        <v>43</v>
      </c>
      <c r="F604" s="172" t="s">
        <v>125</v>
      </c>
      <c r="G604" s="172" t="s">
        <v>84</v>
      </c>
      <c r="H604" s="177">
        <v>1</v>
      </c>
      <c r="I604" s="178">
        <v>2612</v>
      </c>
      <c r="J604" s="176">
        <v>46092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1606.81</v>
      </c>
    </row>
    <row r="605" spans="1:16" ht="19.5" hidden="1" customHeight="1">
      <c r="A605" s="172" t="s">
        <v>3069</v>
      </c>
      <c r="B605" s="176">
        <v>46093</v>
      </c>
      <c r="C605" s="172" t="s">
        <v>104</v>
      </c>
      <c r="D605" s="172" t="s">
        <v>105</v>
      </c>
      <c r="E605" s="172" t="s">
        <v>43</v>
      </c>
      <c r="F605" s="172" t="s">
        <v>125</v>
      </c>
      <c r="G605" s="172" t="s">
        <v>84</v>
      </c>
      <c r="H605" s="177">
        <v>1</v>
      </c>
      <c r="I605" s="178">
        <v>2612</v>
      </c>
      <c r="J605" s="176">
        <v>46092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-1123.1600000000001</v>
      </c>
    </row>
    <row r="606" spans="1:16" ht="19.5" hidden="1" customHeight="1">
      <c r="A606" s="172" t="s">
        <v>3069</v>
      </c>
      <c r="B606" s="176">
        <v>46093</v>
      </c>
      <c r="C606" s="172" t="s">
        <v>2694</v>
      </c>
      <c r="D606" s="172" t="s">
        <v>95</v>
      </c>
      <c r="E606" s="172" t="s">
        <v>43</v>
      </c>
      <c r="F606" s="172" t="s">
        <v>125</v>
      </c>
      <c r="G606" s="172" t="s">
        <v>84</v>
      </c>
      <c r="H606" s="177">
        <v>1</v>
      </c>
      <c r="I606" s="178">
        <v>2612</v>
      </c>
      <c r="J606" s="176">
        <v>46092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-12.97</v>
      </c>
    </row>
    <row r="607" spans="1:16" ht="19.5" hidden="1" customHeight="1">
      <c r="A607" s="172" t="s">
        <v>3068</v>
      </c>
      <c r="B607" s="176">
        <v>46093</v>
      </c>
      <c r="C607" s="172" t="s">
        <v>2694</v>
      </c>
      <c r="D607" s="172" t="s">
        <v>82</v>
      </c>
      <c r="E607" s="172" t="s">
        <v>43</v>
      </c>
      <c r="F607" s="172" t="s">
        <v>125</v>
      </c>
      <c r="G607" s="172" t="s">
        <v>84</v>
      </c>
      <c r="H607" s="177">
        <v>1</v>
      </c>
      <c r="I607" s="178">
        <v>0</v>
      </c>
      <c r="J607" s="176">
        <v>46092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-18.28</v>
      </c>
    </row>
    <row r="608" spans="1:16" ht="19.5" hidden="1" customHeight="1">
      <c r="A608" s="172" t="s">
        <v>3069</v>
      </c>
      <c r="B608" s="176">
        <v>46093</v>
      </c>
      <c r="C608" s="172" t="s">
        <v>2694</v>
      </c>
      <c r="D608" s="172" t="s">
        <v>82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46092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-18.91</v>
      </c>
    </row>
    <row r="609" spans="1:16" ht="19.5" hidden="1" customHeight="1">
      <c r="A609" s="172" t="s">
        <v>3070</v>
      </c>
      <c r="B609" s="176">
        <v>46093</v>
      </c>
      <c r="C609" s="172" t="s">
        <v>92</v>
      </c>
      <c r="D609" s="172" t="s">
        <v>96</v>
      </c>
      <c r="E609" s="172" t="s">
        <v>56</v>
      </c>
      <c r="F609" s="172" t="s">
        <v>1213</v>
      </c>
      <c r="G609" s="172" t="s">
        <v>84</v>
      </c>
      <c r="H609" s="177">
        <v>1</v>
      </c>
      <c r="I609" s="178">
        <v>0</v>
      </c>
      <c r="J609" s="176">
        <v>46084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0</v>
      </c>
    </row>
    <row r="610" spans="1:16" ht="19.5" hidden="1" customHeight="1">
      <c r="A610" s="172" t="s">
        <v>3070</v>
      </c>
      <c r="B610" s="176">
        <v>46093</v>
      </c>
      <c r="C610" s="172" t="s">
        <v>92</v>
      </c>
      <c r="D610" s="172" t="s">
        <v>97</v>
      </c>
      <c r="E610" s="172" t="s">
        <v>56</v>
      </c>
      <c r="F610" s="172" t="s">
        <v>1213</v>
      </c>
      <c r="G610" s="172" t="s">
        <v>84</v>
      </c>
      <c r="H610" s="177">
        <v>1</v>
      </c>
      <c r="I610" s="178">
        <v>0</v>
      </c>
      <c r="J610" s="176">
        <v>46084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-56.94</v>
      </c>
    </row>
    <row r="611" spans="1:16" ht="19.5" hidden="1" customHeight="1">
      <c r="A611" s="172" t="s">
        <v>3070</v>
      </c>
      <c r="B611" s="176">
        <v>46093</v>
      </c>
      <c r="C611" s="172" t="s">
        <v>2694</v>
      </c>
      <c r="D611" s="172" t="s">
        <v>98</v>
      </c>
      <c r="E611" s="172" t="s">
        <v>56</v>
      </c>
      <c r="F611" s="172" t="s">
        <v>1213</v>
      </c>
      <c r="G611" s="172" t="s">
        <v>84</v>
      </c>
      <c r="H611" s="177">
        <v>1</v>
      </c>
      <c r="I611" s="178">
        <v>0</v>
      </c>
      <c r="J611" s="176">
        <v>46084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-15</v>
      </c>
    </row>
    <row r="612" spans="1:16" ht="19.5" hidden="1" customHeight="1">
      <c r="A612" s="172" t="s">
        <v>3070</v>
      </c>
      <c r="B612" s="176">
        <v>46093</v>
      </c>
      <c r="C612" s="172" t="s">
        <v>92</v>
      </c>
      <c r="D612" s="172" t="s">
        <v>24</v>
      </c>
      <c r="E612" s="172" t="s">
        <v>56</v>
      </c>
      <c r="F612" s="172" t="s">
        <v>1213</v>
      </c>
      <c r="G612" s="172" t="s">
        <v>84</v>
      </c>
      <c r="H612" s="177">
        <v>1</v>
      </c>
      <c r="I612" s="178">
        <v>0</v>
      </c>
      <c r="J612" s="176">
        <v>46084</v>
      </c>
      <c r="K612" s="172" t="s">
        <v>93</v>
      </c>
      <c r="L612" s="172" t="s">
        <v>94</v>
      </c>
      <c r="M612" s="179">
        <v>0</v>
      </c>
      <c r="N612" s="177"/>
      <c r="O612" s="177">
        <v>35</v>
      </c>
      <c r="P612" s="180">
        <v>-56.94</v>
      </c>
    </row>
    <row r="613" spans="1:16" ht="19.5" hidden="1" customHeight="1">
      <c r="A613" s="172" t="s">
        <v>2978</v>
      </c>
      <c r="B613" s="176">
        <v>46093</v>
      </c>
      <c r="C613" s="172" t="s">
        <v>92</v>
      </c>
      <c r="D613" s="172" t="s">
        <v>24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0</v>
      </c>
      <c r="J613" s="176">
        <v>46086</v>
      </c>
      <c r="K613" s="172" t="s">
        <v>93</v>
      </c>
      <c r="L613" s="172" t="s">
        <v>94</v>
      </c>
      <c r="M613" s="179">
        <v>0</v>
      </c>
      <c r="N613" s="177"/>
      <c r="O613" s="177">
        <v>35</v>
      </c>
      <c r="P613" s="180">
        <v>-56.94</v>
      </c>
    </row>
    <row r="614" spans="1:16" ht="19.5" hidden="1" customHeight="1">
      <c r="A614" s="172" t="s">
        <v>2978</v>
      </c>
      <c r="B614" s="176">
        <v>46093</v>
      </c>
      <c r="C614" s="172" t="s">
        <v>92</v>
      </c>
      <c r="D614" s="172" t="s">
        <v>96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0</v>
      </c>
      <c r="J614" s="176">
        <v>46086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0</v>
      </c>
    </row>
    <row r="615" spans="1:16" ht="19.5" hidden="1" customHeight="1">
      <c r="A615" s="172" t="s">
        <v>2978</v>
      </c>
      <c r="B615" s="176">
        <v>46093</v>
      </c>
      <c r="C615" s="172" t="s">
        <v>92</v>
      </c>
      <c r="D615" s="172" t="s">
        <v>97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0</v>
      </c>
      <c r="J615" s="176">
        <v>46086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-56.94</v>
      </c>
    </row>
    <row r="616" spans="1:16" ht="19.5" hidden="1" customHeight="1">
      <c r="A616" s="172" t="s">
        <v>2978</v>
      </c>
      <c r="B616" s="176">
        <v>46093</v>
      </c>
      <c r="C616" s="172" t="s">
        <v>2694</v>
      </c>
      <c r="D616" s="172" t="s">
        <v>98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0</v>
      </c>
      <c r="J616" s="176">
        <v>46086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-15</v>
      </c>
    </row>
    <row r="617" spans="1:16" ht="19.5" hidden="1" customHeight="1">
      <c r="A617" s="172" t="s">
        <v>3071</v>
      </c>
      <c r="B617" s="176">
        <v>46093</v>
      </c>
      <c r="C617" s="172" t="s">
        <v>92</v>
      </c>
      <c r="D617" s="172" t="s">
        <v>24</v>
      </c>
      <c r="E617" s="172" t="s">
        <v>42</v>
      </c>
      <c r="F617" s="172" t="s">
        <v>89</v>
      </c>
      <c r="G617" s="172" t="s">
        <v>84</v>
      </c>
      <c r="H617" s="177">
        <v>1</v>
      </c>
      <c r="I617" s="178">
        <v>0</v>
      </c>
      <c r="J617" s="176">
        <v>46088</v>
      </c>
      <c r="K617" s="172" t="s">
        <v>93</v>
      </c>
      <c r="L617" s="172" t="s">
        <v>94</v>
      </c>
      <c r="M617" s="179">
        <v>0</v>
      </c>
      <c r="N617" s="177"/>
      <c r="O617" s="177">
        <v>34</v>
      </c>
      <c r="P617" s="180">
        <v>-46.77</v>
      </c>
    </row>
    <row r="618" spans="1:16" ht="19.5" hidden="1" customHeight="1">
      <c r="A618" s="172" t="s">
        <v>3071</v>
      </c>
      <c r="B618" s="176">
        <v>46093</v>
      </c>
      <c r="C618" s="172" t="s">
        <v>2694</v>
      </c>
      <c r="D618" s="172" t="s">
        <v>95</v>
      </c>
      <c r="E618" s="172" t="s">
        <v>42</v>
      </c>
      <c r="F618" s="172" t="s">
        <v>89</v>
      </c>
      <c r="G618" s="172" t="s">
        <v>84</v>
      </c>
      <c r="H618" s="177">
        <v>1</v>
      </c>
      <c r="I618" s="178">
        <v>0</v>
      </c>
      <c r="J618" s="176">
        <v>46088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-9.39</v>
      </c>
    </row>
    <row r="619" spans="1:16" ht="19.5" hidden="1" customHeight="1">
      <c r="A619" s="172" t="s">
        <v>3072</v>
      </c>
      <c r="B619" s="176">
        <v>46093</v>
      </c>
      <c r="C619" s="172" t="s">
        <v>92</v>
      </c>
      <c r="D619" s="172" t="s">
        <v>24</v>
      </c>
      <c r="E619" s="172" t="s">
        <v>42</v>
      </c>
      <c r="F619" s="172" t="s">
        <v>89</v>
      </c>
      <c r="G619" s="172" t="s">
        <v>84</v>
      </c>
      <c r="H619" s="177">
        <v>1</v>
      </c>
      <c r="I619" s="178">
        <v>2450</v>
      </c>
      <c r="J619" s="176">
        <v>46088</v>
      </c>
      <c r="K619" s="172" t="s">
        <v>93</v>
      </c>
      <c r="L619" s="172" t="s">
        <v>94</v>
      </c>
      <c r="M619" s="179">
        <v>0.43</v>
      </c>
      <c r="N619" s="177"/>
      <c r="O619" s="177">
        <v>34</v>
      </c>
      <c r="P619" s="180">
        <v>-94.17</v>
      </c>
    </row>
    <row r="620" spans="1:16" ht="19.5" hidden="1" customHeight="1">
      <c r="A620" s="172" t="s">
        <v>3072</v>
      </c>
      <c r="B620" s="176">
        <v>46093</v>
      </c>
      <c r="C620" s="172" t="s">
        <v>100</v>
      </c>
      <c r="D620" s="172" t="s">
        <v>101</v>
      </c>
      <c r="E620" s="172" t="s">
        <v>42</v>
      </c>
      <c r="F620" s="172" t="s">
        <v>89</v>
      </c>
      <c r="G620" s="172" t="s">
        <v>84</v>
      </c>
      <c r="H620" s="177">
        <v>1</v>
      </c>
      <c r="I620" s="178">
        <v>2450</v>
      </c>
      <c r="J620" s="176">
        <v>46088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944.61</v>
      </c>
    </row>
    <row r="621" spans="1:16" ht="19.5" hidden="1" customHeight="1">
      <c r="A621" s="172" t="s">
        <v>3072</v>
      </c>
      <c r="B621" s="176">
        <v>46093</v>
      </c>
      <c r="C621" s="172" t="s">
        <v>100</v>
      </c>
      <c r="D621" s="172" t="s">
        <v>102</v>
      </c>
      <c r="E621" s="172" t="s">
        <v>42</v>
      </c>
      <c r="F621" s="172" t="s">
        <v>89</v>
      </c>
      <c r="G621" s="172" t="s">
        <v>84</v>
      </c>
      <c r="H621" s="177">
        <v>1</v>
      </c>
      <c r="I621" s="178">
        <v>2450</v>
      </c>
      <c r="J621" s="176">
        <v>46088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3072</v>
      </c>
      <c r="B622" s="176">
        <v>46093</v>
      </c>
      <c r="C622" s="172" t="s">
        <v>100</v>
      </c>
      <c r="D622" s="172" t="s">
        <v>103</v>
      </c>
      <c r="E622" s="172" t="s">
        <v>42</v>
      </c>
      <c r="F622" s="172" t="s">
        <v>89</v>
      </c>
      <c r="G622" s="172" t="s">
        <v>84</v>
      </c>
      <c r="H622" s="177">
        <v>1</v>
      </c>
      <c r="I622" s="178">
        <v>2450</v>
      </c>
      <c r="J622" s="176">
        <v>46088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1505.39</v>
      </c>
    </row>
    <row r="623" spans="1:16" ht="19.5" hidden="1" customHeight="1">
      <c r="A623" s="172" t="s">
        <v>3072</v>
      </c>
      <c r="B623" s="176">
        <v>46093</v>
      </c>
      <c r="C623" s="172" t="s">
        <v>104</v>
      </c>
      <c r="D623" s="172" t="s">
        <v>105</v>
      </c>
      <c r="E623" s="172" t="s">
        <v>42</v>
      </c>
      <c r="F623" s="172" t="s">
        <v>89</v>
      </c>
      <c r="G623" s="172" t="s">
        <v>84</v>
      </c>
      <c r="H623" s="177">
        <v>1</v>
      </c>
      <c r="I623" s="178">
        <v>2450</v>
      </c>
      <c r="J623" s="176">
        <v>46088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-1053.5</v>
      </c>
    </row>
    <row r="624" spans="1:16" ht="19.5" hidden="1" customHeight="1">
      <c r="A624" s="172" t="s">
        <v>3071</v>
      </c>
      <c r="B624" s="176">
        <v>46093</v>
      </c>
      <c r="C624" s="172" t="s">
        <v>92</v>
      </c>
      <c r="D624" s="172" t="s">
        <v>96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46088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0</v>
      </c>
    </row>
    <row r="625" spans="1:16" ht="19.5" hidden="1" customHeight="1">
      <c r="A625" s="172" t="s">
        <v>3071</v>
      </c>
      <c r="B625" s="176">
        <v>46093</v>
      </c>
      <c r="C625" s="172" t="s">
        <v>92</v>
      </c>
      <c r="D625" s="172" t="s">
        <v>97</v>
      </c>
      <c r="E625" s="172" t="s">
        <v>42</v>
      </c>
      <c r="F625" s="172" t="s">
        <v>89</v>
      </c>
      <c r="G625" s="172" t="s">
        <v>84</v>
      </c>
      <c r="H625" s="177">
        <v>1</v>
      </c>
      <c r="I625" s="178">
        <v>0</v>
      </c>
      <c r="J625" s="176">
        <v>46088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-46.77</v>
      </c>
    </row>
    <row r="626" spans="1:16" ht="19.5" hidden="1" customHeight="1">
      <c r="A626" s="172" t="s">
        <v>3071</v>
      </c>
      <c r="B626" s="176">
        <v>46093</v>
      </c>
      <c r="C626" s="172" t="s">
        <v>2694</v>
      </c>
      <c r="D626" s="172" t="s">
        <v>98</v>
      </c>
      <c r="E626" s="172" t="s">
        <v>42</v>
      </c>
      <c r="F626" s="172" t="s">
        <v>89</v>
      </c>
      <c r="G626" s="172" t="s">
        <v>84</v>
      </c>
      <c r="H626" s="177">
        <v>1</v>
      </c>
      <c r="I626" s="178">
        <v>0</v>
      </c>
      <c r="J626" s="176">
        <v>46088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-15</v>
      </c>
    </row>
    <row r="627" spans="1:16" ht="19.5" hidden="1" customHeight="1">
      <c r="A627" s="172" t="s">
        <v>3073</v>
      </c>
      <c r="B627" s="176">
        <v>46093</v>
      </c>
      <c r="C627" s="172" t="s">
        <v>92</v>
      </c>
      <c r="D627" s="172" t="s">
        <v>24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2517</v>
      </c>
      <c r="J627" s="176">
        <v>46091</v>
      </c>
      <c r="K627" s="172" t="s">
        <v>93</v>
      </c>
      <c r="L627" s="172" t="s">
        <v>94</v>
      </c>
      <c r="M627" s="179">
        <v>0.43</v>
      </c>
      <c r="N627" s="177"/>
      <c r="O627" s="177">
        <v>33</v>
      </c>
      <c r="P627" s="180">
        <v>-98.99</v>
      </c>
    </row>
    <row r="628" spans="1:16" ht="19.5" hidden="1" customHeight="1">
      <c r="A628" s="172" t="s">
        <v>3073</v>
      </c>
      <c r="B628" s="176">
        <v>46093</v>
      </c>
      <c r="C628" s="172" t="s">
        <v>100</v>
      </c>
      <c r="D628" s="172" t="s">
        <v>101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2517</v>
      </c>
      <c r="J628" s="176">
        <v>46091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1096.96</v>
      </c>
    </row>
    <row r="629" spans="1:16" ht="19.5" hidden="1" customHeight="1">
      <c r="A629" s="172" t="s">
        <v>3073</v>
      </c>
      <c r="B629" s="176">
        <v>46093</v>
      </c>
      <c r="C629" s="172" t="s">
        <v>100</v>
      </c>
      <c r="D629" s="172" t="s">
        <v>102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2517</v>
      </c>
      <c r="J629" s="176">
        <v>46091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10.97</v>
      </c>
    </row>
    <row r="630" spans="1:16" ht="19.5" hidden="1" customHeight="1">
      <c r="A630" s="172" t="s">
        <v>3073</v>
      </c>
      <c r="B630" s="176">
        <v>46093</v>
      </c>
      <c r="C630" s="172" t="s">
        <v>100</v>
      </c>
      <c r="D630" s="172" t="s">
        <v>103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2517</v>
      </c>
      <c r="J630" s="176">
        <v>46091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1409.07</v>
      </c>
    </row>
    <row r="631" spans="1:16" ht="19.5" hidden="1" customHeight="1">
      <c r="A631" s="172" t="s">
        <v>3073</v>
      </c>
      <c r="B631" s="176">
        <v>46093</v>
      </c>
      <c r="C631" s="172" t="s">
        <v>104</v>
      </c>
      <c r="D631" s="172" t="s">
        <v>105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2517</v>
      </c>
      <c r="J631" s="176">
        <v>46091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-1082.31</v>
      </c>
    </row>
    <row r="632" spans="1:16" ht="19.5" hidden="1" customHeight="1">
      <c r="A632" s="172" t="s">
        <v>3073</v>
      </c>
      <c r="B632" s="176">
        <v>46093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2517</v>
      </c>
      <c r="J632" s="176">
        <v>46091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-11.04</v>
      </c>
    </row>
    <row r="633" spans="1:16" ht="19.5" hidden="1" customHeight="1">
      <c r="A633" s="172" t="s">
        <v>3074</v>
      </c>
      <c r="B633" s="176">
        <v>46093</v>
      </c>
      <c r="C633" s="172" t="s">
        <v>92</v>
      </c>
      <c r="D633" s="172" t="s">
        <v>24</v>
      </c>
      <c r="E633" s="172" t="s">
        <v>43</v>
      </c>
      <c r="F633" s="172" t="s">
        <v>125</v>
      </c>
      <c r="G633" s="172" t="s">
        <v>84</v>
      </c>
      <c r="H633" s="177">
        <v>1</v>
      </c>
      <c r="I633" s="178">
        <v>0</v>
      </c>
      <c r="J633" s="176">
        <v>46088</v>
      </c>
      <c r="K633" s="172" t="s">
        <v>93</v>
      </c>
      <c r="L633" s="172" t="s">
        <v>94</v>
      </c>
      <c r="M633" s="179">
        <v>0</v>
      </c>
      <c r="N633" s="177"/>
      <c r="O633" s="177">
        <v>34</v>
      </c>
      <c r="P633" s="180">
        <v>-46.77</v>
      </c>
    </row>
    <row r="634" spans="1:16" ht="19.5" hidden="1" customHeight="1">
      <c r="A634" s="172" t="s">
        <v>3074</v>
      </c>
      <c r="B634" s="176">
        <v>46093</v>
      </c>
      <c r="C634" s="172" t="s">
        <v>2694</v>
      </c>
      <c r="D634" s="172" t="s">
        <v>95</v>
      </c>
      <c r="E634" s="172" t="s">
        <v>43</v>
      </c>
      <c r="F634" s="172" t="s">
        <v>125</v>
      </c>
      <c r="G634" s="172" t="s">
        <v>84</v>
      </c>
      <c r="H634" s="177">
        <v>1</v>
      </c>
      <c r="I634" s="178">
        <v>0</v>
      </c>
      <c r="J634" s="176">
        <v>46088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-19.850000000000001</v>
      </c>
    </row>
    <row r="635" spans="1:16" ht="19.5" hidden="1" customHeight="1">
      <c r="A635" s="172" t="s">
        <v>3074</v>
      </c>
      <c r="B635" s="176">
        <v>46093</v>
      </c>
      <c r="C635" s="172" t="s">
        <v>92</v>
      </c>
      <c r="D635" s="172" t="s">
        <v>96</v>
      </c>
      <c r="E635" s="172" t="s">
        <v>43</v>
      </c>
      <c r="F635" s="172" t="s">
        <v>125</v>
      </c>
      <c r="G635" s="172" t="s">
        <v>84</v>
      </c>
      <c r="H635" s="177">
        <v>1</v>
      </c>
      <c r="I635" s="178">
        <v>0</v>
      </c>
      <c r="J635" s="176">
        <v>46088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hidden="1" customHeight="1">
      <c r="A636" s="172" t="s">
        <v>3074</v>
      </c>
      <c r="B636" s="176">
        <v>46093</v>
      </c>
      <c r="C636" s="172" t="s">
        <v>92</v>
      </c>
      <c r="D636" s="172" t="s">
        <v>97</v>
      </c>
      <c r="E636" s="172" t="s">
        <v>43</v>
      </c>
      <c r="F636" s="172" t="s">
        <v>125</v>
      </c>
      <c r="G636" s="172" t="s">
        <v>84</v>
      </c>
      <c r="H636" s="177">
        <v>1</v>
      </c>
      <c r="I636" s="178">
        <v>0</v>
      </c>
      <c r="J636" s="176">
        <v>46088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-46.77</v>
      </c>
    </row>
    <row r="637" spans="1:16" ht="19.5" hidden="1" customHeight="1">
      <c r="A637" s="172" t="s">
        <v>3074</v>
      </c>
      <c r="B637" s="176">
        <v>46093</v>
      </c>
      <c r="C637" s="172" t="s">
        <v>2694</v>
      </c>
      <c r="D637" s="172" t="s">
        <v>98</v>
      </c>
      <c r="E637" s="172" t="s">
        <v>43</v>
      </c>
      <c r="F637" s="172" t="s">
        <v>125</v>
      </c>
      <c r="G637" s="172" t="s">
        <v>84</v>
      </c>
      <c r="H637" s="177">
        <v>1</v>
      </c>
      <c r="I637" s="178">
        <v>0</v>
      </c>
      <c r="J637" s="176">
        <v>46088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hidden="1" customHeight="1">
      <c r="A638" s="172" t="s">
        <v>3075</v>
      </c>
      <c r="B638" s="176">
        <v>46093</v>
      </c>
      <c r="C638" s="172" t="s">
        <v>2694</v>
      </c>
      <c r="D638" s="172" t="s">
        <v>82</v>
      </c>
      <c r="E638" s="172" t="s">
        <v>43</v>
      </c>
      <c r="F638" s="172" t="s">
        <v>125</v>
      </c>
      <c r="G638" s="172" t="s">
        <v>84</v>
      </c>
      <c r="H638" s="177">
        <v>1</v>
      </c>
      <c r="I638" s="178">
        <v>0</v>
      </c>
      <c r="J638" s="176">
        <v>46093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-22.36</v>
      </c>
    </row>
    <row r="639" spans="1:16" ht="19.5" hidden="1" customHeight="1">
      <c r="A639" s="172" t="s">
        <v>3076</v>
      </c>
      <c r="B639" s="176">
        <v>46093</v>
      </c>
      <c r="C639" s="172" t="s">
        <v>92</v>
      </c>
      <c r="D639" s="172" t="s">
        <v>24</v>
      </c>
      <c r="E639" s="172" t="s">
        <v>43</v>
      </c>
      <c r="F639" s="172" t="s">
        <v>125</v>
      </c>
      <c r="G639" s="172" t="s">
        <v>84</v>
      </c>
      <c r="H639" s="177">
        <v>1</v>
      </c>
      <c r="I639" s="178">
        <v>0</v>
      </c>
      <c r="J639" s="176">
        <v>46091</v>
      </c>
      <c r="K639" s="172" t="s">
        <v>93</v>
      </c>
      <c r="L639" s="172" t="s">
        <v>94</v>
      </c>
      <c r="M639" s="179">
        <v>0</v>
      </c>
      <c r="N639" s="177"/>
      <c r="O639" s="177">
        <v>33</v>
      </c>
      <c r="P639" s="180">
        <v>-46.77</v>
      </c>
    </row>
    <row r="640" spans="1:16" ht="19.5" hidden="1" customHeight="1">
      <c r="A640" s="172" t="s">
        <v>3076</v>
      </c>
      <c r="B640" s="176">
        <v>46093</v>
      </c>
      <c r="C640" s="172" t="s">
        <v>92</v>
      </c>
      <c r="D640" s="172" t="s">
        <v>96</v>
      </c>
      <c r="E640" s="172" t="s">
        <v>43</v>
      </c>
      <c r="F640" s="172" t="s">
        <v>125</v>
      </c>
      <c r="G640" s="172" t="s">
        <v>84</v>
      </c>
      <c r="H640" s="177">
        <v>1</v>
      </c>
      <c r="I640" s="178">
        <v>0</v>
      </c>
      <c r="J640" s="176">
        <v>46091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0</v>
      </c>
    </row>
    <row r="641" spans="1:16" ht="19.5" hidden="1" customHeight="1">
      <c r="A641" s="172" t="s">
        <v>3076</v>
      </c>
      <c r="B641" s="176">
        <v>46093</v>
      </c>
      <c r="C641" s="172" t="s">
        <v>92</v>
      </c>
      <c r="D641" s="172" t="s">
        <v>97</v>
      </c>
      <c r="E641" s="172" t="s">
        <v>43</v>
      </c>
      <c r="F641" s="172" t="s">
        <v>125</v>
      </c>
      <c r="G641" s="172" t="s">
        <v>84</v>
      </c>
      <c r="H641" s="177">
        <v>1</v>
      </c>
      <c r="I641" s="178">
        <v>0</v>
      </c>
      <c r="J641" s="176">
        <v>46091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-46.77</v>
      </c>
    </row>
    <row r="642" spans="1:16" ht="19.5" hidden="1" customHeight="1">
      <c r="A642" s="172" t="s">
        <v>3077</v>
      </c>
      <c r="B642" s="176">
        <v>46093</v>
      </c>
      <c r="C642" s="172" t="s">
        <v>92</v>
      </c>
      <c r="D642" s="172" t="s">
        <v>24</v>
      </c>
      <c r="E642" s="172" t="s">
        <v>43</v>
      </c>
      <c r="F642" s="172" t="s">
        <v>125</v>
      </c>
      <c r="G642" s="172" t="s">
        <v>84</v>
      </c>
      <c r="H642" s="177">
        <v>1</v>
      </c>
      <c r="I642" s="178">
        <v>2517</v>
      </c>
      <c r="J642" s="176">
        <v>46091</v>
      </c>
      <c r="K642" s="172" t="s">
        <v>93</v>
      </c>
      <c r="L642" s="172" t="s">
        <v>94</v>
      </c>
      <c r="M642" s="179">
        <v>0.43</v>
      </c>
      <c r="N642" s="177"/>
      <c r="O642" s="177">
        <v>33</v>
      </c>
      <c r="P642" s="180">
        <v>-86.48</v>
      </c>
    </row>
    <row r="643" spans="1:16" ht="19.5" hidden="1" customHeight="1">
      <c r="A643" s="172" t="s">
        <v>3077</v>
      </c>
      <c r="B643" s="176">
        <v>46093</v>
      </c>
      <c r="C643" s="172" t="s">
        <v>100</v>
      </c>
      <c r="D643" s="172" t="s">
        <v>101</v>
      </c>
      <c r="E643" s="172" t="s">
        <v>43</v>
      </c>
      <c r="F643" s="172" t="s">
        <v>125</v>
      </c>
      <c r="G643" s="172" t="s">
        <v>84</v>
      </c>
      <c r="H643" s="177">
        <v>1</v>
      </c>
      <c r="I643" s="178">
        <v>2517</v>
      </c>
      <c r="J643" s="176">
        <v>46091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980.99</v>
      </c>
    </row>
    <row r="644" spans="1:16" ht="19.5" hidden="1" customHeight="1">
      <c r="A644" s="172" t="s">
        <v>3077</v>
      </c>
      <c r="B644" s="176">
        <v>46093</v>
      </c>
      <c r="C644" s="172" t="s">
        <v>100</v>
      </c>
      <c r="D644" s="172" t="s">
        <v>102</v>
      </c>
      <c r="E644" s="172" t="s">
        <v>43</v>
      </c>
      <c r="F644" s="172" t="s">
        <v>125</v>
      </c>
      <c r="G644" s="172" t="s">
        <v>84</v>
      </c>
      <c r="H644" s="177">
        <v>1</v>
      </c>
      <c r="I644" s="178">
        <v>2517</v>
      </c>
      <c r="J644" s="176">
        <v>46091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9.81</v>
      </c>
    </row>
    <row r="645" spans="1:16" ht="19.5" hidden="1" customHeight="1">
      <c r="A645" s="172" t="s">
        <v>3077</v>
      </c>
      <c r="B645" s="176">
        <v>46093</v>
      </c>
      <c r="C645" s="172" t="s">
        <v>100</v>
      </c>
      <c r="D645" s="172" t="s">
        <v>103</v>
      </c>
      <c r="E645" s="172" t="s">
        <v>43</v>
      </c>
      <c r="F645" s="172" t="s">
        <v>125</v>
      </c>
      <c r="G645" s="172" t="s">
        <v>84</v>
      </c>
      <c r="H645" s="177">
        <v>1</v>
      </c>
      <c r="I645" s="178">
        <v>2517</v>
      </c>
      <c r="J645" s="176">
        <v>46091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1526.2</v>
      </c>
    </row>
    <row r="646" spans="1:16" ht="19.5" hidden="1" customHeight="1">
      <c r="A646" s="172" t="s">
        <v>3077</v>
      </c>
      <c r="B646" s="176">
        <v>46093</v>
      </c>
      <c r="C646" s="172" t="s">
        <v>104</v>
      </c>
      <c r="D646" s="172" t="s">
        <v>105</v>
      </c>
      <c r="E646" s="172" t="s">
        <v>43</v>
      </c>
      <c r="F646" s="172" t="s">
        <v>125</v>
      </c>
      <c r="G646" s="172" t="s">
        <v>84</v>
      </c>
      <c r="H646" s="177">
        <v>1</v>
      </c>
      <c r="I646" s="178">
        <v>2517</v>
      </c>
      <c r="J646" s="176">
        <v>46091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-1082.31</v>
      </c>
    </row>
    <row r="647" spans="1:16" ht="19.5" hidden="1" customHeight="1">
      <c r="A647" s="172" t="s">
        <v>3077</v>
      </c>
      <c r="B647" s="176">
        <v>46093</v>
      </c>
      <c r="C647" s="172" t="s">
        <v>2694</v>
      </c>
      <c r="D647" s="172" t="s">
        <v>95</v>
      </c>
      <c r="E647" s="172" t="s">
        <v>43</v>
      </c>
      <c r="F647" s="172" t="s">
        <v>125</v>
      </c>
      <c r="G647" s="172" t="s">
        <v>84</v>
      </c>
      <c r="H647" s="177">
        <v>1</v>
      </c>
      <c r="I647" s="178">
        <v>2517</v>
      </c>
      <c r="J647" s="176">
        <v>46091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-11.42</v>
      </c>
    </row>
    <row r="648" spans="1:16" ht="19.5" hidden="1" customHeight="1">
      <c r="A648" s="172" t="s">
        <v>3078</v>
      </c>
      <c r="B648" s="176">
        <v>46093</v>
      </c>
      <c r="C648" s="172" t="s">
        <v>92</v>
      </c>
      <c r="D648" s="172" t="s">
        <v>24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2517</v>
      </c>
      <c r="J648" s="176">
        <v>46091</v>
      </c>
      <c r="K648" s="172" t="s">
        <v>93</v>
      </c>
      <c r="L648" s="172" t="s">
        <v>94</v>
      </c>
      <c r="M648" s="179">
        <v>0.43</v>
      </c>
      <c r="N648" s="177"/>
      <c r="O648" s="177">
        <v>33</v>
      </c>
      <c r="P648" s="180">
        <v>-86.48</v>
      </c>
    </row>
    <row r="649" spans="1:16" ht="19.5" hidden="1" customHeight="1">
      <c r="A649" s="172" t="s">
        <v>3078</v>
      </c>
      <c r="B649" s="176">
        <v>46093</v>
      </c>
      <c r="C649" s="172" t="s">
        <v>100</v>
      </c>
      <c r="D649" s="172" t="s">
        <v>101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2517</v>
      </c>
      <c r="J649" s="176">
        <v>46091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877.14</v>
      </c>
    </row>
    <row r="650" spans="1:16" ht="19.5" hidden="1" customHeight="1">
      <c r="A650" s="172" t="s">
        <v>3078</v>
      </c>
      <c r="B650" s="176">
        <v>46093</v>
      </c>
      <c r="C650" s="172" t="s">
        <v>100</v>
      </c>
      <c r="D650" s="172" t="s">
        <v>102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2517</v>
      </c>
      <c r="J650" s="176">
        <v>46091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8.77</v>
      </c>
    </row>
    <row r="651" spans="1:16" ht="19.5" hidden="1" customHeight="1">
      <c r="A651" s="172" t="s">
        <v>3078</v>
      </c>
      <c r="B651" s="176">
        <v>46093</v>
      </c>
      <c r="C651" s="172" t="s">
        <v>100</v>
      </c>
      <c r="D651" s="172" t="s">
        <v>103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2517</v>
      </c>
      <c r="J651" s="176">
        <v>46091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1631.09</v>
      </c>
    </row>
    <row r="652" spans="1:16" ht="19.5" hidden="1" customHeight="1">
      <c r="A652" s="172" t="s">
        <v>3078</v>
      </c>
      <c r="B652" s="176">
        <v>46093</v>
      </c>
      <c r="C652" s="172" t="s">
        <v>104</v>
      </c>
      <c r="D652" s="172" t="s">
        <v>105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2517</v>
      </c>
      <c r="J652" s="176">
        <v>46091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-1082.31</v>
      </c>
    </row>
    <row r="653" spans="1:16" ht="19.5" hidden="1" customHeight="1">
      <c r="A653" s="172" t="s">
        <v>3078</v>
      </c>
      <c r="B653" s="176">
        <v>46093</v>
      </c>
      <c r="C653" s="172" t="s">
        <v>2694</v>
      </c>
      <c r="D653" s="172" t="s">
        <v>95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2517</v>
      </c>
      <c r="J653" s="176">
        <v>46091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-13.71</v>
      </c>
    </row>
    <row r="654" spans="1:16" ht="19.5" hidden="1" customHeight="1">
      <c r="A654" s="172" t="s">
        <v>3079</v>
      </c>
      <c r="B654" s="176">
        <v>46093</v>
      </c>
      <c r="C654" s="172" t="s">
        <v>92</v>
      </c>
      <c r="D654" s="172" t="s">
        <v>24</v>
      </c>
      <c r="E654" s="172" t="s">
        <v>39</v>
      </c>
      <c r="F654" s="172" t="s">
        <v>117</v>
      </c>
      <c r="G654" s="172" t="s">
        <v>84</v>
      </c>
      <c r="H654" s="177">
        <v>1</v>
      </c>
      <c r="I654" s="178">
        <v>2327</v>
      </c>
      <c r="J654" s="176">
        <v>46086</v>
      </c>
      <c r="K654" s="172" t="s">
        <v>93</v>
      </c>
      <c r="L654" s="172" t="s">
        <v>94</v>
      </c>
      <c r="M654" s="179">
        <v>0.43</v>
      </c>
      <c r="N654" s="177"/>
      <c r="O654" s="177">
        <v>35</v>
      </c>
      <c r="P654" s="180">
        <v>-98.97</v>
      </c>
    </row>
    <row r="655" spans="1:16" ht="19.5" hidden="1" customHeight="1">
      <c r="A655" s="172" t="s">
        <v>3079</v>
      </c>
      <c r="B655" s="176">
        <v>46093</v>
      </c>
      <c r="C655" s="172" t="s">
        <v>100</v>
      </c>
      <c r="D655" s="172" t="s">
        <v>101</v>
      </c>
      <c r="E655" s="172" t="s">
        <v>39</v>
      </c>
      <c r="F655" s="172" t="s">
        <v>117</v>
      </c>
      <c r="G655" s="172" t="s">
        <v>84</v>
      </c>
      <c r="H655" s="177">
        <v>1</v>
      </c>
      <c r="I655" s="178">
        <v>2327</v>
      </c>
      <c r="J655" s="176">
        <v>46086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498.44</v>
      </c>
    </row>
    <row r="656" spans="1:16" ht="19.5" hidden="1" customHeight="1">
      <c r="A656" s="172" t="s">
        <v>3079</v>
      </c>
      <c r="B656" s="176">
        <v>46093</v>
      </c>
      <c r="C656" s="172" t="s">
        <v>100</v>
      </c>
      <c r="D656" s="172" t="s">
        <v>102</v>
      </c>
      <c r="E656" s="172" t="s">
        <v>39</v>
      </c>
      <c r="F656" s="172" t="s">
        <v>117</v>
      </c>
      <c r="G656" s="172" t="s">
        <v>84</v>
      </c>
      <c r="H656" s="177">
        <v>1</v>
      </c>
      <c r="I656" s="178">
        <v>2327</v>
      </c>
      <c r="J656" s="176">
        <v>46086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4.9800000000000004</v>
      </c>
    </row>
    <row r="657" spans="1:16" ht="19.5" hidden="1" customHeight="1">
      <c r="A657" s="172" t="s">
        <v>3079</v>
      </c>
      <c r="B657" s="176">
        <v>46093</v>
      </c>
      <c r="C657" s="172" t="s">
        <v>100</v>
      </c>
      <c r="D657" s="172" t="s">
        <v>103</v>
      </c>
      <c r="E657" s="172" t="s">
        <v>39</v>
      </c>
      <c r="F657" s="172" t="s">
        <v>117</v>
      </c>
      <c r="G657" s="172" t="s">
        <v>84</v>
      </c>
      <c r="H657" s="177">
        <v>1</v>
      </c>
      <c r="I657" s="178">
        <v>2327</v>
      </c>
      <c r="J657" s="176">
        <v>46086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1823.58</v>
      </c>
    </row>
    <row r="658" spans="1:16" ht="19.5" hidden="1" customHeight="1">
      <c r="A658" s="172" t="s">
        <v>3079</v>
      </c>
      <c r="B658" s="176">
        <v>46093</v>
      </c>
      <c r="C658" s="172" t="s">
        <v>104</v>
      </c>
      <c r="D658" s="172" t="s">
        <v>105</v>
      </c>
      <c r="E658" s="172" t="s">
        <v>39</v>
      </c>
      <c r="F658" s="172" t="s">
        <v>117</v>
      </c>
      <c r="G658" s="172" t="s">
        <v>84</v>
      </c>
      <c r="H658" s="177">
        <v>1</v>
      </c>
      <c r="I658" s="178">
        <v>2327</v>
      </c>
      <c r="J658" s="176">
        <v>46086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-1000.61</v>
      </c>
    </row>
    <row r="659" spans="1:16" ht="19.5" hidden="1" customHeight="1">
      <c r="A659" s="172" t="s">
        <v>3079</v>
      </c>
      <c r="B659" s="176">
        <v>46093</v>
      </c>
      <c r="C659" s="172" t="s">
        <v>2694</v>
      </c>
      <c r="D659" s="172" t="s">
        <v>95</v>
      </c>
      <c r="E659" s="172" t="s">
        <v>39</v>
      </c>
      <c r="F659" s="172" t="s">
        <v>117</v>
      </c>
      <c r="G659" s="172" t="s">
        <v>84</v>
      </c>
      <c r="H659" s="177">
        <v>1</v>
      </c>
      <c r="I659" s="178">
        <v>2327</v>
      </c>
      <c r="J659" s="176">
        <v>46086</v>
      </c>
      <c r="K659" s="172" t="s">
        <v>93</v>
      </c>
      <c r="L659" s="172" t="s">
        <v>94</v>
      </c>
      <c r="M659" s="179">
        <v>0.43</v>
      </c>
      <c r="N659" s="177"/>
      <c r="O659" s="177"/>
      <c r="P659" s="180">
        <v>-0.36</v>
      </c>
    </row>
    <row r="660" spans="1:16" ht="19.5" hidden="1" customHeight="1">
      <c r="A660" s="172" t="s">
        <v>3077</v>
      </c>
      <c r="B660" s="176">
        <v>46093</v>
      </c>
      <c r="C660" s="172" t="s">
        <v>2694</v>
      </c>
      <c r="D660" s="172" t="s">
        <v>82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0</v>
      </c>
      <c r="J660" s="176">
        <v>46091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-18.64</v>
      </c>
    </row>
    <row r="661" spans="1:16" ht="19.5" hidden="1" customHeight="1">
      <c r="A661" s="172" t="s">
        <v>3078</v>
      </c>
      <c r="B661" s="176">
        <v>46093</v>
      </c>
      <c r="C661" s="172" t="s">
        <v>2694</v>
      </c>
      <c r="D661" s="172" t="s">
        <v>82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0</v>
      </c>
      <c r="J661" s="176">
        <v>46091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-16.670000000000002</v>
      </c>
    </row>
    <row r="662" spans="1:16" ht="19.5" hidden="1" customHeight="1">
      <c r="A662" s="172" t="s">
        <v>3080</v>
      </c>
      <c r="B662" s="176">
        <v>46093</v>
      </c>
      <c r="C662" s="172" t="s">
        <v>92</v>
      </c>
      <c r="D662" s="172" t="s">
        <v>24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0</v>
      </c>
      <c r="J662" s="176">
        <v>46088</v>
      </c>
      <c r="K662" s="172" t="s">
        <v>93</v>
      </c>
      <c r="L662" s="172" t="s">
        <v>94</v>
      </c>
      <c r="M662" s="179">
        <v>0</v>
      </c>
      <c r="N662" s="177"/>
      <c r="O662" s="177">
        <v>34</v>
      </c>
      <c r="P662" s="180">
        <v>-46.77</v>
      </c>
    </row>
    <row r="663" spans="1:16" ht="19.5" hidden="1" customHeight="1">
      <c r="A663" s="172" t="s">
        <v>3080</v>
      </c>
      <c r="B663" s="176">
        <v>46093</v>
      </c>
      <c r="C663" s="172" t="s">
        <v>2694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0</v>
      </c>
      <c r="J663" s="176">
        <v>46088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3080</v>
      </c>
      <c r="B664" s="176">
        <v>46093</v>
      </c>
      <c r="C664" s="172" t="s">
        <v>92</v>
      </c>
      <c r="D664" s="172" t="s">
        <v>96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46088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0</v>
      </c>
    </row>
    <row r="665" spans="1:16" ht="19.5" hidden="1" customHeight="1">
      <c r="A665" s="172" t="s">
        <v>3080</v>
      </c>
      <c r="B665" s="176">
        <v>46093</v>
      </c>
      <c r="C665" s="172" t="s">
        <v>92</v>
      </c>
      <c r="D665" s="172" t="s">
        <v>97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46088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-46.77</v>
      </c>
    </row>
    <row r="666" spans="1:16" ht="19.5" hidden="1" customHeight="1">
      <c r="A666" s="172" t="s">
        <v>3080</v>
      </c>
      <c r="B666" s="176">
        <v>46093</v>
      </c>
      <c r="C666" s="172" t="s">
        <v>2694</v>
      </c>
      <c r="D666" s="172" t="s">
        <v>98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46088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-15</v>
      </c>
    </row>
    <row r="667" spans="1:16" ht="19.5" hidden="1" customHeight="1">
      <c r="A667" s="172" t="s">
        <v>3081</v>
      </c>
      <c r="B667" s="176">
        <v>46093</v>
      </c>
      <c r="C667" s="172" t="s">
        <v>1748</v>
      </c>
      <c r="D667" s="172" t="s">
        <v>2749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46081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-5</v>
      </c>
    </row>
    <row r="668" spans="1:16" ht="19.5" hidden="1" customHeight="1">
      <c r="A668" s="172" t="s">
        <v>3081</v>
      </c>
      <c r="B668" s="176">
        <v>46093</v>
      </c>
      <c r="C668" s="172" t="s">
        <v>2694</v>
      </c>
      <c r="D668" s="172" t="s">
        <v>2750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46081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-10</v>
      </c>
    </row>
    <row r="669" spans="1:16" ht="19.5" hidden="1" customHeight="1">
      <c r="A669" s="172" t="s">
        <v>3082</v>
      </c>
      <c r="B669" s="176">
        <v>46093</v>
      </c>
      <c r="C669" s="172" t="s">
        <v>2694</v>
      </c>
      <c r="D669" s="172" t="s">
        <v>82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0</v>
      </c>
      <c r="J669" s="176">
        <v>46093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-23.49</v>
      </c>
    </row>
    <row r="670" spans="1:16" ht="19.5" hidden="1" customHeight="1">
      <c r="A670" s="172" t="s">
        <v>3083</v>
      </c>
      <c r="B670" s="176">
        <v>46093</v>
      </c>
      <c r="C670" s="172" t="s">
        <v>92</v>
      </c>
      <c r="D670" s="172" t="s">
        <v>24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2612</v>
      </c>
      <c r="J670" s="176">
        <v>46093</v>
      </c>
      <c r="K670" s="172" t="s">
        <v>93</v>
      </c>
      <c r="L670" s="172" t="s">
        <v>94</v>
      </c>
      <c r="M670" s="179">
        <v>0.43</v>
      </c>
      <c r="N670" s="177"/>
      <c r="O670" s="177">
        <v>34</v>
      </c>
      <c r="P670" s="180">
        <v>-96.44</v>
      </c>
    </row>
    <row r="671" spans="1:16" ht="19.5" hidden="1" customHeight="1">
      <c r="A671" s="172" t="s">
        <v>3083</v>
      </c>
      <c r="B671" s="176">
        <v>46093</v>
      </c>
      <c r="C671" s="172" t="s">
        <v>100</v>
      </c>
      <c r="D671" s="172" t="s">
        <v>101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2612</v>
      </c>
      <c r="J671" s="176">
        <v>46093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993.35</v>
      </c>
    </row>
    <row r="672" spans="1:16" ht="19.5" hidden="1" customHeight="1">
      <c r="A672" s="172" t="s">
        <v>3083</v>
      </c>
      <c r="B672" s="176">
        <v>46093</v>
      </c>
      <c r="C672" s="172" t="s">
        <v>100</v>
      </c>
      <c r="D672" s="172" t="s">
        <v>102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2612</v>
      </c>
      <c r="J672" s="176">
        <v>46093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9.93</v>
      </c>
    </row>
    <row r="673" spans="1:16" ht="19.5" hidden="1" customHeight="1">
      <c r="A673" s="172" t="s">
        <v>3083</v>
      </c>
      <c r="B673" s="176">
        <v>46093</v>
      </c>
      <c r="C673" s="172" t="s">
        <v>100</v>
      </c>
      <c r="D673" s="172" t="s">
        <v>103</v>
      </c>
      <c r="E673" s="172" t="s">
        <v>43</v>
      </c>
      <c r="F673" s="172" t="s">
        <v>125</v>
      </c>
      <c r="G673" s="172" t="s">
        <v>84</v>
      </c>
      <c r="H673" s="177">
        <v>1</v>
      </c>
      <c r="I673" s="178">
        <v>2612</v>
      </c>
      <c r="J673" s="176">
        <v>46093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1608.72</v>
      </c>
    </row>
    <row r="674" spans="1:16" ht="19.5" hidden="1" customHeight="1">
      <c r="A674" s="172" t="s">
        <v>3083</v>
      </c>
      <c r="B674" s="176">
        <v>46093</v>
      </c>
      <c r="C674" s="172" t="s">
        <v>104</v>
      </c>
      <c r="D674" s="172" t="s">
        <v>105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2612</v>
      </c>
      <c r="J674" s="176">
        <v>46093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-1123.1600000000001</v>
      </c>
    </row>
    <row r="675" spans="1:16" ht="19.5" hidden="1" customHeight="1">
      <c r="A675" s="172" t="s">
        <v>3083</v>
      </c>
      <c r="B675" s="176">
        <v>46093</v>
      </c>
      <c r="C675" s="172" t="s">
        <v>2694</v>
      </c>
      <c r="D675" s="172" t="s">
        <v>95</v>
      </c>
      <c r="E675" s="172" t="s">
        <v>43</v>
      </c>
      <c r="F675" s="172" t="s">
        <v>125</v>
      </c>
      <c r="G675" s="172" t="s">
        <v>84</v>
      </c>
      <c r="H675" s="177">
        <v>1</v>
      </c>
      <c r="I675" s="178">
        <v>2612</v>
      </c>
      <c r="J675" s="176">
        <v>46093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-11.12</v>
      </c>
    </row>
    <row r="676" spans="1:16" ht="19.5" hidden="1" customHeight="1">
      <c r="A676" s="172" t="s">
        <v>3083</v>
      </c>
      <c r="B676" s="176">
        <v>46093</v>
      </c>
      <c r="C676" s="172" t="s">
        <v>2694</v>
      </c>
      <c r="D676" s="172" t="s">
        <v>82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46093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-18.87</v>
      </c>
    </row>
    <row r="677" spans="1:16" ht="19.5" hidden="1" customHeight="1">
      <c r="A677" s="172" t="s">
        <v>3084</v>
      </c>
      <c r="B677" s="176">
        <v>46093</v>
      </c>
      <c r="C677" s="172" t="s">
        <v>92</v>
      </c>
      <c r="D677" s="172" t="s">
        <v>24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2750</v>
      </c>
      <c r="J677" s="176">
        <v>46092</v>
      </c>
      <c r="K677" s="172" t="s">
        <v>93</v>
      </c>
      <c r="L677" s="172" t="s">
        <v>94</v>
      </c>
      <c r="M677" s="179">
        <v>0.43</v>
      </c>
      <c r="N677" s="177"/>
      <c r="O677" s="177">
        <v>34</v>
      </c>
      <c r="P677" s="180">
        <v>-98.37</v>
      </c>
    </row>
    <row r="678" spans="1:16" ht="19.5" hidden="1" customHeight="1">
      <c r="A678" s="172" t="s">
        <v>3084</v>
      </c>
      <c r="B678" s="176">
        <v>46093</v>
      </c>
      <c r="C678" s="172" t="s">
        <v>100</v>
      </c>
      <c r="D678" s="172" t="s">
        <v>101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2750</v>
      </c>
      <c r="J678" s="176">
        <v>46092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1106.46</v>
      </c>
    </row>
    <row r="679" spans="1:16" ht="19.5" hidden="1" customHeight="1">
      <c r="A679" s="172" t="s">
        <v>3084</v>
      </c>
      <c r="B679" s="176">
        <v>46093</v>
      </c>
      <c r="C679" s="172" t="s">
        <v>100</v>
      </c>
      <c r="D679" s="172" t="s">
        <v>102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2750</v>
      </c>
      <c r="J679" s="176">
        <v>46092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0</v>
      </c>
    </row>
    <row r="680" spans="1:16" ht="19.5" hidden="1" customHeight="1">
      <c r="A680" s="172" t="s">
        <v>3084</v>
      </c>
      <c r="B680" s="176">
        <v>46093</v>
      </c>
      <c r="C680" s="172" t="s">
        <v>100</v>
      </c>
      <c r="D680" s="172" t="s">
        <v>103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2750</v>
      </c>
      <c r="J680" s="176">
        <v>46092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1643.54</v>
      </c>
    </row>
    <row r="681" spans="1:16" ht="19.5" hidden="1" customHeight="1">
      <c r="A681" s="172" t="s">
        <v>3084</v>
      </c>
      <c r="B681" s="176">
        <v>46093</v>
      </c>
      <c r="C681" s="172" t="s">
        <v>104</v>
      </c>
      <c r="D681" s="172" t="s">
        <v>105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2750</v>
      </c>
      <c r="J681" s="176">
        <v>46092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-1182.5</v>
      </c>
    </row>
    <row r="682" spans="1:16" ht="19.5" hidden="1" customHeight="1">
      <c r="A682" s="172" t="s">
        <v>3084</v>
      </c>
      <c r="B682" s="176">
        <v>46093</v>
      </c>
      <c r="C682" s="172" t="s">
        <v>2694</v>
      </c>
      <c r="D682" s="172" t="s">
        <v>95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2750</v>
      </c>
      <c r="J682" s="176">
        <v>46092</v>
      </c>
      <c r="K682" s="172" t="s">
        <v>93</v>
      </c>
      <c r="L682" s="172" t="s">
        <v>94</v>
      </c>
      <c r="M682" s="179">
        <v>0.43</v>
      </c>
      <c r="N682" s="177"/>
      <c r="O682" s="177"/>
      <c r="P682" s="180">
        <v>-15.59</v>
      </c>
    </row>
    <row r="683" spans="1:16" ht="19.5" hidden="1" customHeight="1">
      <c r="A683" s="172" t="s">
        <v>2948</v>
      </c>
      <c r="B683" s="176">
        <v>46093</v>
      </c>
      <c r="C683" s="172" t="s">
        <v>92</v>
      </c>
      <c r="D683" s="172" t="s">
        <v>24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0</v>
      </c>
      <c r="J683" s="176">
        <v>46075</v>
      </c>
      <c r="K683" s="172" t="s">
        <v>93</v>
      </c>
      <c r="L683" s="172" t="s">
        <v>94</v>
      </c>
      <c r="M683" s="179">
        <v>0</v>
      </c>
      <c r="N683" s="177"/>
      <c r="O683" s="177">
        <v>37</v>
      </c>
      <c r="P683" s="180">
        <v>-46.77</v>
      </c>
    </row>
    <row r="684" spans="1:16" ht="19.5" hidden="1" customHeight="1">
      <c r="A684" s="172" t="s">
        <v>2948</v>
      </c>
      <c r="B684" s="176">
        <v>46093</v>
      </c>
      <c r="C684" s="172" t="s">
        <v>2694</v>
      </c>
      <c r="D684" s="172" t="s">
        <v>95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46075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-24.03</v>
      </c>
    </row>
    <row r="685" spans="1:16" ht="19.5" hidden="1" customHeight="1">
      <c r="A685" s="172" t="s">
        <v>2948</v>
      </c>
      <c r="B685" s="176">
        <v>46093</v>
      </c>
      <c r="C685" s="172" t="s">
        <v>92</v>
      </c>
      <c r="D685" s="172" t="s">
        <v>96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46075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0</v>
      </c>
    </row>
    <row r="686" spans="1:16" ht="19.5" hidden="1" customHeight="1">
      <c r="A686" s="172" t="s">
        <v>2948</v>
      </c>
      <c r="B686" s="176">
        <v>46093</v>
      </c>
      <c r="C686" s="172" t="s">
        <v>92</v>
      </c>
      <c r="D686" s="172" t="s">
        <v>97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46075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-46.77</v>
      </c>
    </row>
    <row r="687" spans="1:16" ht="19.5" hidden="1" customHeight="1">
      <c r="A687" s="172" t="s">
        <v>2948</v>
      </c>
      <c r="B687" s="176">
        <v>46093</v>
      </c>
      <c r="C687" s="172" t="s">
        <v>2694</v>
      </c>
      <c r="D687" s="172" t="s">
        <v>98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46075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-15</v>
      </c>
    </row>
    <row r="688" spans="1:16" ht="19.5" hidden="1" customHeight="1">
      <c r="A688" s="172" t="s">
        <v>2965</v>
      </c>
      <c r="B688" s="176">
        <v>46093</v>
      </c>
      <c r="C688" s="172" t="s">
        <v>92</v>
      </c>
      <c r="D688" s="172" t="s">
        <v>24</v>
      </c>
      <c r="E688" s="172" t="s">
        <v>42</v>
      </c>
      <c r="F688" s="172" t="s">
        <v>89</v>
      </c>
      <c r="G688" s="172" t="s">
        <v>84</v>
      </c>
      <c r="H688" s="177">
        <v>1</v>
      </c>
      <c r="I688" s="178">
        <v>0</v>
      </c>
      <c r="J688" s="176">
        <v>46089</v>
      </c>
      <c r="K688" s="172" t="s">
        <v>93</v>
      </c>
      <c r="L688" s="172" t="s">
        <v>94</v>
      </c>
      <c r="M688" s="179">
        <v>0</v>
      </c>
      <c r="N688" s="177"/>
      <c r="O688" s="177">
        <v>35</v>
      </c>
      <c r="P688" s="180">
        <v>-46.77</v>
      </c>
    </row>
    <row r="689" spans="1:16" ht="19.5" hidden="1" customHeight="1">
      <c r="A689" s="172" t="s">
        <v>2965</v>
      </c>
      <c r="B689" s="176">
        <v>46093</v>
      </c>
      <c r="C689" s="172" t="s">
        <v>2694</v>
      </c>
      <c r="D689" s="172" t="s">
        <v>95</v>
      </c>
      <c r="E689" s="172" t="s">
        <v>42</v>
      </c>
      <c r="F689" s="172" t="s">
        <v>89</v>
      </c>
      <c r="G689" s="172" t="s">
        <v>84</v>
      </c>
      <c r="H689" s="177">
        <v>1</v>
      </c>
      <c r="I689" s="178">
        <v>0</v>
      </c>
      <c r="J689" s="176">
        <v>46089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-25</v>
      </c>
    </row>
    <row r="690" spans="1:16" ht="19.5" hidden="1" customHeight="1">
      <c r="A690" s="172" t="s">
        <v>2965</v>
      </c>
      <c r="B690" s="176">
        <v>46093</v>
      </c>
      <c r="C690" s="172" t="s">
        <v>92</v>
      </c>
      <c r="D690" s="172" t="s">
        <v>96</v>
      </c>
      <c r="E690" s="172" t="s">
        <v>42</v>
      </c>
      <c r="F690" s="172" t="s">
        <v>89</v>
      </c>
      <c r="G690" s="172" t="s">
        <v>84</v>
      </c>
      <c r="H690" s="177">
        <v>1</v>
      </c>
      <c r="I690" s="178">
        <v>0</v>
      </c>
      <c r="J690" s="176">
        <v>46089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hidden="1" customHeight="1">
      <c r="A691" s="172" t="s">
        <v>2965</v>
      </c>
      <c r="B691" s="176">
        <v>46093</v>
      </c>
      <c r="C691" s="172" t="s">
        <v>92</v>
      </c>
      <c r="D691" s="172" t="s">
        <v>97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0</v>
      </c>
      <c r="J691" s="176">
        <v>46089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-46.77</v>
      </c>
    </row>
    <row r="692" spans="1:16" ht="19.5" hidden="1" customHeight="1">
      <c r="A692" s="172" t="s">
        <v>2965</v>
      </c>
      <c r="B692" s="176">
        <v>46093</v>
      </c>
      <c r="C692" s="172" t="s">
        <v>2694</v>
      </c>
      <c r="D692" s="172" t="s">
        <v>98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0</v>
      </c>
      <c r="J692" s="176">
        <v>46089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-15</v>
      </c>
    </row>
    <row r="693" spans="1:16" ht="19.5" hidden="1" customHeight="1">
      <c r="A693" s="172" t="s">
        <v>3085</v>
      </c>
      <c r="B693" s="176">
        <v>46093</v>
      </c>
      <c r="C693" s="172" t="s">
        <v>92</v>
      </c>
      <c r="D693" s="172" t="s">
        <v>24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46087</v>
      </c>
      <c r="K693" s="172" t="s">
        <v>93</v>
      </c>
      <c r="L693" s="172" t="s">
        <v>94</v>
      </c>
      <c r="M693" s="179">
        <v>0</v>
      </c>
      <c r="N693" s="177"/>
      <c r="O693" s="177">
        <v>35</v>
      </c>
      <c r="P693" s="180">
        <v>-46.77</v>
      </c>
    </row>
    <row r="694" spans="1:16" ht="19.5" hidden="1" customHeight="1">
      <c r="A694" s="172" t="s">
        <v>3085</v>
      </c>
      <c r="B694" s="176">
        <v>46093</v>
      </c>
      <c r="C694" s="172" t="s">
        <v>2694</v>
      </c>
      <c r="D694" s="172" t="s">
        <v>95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46087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-16.829999999999998</v>
      </c>
    </row>
    <row r="695" spans="1:16" ht="19.5" hidden="1" customHeight="1">
      <c r="A695" s="172" t="s">
        <v>3085</v>
      </c>
      <c r="B695" s="176">
        <v>46093</v>
      </c>
      <c r="C695" s="172" t="s">
        <v>92</v>
      </c>
      <c r="D695" s="172" t="s">
        <v>96</v>
      </c>
      <c r="E695" s="172" t="s">
        <v>39</v>
      </c>
      <c r="F695" s="172" t="s">
        <v>117</v>
      </c>
      <c r="G695" s="172" t="s">
        <v>84</v>
      </c>
      <c r="H695" s="177">
        <v>1</v>
      </c>
      <c r="I695" s="178">
        <v>0</v>
      </c>
      <c r="J695" s="176">
        <v>46087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3085</v>
      </c>
      <c r="B696" s="176">
        <v>46093</v>
      </c>
      <c r="C696" s="172" t="s">
        <v>92</v>
      </c>
      <c r="D696" s="172" t="s">
        <v>97</v>
      </c>
      <c r="E696" s="172" t="s">
        <v>39</v>
      </c>
      <c r="F696" s="172" t="s">
        <v>117</v>
      </c>
      <c r="G696" s="172" t="s">
        <v>84</v>
      </c>
      <c r="H696" s="177">
        <v>1</v>
      </c>
      <c r="I696" s="178">
        <v>0</v>
      </c>
      <c r="J696" s="176">
        <v>46087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-46.77</v>
      </c>
    </row>
    <row r="697" spans="1:16" ht="19.5" hidden="1" customHeight="1">
      <c r="A697" s="172" t="s">
        <v>3085</v>
      </c>
      <c r="B697" s="176">
        <v>46093</v>
      </c>
      <c r="C697" s="172" t="s">
        <v>2694</v>
      </c>
      <c r="D697" s="172" t="s">
        <v>98</v>
      </c>
      <c r="E697" s="172" t="s">
        <v>39</v>
      </c>
      <c r="F697" s="172" t="s">
        <v>117</v>
      </c>
      <c r="G697" s="172" t="s">
        <v>84</v>
      </c>
      <c r="H697" s="177">
        <v>1</v>
      </c>
      <c r="I697" s="178">
        <v>0</v>
      </c>
      <c r="J697" s="176">
        <v>46087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3086</v>
      </c>
      <c r="B698" s="176">
        <v>46093</v>
      </c>
      <c r="C698" s="172" t="s">
        <v>92</v>
      </c>
      <c r="D698" s="172" t="s">
        <v>96</v>
      </c>
      <c r="E698" s="172" t="s">
        <v>43</v>
      </c>
      <c r="F698" s="172" t="s">
        <v>125</v>
      </c>
      <c r="G698" s="172" t="s">
        <v>84</v>
      </c>
      <c r="H698" s="177">
        <v>1</v>
      </c>
      <c r="I698" s="178">
        <v>0</v>
      </c>
      <c r="J698" s="176">
        <v>46088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3086</v>
      </c>
      <c r="B699" s="176">
        <v>46093</v>
      </c>
      <c r="C699" s="172" t="s">
        <v>92</v>
      </c>
      <c r="D699" s="172" t="s">
        <v>97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46088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3086</v>
      </c>
      <c r="B700" s="176">
        <v>46093</v>
      </c>
      <c r="C700" s="172" t="s">
        <v>2694</v>
      </c>
      <c r="D700" s="172" t="s">
        <v>98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3086</v>
      </c>
      <c r="B701" s="176">
        <v>46093</v>
      </c>
      <c r="C701" s="172" t="s">
        <v>92</v>
      </c>
      <c r="D701" s="172" t="s">
        <v>24</v>
      </c>
      <c r="E701" s="172" t="s">
        <v>43</v>
      </c>
      <c r="F701" s="172" t="s">
        <v>125</v>
      </c>
      <c r="G701" s="172" t="s">
        <v>84</v>
      </c>
      <c r="H701" s="177">
        <v>1</v>
      </c>
      <c r="I701" s="178">
        <v>0</v>
      </c>
      <c r="J701" s="176">
        <v>46088</v>
      </c>
      <c r="K701" s="172" t="s">
        <v>93</v>
      </c>
      <c r="L701" s="172" t="s">
        <v>94</v>
      </c>
      <c r="M701" s="179">
        <v>0</v>
      </c>
      <c r="N701" s="177"/>
      <c r="O701" s="177">
        <v>34</v>
      </c>
      <c r="P701" s="180">
        <v>-46.77</v>
      </c>
    </row>
    <row r="702" spans="1:16" ht="19.5" hidden="1" customHeight="1">
      <c r="A702" s="172" t="s">
        <v>3086</v>
      </c>
      <c r="B702" s="176">
        <v>46093</v>
      </c>
      <c r="C702" s="172" t="s">
        <v>2694</v>
      </c>
      <c r="D702" s="172" t="s">
        <v>95</v>
      </c>
      <c r="E702" s="172" t="s">
        <v>43</v>
      </c>
      <c r="F702" s="172" t="s">
        <v>125</v>
      </c>
      <c r="G702" s="172" t="s">
        <v>84</v>
      </c>
      <c r="H702" s="177">
        <v>1</v>
      </c>
      <c r="I702" s="178">
        <v>0</v>
      </c>
      <c r="J702" s="176">
        <v>46088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-12.14</v>
      </c>
    </row>
    <row r="703" spans="1:16" ht="19.5" customHeight="1">
      <c r="A703" s="172" t="s">
        <v>2257</v>
      </c>
      <c r="B703" s="176">
        <v>46093</v>
      </c>
      <c r="C703" s="172" t="s">
        <v>109</v>
      </c>
      <c r="D703" s="172" t="s">
        <v>139</v>
      </c>
      <c r="E703" s="172" t="s">
        <v>85</v>
      </c>
      <c r="F703" s="172" t="s">
        <v>85</v>
      </c>
      <c r="G703" s="172" t="s">
        <v>85</v>
      </c>
      <c r="H703" s="177">
        <v>0</v>
      </c>
      <c r="I703" s="178">
        <v>0</v>
      </c>
      <c r="J703" s="176">
        <v>46093</v>
      </c>
      <c r="K703" s="172" t="s">
        <v>85</v>
      </c>
      <c r="L703" s="172" t="s">
        <v>85</v>
      </c>
      <c r="M703" s="179">
        <v>0</v>
      </c>
      <c r="N703" s="177"/>
      <c r="O703" s="177"/>
      <c r="P703" s="180">
        <v>-1084.3699999999999</v>
      </c>
    </row>
    <row r="704" spans="1:16" ht="19.5" customHeight="1">
      <c r="A704" s="172" t="s">
        <v>141</v>
      </c>
      <c r="B704" s="176">
        <v>46093</v>
      </c>
      <c r="C704" s="172" t="s">
        <v>109</v>
      </c>
      <c r="D704" s="172" t="s">
        <v>139</v>
      </c>
      <c r="E704" s="172" t="s">
        <v>85</v>
      </c>
      <c r="F704" s="172" t="s">
        <v>85</v>
      </c>
      <c r="G704" s="172" t="s">
        <v>85</v>
      </c>
      <c r="H704" s="177">
        <v>0</v>
      </c>
      <c r="I704" s="178">
        <v>0</v>
      </c>
      <c r="J704" s="176">
        <v>46093</v>
      </c>
      <c r="K704" s="172" t="s">
        <v>85</v>
      </c>
      <c r="L704" s="172" t="s">
        <v>85</v>
      </c>
      <c r="M704" s="179">
        <v>0</v>
      </c>
      <c r="N704" s="177"/>
      <c r="O704" s="177"/>
      <c r="P704" s="180">
        <v>-749.84</v>
      </c>
    </row>
    <row r="705" spans="1:16" ht="19.5" customHeight="1">
      <c r="A705" s="172" t="s">
        <v>145</v>
      </c>
      <c r="B705" s="176">
        <v>46093</v>
      </c>
      <c r="C705" s="172" t="s">
        <v>109</v>
      </c>
      <c r="D705" s="172" t="s">
        <v>139</v>
      </c>
      <c r="E705" s="172" t="s">
        <v>85</v>
      </c>
      <c r="F705" s="172" t="s">
        <v>85</v>
      </c>
      <c r="G705" s="172" t="s">
        <v>85</v>
      </c>
      <c r="H705" s="177">
        <v>0</v>
      </c>
      <c r="I705" s="178">
        <v>0</v>
      </c>
      <c r="J705" s="176">
        <v>46093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-755.73</v>
      </c>
    </row>
    <row r="706" spans="1:16" ht="19.5" customHeight="1">
      <c r="A706" s="172" t="s">
        <v>144</v>
      </c>
      <c r="B706" s="176">
        <v>46093</v>
      </c>
      <c r="C706" s="172" t="s">
        <v>109</v>
      </c>
      <c r="D706" s="172" t="s">
        <v>139</v>
      </c>
      <c r="E706" s="172" t="s">
        <v>85</v>
      </c>
      <c r="F706" s="172" t="s">
        <v>85</v>
      </c>
      <c r="G706" s="172" t="s">
        <v>85</v>
      </c>
      <c r="H706" s="177">
        <v>0</v>
      </c>
      <c r="I706" s="178">
        <v>0</v>
      </c>
      <c r="J706" s="176">
        <v>46093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-423.28</v>
      </c>
    </row>
    <row r="707" spans="1:16" ht="19.5" customHeight="1">
      <c r="A707" s="172" t="s">
        <v>142</v>
      </c>
      <c r="B707" s="176">
        <v>46093</v>
      </c>
      <c r="C707" s="172" t="s">
        <v>109</v>
      </c>
      <c r="D707" s="172" t="s">
        <v>143</v>
      </c>
      <c r="E707" s="172" t="s">
        <v>85</v>
      </c>
      <c r="F707" s="172" t="s">
        <v>85</v>
      </c>
      <c r="G707" s="172" t="s">
        <v>85</v>
      </c>
      <c r="H707" s="177">
        <v>0</v>
      </c>
      <c r="I707" s="178">
        <v>0</v>
      </c>
      <c r="J707" s="176">
        <v>46093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-3088</v>
      </c>
    </row>
    <row r="708" spans="1:16" ht="19.5" hidden="1" customHeight="1">
      <c r="A708" s="172" t="s">
        <v>3087</v>
      </c>
      <c r="B708" s="176">
        <v>46094</v>
      </c>
      <c r="C708" s="172" t="s">
        <v>92</v>
      </c>
      <c r="D708" s="172" t="s">
        <v>24</v>
      </c>
      <c r="E708" s="172" t="s">
        <v>43</v>
      </c>
      <c r="F708" s="172" t="s">
        <v>125</v>
      </c>
      <c r="G708" s="172" t="s">
        <v>84</v>
      </c>
      <c r="H708" s="177">
        <v>1</v>
      </c>
      <c r="I708" s="178">
        <v>0</v>
      </c>
      <c r="J708" s="176">
        <v>46079</v>
      </c>
      <c r="K708" s="172" t="s">
        <v>93</v>
      </c>
      <c r="L708" s="172" t="s">
        <v>94</v>
      </c>
      <c r="M708" s="179">
        <v>0</v>
      </c>
      <c r="N708" s="177"/>
      <c r="O708" s="177">
        <v>37</v>
      </c>
      <c r="P708" s="180">
        <v>-46.77</v>
      </c>
    </row>
    <row r="709" spans="1:16" ht="19.5" hidden="1" customHeight="1">
      <c r="A709" s="172" t="s">
        <v>3087</v>
      </c>
      <c r="B709" s="176">
        <v>46094</v>
      </c>
      <c r="C709" s="172" t="s">
        <v>2694</v>
      </c>
      <c r="D709" s="172" t="s">
        <v>95</v>
      </c>
      <c r="E709" s="172" t="s">
        <v>43</v>
      </c>
      <c r="F709" s="172" t="s">
        <v>125</v>
      </c>
      <c r="G709" s="172" t="s">
        <v>84</v>
      </c>
      <c r="H709" s="177">
        <v>1</v>
      </c>
      <c r="I709" s="178">
        <v>0</v>
      </c>
      <c r="J709" s="176">
        <v>46079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-19.190000000000001</v>
      </c>
    </row>
    <row r="710" spans="1:16" ht="19.5" hidden="1" customHeight="1">
      <c r="A710" s="172" t="s">
        <v>3087</v>
      </c>
      <c r="B710" s="176">
        <v>46094</v>
      </c>
      <c r="C710" s="172" t="s">
        <v>92</v>
      </c>
      <c r="D710" s="172" t="s">
        <v>96</v>
      </c>
      <c r="E710" s="172" t="s">
        <v>43</v>
      </c>
      <c r="F710" s="172" t="s">
        <v>125</v>
      </c>
      <c r="G710" s="172" t="s">
        <v>84</v>
      </c>
      <c r="H710" s="177">
        <v>1</v>
      </c>
      <c r="I710" s="178">
        <v>0</v>
      </c>
      <c r="J710" s="176">
        <v>46079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hidden="1" customHeight="1">
      <c r="A711" s="172" t="s">
        <v>3087</v>
      </c>
      <c r="B711" s="176">
        <v>46094</v>
      </c>
      <c r="C711" s="172" t="s">
        <v>92</v>
      </c>
      <c r="D711" s="172" t="s">
        <v>97</v>
      </c>
      <c r="E711" s="172" t="s">
        <v>43</v>
      </c>
      <c r="F711" s="172" t="s">
        <v>125</v>
      </c>
      <c r="G711" s="172" t="s">
        <v>84</v>
      </c>
      <c r="H711" s="177">
        <v>1</v>
      </c>
      <c r="I711" s="178">
        <v>0</v>
      </c>
      <c r="J711" s="176">
        <v>46079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-46.77</v>
      </c>
    </row>
    <row r="712" spans="1:16" ht="19.5" hidden="1" customHeight="1">
      <c r="A712" s="172" t="s">
        <v>3087</v>
      </c>
      <c r="B712" s="176">
        <v>46094</v>
      </c>
      <c r="C712" s="172" t="s">
        <v>2694</v>
      </c>
      <c r="D712" s="172" t="s">
        <v>98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0</v>
      </c>
      <c r="J712" s="176">
        <v>46079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hidden="1" customHeight="1">
      <c r="A713" s="172" t="s">
        <v>3088</v>
      </c>
      <c r="B713" s="176">
        <v>46094</v>
      </c>
      <c r="C713" s="172" t="s">
        <v>92</v>
      </c>
      <c r="D713" s="172" t="s">
        <v>96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46075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hidden="1" customHeight="1">
      <c r="A714" s="172" t="s">
        <v>3088</v>
      </c>
      <c r="B714" s="176">
        <v>46094</v>
      </c>
      <c r="C714" s="172" t="s">
        <v>92</v>
      </c>
      <c r="D714" s="172" t="s">
        <v>97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46075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-56.94</v>
      </c>
    </row>
    <row r="715" spans="1:16" ht="19.5" hidden="1" customHeight="1">
      <c r="A715" s="172" t="s">
        <v>3088</v>
      </c>
      <c r="B715" s="176">
        <v>46094</v>
      </c>
      <c r="C715" s="172" t="s">
        <v>2694</v>
      </c>
      <c r="D715" s="172" t="s">
        <v>98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46075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-15</v>
      </c>
    </row>
    <row r="716" spans="1:16" ht="19.5" hidden="1" customHeight="1">
      <c r="A716" s="172" t="s">
        <v>3088</v>
      </c>
      <c r="B716" s="176">
        <v>46094</v>
      </c>
      <c r="C716" s="172" t="s">
        <v>92</v>
      </c>
      <c r="D716" s="172" t="s">
        <v>24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46075</v>
      </c>
      <c r="K716" s="172" t="s">
        <v>93</v>
      </c>
      <c r="L716" s="172" t="s">
        <v>94</v>
      </c>
      <c r="M716" s="179">
        <v>0</v>
      </c>
      <c r="N716" s="177"/>
      <c r="O716" s="177">
        <v>37</v>
      </c>
      <c r="P716" s="180">
        <v>-56.94</v>
      </c>
    </row>
    <row r="717" spans="1:16" ht="19.5" hidden="1" customHeight="1">
      <c r="A717" s="172" t="s">
        <v>3088</v>
      </c>
      <c r="B717" s="176">
        <v>46094</v>
      </c>
      <c r="C717" s="172" t="s">
        <v>2694</v>
      </c>
      <c r="D717" s="172" t="s">
        <v>95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46075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-25</v>
      </c>
    </row>
    <row r="718" spans="1:16" ht="19.5" hidden="1" customHeight="1">
      <c r="A718" s="172" t="s">
        <v>3089</v>
      </c>
      <c r="B718" s="176">
        <v>46094</v>
      </c>
      <c r="C718" s="172" t="s">
        <v>2694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46094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-23.49</v>
      </c>
    </row>
    <row r="719" spans="1:16" ht="19.5" hidden="1" customHeight="1">
      <c r="A719" s="172" t="s">
        <v>3090</v>
      </c>
      <c r="B719" s="176">
        <v>46094</v>
      </c>
      <c r="C719" s="172" t="s">
        <v>92</v>
      </c>
      <c r="D719" s="172" t="s">
        <v>24</v>
      </c>
      <c r="E719" s="172" t="s">
        <v>55</v>
      </c>
      <c r="F719" s="172" t="s">
        <v>1272</v>
      </c>
      <c r="G719" s="172" t="s">
        <v>84</v>
      </c>
      <c r="H719" s="177">
        <v>1</v>
      </c>
      <c r="I719" s="178">
        <v>0</v>
      </c>
      <c r="J719" s="176">
        <v>46087</v>
      </c>
      <c r="K719" s="172" t="s">
        <v>93</v>
      </c>
      <c r="L719" s="172" t="s">
        <v>94</v>
      </c>
      <c r="M719" s="179">
        <v>0</v>
      </c>
      <c r="N719" s="177"/>
      <c r="O719" s="177">
        <v>35</v>
      </c>
      <c r="P719" s="180">
        <v>-56.94</v>
      </c>
    </row>
    <row r="720" spans="1:16" ht="19.5" hidden="1" customHeight="1">
      <c r="A720" s="172" t="s">
        <v>3090</v>
      </c>
      <c r="B720" s="176">
        <v>46094</v>
      </c>
      <c r="C720" s="172" t="s">
        <v>2694</v>
      </c>
      <c r="D720" s="172" t="s">
        <v>95</v>
      </c>
      <c r="E720" s="172" t="s">
        <v>55</v>
      </c>
      <c r="F720" s="172" t="s">
        <v>1272</v>
      </c>
      <c r="G720" s="172" t="s">
        <v>84</v>
      </c>
      <c r="H720" s="177">
        <v>1</v>
      </c>
      <c r="I720" s="178">
        <v>0</v>
      </c>
      <c r="J720" s="176">
        <v>46087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-25</v>
      </c>
    </row>
    <row r="721" spans="1:16" ht="19.5" hidden="1" customHeight="1">
      <c r="A721" s="172" t="s">
        <v>3090</v>
      </c>
      <c r="B721" s="176">
        <v>46094</v>
      </c>
      <c r="C721" s="172" t="s">
        <v>92</v>
      </c>
      <c r="D721" s="172" t="s">
        <v>96</v>
      </c>
      <c r="E721" s="172" t="s">
        <v>55</v>
      </c>
      <c r="F721" s="172" t="s">
        <v>1272</v>
      </c>
      <c r="G721" s="172" t="s">
        <v>84</v>
      </c>
      <c r="H721" s="177">
        <v>1</v>
      </c>
      <c r="I721" s="178">
        <v>0</v>
      </c>
      <c r="J721" s="176">
        <v>46087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hidden="1" customHeight="1">
      <c r="A722" s="172" t="s">
        <v>3090</v>
      </c>
      <c r="B722" s="176">
        <v>46094</v>
      </c>
      <c r="C722" s="172" t="s">
        <v>92</v>
      </c>
      <c r="D722" s="172" t="s">
        <v>97</v>
      </c>
      <c r="E722" s="172" t="s">
        <v>55</v>
      </c>
      <c r="F722" s="172" t="s">
        <v>1272</v>
      </c>
      <c r="G722" s="172" t="s">
        <v>84</v>
      </c>
      <c r="H722" s="177">
        <v>1</v>
      </c>
      <c r="I722" s="178">
        <v>0</v>
      </c>
      <c r="J722" s="176">
        <v>46087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-56.94</v>
      </c>
    </row>
    <row r="723" spans="1:16" ht="19.5" hidden="1" customHeight="1">
      <c r="A723" s="172" t="s">
        <v>3090</v>
      </c>
      <c r="B723" s="176">
        <v>46094</v>
      </c>
      <c r="C723" s="172" t="s">
        <v>2694</v>
      </c>
      <c r="D723" s="172" t="s">
        <v>98</v>
      </c>
      <c r="E723" s="172" t="s">
        <v>55</v>
      </c>
      <c r="F723" s="172" t="s">
        <v>1272</v>
      </c>
      <c r="G723" s="172" t="s">
        <v>84</v>
      </c>
      <c r="H723" s="177">
        <v>1</v>
      </c>
      <c r="I723" s="178">
        <v>0</v>
      </c>
      <c r="J723" s="176">
        <v>46087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-15</v>
      </c>
    </row>
    <row r="724" spans="1:16" ht="19.5" hidden="1" customHeight="1">
      <c r="A724" s="172" t="s">
        <v>3061</v>
      </c>
      <c r="B724" s="176">
        <v>46094</v>
      </c>
      <c r="C724" s="172" t="s">
        <v>92</v>
      </c>
      <c r="D724" s="172" t="s">
        <v>24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0</v>
      </c>
      <c r="J724" s="176">
        <v>46089</v>
      </c>
      <c r="K724" s="172" t="s">
        <v>93</v>
      </c>
      <c r="L724" s="172" t="s">
        <v>94</v>
      </c>
      <c r="M724" s="179">
        <v>0</v>
      </c>
      <c r="N724" s="177"/>
      <c r="O724" s="177">
        <v>35</v>
      </c>
      <c r="P724" s="180">
        <v>-46.77</v>
      </c>
    </row>
    <row r="725" spans="1:16" ht="19.5" hidden="1" customHeight="1">
      <c r="A725" s="172" t="s">
        <v>3061</v>
      </c>
      <c r="B725" s="176">
        <v>46094</v>
      </c>
      <c r="C725" s="172" t="s">
        <v>2694</v>
      </c>
      <c r="D725" s="172" t="s">
        <v>95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0</v>
      </c>
      <c r="J725" s="176">
        <v>46089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-13.35</v>
      </c>
    </row>
    <row r="726" spans="1:16" ht="19.5" hidden="1" customHeight="1">
      <c r="A726" s="172" t="s">
        <v>3061</v>
      </c>
      <c r="B726" s="176">
        <v>46094</v>
      </c>
      <c r="C726" s="172" t="s">
        <v>92</v>
      </c>
      <c r="D726" s="172" t="s">
        <v>96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0</v>
      </c>
      <c r="J726" s="176">
        <v>46089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3061</v>
      </c>
      <c r="B727" s="176">
        <v>46094</v>
      </c>
      <c r="C727" s="172" t="s">
        <v>92</v>
      </c>
      <c r="D727" s="172" t="s">
        <v>97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0</v>
      </c>
      <c r="J727" s="176">
        <v>46089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-46.77</v>
      </c>
    </row>
    <row r="728" spans="1:16" ht="19.5" hidden="1" customHeight="1">
      <c r="A728" s="172" t="s">
        <v>3061</v>
      </c>
      <c r="B728" s="176">
        <v>46094</v>
      </c>
      <c r="C728" s="172" t="s">
        <v>2694</v>
      </c>
      <c r="D728" s="172" t="s">
        <v>98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0</v>
      </c>
      <c r="J728" s="176">
        <v>46089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3091</v>
      </c>
      <c r="B729" s="176">
        <v>46094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46094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-16.36</v>
      </c>
    </row>
    <row r="730" spans="1:16" ht="19.5" hidden="1" customHeight="1">
      <c r="A730" s="172" t="s">
        <v>3092</v>
      </c>
      <c r="B730" s="176">
        <v>46094</v>
      </c>
      <c r="C730" s="172" t="s">
        <v>92</v>
      </c>
      <c r="D730" s="172" t="s">
        <v>24</v>
      </c>
      <c r="E730" s="172" t="s">
        <v>60</v>
      </c>
      <c r="F730" s="172" t="s">
        <v>1426</v>
      </c>
      <c r="G730" s="172" t="s">
        <v>84</v>
      </c>
      <c r="H730" s="177">
        <v>1</v>
      </c>
      <c r="I730" s="178">
        <v>0</v>
      </c>
      <c r="J730" s="176">
        <v>46090</v>
      </c>
      <c r="K730" s="172" t="s">
        <v>93</v>
      </c>
      <c r="L730" s="172" t="s">
        <v>94</v>
      </c>
      <c r="M730" s="179">
        <v>0</v>
      </c>
      <c r="N730" s="177"/>
      <c r="O730" s="177">
        <v>34</v>
      </c>
      <c r="P730" s="180">
        <v>-56.94</v>
      </c>
    </row>
    <row r="731" spans="1:16" ht="19.5" hidden="1" customHeight="1">
      <c r="A731" s="172" t="s">
        <v>3092</v>
      </c>
      <c r="B731" s="176">
        <v>46094</v>
      </c>
      <c r="C731" s="172" t="s">
        <v>2694</v>
      </c>
      <c r="D731" s="172" t="s">
        <v>95</v>
      </c>
      <c r="E731" s="172" t="s">
        <v>60</v>
      </c>
      <c r="F731" s="172" t="s">
        <v>1426</v>
      </c>
      <c r="G731" s="172" t="s">
        <v>84</v>
      </c>
      <c r="H731" s="177">
        <v>1</v>
      </c>
      <c r="I731" s="178">
        <v>0</v>
      </c>
      <c r="J731" s="176">
        <v>46090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-13.02</v>
      </c>
    </row>
    <row r="732" spans="1:16" ht="19.5" hidden="1" customHeight="1">
      <c r="A732" s="172" t="s">
        <v>3092</v>
      </c>
      <c r="B732" s="176">
        <v>46094</v>
      </c>
      <c r="C732" s="172" t="s">
        <v>92</v>
      </c>
      <c r="D732" s="172" t="s">
        <v>96</v>
      </c>
      <c r="E732" s="172" t="s">
        <v>60</v>
      </c>
      <c r="F732" s="172" t="s">
        <v>1426</v>
      </c>
      <c r="G732" s="172" t="s">
        <v>84</v>
      </c>
      <c r="H732" s="177">
        <v>1</v>
      </c>
      <c r="I732" s="178">
        <v>0</v>
      </c>
      <c r="J732" s="176">
        <v>46090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0</v>
      </c>
    </row>
    <row r="733" spans="1:16" ht="19.5" hidden="1" customHeight="1">
      <c r="A733" s="172" t="s">
        <v>3092</v>
      </c>
      <c r="B733" s="176">
        <v>46094</v>
      </c>
      <c r="C733" s="172" t="s">
        <v>92</v>
      </c>
      <c r="D733" s="172" t="s">
        <v>97</v>
      </c>
      <c r="E733" s="172" t="s">
        <v>60</v>
      </c>
      <c r="F733" s="172" t="s">
        <v>1426</v>
      </c>
      <c r="G733" s="172" t="s">
        <v>84</v>
      </c>
      <c r="H733" s="177">
        <v>1</v>
      </c>
      <c r="I733" s="178">
        <v>0</v>
      </c>
      <c r="J733" s="176">
        <v>46090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-56.94</v>
      </c>
    </row>
    <row r="734" spans="1:16" ht="19.5" hidden="1" customHeight="1">
      <c r="A734" s="172" t="s">
        <v>3092</v>
      </c>
      <c r="B734" s="176">
        <v>46094</v>
      </c>
      <c r="C734" s="172" t="s">
        <v>2694</v>
      </c>
      <c r="D734" s="172" t="s">
        <v>98</v>
      </c>
      <c r="E734" s="172" t="s">
        <v>60</v>
      </c>
      <c r="F734" s="172" t="s">
        <v>1426</v>
      </c>
      <c r="G734" s="172" t="s">
        <v>84</v>
      </c>
      <c r="H734" s="177">
        <v>1</v>
      </c>
      <c r="I734" s="178">
        <v>0</v>
      </c>
      <c r="J734" s="176">
        <v>46090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-15</v>
      </c>
    </row>
    <row r="735" spans="1:16" ht="19.5" hidden="1" customHeight="1">
      <c r="A735" s="172" t="s">
        <v>3093</v>
      </c>
      <c r="B735" s="176">
        <v>46094</v>
      </c>
      <c r="C735" s="172" t="s">
        <v>92</v>
      </c>
      <c r="D735" s="172" t="s">
        <v>24</v>
      </c>
      <c r="E735" s="172" t="s">
        <v>42</v>
      </c>
      <c r="F735" s="172" t="s">
        <v>89</v>
      </c>
      <c r="G735" s="172" t="s">
        <v>84</v>
      </c>
      <c r="H735" s="177">
        <v>1</v>
      </c>
      <c r="I735" s="178">
        <v>0</v>
      </c>
      <c r="J735" s="176">
        <v>46076</v>
      </c>
      <c r="K735" s="172" t="s">
        <v>93</v>
      </c>
      <c r="L735" s="172" t="s">
        <v>94</v>
      </c>
      <c r="M735" s="179">
        <v>0</v>
      </c>
      <c r="N735" s="177"/>
      <c r="O735" s="177">
        <v>37</v>
      </c>
      <c r="P735" s="180">
        <v>-46.77</v>
      </c>
    </row>
    <row r="736" spans="1:16" ht="19.5" hidden="1" customHeight="1">
      <c r="A736" s="172" t="s">
        <v>3093</v>
      </c>
      <c r="B736" s="176">
        <v>46094</v>
      </c>
      <c r="C736" s="172" t="s">
        <v>2694</v>
      </c>
      <c r="D736" s="172" t="s">
        <v>95</v>
      </c>
      <c r="E736" s="172" t="s">
        <v>42</v>
      </c>
      <c r="F736" s="172" t="s">
        <v>89</v>
      </c>
      <c r="G736" s="172" t="s">
        <v>84</v>
      </c>
      <c r="H736" s="177">
        <v>1</v>
      </c>
      <c r="I736" s="178">
        <v>0</v>
      </c>
      <c r="J736" s="176">
        <v>46076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-12.16</v>
      </c>
    </row>
    <row r="737" spans="1:16" ht="19.5" hidden="1" customHeight="1">
      <c r="A737" s="172" t="s">
        <v>3093</v>
      </c>
      <c r="B737" s="176">
        <v>46094</v>
      </c>
      <c r="C737" s="172" t="s">
        <v>92</v>
      </c>
      <c r="D737" s="172" t="s">
        <v>96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0</v>
      </c>
      <c r="J737" s="176">
        <v>46076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hidden="1" customHeight="1">
      <c r="A738" s="172" t="s">
        <v>3093</v>
      </c>
      <c r="B738" s="176">
        <v>46094</v>
      </c>
      <c r="C738" s="172" t="s">
        <v>92</v>
      </c>
      <c r="D738" s="172" t="s">
        <v>97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0</v>
      </c>
      <c r="J738" s="176">
        <v>46076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-46.77</v>
      </c>
    </row>
    <row r="739" spans="1:16" ht="19.5" hidden="1" customHeight="1">
      <c r="A739" s="172" t="s">
        <v>3094</v>
      </c>
      <c r="B739" s="176">
        <v>46094</v>
      </c>
      <c r="C739" s="172" t="s">
        <v>92</v>
      </c>
      <c r="D739" s="172" t="s">
        <v>24</v>
      </c>
      <c r="E739" s="172" t="s">
        <v>43</v>
      </c>
      <c r="F739" s="172" t="s">
        <v>125</v>
      </c>
      <c r="G739" s="172" t="s">
        <v>84</v>
      </c>
      <c r="H739" s="177">
        <v>1</v>
      </c>
      <c r="I739" s="178">
        <v>0</v>
      </c>
      <c r="J739" s="176">
        <v>46085</v>
      </c>
      <c r="K739" s="172" t="s">
        <v>93</v>
      </c>
      <c r="L739" s="172" t="s">
        <v>94</v>
      </c>
      <c r="M739" s="179">
        <v>0</v>
      </c>
      <c r="N739" s="177"/>
      <c r="O739" s="177">
        <v>34</v>
      </c>
      <c r="P739" s="180">
        <v>-46.77</v>
      </c>
    </row>
    <row r="740" spans="1:16" ht="19.5" hidden="1" customHeight="1">
      <c r="A740" s="172" t="s">
        <v>3094</v>
      </c>
      <c r="B740" s="176">
        <v>46094</v>
      </c>
      <c r="C740" s="172" t="s">
        <v>2694</v>
      </c>
      <c r="D740" s="172" t="s">
        <v>95</v>
      </c>
      <c r="E740" s="172" t="s">
        <v>43</v>
      </c>
      <c r="F740" s="172" t="s">
        <v>125</v>
      </c>
      <c r="G740" s="172" t="s">
        <v>84</v>
      </c>
      <c r="H740" s="177">
        <v>1</v>
      </c>
      <c r="I740" s="178">
        <v>0</v>
      </c>
      <c r="J740" s="176">
        <v>46085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-25</v>
      </c>
    </row>
    <row r="741" spans="1:16" ht="19.5" hidden="1" customHeight="1">
      <c r="A741" s="172" t="s">
        <v>3094</v>
      </c>
      <c r="B741" s="176">
        <v>46094</v>
      </c>
      <c r="C741" s="172" t="s">
        <v>92</v>
      </c>
      <c r="D741" s="172" t="s">
        <v>96</v>
      </c>
      <c r="E741" s="172" t="s">
        <v>43</v>
      </c>
      <c r="F741" s="172" t="s">
        <v>125</v>
      </c>
      <c r="G741" s="172" t="s">
        <v>84</v>
      </c>
      <c r="H741" s="177">
        <v>1</v>
      </c>
      <c r="I741" s="178">
        <v>0</v>
      </c>
      <c r="J741" s="176">
        <v>46085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3094</v>
      </c>
      <c r="B742" s="176">
        <v>46094</v>
      </c>
      <c r="C742" s="172" t="s">
        <v>92</v>
      </c>
      <c r="D742" s="172" t="s">
        <v>97</v>
      </c>
      <c r="E742" s="172" t="s">
        <v>43</v>
      </c>
      <c r="F742" s="172" t="s">
        <v>125</v>
      </c>
      <c r="G742" s="172" t="s">
        <v>84</v>
      </c>
      <c r="H742" s="177">
        <v>1</v>
      </c>
      <c r="I742" s="178">
        <v>0</v>
      </c>
      <c r="J742" s="176">
        <v>46085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-46.77</v>
      </c>
    </row>
    <row r="743" spans="1:16" ht="19.5" hidden="1" customHeight="1">
      <c r="A743" s="172" t="s">
        <v>3094</v>
      </c>
      <c r="B743" s="176">
        <v>46094</v>
      </c>
      <c r="C743" s="172" t="s">
        <v>2694</v>
      </c>
      <c r="D743" s="172" t="s">
        <v>98</v>
      </c>
      <c r="E743" s="172" t="s">
        <v>43</v>
      </c>
      <c r="F743" s="172" t="s">
        <v>125</v>
      </c>
      <c r="G743" s="172" t="s">
        <v>84</v>
      </c>
      <c r="H743" s="177">
        <v>1</v>
      </c>
      <c r="I743" s="178">
        <v>0</v>
      </c>
      <c r="J743" s="176">
        <v>46085</v>
      </c>
      <c r="K743" s="172" t="s">
        <v>93</v>
      </c>
      <c r="L743" s="172" t="s">
        <v>94</v>
      </c>
      <c r="M743" s="179">
        <v>0</v>
      </c>
      <c r="N743" s="177"/>
      <c r="O743" s="177"/>
      <c r="P743" s="180">
        <v>-15</v>
      </c>
    </row>
    <row r="744" spans="1:16" ht="19.5" hidden="1" customHeight="1">
      <c r="A744" s="172" t="s">
        <v>3095</v>
      </c>
      <c r="B744" s="176">
        <v>46094</v>
      </c>
      <c r="C744" s="172" t="s">
        <v>92</v>
      </c>
      <c r="D744" s="172" t="s">
        <v>96</v>
      </c>
      <c r="E744" s="172" t="s">
        <v>56</v>
      </c>
      <c r="F744" s="172" t="s">
        <v>1213</v>
      </c>
      <c r="G744" s="172" t="s">
        <v>84</v>
      </c>
      <c r="H744" s="177">
        <v>1</v>
      </c>
      <c r="I744" s="178">
        <v>0</v>
      </c>
      <c r="J744" s="176">
        <v>46085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0</v>
      </c>
    </row>
    <row r="745" spans="1:16" ht="19.5" hidden="1" customHeight="1">
      <c r="A745" s="172" t="s">
        <v>3095</v>
      </c>
      <c r="B745" s="176">
        <v>46094</v>
      </c>
      <c r="C745" s="172" t="s">
        <v>92</v>
      </c>
      <c r="D745" s="172" t="s">
        <v>97</v>
      </c>
      <c r="E745" s="172" t="s">
        <v>56</v>
      </c>
      <c r="F745" s="172" t="s">
        <v>1213</v>
      </c>
      <c r="G745" s="172" t="s">
        <v>84</v>
      </c>
      <c r="H745" s="177">
        <v>1</v>
      </c>
      <c r="I745" s="178">
        <v>0</v>
      </c>
      <c r="J745" s="176">
        <v>46085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-56.94</v>
      </c>
    </row>
    <row r="746" spans="1:16" ht="19.5" hidden="1" customHeight="1">
      <c r="A746" s="172" t="s">
        <v>3095</v>
      </c>
      <c r="B746" s="176">
        <v>46094</v>
      </c>
      <c r="C746" s="172" t="s">
        <v>2694</v>
      </c>
      <c r="D746" s="172" t="s">
        <v>98</v>
      </c>
      <c r="E746" s="172" t="s">
        <v>56</v>
      </c>
      <c r="F746" s="172" t="s">
        <v>1213</v>
      </c>
      <c r="G746" s="172" t="s">
        <v>84</v>
      </c>
      <c r="H746" s="177">
        <v>1</v>
      </c>
      <c r="I746" s="178">
        <v>0</v>
      </c>
      <c r="J746" s="176">
        <v>46085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-15</v>
      </c>
    </row>
    <row r="747" spans="1:16" ht="19.5" hidden="1" customHeight="1">
      <c r="A747" s="172" t="s">
        <v>3095</v>
      </c>
      <c r="B747" s="176">
        <v>46094</v>
      </c>
      <c r="C747" s="172" t="s">
        <v>92</v>
      </c>
      <c r="D747" s="172" t="s">
        <v>24</v>
      </c>
      <c r="E747" s="172" t="s">
        <v>56</v>
      </c>
      <c r="F747" s="172" t="s">
        <v>1213</v>
      </c>
      <c r="G747" s="172" t="s">
        <v>84</v>
      </c>
      <c r="H747" s="177">
        <v>1</v>
      </c>
      <c r="I747" s="178">
        <v>0</v>
      </c>
      <c r="J747" s="176">
        <v>46085</v>
      </c>
      <c r="K747" s="172" t="s">
        <v>93</v>
      </c>
      <c r="L747" s="172" t="s">
        <v>94</v>
      </c>
      <c r="M747" s="179">
        <v>0</v>
      </c>
      <c r="N747" s="177"/>
      <c r="O747" s="177">
        <v>34</v>
      </c>
      <c r="P747" s="180">
        <v>-56.94</v>
      </c>
    </row>
    <row r="748" spans="1:16" ht="19.5" hidden="1" customHeight="1">
      <c r="A748" s="172" t="s">
        <v>3095</v>
      </c>
      <c r="B748" s="176">
        <v>46094</v>
      </c>
      <c r="C748" s="172" t="s">
        <v>2694</v>
      </c>
      <c r="D748" s="172" t="s">
        <v>95</v>
      </c>
      <c r="E748" s="172" t="s">
        <v>56</v>
      </c>
      <c r="F748" s="172" t="s">
        <v>1213</v>
      </c>
      <c r="G748" s="172" t="s">
        <v>84</v>
      </c>
      <c r="H748" s="177">
        <v>1</v>
      </c>
      <c r="I748" s="178">
        <v>0</v>
      </c>
      <c r="J748" s="176">
        <v>46085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-17.25</v>
      </c>
    </row>
    <row r="749" spans="1:16" ht="19.5" hidden="1" customHeight="1">
      <c r="A749" s="172" t="s">
        <v>85</v>
      </c>
      <c r="B749" s="176">
        <v>46094</v>
      </c>
      <c r="C749" s="172" t="s">
        <v>109</v>
      </c>
      <c r="D749" s="172" t="s">
        <v>110</v>
      </c>
      <c r="E749" s="172" t="s">
        <v>85</v>
      </c>
      <c r="F749" s="172" t="s">
        <v>85</v>
      </c>
      <c r="G749" s="172" t="s">
        <v>3096</v>
      </c>
      <c r="H749" s="177">
        <v>0</v>
      </c>
      <c r="I749" s="178">
        <v>0</v>
      </c>
      <c r="J749" s="176">
        <v>46094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-150</v>
      </c>
    </row>
    <row r="750" spans="1:16" ht="19.5" hidden="1" customHeight="1">
      <c r="A750" s="172" t="s">
        <v>3097</v>
      </c>
      <c r="B750" s="176">
        <v>46094</v>
      </c>
      <c r="C750" s="172" t="s">
        <v>92</v>
      </c>
      <c r="D750" s="172" t="s">
        <v>24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46090</v>
      </c>
      <c r="K750" s="172" t="s">
        <v>93</v>
      </c>
      <c r="L750" s="172" t="s">
        <v>94</v>
      </c>
      <c r="M750" s="179">
        <v>0</v>
      </c>
      <c r="N750" s="177"/>
      <c r="O750" s="177">
        <v>34</v>
      </c>
      <c r="P750" s="180">
        <v>-46.77</v>
      </c>
    </row>
    <row r="751" spans="1:16" ht="19.5" hidden="1" customHeight="1">
      <c r="A751" s="172" t="s">
        <v>3097</v>
      </c>
      <c r="B751" s="176">
        <v>46094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0</v>
      </c>
      <c r="J751" s="176">
        <v>46090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-10.61</v>
      </c>
    </row>
    <row r="752" spans="1:16" ht="19.5" hidden="1" customHeight="1">
      <c r="A752" s="172" t="s">
        <v>3097</v>
      </c>
      <c r="B752" s="176">
        <v>46094</v>
      </c>
      <c r="C752" s="172" t="s">
        <v>92</v>
      </c>
      <c r="D752" s="172" t="s">
        <v>96</v>
      </c>
      <c r="E752" s="172" t="s">
        <v>43</v>
      </c>
      <c r="F752" s="172" t="s">
        <v>125</v>
      </c>
      <c r="G752" s="172" t="s">
        <v>84</v>
      </c>
      <c r="H752" s="177">
        <v>1</v>
      </c>
      <c r="I752" s="178">
        <v>0</v>
      </c>
      <c r="J752" s="176">
        <v>46090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0</v>
      </c>
    </row>
    <row r="753" spans="1:16" ht="19.5" hidden="1" customHeight="1">
      <c r="A753" s="172" t="s">
        <v>3097</v>
      </c>
      <c r="B753" s="176">
        <v>46094</v>
      </c>
      <c r="C753" s="172" t="s">
        <v>92</v>
      </c>
      <c r="D753" s="172" t="s">
        <v>97</v>
      </c>
      <c r="E753" s="172" t="s">
        <v>43</v>
      </c>
      <c r="F753" s="172" t="s">
        <v>125</v>
      </c>
      <c r="G753" s="172" t="s">
        <v>84</v>
      </c>
      <c r="H753" s="177">
        <v>1</v>
      </c>
      <c r="I753" s="178">
        <v>0</v>
      </c>
      <c r="J753" s="176">
        <v>46090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-46.77</v>
      </c>
    </row>
    <row r="754" spans="1:16" ht="19.5" hidden="1" customHeight="1">
      <c r="A754" s="172" t="s">
        <v>3097</v>
      </c>
      <c r="B754" s="176">
        <v>46094</v>
      </c>
      <c r="C754" s="172" t="s">
        <v>2694</v>
      </c>
      <c r="D754" s="172" t="s">
        <v>98</v>
      </c>
      <c r="E754" s="172" t="s">
        <v>43</v>
      </c>
      <c r="F754" s="172" t="s">
        <v>125</v>
      </c>
      <c r="G754" s="172" t="s">
        <v>84</v>
      </c>
      <c r="H754" s="177">
        <v>1</v>
      </c>
      <c r="I754" s="178">
        <v>0</v>
      </c>
      <c r="J754" s="176">
        <v>46090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-15</v>
      </c>
    </row>
    <row r="755" spans="1:16" ht="19.5" hidden="1" customHeight="1">
      <c r="A755" s="172" t="s">
        <v>3098</v>
      </c>
      <c r="B755" s="176">
        <v>46094</v>
      </c>
      <c r="C755" s="172" t="s">
        <v>92</v>
      </c>
      <c r="D755" s="172" t="s">
        <v>24</v>
      </c>
      <c r="E755" s="172" t="s">
        <v>43</v>
      </c>
      <c r="F755" s="172" t="s">
        <v>125</v>
      </c>
      <c r="G755" s="172" t="s">
        <v>84</v>
      </c>
      <c r="H755" s="177">
        <v>1</v>
      </c>
      <c r="I755" s="178">
        <v>2517</v>
      </c>
      <c r="J755" s="176">
        <v>46090</v>
      </c>
      <c r="K755" s="172" t="s">
        <v>93</v>
      </c>
      <c r="L755" s="172" t="s">
        <v>94</v>
      </c>
      <c r="M755" s="179">
        <v>0.43</v>
      </c>
      <c r="N755" s="177"/>
      <c r="O755" s="177">
        <v>34</v>
      </c>
      <c r="P755" s="180">
        <v>-95.11</v>
      </c>
    </row>
    <row r="756" spans="1:16" ht="19.5" hidden="1" customHeight="1">
      <c r="A756" s="172" t="s">
        <v>3098</v>
      </c>
      <c r="B756" s="176">
        <v>46094</v>
      </c>
      <c r="C756" s="172" t="s">
        <v>100</v>
      </c>
      <c r="D756" s="172" t="s">
        <v>101</v>
      </c>
      <c r="E756" s="172" t="s">
        <v>43</v>
      </c>
      <c r="F756" s="172" t="s">
        <v>125</v>
      </c>
      <c r="G756" s="172" t="s">
        <v>84</v>
      </c>
      <c r="H756" s="177">
        <v>1</v>
      </c>
      <c r="I756" s="178">
        <v>2517</v>
      </c>
      <c r="J756" s="176">
        <v>46090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547.11</v>
      </c>
    </row>
    <row r="757" spans="1:16" ht="19.5" hidden="1" customHeight="1">
      <c r="A757" s="172" t="s">
        <v>3098</v>
      </c>
      <c r="B757" s="176">
        <v>46094</v>
      </c>
      <c r="C757" s="172" t="s">
        <v>100</v>
      </c>
      <c r="D757" s="172" t="s">
        <v>102</v>
      </c>
      <c r="E757" s="172" t="s">
        <v>43</v>
      </c>
      <c r="F757" s="172" t="s">
        <v>125</v>
      </c>
      <c r="G757" s="172" t="s">
        <v>84</v>
      </c>
      <c r="H757" s="177">
        <v>1</v>
      </c>
      <c r="I757" s="178">
        <v>2517</v>
      </c>
      <c r="J757" s="176">
        <v>46090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5.47</v>
      </c>
    </row>
    <row r="758" spans="1:16" ht="19.5" hidden="1" customHeight="1">
      <c r="A758" s="172" t="s">
        <v>3098</v>
      </c>
      <c r="B758" s="176">
        <v>46094</v>
      </c>
      <c r="C758" s="172" t="s">
        <v>100</v>
      </c>
      <c r="D758" s="172" t="s">
        <v>103</v>
      </c>
      <c r="E758" s="172" t="s">
        <v>43</v>
      </c>
      <c r="F758" s="172" t="s">
        <v>125</v>
      </c>
      <c r="G758" s="172" t="s">
        <v>84</v>
      </c>
      <c r="H758" s="177">
        <v>1</v>
      </c>
      <c r="I758" s="178">
        <v>2517</v>
      </c>
      <c r="J758" s="176">
        <v>46090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1964.42</v>
      </c>
    </row>
    <row r="759" spans="1:16" ht="19.5" hidden="1" customHeight="1">
      <c r="A759" s="172" t="s">
        <v>3098</v>
      </c>
      <c r="B759" s="176">
        <v>46094</v>
      </c>
      <c r="C759" s="172" t="s">
        <v>104</v>
      </c>
      <c r="D759" s="172" t="s">
        <v>105</v>
      </c>
      <c r="E759" s="172" t="s">
        <v>43</v>
      </c>
      <c r="F759" s="172" t="s">
        <v>125</v>
      </c>
      <c r="G759" s="172" t="s">
        <v>84</v>
      </c>
      <c r="H759" s="177">
        <v>1</v>
      </c>
      <c r="I759" s="178">
        <v>2517</v>
      </c>
      <c r="J759" s="176">
        <v>46090</v>
      </c>
      <c r="K759" s="172" t="s">
        <v>93</v>
      </c>
      <c r="L759" s="172" t="s">
        <v>94</v>
      </c>
      <c r="M759" s="179">
        <v>0.43</v>
      </c>
      <c r="N759" s="177"/>
      <c r="O759" s="177"/>
      <c r="P759" s="180">
        <v>-1082.31</v>
      </c>
    </row>
    <row r="760" spans="1:16" ht="19.5" hidden="1" customHeight="1">
      <c r="A760" s="172" t="s">
        <v>3098</v>
      </c>
      <c r="B760" s="176">
        <v>46094</v>
      </c>
      <c r="C760" s="172" t="s">
        <v>2694</v>
      </c>
      <c r="D760" s="172" t="s">
        <v>95</v>
      </c>
      <c r="E760" s="172" t="s">
        <v>43</v>
      </c>
      <c r="F760" s="172" t="s">
        <v>125</v>
      </c>
      <c r="G760" s="172" t="s">
        <v>84</v>
      </c>
      <c r="H760" s="177">
        <v>1</v>
      </c>
      <c r="I760" s="178">
        <v>2517</v>
      </c>
      <c r="J760" s="176">
        <v>46090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-13.85</v>
      </c>
    </row>
    <row r="761" spans="1:16" ht="19.5" hidden="1" customHeight="1">
      <c r="A761" s="172" t="s">
        <v>3098</v>
      </c>
      <c r="B761" s="176">
        <v>46094</v>
      </c>
      <c r="C761" s="172" t="s">
        <v>2694</v>
      </c>
      <c r="D761" s="172" t="s">
        <v>82</v>
      </c>
      <c r="E761" s="172" t="s">
        <v>43</v>
      </c>
      <c r="F761" s="172" t="s">
        <v>125</v>
      </c>
      <c r="G761" s="172" t="s">
        <v>84</v>
      </c>
      <c r="H761" s="177">
        <v>1</v>
      </c>
      <c r="I761" s="178">
        <v>0</v>
      </c>
      <c r="J761" s="176">
        <v>46090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-10.4</v>
      </c>
    </row>
    <row r="762" spans="1:16" ht="19.5" hidden="1" customHeight="1">
      <c r="A762" s="172" t="s">
        <v>3099</v>
      </c>
      <c r="B762" s="176">
        <v>46094</v>
      </c>
      <c r="C762" s="172" t="s">
        <v>92</v>
      </c>
      <c r="D762" s="172" t="s">
        <v>24</v>
      </c>
      <c r="E762" s="172" t="s">
        <v>43</v>
      </c>
      <c r="F762" s="172" t="s">
        <v>125</v>
      </c>
      <c r="G762" s="172" t="s">
        <v>84</v>
      </c>
      <c r="H762" s="177">
        <v>1</v>
      </c>
      <c r="I762" s="178">
        <v>2517</v>
      </c>
      <c r="J762" s="176">
        <v>46091</v>
      </c>
      <c r="K762" s="172" t="s">
        <v>93</v>
      </c>
      <c r="L762" s="172" t="s">
        <v>94</v>
      </c>
      <c r="M762" s="179">
        <v>0.43</v>
      </c>
      <c r="N762" s="177"/>
      <c r="O762" s="177">
        <v>33</v>
      </c>
      <c r="P762" s="180">
        <v>-86.48</v>
      </c>
    </row>
    <row r="763" spans="1:16" ht="19.5" hidden="1" customHeight="1">
      <c r="A763" s="172" t="s">
        <v>3099</v>
      </c>
      <c r="B763" s="176">
        <v>46094</v>
      </c>
      <c r="C763" s="172" t="s">
        <v>100</v>
      </c>
      <c r="D763" s="172" t="s">
        <v>101</v>
      </c>
      <c r="E763" s="172" t="s">
        <v>43</v>
      </c>
      <c r="F763" s="172" t="s">
        <v>125</v>
      </c>
      <c r="G763" s="172" t="s">
        <v>84</v>
      </c>
      <c r="H763" s="177">
        <v>1</v>
      </c>
      <c r="I763" s="178">
        <v>2517</v>
      </c>
      <c r="J763" s="176">
        <v>46091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876.31</v>
      </c>
    </row>
    <row r="764" spans="1:16" ht="19.5" hidden="1" customHeight="1">
      <c r="A764" s="172" t="s">
        <v>3099</v>
      </c>
      <c r="B764" s="176">
        <v>46094</v>
      </c>
      <c r="C764" s="172" t="s">
        <v>100</v>
      </c>
      <c r="D764" s="172" t="s">
        <v>102</v>
      </c>
      <c r="E764" s="172" t="s">
        <v>43</v>
      </c>
      <c r="F764" s="172" t="s">
        <v>125</v>
      </c>
      <c r="G764" s="172" t="s">
        <v>84</v>
      </c>
      <c r="H764" s="177">
        <v>1</v>
      </c>
      <c r="I764" s="178">
        <v>2517</v>
      </c>
      <c r="J764" s="176">
        <v>46091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8.76</v>
      </c>
    </row>
    <row r="765" spans="1:16" ht="19.5" hidden="1" customHeight="1">
      <c r="A765" s="172" t="s">
        <v>3099</v>
      </c>
      <c r="B765" s="176">
        <v>46094</v>
      </c>
      <c r="C765" s="172" t="s">
        <v>100</v>
      </c>
      <c r="D765" s="172" t="s">
        <v>103</v>
      </c>
      <c r="E765" s="172" t="s">
        <v>43</v>
      </c>
      <c r="F765" s="172" t="s">
        <v>125</v>
      </c>
      <c r="G765" s="172" t="s">
        <v>84</v>
      </c>
      <c r="H765" s="177">
        <v>1</v>
      </c>
      <c r="I765" s="178">
        <v>2517</v>
      </c>
      <c r="J765" s="176">
        <v>46091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1631.93</v>
      </c>
    </row>
    <row r="766" spans="1:16" ht="19.5" hidden="1" customHeight="1">
      <c r="A766" s="172" t="s">
        <v>3099</v>
      </c>
      <c r="B766" s="176">
        <v>46094</v>
      </c>
      <c r="C766" s="172" t="s">
        <v>104</v>
      </c>
      <c r="D766" s="172" t="s">
        <v>105</v>
      </c>
      <c r="E766" s="172" t="s">
        <v>43</v>
      </c>
      <c r="F766" s="172" t="s">
        <v>125</v>
      </c>
      <c r="G766" s="172" t="s">
        <v>84</v>
      </c>
      <c r="H766" s="177">
        <v>1</v>
      </c>
      <c r="I766" s="178">
        <v>2517</v>
      </c>
      <c r="J766" s="176">
        <v>46091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-1082.31</v>
      </c>
    </row>
    <row r="767" spans="1:16" ht="19.5" hidden="1" customHeight="1">
      <c r="A767" s="172" t="s">
        <v>3099</v>
      </c>
      <c r="B767" s="176">
        <v>46094</v>
      </c>
      <c r="C767" s="172" t="s">
        <v>2694</v>
      </c>
      <c r="D767" s="172" t="s">
        <v>95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2517</v>
      </c>
      <c r="J767" s="176">
        <v>46091</v>
      </c>
      <c r="K767" s="172" t="s">
        <v>93</v>
      </c>
      <c r="L767" s="172" t="s">
        <v>94</v>
      </c>
      <c r="M767" s="179">
        <v>0.43</v>
      </c>
      <c r="N767" s="177"/>
      <c r="O767" s="177"/>
      <c r="P767" s="180">
        <v>-10.41</v>
      </c>
    </row>
    <row r="768" spans="1:16" ht="19.5" hidden="1" customHeight="1">
      <c r="A768" s="172" t="s">
        <v>3100</v>
      </c>
      <c r="B768" s="176">
        <v>46094</v>
      </c>
      <c r="C768" s="172" t="s">
        <v>92</v>
      </c>
      <c r="D768" s="172" t="s">
        <v>24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2327</v>
      </c>
      <c r="J768" s="176">
        <v>46087</v>
      </c>
      <c r="K768" s="172" t="s">
        <v>93</v>
      </c>
      <c r="L768" s="172" t="s">
        <v>94</v>
      </c>
      <c r="M768" s="179">
        <v>0.43</v>
      </c>
      <c r="N768" s="177"/>
      <c r="O768" s="177">
        <v>35</v>
      </c>
      <c r="P768" s="180">
        <v>-98.97</v>
      </c>
    </row>
    <row r="769" spans="1:16" ht="19.5" hidden="1" customHeight="1">
      <c r="A769" s="172" t="s">
        <v>3100</v>
      </c>
      <c r="B769" s="176">
        <v>46094</v>
      </c>
      <c r="C769" s="172" t="s">
        <v>100</v>
      </c>
      <c r="D769" s="172" t="s">
        <v>101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2327</v>
      </c>
      <c r="J769" s="176">
        <v>46087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810.66</v>
      </c>
    </row>
    <row r="770" spans="1:16" ht="19.5" hidden="1" customHeight="1">
      <c r="A770" s="172" t="s">
        <v>3100</v>
      </c>
      <c r="B770" s="176">
        <v>46094</v>
      </c>
      <c r="C770" s="172" t="s">
        <v>100</v>
      </c>
      <c r="D770" s="172" t="s">
        <v>102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2327</v>
      </c>
      <c r="J770" s="176">
        <v>46087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8.11</v>
      </c>
    </row>
    <row r="771" spans="1:16" ht="19.5" hidden="1" customHeight="1">
      <c r="A771" s="172" t="s">
        <v>3100</v>
      </c>
      <c r="B771" s="176">
        <v>46094</v>
      </c>
      <c r="C771" s="172" t="s">
        <v>100</v>
      </c>
      <c r="D771" s="172" t="s">
        <v>103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2327</v>
      </c>
      <c r="J771" s="176">
        <v>46087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1508.23</v>
      </c>
    </row>
    <row r="772" spans="1:16" ht="19.5" hidden="1" customHeight="1">
      <c r="A772" s="172" t="s">
        <v>3100</v>
      </c>
      <c r="B772" s="176">
        <v>46094</v>
      </c>
      <c r="C772" s="172" t="s">
        <v>104</v>
      </c>
      <c r="D772" s="172" t="s">
        <v>105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2327</v>
      </c>
      <c r="J772" s="176">
        <v>46087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-1000.61</v>
      </c>
    </row>
    <row r="773" spans="1:16" ht="19.5" hidden="1" customHeight="1">
      <c r="A773" s="172" t="s">
        <v>3100</v>
      </c>
      <c r="B773" s="176">
        <v>46094</v>
      </c>
      <c r="C773" s="172" t="s">
        <v>2694</v>
      </c>
      <c r="D773" s="172" t="s">
        <v>95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2327</v>
      </c>
      <c r="J773" s="176">
        <v>46087</v>
      </c>
      <c r="K773" s="172" t="s">
        <v>93</v>
      </c>
      <c r="L773" s="172" t="s">
        <v>94</v>
      </c>
      <c r="M773" s="179">
        <v>0.43</v>
      </c>
      <c r="N773" s="177"/>
      <c r="O773" s="177"/>
      <c r="P773" s="180">
        <v>-25</v>
      </c>
    </row>
    <row r="774" spans="1:16" ht="19.5" hidden="1" customHeight="1">
      <c r="A774" s="172" t="s">
        <v>3101</v>
      </c>
      <c r="B774" s="176">
        <v>46094</v>
      </c>
      <c r="C774" s="172" t="s">
        <v>92</v>
      </c>
      <c r="D774" s="172" t="s">
        <v>24</v>
      </c>
      <c r="E774" s="172" t="s">
        <v>42</v>
      </c>
      <c r="F774" s="172" t="s">
        <v>89</v>
      </c>
      <c r="G774" s="172" t="s">
        <v>84</v>
      </c>
      <c r="H774" s="177">
        <v>1</v>
      </c>
      <c r="I774" s="178">
        <v>0</v>
      </c>
      <c r="J774" s="176">
        <v>46089</v>
      </c>
      <c r="K774" s="172" t="s">
        <v>93</v>
      </c>
      <c r="L774" s="172" t="s">
        <v>94</v>
      </c>
      <c r="M774" s="179">
        <v>0</v>
      </c>
      <c r="N774" s="177"/>
      <c r="O774" s="177">
        <v>35</v>
      </c>
      <c r="P774" s="180">
        <v>-46.77</v>
      </c>
    </row>
    <row r="775" spans="1:16" ht="19.5" hidden="1" customHeight="1">
      <c r="A775" s="172" t="s">
        <v>3101</v>
      </c>
      <c r="B775" s="176">
        <v>46094</v>
      </c>
      <c r="C775" s="172" t="s">
        <v>2694</v>
      </c>
      <c r="D775" s="172" t="s">
        <v>95</v>
      </c>
      <c r="E775" s="172" t="s">
        <v>42</v>
      </c>
      <c r="F775" s="172" t="s">
        <v>89</v>
      </c>
      <c r="G775" s="172" t="s">
        <v>84</v>
      </c>
      <c r="H775" s="177">
        <v>1</v>
      </c>
      <c r="I775" s="178">
        <v>0</v>
      </c>
      <c r="J775" s="176">
        <v>46089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-10.85</v>
      </c>
    </row>
    <row r="776" spans="1:16" ht="19.5" hidden="1" customHeight="1">
      <c r="A776" s="172" t="s">
        <v>3101</v>
      </c>
      <c r="B776" s="176">
        <v>46094</v>
      </c>
      <c r="C776" s="172" t="s">
        <v>92</v>
      </c>
      <c r="D776" s="172" t="s">
        <v>96</v>
      </c>
      <c r="E776" s="172" t="s">
        <v>42</v>
      </c>
      <c r="F776" s="172" t="s">
        <v>89</v>
      </c>
      <c r="G776" s="172" t="s">
        <v>84</v>
      </c>
      <c r="H776" s="177">
        <v>1</v>
      </c>
      <c r="I776" s="178">
        <v>0</v>
      </c>
      <c r="J776" s="176">
        <v>46089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3101</v>
      </c>
      <c r="B777" s="176">
        <v>46094</v>
      </c>
      <c r="C777" s="172" t="s">
        <v>92</v>
      </c>
      <c r="D777" s="172" t="s">
        <v>97</v>
      </c>
      <c r="E777" s="172" t="s">
        <v>42</v>
      </c>
      <c r="F777" s="172" t="s">
        <v>89</v>
      </c>
      <c r="G777" s="172" t="s">
        <v>84</v>
      </c>
      <c r="H777" s="177">
        <v>1</v>
      </c>
      <c r="I777" s="178">
        <v>0</v>
      </c>
      <c r="J777" s="176">
        <v>46089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-46.77</v>
      </c>
    </row>
    <row r="778" spans="1:16" ht="19.5" hidden="1" customHeight="1">
      <c r="A778" s="172" t="s">
        <v>3101</v>
      </c>
      <c r="B778" s="176">
        <v>46094</v>
      </c>
      <c r="C778" s="172" t="s">
        <v>2694</v>
      </c>
      <c r="D778" s="172" t="s">
        <v>98</v>
      </c>
      <c r="E778" s="172" t="s">
        <v>42</v>
      </c>
      <c r="F778" s="172" t="s">
        <v>89</v>
      </c>
      <c r="G778" s="172" t="s">
        <v>84</v>
      </c>
      <c r="H778" s="177">
        <v>1</v>
      </c>
      <c r="I778" s="178">
        <v>0</v>
      </c>
      <c r="J778" s="176">
        <v>46089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3099</v>
      </c>
      <c r="B779" s="176">
        <v>46094</v>
      </c>
      <c r="C779" s="172" t="s">
        <v>2694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46091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-16.649999999999999</v>
      </c>
    </row>
    <row r="780" spans="1:16" ht="19.5" hidden="1" customHeight="1">
      <c r="A780" s="172" t="s">
        <v>3102</v>
      </c>
      <c r="B780" s="176">
        <v>46094</v>
      </c>
      <c r="C780" s="172" t="s">
        <v>92</v>
      </c>
      <c r="D780" s="172" t="s">
        <v>24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0</v>
      </c>
      <c r="J780" s="176">
        <v>46085</v>
      </c>
      <c r="K780" s="172" t="s">
        <v>93</v>
      </c>
      <c r="L780" s="172" t="s">
        <v>94</v>
      </c>
      <c r="M780" s="179">
        <v>0</v>
      </c>
      <c r="N780" s="177"/>
      <c r="O780" s="177">
        <v>34</v>
      </c>
      <c r="P780" s="180">
        <v>-46.77</v>
      </c>
    </row>
    <row r="781" spans="1:16" ht="19.5" hidden="1" customHeight="1">
      <c r="A781" s="172" t="s">
        <v>3102</v>
      </c>
      <c r="B781" s="176">
        <v>46094</v>
      </c>
      <c r="C781" s="172" t="s">
        <v>2694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0</v>
      </c>
      <c r="J781" s="176">
        <v>46085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-14.39</v>
      </c>
    </row>
    <row r="782" spans="1:16" ht="19.5" hidden="1" customHeight="1">
      <c r="A782" s="172" t="s">
        <v>3102</v>
      </c>
      <c r="B782" s="176">
        <v>46094</v>
      </c>
      <c r="C782" s="172" t="s">
        <v>92</v>
      </c>
      <c r="D782" s="172" t="s">
        <v>96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0</v>
      </c>
      <c r="J782" s="176">
        <v>46085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0</v>
      </c>
    </row>
    <row r="783" spans="1:16" ht="19.5" hidden="1" customHeight="1">
      <c r="A783" s="172" t="s">
        <v>3102</v>
      </c>
      <c r="B783" s="176">
        <v>46094</v>
      </c>
      <c r="C783" s="172" t="s">
        <v>92</v>
      </c>
      <c r="D783" s="172" t="s">
        <v>97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0</v>
      </c>
      <c r="J783" s="176">
        <v>46085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-46.77</v>
      </c>
    </row>
    <row r="784" spans="1:16" ht="19.5" hidden="1" customHeight="1">
      <c r="A784" s="172" t="s">
        <v>3102</v>
      </c>
      <c r="B784" s="176">
        <v>46094</v>
      </c>
      <c r="C784" s="172" t="s">
        <v>2694</v>
      </c>
      <c r="D784" s="172" t="s">
        <v>98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46085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-15</v>
      </c>
    </row>
    <row r="785" spans="1:16" ht="19.5" hidden="1" customHeight="1">
      <c r="A785" s="172" t="s">
        <v>3103</v>
      </c>
      <c r="B785" s="176">
        <v>46094</v>
      </c>
      <c r="C785" s="172" t="s">
        <v>92</v>
      </c>
      <c r="D785" s="172" t="s">
        <v>24</v>
      </c>
      <c r="E785" s="172" t="s">
        <v>43</v>
      </c>
      <c r="F785" s="172" t="s">
        <v>125</v>
      </c>
      <c r="G785" s="172" t="s">
        <v>84</v>
      </c>
      <c r="H785" s="177">
        <v>1</v>
      </c>
      <c r="I785" s="178">
        <v>2470</v>
      </c>
      <c r="J785" s="176">
        <v>46084</v>
      </c>
      <c r="K785" s="172" t="s">
        <v>93</v>
      </c>
      <c r="L785" s="172" t="s">
        <v>94</v>
      </c>
      <c r="M785" s="179">
        <v>0.43</v>
      </c>
      <c r="N785" s="177"/>
      <c r="O785" s="177">
        <v>35</v>
      </c>
      <c r="P785" s="180">
        <v>-101.26</v>
      </c>
    </row>
    <row r="786" spans="1:16" ht="19.5" hidden="1" customHeight="1">
      <c r="A786" s="172" t="s">
        <v>3103</v>
      </c>
      <c r="B786" s="176">
        <v>46094</v>
      </c>
      <c r="C786" s="172" t="s">
        <v>100</v>
      </c>
      <c r="D786" s="172" t="s">
        <v>101</v>
      </c>
      <c r="E786" s="172" t="s">
        <v>43</v>
      </c>
      <c r="F786" s="172" t="s">
        <v>125</v>
      </c>
      <c r="G786" s="172" t="s">
        <v>84</v>
      </c>
      <c r="H786" s="177">
        <v>1</v>
      </c>
      <c r="I786" s="178">
        <v>2470</v>
      </c>
      <c r="J786" s="176">
        <v>46084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970.5</v>
      </c>
    </row>
    <row r="787" spans="1:16" ht="19.5" hidden="1" customHeight="1">
      <c r="A787" s="172" t="s">
        <v>3103</v>
      </c>
      <c r="B787" s="176">
        <v>46094</v>
      </c>
      <c r="C787" s="172" t="s">
        <v>100</v>
      </c>
      <c r="D787" s="172" t="s">
        <v>102</v>
      </c>
      <c r="E787" s="172" t="s">
        <v>43</v>
      </c>
      <c r="F787" s="172" t="s">
        <v>125</v>
      </c>
      <c r="G787" s="172" t="s">
        <v>84</v>
      </c>
      <c r="H787" s="177">
        <v>1</v>
      </c>
      <c r="I787" s="178">
        <v>2470</v>
      </c>
      <c r="J787" s="176">
        <v>46084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9.7100000000000009</v>
      </c>
    </row>
    <row r="788" spans="1:16" ht="19.5" hidden="1" customHeight="1">
      <c r="A788" s="172" t="s">
        <v>3103</v>
      </c>
      <c r="B788" s="176">
        <v>46094</v>
      </c>
      <c r="C788" s="172" t="s">
        <v>100</v>
      </c>
      <c r="D788" s="172" t="s">
        <v>103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2470</v>
      </c>
      <c r="J788" s="176">
        <v>46084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1489.79</v>
      </c>
    </row>
    <row r="789" spans="1:16" ht="19.5" hidden="1" customHeight="1">
      <c r="A789" s="172" t="s">
        <v>3103</v>
      </c>
      <c r="B789" s="176">
        <v>46094</v>
      </c>
      <c r="C789" s="172" t="s">
        <v>104</v>
      </c>
      <c r="D789" s="172" t="s">
        <v>105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2470</v>
      </c>
      <c r="J789" s="176">
        <v>46084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-1062.0999999999999</v>
      </c>
    </row>
    <row r="790" spans="1:16" ht="19.5" hidden="1" customHeight="1">
      <c r="A790" s="172" t="s">
        <v>3103</v>
      </c>
      <c r="B790" s="176">
        <v>46094</v>
      </c>
      <c r="C790" s="172" t="s">
        <v>2694</v>
      </c>
      <c r="D790" s="172" t="s">
        <v>95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2470</v>
      </c>
      <c r="J790" s="176">
        <v>46084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-11.55</v>
      </c>
    </row>
    <row r="791" spans="1:16" ht="19.5" hidden="1" customHeight="1">
      <c r="A791" s="172" t="s">
        <v>3104</v>
      </c>
      <c r="B791" s="176">
        <v>46094</v>
      </c>
      <c r="C791" s="172" t="s">
        <v>92</v>
      </c>
      <c r="D791" s="172" t="s">
        <v>24</v>
      </c>
      <c r="E791" s="172" t="s">
        <v>58</v>
      </c>
      <c r="F791" s="172" t="s">
        <v>1300</v>
      </c>
      <c r="G791" s="172" t="s">
        <v>84</v>
      </c>
      <c r="H791" s="177">
        <v>1</v>
      </c>
      <c r="I791" s="178">
        <v>2517</v>
      </c>
      <c r="J791" s="176">
        <v>46092</v>
      </c>
      <c r="K791" s="172" t="s">
        <v>93</v>
      </c>
      <c r="L791" s="172" t="s">
        <v>94</v>
      </c>
      <c r="M791" s="179">
        <v>0.43</v>
      </c>
      <c r="N791" s="177"/>
      <c r="O791" s="177">
        <v>34</v>
      </c>
      <c r="P791" s="180">
        <v>-108.12</v>
      </c>
    </row>
    <row r="792" spans="1:16" ht="19.5" hidden="1" customHeight="1">
      <c r="A792" s="172" t="s">
        <v>3104</v>
      </c>
      <c r="B792" s="176">
        <v>46094</v>
      </c>
      <c r="C792" s="172" t="s">
        <v>100</v>
      </c>
      <c r="D792" s="172" t="s">
        <v>101</v>
      </c>
      <c r="E792" s="172" t="s">
        <v>58</v>
      </c>
      <c r="F792" s="172" t="s">
        <v>1300</v>
      </c>
      <c r="G792" s="172" t="s">
        <v>84</v>
      </c>
      <c r="H792" s="177">
        <v>1</v>
      </c>
      <c r="I792" s="178">
        <v>2517</v>
      </c>
      <c r="J792" s="176">
        <v>46092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1027.5899999999999</v>
      </c>
    </row>
    <row r="793" spans="1:16" ht="19.5" hidden="1" customHeight="1">
      <c r="A793" s="172" t="s">
        <v>3104</v>
      </c>
      <c r="B793" s="176">
        <v>46094</v>
      </c>
      <c r="C793" s="172" t="s">
        <v>100</v>
      </c>
      <c r="D793" s="172" t="s">
        <v>102</v>
      </c>
      <c r="E793" s="172" t="s">
        <v>58</v>
      </c>
      <c r="F793" s="172" t="s">
        <v>1300</v>
      </c>
      <c r="G793" s="172" t="s">
        <v>84</v>
      </c>
      <c r="H793" s="177">
        <v>1</v>
      </c>
      <c r="I793" s="178">
        <v>2517</v>
      </c>
      <c r="J793" s="176">
        <v>46092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10.28</v>
      </c>
    </row>
    <row r="794" spans="1:16" ht="19.5" hidden="1" customHeight="1">
      <c r="A794" s="172" t="s">
        <v>3104</v>
      </c>
      <c r="B794" s="176">
        <v>46094</v>
      </c>
      <c r="C794" s="172" t="s">
        <v>100</v>
      </c>
      <c r="D794" s="172" t="s">
        <v>103</v>
      </c>
      <c r="E794" s="172" t="s">
        <v>58</v>
      </c>
      <c r="F794" s="172" t="s">
        <v>1300</v>
      </c>
      <c r="G794" s="172" t="s">
        <v>84</v>
      </c>
      <c r="H794" s="177">
        <v>1</v>
      </c>
      <c r="I794" s="178">
        <v>2517</v>
      </c>
      <c r="J794" s="176">
        <v>46092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1479.13</v>
      </c>
    </row>
    <row r="795" spans="1:16" ht="19.5" hidden="1" customHeight="1">
      <c r="A795" s="172" t="s">
        <v>3104</v>
      </c>
      <c r="B795" s="176">
        <v>46094</v>
      </c>
      <c r="C795" s="172" t="s">
        <v>104</v>
      </c>
      <c r="D795" s="172" t="s">
        <v>105</v>
      </c>
      <c r="E795" s="172" t="s">
        <v>58</v>
      </c>
      <c r="F795" s="172" t="s">
        <v>1300</v>
      </c>
      <c r="G795" s="172" t="s">
        <v>84</v>
      </c>
      <c r="H795" s="177">
        <v>1</v>
      </c>
      <c r="I795" s="178">
        <v>2517</v>
      </c>
      <c r="J795" s="176">
        <v>46092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-1082.31</v>
      </c>
    </row>
    <row r="796" spans="1:16" ht="19.5" hidden="1" customHeight="1">
      <c r="A796" s="172" t="s">
        <v>3104</v>
      </c>
      <c r="B796" s="176">
        <v>46094</v>
      </c>
      <c r="C796" s="172" t="s">
        <v>2694</v>
      </c>
      <c r="D796" s="172" t="s">
        <v>95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2517</v>
      </c>
      <c r="J796" s="176">
        <v>46092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-25</v>
      </c>
    </row>
    <row r="797" spans="1:16" ht="19.5" hidden="1" customHeight="1">
      <c r="A797" s="172" t="s">
        <v>3104</v>
      </c>
      <c r="B797" s="176">
        <v>46094</v>
      </c>
      <c r="C797" s="172" t="s">
        <v>2694</v>
      </c>
      <c r="D797" s="172" t="s">
        <v>82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0</v>
      </c>
      <c r="J797" s="176">
        <v>46092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-19.52</v>
      </c>
    </row>
    <row r="798" spans="1:16" ht="19.5" hidden="1" customHeight="1">
      <c r="A798" s="172" t="s">
        <v>3105</v>
      </c>
      <c r="B798" s="176">
        <v>46094</v>
      </c>
      <c r="C798" s="172" t="s">
        <v>92</v>
      </c>
      <c r="D798" s="172" t="s">
        <v>24</v>
      </c>
      <c r="E798" s="172" t="s">
        <v>43</v>
      </c>
      <c r="F798" s="172" t="s">
        <v>125</v>
      </c>
      <c r="G798" s="172" t="s">
        <v>84</v>
      </c>
      <c r="H798" s="177">
        <v>1</v>
      </c>
      <c r="I798" s="178">
        <v>0</v>
      </c>
      <c r="J798" s="176">
        <v>46091</v>
      </c>
      <c r="K798" s="172" t="s">
        <v>93</v>
      </c>
      <c r="L798" s="172" t="s">
        <v>94</v>
      </c>
      <c r="M798" s="179">
        <v>0</v>
      </c>
      <c r="N798" s="177"/>
      <c r="O798" s="177">
        <v>33</v>
      </c>
      <c r="P798" s="180">
        <v>-46.77</v>
      </c>
    </row>
    <row r="799" spans="1:16" ht="19.5" hidden="1" customHeight="1">
      <c r="A799" s="172" t="s">
        <v>3105</v>
      </c>
      <c r="B799" s="176">
        <v>46094</v>
      </c>
      <c r="C799" s="172" t="s">
        <v>2694</v>
      </c>
      <c r="D799" s="172" t="s">
        <v>95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46091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-14.18</v>
      </c>
    </row>
    <row r="800" spans="1:16" ht="19.5" hidden="1" customHeight="1">
      <c r="A800" s="172" t="s">
        <v>3105</v>
      </c>
      <c r="B800" s="176">
        <v>46094</v>
      </c>
      <c r="C800" s="172" t="s">
        <v>92</v>
      </c>
      <c r="D800" s="172" t="s">
        <v>96</v>
      </c>
      <c r="E800" s="172" t="s">
        <v>43</v>
      </c>
      <c r="F800" s="172" t="s">
        <v>125</v>
      </c>
      <c r="G800" s="172" t="s">
        <v>84</v>
      </c>
      <c r="H800" s="177">
        <v>1</v>
      </c>
      <c r="I800" s="178">
        <v>0</v>
      </c>
      <c r="J800" s="176">
        <v>46091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0</v>
      </c>
    </row>
    <row r="801" spans="1:16" ht="19.5" hidden="1" customHeight="1">
      <c r="A801" s="172" t="s">
        <v>3105</v>
      </c>
      <c r="B801" s="176">
        <v>46094</v>
      </c>
      <c r="C801" s="172" t="s">
        <v>92</v>
      </c>
      <c r="D801" s="172" t="s">
        <v>97</v>
      </c>
      <c r="E801" s="172" t="s">
        <v>43</v>
      </c>
      <c r="F801" s="172" t="s">
        <v>125</v>
      </c>
      <c r="G801" s="172" t="s">
        <v>84</v>
      </c>
      <c r="H801" s="177">
        <v>1</v>
      </c>
      <c r="I801" s="178">
        <v>0</v>
      </c>
      <c r="J801" s="176">
        <v>46091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-46.77</v>
      </c>
    </row>
    <row r="802" spans="1:16" ht="19.5" hidden="1" customHeight="1">
      <c r="A802" s="172" t="s">
        <v>3105</v>
      </c>
      <c r="B802" s="176">
        <v>46094</v>
      </c>
      <c r="C802" s="172" t="s">
        <v>2694</v>
      </c>
      <c r="D802" s="172" t="s">
        <v>98</v>
      </c>
      <c r="E802" s="172" t="s">
        <v>43</v>
      </c>
      <c r="F802" s="172" t="s">
        <v>125</v>
      </c>
      <c r="G802" s="172" t="s">
        <v>84</v>
      </c>
      <c r="H802" s="177">
        <v>1</v>
      </c>
      <c r="I802" s="178">
        <v>0</v>
      </c>
      <c r="J802" s="176">
        <v>46091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-15</v>
      </c>
    </row>
    <row r="803" spans="1:16" ht="19.5" hidden="1" customHeight="1">
      <c r="A803" s="172" t="s">
        <v>3106</v>
      </c>
      <c r="B803" s="176">
        <v>46094</v>
      </c>
      <c r="C803" s="172" t="s">
        <v>92</v>
      </c>
      <c r="D803" s="172" t="s">
        <v>24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0</v>
      </c>
      <c r="J803" s="176">
        <v>46090</v>
      </c>
      <c r="K803" s="172" t="s">
        <v>93</v>
      </c>
      <c r="L803" s="172" t="s">
        <v>94</v>
      </c>
      <c r="M803" s="179">
        <v>0</v>
      </c>
      <c r="N803" s="177"/>
      <c r="O803" s="177">
        <v>34</v>
      </c>
      <c r="P803" s="180">
        <v>-46.77</v>
      </c>
    </row>
    <row r="804" spans="1:16" ht="19.5" hidden="1" customHeight="1">
      <c r="A804" s="172" t="s">
        <v>3106</v>
      </c>
      <c r="B804" s="176">
        <v>46094</v>
      </c>
      <c r="C804" s="172" t="s">
        <v>2694</v>
      </c>
      <c r="D804" s="172" t="s">
        <v>95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0</v>
      </c>
      <c r="J804" s="176">
        <v>46090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-16.239999999999998</v>
      </c>
    </row>
    <row r="805" spans="1:16" ht="19.5" hidden="1" customHeight="1">
      <c r="A805" s="172" t="s">
        <v>3107</v>
      </c>
      <c r="B805" s="176">
        <v>46094</v>
      </c>
      <c r="C805" s="172" t="s">
        <v>2694</v>
      </c>
      <c r="D805" s="172" t="s">
        <v>82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0</v>
      </c>
      <c r="J805" s="176">
        <v>46094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-24.03</v>
      </c>
    </row>
    <row r="806" spans="1:16" ht="19.5" hidden="1" customHeight="1">
      <c r="A806" s="172" t="s">
        <v>3106</v>
      </c>
      <c r="B806" s="176">
        <v>46094</v>
      </c>
      <c r="C806" s="172" t="s">
        <v>92</v>
      </c>
      <c r="D806" s="172" t="s">
        <v>96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0</v>
      </c>
      <c r="J806" s="176">
        <v>46090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0</v>
      </c>
    </row>
    <row r="807" spans="1:16" ht="19.5" hidden="1" customHeight="1">
      <c r="A807" s="172" t="s">
        <v>3106</v>
      </c>
      <c r="B807" s="176">
        <v>46094</v>
      </c>
      <c r="C807" s="172" t="s">
        <v>92</v>
      </c>
      <c r="D807" s="172" t="s">
        <v>97</v>
      </c>
      <c r="E807" s="172" t="s">
        <v>39</v>
      </c>
      <c r="F807" s="172" t="s">
        <v>117</v>
      </c>
      <c r="G807" s="172" t="s">
        <v>84</v>
      </c>
      <c r="H807" s="177">
        <v>1</v>
      </c>
      <c r="I807" s="178">
        <v>0</v>
      </c>
      <c r="J807" s="176">
        <v>46090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-46.77</v>
      </c>
    </row>
    <row r="808" spans="1:16" ht="19.5" hidden="1" customHeight="1">
      <c r="A808" s="172" t="s">
        <v>3106</v>
      </c>
      <c r="B808" s="176">
        <v>46094</v>
      </c>
      <c r="C808" s="172" t="s">
        <v>2694</v>
      </c>
      <c r="D808" s="172" t="s">
        <v>98</v>
      </c>
      <c r="E808" s="172" t="s">
        <v>39</v>
      </c>
      <c r="F808" s="172" t="s">
        <v>117</v>
      </c>
      <c r="G808" s="172" t="s">
        <v>84</v>
      </c>
      <c r="H808" s="177">
        <v>1</v>
      </c>
      <c r="I808" s="178">
        <v>0</v>
      </c>
      <c r="J808" s="176">
        <v>46090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-15</v>
      </c>
    </row>
    <row r="809" spans="1:16" ht="19.5" hidden="1" customHeight="1">
      <c r="A809" s="172" t="s">
        <v>3108</v>
      </c>
      <c r="B809" s="176">
        <v>46094</v>
      </c>
      <c r="C809" s="172" t="s">
        <v>2694</v>
      </c>
      <c r="D809" s="172" t="s">
        <v>82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0</v>
      </c>
      <c r="J809" s="176">
        <v>46094</v>
      </c>
      <c r="K809" s="172" t="s">
        <v>85</v>
      </c>
      <c r="L809" s="172" t="s">
        <v>85</v>
      </c>
      <c r="M809" s="179">
        <v>0</v>
      </c>
      <c r="N809" s="177"/>
      <c r="O809" s="177"/>
      <c r="P809" s="180">
        <v>-23.6</v>
      </c>
    </row>
    <row r="810" spans="1:16" ht="19.5" hidden="1" customHeight="1">
      <c r="A810" s="172" t="s">
        <v>3109</v>
      </c>
      <c r="B810" s="176">
        <v>46094</v>
      </c>
      <c r="C810" s="172" t="s">
        <v>92</v>
      </c>
      <c r="D810" s="172" t="s">
        <v>24</v>
      </c>
      <c r="E810" s="172" t="s">
        <v>58</v>
      </c>
      <c r="F810" s="172" t="s">
        <v>1300</v>
      </c>
      <c r="G810" s="172" t="s">
        <v>84</v>
      </c>
      <c r="H810" s="177">
        <v>1</v>
      </c>
      <c r="I810" s="178">
        <v>2517</v>
      </c>
      <c r="J810" s="176">
        <v>46092</v>
      </c>
      <c r="K810" s="172" t="s">
        <v>93</v>
      </c>
      <c r="L810" s="172" t="s">
        <v>94</v>
      </c>
      <c r="M810" s="179">
        <v>0.43</v>
      </c>
      <c r="N810" s="177"/>
      <c r="O810" s="177">
        <v>34</v>
      </c>
      <c r="P810" s="180">
        <v>-108.12</v>
      </c>
    </row>
    <row r="811" spans="1:16" ht="19.5" hidden="1" customHeight="1">
      <c r="A811" s="172" t="s">
        <v>3109</v>
      </c>
      <c r="B811" s="176">
        <v>46094</v>
      </c>
      <c r="C811" s="172" t="s">
        <v>100</v>
      </c>
      <c r="D811" s="172" t="s">
        <v>101</v>
      </c>
      <c r="E811" s="172" t="s">
        <v>58</v>
      </c>
      <c r="F811" s="172" t="s">
        <v>1300</v>
      </c>
      <c r="G811" s="172" t="s">
        <v>84</v>
      </c>
      <c r="H811" s="177">
        <v>1</v>
      </c>
      <c r="I811" s="178">
        <v>2517</v>
      </c>
      <c r="J811" s="176">
        <v>46092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1138.78</v>
      </c>
    </row>
    <row r="812" spans="1:16" ht="19.5" hidden="1" customHeight="1">
      <c r="A812" s="172" t="s">
        <v>3109</v>
      </c>
      <c r="B812" s="176">
        <v>46094</v>
      </c>
      <c r="C812" s="172" t="s">
        <v>100</v>
      </c>
      <c r="D812" s="172" t="s">
        <v>102</v>
      </c>
      <c r="E812" s="172" t="s">
        <v>58</v>
      </c>
      <c r="F812" s="172" t="s">
        <v>1300</v>
      </c>
      <c r="G812" s="172" t="s">
        <v>84</v>
      </c>
      <c r="H812" s="177">
        <v>1</v>
      </c>
      <c r="I812" s="178">
        <v>2517</v>
      </c>
      <c r="J812" s="176">
        <v>46092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11.39</v>
      </c>
    </row>
    <row r="813" spans="1:16" ht="19.5" hidden="1" customHeight="1">
      <c r="A813" s="172" t="s">
        <v>3109</v>
      </c>
      <c r="B813" s="176">
        <v>46094</v>
      </c>
      <c r="C813" s="172" t="s">
        <v>100</v>
      </c>
      <c r="D813" s="172" t="s">
        <v>103</v>
      </c>
      <c r="E813" s="172" t="s">
        <v>58</v>
      </c>
      <c r="F813" s="172" t="s">
        <v>1300</v>
      </c>
      <c r="G813" s="172" t="s">
        <v>84</v>
      </c>
      <c r="H813" s="177">
        <v>1</v>
      </c>
      <c r="I813" s="178">
        <v>2517</v>
      </c>
      <c r="J813" s="176">
        <v>46092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1366.83</v>
      </c>
    </row>
    <row r="814" spans="1:16" ht="19.5" hidden="1" customHeight="1">
      <c r="A814" s="172" t="s">
        <v>3109</v>
      </c>
      <c r="B814" s="176">
        <v>46094</v>
      </c>
      <c r="C814" s="172" t="s">
        <v>104</v>
      </c>
      <c r="D814" s="172" t="s">
        <v>105</v>
      </c>
      <c r="E814" s="172" t="s">
        <v>58</v>
      </c>
      <c r="F814" s="172" t="s">
        <v>1300</v>
      </c>
      <c r="G814" s="172" t="s">
        <v>84</v>
      </c>
      <c r="H814" s="177">
        <v>1</v>
      </c>
      <c r="I814" s="178">
        <v>2517</v>
      </c>
      <c r="J814" s="176">
        <v>46092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-1082.31</v>
      </c>
    </row>
    <row r="815" spans="1:16" ht="19.5" hidden="1" customHeight="1">
      <c r="A815" s="172" t="s">
        <v>3109</v>
      </c>
      <c r="B815" s="176">
        <v>46094</v>
      </c>
      <c r="C815" s="172" t="s">
        <v>2694</v>
      </c>
      <c r="D815" s="172" t="s">
        <v>95</v>
      </c>
      <c r="E815" s="172" t="s">
        <v>58</v>
      </c>
      <c r="F815" s="172" t="s">
        <v>1300</v>
      </c>
      <c r="G815" s="172" t="s">
        <v>84</v>
      </c>
      <c r="H815" s="177">
        <v>1</v>
      </c>
      <c r="I815" s="178">
        <v>2517</v>
      </c>
      <c r="J815" s="176">
        <v>46092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-11.85</v>
      </c>
    </row>
    <row r="816" spans="1:16" ht="19.5" hidden="1" customHeight="1">
      <c r="A816" s="172" t="s">
        <v>3110</v>
      </c>
      <c r="B816" s="176">
        <v>46094</v>
      </c>
      <c r="C816" s="172" t="s">
        <v>92</v>
      </c>
      <c r="D816" s="172" t="s">
        <v>24</v>
      </c>
      <c r="E816" s="172" t="s">
        <v>58</v>
      </c>
      <c r="F816" s="172" t="s">
        <v>1300</v>
      </c>
      <c r="G816" s="172" t="s">
        <v>84</v>
      </c>
      <c r="H816" s="177">
        <v>1</v>
      </c>
      <c r="I816" s="178">
        <v>2422</v>
      </c>
      <c r="J816" s="176">
        <v>46090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-106.79</v>
      </c>
    </row>
    <row r="817" spans="1:16" ht="19.5" hidden="1" customHeight="1">
      <c r="A817" s="172" t="s">
        <v>3110</v>
      </c>
      <c r="B817" s="176">
        <v>46094</v>
      </c>
      <c r="C817" s="172" t="s">
        <v>100</v>
      </c>
      <c r="D817" s="172" t="s">
        <v>101</v>
      </c>
      <c r="E817" s="172" t="s">
        <v>58</v>
      </c>
      <c r="F817" s="172" t="s">
        <v>1300</v>
      </c>
      <c r="G817" s="172" t="s">
        <v>84</v>
      </c>
      <c r="H817" s="177">
        <v>1</v>
      </c>
      <c r="I817" s="178">
        <v>2422</v>
      </c>
      <c r="J817" s="176">
        <v>46090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861.9</v>
      </c>
    </row>
    <row r="818" spans="1:16" ht="19.5" hidden="1" customHeight="1">
      <c r="A818" s="172" t="s">
        <v>3110</v>
      </c>
      <c r="B818" s="176">
        <v>46094</v>
      </c>
      <c r="C818" s="172" t="s">
        <v>100</v>
      </c>
      <c r="D818" s="172" t="s">
        <v>102</v>
      </c>
      <c r="E818" s="172" t="s">
        <v>58</v>
      </c>
      <c r="F818" s="172" t="s">
        <v>1300</v>
      </c>
      <c r="G818" s="172" t="s">
        <v>84</v>
      </c>
      <c r="H818" s="177">
        <v>1</v>
      </c>
      <c r="I818" s="178">
        <v>2422</v>
      </c>
      <c r="J818" s="176">
        <v>46090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8.6199999999999992</v>
      </c>
    </row>
    <row r="819" spans="1:16" ht="19.5" hidden="1" customHeight="1">
      <c r="A819" s="172" t="s">
        <v>3110</v>
      </c>
      <c r="B819" s="176">
        <v>46094</v>
      </c>
      <c r="C819" s="172" t="s">
        <v>100</v>
      </c>
      <c r="D819" s="172" t="s">
        <v>103</v>
      </c>
      <c r="E819" s="172" t="s">
        <v>58</v>
      </c>
      <c r="F819" s="172" t="s">
        <v>1300</v>
      </c>
      <c r="G819" s="172" t="s">
        <v>84</v>
      </c>
      <c r="H819" s="177">
        <v>1</v>
      </c>
      <c r="I819" s="178">
        <v>2422</v>
      </c>
      <c r="J819" s="176">
        <v>46090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1551.48</v>
      </c>
    </row>
    <row r="820" spans="1:16" ht="19.5" hidden="1" customHeight="1">
      <c r="A820" s="172" t="s">
        <v>3110</v>
      </c>
      <c r="B820" s="176">
        <v>46094</v>
      </c>
      <c r="C820" s="172" t="s">
        <v>104</v>
      </c>
      <c r="D820" s="172" t="s">
        <v>105</v>
      </c>
      <c r="E820" s="172" t="s">
        <v>58</v>
      </c>
      <c r="F820" s="172" t="s">
        <v>1300</v>
      </c>
      <c r="G820" s="172" t="s">
        <v>84</v>
      </c>
      <c r="H820" s="177">
        <v>1</v>
      </c>
      <c r="I820" s="178">
        <v>2422</v>
      </c>
      <c r="J820" s="176">
        <v>46090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-1041.46</v>
      </c>
    </row>
    <row r="821" spans="1:16" ht="19.5" hidden="1" customHeight="1">
      <c r="A821" s="172" t="s">
        <v>3110</v>
      </c>
      <c r="B821" s="176">
        <v>46094</v>
      </c>
      <c r="C821" s="172" t="s">
        <v>2694</v>
      </c>
      <c r="D821" s="172" t="s">
        <v>95</v>
      </c>
      <c r="E821" s="172" t="s">
        <v>58</v>
      </c>
      <c r="F821" s="172" t="s">
        <v>1300</v>
      </c>
      <c r="G821" s="172" t="s">
        <v>84</v>
      </c>
      <c r="H821" s="177">
        <v>1</v>
      </c>
      <c r="I821" s="178">
        <v>2422</v>
      </c>
      <c r="J821" s="176">
        <v>46090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-16.13</v>
      </c>
    </row>
    <row r="822" spans="1:16" ht="19.5" hidden="1" customHeight="1">
      <c r="A822" s="172" t="s">
        <v>3111</v>
      </c>
      <c r="B822" s="176">
        <v>46094</v>
      </c>
      <c r="C822" s="172" t="s">
        <v>92</v>
      </c>
      <c r="D822" s="172" t="s">
        <v>24</v>
      </c>
      <c r="E822" s="172" t="s">
        <v>39</v>
      </c>
      <c r="F822" s="172" t="s">
        <v>117</v>
      </c>
      <c r="G822" s="172" t="s">
        <v>84</v>
      </c>
      <c r="H822" s="177">
        <v>1</v>
      </c>
      <c r="I822" s="178">
        <v>0</v>
      </c>
      <c r="J822" s="176">
        <v>46092</v>
      </c>
      <c r="K822" s="172" t="s">
        <v>93</v>
      </c>
      <c r="L822" s="172" t="s">
        <v>94</v>
      </c>
      <c r="M822" s="179">
        <v>0</v>
      </c>
      <c r="N822" s="177"/>
      <c r="O822" s="177">
        <v>34</v>
      </c>
      <c r="P822" s="180">
        <v>-46.77</v>
      </c>
    </row>
    <row r="823" spans="1:16" ht="19.5" hidden="1" customHeight="1">
      <c r="A823" s="172" t="s">
        <v>3111</v>
      </c>
      <c r="B823" s="176">
        <v>46094</v>
      </c>
      <c r="C823" s="172" t="s">
        <v>92</v>
      </c>
      <c r="D823" s="172" t="s">
        <v>96</v>
      </c>
      <c r="E823" s="172" t="s">
        <v>39</v>
      </c>
      <c r="F823" s="172" t="s">
        <v>117</v>
      </c>
      <c r="G823" s="172" t="s">
        <v>84</v>
      </c>
      <c r="H823" s="177">
        <v>1</v>
      </c>
      <c r="I823" s="178">
        <v>0</v>
      </c>
      <c r="J823" s="176">
        <v>46092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0</v>
      </c>
    </row>
    <row r="824" spans="1:16" ht="19.5" hidden="1" customHeight="1">
      <c r="A824" s="172" t="s">
        <v>3111</v>
      </c>
      <c r="B824" s="176">
        <v>46094</v>
      </c>
      <c r="C824" s="172" t="s">
        <v>92</v>
      </c>
      <c r="D824" s="172" t="s">
        <v>97</v>
      </c>
      <c r="E824" s="172" t="s">
        <v>39</v>
      </c>
      <c r="F824" s="172" t="s">
        <v>117</v>
      </c>
      <c r="G824" s="172" t="s">
        <v>84</v>
      </c>
      <c r="H824" s="177">
        <v>1</v>
      </c>
      <c r="I824" s="178">
        <v>0</v>
      </c>
      <c r="J824" s="176">
        <v>46092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-46.77</v>
      </c>
    </row>
    <row r="825" spans="1:16" ht="19.5" hidden="1" customHeight="1">
      <c r="A825" s="172" t="s">
        <v>3112</v>
      </c>
      <c r="B825" s="176">
        <v>46094</v>
      </c>
      <c r="C825" s="172" t="s">
        <v>92</v>
      </c>
      <c r="D825" s="172" t="s">
        <v>24</v>
      </c>
      <c r="E825" s="172" t="s">
        <v>58</v>
      </c>
      <c r="F825" s="172" t="s">
        <v>1300</v>
      </c>
      <c r="G825" s="172" t="s">
        <v>84</v>
      </c>
      <c r="H825" s="177">
        <v>1</v>
      </c>
      <c r="I825" s="178">
        <v>2517</v>
      </c>
      <c r="J825" s="176">
        <v>46092</v>
      </c>
      <c r="K825" s="172" t="s">
        <v>93</v>
      </c>
      <c r="L825" s="172" t="s">
        <v>94</v>
      </c>
      <c r="M825" s="179">
        <v>0.43</v>
      </c>
      <c r="N825" s="177"/>
      <c r="O825" s="177">
        <v>34</v>
      </c>
      <c r="P825" s="180">
        <v>-108.12</v>
      </c>
    </row>
    <row r="826" spans="1:16" ht="19.5" hidden="1" customHeight="1">
      <c r="A826" s="172" t="s">
        <v>3112</v>
      </c>
      <c r="B826" s="176">
        <v>46094</v>
      </c>
      <c r="C826" s="172" t="s">
        <v>100</v>
      </c>
      <c r="D826" s="172" t="s">
        <v>101</v>
      </c>
      <c r="E826" s="172" t="s">
        <v>58</v>
      </c>
      <c r="F826" s="172" t="s">
        <v>1300</v>
      </c>
      <c r="G826" s="172" t="s">
        <v>84</v>
      </c>
      <c r="H826" s="177">
        <v>1</v>
      </c>
      <c r="I826" s="178">
        <v>2517</v>
      </c>
      <c r="J826" s="176">
        <v>46092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1031.43</v>
      </c>
    </row>
    <row r="827" spans="1:16" ht="19.5" hidden="1" customHeight="1">
      <c r="A827" s="172" t="s">
        <v>3112</v>
      </c>
      <c r="B827" s="176">
        <v>46094</v>
      </c>
      <c r="C827" s="172" t="s">
        <v>100</v>
      </c>
      <c r="D827" s="172" t="s">
        <v>102</v>
      </c>
      <c r="E827" s="172" t="s">
        <v>58</v>
      </c>
      <c r="F827" s="172" t="s">
        <v>1300</v>
      </c>
      <c r="G827" s="172" t="s">
        <v>84</v>
      </c>
      <c r="H827" s="177">
        <v>1</v>
      </c>
      <c r="I827" s="178">
        <v>2517</v>
      </c>
      <c r="J827" s="176">
        <v>46092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10.31</v>
      </c>
    </row>
    <row r="828" spans="1:16" ht="19.5" hidden="1" customHeight="1">
      <c r="A828" s="172" t="s">
        <v>3112</v>
      </c>
      <c r="B828" s="176">
        <v>46094</v>
      </c>
      <c r="C828" s="172" t="s">
        <v>100</v>
      </c>
      <c r="D828" s="172" t="s">
        <v>103</v>
      </c>
      <c r="E828" s="172" t="s">
        <v>58</v>
      </c>
      <c r="F828" s="172" t="s">
        <v>1300</v>
      </c>
      <c r="G828" s="172" t="s">
        <v>84</v>
      </c>
      <c r="H828" s="177">
        <v>1</v>
      </c>
      <c r="I828" s="178">
        <v>2517</v>
      </c>
      <c r="J828" s="176">
        <v>46092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1475.26</v>
      </c>
    </row>
    <row r="829" spans="1:16" ht="19.5" hidden="1" customHeight="1">
      <c r="A829" s="172" t="s">
        <v>3112</v>
      </c>
      <c r="B829" s="176">
        <v>46094</v>
      </c>
      <c r="C829" s="172" t="s">
        <v>104</v>
      </c>
      <c r="D829" s="172" t="s">
        <v>105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2517</v>
      </c>
      <c r="J829" s="176">
        <v>46092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-1082.31</v>
      </c>
    </row>
    <row r="830" spans="1:16" ht="19.5" hidden="1" customHeight="1">
      <c r="A830" s="172" t="s">
        <v>3112</v>
      </c>
      <c r="B830" s="176">
        <v>46094</v>
      </c>
      <c r="C830" s="172" t="s">
        <v>2694</v>
      </c>
      <c r="D830" s="172" t="s">
        <v>95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2517</v>
      </c>
      <c r="J830" s="176">
        <v>46092</v>
      </c>
      <c r="K830" s="172" t="s">
        <v>93</v>
      </c>
      <c r="L830" s="172" t="s">
        <v>94</v>
      </c>
      <c r="M830" s="179">
        <v>0.43</v>
      </c>
      <c r="N830" s="177"/>
      <c r="O830" s="177"/>
      <c r="P830" s="180">
        <v>-9.1300000000000008</v>
      </c>
    </row>
    <row r="831" spans="1:16" ht="19.5" hidden="1" customHeight="1">
      <c r="A831" s="172" t="s">
        <v>3113</v>
      </c>
      <c r="B831" s="176">
        <v>46094</v>
      </c>
      <c r="C831" s="172" t="s">
        <v>92</v>
      </c>
      <c r="D831" s="172" t="s">
        <v>24</v>
      </c>
      <c r="E831" s="172" t="s">
        <v>38</v>
      </c>
      <c r="F831" s="172" t="s">
        <v>87</v>
      </c>
      <c r="G831" s="172" t="s">
        <v>84</v>
      </c>
      <c r="H831" s="177">
        <v>1</v>
      </c>
      <c r="I831" s="178">
        <v>0</v>
      </c>
      <c r="J831" s="176">
        <v>46082</v>
      </c>
      <c r="K831" s="172" t="s">
        <v>93</v>
      </c>
      <c r="L831" s="172" t="s">
        <v>94</v>
      </c>
      <c r="M831" s="179">
        <v>0</v>
      </c>
      <c r="N831" s="177"/>
      <c r="O831" s="177">
        <v>35</v>
      </c>
      <c r="P831" s="180">
        <v>-46.77</v>
      </c>
    </row>
    <row r="832" spans="1:16" ht="19.5" hidden="1" customHeight="1">
      <c r="A832" s="172" t="s">
        <v>3113</v>
      </c>
      <c r="B832" s="176">
        <v>46094</v>
      </c>
      <c r="C832" s="172" t="s">
        <v>2694</v>
      </c>
      <c r="D832" s="172" t="s">
        <v>95</v>
      </c>
      <c r="E832" s="172" t="s">
        <v>38</v>
      </c>
      <c r="F832" s="172" t="s">
        <v>87</v>
      </c>
      <c r="G832" s="172" t="s">
        <v>84</v>
      </c>
      <c r="H832" s="177">
        <v>1</v>
      </c>
      <c r="I832" s="178">
        <v>0</v>
      </c>
      <c r="J832" s="176">
        <v>46082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-8.66</v>
      </c>
    </row>
    <row r="833" spans="1:16" ht="19.5" hidden="1" customHeight="1">
      <c r="A833" s="172" t="s">
        <v>3113</v>
      </c>
      <c r="B833" s="176">
        <v>46094</v>
      </c>
      <c r="C833" s="172" t="s">
        <v>92</v>
      </c>
      <c r="D833" s="172" t="s">
        <v>96</v>
      </c>
      <c r="E833" s="172" t="s">
        <v>38</v>
      </c>
      <c r="F833" s="172" t="s">
        <v>87</v>
      </c>
      <c r="G833" s="172" t="s">
        <v>84</v>
      </c>
      <c r="H833" s="177">
        <v>1</v>
      </c>
      <c r="I833" s="178">
        <v>0</v>
      </c>
      <c r="J833" s="176">
        <v>46082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0</v>
      </c>
    </row>
    <row r="834" spans="1:16" ht="19.5" hidden="1" customHeight="1">
      <c r="A834" s="172" t="s">
        <v>3113</v>
      </c>
      <c r="B834" s="176">
        <v>46094</v>
      </c>
      <c r="C834" s="172" t="s">
        <v>92</v>
      </c>
      <c r="D834" s="172" t="s">
        <v>97</v>
      </c>
      <c r="E834" s="172" t="s">
        <v>38</v>
      </c>
      <c r="F834" s="172" t="s">
        <v>87</v>
      </c>
      <c r="G834" s="172" t="s">
        <v>84</v>
      </c>
      <c r="H834" s="177">
        <v>1</v>
      </c>
      <c r="I834" s="178">
        <v>0</v>
      </c>
      <c r="J834" s="176">
        <v>46082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-46.77</v>
      </c>
    </row>
    <row r="835" spans="1:16" ht="19.5" hidden="1" customHeight="1">
      <c r="A835" s="172" t="s">
        <v>3113</v>
      </c>
      <c r="B835" s="176">
        <v>46094</v>
      </c>
      <c r="C835" s="172" t="s">
        <v>2694</v>
      </c>
      <c r="D835" s="172" t="s">
        <v>98</v>
      </c>
      <c r="E835" s="172" t="s">
        <v>38</v>
      </c>
      <c r="F835" s="172" t="s">
        <v>87</v>
      </c>
      <c r="G835" s="172" t="s">
        <v>84</v>
      </c>
      <c r="H835" s="177">
        <v>1</v>
      </c>
      <c r="I835" s="178">
        <v>0</v>
      </c>
      <c r="J835" s="176">
        <v>46082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-15</v>
      </c>
    </row>
    <row r="836" spans="1:16" ht="19.5" hidden="1" customHeight="1">
      <c r="A836" s="172" t="s">
        <v>3114</v>
      </c>
      <c r="B836" s="176">
        <v>46094</v>
      </c>
      <c r="C836" s="172" t="s">
        <v>92</v>
      </c>
      <c r="D836" s="172" t="s">
        <v>24</v>
      </c>
      <c r="E836" s="172" t="s">
        <v>55</v>
      </c>
      <c r="F836" s="172" t="s">
        <v>1272</v>
      </c>
      <c r="G836" s="172" t="s">
        <v>84</v>
      </c>
      <c r="H836" s="177">
        <v>1</v>
      </c>
      <c r="I836" s="178">
        <v>0</v>
      </c>
      <c r="J836" s="176">
        <v>46086</v>
      </c>
      <c r="K836" s="172" t="s">
        <v>93</v>
      </c>
      <c r="L836" s="172" t="s">
        <v>94</v>
      </c>
      <c r="M836" s="179">
        <v>0</v>
      </c>
      <c r="N836" s="177"/>
      <c r="O836" s="177">
        <v>35</v>
      </c>
      <c r="P836" s="180">
        <v>-56.94</v>
      </c>
    </row>
    <row r="837" spans="1:16" ht="19.5" hidden="1" customHeight="1">
      <c r="A837" s="172" t="s">
        <v>3114</v>
      </c>
      <c r="B837" s="176">
        <v>46094</v>
      </c>
      <c r="C837" s="172" t="s">
        <v>92</v>
      </c>
      <c r="D837" s="172" t="s">
        <v>96</v>
      </c>
      <c r="E837" s="172" t="s">
        <v>55</v>
      </c>
      <c r="F837" s="172" t="s">
        <v>1272</v>
      </c>
      <c r="G837" s="172" t="s">
        <v>84</v>
      </c>
      <c r="H837" s="177">
        <v>1</v>
      </c>
      <c r="I837" s="178">
        <v>0</v>
      </c>
      <c r="J837" s="176">
        <v>46086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3114</v>
      </c>
      <c r="B838" s="176">
        <v>46094</v>
      </c>
      <c r="C838" s="172" t="s">
        <v>92</v>
      </c>
      <c r="D838" s="172" t="s">
        <v>97</v>
      </c>
      <c r="E838" s="172" t="s">
        <v>55</v>
      </c>
      <c r="F838" s="172" t="s">
        <v>1272</v>
      </c>
      <c r="G838" s="172" t="s">
        <v>84</v>
      </c>
      <c r="H838" s="177">
        <v>1</v>
      </c>
      <c r="I838" s="178">
        <v>0</v>
      </c>
      <c r="J838" s="176">
        <v>46086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-56.94</v>
      </c>
    </row>
    <row r="839" spans="1:16" ht="19.5" hidden="1" customHeight="1">
      <c r="A839" s="172" t="s">
        <v>3114</v>
      </c>
      <c r="B839" s="176">
        <v>46094</v>
      </c>
      <c r="C839" s="172" t="s">
        <v>2694</v>
      </c>
      <c r="D839" s="172" t="s">
        <v>98</v>
      </c>
      <c r="E839" s="172" t="s">
        <v>55</v>
      </c>
      <c r="F839" s="172" t="s">
        <v>1272</v>
      </c>
      <c r="G839" s="172" t="s">
        <v>84</v>
      </c>
      <c r="H839" s="177">
        <v>1</v>
      </c>
      <c r="I839" s="178">
        <v>0</v>
      </c>
      <c r="J839" s="176">
        <v>46086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3115</v>
      </c>
      <c r="B840" s="176">
        <v>46094</v>
      </c>
      <c r="C840" s="172" t="s">
        <v>92</v>
      </c>
      <c r="D840" s="172" t="s">
        <v>24</v>
      </c>
      <c r="E840" s="172" t="s">
        <v>43</v>
      </c>
      <c r="F840" s="172" t="s">
        <v>125</v>
      </c>
      <c r="G840" s="172" t="s">
        <v>84</v>
      </c>
      <c r="H840" s="177">
        <v>1</v>
      </c>
      <c r="I840" s="178">
        <v>2517</v>
      </c>
      <c r="J840" s="176">
        <v>46090</v>
      </c>
      <c r="K840" s="172" t="s">
        <v>93</v>
      </c>
      <c r="L840" s="172" t="s">
        <v>94</v>
      </c>
      <c r="M840" s="179">
        <v>0.43</v>
      </c>
      <c r="N840" s="177"/>
      <c r="O840" s="177">
        <v>34</v>
      </c>
      <c r="P840" s="180">
        <v>-95.11</v>
      </c>
    </row>
    <row r="841" spans="1:16" ht="19.5" hidden="1" customHeight="1">
      <c r="A841" s="172" t="s">
        <v>3115</v>
      </c>
      <c r="B841" s="176">
        <v>46094</v>
      </c>
      <c r="C841" s="172" t="s">
        <v>100</v>
      </c>
      <c r="D841" s="172" t="s">
        <v>101</v>
      </c>
      <c r="E841" s="172" t="s">
        <v>43</v>
      </c>
      <c r="F841" s="172" t="s">
        <v>125</v>
      </c>
      <c r="G841" s="172" t="s">
        <v>84</v>
      </c>
      <c r="H841" s="177">
        <v>1</v>
      </c>
      <c r="I841" s="178">
        <v>2517</v>
      </c>
      <c r="J841" s="176">
        <v>46090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886.67</v>
      </c>
    </row>
    <row r="842" spans="1:16" ht="19.5" hidden="1" customHeight="1">
      <c r="A842" s="172" t="s">
        <v>3115</v>
      </c>
      <c r="B842" s="176">
        <v>46094</v>
      </c>
      <c r="C842" s="172" t="s">
        <v>100</v>
      </c>
      <c r="D842" s="172" t="s">
        <v>102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2517</v>
      </c>
      <c r="J842" s="176">
        <v>46090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8.8699999999999992</v>
      </c>
    </row>
    <row r="843" spans="1:16" ht="19.5" hidden="1" customHeight="1">
      <c r="A843" s="172" t="s">
        <v>3115</v>
      </c>
      <c r="B843" s="176">
        <v>46094</v>
      </c>
      <c r="C843" s="172" t="s">
        <v>100</v>
      </c>
      <c r="D843" s="172" t="s">
        <v>103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2517</v>
      </c>
      <c r="J843" s="176">
        <v>46090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1621.46</v>
      </c>
    </row>
    <row r="844" spans="1:16" ht="19.5" hidden="1" customHeight="1">
      <c r="A844" s="172" t="s">
        <v>3115</v>
      </c>
      <c r="B844" s="176">
        <v>46094</v>
      </c>
      <c r="C844" s="172" t="s">
        <v>104</v>
      </c>
      <c r="D844" s="172" t="s">
        <v>105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2517</v>
      </c>
      <c r="J844" s="176">
        <v>46090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-1082.31</v>
      </c>
    </row>
    <row r="845" spans="1:16" ht="19.5" hidden="1" customHeight="1">
      <c r="A845" s="172" t="s">
        <v>3116</v>
      </c>
      <c r="B845" s="176">
        <v>46094</v>
      </c>
      <c r="C845" s="172" t="s">
        <v>92</v>
      </c>
      <c r="D845" s="172" t="s">
        <v>24</v>
      </c>
      <c r="E845" s="172" t="s">
        <v>42</v>
      </c>
      <c r="F845" s="172" t="s">
        <v>89</v>
      </c>
      <c r="G845" s="172" t="s">
        <v>84</v>
      </c>
      <c r="H845" s="177">
        <v>1</v>
      </c>
      <c r="I845" s="178">
        <v>2612</v>
      </c>
      <c r="J845" s="176">
        <v>46091</v>
      </c>
      <c r="K845" s="172" t="s">
        <v>93</v>
      </c>
      <c r="L845" s="172" t="s">
        <v>94</v>
      </c>
      <c r="M845" s="179">
        <v>0.43</v>
      </c>
      <c r="N845" s="177"/>
      <c r="O845" s="177">
        <v>33</v>
      </c>
      <c r="P845" s="180">
        <v>-87.57</v>
      </c>
    </row>
    <row r="846" spans="1:16" ht="19.5" hidden="1" customHeight="1">
      <c r="A846" s="172" t="s">
        <v>3116</v>
      </c>
      <c r="B846" s="176">
        <v>46094</v>
      </c>
      <c r="C846" s="172" t="s">
        <v>100</v>
      </c>
      <c r="D846" s="172" t="s">
        <v>101</v>
      </c>
      <c r="E846" s="172" t="s">
        <v>42</v>
      </c>
      <c r="F846" s="172" t="s">
        <v>89</v>
      </c>
      <c r="G846" s="172" t="s">
        <v>84</v>
      </c>
      <c r="H846" s="177">
        <v>1</v>
      </c>
      <c r="I846" s="178">
        <v>2612</v>
      </c>
      <c r="J846" s="176">
        <v>46091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910.48</v>
      </c>
    </row>
    <row r="847" spans="1:16" ht="19.5" hidden="1" customHeight="1">
      <c r="A847" s="172" t="s">
        <v>3116</v>
      </c>
      <c r="B847" s="176">
        <v>46094</v>
      </c>
      <c r="C847" s="172" t="s">
        <v>100</v>
      </c>
      <c r="D847" s="172" t="s">
        <v>102</v>
      </c>
      <c r="E847" s="172" t="s">
        <v>42</v>
      </c>
      <c r="F847" s="172" t="s">
        <v>89</v>
      </c>
      <c r="G847" s="172" t="s">
        <v>84</v>
      </c>
      <c r="H847" s="177">
        <v>1</v>
      </c>
      <c r="I847" s="178">
        <v>2612</v>
      </c>
      <c r="J847" s="176">
        <v>46091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9.1</v>
      </c>
    </row>
    <row r="848" spans="1:16" ht="19.5" hidden="1" customHeight="1">
      <c r="A848" s="172" t="s">
        <v>3116</v>
      </c>
      <c r="B848" s="176">
        <v>46094</v>
      </c>
      <c r="C848" s="172" t="s">
        <v>100</v>
      </c>
      <c r="D848" s="172" t="s">
        <v>103</v>
      </c>
      <c r="E848" s="172" t="s">
        <v>42</v>
      </c>
      <c r="F848" s="172" t="s">
        <v>89</v>
      </c>
      <c r="G848" s="172" t="s">
        <v>84</v>
      </c>
      <c r="H848" s="177">
        <v>1</v>
      </c>
      <c r="I848" s="178">
        <v>2612</v>
      </c>
      <c r="J848" s="176">
        <v>46091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1692.42</v>
      </c>
    </row>
    <row r="849" spans="1:16" ht="19.5" hidden="1" customHeight="1">
      <c r="A849" s="172" t="s">
        <v>3116</v>
      </c>
      <c r="B849" s="176">
        <v>46094</v>
      </c>
      <c r="C849" s="172" t="s">
        <v>104</v>
      </c>
      <c r="D849" s="172" t="s">
        <v>105</v>
      </c>
      <c r="E849" s="172" t="s">
        <v>42</v>
      </c>
      <c r="F849" s="172" t="s">
        <v>89</v>
      </c>
      <c r="G849" s="172" t="s">
        <v>84</v>
      </c>
      <c r="H849" s="177">
        <v>1</v>
      </c>
      <c r="I849" s="178">
        <v>2612</v>
      </c>
      <c r="J849" s="176">
        <v>46091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-1123.1600000000001</v>
      </c>
    </row>
    <row r="850" spans="1:16" ht="19.5" hidden="1" customHeight="1">
      <c r="A850" s="172" t="s">
        <v>3116</v>
      </c>
      <c r="B850" s="176">
        <v>46094</v>
      </c>
      <c r="C850" s="172" t="s">
        <v>2694</v>
      </c>
      <c r="D850" s="172" t="s">
        <v>82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46091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-17.3</v>
      </c>
    </row>
    <row r="851" spans="1:16" ht="19.5" hidden="1" customHeight="1">
      <c r="A851" s="172" t="s">
        <v>2961</v>
      </c>
      <c r="B851" s="176">
        <v>46094</v>
      </c>
      <c r="C851" s="172" t="s">
        <v>166</v>
      </c>
      <c r="D851" s="172" t="s">
        <v>167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-2422</v>
      </c>
      <c r="J851" s="176">
        <v>46088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-851.47</v>
      </c>
    </row>
    <row r="852" spans="1:16" ht="19.5" hidden="1" customHeight="1">
      <c r="A852" s="172" t="s">
        <v>2961</v>
      </c>
      <c r="B852" s="176">
        <v>46094</v>
      </c>
      <c r="C852" s="172" t="s">
        <v>166</v>
      </c>
      <c r="D852" s="172" t="s">
        <v>102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-2422</v>
      </c>
      <c r="J852" s="176">
        <v>46088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-8.51</v>
      </c>
    </row>
    <row r="853" spans="1:16" ht="19.5" hidden="1" customHeight="1">
      <c r="A853" s="172" t="s">
        <v>2961</v>
      </c>
      <c r="B853" s="176">
        <v>46094</v>
      </c>
      <c r="C853" s="172" t="s">
        <v>166</v>
      </c>
      <c r="D853" s="172" t="s">
        <v>103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-2422</v>
      </c>
      <c r="J853" s="176">
        <v>46088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-1562.02</v>
      </c>
    </row>
    <row r="854" spans="1:16" ht="19.5" hidden="1" customHeight="1">
      <c r="A854" s="172" t="s">
        <v>2961</v>
      </c>
      <c r="B854" s="176">
        <v>46094</v>
      </c>
      <c r="C854" s="172" t="s">
        <v>104</v>
      </c>
      <c r="D854" s="172" t="s">
        <v>168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-2422</v>
      </c>
      <c r="J854" s="176">
        <v>46088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1041.46</v>
      </c>
    </row>
    <row r="855" spans="1:16" ht="19.5" hidden="1" customHeight="1">
      <c r="A855" s="172" t="s">
        <v>3117</v>
      </c>
      <c r="B855" s="176">
        <v>46094</v>
      </c>
      <c r="C855" s="172" t="s">
        <v>92</v>
      </c>
      <c r="D855" s="172" t="s">
        <v>24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0</v>
      </c>
      <c r="J855" s="176">
        <v>46088</v>
      </c>
      <c r="K855" s="172" t="s">
        <v>93</v>
      </c>
      <c r="L855" s="172" t="s">
        <v>94</v>
      </c>
      <c r="M855" s="179">
        <v>0</v>
      </c>
      <c r="N855" s="177"/>
      <c r="O855" s="177">
        <v>34</v>
      </c>
      <c r="P855" s="180">
        <v>-46.77</v>
      </c>
    </row>
    <row r="856" spans="1:16" ht="19.5" hidden="1" customHeight="1">
      <c r="A856" s="172" t="s">
        <v>3117</v>
      </c>
      <c r="B856" s="176">
        <v>46094</v>
      </c>
      <c r="C856" s="172" t="s">
        <v>2694</v>
      </c>
      <c r="D856" s="172" t="s">
        <v>95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0</v>
      </c>
      <c r="J856" s="176">
        <v>46088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-11.06</v>
      </c>
    </row>
    <row r="857" spans="1:16" ht="19.5" hidden="1" customHeight="1">
      <c r="A857" s="172" t="s">
        <v>2880</v>
      </c>
      <c r="B857" s="176">
        <v>46094</v>
      </c>
      <c r="C857" s="172" t="s">
        <v>2694</v>
      </c>
      <c r="D857" s="172" t="s">
        <v>82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0</v>
      </c>
      <c r="J857" s="176">
        <v>46088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16.18</v>
      </c>
    </row>
    <row r="858" spans="1:16" ht="19.5" hidden="1" customHeight="1">
      <c r="A858" s="172" t="s">
        <v>3117</v>
      </c>
      <c r="B858" s="176">
        <v>46094</v>
      </c>
      <c r="C858" s="172" t="s">
        <v>92</v>
      </c>
      <c r="D858" s="172" t="s">
        <v>96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0</v>
      </c>
      <c r="J858" s="176">
        <v>46088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3117</v>
      </c>
      <c r="B859" s="176">
        <v>46094</v>
      </c>
      <c r="C859" s="172" t="s">
        <v>92</v>
      </c>
      <c r="D859" s="172" t="s">
        <v>97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0</v>
      </c>
      <c r="J859" s="176">
        <v>46088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-46.77</v>
      </c>
    </row>
    <row r="860" spans="1:16" ht="19.5" hidden="1" customHeight="1">
      <c r="A860" s="172" t="s">
        <v>3117</v>
      </c>
      <c r="B860" s="176">
        <v>46094</v>
      </c>
      <c r="C860" s="172" t="s">
        <v>2694</v>
      </c>
      <c r="D860" s="172" t="s">
        <v>98</v>
      </c>
      <c r="E860" s="172" t="s">
        <v>42</v>
      </c>
      <c r="F860" s="172" t="s">
        <v>89</v>
      </c>
      <c r="G860" s="172" t="s">
        <v>84</v>
      </c>
      <c r="H860" s="177">
        <v>1</v>
      </c>
      <c r="I860" s="178">
        <v>0</v>
      </c>
      <c r="J860" s="176">
        <v>46088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3118</v>
      </c>
      <c r="B861" s="176">
        <v>46094</v>
      </c>
      <c r="C861" s="172" t="s">
        <v>92</v>
      </c>
      <c r="D861" s="172" t="s">
        <v>24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0</v>
      </c>
      <c r="J861" s="176">
        <v>46083</v>
      </c>
      <c r="K861" s="172" t="s">
        <v>93</v>
      </c>
      <c r="L861" s="172" t="s">
        <v>94</v>
      </c>
      <c r="M861" s="179">
        <v>0</v>
      </c>
      <c r="N861" s="177"/>
      <c r="O861" s="177">
        <v>35</v>
      </c>
      <c r="P861" s="180">
        <v>-56.94</v>
      </c>
    </row>
    <row r="862" spans="1:16" ht="19.5" hidden="1" customHeight="1">
      <c r="A862" s="172" t="s">
        <v>3118</v>
      </c>
      <c r="B862" s="176">
        <v>46094</v>
      </c>
      <c r="C862" s="172" t="s">
        <v>2694</v>
      </c>
      <c r="D862" s="172" t="s">
        <v>95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0</v>
      </c>
      <c r="J862" s="176">
        <v>46083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-13.1</v>
      </c>
    </row>
    <row r="863" spans="1:16" ht="19.5" hidden="1" customHeight="1">
      <c r="A863" s="172" t="s">
        <v>3118</v>
      </c>
      <c r="B863" s="176">
        <v>46094</v>
      </c>
      <c r="C863" s="172" t="s">
        <v>92</v>
      </c>
      <c r="D863" s="172" t="s">
        <v>96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46083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0</v>
      </c>
    </row>
    <row r="864" spans="1:16" ht="19.5" hidden="1" customHeight="1">
      <c r="A864" s="172" t="s">
        <v>3118</v>
      </c>
      <c r="B864" s="176">
        <v>46094</v>
      </c>
      <c r="C864" s="172" t="s">
        <v>92</v>
      </c>
      <c r="D864" s="172" t="s">
        <v>97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46083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-99.64</v>
      </c>
    </row>
    <row r="865" spans="1:16" ht="19.5" hidden="1" customHeight="1">
      <c r="A865" s="172" t="s">
        <v>3118</v>
      </c>
      <c r="B865" s="176">
        <v>46094</v>
      </c>
      <c r="C865" s="172" t="s">
        <v>2694</v>
      </c>
      <c r="D865" s="172" t="s">
        <v>98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46083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-15</v>
      </c>
    </row>
    <row r="866" spans="1:16" ht="19.5" hidden="1" customHeight="1">
      <c r="A866" s="172" t="s">
        <v>3119</v>
      </c>
      <c r="B866" s="176">
        <v>46094</v>
      </c>
      <c r="C866" s="172" t="s">
        <v>92</v>
      </c>
      <c r="D866" s="172" t="s">
        <v>24</v>
      </c>
      <c r="E866" s="172" t="s">
        <v>38</v>
      </c>
      <c r="F866" s="172" t="s">
        <v>87</v>
      </c>
      <c r="G866" s="172" t="s">
        <v>84</v>
      </c>
      <c r="H866" s="177">
        <v>1</v>
      </c>
      <c r="I866" s="178">
        <v>0</v>
      </c>
      <c r="J866" s="176">
        <v>46080</v>
      </c>
      <c r="K866" s="172" t="s">
        <v>93</v>
      </c>
      <c r="L866" s="172" t="s">
        <v>94</v>
      </c>
      <c r="M866" s="179">
        <v>0</v>
      </c>
      <c r="N866" s="177"/>
      <c r="O866" s="177">
        <v>36</v>
      </c>
      <c r="P866" s="180">
        <v>-46.77</v>
      </c>
    </row>
    <row r="867" spans="1:16" ht="19.5" hidden="1" customHeight="1">
      <c r="A867" s="172" t="s">
        <v>3119</v>
      </c>
      <c r="B867" s="176">
        <v>46094</v>
      </c>
      <c r="C867" s="172" t="s">
        <v>2694</v>
      </c>
      <c r="D867" s="172" t="s">
        <v>95</v>
      </c>
      <c r="E867" s="172" t="s">
        <v>38</v>
      </c>
      <c r="F867" s="172" t="s">
        <v>87</v>
      </c>
      <c r="G867" s="172" t="s">
        <v>84</v>
      </c>
      <c r="H867" s="177">
        <v>1</v>
      </c>
      <c r="I867" s="178">
        <v>0</v>
      </c>
      <c r="J867" s="176">
        <v>46080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-12.68</v>
      </c>
    </row>
    <row r="868" spans="1:16" ht="19.5" hidden="1" customHeight="1">
      <c r="A868" s="172" t="s">
        <v>3120</v>
      </c>
      <c r="B868" s="176">
        <v>46094</v>
      </c>
      <c r="C868" s="172" t="s">
        <v>92</v>
      </c>
      <c r="D868" s="172" t="s">
        <v>24</v>
      </c>
      <c r="E868" s="172" t="s">
        <v>43</v>
      </c>
      <c r="F868" s="172" t="s">
        <v>125</v>
      </c>
      <c r="G868" s="172" t="s">
        <v>84</v>
      </c>
      <c r="H868" s="177">
        <v>1</v>
      </c>
      <c r="I868" s="178">
        <v>2422</v>
      </c>
      <c r="J868" s="176">
        <v>46088</v>
      </c>
      <c r="K868" s="172" t="s">
        <v>93</v>
      </c>
      <c r="L868" s="172" t="s">
        <v>94</v>
      </c>
      <c r="M868" s="179">
        <v>0.43</v>
      </c>
      <c r="N868" s="177"/>
      <c r="O868" s="177">
        <v>34</v>
      </c>
      <c r="P868" s="180">
        <v>-93.78</v>
      </c>
    </row>
    <row r="869" spans="1:16" ht="19.5" hidden="1" customHeight="1">
      <c r="A869" s="172" t="s">
        <v>3120</v>
      </c>
      <c r="B869" s="176">
        <v>46094</v>
      </c>
      <c r="C869" s="172" t="s">
        <v>100</v>
      </c>
      <c r="D869" s="172" t="s">
        <v>101</v>
      </c>
      <c r="E869" s="172" t="s">
        <v>43</v>
      </c>
      <c r="F869" s="172" t="s">
        <v>125</v>
      </c>
      <c r="G869" s="172" t="s">
        <v>84</v>
      </c>
      <c r="H869" s="177">
        <v>1</v>
      </c>
      <c r="I869" s="178">
        <v>2422</v>
      </c>
      <c r="J869" s="176">
        <v>46088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887.62</v>
      </c>
    </row>
    <row r="870" spans="1:16" ht="19.5" hidden="1" customHeight="1">
      <c r="A870" s="172" t="s">
        <v>3120</v>
      </c>
      <c r="B870" s="176">
        <v>46094</v>
      </c>
      <c r="C870" s="172" t="s">
        <v>100</v>
      </c>
      <c r="D870" s="172" t="s">
        <v>102</v>
      </c>
      <c r="E870" s="172" t="s">
        <v>43</v>
      </c>
      <c r="F870" s="172" t="s">
        <v>125</v>
      </c>
      <c r="G870" s="172" t="s">
        <v>84</v>
      </c>
      <c r="H870" s="177">
        <v>1</v>
      </c>
      <c r="I870" s="178">
        <v>2422</v>
      </c>
      <c r="J870" s="176">
        <v>46088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8.8800000000000008</v>
      </c>
    </row>
    <row r="871" spans="1:16" ht="19.5" hidden="1" customHeight="1">
      <c r="A871" s="172" t="s">
        <v>3120</v>
      </c>
      <c r="B871" s="176">
        <v>46094</v>
      </c>
      <c r="C871" s="172" t="s">
        <v>100</v>
      </c>
      <c r="D871" s="172" t="s">
        <v>103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2422</v>
      </c>
      <c r="J871" s="176">
        <v>46088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1525.5</v>
      </c>
    </row>
    <row r="872" spans="1:16" ht="19.5" hidden="1" customHeight="1">
      <c r="A872" s="172" t="s">
        <v>3120</v>
      </c>
      <c r="B872" s="176">
        <v>46094</v>
      </c>
      <c r="C872" s="172" t="s">
        <v>104</v>
      </c>
      <c r="D872" s="172" t="s">
        <v>105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2422</v>
      </c>
      <c r="J872" s="176">
        <v>46088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-1041.46</v>
      </c>
    </row>
    <row r="873" spans="1:16" ht="19.5" hidden="1" customHeight="1">
      <c r="A873" s="172" t="s">
        <v>3120</v>
      </c>
      <c r="B873" s="176">
        <v>46094</v>
      </c>
      <c r="C873" s="172" t="s">
        <v>2694</v>
      </c>
      <c r="D873" s="172" t="s">
        <v>95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2422</v>
      </c>
      <c r="J873" s="176">
        <v>46088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-20.29</v>
      </c>
    </row>
    <row r="874" spans="1:16" ht="19.5" hidden="1" customHeight="1">
      <c r="A874" s="172" t="s">
        <v>3121</v>
      </c>
      <c r="B874" s="176">
        <v>46094</v>
      </c>
      <c r="C874" s="172" t="s">
        <v>92</v>
      </c>
      <c r="D874" s="172" t="s">
        <v>24</v>
      </c>
      <c r="E874" s="172" t="s">
        <v>39</v>
      </c>
      <c r="F874" s="172" t="s">
        <v>117</v>
      </c>
      <c r="G874" s="172" t="s">
        <v>84</v>
      </c>
      <c r="H874" s="177">
        <v>1</v>
      </c>
      <c r="I874" s="178">
        <v>0</v>
      </c>
      <c r="J874" s="176">
        <v>46080</v>
      </c>
      <c r="K874" s="172" t="s">
        <v>93</v>
      </c>
      <c r="L874" s="172" t="s">
        <v>94</v>
      </c>
      <c r="M874" s="179">
        <v>0</v>
      </c>
      <c r="N874" s="177"/>
      <c r="O874" s="177">
        <v>36</v>
      </c>
      <c r="P874" s="180">
        <v>-46.77</v>
      </c>
    </row>
    <row r="875" spans="1:16" ht="19.5" hidden="1" customHeight="1">
      <c r="A875" s="172" t="s">
        <v>3121</v>
      </c>
      <c r="B875" s="176">
        <v>46094</v>
      </c>
      <c r="C875" s="172" t="s">
        <v>2694</v>
      </c>
      <c r="D875" s="172" t="s">
        <v>95</v>
      </c>
      <c r="E875" s="172" t="s">
        <v>39</v>
      </c>
      <c r="F875" s="172" t="s">
        <v>117</v>
      </c>
      <c r="G875" s="172" t="s">
        <v>84</v>
      </c>
      <c r="H875" s="177">
        <v>1</v>
      </c>
      <c r="I875" s="178">
        <v>0</v>
      </c>
      <c r="J875" s="176">
        <v>46080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-12.8</v>
      </c>
    </row>
    <row r="876" spans="1:16" ht="19.5" hidden="1" customHeight="1">
      <c r="A876" s="172" t="s">
        <v>3119</v>
      </c>
      <c r="B876" s="176">
        <v>46094</v>
      </c>
      <c r="C876" s="172" t="s">
        <v>92</v>
      </c>
      <c r="D876" s="172" t="s">
        <v>96</v>
      </c>
      <c r="E876" s="172" t="s">
        <v>38</v>
      </c>
      <c r="F876" s="172" t="s">
        <v>87</v>
      </c>
      <c r="G876" s="172" t="s">
        <v>84</v>
      </c>
      <c r="H876" s="177">
        <v>1</v>
      </c>
      <c r="I876" s="178">
        <v>0</v>
      </c>
      <c r="J876" s="176">
        <v>46080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0</v>
      </c>
    </row>
    <row r="877" spans="1:16" ht="19.5" hidden="1" customHeight="1">
      <c r="A877" s="172" t="s">
        <v>3119</v>
      </c>
      <c r="B877" s="176">
        <v>46094</v>
      </c>
      <c r="C877" s="172" t="s">
        <v>92</v>
      </c>
      <c r="D877" s="172" t="s">
        <v>97</v>
      </c>
      <c r="E877" s="172" t="s">
        <v>38</v>
      </c>
      <c r="F877" s="172" t="s">
        <v>87</v>
      </c>
      <c r="G877" s="172" t="s">
        <v>84</v>
      </c>
      <c r="H877" s="177">
        <v>1</v>
      </c>
      <c r="I877" s="178">
        <v>0</v>
      </c>
      <c r="J877" s="176">
        <v>46080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-46.77</v>
      </c>
    </row>
    <row r="878" spans="1:16" ht="19.5" hidden="1" customHeight="1">
      <c r="A878" s="172" t="s">
        <v>3119</v>
      </c>
      <c r="B878" s="176">
        <v>46094</v>
      </c>
      <c r="C878" s="172" t="s">
        <v>2694</v>
      </c>
      <c r="D878" s="172" t="s">
        <v>98</v>
      </c>
      <c r="E878" s="172" t="s">
        <v>38</v>
      </c>
      <c r="F878" s="172" t="s">
        <v>87</v>
      </c>
      <c r="G878" s="172" t="s">
        <v>84</v>
      </c>
      <c r="H878" s="177">
        <v>1</v>
      </c>
      <c r="I878" s="178">
        <v>0</v>
      </c>
      <c r="J878" s="176">
        <v>46080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-15</v>
      </c>
    </row>
    <row r="879" spans="1:16" ht="19.5" hidden="1" customHeight="1">
      <c r="A879" s="172" t="s">
        <v>3121</v>
      </c>
      <c r="B879" s="176">
        <v>46094</v>
      </c>
      <c r="C879" s="172" t="s">
        <v>92</v>
      </c>
      <c r="D879" s="172" t="s">
        <v>96</v>
      </c>
      <c r="E879" s="172" t="s">
        <v>39</v>
      </c>
      <c r="F879" s="172" t="s">
        <v>117</v>
      </c>
      <c r="G879" s="172" t="s">
        <v>84</v>
      </c>
      <c r="H879" s="177">
        <v>1</v>
      </c>
      <c r="I879" s="178">
        <v>0</v>
      </c>
      <c r="J879" s="176">
        <v>46080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3121</v>
      </c>
      <c r="B880" s="176">
        <v>46094</v>
      </c>
      <c r="C880" s="172" t="s">
        <v>92</v>
      </c>
      <c r="D880" s="172" t="s">
        <v>97</v>
      </c>
      <c r="E880" s="172" t="s">
        <v>39</v>
      </c>
      <c r="F880" s="172" t="s">
        <v>117</v>
      </c>
      <c r="G880" s="172" t="s">
        <v>84</v>
      </c>
      <c r="H880" s="177">
        <v>1</v>
      </c>
      <c r="I880" s="178">
        <v>0</v>
      </c>
      <c r="J880" s="176">
        <v>46080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-46.77</v>
      </c>
    </row>
    <row r="881" spans="1:16" ht="19.5" hidden="1" customHeight="1">
      <c r="A881" s="172" t="s">
        <v>3121</v>
      </c>
      <c r="B881" s="176">
        <v>46094</v>
      </c>
      <c r="C881" s="172" t="s">
        <v>2694</v>
      </c>
      <c r="D881" s="172" t="s">
        <v>98</v>
      </c>
      <c r="E881" s="172" t="s">
        <v>39</v>
      </c>
      <c r="F881" s="172" t="s">
        <v>117</v>
      </c>
      <c r="G881" s="172" t="s">
        <v>84</v>
      </c>
      <c r="H881" s="177">
        <v>1</v>
      </c>
      <c r="I881" s="178">
        <v>0</v>
      </c>
      <c r="J881" s="176">
        <v>46080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3050</v>
      </c>
      <c r="B882" s="176">
        <v>46094</v>
      </c>
      <c r="C882" s="172" t="s">
        <v>2694</v>
      </c>
      <c r="D882" s="172" t="s">
        <v>82</v>
      </c>
      <c r="E882" s="172" t="s">
        <v>55</v>
      </c>
      <c r="F882" s="172" t="s">
        <v>1272</v>
      </c>
      <c r="G882" s="172" t="s">
        <v>84</v>
      </c>
      <c r="H882" s="177">
        <v>1</v>
      </c>
      <c r="I882" s="178">
        <v>0</v>
      </c>
      <c r="J882" s="176">
        <v>46092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10.27</v>
      </c>
    </row>
    <row r="883" spans="1:16" ht="19.5" hidden="1" customHeight="1">
      <c r="A883" s="172" t="s">
        <v>3122</v>
      </c>
      <c r="B883" s="176">
        <v>46094</v>
      </c>
      <c r="C883" s="172" t="s">
        <v>92</v>
      </c>
      <c r="D883" s="172" t="s">
        <v>24</v>
      </c>
      <c r="E883" s="172" t="s">
        <v>55</v>
      </c>
      <c r="F883" s="172" t="s">
        <v>1272</v>
      </c>
      <c r="G883" s="172" t="s">
        <v>84</v>
      </c>
      <c r="H883" s="177">
        <v>1</v>
      </c>
      <c r="I883" s="178">
        <v>0</v>
      </c>
      <c r="J883" s="176">
        <v>46089</v>
      </c>
      <c r="K883" s="172" t="s">
        <v>93</v>
      </c>
      <c r="L883" s="172" t="s">
        <v>94</v>
      </c>
      <c r="M883" s="179">
        <v>0</v>
      </c>
      <c r="N883" s="177"/>
      <c r="O883" s="177">
        <v>35</v>
      </c>
      <c r="P883" s="180">
        <v>-56.94</v>
      </c>
    </row>
    <row r="884" spans="1:16" ht="19.5" hidden="1" customHeight="1">
      <c r="A884" s="172" t="s">
        <v>3122</v>
      </c>
      <c r="B884" s="176">
        <v>46094</v>
      </c>
      <c r="C884" s="172" t="s">
        <v>2694</v>
      </c>
      <c r="D884" s="172" t="s">
        <v>95</v>
      </c>
      <c r="E884" s="172" t="s">
        <v>55</v>
      </c>
      <c r="F884" s="172" t="s">
        <v>1272</v>
      </c>
      <c r="G884" s="172" t="s">
        <v>84</v>
      </c>
      <c r="H884" s="177">
        <v>1</v>
      </c>
      <c r="I884" s="178">
        <v>0</v>
      </c>
      <c r="J884" s="176">
        <v>46089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-23.84</v>
      </c>
    </row>
    <row r="885" spans="1:16" ht="19.5" hidden="1" customHeight="1">
      <c r="A885" s="172" t="s">
        <v>3122</v>
      </c>
      <c r="B885" s="176">
        <v>46094</v>
      </c>
      <c r="C885" s="172" t="s">
        <v>92</v>
      </c>
      <c r="D885" s="172" t="s">
        <v>96</v>
      </c>
      <c r="E885" s="172" t="s">
        <v>55</v>
      </c>
      <c r="F885" s="172" t="s">
        <v>1272</v>
      </c>
      <c r="G885" s="172" t="s">
        <v>84</v>
      </c>
      <c r="H885" s="177">
        <v>1</v>
      </c>
      <c r="I885" s="178">
        <v>0</v>
      </c>
      <c r="J885" s="176">
        <v>46089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0</v>
      </c>
    </row>
    <row r="886" spans="1:16" ht="19.5" hidden="1" customHeight="1">
      <c r="A886" s="172" t="s">
        <v>3122</v>
      </c>
      <c r="B886" s="176">
        <v>46094</v>
      </c>
      <c r="C886" s="172" t="s">
        <v>92</v>
      </c>
      <c r="D886" s="172" t="s">
        <v>97</v>
      </c>
      <c r="E886" s="172" t="s">
        <v>55</v>
      </c>
      <c r="F886" s="172" t="s">
        <v>1272</v>
      </c>
      <c r="G886" s="172" t="s">
        <v>84</v>
      </c>
      <c r="H886" s="177">
        <v>1</v>
      </c>
      <c r="I886" s="178">
        <v>0</v>
      </c>
      <c r="J886" s="176">
        <v>46089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-56.94</v>
      </c>
    </row>
    <row r="887" spans="1:16" ht="19.5" hidden="1" customHeight="1">
      <c r="A887" s="172" t="s">
        <v>3122</v>
      </c>
      <c r="B887" s="176">
        <v>46094</v>
      </c>
      <c r="C887" s="172" t="s">
        <v>2694</v>
      </c>
      <c r="D887" s="172" t="s">
        <v>98</v>
      </c>
      <c r="E887" s="172" t="s">
        <v>55</v>
      </c>
      <c r="F887" s="172" t="s">
        <v>1272</v>
      </c>
      <c r="G887" s="172" t="s">
        <v>84</v>
      </c>
      <c r="H887" s="177">
        <v>1</v>
      </c>
      <c r="I887" s="178">
        <v>0</v>
      </c>
      <c r="J887" s="176">
        <v>46089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-15</v>
      </c>
    </row>
    <row r="888" spans="1:16" ht="19.5" hidden="1" customHeight="1">
      <c r="A888" s="172" t="s">
        <v>3123</v>
      </c>
      <c r="B888" s="176">
        <v>46094</v>
      </c>
      <c r="C888" s="172" t="s">
        <v>1748</v>
      </c>
      <c r="D888" s="172" t="s">
        <v>2749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0</v>
      </c>
      <c r="J888" s="176">
        <v>46089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-5</v>
      </c>
    </row>
    <row r="889" spans="1:16" ht="19.5" hidden="1" customHeight="1">
      <c r="A889" s="172" t="s">
        <v>3123</v>
      </c>
      <c r="B889" s="176">
        <v>46094</v>
      </c>
      <c r="C889" s="172" t="s">
        <v>2694</v>
      </c>
      <c r="D889" s="172" t="s">
        <v>2750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0</v>
      </c>
      <c r="J889" s="176">
        <v>46089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-10</v>
      </c>
    </row>
    <row r="890" spans="1:16" ht="19.5" hidden="1" customHeight="1">
      <c r="A890" s="172" t="s">
        <v>3124</v>
      </c>
      <c r="B890" s="176">
        <v>46094</v>
      </c>
      <c r="C890" s="172" t="s">
        <v>92</v>
      </c>
      <c r="D890" s="172" t="s">
        <v>24</v>
      </c>
      <c r="E890" s="172" t="s">
        <v>56</v>
      </c>
      <c r="F890" s="172" t="s">
        <v>1213</v>
      </c>
      <c r="G890" s="172" t="s">
        <v>84</v>
      </c>
      <c r="H890" s="177">
        <v>1</v>
      </c>
      <c r="I890" s="178">
        <v>0</v>
      </c>
      <c r="J890" s="176">
        <v>46088</v>
      </c>
      <c r="K890" s="172" t="s">
        <v>93</v>
      </c>
      <c r="L890" s="172" t="s">
        <v>94</v>
      </c>
      <c r="M890" s="179">
        <v>0</v>
      </c>
      <c r="N890" s="177"/>
      <c r="O890" s="177">
        <v>34</v>
      </c>
      <c r="P890" s="180">
        <v>-56.94</v>
      </c>
    </row>
    <row r="891" spans="1:16" ht="19.5" hidden="1" customHeight="1">
      <c r="A891" s="172" t="s">
        <v>3124</v>
      </c>
      <c r="B891" s="176">
        <v>46094</v>
      </c>
      <c r="C891" s="172" t="s">
        <v>2694</v>
      </c>
      <c r="D891" s="172" t="s">
        <v>95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46088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-13.63</v>
      </c>
    </row>
    <row r="892" spans="1:16" ht="19.5" hidden="1" customHeight="1">
      <c r="A892" s="172" t="s">
        <v>3124</v>
      </c>
      <c r="B892" s="176">
        <v>46094</v>
      </c>
      <c r="C892" s="172" t="s">
        <v>92</v>
      </c>
      <c r="D892" s="172" t="s">
        <v>96</v>
      </c>
      <c r="E892" s="172" t="s">
        <v>56</v>
      </c>
      <c r="F892" s="172" t="s">
        <v>1213</v>
      </c>
      <c r="G892" s="172" t="s">
        <v>84</v>
      </c>
      <c r="H892" s="177">
        <v>1</v>
      </c>
      <c r="I892" s="178">
        <v>0</v>
      </c>
      <c r="J892" s="176">
        <v>46088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0</v>
      </c>
    </row>
    <row r="893" spans="1:16" ht="19.5" hidden="1" customHeight="1">
      <c r="A893" s="172" t="s">
        <v>3124</v>
      </c>
      <c r="B893" s="176">
        <v>46094</v>
      </c>
      <c r="C893" s="172" t="s">
        <v>92</v>
      </c>
      <c r="D893" s="172" t="s">
        <v>97</v>
      </c>
      <c r="E893" s="172" t="s">
        <v>56</v>
      </c>
      <c r="F893" s="172" t="s">
        <v>1213</v>
      </c>
      <c r="G893" s="172" t="s">
        <v>84</v>
      </c>
      <c r="H893" s="177">
        <v>1</v>
      </c>
      <c r="I893" s="178">
        <v>0</v>
      </c>
      <c r="J893" s="176">
        <v>46088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-56.94</v>
      </c>
    </row>
    <row r="894" spans="1:16" ht="19.5" hidden="1" customHeight="1">
      <c r="A894" s="172" t="s">
        <v>3124</v>
      </c>
      <c r="B894" s="176">
        <v>46094</v>
      </c>
      <c r="C894" s="172" t="s">
        <v>2694</v>
      </c>
      <c r="D894" s="172" t="s">
        <v>98</v>
      </c>
      <c r="E894" s="172" t="s">
        <v>56</v>
      </c>
      <c r="F894" s="172" t="s">
        <v>1213</v>
      </c>
      <c r="G894" s="172" t="s">
        <v>84</v>
      </c>
      <c r="H894" s="177">
        <v>1</v>
      </c>
      <c r="I894" s="178">
        <v>0</v>
      </c>
      <c r="J894" s="176">
        <v>46088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-15</v>
      </c>
    </row>
    <row r="895" spans="1:16" ht="19.5" hidden="1" customHeight="1">
      <c r="A895" s="172" t="s">
        <v>3125</v>
      </c>
      <c r="B895" s="176">
        <v>46094</v>
      </c>
      <c r="C895" s="172" t="s">
        <v>92</v>
      </c>
      <c r="D895" s="172" t="s">
        <v>24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46088</v>
      </c>
      <c r="K895" s="172" t="s">
        <v>93</v>
      </c>
      <c r="L895" s="172" t="s">
        <v>94</v>
      </c>
      <c r="M895" s="179">
        <v>0</v>
      </c>
      <c r="N895" s="177"/>
      <c r="O895" s="177">
        <v>34</v>
      </c>
      <c r="P895" s="180">
        <v>-46.77</v>
      </c>
    </row>
    <row r="896" spans="1:16" ht="19.5" hidden="1" customHeight="1">
      <c r="A896" s="172" t="s">
        <v>3125</v>
      </c>
      <c r="B896" s="176">
        <v>46094</v>
      </c>
      <c r="C896" s="172" t="s">
        <v>2694</v>
      </c>
      <c r="D896" s="172" t="s">
        <v>95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46088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-13.12</v>
      </c>
    </row>
    <row r="897" spans="1:16" ht="19.5" hidden="1" customHeight="1">
      <c r="A897" s="172" t="s">
        <v>3125</v>
      </c>
      <c r="B897" s="176">
        <v>46094</v>
      </c>
      <c r="C897" s="172" t="s">
        <v>92</v>
      </c>
      <c r="D897" s="172" t="s">
        <v>96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46088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0</v>
      </c>
    </row>
    <row r="898" spans="1:16" ht="19.5" hidden="1" customHeight="1">
      <c r="A898" s="172" t="s">
        <v>3125</v>
      </c>
      <c r="B898" s="176">
        <v>46094</v>
      </c>
      <c r="C898" s="172" t="s">
        <v>92</v>
      </c>
      <c r="D898" s="172" t="s">
        <v>97</v>
      </c>
      <c r="E898" s="172" t="s">
        <v>38</v>
      </c>
      <c r="F898" s="172" t="s">
        <v>87</v>
      </c>
      <c r="G898" s="172" t="s">
        <v>84</v>
      </c>
      <c r="H898" s="177">
        <v>1</v>
      </c>
      <c r="I898" s="178">
        <v>0</v>
      </c>
      <c r="J898" s="176">
        <v>46088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-46.77</v>
      </c>
    </row>
    <row r="899" spans="1:16" ht="19.5" hidden="1" customHeight="1">
      <c r="A899" s="172" t="s">
        <v>3125</v>
      </c>
      <c r="B899" s="176">
        <v>46094</v>
      </c>
      <c r="C899" s="172" t="s">
        <v>2694</v>
      </c>
      <c r="D899" s="172" t="s">
        <v>98</v>
      </c>
      <c r="E899" s="172" t="s">
        <v>38</v>
      </c>
      <c r="F899" s="172" t="s">
        <v>87</v>
      </c>
      <c r="G899" s="172" t="s">
        <v>84</v>
      </c>
      <c r="H899" s="177">
        <v>1</v>
      </c>
      <c r="I899" s="178">
        <v>0</v>
      </c>
      <c r="J899" s="176">
        <v>46088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-15</v>
      </c>
    </row>
    <row r="900" spans="1:16" ht="19.5" hidden="1" customHeight="1">
      <c r="A900" s="172" t="s">
        <v>3126</v>
      </c>
      <c r="B900" s="176">
        <v>46094</v>
      </c>
      <c r="C900" s="172" t="s">
        <v>2694</v>
      </c>
      <c r="D900" s="172" t="s">
        <v>82</v>
      </c>
      <c r="E900" s="172" t="s">
        <v>43</v>
      </c>
      <c r="F900" s="172" t="s">
        <v>125</v>
      </c>
      <c r="G900" s="172" t="s">
        <v>84</v>
      </c>
      <c r="H900" s="177">
        <v>1</v>
      </c>
      <c r="I900" s="178">
        <v>0</v>
      </c>
      <c r="J900" s="176">
        <v>46094</v>
      </c>
      <c r="K900" s="172" t="s">
        <v>85</v>
      </c>
      <c r="L900" s="172" t="s">
        <v>85</v>
      </c>
      <c r="M900" s="179">
        <v>0</v>
      </c>
      <c r="N900" s="177"/>
      <c r="O900" s="177"/>
      <c r="P900" s="180">
        <v>-11.39</v>
      </c>
    </row>
    <row r="901" spans="1:16" ht="19.5" hidden="1" customHeight="1">
      <c r="A901" s="172" t="s">
        <v>2807</v>
      </c>
      <c r="B901" s="176">
        <v>46094</v>
      </c>
      <c r="C901" s="172" t="s">
        <v>92</v>
      </c>
      <c r="D901" s="172" t="s">
        <v>96</v>
      </c>
      <c r="E901" s="172" t="s">
        <v>41</v>
      </c>
      <c r="F901" s="172" t="s">
        <v>83</v>
      </c>
      <c r="G901" s="172" t="s">
        <v>84</v>
      </c>
      <c r="H901" s="177">
        <v>1</v>
      </c>
      <c r="I901" s="178">
        <v>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0</v>
      </c>
    </row>
    <row r="902" spans="1:16" ht="19.5" hidden="1" customHeight="1">
      <c r="A902" s="172" t="s">
        <v>2807</v>
      </c>
      <c r="B902" s="176">
        <v>46094</v>
      </c>
      <c r="C902" s="172" t="s">
        <v>92</v>
      </c>
      <c r="D902" s="172" t="s">
        <v>97</v>
      </c>
      <c r="E902" s="172" t="s">
        <v>41</v>
      </c>
      <c r="F902" s="172" t="s">
        <v>83</v>
      </c>
      <c r="G902" s="172" t="s">
        <v>84</v>
      </c>
      <c r="H902" s="177">
        <v>1</v>
      </c>
      <c r="I902" s="178">
        <v>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-46.77</v>
      </c>
    </row>
    <row r="903" spans="1:16" ht="19.5" hidden="1" customHeight="1">
      <c r="A903" s="172" t="s">
        <v>2807</v>
      </c>
      <c r="B903" s="176">
        <v>46094</v>
      </c>
      <c r="C903" s="172" t="s">
        <v>2694</v>
      </c>
      <c r="D903" s="172" t="s">
        <v>98</v>
      </c>
      <c r="E903" s="172" t="s">
        <v>41</v>
      </c>
      <c r="F903" s="172" t="s">
        <v>83</v>
      </c>
      <c r="G903" s="172" t="s">
        <v>84</v>
      </c>
      <c r="H903" s="177">
        <v>1</v>
      </c>
      <c r="I903" s="178">
        <v>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-15</v>
      </c>
    </row>
    <row r="904" spans="1:16" ht="19.5" hidden="1" customHeight="1">
      <c r="A904" s="172" t="s">
        <v>2807</v>
      </c>
      <c r="B904" s="176">
        <v>46094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0</v>
      </c>
      <c r="J904" s="176">
        <v>46083</v>
      </c>
      <c r="K904" s="172" t="s">
        <v>93</v>
      </c>
      <c r="L904" s="172" t="s">
        <v>94</v>
      </c>
      <c r="M904" s="179">
        <v>0</v>
      </c>
      <c r="N904" s="177"/>
      <c r="O904" s="177">
        <v>35</v>
      </c>
      <c r="P904" s="180">
        <v>-46.77</v>
      </c>
    </row>
    <row r="905" spans="1:16" ht="19.5" hidden="1" customHeight="1">
      <c r="A905" s="172" t="s">
        <v>2807</v>
      </c>
      <c r="B905" s="176">
        <v>46094</v>
      </c>
      <c r="C905" s="172" t="s">
        <v>2694</v>
      </c>
      <c r="D905" s="172" t="s">
        <v>95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0</v>
      </c>
      <c r="J905" s="176">
        <v>46083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-22.8</v>
      </c>
    </row>
    <row r="906" spans="1:16" ht="19.5" customHeight="1">
      <c r="A906" s="172" t="s">
        <v>3013</v>
      </c>
      <c r="B906" s="176">
        <v>46094</v>
      </c>
      <c r="C906" s="172" t="s">
        <v>109</v>
      </c>
      <c r="D906" s="172" t="s">
        <v>143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46094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-125.85</v>
      </c>
    </row>
    <row r="907" spans="1:16" ht="19.5" customHeight="1">
      <c r="A907" s="172" t="s">
        <v>2257</v>
      </c>
      <c r="B907" s="176">
        <v>46094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46094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-193.09</v>
      </c>
    </row>
    <row r="908" spans="1:16" ht="19.5" customHeight="1">
      <c r="A908" s="172" t="s">
        <v>1553</v>
      </c>
      <c r="B908" s="176">
        <v>46094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46094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-602.34</v>
      </c>
    </row>
    <row r="909" spans="1:16" ht="19.5" customHeight="1">
      <c r="A909" s="172" t="s">
        <v>141</v>
      </c>
      <c r="B909" s="176">
        <v>46094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46094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-753.16</v>
      </c>
    </row>
    <row r="910" spans="1:16" ht="19.5" customHeight="1">
      <c r="A910" s="172" t="s">
        <v>145</v>
      </c>
      <c r="B910" s="176">
        <v>46094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46094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-717.74</v>
      </c>
    </row>
    <row r="911" spans="1:16" ht="19.5" customHeight="1">
      <c r="A911" s="172" t="s">
        <v>144</v>
      </c>
      <c r="B911" s="176">
        <v>46094</v>
      </c>
      <c r="C911" s="172" t="s">
        <v>109</v>
      </c>
      <c r="D911" s="172" t="s">
        <v>139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46094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-447</v>
      </c>
    </row>
    <row r="912" spans="1:16" ht="19.5" customHeight="1">
      <c r="A912" s="172" t="s">
        <v>142</v>
      </c>
      <c r="B912" s="176">
        <v>46094</v>
      </c>
      <c r="C912" s="172" t="s">
        <v>109</v>
      </c>
      <c r="D912" s="172" t="s">
        <v>143</v>
      </c>
      <c r="E912" s="172" t="s">
        <v>85</v>
      </c>
      <c r="F912" s="172" t="s">
        <v>85</v>
      </c>
      <c r="G912" s="172" t="s">
        <v>85</v>
      </c>
      <c r="H912" s="177">
        <v>0</v>
      </c>
      <c r="I912" s="178">
        <v>0</v>
      </c>
      <c r="J912" s="176">
        <v>46094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-2615.2600000000002</v>
      </c>
    </row>
    <row r="913" spans="1:16" ht="19.5" hidden="1" customHeight="1">
      <c r="A913" s="172" t="s">
        <v>3081</v>
      </c>
      <c r="B913" s="176">
        <v>46095</v>
      </c>
      <c r="C913" s="172" t="s">
        <v>92</v>
      </c>
      <c r="D913" s="172" t="s">
        <v>24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0</v>
      </c>
      <c r="J913" s="176">
        <v>46081</v>
      </c>
      <c r="K913" s="172" t="s">
        <v>93</v>
      </c>
      <c r="L913" s="172" t="s">
        <v>94</v>
      </c>
      <c r="M913" s="179">
        <v>0</v>
      </c>
      <c r="N913" s="177"/>
      <c r="O913" s="177">
        <v>35</v>
      </c>
      <c r="P913" s="180">
        <v>-56.94</v>
      </c>
    </row>
    <row r="914" spans="1:16" ht="19.5" hidden="1" customHeight="1">
      <c r="A914" s="172" t="s">
        <v>3081</v>
      </c>
      <c r="B914" s="176">
        <v>46095</v>
      </c>
      <c r="C914" s="172" t="s">
        <v>2694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0</v>
      </c>
      <c r="J914" s="176">
        <v>46081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-15.33</v>
      </c>
    </row>
    <row r="915" spans="1:16" ht="19.5" hidden="1" customHeight="1">
      <c r="A915" s="172" t="s">
        <v>3081</v>
      </c>
      <c r="B915" s="176">
        <v>46095</v>
      </c>
      <c r="C915" s="172" t="s">
        <v>92</v>
      </c>
      <c r="D915" s="172" t="s">
        <v>96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0</v>
      </c>
      <c r="J915" s="176">
        <v>46081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3081</v>
      </c>
      <c r="B916" s="176">
        <v>46095</v>
      </c>
      <c r="C916" s="172" t="s">
        <v>92</v>
      </c>
      <c r="D916" s="172" t="s">
        <v>97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0</v>
      </c>
      <c r="J916" s="176">
        <v>46081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3081</v>
      </c>
      <c r="B917" s="176">
        <v>46095</v>
      </c>
      <c r="C917" s="172" t="s">
        <v>2694</v>
      </c>
      <c r="D917" s="172" t="s">
        <v>98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46081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3127</v>
      </c>
      <c r="B918" s="176">
        <v>46095</v>
      </c>
      <c r="C918" s="172" t="s">
        <v>92</v>
      </c>
      <c r="D918" s="172" t="s">
        <v>24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2422</v>
      </c>
      <c r="J918" s="176">
        <v>46088</v>
      </c>
      <c r="K918" s="172" t="s">
        <v>93</v>
      </c>
      <c r="L918" s="172" t="s">
        <v>94</v>
      </c>
      <c r="M918" s="179">
        <v>0.43</v>
      </c>
      <c r="N918" s="177"/>
      <c r="O918" s="177">
        <v>34</v>
      </c>
      <c r="P918" s="180">
        <v>-106.79</v>
      </c>
    </row>
    <row r="919" spans="1:16" ht="19.5" hidden="1" customHeight="1">
      <c r="A919" s="172" t="s">
        <v>3127</v>
      </c>
      <c r="B919" s="176">
        <v>46095</v>
      </c>
      <c r="C919" s="172" t="s">
        <v>100</v>
      </c>
      <c r="D919" s="172" t="s">
        <v>101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2422</v>
      </c>
      <c r="J919" s="176">
        <v>46088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407.32</v>
      </c>
    </row>
    <row r="920" spans="1:16" ht="19.5" hidden="1" customHeight="1">
      <c r="A920" s="172" t="s">
        <v>3127</v>
      </c>
      <c r="B920" s="176">
        <v>46095</v>
      </c>
      <c r="C920" s="172" t="s">
        <v>100</v>
      </c>
      <c r="D920" s="172" t="s">
        <v>102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2422</v>
      </c>
      <c r="J920" s="176">
        <v>46088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4.07</v>
      </c>
    </row>
    <row r="921" spans="1:16" ht="19.5" hidden="1" customHeight="1">
      <c r="A921" s="172" t="s">
        <v>3127</v>
      </c>
      <c r="B921" s="176">
        <v>46095</v>
      </c>
      <c r="C921" s="172" t="s">
        <v>100</v>
      </c>
      <c r="D921" s="172" t="s">
        <v>103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2422</v>
      </c>
      <c r="J921" s="176">
        <v>46088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2010.61</v>
      </c>
    </row>
    <row r="922" spans="1:16" ht="19.5" hidden="1" customHeight="1">
      <c r="A922" s="172" t="s">
        <v>3127</v>
      </c>
      <c r="B922" s="176">
        <v>46095</v>
      </c>
      <c r="C922" s="172" t="s">
        <v>104</v>
      </c>
      <c r="D922" s="172" t="s">
        <v>105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2422</v>
      </c>
      <c r="J922" s="176">
        <v>46088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3127</v>
      </c>
      <c r="B923" s="176">
        <v>46095</v>
      </c>
      <c r="C923" s="172" t="s">
        <v>2694</v>
      </c>
      <c r="D923" s="172" t="s">
        <v>95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2422</v>
      </c>
      <c r="J923" s="176">
        <v>46088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-15.28</v>
      </c>
    </row>
    <row r="924" spans="1:16" ht="19.5" hidden="1" customHeight="1">
      <c r="A924" s="172" t="s">
        <v>3127</v>
      </c>
      <c r="B924" s="176">
        <v>46095</v>
      </c>
      <c r="C924" s="172" t="s">
        <v>2694</v>
      </c>
      <c r="D924" s="172" t="s">
        <v>82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0</v>
      </c>
      <c r="J924" s="176">
        <v>46088</v>
      </c>
      <c r="K924" s="172" t="s">
        <v>85</v>
      </c>
      <c r="L924" s="172" t="s">
        <v>85</v>
      </c>
      <c r="M924" s="179">
        <v>0</v>
      </c>
      <c r="N924" s="177"/>
      <c r="O924" s="177"/>
      <c r="P924" s="180">
        <v>-7.74</v>
      </c>
    </row>
    <row r="925" spans="1:16" ht="19.5" hidden="1" customHeight="1">
      <c r="A925" s="172" t="s">
        <v>3128</v>
      </c>
      <c r="B925" s="176">
        <v>46095</v>
      </c>
      <c r="C925" s="172" t="s">
        <v>92</v>
      </c>
      <c r="D925" s="172" t="s">
        <v>24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2422</v>
      </c>
      <c r="J925" s="176">
        <v>46087</v>
      </c>
      <c r="K925" s="172" t="s">
        <v>93</v>
      </c>
      <c r="L925" s="172" t="s">
        <v>94</v>
      </c>
      <c r="M925" s="179">
        <v>0.43</v>
      </c>
      <c r="N925" s="177"/>
      <c r="O925" s="177">
        <v>35</v>
      </c>
      <c r="P925" s="180">
        <v>-100.49</v>
      </c>
    </row>
    <row r="926" spans="1:16" ht="19.5" hidden="1" customHeight="1">
      <c r="A926" s="172" t="s">
        <v>3128</v>
      </c>
      <c r="B926" s="176">
        <v>46095</v>
      </c>
      <c r="C926" s="172" t="s">
        <v>100</v>
      </c>
      <c r="D926" s="172" t="s">
        <v>101</v>
      </c>
      <c r="E926" s="172" t="s">
        <v>43</v>
      </c>
      <c r="F926" s="172" t="s">
        <v>125</v>
      </c>
      <c r="G926" s="172" t="s">
        <v>84</v>
      </c>
      <c r="H926" s="177">
        <v>1</v>
      </c>
      <c r="I926" s="178">
        <v>2422</v>
      </c>
      <c r="J926" s="176">
        <v>46087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350.74</v>
      </c>
    </row>
    <row r="927" spans="1:16" ht="19.5" hidden="1" customHeight="1">
      <c r="A927" s="172" t="s">
        <v>3128</v>
      </c>
      <c r="B927" s="176">
        <v>46095</v>
      </c>
      <c r="C927" s="172" t="s">
        <v>100</v>
      </c>
      <c r="D927" s="172" t="s">
        <v>102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2422</v>
      </c>
      <c r="J927" s="176">
        <v>46087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3.51</v>
      </c>
    </row>
    <row r="928" spans="1:16" ht="19.5" hidden="1" customHeight="1">
      <c r="A928" s="172" t="s">
        <v>3128</v>
      </c>
      <c r="B928" s="176">
        <v>46095</v>
      </c>
      <c r="C928" s="172" t="s">
        <v>100</v>
      </c>
      <c r="D928" s="172" t="s">
        <v>103</v>
      </c>
      <c r="E928" s="172" t="s">
        <v>43</v>
      </c>
      <c r="F928" s="172" t="s">
        <v>125</v>
      </c>
      <c r="G928" s="172" t="s">
        <v>84</v>
      </c>
      <c r="H928" s="177">
        <v>1</v>
      </c>
      <c r="I928" s="178">
        <v>2422</v>
      </c>
      <c r="J928" s="176">
        <v>46087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2067.75</v>
      </c>
    </row>
    <row r="929" spans="1:16" ht="19.5" hidden="1" customHeight="1">
      <c r="A929" s="172" t="s">
        <v>3128</v>
      </c>
      <c r="B929" s="176">
        <v>46095</v>
      </c>
      <c r="C929" s="172" t="s">
        <v>104</v>
      </c>
      <c r="D929" s="172" t="s">
        <v>105</v>
      </c>
      <c r="E929" s="172" t="s">
        <v>43</v>
      </c>
      <c r="F929" s="172" t="s">
        <v>125</v>
      </c>
      <c r="G929" s="172" t="s">
        <v>84</v>
      </c>
      <c r="H929" s="177">
        <v>1</v>
      </c>
      <c r="I929" s="178">
        <v>2422</v>
      </c>
      <c r="J929" s="176">
        <v>46087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-1041.46</v>
      </c>
    </row>
    <row r="930" spans="1:16" ht="19.5" hidden="1" customHeight="1">
      <c r="A930" s="172" t="s">
        <v>3128</v>
      </c>
      <c r="B930" s="176">
        <v>46095</v>
      </c>
      <c r="C930" s="172" t="s">
        <v>2694</v>
      </c>
      <c r="D930" s="172" t="s">
        <v>95</v>
      </c>
      <c r="E930" s="172" t="s">
        <v>43</v>
      </c>
      <c r="F930" s="172" t="s">
        <v>125</v>
      </c>
      <c r="G930" s="172" t="s">
        <v>84</v>
      </c>
      <c r="H930" s="177">
        <v>1</v>
      </c>
      <c r="I930" s="178">
        <v>2422</v>
      </c>
      <c r="J930" s="176">
        <v>46087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-15.36</v>
      </c>
    </row>
    <row r="931" spans="1:16" ht="19.5" hidden="1" customHeight="1">
      <c r="A931" s="172" t="s">
        <v>3128</v>
      </c>
      <c r="B931" s="176">
        <v>46095</v>
      </c>
      <c r="C931" s="172" t="s">
        <v>2694</v>
      </c>
      <c r="D931" s="172" t="s">
        <v>82</v>
      </c>
      <c r="E931" s="172" t="s">
        <v>43</v>
      </c>
      <c r="F931" s="172" t="s">
        <v>125</v>
      </c>
      <c r="G931" s="172" t="s">
        <v>84</v>
      </c>
      <c r="H931" s="177">
        <v>1</v>
      </c>
      <c r="I931" s="178">
        <v>0</v>
      </c>
      <c r="J931" s="176">
        <v>46087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-6.66</v>
      </c>
    </row>
    <row r="932" spans="1:16" ht="19.5" hidden="1" customHeight="1">
      <c r="A932" s="172" t="s">
        <v>85</v>
      </c>
      <c r="B932" s="176">
        <v>46095</v>
      </c>
      <c r="C932" s="172" t="s">
        <v>109</v>
      </c>
      <c r="D932" s="172" t="s">
        <v>110</v>
      </c>
      <c r="E932" s="172" t="s">
        <v>85</v>
      </c>
      <c r="F932" s="172" t="s">
        <v>85</v>
      </c>
      <c r="G932" s="172" t="s">
        <v>3129</v>
      </c>
      <c r="H932" s="177">
        <v>0</v>
      </c>
      <c r="I932" s="178">
        <v>0</v>
      </c>
      <c r="J932" s="176">
        <v>46095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-150</v>
      </c>
    </row>
    <row r="933" spans="1:16" ht="19.5" hidden="1" customHeight="1">
      <c r="A933" s="172" t="s">
        <v>2827</v>
      </c>
      <c r="B933" s="176">
        <v>46095</v>
      </c>
      <c r="C933" s="172" t="s">
        <v>2694</v>
      </c>
      <c r="D933" s="172" t="s">
        <v>82</v>
      </c>
      <c r="E933" s="172" t="s">
        <v>43</v>
      </c>
      <c r="F933" s="172" t="s">
        <v>125</v>
      </c>
      <c r="G933" s="172" t="s">
        <v>84</v>
      </c>
      <c r="H933" s="177">
        <v>1</v>
      </c>
      <c r="I933" s="178">
        <v>0</v>
      </c>
      <c r="J933" s="176">
        <v>46086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16.07</v>
      </c>
    </row>
    <row r="934" spans="1:16" ht="19.5" hidden="1" customHeight="1">
      <c r="A934" s="172" t="s">
        <v>3130</v>
      </c>
      <c r="B934" s="176">
        <v>46095</v>
      </c>
      <c r="C934" s="172" t="s">
        <v>92</v>
      </c>
      <c r="D934" s="172" t="s">
        <v>24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46076</v>
      </c>
      <c r="K934" s="172" t="s">
        <v>93</v>
      </c>
      <c r="L934" s="172" t="s">
        <v>94</v>
      </c>
      <c r="M934" s="179">
        <v>0</v>
      </c>
      <c r="N934" s="177"/>
      <c r="O934" s="177">
        <v>37</v>
      </c>
      <c r="P934" s="180">
        <v>-56.94</v>
      </c>
    </row>
    <row r="935" spans="1:16" ht="19.5" hidden="1" customHeight="1">
      <c r="A935" s="172" t="s">
        <v>3130</v>
      </c>
      <c r="B935" s="176">
        <v>46095</v>
      </c>
      <c r="C935" s="172" t="s">
        <v>2694</v>
      </c>
      <c r="D935" s="172" t="s">
        <v>95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46076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-13.48</v>
      </c>
    </row>
    <row r="936" spans="1:16" ht="19.5" hidden="1" customHeight="1">
      <c r="A936" s="172" t="s">
        <v>3130</v>
      </c>
      <c r="B936" s="176">
        <v>46095</v>
      </c>
      <c r="C936" s="172" t="s">
        <v>92</v>
      </c>
      <c r="D936" s="172" t="s">
        <v>96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46076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0</v>
      </c>
    </row>
    <row r="937" spans="1:16" ht="19.5" hidden="1" customHeight="1">
      <c r="A937" s="172" t="s">
        <v>3130</v>
      </c>
      <c r="B937" s="176">
        <v>46095</v>
      </c>
      <c r="C937" s="172" t="s">
        <v>92</v>
      </c>
      <c r="D937" s="172" t="s">
        <v>97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0</v>
      </c>
      <c r="J937" s="176">
        <v>46076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-56.94</v>
      </c>
    </row>
    <row r="938" spans="1:16" ht="19.5" hidden="1" customHeight="1">
      <c r="A938" s="172" t="s">
        <v>3131</v>
      </c>
      <c r="B938" s="176">
        <v>46095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46095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-11.31</v>
      </c>
    </row>
    <row r="939" spans="1:16" ht="19.5" hidden="1" customHeight="1">
      <c r="A939" s="172" t="s">
        <v>3132</v>
      </c>
      <c r="B939" s="176">
        <v>46095</v>
      </c>
      <c r="C939" s="172" t="s">
        <v>2694</v>
      </c>
      <c r="D939" s="172" t="s">
        <v>82</v>
      </c>
      <c r="E939" s="172" t="s">
        <v>53</v>
      </c>
      <c r="F939" s="172" t="s">
        <v>120</v>
      </c>
      <c r="G939" s="172" t="s">
        <v>84</v>
      </c>
      <c r="H939" s="177">
        <v>1</v>
      </c>
      <c r="I939" s="178">
        <v>0</v>
      </c>
      <c r="J939" s="176">
        <v>46095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-24.21</v>
      </c>
    </row>
    <row r="940" spans="1:16" ht="19.5" hidden="1" customHeight="1">
      <c r="A940" s="172" t="s">
        <v>3133</v>
      </c>
      <c r="B940" s="176">
        <v>46095</v>
      </c>
      <c r="C940" s="172" t="s">
        <v>2694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46095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-24.05</v>
      </c>
    </row>
    <row r="941" spans="1:16" ht="19.5" hidden="1" customHeight="1">
      <c r="A941" s="172" t="s">
        <v>3134</v>
      </c>
      <c r="B941" s="176">
        <v>46095</v>
      </c>
      <c r="C941" s="172" t="s">
        <v>92</v>
      </c>
      <c r="D941" s="172" t="s">
        <v>24</v>
      </c>
      <c r="E941" s="172" t="s">
        <v>38</v>
      </c>
      <c r="F941" s="172" t="s">
        <v>87</v>
      </c>
      <c r="G941" s="172" t="s">
        <v>84</v>
      </c>
      <c r="H941" s="177">
        <v>1</v>
      </c>
      <c r="I941" s="178">
        <v>2470</v>
      </c>
      <c r="J941" s="176">
        <v>46083</v>
      </c>
      <c r="K941" s="172" t="s">
        <v>93</v>
      </c>
      <c r="L941" s="172" t="s">
        <v>94</v>
      </c>
      <c r="M941" s="179">
        <v>0.43</v>
      </c>
      <c r="N941" s="177"/>
      <c r="O941" s="177">
        <v>35</v>
      </c>
      <c r="P941" s="180">
        <v>-101.26</v>
      </c>
    </row>
    <row r="942" spans="1:16" ht="19.5" hidden="1" customHeight="1">
      <c r="A942" s="172" t="s">
        <v>3134</v>
      </c>
      <c r="B942" s="176">
        <v>46095</v>
      </c>
      <c r="C942" s="172" t="s">
        <v>100</v>
      </c>
      <c r="D942" s="172" t="s">
        <v>101</v>
      </c>
      <c r="E942" s="172" t="s">
        <v>38</v>
      </c>
      <c r="F942" s="172" t="s">
        <v>87</v>
      </c>
      <c r="G942" s="172" t="s">
        <v>84</v>
      </c>
      <c r="H942" s="177">
        <v>1</v>
      </c>
      <c r="I942" s="178">
        <v>2470</v>
      </c>
      <c r="J942" s="176">
        <v>46083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864.89</v>
      </c>
    </row>
    <row r="943" spans="1:16" ht="19.5" hidden="1" customHeight="1">
      <c r="A943" s="172" t="s">
        <v>3134</v>
      </c>
      <c r="B943" s="176">
        <v>46095</v>
      </c>
      <c r="C943" s="172" t="s">
        <v>100</v>
      </c>
      <c r="D943" s="172" t="s">
        <v>102</v>
      </c>
      <c r="E943" s="172" t="s">
        <v>38</v>
      </c>
      <c r="F943" s="172" t="s">
        <v>87</v>
      </c>
      <c r="G943" s="172" t="s">
        <v>84</v>
      </c>
      <c r="H943" s="177">
        <v>1</v>
      </c>
      <c r="I943" s="178">
        <v>2470</v>
      </c>
      <c r="J943" s="176">
        <v>46083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8.65</v>
      </c>
    </row>
    <row r="944" spans="1:16" ht="19.5" hidden="1" customHeight="1">
      <c r="A944" s="172" t="s">
        <v>3134</v>
      </c>
      <c r="B944" s="176">
        <v>46095</v>
      </c>
      <c r="C944" s="172" t="s">
        <v>100</v>
      </c>
      <c r="D944" s="172" t="s">
        <v>103</v>
      </c>
      <c r="E944" s="172" t="s">
        <v>38</v>
      </c>
      <c r="F944" s="172" t="s">
        <v>87</v>
      </c>
      <c r="G944" s="172" t="s">
        <v>84</v>
      </c>
      <c r="H944" s="177">
        <v>1</v>
      </c>
      <c r="I944" s="178">
        <v>2470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1596.46</v>
      </c>
    </row>
    <row r="945" spans="1:16" ht="19.5" hidden="1" customHeight="1">
      <c r="A945" s="172" t="s">
        <v>3134</v>
      </c>
      <c r="B945" s="176">
        <v>46095</v>
      </c>
      <c r="C945" s="172" t="s">
        <v>104</v>
      </c>
      <c r="D945" s="172" t="s">
        <v>105</v>
      </c>
      <c r="E945" s="172" t="s">
        <v>38</v>
      </c>
      <c r="F945" s="172" t="s">
        <v>87</v>
      </c>
      <c r="G945" s="172" t="s">
        <v>84</v>
      </c>
      <c r="H945" s="177">
        <v>1</v>
      </c>
      <c r="I945" s="178">
        <v>2470</v>
      </c>
      <c r="J945" s="176">
        <v>46083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-1062.0999999999999</v>
      </c>
    </row>
    <row r="946" spans="1:16" ht="19.5" hidden="1" customHeight="1">
      <c r="A946" s="172" t="s">
        <v>3134</v>
      </c>
      <c r="B946" s="176">
        <v>46095</v>
      </c>
      <c r="C946" s="172" t="s">
        <v>2694</v>
      </c>
      <c r="D946" s="172" t="s">
        <v>95</v>
      </c>
      <c r="E946" s="172" t="s">
        <v>38</v>
      </c>
      <c r="F946" s="172" t="s">
        <v>87</v>
      </c>
      <c r="G946" s="172" t="s">
        <v>84</v>
      </c>
      <c r="H946" s="177">
        <v>1</v>
      </c>
      <c r="I946" s="178">
        <v>2470</v>
      </c>
      <c r="J946" s="176">
        <v>46083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-23.07</v>
      </c>
    </row>
    <row r="947" spans="1:16" ht="19.5" hidden="1" customHeight="1">
      <c r="A947" s="172" t="s">
        <v>3134</v>
      </c>
      <c r="B947" s="176">
        <v>46095</v>
      </c>
      <c r="C947" s="172" t="s">
        <v>2694</v>
      </c>
      <c r="D947" s="172" t="s">
        <v>82</v>
      </c>
      <c r="E947" s="172" t="s">
        <v>38</v>
      </c>
      <c r="F947" s="172" t="s">
        <v>87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-16.43</v>
      </c>
    </row>
    <row r="948" spans="1:16" ht="19.5" hidden="1" customHeight="1">
      <c r="A948" s="172" t="s">
        <v>3135</v>
      </c>
      <c r="B948" s="176">
        <v>46095</v>
      </c>
      <c r="C948" s="172" t="s">
        <v>92</v>
      </c>
      <c r="D948" s="172" t="s">
        <v>24</v>
      </c>
      <c r="E948" s="172" t="s">
        <v>57</v>
      </c>
      <c r="F948" s="172" t="s">
        <v>1263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>
        <v>39</v>
      </c>
      <c r="P948" s="180">
        <v>-56.94</v>
      </c>
    </row>
    <row r="949" spans="1:16" ht="19.5" hidden="1" customHeight="1">
      <c r="A949" s="172" t="s">
        <v>3135</v>
      </c>
      <c r="B949" s="176">
        <v>46095</v>
      </c>
      <c r="C949" s="172" t="s">
        <v>2694</v>
      </c>
      <c r="D949" s="172" t="s">
        <v>95</v>
      </c>
      <c r="E949" s="172" t="s">
        <v>57</v>
      </c>
      <c r="F949" s="172" t="s">
        <v>1263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-14.81</v>
      </c>
    </row>
    <row r="950" spans="1:16" ht="19.5" hidden="1" customHeight="1">
      <c r="A950" s="172" t="s">
        <v>3136</v>
      </c>
      <c r="B950" s="176">
        <v>46095</v>
      </c>
      <c r="C950" s="172" t="s">
        <v>1748</v>
      </c>
      <c r="D950" s="172" t="s">
        <v>2749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46089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-5</v>
      </c>
    </row>
    <row r="951" spans="1:16" ht="19.5" hidden="1" customHeight="1">
      <c r="A951" s="172" t="s">
        <v>3136</v>
      </c>
      <c r="B951" s="176">
        <v>46095</v>
      </c>
      <c r="C951" s="172" t="s">
        <v>2694</v>
      </c>
      <c r="D951" s="172" t="s">
        <v>2750</v>
      </c>
      <c r="E951" s="172" t="s">
        <v>43</v>
      </c>
      <c r="F951" s="172" t="s">
        <v>125</v>
      </c>
      <c r="G951" s="172" t="s">
        <v>84</v>
      </c>
      <c r="H951" s="177">
        <v>1</v>
      </c>
      <c r="I951" s="178">
        <v>0</v>
      </c>
      <c r="J951" s="176">
        <v>46089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-10</v>
      </c>
    </row>
    <row r="952" spans="1:16" ht="19.5" hidden="1" customHeight="1">
      <c r="A952" s="172" t="s">
        <v>3135</v>
      </c>
      <c r="B952" s="176">
        <v>46095</v>
      </c>
      <c r="C952" s="172" t="s">
        <v>92</v>
      </c>
      <c r="D952" s="172" t="s">
        <v>96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46060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hidden="1" customHeight="1">
      <c r="A953" s="172" t="s">
        <v>3135</v>
      </c>
      <c r="B953" s="176">
        <v>46095</v>
      </c>
      <c r="C953" s="172" t="s">
        <v>92</v>
      </c>
      <c r="D953" s="172" t="s">
        <v>97</v>
      </c>
      <c r="E953" s="172" t="s">
        <v>57</v>
      </c>
      <c r="F953" s="172" t="s">
        <v>1263</v>
      </c>
      <c r="G953" s="172" t="s">
        <v>84</v>
      </c>
      <c r="H953" s="177">
        <v>1</v>
      </c>
      <c r="I953" s="178">
        <v>0</v>
      </c>
      <c r="J953" s="176">
        <v>46060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-56.94</v>
      </c>
    </row>
    <row r="954" spans="1:16" ht="19.5" hidden="1" customHeight="1">
      <c r="A954" s="172" t="s">
        <v>3135</v>
      </c>
      <c r="B954" s="176">
        <v>46095</v>
      </c>
      <c r="C954" s="172" t="s">
        <v>2694</v>
      </c>
      <c r="D954" s="172" t="s">
        <v>98</v>
      </c>
      <c r="E954" s="172" t="s">
        <v>57</v>
      </c>
      <c r="F954" s="172" t="s">
        <v>1263</v>
      </c>
      <c r="G954" s="172" t="s">
        <v>84</v>
      </c>
      <c r="H954" s="177">
        <v>1</v>
      </c>
      <c r="I954" s="178">
        <v>0</v>
      </c>
      <c r="J954" s="176">
        <v>46060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hidden="1" customHeight="1">
      <c r="A955" s="172" t="s">
        <v>2866</v>
      </c>
      <c r="B955" s="176">
        <v>46095</v>
      </c>
      <c r="C955" s="172" t="s">
        <v>166</v>
      </c>
      <c r="D955" s="172" t="s">
        <v>167</v>
      </c>
      <c r="E955" s="172" t="s">
        <v>42</v>
      </c>
      <c r="F955" s="172" t="s">
        <v>89</v>
      </c>
      <c r="G955" s="172" t="s">
        <v>84</v>
      </c>
      <c r="H955" s="177">
        <v>1</v>
      </c>
      <c r="I955" s="178">
        <v>-2327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-1080.3399999999999</v>
      </c>
    </row>
    <row r="956" spans="1:16" ht="19.5" hidden="1" customHeight="1">
      <c r="A956" s="172" t="s">
        <v>2866</v>
      </c>
      <c r="B956" s="176">
        <v>46095</v>
      </c>
      <c r="C956" s="172" t="s">
        <v>166</v>
      </c>
      <c r="D956" s="172" t="s">
        <v>102</v>
      </c>
      <c r="E956" s="172" t="s">
        <v>42</v>
      </c>
      <c r="F956" s="172" t="s">
        <v>89</v>
      </c>
      <c r="G956" s="172" t="s">
        <v>84</v>
      </c>
      <c r="H956" s="177">
        <v>1</v>
      </c>
      <c r="I956" s="178">
        <v>-2327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-10.8</v>
      </c>
    </row>
    <row r="957" spans="1:16" ht="19.5" hidden="1" customHeight="1">
      <c r="A957" s="172" t="s">
        <v>2866</v>
      </c>
      <c r="B957" s="176">
        <v>46095</v>
      </c>
      <c r="C957" s="172" t="s">
        <v>166</v>
      </c>
      <c r="D957" s="172" t="s">
        <v>103</v>
      </c>
      <c r="E957" s="172" t="s">
        <v>42</v>
      </c>
      <c r="F957" s="172" t="s">
        <v>89</v>
      </c>
      <c r="G957" s="172" t="s">
        <v>84</v>
      </c>
      <c r="H957" s="177">
        <v>1</v>
      </c>
      <c r="I957" s="178">
        <v>-2327</v>
      </c>
      <c r="J957" s="176">
        <v>46085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-1235.8599999999999</v>
      </c>
    </row>
    <row r="958" spans="1:16" ht="19.5" hidden="1" customHeight="1">
      <c r="A958" s="172" t="s">
        <v>2866</v>
      </c>
      <c r="B958" s="176">
        <v>46095</v>
      </c>
      <c r="C958" s="172" t="s">
        <v>104</v>
      </c>
      <c r="D958" s="172" t="s">
        <v>168</v>
      </c>
      <c r="E958" s="172" t="s">
        <v>42</v>
      </c>
      <c r="F958" s="172" t="s">
        <v>89</v>
      </c>
      <c r="G958" s="172" t="s">
        <v>84</v>
      </c>
      <c r="H958" s="177">
        <v>1</v>
      </c>
      <c r="I958" s="178">
        <v>-2327</v>
      </c>
      <c r="J958" s="176">
        <v>46085</v>
      </c>
      <c r="K958" s="172" t="s">
        <v>93</v>
      </c>
      <c r="L958" s="172" t="s">
        <v>94</v>
      </c>
      <c r="M958" s="179">
        <v>0.43</v>
      </c>
      <c r="N958" s="177"/>
      <c r="O958" s="177"/>
      <c r="P958" s="180">
        <v>1000.61</v>
      </c>
    </row>
    <row r="959" spans="1:16" ht="19.5" hidden="1" customHeight="1">
      <c r="A959" s="172" t="s">
        <v>2796</v>
      </c>
      <c r="B959" s="176">
        <v>46095</v>
      </c>
      <c r="C959" s="172" t="s">
        <v>2694</v>
      </c>
      <c r="D959" s="172" t="s">
        <v>82</v>
      </c>
      <c r="E959" s="172" t="s">
        <v>42</v>
      </c>
      <c r="F959" s="172" t="s">
        <v>89</v>
      </c>
      <c r="G959" s="172" t="s">
        <v>84</v>
      </c>
      <c r="H959" s="177">
        <v>1</v>
      </c>
      <c r="I959" s="178">
        <v>0</v>
      </c>
      <c r="J959" s="176">
        <v>46085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20.53</v>
      </c>
    </row>
    <row r="960" spans="1:16" ht="19.5" hidden="1" customHeight="1">
      <c r="A960" s="172" t="s">
        <v>3137</v>
      </c>
      <c r="B960" s="176">
        <v>46095</v>
      </c>
      <c r="C960" s="172" t="s">
        <v>2694</v>
      </c>
      <c r="D960" s="172" t="s">
        <v>82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46095</v>
      </c>
      <c r="K960" s="172" t="s">
        <v>85</v>
      </c>
      <c r="L960" s="172" t="s">
        <v>85</v>
      </c>
      <c r="M960" s="179">
        <v>0</v>
      </c>
      <c r="N960" s="177"/>
      <c r="O960" s="177"/>
      <c r="P960" s="180">
        <v>-21.91</v>
      </c>
    </row>
    <row r="961" spans="1:16" ht="19.5" hidden="1" customHeight="1">
      <c r="A961" s="172" t="s">
        <v>2866</v>
      </c>
      <c r="B961" s="176">
        <v>46095</v>
      </c>
      <c r="C961" s="172" t="s">
        <v>1748</v>
      </c>
      <c r="D961" s="172" t="s">
        <v>2749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46085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</v>
      </c>
    </row>
    <row r="962" spans="1:16" ht="19.5" hidden="1" customHeight="1">
      <c r="A962" s="172" t="s">
        <v>2866</v>
      </c>
      <c r="B962" s="176">
        <v>46095</v>
      </c>
      <c r="C962" s="172" t="s">
        <v>2694</v>
      </c>
      <c r="D962" s="172" t="s">
        <v>2750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46085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-10</v>
      </c>
    </row>
    <row r="963" spans="1:16" ht="19.5" hidden="1" customHeight="1">
      <c r="A963" s="172" t="s">
        <v>3138</v>
      </c>
      <c r="B963" s="176">
        <v>46095</v>
      </c>
      <c r="C963" s="172" t="s">
        <v>92</v>
      </c>
      <c r="D963" s="172" t="s">
        <v>24</v>
      </c>
      <c r="E963" s="172" t="s">
        <v>40</v>
      </c>
      <c r="F963" s="172" t="s">
        <v>197</v>
      </c>
      <c r="G963" s="172" t="s">
        <v>84</v>
      </c>
      <c r="H963" s="177">
        <v>1</v>
      </c>
      <c r="I963" s="178">
        <v>2650</v>
      </c>
      <c r="J963" s="176">
        <v>46092</v>
      </c>
      <c r="K963" s="172" t="s">
        <v>93</v>
      </c>
      <c r="L963" s="172" t="s">
        <v>94</v>
      </c>
      <c r="M963" s="179">
        <v>0.43</v>
      </c>
      <c r="N963" s="177"/>
      <c r="O963" s="177">
        <v>34</v>
      </c>
      <c r="P963" s="180">
        <v>-96.97</v>
      </c>
    </row>
    <row r="964" spans="1:16" ht="19.5" hidden="1" customHeight="1">
      <c r="A964" s="172" t="s">
        <v>3138</v>
      </c>
      <c r="B964" s="176">
        <v>46095</v>
      </c>
      <c r="C964" s="172" t="s">
        <v>100</v>
      </c>
      <c r="D964" s="172" t="s">
        <v>101</v>
      </c>
      <c r="E964" s="172" t="s">
        <v>40</v>
      </c>
      <c r="F964" s="172" t="s">
        <v>197</v>
      </c>
      <c r="G964" s="172" t="s">
        <v>84</v>
      </c>
      <c r="H964" s="177">
        <v>1</v>
      </c>
      <c r="I964" s="178">
        <v>2650</v>
      </c>
      <c r="J964" s="176">
        <v>46092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1311.79</v>
      </c>
    </row>
    <row r="965" spans="1:16" ht="19.5" hidden="1" customHeight="1">
      <c r="A965" s="172" t="s">
        <v>3138</v>
      </c>
      <c r="B965" s="176">
        <v>46095</v>
      </c>
      <c r="C965" s="172" t="s">
        <v>100</v>
      </c>
      <c r="D965" s="172" t="s">
        <v>102</v>
      </c>
      <c r="E965" s="172" t="s">
        <v>40</v>
      </c>
      <c r="F965" s="172" t="s">
        <v>197</v>
      </c>
      <c r="G965" s="172" t="s">
        <v>84</v>
      </c>
      <c r="H965" s="177">
        <v>1</v>
      </c>
      <c r="I965" s="178">
        <v>2650</v>
      </c>
      <c r="J965" s="176">
        <v>46092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0</v>
      </c>
    </row>
    <row r="966" spans="1:16" ht="19.5" hidden="1" customHeight="1">
      <c r="A966" s="172" t="s">
        <v>3138</v>
      </c>
      <c r="B966" s="176">
        <v>46095</v>
      </c>
      <c r="C966" s="172" t="s">
        <v>100</v>
      </c>
      <c r="D966" s="172" t="s">
        <v>103</v>
      </c>
      <c r="E966" s="172" t="s">
        <v>40</v>
      </c>
      <c r="F966" s="172" t="s">
        <v>197</v>
      </c>
      <c r="G966" s="172" t="s">
        <v>84</v>
      </c>
      <c r="H966" s="177">
        <v>1</v>
      </c>
      <c r="I966" s="178">
        <v>2650</v>
      </c>
      <c r="J966" s="176">
        <v>46092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1338.21</v>
      </c>
    </row>
    <row r="967" spans="1:16" ht="19.5" hidden="1" customHeight="1">
      <c r="A967" s="172" t="s">
        <v>3138</v>
      </c>
      <c r="B967" s="176">
        <v>46095</v>
      </c>
      <c r="C967" s="172" t="s">
        <v>104</v>
      </c>
      <c r="D967" s="172" t="s">
        <v>105</v>
      </c>
      <c r="E967" s="172" t="s">
        <v>40</v>
      </c>
      <c r="F967" s="172" t="s">
        <v>197</v>
      </c>
      <c r="G967" s="172" t="s">
        <v>84</v>
      </c>
      <c r="H967" s="177">
        <v>1</v>
      </c>
      <c r="I967" s="178">
        <v>2650</v>
      </c>
      <c r="J967" s="176">
        <v>46092</v>
      </c>
      <c r="K967" s="172" t="s">
        <v>93</v>
      </c>
      <c r="L967" s="172" t="s">
        <v>94</v>
      </c>
      <c r="M967" s="179">
        <v>0.43</v>
      </c>
      <c r="N967" s="177"/>
      <c r="O967" s="177"/>
      <c r="P967" s="180">
        <v>-1139.5</v>
      </c>
    </row>
    <row r="968" spans="1:16" ht="19.5" hidden="1" customHeight="1">
      <c r="A968" s="172" t="s">
        <v>3138</v>
      </c>
      <c r="B968" s="176">
        <v>46095</v>
      </c>
      <c r="C968" s="172" t="s">
        <v>2694</v>
      </c>
      <c r="D968" s="172" t="s">
        <v>95</v>
      </c>
      <c r="E968" s="172" t="s">
        <v>40</v>
      </c>
      <c r="F968" s="172" t="s">
        <v>197</v>
      </c>
      <c r="G968" s="172" t="s">
        <v>84</v>
      </c>
      <c r="H968" s="177">
        <v>1</v>
      </c>
      <c r="I968" s="178">
        <v>2650</v>
      </c>
      <c r="J968" s="176">
        <v>46092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-11.29</v>
      </c>
    </row>
    <row r="969" spans="1:16" ht="19.5" hidden="1" customHeight="1">
      <c r="A969" s="172" t="s">
        <v>3138</v>
      </c>
      <c r="B969" s="176">
        <v>46095</v>
      </c>
      <c r="C969" s="172" t="s">
        <v>2694</v>
      </c>
      <c r="D969" s="172" t="s">
        <v>82</v>
      </c>
      <c r="E969" s="172" t="s">
        <v>40</v>
      </c>
      <c r="F969" s="172" t="s">
        <v>197</v>
      </c>
      <c r="G969" s="172" t="s">
        <v>84</v>
      </c>
      <c r="H969" s="177">
        <v>1</v>
      </c>
      <c r="I969" s="178">
        <v>0</v>
      </c>
      <c r="J969" s="176">
        <v>46092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-15.22</v>
      </c>
    </row>
    <row r="970" spans="1:16" ht="19.5" hidden="1" customHeight="1">
      <c r="A970" s="172" t="s">
        <v>3139</v>
      </c>
      <c r="B970" s="176">
        <v>46095</v>
      </c>
      <c r="C970" s="172" t="s">
        <v>92</v>
      </c>
      <c r="D970" s="172" t="s">
        <v>24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2517</v>
      </c>
      <c r="J970" s="176">
        <v>46092</v>
      </c>
      <c r="K970" s="172" t="s">
        <v>93</v>
      </c>
      <c r="L970" s="172" t="s">
        <v>94</v>
      </c>
      <c r="M970" s="179">
        <v>0.43</v>
      </c>
      <c r="N970" s="177"/>
      <c r="O970" s="177">
        <v>34</v>
      </c>
      <c r="P970" s="180">
        <v>-108.12</v>
      </c>
    </row>
    <row r="971" spans="1:16" ht="19.5" hidden="1" customHeight="1">
      <c r="A971" s="172" t="s">
        <v>3139</v>
      </c>
      <c r="B971" s="176">
        <v>46095</v>
      </c>
      <c r="C971" s="172" t="s">
        <v>100</v>
      </c>
      <c r="D971" s="172" t="s">
        <v>101</v>
      </c>
      <c r="E971" s="172" t="s">
        <v>58</v>
      </c>
      <c r="F971" s="172" t="s">
        <v>1300</v>
      </c>
      <c r="G971" s="172" t="s">
        <v>84</v>
      </c>
      <c r="H971" s="177">
        <v>1</v>
      </c>
      <c r="I971" s="178">
        <v>2517</v>
      </c>
      <c r="J971" s="176">
        <v>46092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1028.57</v>
      </c>
    </row>
    <row r="972" spans="1:16" ht="19.5" hidden="1" customHeight="1">
      <c r="A972" s="172" t="s">
        <v>3139</v>
      </c>
      <c r="B972" s="176">
        <v>46095</v>
      </c>
      <c r="C972" s="172" t="s">
        <v>100</v>
      </c>
      <c r="D972" s="172" t="s">
        <v>102</v>
      </c>
      <c r="E972" s="172" t="s">
        <v>58</v>
      </c>
      <c r="F972" s="172" t="s">
        <v>1300</v>
      </c>
      <c r="G972" s="172" t="s">
        <v>84</v>
      </c>
      <c r="H972" s="177">
        <v>1</v>
      </c>
      <c r="I972" s="178">
        <v>2517</v>
      </c>
      <c r="J972" s="176">
        <v>46092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10.29</v>
      </c>
    </row>
    <row r="973" spans="1:16" ht="19.5" hidden="1" customHeight="1">
      <c r="A973" s="172" t="s">
        <v>3139</v>
      </c>
      <c r="B973" s="176">
        <v>46095</v>
      </c>
      <c r="C973" s="172" t="s">
        <v>100</v>
      </c>
      <c r="D973" s="172" t="s">
        <v>103</v>
      </c>
      <c r="E973" s="172" t="s">
        <v>58</v>
      </c>
      <c r="F973" s="172" t="s">
        <v>1300</v>
      </c>
      <c r="G973" s="172" t="s">
        <v>84</v>
      </c>
      <c r="H973" s="177">
        <v>1</v>
      </c>
      <c r="I973" s="178">
        <v>2517</v>
      </c>
      <c r="J973" s="176">
        <v>46092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1478.14</v>
      </c>
    </row>
    <row r="974" spans="1:16" ht="19.5" hidden="1" customHeight="1">
      <c r="A974" s="172" t="s">
        <v>3139</v>
      </c>
      <c r="B974" s="176">
        <v>46095</v>
      </c>
      <c r="C974" s="172" t="s">
        <v>104</v>
      </c>
      <c r="D974" s="172" t="s">
        <v>105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2517</v>
      </c>
      <c r="J974" s="176">
        <v>46092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-1082.31</v>
      </c>
    </row>
    <row r="975" spans="1:16" ht="19.5" hidden="1" customHeight="1">
      <c r="A975" s="172" t="s">
        <v>3139</v>
      </c>
      <c r="B975" s="176">
        <v>46095</v>
      </c>
      <c r="C975" s="172" t="s">
        <v>2694</v>
      </c>
      <c r="D975" s="172" t="s">
        <v>95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2517</v>
      </c>
      <c r="J975" s="176">
        <v>46092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-14.69</v>
      </c>
    </row>
    <row r="976" spans="1:16" ht="19.5" hidden="1" customHeight="1">
      <c r="A976" s="172" t="s">
        <v>2960</v>
      </c>
      <c r="B976" s="176">
        <v>46095</v>
      </c>
      <c r="C976" s="172" t="s">
        <v>92</v>
      </c>
      <c r="D976" s="172" t="s">
        <v>272</v>
      </c>
      <c r="E976" s="172" t="s">
        <v>42</v>
      </c>
      <c r="F976" s="172" t="s">
        <v>89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2960</v>
      </c>
      <c r="B977" s="176">
        <v>46095</v>
      </c>
      <c r="C977" s="172" t="s">
        <v>92</v>
      </c>
      <c r="D977" s="172" t="s">
        <v>97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46088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-81.34</v>
      </c>
    </row>
    <row r="978" spans="1:16" ht="19.5" hidden="1" customHeight="1">
      <c r="A978" s="172" t="s">
        <v>2960</v>
      </c>
      <c r="B978" s="176">
        <v>46095</v>
      </c>
      <c r="C978" s="172" t="s">
        <v>2694</v>
      </c>
      <c r="D978" s="172" t="s">
        <v>98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46088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-15</v>
      </c>
    </row>
    <row r="979" spans="1:16" ht="19.5" hidden="1" customHeight="1">
      <c r="A979" s="172" t="s">
        <v>3140</v>
      </c>
      <c r="B979" s="176">
        <v>46095</v>
      </c>
      <c r="C979" s="172" t="s">
        <v>92</v>
      </c>
      <c r="D979" s="172" t="s">
        <v>24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2612</v>
      </c>
      <c r="J979" s="176">
        <v>46091</v>
      </c>
      <c r="K979" s="172" t="s">
        <v>93</v>
      </c>
      <c r="L979" s="172" t="s">
        <v>94</v>
      </c>
      <c r="M979" s="179">
        <v>0.43</v>
      </c>
      <c r="N979" s="177"/>
      <c r="O979" s="177">
        <v>33</v>
      </c>
      <c r="P979" s="180">
        <v>-100.08</v>
      </c>
    </row>
    <row r="980" spans="1:16" ht="19.5" hidden="1" customHeight="1">
      <c r="A980" s="172" t="s">
        <v>3140</v>
      </c>
      <c r="B980" s="176">
        <v>46095</v>
      </c>
      <c r="C980" s="172" t="s">
        <v>100</v>
      </c>
      <c r="D980" s="172" t="s">
        <v>101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2612</v>
      </c>
      <c r="J980" s="176">
        <v>46091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980.95</v>
      </c>
    </row>
    <row r="981" spans="1:16" ht="19.5" hidden="1" customHeight="1">
      <c r="A981" s="172" t="s">
        <v>3140</v>
      </c>
      <c r="B981" s="176">
        <v>46095</v>
      </c>
      <c r="C981" s="172" t="s">
        <v>100</v>
      </c>
      <c r="D981" s="172" t="s">
        <v>102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2612</v>
      </c>
      <c r="J981" s="176">
        <v>46091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9.81</v>
      </c>
    </row>
    <row r="982" spans="1:16" ht="19.5" hidden="1" customHeight="1">
      <c r="A982" s="172" t="s">
        <v>3140</v>
      </c>
      <c r="B982" s="176">
        <v>46095</v>
      </c>
      <c r="C982" s="172" t="s">
        <v>100</v>
      </c>
      <c r="D982" s="172" t="s">
        <v>103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2612</v>
      </c>
      <c r="J982" s="176">
        <v>46091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1621.24</v>
      </c>
    </row>
    <row r="983" spans="1:16" ht="19.5" hidden="1" customHeight="1">
      <c r="A983" s="172" t="s">
        <v>3140</v>
      </c>
      <c r="B983" s="176">
        <v>46095</v>
      </c>
      <c r="C983" s="172" t="s">
        <v>104</v>
      </c>
      <c r="D983" s="172" t="s">
        <v>105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2612</v>
      </c>
      <c r="J983" s="176">
        <v>46091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-1123.1600000000001</v>
      </c>
    </row>
    <row r="984" spans="1:16" ht="19.5" hidden="1" customHeight="1">
      <c r="A984" s="172" t="s">
        <v>3140</v>
      </c>
      <c r="B984" s="176">
        <v>46095</v>
      </c>
      <c r="C984" s="172" t="s">
        <v>2694</v>
      </c>
      <c r="D984" s="172" t="s">
        <v>95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2612</v>
      </c>
      <c r="J984" s="176">
        <v>46091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-13.49</v>
      </c>
    </row>
    <row r="985" spans="1:16" ht="19.5" hidden="1" customHeight="1">
      <c r="A985" s="172" t="s">
        <v>3140</v>
      </c>
      <c r="B985" s="176">
        <v>46095</v>
      </c>
      <c r="C985" s="172" t="s">
        <v>2694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46091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-18.64</v>
      </c>
    </row>
    <row r="986" spans="1:16" ht="19.5" hidden="1" customHeight="1">
      <c r="A986" s="172" t="s">
        <v>3141</v>
      </c>
      <c r="B986" s="176">
        <v>46095</v>
      </c>
      <c r="C986" s="172" t="s">
        <v>92</v>
      </c>
      <c r="D986" s="172" t="s">
        <v>24</v>
      </c>
      <c r="E986" s="172" t="s">
        <v>42</v>
      </c>
      <c r="F986" s="172" t="s">
        <v>89</v>
      </c>
      <c r="G986" s="172" t="s">
        <v>84</v>
      </c>
      <c r="H986" s="177">
        <v>1</v>
      </c>
      <c r="I986" s="178">
        <v>0</v>
      </c>
      <c r="J986" s="176">
        <v>46088</v>
      </c>
      <c r="K986" s="172" t="s">
        <v>93</v>
      </c>
      <c r="L986" s="172" t="s">
        <v>94</v>
      </c>
      <c r="M986" s="179">
        <v>0</v>
      </c>
      <c r="N986" s="177"/>
      <c r="O986" s="177">
        <v>34</v>
      </c>
      <c r="P986" s="180">
        <v>-46.77</v>
      </c>
    </row>
    <row r="987" spans="1:16" ht="19.5" hidden="1" customHeight="1">
      <c r="A987" s="172" t="s">
        <v>3141</v>
      </c>
      <c r="B987" s="176">
        <v>46095</v>
      </c>
      <c r="C987" s="172" t="s">
        <v>92</v>
      </c>
      <c r="D987" s="172" t="s">
        <v>96</v>
      </c>
      <c r="E987" s="172" t="s">
        <v>42</v>
      </c>
      <c r="F987" s="172" t="s">
        <v>89</v>
      </c>
      <c r="G987" s="172" t="s">
        <v>84</v>
      </c>
      <c r="H987" s="177">
        <v>1</v>
      </c>
      <c r="I987" s="178">
        <v>0</v>
      </c>
      <c r="J987" s="176">
        <v>46088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3141</v>
      </c>
      <c r="B988" s="176">
        <v>46095</v>
      </c>
      <c r="C988" s="172" t="s">
        <v>92</v>
      </c>
      <c r="D988" s="172" t="s">
        <v>97</v>
      </c>
      <c r="E988" s="172" t="s">
        <v>42</v>
      </c>
      <c r="F988" s="172" t="s">
        <v>89</v>
      </c>
      <c r="G988" s="172" t="s">
        <v>84</v>
      </c>
      <c r="H988" s="177">
        <v>1</v>
      </c>
      <c r="I988" s="178">
        <v>0</v>
      </c>
      <c r="J988" s="176">
        <v>46088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-46.77</v>
      </c>
    </row>
    <row r="989" spans="1:16" ht="19.5" hidden="1" customHeight="1">
      <c r="A989" s="172" t="s">
        <v>3142</v>
      </c>
      <c r="B989" s="176">
        <v>46095</v>
      </c>
      <c r="C989" s="172" t="s">
        <v>92</v>
      </c>
      <c r="D989" s="172" t="s">
        <v>24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2422</v>
      </c>
      <c r="J989" s="176">
        <v>46088</v>
      </c>
      <c r="K989" s="172" t="s">
        <v>93</v>
      </c>
      <c r="L989" s="172" t="s">
        <v>94</v>
      </c>
      <c r="M989" s="179">
        <v>0.43</v>
      </c>
      <c r="N989" s="177"/>
      <c r="O989" s="177">
        <v>34</v>
      </c>
      <c r="P989" s="180">
        <v>-106.79</v>
      </c>
    </row>
    <row r="990" spans="1:16" ht="19.5" hidden="1" customHeight="1">
      <c r="A990" s="172" t="s">
        <v>3142</v>
      </c>
      <c r="B990" s="176">
        <v>46095</v>
      </c>
      <c r="C990" s="172" t="s">
        <v>100</v>
      </c>
      <c r="D990" s="172" t="s">
        <v>101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2422</v>
      </c>
      <c r="J990" s="176">
        <v>46088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1009.52</v>
      </c>
    </row>
    <row r="991" spans="1:16" ht="19.5" hidden="1" customHeight="1">
      <c r="A991" s="172" t="s">
        <v>3142</v>
      </c>
      <c r="B991" s="176">
        <v>46095</v>
      </c>
      <c r="C991" s="172" t="s">
        <v>100</v>
      </c>
      <c r="D991" s="172" t="s">
        <v>102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2422</v>
      </c>
      <c r="J991" s="176">
        <v>46088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10.1</v>
      </c>
    </row>
    <row r="992" spans="1:16" ht="19.5" hidden="1" customHeight="1">
      <c r="A992" s="172" t="s">
        <v>3142</v>
      </c>
      <c r="B992" s="176">
        <v>46095</v>
      </c>
      <c r="C992" s="172" t="s">
        <v>100</v>
      </c>
      <c r="D992" s="172" t="s">
        <v>103</v>
      </c>
      <c r="E992" s="172" t="s">
        <v>53</v>
      </c>
      <c r="F992" s="172" t="s">
        <v>120</v>
      </c>
      <c r="G992" s="172" t="s">
        <v>84</v>
      </c>
      <c r="H992" s="177">
        <v>1</v>
      </c>
      <c r="I992" s="178">
        <v>2422</v>
      </c>
      <c r="J992" s="176">
        <v>46088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1402.38</v>
      </c>
    </row>
    <row r="993" spans="1:16" ht="19.5" hidden="1" customHeight="1">
      <c r="A993" s="172" t="s">
        <v>3142</v>
      </c>
      <c r="B993" s="176">
        <v>46095</v>
      </c>
      <c r="C993" s="172" t="s">
        <v>104</v>
      </c>
      <c r="D993" s="172" t="s">
        <v>105</v>
      </c>
      <c r="E993" s="172" t="s">
        <v>53</v>
      </c>
      <c r="F993" s="172" t="s">
        <v>120</v>
      </c>
      <c r="G993" s="172" t="s">
        <v>84</v>
      </c>
      <c r="H993" s="177">
        <v>1</v>
      </c>
      <c r="I993" s="178">
        <v>2422</v>
      </c>
      <c r="J993" s="176">
        <v>46088</v>
      </c>
      <c r="K993" s="172" t="s">
        <v>93</v>
      </c>
      <c r="L993" s="172" t="s">
        <v>94</v>
      </c>
      <c r="M993" s="179">
        <v>0.43</v>
      </c>
      <c r="N993" s="177"/>
      <c r="O993" s="177"/>
      <c r="P993" s="180">
        <v>-1041.46</v>
      </c>
    </row>
    <row r="994" spans="1:16" ht="19.5" hidden="1" customHeight="1">
      <c r="A994" s="172" t="s">
        <v>3142</v>
      </c>
      <c r="B994" s="176">
        <v>46095</v>
      </c>
      <c r="C994" s="172" t="s">
        <v>2694</v>
      </c>
      <c r="D994" s="172" t="s">
        <v>95</v>
      </c>
      <c r="E994" s="172" t="s">
        <v>53</v>
      </c>
      <c r="F994" s="172" t="s">
        <v>120</v>
      </c>
      <c r="G994" s="172" t="s">
        <v>84</v>
      </c>
      <c r="H994" s="177">
        <v>1</v>
      </c>
      <c r="I994" s="178">
        <v>2422</v>
      </c>
      <c r="J994" s="176">
        <v>46088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-21</v>
      </c>
    </row>
    <row r="995" spans="1:16" ht="19.5" hidden="1" customHeight="1">
      <c r="A995" s="172" t="s">
        <v>3142</v>
      </c>
      <c r="B995" s="176">
        <v>46095</v>
      </c>
      <c r="C995" s="172" t="s">
        <v>2694</v>
      </c>
      <c r="D995" s="172" t="s">
        <v>82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0</v>
      </c>
      <c r="J995" s="176">
        <v>46088</v>
      </c>
      <c r="K995" s="172" t="s">
        <v>85</v>
      </c>
      <c r="L995" s="172" t="s">
        <v>85</v>
      </c>
      <c r="M995" s="179">
        <v>0</v>
      </c>
      <c r="N995" s="177"/>
      <c r="O995" s="177"/>
      <c r="P995" s="180">
        <v>-19.18</v>
      </c>
    </row>
    <row r="996" spans="1:16" ht="19.5" hidden="1" customHeight="1">
      <c r="A996" s="172" t="s">
        <v>3143</v>
      </c>
      <c r="B996" s="176">
        <v>46095</v>
      </c>
      <c r="C996" s="172" t="s">
        <v>92</v>
      </c>
      <c r="D996" s="172" t="s">
        <v>24</v>
      </c>
      <c r="E996" s="172" t="s">
        <v>57</v>
      </c>
      <c r="F996" s="172" t="s">
        <v>1263</v>
      </c>
      <c r="G996" s="172" t="s">
        <v>84</v>
      </c>
      <c r="H996" s="177">
        <v>1</v>
      </c>
      <c r="I996" s="178">
        <v>2517</v>
      </c>
      <c r="J996" s="176">
        <v>46094</v>
      </c>
      <c r="K996" s="172" t="s">
        <v>93</v>
      </c>
      <c r="L996" s="172" t="s">
        <v>94</v>
      </c>
      <c r="M996" s="179">
        <v>0.43</v>
      </c>
      <c r="N996" s="177"/>
      <c r="O996" s="177">
        <v>35</v>
      </c>
      <c r="P996" s="180">
        <v>-115.43</v>
      </c>
    </row>
    <row r="997" spans="1:16" ht="19.5" hidden="1" customHeight="1">
      <c r="A997" s="172" t="s">
        <v>3143</v>
      </c>
      <c r="B997" s="176">
        <v>46095</v>
      </c>
      <c r="C997" s="172" t="s">
        <v>100</v>
      </c>
      <c r="D997" s="172" t="s">
        <v>101</v>
      </c>
      <c r="E997" s="172" t="s">
        <v>57</v>
      </c>
      <c r="F997" s="172" t="s">
        <v>1263</v>
      </c>
      <c r="G997" s="172" t="s">
        <v>84</v>
      </c>
      <c r="H997" s="177">
        <v>1</v>
      </c>
      <c r="I997" s="178">
        <v>2517</v>
      </c>
      <c r="J997" s="176">
        <v>46094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1271.8599999999999</v>
      </c>
    </row>
    <row r="998" spans="1:16" ht="19.5" hidden="1" customHeight="1">
      <c r="A998" s="172" t="s">
        <v>3143</v>
      </c>
      <c r="B998" s="176">
        <v>46095</v>
      </c>
      <c r="C998" s="172" t="s">
        <v>100</v>
      </c>
      <c r="D998" s="172" t="s">
        <v>102</v>
      </c>
      <c r="E998" s="172" t="s">
        <v>57</v>
      </c>
      <c r="F998" s="172" t="s">
        <v>1263</v>
      </c>
      <c r="G998" s="172" t="s">
        <v>84</v>
      </c>
      <c r="H998" s="177">
        <v>1</v>
      </c>
      <c r="I998" s="178">
        <v>2517</v>
      </c>
      <c r="J998" s="176">
        <v>46094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12.72</v>
      </c>
    </row>
    <row r="999" spans="1:16" ht="19.5" hidden="1" customHeight="1">
      <c r="A999" s="172" t="s">
        <v>3143</v>
      </c>
      <c r="B999" s="176">
        <v>46095</v>
      </c>
      <c r="C999" s="172" t="s">
        <v>100</v>
      </c>
      <c r="D999" s="172" t="s">
        <v>103</v>
      </c>
      <c r="E999" s="172" t="s">
        <v>57</v>
      </c>
      <c r="F999" s="172" t="s">
        <v>1263</v>
      </c>
      <c r="G999" s="172" t="s">
        <v>84</v>
      </c>
      <c r="H999" s="177">
        <v>1</v>
      </c>
      <c r="I999" s="178">
        <v>2517</v>
      </c>
      <c r="J999" s="176">
        <v>46094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1232.42</v>
      </c>
    </row>
    <row r="1000" spans="1:16" ht="19.5" hidden="1" customHeight="1">
      <c r="A1000" s="172" t="s">
        <v>3143</v>
      </c>
      <c r="B1000" s="176">
        <v>46095</v>
      </c>
      <c r="C1000" s="172" t="s">
        <v>104</v>
      </c>
      <c r="D1000" s="172" t="s">
        <v>105</v>
      </c>
      <c r="E1000" s="172" t="s">
        <v>57</v>
      </c>
      <c r="F1000" s="172" t="s">
        <v>1263</v>
      </c>
      <c r="G1000" s="172" t="s">
        <v>84</v>
      </c>
      <c r="H1000" s="177">
        <v>1</v>
      </c>
      <c r="I1000" s="178">
        <v>2517</v>
      </c>
      <c r="J1000" s="176">
        <v>46094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-1082.31</v>
      </c>
    </row>
    <row r="1001" spans="1:16" ht="19.5" hidden="1" customHeight="1">
      <c r="A1001" s="172" t="s">
        <v>3143</v>
      </c>
      <c r="B1001" s="176">
        <v>46095</v>
      </c>
      <c r="C1001" s="172" t="s">
        <v>2694</v>
      </c>
      <c r="D1001" s="172" t="s">
        <v>95</v>
      </c>
      <c r="E1001" s="172" t="s">
        <v>57</v>
      </c>
      <c r="F1001" s="172" t="s">
        <v>1263</v>
      </c>
      <c r="G1001" s="172" t="s">
        <v>84</v>
      </c>
      <c r="H1001" s="177">
        <v>1</v>
      </c>
      <c r="I1001" s="178">
        <v>2517</v>
      </c>
      <c r="J1001" s="176">
        <v>46094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-9.8699999999999992</v>
      </c>
    </row>
    <row r="1002" spans="1:16" ht="19.5" hidden="1" customHeight="1">
      <c r="A1002" s="172" t="s">
        <v>3144</v>
      </c>
      <c r="B1002" s="176">
        <v>46095</v>
      </c>
      <c r="C1002" s="172" t="s">
        <v>92</v>
      </c>
      <c r="D1002" s="172" t="s">
        <v>24</v>
      </c>
      <c r="E1002" s="172" t="s">
        <v>60</v>
      </c>
      <c r="F1002" s="172" t="s">
        <v>1426</v>
      </c>
      <c r="G1002" s="172" t="s">
        <v>84</v>
      </c>
      <c r="H1002" s="177">
        <v>1</v>
      </c>
      <c r="I1002" s="178">
        <v>2422</v>
      </c>
      <c r="J1002" s="176">
        <v>46088</v>
      </c>
      <c r="K1002" s="172" t="s">
        <v>93</v>
      </c>
      <c r="L1002" s="172" t="s">
        <v>94</v>
      </c>
      <c r="M1002" s="179">
        <v>0.43</v>
      </c>
      <c r="N1002" s="177"/>
      <c r="O1002" s="177">
        <v>34</v>
      </c>
      <c r="P1002" s="180">
        <v>-106.79</v>
      </c>
    </row>
    <row r="1003" spans="1:16" ht="19.5" hidden="1" customHeight="1">
      <c r="A1003" s="172" t="s">
        <v>3144</v>
      </c>
      <c r="B1003" s="176">
        <v>46095</v>
      </c>
      <c r="C1003" s="172" t="s">
        <v>100</v>
      </c>
      <c r="D1003" s="172" t="s">
        <v>101</v>
      </c>
      <c r="E1003" s="172" t="s">
        <v>60</v>
      </c>
      <c r="F1003" s="172" t="s">
        <v>1426</v>
      </c>
      <c r="G1003" s="172" t="s">
        <v>84</v>
      </c>
      <c r="H1003" s="177">
        <v>1</v>
      </c>
      <c r="I1003" s="178">
        <v>2422</v>
      </c>
      <c r="J1003" s="176">
        <v>46088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909.52</v>
      </c>
    </row>
    <row r="1004" spans="1:16" ht="19.5" hidden="1" customHeight="1">
      <c r="A1004" s="172" t="s">
        <v>3144</v>
      </c>
      <c r="B1004" s="176">
        <v>46095</v>
      </c>
      <c r="C1004" s="172" t="s">
        <v>100</v>
      </c>
      <c r="D1004" s="172" t="s">
        <v>102</v>
      </c>
      <c r="E1004" s="172" t="s">
        <v>60</v>
      </c>
      <c r="F1004" s="172" t="s">
        <v>1426</v>
      </c>
      <c r="G1004" s="172" t="s">
        <v>84</v>
      </c>
      <c r="H1004" s="177">
        <v>1</v>
      </c>
      <c r="I1004" s="178">
        <v>2422</v>
      </c>
      <c r="J1004" s="176">
        <v>46088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9.1</v>
      </c>
    </row>
    <row r="1005" spans="1:16" ht="19.5" hidden="1" customHeight="1">
      <c r="A1005" s="172" t="s">
        <v>3144</v>
      </c>
      <c r="B1005" s="176">
        <v>46095</v>
      </c>
      <c r="C1005" s="172" t="s">
        <v>100</v>
      </c>
      <c r="D1005" s="172" t="s">
        <v>103</v>
      </c>
      <c r="E1005" s="172" t="s">
        <v>60</v>
      </c>
      <c r="F1005" s="172" t="s">
        <v>1426</v>
      </c>
      <c r="G1005" s="172" t="s">
        <v>84</v>
      </c>
      <c r="H1005" s="177">
        <v>1</v>
      </c>
      <c r="I1005" s="178">
        <v>2422</v>
      </c>
      <c r="J1005" s="176">
        <v>46088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1503.38</v>
      </c>
    </row>
    <row r="1006" spans="1:16" ht="19.5" hidden="1" customHeight="1">
      <c r="A1006" s="172" t="s">
        <v>3144</v>
      </c>
      <c r="B1006" s="176">
        <v>46095</v>
      </c>
      <c r="C1006" s="172" t="s">
        <v>104</v>
      </c>
      <c r="D1006" s="172" t="s">
        <v>105</v>
      </c>
      <c r="E1006" s="172" t="s">
        <v>60</v>
      </c>
      <c r="F1006" s="172" t="s">
        <v>1426</v>
      </c>
      <c r="G1006" s="172" t="s">
        <v>84</v>
      </c>
      <c r="H1006" s="177">
        <v>1</v>
      </c>
      <c r="I1006" s="178">
        <v>2422</v>
      </c>
      <c r="J1006" s="176">
        <v>46088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-1041.46</v>
      </c>
    </row>
    <row r="1007" spans="1:16" ht="19.5" hidden="1" customHeight="1">
      <c r="A1007" s="172" t="s">
        <v>3144</v>
      </c>
      <c r="B1007" s="176">
        <v>46095</v>
      </c>
      <c r="C1007" s="172" t="s">
        <v>2694</v>
      </c>
      <c r="D1007" s="172" t="s">
        <v>95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2422</v>
      </c>
      <c r="J1007" s="176">
        <v>46088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-9.14</v>
      </c>
    </row>
    <row r="1008" spans="1:16" ht="19.5" hidden="1" customHeight="1">
      <c r="A1008" s="172" t="s">
        <v>3143</v>
      </c>
      <c r="B1008" s="176">
        <v>46095</v>
      </c>
      <c r="C1008" s="172" t="s">
        <v>2694</v>
      </c>
      <c r="D1008" s="172" t="s">
        <v>82</v>
      </c>
      <c r="E1008" s="172" t="s">
        <v>57</v>
      </c>
      <c r="F1008" s="172" t="s">
        <v>1263</v>
      </c>
      <c r="G1008" s="172" t="s">
        <v>84</v>
      </c>
      <c r="H1008" s="177">
        <v>1</v>
      </c>
      <c r="I1008" s="178">
        <v>0</v>
      </c>
      <c r="J1008" s="176">
        <v>46094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-24.17</v>
      </c>
    </row>
    <row r="1009" spans="1:16" ht="19.5" hidden="1" customHeight="1">
      <c r="A1009" s="172" t="s">
        <v>3145</v>
      </c>
      <c r="B1009" s="176">
        <v>46095</v>
      </c>
      <c r="C1009" s="172" t="s">
        <v>92</v>
      </c>
      <c r="D1009" s="172" t="s">
        <v>24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2517</v>
      </c>
      <c r="J1009" s="176">
        <v>46092</v>
      </c>
      <c r="K1009" s="172" t="s">
        <v>93</v>
      </c>
      <c r="L1009" s="172" t="s">
        <v>94</v>
      </c>
      <c r="M1009" s="179">
        <v>0.43</v>
      </c>
      <c r="N1009" s="177"/>
      <c r="O1009" s="177">
        <v>34</v>
      </c>
      <c r="P1009" s="180">
        <v>-108.12</v>
      </c>
    </row>
    <row r="1010" spans="1:16" ht="19.5" hidden="1" customHeight="1">
      <c r="A1010" s="172" t="s">
        <v>3145</v>
      </c>
      <c r="B1010" s="176">
        <v>46095</v>
      </c>
      <c r="C1010" s="172" t="s">
        <v>100</v>
      </c>
      <c r="D1010" s="172" t="s">
        <v>101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2517</v>
      </c>
      <c r="J1010" s="176">
        <v>46092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1104.74</v>
      </c>
    </row>
    <row r="1011" spans="1:16" ht="19.5" hidden="1" customHeight="1">
      <c r="A1011" s="172" t="s">
        <v>3145</v>
      </c>
      <c r="B1011" s="176">
        <v>46095</v>
      </c>
      <c r="C1011" s="172" t="s">
        <v>100</v>
      </c>
      <c r="D1011" s="172" t="s">
        <v>102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2517</v>
      </c>
      <c r="J1011" s="176">
        <v>46092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11.05</v>
      </c>
    </row>
    <row r="1012" spans="1:16" ht="19.5" hidden="1" customHeight="1">
      <c r="A1012" s="172" t="s">
        <v>3145</v>
      </c>
      <c r="B1012" s="176">
        <v>46095</v>
      </c>
      <c r="C1012" s="172" t="s">
        <v>100</v>
      </c>
      <c r="D1012" s="172" t="s">
        <v>103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2517</v>
      </c>
      <c r="J1012" s="176">
        <v>46092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1401.21</v>
      </c>
    </row>
    <row r="1013" spans="1:16" ht="19.5" hidden="1" customHeight="1">
      <c r="A1013" s="172" t="s">
        <v>3145</v>
      </c>
      <c r="B1013" s="176">
        <v>46095</v>
      </c>
      <c r="C1013" s="172" t="s">
        <v>104</v>
      </c>
      <c r="D1013" s="172" t="s">
        <v>105</v>
      </c>
      <c r="E1013" s="172" t="s">
        <v>60</v>
      </c>
      <c r="F1013" s="172" t="s">
        <v>1426</v>
      </c>
      <c r="G1013" s="172" t="s">
        <v>84</v>
      </c>
      <c r="H1013" s="177">
        <v>1</v>
      </c>
      <c r="I1013" s="178">
        <v>2517</v>
      </c>
      <c r="J1013" s="176">
        <v>46092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-1082.31</v>
      </c>
    </row>
    <row r="1014" spans="1:16" ht="19.5" hidden="1" customHeight="1">
      <c r="A1014" s="172" t="s">
        <v>3146</v>
      </c>
      <c r="B1014" s="176">
        <v>46095</v>
      </c>
      <c r="C1014" s="172" t="s">
        <v>92</v>
      </c>
      <c r="D1014" s="172" t="s">
        <v>24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2750</v>
      </c>
      <c r="J1014" s="176">
        <v>46094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-105.74</v>
      </c>
    </row>
    <row r="1015" spans="1:16" ht="19.5" hidden="1" customHeight="1">
      <c r="A1015" s="172" t="s">
        <v>3146</v>
      </c>
      <c r="B1015" s="176">
        <v>46095</v>
      </c>
      <c r="C1015" s="172" t="s">
        <v>100</v>
      </c>
      <c r="D1015" s="172" t="s">
        <v>101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2750</v>
      </c>
      <c r="J1015" s="176">
        <v>46094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1494</v>
      </c>
    </row>
    <row r="1016" spans="1:16" ht="19.5" hidden="1" customHeight="1">
      <c r="A1016" s="172" t="s">
        <v>3146</v>
      </c>
      <c r="B1016" s="176">
        <v>46095</v>
      </c>
      <c r="C1016" s="172" t="s">
        <v>100</v>
      </c>
      <c r="D1016" s="172" t="s">
        <v>102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2750</v>
      </c>
      <c r="J1016" s="176">
        <v>46094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3146</v>
      </c>
      <c r="B1017" s="176">
        <v>46095</v>
      </c>
      <c r="C1017" s="172" t="s">
        <v>100</v>
      </c>
      <c r="D1017" s="172" t="s">
        <v>103</v>
      </c>
      <c r="E1017" s="172" t="s">
        <v>43</v>
      </c>
      <c r="F1017" s="172" t="s">
        <v>125</v>
      </c>
      <c r="G1017" s="172" t="s">
        <v>84</v>
      </c>
      <c r="H1017" s="177">
        <v>1</v>
      </c>
      <c r="I1017" s="178">
        <v>2750</v>
      </c>
      <c r="J1017" s="176">
        <v>46094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1256</v>
      </c>
    </row>
    <row r="1018" spans="1:16" ht="19.5" hidden="1" customHeight="1">
      <c r="A1018" s="172" t="s">
        <v>3146</v>
      </c>
      <c r="B1018" s="176">
        <v>46095</v>
      </c>
      <c r="C1018" s="172" t="s">
        <v>104</v>
      </c>
      <c r="D1018" s="172" t="s">
        <v>105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2750</v>
      </c>
      <c r="J1018" s="176">
        <v>46094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-1182.5</v>
      </c>
    </row>
    <row r="1019" spans="1:16" ht="19.5" hidden="1" customHeight="1">
      <c r="A1019" s="172" t="s">
        <v>3146</v>
      </c>
      <c r="B1019" s="176">
        <v>46095</v>
      </c>
      <c r="C1019" s="172" t="s">
        <v>2694</v>
      </c>
      <c r="D1019" s="172" t="s">
        <v>95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2750</v>
      </c>
      <c r="J1019" s="176">
        <v>46094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-11.71</v>
      </c>
    </row>
    <row r="1020" spans="1:16" ht="19.5" hidden="1" customHeight="1">
      <c r="A1020" s="172" t="s">
        <v>3147</v>
      </c>
      <c r="B1020" s="176">
        <v>46095</v>
      </c>
      <c r="C1020" s="172" t="s">
        <v>1748</v>
      </c>
      <c r="D1020" s="172" t="s">
        <v>2749</v>
      </c>
      <c r="E1020" s="172" t="s">
        <v>42</v>
      </c>
      <c r="F1020" s="172" t="s">
        <v>89</v>
      </c>
      <c r="G1020" s="172" t="s">
        <v>84</v>
      </c>
      <c r="H1020" s="177">
        <v>1</v>
      </c>
      <c r="I1020" s="178">
        <v>0</v>
      </c>
      <c r="J1020" s="176">
        <v>46091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-5</v>
      </c>
    </row>
    <row r="1021" spans="1:16" ht="19.5" hidden="1" customHeight="1">
      <c r="A1021" s="172" t="s">
        <v>3147</v>
      </c>
      <c r="B1021" s="176">
        <v>46095</v>
      </c>
      <c r="C1021" s="172" t="s">
        <v>2694</v>
      </c>
      <c r="D1021" s="172" t="s">
        <v>2750</v>
      </c>
      <c r="E1021" s="172" t="s">
        <v>42</v>
      </c>
      <c r="F1021" s="172" t="s">
        <v>89</v>
      </c>
      <c r="G1021" s="172" t="s">
        <v>84</v>
      </c>
      <c r="H1021" s="177">
        <v>1</v>
      </c>
      <c r="I1021" s="178">
        <v>0</v>
      </c>
      <c r="J1021" s="176">
        <v>46091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-10</v>
      </c>
    </row>
    <row r="1022" spans="1:16" ht="19.5" hidden="1" customHeight="1">
      <c r="A1022" s="172" t="s">
        <v>3146</v>
      </c>
      <c r="B1022" s="176">
        <v>46095</v>
      </c>
      <c r="C1022" s="172" t="s">
        <v>2694</v>
      </c>
      <c r="D1022" s="172" t="s">
        <v>82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0</v>
      </c>
      <c r="J1022" s="176">
        <v>46094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-10.31</v>
      </c>
    </row>
    <row r="1023" spans="1:16" ht="19.5" hidden="1" customHeight="1">
      <c r="A1023" s="172" t="s">
        <v>3148</v>
      </c>
      <c r="B1023" s="176">
        <v>46095</v>
      </c>
      <c r="C1023" s="172" t="s">
        <v>92</v>
      </c>
      <c r="D1023" s="172" t="s">
        <v>24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2612</v>
      </c>
      <c r="J1023" s="176">
        <v>46094</v>
      </c>
      <c r="K1023" s="172" t="s">
        <v>93</v>
      </c>
      <c r="L1023" s="172" t="s">
        <v>94</v>
      </c>
      <c r="M1023" s="179">
        <v>0.43</v>
      </c>
      <c r="N1023" s="177"/>
      <c r="O1023" s="177">
        <v>35</v>
      </c>
      <c r="P1023" s="180">
        <v>-116.95</v>
      </c>
    </row>
    <row r="1024" spans="1:16" ht="19.5" hidden="1" customHeight="1">
      <c r="A1024" s="172" t="s">
        <v>3148</v>
      </c>
      <c r="B1024" s="176">
        <v>46095</v>
      </c>
      <c r="C1024" s="172" t="s">
        <v>100</v>
      </c>
      <c r="D1024" s="172" t="s">
        <v>101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2612</v>
      </c>
      <c r="J1024" s="176">
        <v>46094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1264.9000000000001</v>
      </c>
    </row>
    <row r="1025" spans="1:16" ht="19.5" hidden="1" customHeight="1">
      <c r="A1025" s="172" t="s">
        <v>3148</v>
      </c>
      <c r="B1025" s="176">
        <v>46095</v>
      </c>
      <c r="C1025" s="172" t="s">
        <v>100</v>
      </c>
      <c r="D1025" s="172" t="s">
        <v>102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2612</v>
      </c>
      <c r="J1025" s="176">
        <v>46094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12.65</v>
      </c>
    </row>
    <row r="1026" spans="1:16" ht="19.5" hidden="1" customHeight="1">
      <c r="A1026" s="172" t="s">
        <v>3148</v>
      </c>
      <c r="B1026" s="176">
        <v>46095</v>
      </c>
      <c r="C1026" s="172" t="s">
        <v>100</v>
      </c>
      <c r="D1026" s="172" t="s">
        <v>103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2612</v>
      </c>
      <c r="J1026" s="176">
        <v>46094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1334.45</v>
      </c>
    </row>
    <row r="1027" spans="1:16" ht="19.5" hidden="1" customHeight="1">
      <c r="A1027" s="172" t="s">
        <v>3148</v>
      </c>
      <c r="B1027" s="176">
        <v>46095</v>
      </c>
      <c r="C1027" s="172" t="s">
        <v>104</v>
      </c>
      <c r="D1027" s="172" t="s">
        <v>105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2612</v>
      </c>
      <c r="J1027" s="176">
        <v>46094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-1123.1600000000001</v>
      </c>
    </row>
    <row r="1028" spans="1:16" ht="19.5" hidden="1" customHeight="1">
      <c r="A1028" s="172" t="s">
        <v>3148</v>
      </c>
      <c r="B1028" s="176">
        <v>46095</v>
      </c>
      <c r="C1028" s="172" t="s">
        <v>2694</v>
      </c>
      <c r="D1028" s="172" t="s">
        <v>95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2612</v>
      </c>
      <c r="J1028" s="176">
        <v>46094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-13.23</v>
      </c>
    </row>
    <row r="1029" spans="1:16" ht="19.5" hidden="1" customHeight="1">
      <c r="A1029" s="172" t="s">
        <v>3149</v>
      </c>
      <c r="B1029" s="176">
        <v>46095</v>
      </c>
      <c r="C1029" s="172" t="s">
        <v>92</v>
      </c>
      <c r="D1029" s="172" t="s">
        <v>24</v>
      </c>
      <c r="E1029" s="172" t="s">
        <v>55</v>
      </c>
      <c r="F1029" s="172" t="s">
        <v>1272</v>
      </c>
      <c r="G1029" s="172" t="s">
        <v>84</v>
      </c>
      <c r="H1029" s="177">
        <v>1</v>
      </c>
      <c r="I1029" s="178">
        <v>0</v>
      </c>
      <c r="J1029" s="176">
        <v>46089</v>
      </c>
      <c r="K1029" s="172" t="s">
        <v>93</v>
      </c>
      <c r="L1029" s="172" t="s">
        <v>94</v>
      </c>
      <c r="M1029" s="179">
        <v>0</v>
      </c>
      <c r="N1029" s="177"/>
      <c r="O1029" s="177">
        <v>35</v>
      </c>
      <c r="P1029" s="180">
        <v>-56.94</v>
      </c>
    </row>
    <row r="1030" spans="1:16" ht="19.5" hidden="1" customHeight="1">
      <c r="A1030" s="172" t="s">
        <v>3149</v>
      </c>
      <c r="B1030" s="176">
        <v>46095</v>
      </c>
      <c r="C1030" s="172" t="s">
        <v>2694</v>
      </c>
      <c r="D1030" s="172" t="s">
        <v>95</v>
      </c>
      <c r="E1030" s="172" t="s">
        <v>55</v>
      </c>
      <c r="F1030" s="172" t="s">
        <v>1272</v>
      </c>
      <c r="G1030" s="172" t="s">
        <v>84</v>
      </c>
      <c r="H1030" s="177">
        <v>1</v>
      </c>
      <c r="I1030" s="178">
        <v>0</v>
      </c>
      <c r="J1030" s="176">
        <v>46089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-22.84</v>
      </c>
    </row>
    <row r="1031" spans="1:16" ht="19.5" hidden="1" customHeight="1">
      <c r="A1031" s="172" t="s">
        <v>3150</v>
      </c>
      <c r="B1031" s="176">
        <v>46095</v>
      </c>
      <c r="C1031" s="172" t="s">
        <v>2694</v>
      </c>
      <c r="D1031" s="172" t="s">
        <v>82</v>
      </c>
      <c r="E1031" s="172" t="s">
        <v>43</v>
      </c>
      <c r="F1031" s="172" t="s">
        <v>125</v>
      </c>
      <c r="G1031" s="172" t="s">
        <v>84</v>
      </c>
      <c r="H1031" s="177">
        <v>1</v>
      </c>
      <c r="I1031" s="178">
        <v>0</v>
      </c>
      <c r="J1031" s="176">
        <v>46095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-10.97</v>
      </c>
    </row>
    <row r="1032" spans="1:16" ht="19.5" hidden="1" customHeight="1">
      <c r="A1032" s="172" t="s">
        <v>3149</v>
      </c>
      <c r="B1032" s="176">
        <v>46095</v>
      </c>
      <c r="C1032" s="172" t="s">
        <v>92</v>
      </c>
      <c r="D1032" s="172" t="s">
        <v>96</v>
      </c>
      <c r="E1032" s="172" t="s">
        <v>55</v>
      </c>
      <c r="F1032" s="172" t="s">
        <v>1272</v>
      </c>
      <c r="G1032" s="172" t="s">
        <v>84</v>
      </c>
      <c r="H1032" s="177">
        <v>1</v>
      </c>
      <c r="I1032" s="178">
        <v>0</v>
      </c>
      <c r="J1032" s="176">
        <v>46089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0</v>
      </c>
    </row>
    <row r="1033" spans="1:16" ht="19.5" hidden="1" customHeight="1">
      <c r="A1033" s="172" t="s">
        <v>3149</v>
      </c>
      <c r="B1033" s="176">
        <v>46095</v>
      </c>
      <c r="C1033" s="172" t="s">
        <v>92</v>
      </c>
      <c r="D1033" s="172" t="s">
        <v>97</v>
      </c>
      <c r="E1033" s="172" t="s">
        <v>55</v>
      </c>
      <c r="F1033" s="172" t="s">
        <v>1272</v>
      </c>
      <c r="G1033" s="172" t="s">
        <v>84</v>
      </c>
      <c r="H1033" s="177">
        <v>1</v>
      </c>
      <c r="I1033" s="178">
        <v>0</v>
      </c>
      <c r="J1033" s="176">
        <v>46089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-56.94</v>
      </c>
    </row>
    <row r="1034" spans="1:16" ht="19.5" hidden="1" customHeight="1">
      <c r="A1034" s="172" t="s">
        <v>3149</v>
      </c>
      <c r="B1034" s="176">
        <v>46095</v>
      </c>
      <c r="C1034" s="172" t="s">
        <v>2694</v>
      </c>
      <c r="D1034" s="172" t="s">
        <v>98</v>
      </c>
      <c r="E1034" s="172" t="s">
        <v>55</v>
      </c>
      <c r="F1034" s="172" t="s">
        <v>1272</v>
      </c>
      <c r="G1034" s="172" t="s">
        <v>84</v>
      </c>
      <c r="H1034" s="177">
        <v>1</v>
      </c>
      <c r="I1034" s="178">
        <v>0</v>
      </c>
      <c r="J1034" s="176">
        <v>46089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-15</v>
      </c>
    </row>
    <row r="1035" spans="1:16" ht="19.5" hidden="1" customHeight="1">
      <c r="A1035" s="172" t="s">
        <v>3151</v>
      </c>
      <c r="B1035" s="176">
        <v>46095</v>
      </c>
      <c r="C1035" s="172" t="s">
        <v>92</v>
      </c>
      <c r="D1035" s="172" t="s">
        <v>24</v>
      </c>
      <c r="E1035" s="172" t="s">
        <v>43</v>
      </c>
      <c r="F1035" s="172" t="s">
        <v>125</v>
      </c>
      <c r="G1035" s="172" t="s">
        <v>84</v>
      </c>
      <c r="H1035" s="177">
        <v>1</v>
      </c>
      <c r="I1035" s="178">
        <v>0</v>
      </c>
      <c r="J1035" s="176">
        <v>46091</v>
      </c>
      <c r="K1035" s="172" t="s">
        <v>93</v>
      </c>
      <c r="L1035" s="172" t="s">
        <v>94</v>
      </c>
      <c r="M1035" s="179">
        <v>0</v>
      </c>
      <c r="N1035" s="177"/>
      <c r="O1035" s="177">
        <v>33</v>
      </c>
      <c r="P1035" s="180">
        <v>-46.77</v>
      </c>
    </row>
    <row r="1036" spans="1:16" ht="19.5" hidden="1" customHeight="1">
      <c r="A1036" s="172" t="s">
        <v>3151</v>
      </c>
      <c r="B1036" s="176">
        <v>46095</v>
      </c>
      <c r="C1036" s="172" t="s">
        <v>2694</v>
      </c>
      <c r="D1036" s="172" t="s">
        <v>95</v>
      </c>
      <c r="E1036" s="172" t="s">
        <v>43</v>
      </c>
      <c r="F1036" s="172" t="s">
        <v>125</v>
      </c>
      <c r="G1036" s="172" t="s">
        <v>84</v>
      </c>
      <c r="H1036" s="177">
        <v>1</v>
      </c>
      <c r="I1036" s="178">
        <v>0</v>
      </c>
      <c r="J1036" s="176">
        <v>46091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-24.66</v>
      </c>
    </row>
    <row r="1037" spans="1:16" ht="19.5" hidden="1" customHeight="1">
      <c r="A1037" s="172" t="s">
        <v>3151</v>
      </c>
      <c r="B1037" s="176">
        <v>46095</v>
      </c>
      <c r="C1037" s="172" t="s">
        <v>92</v>
      </c>
      <c r="D1037" s="172" t="s">
        <v>96</v>
      </c>
      <c r="E1037" s="172" t="s">
        <v>43</v>
      </c>
      <c r="F1037" s="172" t="s">
        <v>125</v>
      </c>
      <c r="G1037" s="172" t="s">
        <v>84</v>
      </c>
      <c r="H1037" s="177">
        <v>1</v>
      </c>
      <c r="I1037" s="178">
        <v>0</v>
      </c>
      <c r="J1037" s="176">
        <v>46091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0</v>
      </c>
    </row>
    <row r="1038" spans="1:16" ht="19.5" hidden="1" customHeight="1">
      <c r="A1038" s="172" t="s">
        <v>3151</v>
      </c>
      <c r="B1038" s="176">
        <v>46095</v>
      </c>
      <c r="C1038" s="172" t="s">
        <v>92</v>
      </c>
      <c r="D1038" s="172" t="s">
        <v>97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0</v>
      </c>
      <c r="J1038" s="176">
        <v>46091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-46.77</v>
      </c>
    </row>
    <row r="1039" spans="1:16" ht="19.5" hidden="1" customHeight="1">
      <c r="A1039" s="172" t="s">
        <v>3151</v>
      </c>
      <c r="B1039" s="176">
        <v>46095</v>
      </c>
      <c r="C1039" s="172" t="s">
        <v>2694</v>
      </c>
      <c r="D1039" s="172" t="s">
        <v>98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0</v>
      </c>
      <c r="J1039" s="176">
        <v>46091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-15</v>
      </c>
    </row>
    <row r="1040" spans="1:16" ht="19.5" hidden="1" customHeight="1">
      <c r="A1040" s="172" t="s">
        <v>85</v>
      </c>
      <c r="B1040" s="176">
        <v>46095</v>
      </c>
      <c r="C1040" s="172" t="s">
        <v>109</v>
      </c>
      <c r="D1040" s="172" t="s">
        <v>2499</v>
      </c>
      <c r="E1040" s="172" t="s">
        <v>85</v>
      </c>
      <c r="F1040" s="172" t="s">
        <v>85</v>
      </c>
      <c r="G1040" s="172" t="s">
        <v>85</v>
      </c>
      <c r="H1040" s="177">
        <v>0</v>
      </c>
      <c r="I1040" s="178">
        <v>0</v>
      </c>
      <c r="J1040" s="176">
        <v>46095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-146.4</v>
      </c>
    </row>
    <row r="1041" spans="1:16" ht="19.5" customHeight="1">
      <c r="A1041" s="172" t="s">
        <v>3013</v>
      </c>
      <c r="B1041" s="176">
        <v>46095</v>
      </c>
      <c r="C1041" s="172" t="s">
        <v>109</v>
      </c>
      <c r="D1041" s="172" t="s">
        <v>143</v>
      </c>
      <c r="E1041" s="172" t="s">
        <v>85</v>
      </c>
      <c r="F1041" s="172" t="s">
        <v>85</v>
      </c>
      <c r="G1041" s="172" t="s">
        <v>85</v>
      </c>
      <c r="H1041" s="177">
        <v>0</v>
      </c>
      <c r="I1041" s="178">
        <v>0</v>
      </c>
      <c r="J1041" s="176">
        <v>46095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-125.85</v>
      </c>
    </row>
    <row r="1042" spans="1:16" ht="19.5" customHeight="1">
      <c r="A1042" s="172" t="s">
        <v>1553</v>
      </c>
      <c r="B1042" s="176">
        <v>46095</v>
      </c>
      <c r="C1042" s="172" t="s">
        <v>109</v>
      </c>
      <c r="D1042" s="172" t="s">
        <v>139</v>
      </c>
      <c r="E1042" s="172" t="s">
        <v>85</v>
      </c>
      <c r="F1042" s="172" t="s">
        <v>85</v>
      </c>
      <c r="G1042" s="172" t="s">
        <v>85</v>
      </c>
      <c r="H1042" s="177">
        <v>0</v>
      </c>
      <c r="I1042" s="178">
        <v>0</v>
      </c>
      <c r="J1042" s="176">
        <v>46095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-600.15</v>
      </c>
    </row>
    <row r="1043" spans="1:16" ht="19.5" customHeight="1">
      <c r="A1043" s="172" t="s">
        <v>141</v>
      </c>
      <c r="B1043" s="176">
        <v>46095</v>
      </c>
      <c r="C1043" s="172" t="s">
        <v>109</v>
      </c>
      <c r="D1043" s="172" t="s">
        <v>139</v>
      </c>
      <c r="E1043" s="172" t="s">
        <v>85</v>
      </c>
      <c r="F1043" s="172" t="s">
        <v>85</v>
      </c>
      <c r="G1043" s="172" t="s">
        <v>85</v>
      </c>
      <c r="H1043" s="177">
        <v>0</v>
      </c>
      <c r="I1043" s="178">
        <v>0</v>
      </c>
      <c r="J1043" s="176">
        <v>46095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-756.23</v>
      </c>
    </row>
    <row r="1044" spans="1:16" ht="19.5" customHeight="1">
      <c r="A1044" s="172" t="s">
        <v>145</v>
      </c>
      <c r="B1044" s="176">
        <v>46095</v>
      </c>
      <c r="C1044" s="172" t="s">
        <v>109</v>
      </c>
      <c r="D1044" s="172" t="s">
        <v>139</v>
      </c>
      <c r="E1044" s="172" t="s">
        <v>85</v>
      </c>
      <c r="F1044" s="172" t="s">
        <v>85</v>
      </c>
      <c r="G1044" s="172" t="s">
        <v>85</v>
      </c>
      <c r="H1044" s="177">
        <v>0</v>
      </c>
      <c r="I1044" s="178">
        <v>0</v>
      </c>
      <c r="J1044" s="176">
        <v>46095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-710.01</v>
      </c>
    </row>
    <row r="1045" spans="1:16" ht="19.5" customHeight="1">
      <c r="A1045" s="172" t="s">
        <v>144</v>
      </c>
      <c r="B1045" s="176">
        <v>46095</v>
      </c>
      <c r="C1045" s="172" t="s">
        <v>109</v>
      </c>
      <c r="D1045" s="172" t="s">
        <v>139</v>
      </c>
      <c r="E1045" s="172" t="s">
        <v>85</v>
      </c>
      <c r="F1045" s="172" t="s">
        <v>85</v>
      </c>
      <c r="G1045" s="172" t="s">
        <v>85</v>
      </c>
      <c r="H1045" s="177">
        <v>0</v>
      </c>
      <c r="I1045" s="178">
        <v>0</v>
      </c>
      <c r="J1045" s="176">
        <v>46095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-431.81</v>
      </c>
    </row>
    <row r="1046" spans="1:16" ht="19.5" customHeight="1">
      <c r="A1046" s="172" t="s">
        <v>142</v>
      </c>
      <c r="B1046" s="176">
        <v>46095</v>
      </c>
      <c r="C1046" s="172" t="s">
        <v>109</v>
      </c>
      <c r="D1046" s="172" t="s">
        <v>143</v>
      </c>
      <c r="E1046" s="172" t="s">
        <v>85</v>
      </c>
      <c r="F1046" s="172" t="s">
        <v>85</v>
      </c>
      <c r="G1046" s="172" t="s">
        <v>85</v>
      </c>
      <c r="H1046" s="177">
        <v>0</v>
      </c>
      <c r="I1046" s="178">
        <v>0</v>
      </c>
      <c r="J1046" s="176">
        <v>46095</v>
      </c>
      <c r="K1046" s="172" t="s">
        <v>85</v>
      </c>
      <c r="L1046" s="172" t="s">
        <v>85</v>
      </c>
      <c r="M1046" s="179">
        <v>0</v>
      </c>
      <c r="N1046" s="177"/>
      <c r="O1046" s="177"/>
      <c r="P1046" s="180">
        <v>-3080.8</v>
      </c>
    </row>
    <row r="1047" spans="1:16" ht="19.5" hidden="1" customHeight="1">
      <c r="A1047" s="172" t="s">
        <v>3152</v>
      </c>
      <c r="B1047" s="176">
        <v>46096</v>
      </c>
      <c r="C1047" s="172" t="s">
        <v>92</v>
      </c>
      <c r="D1047" s="172" t="s">
        <v>96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46085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0</v>
      </c>
    </row>
    <row r="1048" spans="1:16" ht="19.5" hidden="1" customHeight="1">
      <c r="A1048" s="172" t="s">
        <v>3152</v>
      </c>
      <c r="B1048" s="176">
        <v>46096</v>
      </c>
      <c r="C1048" s="172" t="s">
        <v>92</v>
      </c>
      <c r="D1048" s="172" t="s">
        <v>97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46085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-46.77</v>
      </c>
    </row>
    <row r="1049" spans="1:16" ht="19.5" hidden="1" customHeight="1">
      <c r="A1049" s="172" t="s">
        <v>3152</v>
      </c>
      <c r="B1049" s="176">
        <v>46096</v>
      </c>
      <c r="C1049" s="172" t="s">
        <v>2694</v>
      </c>
      <c r="D1049" s="172" t="s">
        <v>98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46085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-15</v>
      </c>
    </row>
    <row r="1050" spans="1:16" ht="19.5" hidden="1" customHeight="1">
      <c r="A1050" s="172" t="s">
        <v>3152</v>
      </c>
      <c r="B1050" s="176">
        <v>46096</v>
      </c>
      <c r="C1050" s="172" t="s">
        <v>92</v>
      </c>
      <c r="D1050" s="172" t="s">
        <v>24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0</v>
      </c>
      <c r="J1050" s="176">
        <v>46085</v>
      </c>
      <c r="K1050" s="172" t="s">
        <v>93</v>
      </c>
      <c r="L1050" s="172" t="s">
        <v>94</v>
      </c>
      <c r="M1050" s="179">
        <v>0</v>
      </c>
      <c r="N1050" s="177"/>
      <c r="O1050" s="177">
        <v>34</v>
      </c>
      <c r="P1050" s="180">
        <v>-46.77</v>
      </c>
    </row>
    <row r="1051" spans="1:16" ht="19.5" hidden="1" customHeight="1">
      <c r="A1051" s="172" t="s">
        <v>3152</v>
      </c>
      <c r="B1051" s="176">
        <v>46096</v>
      </c>
      <c r="C1051" s="172" t="s">
        <v>2694</v>
      </c>
      <c r="D1051" s="172" t="s">
        <v>95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0</v>
      </c>
      <c r="J1051" s="176">
        <v>46085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-14.46</v>
      </c>
    </row>
    <row r="1052" spans="1:16" ht="19.5" hidden="1" customHeight="1">
      <c r="A1052" s="172" t="s">
        <v>3153</v>
      </c>
      <c r="B1052" s="176">
        <v>46096</v>
      </c>
      <c r="C1052" s="172" t="s">
        <v>92</v>
      </c>
      <c r="D1052" s="172" t="s">
        <v>24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46088</v>
      </c>
      <c r="K1052" s="172" t="s">
        <v>93</v>
      </c>
      <c r="L1052" s="172" t="s">
        <v>94</v>
      </c>
      <c r="M1052" s="179">
        <v>0</v>
      </c>
      <c r="N1052" s="177"/>
      <c r="O1052" s="177">
        <v>34</v>
      </c>
      <c r="P1052" s="180">
        <v>-46.77</v>
      </c>
    </row>
    <row r="1053" spans="1:16" ht="19.5" hidden="1" customHeight="1">
      <c r="A1053" s="172" t="s">
        <v>3153</v>
      </c>
      <c r="B1053" s="176">
        <v>46096</v>
      </c>
      <c r="C1053" s="172" t="s">
        <v>2694</v>
      </c>
      <c r="D1053" s="172" t="s">
        <v>95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46088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-10.64</v>
      </c>
    </row>
    <row r="1054" spans="1:16" ht="19.5" hidden="1" customHeight="1">
      <c r="A1054" s="172" t="s">
        <v>3154</v>
      </c>
      <c r="B1054" s="176">
        <v>46096</v>
      </c>
      <c r="C1054" s="172" t="s">
        <v>92</v>
      </c>
      <c r="D1054" s="172" t="s">
        <v>96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0</v>
      </c>
      <c r="J1054" s="176">
        <v>46088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hidden="1" customHeight="1">
      <c r="A1055" s="172" t="s">
        <v>3154</v>
      </c>
      <c r="B1055" s="176">
        <v>46096</v>
      </c>
      <c r="C1055" s="172" t="s">
        <v>92</v>
      </c>
      <c r="D1055" s="172" t="s">
        <v>97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0</v>
      </c>
      <c r="J1055" s="176">
        <v>46088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-56.94</v>
      </c>
    </row>
    <row r="1056" spans="1:16" ht="19.5" hidden="1" customHeight="1">
      <c r="A1056" s="172" t="s">
        <v>3154</v>
      </c>
      <c r="B1056" s="176">
        <v>46096</v>
      </c>
      <c r="C1056" s="172" t="s">
        <v>2694</v>
      </c>
      <c r="D1056" s="172" t="s">
        <v>98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0</v>
      </c>
      <c r="J1056" s="176">
        <v>46088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hidden="1" customHeight="1">
      <c r="A1057" s="172" t="s">
        <v>3154</v>
      </c>
      <c r="B1057" s="176">
        <v>46096</v>
      </c>
      <c r="C1057" s="172" t="s">
        <v>92</v>
      </c>
      <c r="D1057" s="172" t="s">
        <v>24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0</v>
      </c>
      <c r="J1057" s="176">
        <v>46088</v>
      </c>
      <c r="K1057" s="172" t="s">
        <v>93</v>
      </c>
      <c r="L1057" s="172" t="s">
        <v>94</v>
      </c>
      <c r="M1057" s="179">
        <v>0</v>
      </c>
      <c r="N1057" s="177"/>
      <c r="O1057" s="177">
        <v>34</v>
      </c>
      <c r="P1057" s="180">
        <v>-56.94</v>
      </c>
    </row>
    <row r="1058" spans="1:16" ht="19.5" hidden="1" customHeight="1">
      <c r="A1058" s="172" t="s">
        <v>3154</v>
      </c>
      <c r="B1058" s="176">
        <v>46096</v>
      </c>
      <c r="C1058" s="172" t="s">
        <v>2694</v>
      </c>
      <c r="D1058" s="172" t="s">
        <v>95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0</v>
      </c>
      <c r="J1058" s="176">
        <v>46088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-10.64</v>
      </c>
    </row>
    <row r="1059" spans="1:16" ht="19.5" hidden="1" customHeight="1">
      <c r="A1059" s="172" t="s">
        <v>3153</v>
      </c>
      <c r="B1059" s="176">
        <v>46096</v>
      </c>
      <c r="C1059" s="172" t="s">
        <v>92</v>
      </c>
      <c r="D1059" s="172" t="s">
        <v>96</v>
      </c>
      <c r="E1059" s="172" t="s">
        <v>40</v>
      </c>
      <c r="F1059" s="172" t="s">
        <v>197</v>
      </c>
      <c r="G1059" s="172" t="s">
        <v>84</v>
      </c>
      <c r="H1059" s="177">
        <v>1</v>
      </c>
      <c r="I1059" s="178">
        <v>0</v>
      </c>
      <c r="J1059" s="176">
        <v>46088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hidden="1" customHeight="1">
      <c r="A1060" s="172" t="s">
        <v>3153</v>
      </c>
      <c r="B1060" s="176">
        <v>46096</v>
      </c>
      <c r="C1060" s="172" t="s">
        <v>92</v>
      </c>
      <c r="D1060" s="172" t="s">
        <v>97</v>
      </c>
      <c r="E1060" s="172" t="s">
        <v>40</v>
      </c>
      <c r="F1060" s="172" t="s">
        <v>197</v>
      </c>
      <c r="G1060" s="172" t="s">
        <v>84</v>
      </c>
      <c r="H1060" s="177">
        <v>1</v>
      </c>
      <c r="I1060" s="178">
        <v>0</v>
      </c>
      <c r="J1060" s="176">
        <v>46088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-46.77</v>
      </c>
    </row>
    <row r="1061" spans="1:16" ht="19.5" hidden="1" customHeight="1">
      <c r="A1061" s="172" t="s">
        <v>3153</v>
      </c>
      <c r="B1061" s="176">
        <v>46096</v>
      </c>
      <c r="C1061" s="172" t="s">
        <v>2694</v>
      </c>
      <c r="D1061" s="172" t="s">
        <v>98</v>
      </c>
      <c r="E1061" s="172" t="s">
        <v>40</v>
      </c>
      <c r="F1061" s="172" t="s">
        <v>197</v>
      </c>
      <c r="G1061" s="172" t="s">
        <v>84</v>
      </c>
      <c r="H1061" s="177">
        <v>1</v>
      </c>
      <c r="I1061" s="178">
        <v>0</v>
      </c>
      <c r="J1061" s="176">
        <v>46088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hidden="1" customHeight="1">
      <c r="A1062" s="172" t="s">
        <v>85</v>
      </c>
      <c r="B1062" s="176">
        <v>46096</v>
      </c>
      <c r="C1062" s="172" t="s">
        <v>109</v>
      </c>
      <c r="D1062" s="172" t="s">
        <v>110</v>
      </c>
      <c r="E1062" s="172" t="s">
        <v>85</v>
      </c>
      <c r="F1062" s="172" t="s">
        <v>85</v>
      </c>
      <c r="G1062" s="172" t="s">
        <v>3155</v>
      </c>
      <c r="H1062" s="177">
        <v>0</v>
      </c>
      <c r="I1062" s="178">
        <v>0</v>
      </c>
      <c r="J1062" s="176">
        <v>46096</v>
      </c>
      <c r="K1062" s="172" t="s">
        <v>85</v>
      </c>
      <c r="L1062" s="172" t="s">
        <v>85</v>
      </c>
      <c r="M1062" s="179">
        <v>0</v>
      </c>
      <c r="N1062" s="177"/>
      <c r="O1062" s="177"/>
      <c r="P1062" s="180">
        <v>-150</v>
      </c>
    </row>
    <row r="1063" spans="1:16" ht="19.5" hidden="1" customHeight="1">
      <c r="A1063" s="172" t="s">
        <v>3156</v>
      </c>
      <c r="B1063" s="176">
        <v>46096</v>
      </c>
      <c r="C1063" s="172" t="s">
        <v>92</v>
      </c>
      <c r="D1063" s="172" t="s">
        <v>24</v>
      </c>
      <c r="E1063" s="172" t="s">
        <v>40</v>
      </c>
      <c r="F1063" s="172" t="s">
        <v>197</v>
      </c>
      <c r="G1063" s="172" t="s">
        <v>84</v>
      </c>
      <c r="H1063" s="177">
        <v>1</v>
      </c>
      <c r="I1063" s="178">
        <v>2517</v>
      </c>
      <c r="J1063" s="176">
        <v>46094</v>
      </c>
      <c r="K1063" s="172" t="s">
        <v>93</v>
      </c>
      <c r="L1063" s="172" t="s">
        <v>94</v>
      </c>
      <c r="M1063" s="179">
        <v>0.43</v>
      </c>
      <c r="N1063" s="177"/>
      <c r="O1063" s="177">
        <v>35</v>
      </c>
      <c r="P1063" s="180">
        <v>-102.01</v>
      </c>
    </row>
    <row r="1064" spans="1:16" ht="19.5" hidden="1" customHeight="1">
      <c r="A1064" s="172" t="s">
        <v>3156</v>
      </c>
      <c r="B1064" s="176">
        <v>46096</v>
      </c>
      <c r="C1064" s="172" t="s">
        <v>100</v>
      </c>
      <c r="D1064" s="172" t="s">
        <v>101</v>
      </c>
      <c r="E1064" s="172" t="s">
        <v>40</v>
      </c>
      <c r="F1064" s="172" t="s">
        <v>197</v>
      </c>
      <c r="G1064" s="172" t="s">
        <v>84</v>
      </c>
      <c r="H1064" s="177">
        <v>1</v>
      </c>
      <c r="I1064" s="178">
        <v>2517</v>
      </c>
      <c r="J1064" s="176">
        <v>46094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1509.51</v>
      </c>
    </row>
    <row r="1065" spans="1:16" ht="19.5" hidden="1" customHeight="1">
      <c r="A1065" s="172" t="s">
        <v>3156</v>
      </c>
      <c r="B1065" s="176">
        <v>46096</v>
      </c>
      <c r="C1065" s="172" t="s">
        <v>100</v>
      </c>
      <c r="D1065" s="172" t="s">
        <v>102</v>
      </c>
      <c r="E1065" s="172" t="s">
        <v>40</v>
      </c>
      <c r="F1065" s="172" t="s">
        <v>197</v>
      </c>
      <c r="G1065" s="172" t="s">
        <v>84</v>
      </c>
      <c r="H1065" s="177">
        <v>1</v>
      </c>
      <c r="I1065" s="178">
        <v>2517</v>
      </c>
      <c r="J1065" s="176">
        <v>46094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15.1</v>
      </c>
    </row>
    <row r="1066" spans="1:16" ht="19.5" hidden="1" customHeight="1">
      <c r="A1066" s="172" t="s">
        <v>3156</v>
      </c>
      <c r="B1066" s="176">
        <v>46096</v>
      </c>
      <c r="C1066" s="172" t="s">
        <v>100</v>
      </c>
      <c r="D1066" s="172" t="s">
        <v>103</v>
      </c>
      <c r="E1066" s="172" t="s">
        <v>40</v>
      </c>
      <c r="F1066" s="172" t="s">
        <v>197</v>
      </c>
      <c r="G1066" s="172" t="s">
        <v>84</v>
      </c>
      <c r="H1066" s="177">
        <v>1</v>
      </c>
      <c r="I1066" s="178">
        <v>2517</v>
      </c>
      <c r="J1066" s="176">
        <v>46094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992.39</v>
      </c>
    </row>
    <row r="1067" spans="1:16" ht="19.5" hidden="1" customHeight="1">
      <c r="A1067" s="172" t="s">
        <v>3156</v>
      </c>
      <c r="B1067" s="176">
        <v>46096</v>
      </c>
      <c r="C1067" s="172" t="s">
        <v>104</v>
      </c>
      <c r="D1067" s="172" t="s">
        <v>105</v>
      </c>
      <c r="E1067" s="172" t="s">
        <v>40</v>
      </c>
      <c r="F1067" s="172" t="s">
        <v>197</v>
      </c>
      <c r="G1067" s="172" t="s">
        <v>84</v>
      </c>
      <c r="H1067" s="177">
        <v>1</v>
      </c>
      <c r="I1067" s="178">
        <v>2517</v>
      </c>
      <c r="J1067" s="176">
        <v>46094</v>
      </c>
      <c r="K1067" s="172" t="s">
        <v>93</v>
      </c>
      <c r="L1067" s="172" t="s">
        <v>94</v>
      </c>
      <c r="M1067" s="179">
        <v>0.43</v>
      </c>
      <c r="N1067" s="177"/>
      <c r="O1067" s="177"/>
      <c r="P1067" s="180">
        <v>-1082.31</v>
      </c>
    </row>
    <row r="1068" spans="1:16" ht="19.5" hidden="1" customHeight="1">
      <c r="A1068" s="172" t="s">
        <v>3156</v>
      </c>
      <c r="B1068" s="176">
        <v>46096</v>
      </c>
      <c r="C1068" s="172" t="s">
        <v>2694</v>
      </c>
      <c r="D1068" s="172" t="s">
        <v>95</v>
      </c>
      <c r="E1068" s="172" t="s">
        <v>40</v>
      </c>
      <c r="F1068" s="172" t="s">
        <v>197</v>
      </c>
      <c r="G1068" s="172" t="s">
        <v>84</v>
      </c>
      <c r="H1068" s="177">
        <v>1</v>
      </c>
      <c r="I1068" s="178">
        <v>2517</v>
      </c>
      <c r="J1068" s="176">
        <v>46094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-16.82</v>
      </c>
    </row>
    <row r="1069" spans="1:16" ht="19.5" hidden="1" customHeight="1">
      <c r="A1069" s="172" t="s">
        <v>3157</v>
      </c>
      <c r="B1069" s="176">
        <v>46096</v>
      </c>
      <c r="C1069" s="172" t="s">
        <v>92</v>
      </c>
      <c r="D1069" s="172" t="s">
        <v>24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2612</v>
      </c>
      <c r="J1069" s="176">
        <v>46093</v>
      </c>
      <c r="K1069" s="172" t="s">
        <v>93</v>
      </c>
      <c r="L1069" s="172" t="s">
        <v>94</v>
      </c>
      <c r="M1069" s="179">
        <v>0.43</v>
      </c>
      <c r="N1069" s="177"/>
      <c r="O1069" s="177">
        <v>34</v>
      </c>
      <c r="P1069" s="180">
        <v>-96.44</v>
      </c>
    </row>
    <row r="1070" spans="1:16" ht="19.5" hidden="1" customHeight="1">
      <c r="A1070" s="172" t="s">
        <v>3157</v>
      </c>
      <c r="B1070" s="176">
        <v>46096</v>
      </c>
      <c r="C1070" s="172" t="s">
        <v>100</v>
      </c>
      <c r="D1070" s="172" t="s">
        <v>101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2612</v>
      </c>
      <c r="J1070" s="176">
        <v>46093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1176.81</v>
      </c>
    </row>
    <row r="1071" spans="1:16" ht="19.5" hidden="1" customHeight="1">
      <c r="A1071" s="172" t="s">
        <v>3157</v>
      </c>
      <c r="B1071" s="176">
        <v>46096</v>
      </c>
      <c r="C1071" s="172" t="s">
        <v>100</v>
      </c>
      <c r="D1071" s="172" t="s">
        <v>102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2612</v>
      </c>
      <c r="J1071" s="176">
        <v>46093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11.77</v>
      </c>
    </row>
    <row r="1072" spans="1:16" ht="19.5" hidden="1" customHeight="1">
      <c r="A1072" s="172" t="s">
        <v>3157</v>
      </c>
      <c r="B1072" s="176">
        <v>46096</v>
      </c>
      <c r="C1072" s="172" t="s">
        <v>100</v>
      </c>
      <c r="D1072" s="172" t="s">
        <v>103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2612</v>
      </c>
      <c r="J1072" s="176">
        <v>46093</v>
      </c>
      <c r="K1072" s="172" t="s">
        <v>93</v>
      </c>
      <c r="L1072" s="172" t="s">
        <v>94</v>
      </c>
      <c r="M1072" s="179">
        <v>0</v>
      </c>
      <c r="N1072" s="177"/>
      <c r="O1072" s="177"/>
      <c r="P1072" s="180">
        <v>1423.42</v>
      </c>
    </row>
    <row r="1073" spans="1:16" ht="19.5" hidden="1" customHeight="1">
      <c r="A1073" s="172" t="s">
        <v>3157</v>
      </c>
      <c r="B1073" s="176">
        <v>46096</v>
      </c>
      <c r="C1073" s="172" t="s">
        <v>104</v>
      </c>
      <c r="D1073" s="172" t="s">
        <v>105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2612</v>
      </c>
      <c r="J1073" s="176">
        <v>46093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-1123.1600000000001</v>
      </c>
    </row>
    <row r="1074" spans="1:16" ht="19.5" hidden="1" customHeight="1">
      <c r="A1074" s="172" t="s">
        <v>3157</v>
      </c>
      <c r="B1074" s="176">
        <v>46096</v>
      </c>
      <c r="C1074" s="172" t="s">
        <v>2694</v>
      </c>
      <c r="D1074" s="172" t="s">
        <v>95</v>
      </c>
      <c r="E1074" s="172" t="s">
        <v>43</v>
      </c>
      <c r="F1074" s="172" t="s">
        <v>125</v>
      </c>
      <c r="G1074" s="172" t="s">
        <v>84</v>
      </c>
      <c r="H1074" s="177">
        <v>1</v>
      </c>
      <c r="I1074" s="178">
        <v>2612</v>
      </c>
      <c r="J1074" s="176">
        <v>46093</v>
      </c>
      <c r="K1074" s="172" t="s">
        <v>93</v>
      </c>
      <c r="L1074" s="172" t="s">
        <v>94</v>
      </c>
      <c r="M1074" s="179">
        <v>0.43</v>
      </c>
      <c r="N1074" s="177"/>
      <c r="O1074" s="177"/>
      <c r="P1074" s="180">
        <v>-25</v>
      </c>
    </row>
    <row r="1075" spans="1:16" ht="19.5" hidden="1" customHeight="1">
      <c r="A1075" s="172" t="s">
        <v>3156</v>
      </c>
      <c r="B1075" s="176">
        <v>46096</v>
      </c>
      <c r="C1075" s="172" t="s">
        <v>2694</v>
      </c>
      <c r="D1075" s="172" t="s">
        <v>82</v>
      </c>
      <c r="E1075" s="172" t="s">
        <v>40</v>
      </c>
      <c r="F1075" s="172" t="s">
        <v>197</v>
      </c>
      <c r="G1075" s="172" t="s">
        <v>84</v>
      </c>
      <c r="H1075" s="177">
        <v>1</v>
      </c>
      <c r="I1075" s="178">
        <v>0</v>
      </c>
      <c r="J1075" s="176">
        <v>46094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-28.68</v>
      </c>
    </row>
    <row r="1076" spans="1:16" ht="19.5" hidden="1" customHeight="1">
      <c r="A1076" s="172" t="s">
        <v>3158</v>
      </c>
      <c r="B1076" s="176">
        <v>46096</v>
      </c>
      <c r="C1076" s="172" t="s">
        <v>1748</v>
      </c>
      <c r="D1076" s="172" t="s">
        <v>2749</v>
      </c>
      <c r="E1076" s="172" t="s">
        <v>42</v>
      </c>
      <c r="F1076" s="172" t="s">
        <v>89</v>
      </c>
      <c r="G1076" s="172" t="s">
        <v>84</v>
      </c>
      <c r="H1076" s="177">
        <v>1</v>
      </c>
      <c r="I1076" s="178">
        <v>0</v>
      </c>
      <c r="J1076" s="176">
        <v>46093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-5</v>
      </c>
    </row>
    <row r="1077" spans="1:16" ht="19.5" hidden="1" customHeight="1">
      <c r="A1077" s="172" t="s">
        <v>3158</v>
      </c>
      <c r="B1077" s="176">
        <v>46096</v>
      </c>
      <c r="C1077" s="172" t="s">
        <v>2694</v>
      </c>
      <c r="D1077" s="172" t="s">
        <v>2750</v>
      </c>
      <c r="E1077" s="172" t="s">
        <v>42</v>
      </c>
      <c r="F1077" s="172" t="s">
        <v>89</v>
      </c>
      <c r="G1077" s="172" t="s">
        <v>84</v>
      </c>
      <c r="H1077" s="177">
        <v>1</v>
      </c>
      <c r="I1077" s="178">
        <v>0</v>
      </c>
      <c r="J1077" s="176">
        <v>46093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-10</v>
      </c>
    </row>
    <row r="1078" spans="1:16" ht="19.5" hidden="1" customHeight="1">
      <c r="A1078" s="172" t="s">
        <v>2866</v>
      </c>
      <c r="B1078" s="176">
        <v>46096</v>
      </c>
      <c r="C1078" s="172" t="s">
        <v>92</v>
      </c>
      <c r="D1078" s="172" t="s">
        <v>272</v>
      </c>
      <c r="E1078" s="172" t="s">
        <v>42</v>
      </c>
      <c r="F1078" s="172" t="s">
        <v>89</v>
      </c>
      <c r="G1078" s="172" t="s">
        <v>84</v>
      </c>
      <c r="H1078" s="177">
        <v>1</v>
      </c>
      <c r="I1078" s="178">
        <v>0</v>
      </c>
      <c r="J1078" s="176">
        <v>46085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0</v>
      </c>
    </row>
    <row r="1079" spans="1:16" ht="19.5" hidden="1" customHeight="1">
      <c r="A1079" s="172" t="s">
        <v>2866</v>
      </c>
      <c r="B1079" s="176">
        <v>46096</v>
      </c>
      <c r="C1079" s="172" t="s">
        <v>92</v>
      </c>
      <c r="D1079" s="172" t="s">
        <v>97</v>
      </c>
      <c r="E1079" s="172" t="s">
        <v>42</v>
      </c>
      <c r="F1079" s="172" t="s">
        <v>89</v>
      </c>
      <c r="G1079" s="172" t="s">
        <v>84</v>
      </c>
      <c r="H1079" s="177">
        <v>1</v>
      </c>
      <c r="I1079" s="178">
        <v>0</v>
      </c>
      <c r="J1079" s="176">
        <v>46085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-46.77</v>
      </c>
    </row>
    <row r="1080" spans="1:16" ht="19.5" hidden="1" customHeight="1">
      <c r="A1080" s="172" t="s">
        <v>2866</v>
      </c>
      <c r="B1080" s="176">
        <v>46096</v>
      </c>
      <c r="C1080" s="172" t="s">
        <v>2694</v>
      </c>
      <c r="D1080" s="172" t="s">
        <v>98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46085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-15</v>
      </c>
    </row>
    <row r="1081" spans="1:16" ht="19.5" hidden="1" customHeight="1">
      <c r="A1081" s="172" t="s">
        <v>3159</v>
      </c>
      <c r="B1081" s="176">
        <v>46096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3159</v>
      </c>
      <c r="B1082" s="176">
        <v>46096</v>
      </c>
      <c r="C1082" s="172" t="s">
        <v>2694</v>
      </c>
      <c r="D1082" s="172" t="s">
        <v>95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-13.95</v>
      </c>
    </row>
    <row r="1083" spans="1:16" ht="19.5" hidden="1" customHeight="1">
      <c r="A1083" s="172" t="s">
        <v>3160</v>
      </c>
      <c r="B1083" s="176">
        <v>46096</v>
      </c>
      <c r="C1083" s="172" t="s">
        <v>92</v>
      </c>
      <c r="D1083" s="172" t="s">
        <v>24</v>
      </c>
      <c r="E1083" s="172" t="s">
        <v>42</v>
      </c>
      <c r="F1083" s="172" t="s">
        <v>89</v>
      </c>
      <c r="G1083" s="172" t="s">
        <v>84</v>
      </c>
      <c r="H1083" s="177">
        <v>1</v>
      </c>
      <c r="I1083" s="178">
        <v>0</v>
      </c>
      <c r="J1083" s="176">
        <v>46078</v>
      </c>
      <c r="K1083" s="172" t="s">
        <v>93</v>
      </c>
      <c r="L1083" s="172" t="s">
        <v>94</v>
      </c>
      <c r="M1083" s="179">
        <v>0</v>
      </c>
      <c r="N1083" s="177"/>
      <c r="O1083" s="177">
        <v>37</v>
      </c>
      <c r="P1083" s="180">
        <v>-46.77</v>
      </c>
    </row>
    <row r="1084" spans="1:16" ht="19.5" hidden="1" customHeight="1">
      <c r="A1084" s="172" t="s">
        <v>3160</v>
      </c>
      <c r="B1084" s="176">
        <v>46096</v>
      </c>
      <c r="C1084" s="172" t="s">
        <v>2694</v>
      </c>
      <c r="D1084" s="172" t="s">
        <v>95</v>
      </c>
      <c r="E1084" s="172" t="s">
        <v>42</v>
      </c>
      <c r="F1084" s="172" t="s">
        <v>89</v>
      </c>
      <c r="G1084" s="172" t="s">
        <v>84</v>
      </c>
      <c r="H1084" s="177">
        <v>1</v>
      </c>
      <c r="I1084" s="178">
        <v>0</v>
      </c>
      <c r="J1084" s="176">
        <v>46078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-21.91</v>
      </c>
    </row>
    <row r="1085" spans="1:16" ht="19.5" hidden="1" customHeight="1">
      <c r="A1085" s="172" t="s">
        <v>3160</v>
      </c>
      <c r="B1085" s="176">
        <v>46096</v>
      </c>
      <c r="C1085" s="172" t="s">
        <v>92</v>
      </c>
      <c r="D1085" s="172" t="s">
        <v>96</v>
      </c>
      <c r="E1085" s="172" t="s">
        <v>42</v>
      </c>
      <c r="F1085" s="172" t="s">
        <v>89</v>
      </c>
      <c r="G1085" s="172" t="s">
        <v>84</v>
      </c>
      <c r="H1085" s="177">
        <v>1</v>
      </c>
      <c r="I1085" s="178">
        <v>0</v>
      </c>
      <c r="J1085" s="176">
        <v>46078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0</v>
      </c>
    </row>
    <row r="1086" spans="1:16" ht="19.5" hidden="1" customHeight="1">
      <c r="A1086" s="172" t="s">
        <v>3160</v>
      </c>
      <c r="B1086" s="176">
        <v>46096</v>
      </c>
      <c r="C1086" s="172" t="s">
        <v>92</v>
      </c>
      <c r="D1086" s="172" t="s">
        <v>97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0</v>
      </c>
      <c r="J1086" s="176">
        <v>46078</v>
      </c>
      <c r="K1086" s="172" t="s">
        <v>93</v>
      </c>
      <c r="L1086" s="172" t="s">
        <v>94</v>
      </c>
      <c r="M1086" s="179">
        <v>0</v>
      </c>
      <c r="N1086" s="177"/>
      <c r="O1086" s="177"/>
      <c r="P1086" s="180">
        <v>-46.77</v>
      </c>
    </row>
    <row r="1087" spans="1:16" ht="19.5" hidden="1" customHeight="1">
      <c r="A1087" s="172" t="s">
        <v>3160</v>
      </c>
      <c r="B1087" s="176">
        <v>46096</v>
      </c>
      <c r="C1087" s="172" t="s">
        <v>2694</v>
      </c>
      <c r="D1087" s="172" t="s">
        <v>98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0</v>
      </c>
      <c r="J1087" s="176">
        <v>46078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-15</v>
      </c>
    </row>
    <row r="1088" spans="1:16" ht="19.5" hidden="1" customHeight="1">
      <c r="A1088" s="172" t="s">
        <v>3159</v>
      </c>
      <c r="B1088" s="176">
        <v>46096</v>
      </c>
      <c r="C1088" s="172" t="s">
        <v>92</v>
      </c>
      <c r="D1088" s="172" t="s">
        <v>96</v>
      </c>
      <c r="E1088" s="172" t="s">
        <v>58</v>
      </c>
      <c r="F1088" s="172" t="s">
        <v>1300</v>
      </c>
      <c r="G1088" s="172" t="s">
        <v>84</v>
      </c>
      <c r="H1088" s="177">
        <v>1</v>
      </c>
      <c r="I1088" s="178">
        <v>0</v>
      </c>
      <c r="J1088" s="176">
        <v>46086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3159</v>
      </c>
      <c r="B1089" s="176">
        <v>46096</v>
      </c>
      <c r="C1089" s="172" t="s">
        <v>92</v>
      </c>
      <c r="D1089" s="172" t="s">
        <v>97</v>
      </c>
      <c r="E1089" s="172" t="s">
        <v>58</v>
      </c>
      <c r="F1089" s="172" t="s">
        <v>1300</v>
      </c>
      <c r="G1089" s="172" t="s">
        <v>84</v>
      </c>
      <c r="H1089" s="177">
        <v>1</v>
      </c>
      <c r="I1089" s="178">
        <v>0</v>
      </c>
      <c r="J1089" s="176">
        <v>46086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3159</v>
      </c>
      <c r="B1090" s="176">
        <v>46096</v>
      </c>
      <c r="C1090" s="172" t="s">
        <v>2694</v>
      </c>
      <c r="D1090" s="172" t="s">
        <v>98</v>
      </c>
      <c r="E1090" s="172" t="s">
        <v>58</v>
      </c>
      <c r="F1090" s="172" t="s">
        <v>1300</v>
      </c>
      <c r="G1090" s="172" t="s">
        <v>84</v>
      </c>
      <c r="H1090" s="177">
        <v>1</v>
      </c>
      <c r="I1090" s="178">
        <v>0</v>
      </c>
      <c r="J1090" s="176">
        <v>46086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3161</v>
      </c>
      <c r="B1091" s="176">
        <v>46096</v>
      </c>
      <c r="C1091" s="172" t="s">
        <v>92</v>
      </c>
      <c r="D1091" s="172" t="s">
        <v>24</v>
      </c>
      <c r="E1091" s="172" t="s">
        <v>43</v>
      </c>
      <c r="F1091" s="172" t="s">
        <v>125</v>
      </c>
      <c r="G1091" s="172" t="s">
        <v>84</v>
      </c>
      <c r="H1091" s="177">
        <v>1</v>
      </c>
      <c r="I1091" s="178">
        <v>2517</v>
      </c>
      <c r="J1091" s="176">
        <v>46090</v>
      </c>
      <c r="K1091" s="172" t="s">
        <v>93</v>
      </c>
      <c r="L1091" s="172" t="s">
        <v>94</v>
      </c>
      <c r="M1091" s="179">
        <v>0.43</v>
      </c>
      <c r="N1091" s="177"/>
      <c r="O1091" s="177">
        <v>34</v>
      </c>
      <c r="P1091" s="180">
        <v>-95.11</v>
      </c>
    </row>
    <row r="1092" spans="1:16" ht="19.5" hidden="1" customHeight="1">
      <c r="A1092" s="172" t="s">
        <v>3161</v>
      </c>
      <c r="B1092" s="176">
        <v>46096</v>
      </c>
      <c r="C1092" s="172" t="s">
        <v>100</v>
      </c>
      <c r="D1092" s="172" t="s">
        <v>101</v>
      </c>
      <c r="E1092" s="172" t="s">
        <v>43</v>
      </c>
      <c r="F1092" s="172" t="s">
        <v>125</v>
      </c>
      <c r="G1092" s="172" t="s">
        <v>84</v>
      </c>
      <c r="H1092" s="177">
        <v>1</v>
      </c>
      <c r="I1092" s="178">
        <v>2517</v>
      </c>
      <c r="J1092" s="176">
        <v>46090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875.48</v>
      </c>
    </row>
    <row r="1093" spans="1:16" ht="19.5" hidden="1" customHeight="1">
      <c r="A1093" s="172" t="s">
        <v>3161</v>
      </c>
      <c r="B1093" s="176">
        <v>46096</v>
      </c>
      <c r="C1093" s="172" t="s">
        <v>100</v>
      </c>
      <c r="D1093" s="172" t="s">
        <v>102</v>
      </c>
      <c r="E1093" s="172" t="s">
        <v>43</v>
      </c>
      <c r="F1093" s="172" t="s">
        <v>125</v>
      </c>
      <c r="G1093" s="172" t="s">
        <v>84</v>
      </c>
      <c r="H1093" s="177">
        <v>1</v>
      </c>
      <c r="I1093" s="178">
        <v>2517</v>
      </c>
      <c r="J1093" s="176">
        <v>46090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8.75</v>
      </c>
    </row>
    <row r="1094" spans="1:16" ht="19.5" hidden="1" customHeight="1">
      <c r="A1094" s="172" t="s">
        <v>3161</v>
      </c>
      <c r="B1094" s="176">
        <v>46096</v>
      </c>
      <c r="C1094" s="172" t="s">
        <v>100</v>
      </c>
      <c r="D1094" s="172" t="s">
        <v>103</v>
      </c>
      <c r="E1094" s="172" t="s">
        <v>43</v>
      </c>
      <c r="F1094" s="172" t="s">
        <v>125</v>
      </c>
      <c r="G1094" s="172" t="s">
        <v>84</v>
      </c>
      <c r="H1094" s="177">
        <v>1</v>
      </c>
      <c r="I1094" s="178">
        <v>2517</v>
      </c>
      <c r="J1094" s="176">
        <v>46090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1632.77</v>
      </c>
    </row>
    <row r="1095" spans="1:16" ht="19.5" hidden="1" customHeight="1">
      <c r="A1095" s="172" t="s">
        <v>3161</v>
      </c>
      <c r="B1095" s="176">
        <v>46096</v>
      </c>
      <c r="C1095" s="172" t="s">
        <v>104</v>
      </c>
      <c r="D1095" s="172" t="s">
        <v>105</v>
      </c>
      <c r="E1095" s="172" t="s">
        <v>43</v>
      </c>
      <c r="F1095" s="172" t="s">
        <v>125</v>
      </c>
      <c r="G1095" s="172" t="s">
        <v>84</v>
      </c>
      <c r="H1095" s="177">
        <v>1</v>
      </c>
      <c r="I1095" s="178">
        <v>2517</v>
      </c>
      <c r="J1095" s="176">
        <v>46090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-1082.31</v>
      </c>
    </row>
    <row r="1096" spans="1:16" ht="19.5" hidden="1" customHeight="1">
      <c r="A1096" s="172" t="s">
        <v>3161</v>
      </c>
      <c r="B1096" s="176">
        <v>46096</v>
      </c>
      <c r="C1096" s="172" t="s">
        <v>2694</v>
      </c>
      <c r="D1096" s="172" t="s">
        <v>95</v>
      </c>
      <c r="E1096" s="172" t="s">
        <v>43</v>
      </c>
      <c r="F1096" s="172" t="s">
        <v>125</v>
      </c>
      <c r="G1096" s="172" t="s">
        <v>84</v>
      </c>
      <c r="H1096" s="177">
        <v>1</v>
      </c>
      <c r="I1096" s="178">
        <v>2517</v>
      </c>
      <c r="J1096" s="176">
        <v>46090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-14.2</v>
      </c>
    </row>
    <row r="1097" spans="1:16" ht="19.5" hidden="1" customHeight="1">
      <c r="A1097" s="172" t="s">
        <v>3162</v>
      </c>
      <c r="B1097" s="176">
        <v>46096</v>
      </c>
      <c r="C1097" s="172" t="s">
        <v>92</v>
      </c>
      <c r="D1097" s="172" t="s">
        <v>24</v>
      </c>
      <c r="E1097" s="172" t="s">
        <v>43</v>
      </c>
      <c r="F1097" s="172" t="s">
        <v>125</v>
      </c>
      <c r="G1097" s="172" t="s">
        <v>84</v>
      </c>
      <c r="H1097" s="177">
        <v>1</v>
      </c>
      <c r="I1097" s="178">
        <v>2550</v>
      </c>
      <c r="J1097" s="176">
        <v>46090</v>
      </c>
      <c r="K1097" s="172" t="s">
        <v>93</v>
      </c>
      <c r="L1097" s="172" t="s">
        <v>94</v>
      </c>
      <c r="M1097" s="179">
        <v>0.43</v>
      </c>
      <c r="N1097" s="177"/>
      <c r="O1097" s="177">
        <v>34</v>
      </c>
      <c r="P1097" s="180">
        <v>-95.57</v>
      </c>
    </row>
    <row r="1098" spans="1:16" ht="19.5" hidden="1" customHeight="1">
      <c r="A1098" s="172" t="s">
        <v>3162</v>
      </c>
      <c r="B1098" s="176">
        <v>46096</v>
      </c>
      <c r="C1098" s="172" t="s">
        <v>100</v>
      </c>
      <c r="D1098" s="172" t="s">
        <v>101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2550</v>
      </c>
      <c r="J1098" s="176">
        <v>46090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461.43</v>
      </c>
    </row>
    <row r="1099" spans="1:16" ht="19.5" hidden="1" customHeight="1">
      <c r="A1099" s="172" t="s">
        <v>3162</v>
      </c>
      <c r="B1099" s="176">
        <v>46096</v>
      </c>
      <c r="C1099" s="172" t="s">
        <v>100</v>
      </c>
      <c r="D1099" s="172" t="s">
        <v>102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2550</v>
      </c>
      <c r="J1099" s="176">
        <v>46090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0</v>
      </c>
    </row>
    <row r="1100" spans="1:16" ht="19.5" hidden="1" customHeight="1">
      <c r="A1100" s="172" t="s">
        <v>3162</v>
      </c>
      <c r="B1100" s="176">
        <v>46096</v>
      </c>
      <c r="C1100" s="172" t="s">
        <v>100</v>
      </c>
      <c r="D1100" s="172" t="s">
        <v>103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2550</v>
      </c>
      <c r="J1100" s="176">
        <v>46090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2088.5700000000002</v>
      </c>
    </row>
    <row r="1101" spans="1:16" ht="19.5" hidden="1" customHeight="1">
      <c r="A1101" s="172" t="s">
        <v>3162</v>
      </c>
      <c r="B1101" s="176">
        <v>46096</v>
      </c>
      <c r="C1101" s="172" t="s">
        <v>104</v>
      </c>
      <c r="D1101" s="172" t="s">
        <v>105</v>
      </c>
      <c r="E1101" s="172" t="s">
        <v>43</v>
      </c>
      <c r="F1101" s="172" t="s">
        <v>125</v>
      </c>
      <c r="G1101" s="172" t="s">
        <v>84</v>
      </c>
      <c r="H1101" s="177">
        <v>1</v>
      </c>
      <c r="I1101" s="178">
        <v>2550</v>
      </c>
      <c r="J1101" s="176">
        <v>46090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-1096.5</v>
      </c>
    </row>
    <row r="1102" spans="1:16" ht="19.5" hidden="1" customHeight="1">
      <c r="A1102" s="172" t="s">
        <v>3162</v>
      </c>
      <c r="B1102" s="176">
        <v>46096</v>
      </c>
      <c r="C1102" s="172" t="s">
        <v>2694</v>
      </c>
      <c r="D1102" s="172" t="s">
        <v>95</v>
      </c>
      <c r="E1102" s="172" t="s">
        <v>43</v>
      </c>
      <c r="F1102" s="172" t="s">
        <v>125</v>
      </c>
      <c r="G1102" s="172" t="s">
        <v>84</v>
      </c>
      <c r="H1102" s="177">
        <v>1</v>
      </c>
      <c r="I1102" s="178">
        <v>2550</v>
      </c>
      <c r="J1102" s="176">
        <v>46090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-19.690000000000001</v>
      </c>
    </row>
    <row r="1103" spans="1:16" ht="19.5" hidden="1" customHeight="1">
      <c r="A1103" s="172" t="s">
        <v>3163</v>
      </c>
      <c r="B1103" s="176">
        <v>46096</v>
      </c>
      <c r="C1103" s="172" t="s">
        <v>92</v>
      </c>
      <c r="D1103" s="172" t="s">
        <v>24</v>
      </c>
      <c r="E1103" s="172" t="s">
        <v>55</v>
      </c>
      <c r="F1103" s="172" t="s">
        <v>1272</v>
      </c>
      <c r="G1103" s="172" t="s">
        <v>84</v>
      </c>
      <c r="H1103" s="177">
        <v>1</v>
      </c>
      <c r="I1103" s="178">
        <v>0</v>
      </c>
      <c r="J1103" s="176">
        <v>46092</v>
      </c>
      <c r="K1103" s="172" t="s">
        <v>93</v>
      </c>
      <c r="L1103" s="172" t="s">
        <v>94</v>
      </c>
      <c r="M1103" s="179">
        <v>0</v>
      </c>
      <c r="N1103" s="177"/>
      <c r="O1103" s="177">
        <v>34</v>
      </c>
      <c r="P1103" s="180">
        <v>-56.94</v>
      </c>
    </row>
    <row r="1104" spans="1:16" ht="19.5" hidden="1" customHeight="1">
      <c r="A1104" s="172" t="s">
        <v>3163</v>
      </c>
      <c r="B1104" s="176">
        <v>46096</v>
      </c>
      <c r="C1104" s="172" t="s">
        <v>2694</v>
      </c>
      <c r="D1104" s="172" t="s">
        <v>95</v>
      </c>
      <c r="E1104" s="172" t="s">
        <v>55</v>
      </c>
      <c r="F1104" s="172" t="s">
        <v>1272</v>
      </c>
      <c r="G1104" s="172" t="s">
        <v>84</v>
      </c>
      <c r="H1104" s="177">
        <v>1</v>
      </c>
      <c r="I1104" s="178">
        <v>0</v>
      </c>
      <c r="J1104" s="176">
        <v>46092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-20.45</v>
      </c>
    </row>
    <row r="1105" spans="1:16" ht="19.5" hidden="1" customHeight="1">
      <c r="A1105" s="172" t="s">
        <v>3163</v>
      </c>
      <c r="B1105" s="176">
        <v>46096</v>
      </c>
      <c r="C1105" s="172" t="s">
        <v>92</v>
      </c>
      <c r="D1105" s="172" t="s">
        <v>96</v>
      </c>
      <c r="E1105" s="172" t="s">
        <v>55</v>
      </c>
      <c r="F1105" s="172" t="s">
        <v>1272</v>
      </c>
      <c r="G1105" s="172" t="s">
        <v>84</v>
      </c>
      <c r="H1105" s="177">
        <v>1</v>
      </c>
      <c r="I1105" s="178">
        <v>0</v>
      </c>
      <c r="J1105" s="176">
        <v>46092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hidden="1" customHeight="1">
      <c r="A1106" s="172" t="s">
        <v>3163</v>
      </c>
      <c r="B1106" s="176">
        <v>46096</v>
      </c>
      <c r="C1106" s="172" t="s">
        <v>92</v>
      </c>
      <c r="D1106" s="172" t="s">
        <v>97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46092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-56.94</v>
      </c>
    </row>
    <row r="1107" spans="1:16" ht="19.5" hidden="1" customHeight="1">
      <c r="A1107" s="172" t="s">
        <v>3163</v>
      </c>
      <c r="B1107" s="176">
        <v>46096</v>
      </c>
      <c r="C1107" s="172" t="s">
        <v>2694</v>
      </c>
      <c r="D1107" s="172" t="s">
        <v>98</v>
      </c>
      <c r="E1107" s="172" t="s">
        <v>55</v>
      </c>
      <c r="F1107" s="172" t="s">
        <v>1272</v>
      </c>
      <c r="G1107" s="172" t="s">
        <v>84</v>
      </c>
      <c r="H1107" s="177">
        <v>1</v>
      </c>
      <c r="I1107" s="178">
        <v>0</v>
      </c>
      <c r="J1107" s="176">
        <v>46092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-15</v>
      </c>
    </row>
    <row r="1108" spans="1:16" ht="19.5" hidden="1" customHeight="1">
      <c r="A1108" s="172" t="s">
        <v>3164</v>
      </c>
      <c r="B1108" s="176">
        <v>46096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2612</v>
      </c>
      <c r="J1108" s="176">
        <v>46094</v>
      </c>
      <c r="K1108" s="172" t="s">
        <v>93</v>
      </c>
      <c r="L1108" s="172" t="s">
        <v>94</v>
      </c>
      <c r="M1108" s="179">
        <v>0.43</v>
      </c>
      <c r="N1108" s="177"/>
      <c r="O1108" s="177">
        <v>35</v>
      </c>
      <c r="P1108" s="180">
        <v>-103.53</v>
      </c>
    </row>
    <row r="1109" spans="1:16" ht="19.5" hidden="1" customHeight="1">
      <c r="A1109" s="172" t="s">
        <v>3164</v>
      </c>
      <c r="B1109" s="176">
        <v>46096</v>
      </c>
      <c r="C1109" s="172" t="s">
        <v>100</v>
      </c>
      <c r="D1109" s="172" t="s">
        <v>101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2612</v>
      </c>
      <c r="J1109" s="176">
        <v>46094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1316.93</v>
      </c>
    </row>
    <row r="1110" spans="1:16" ht="19.5" hidden="1" customHeight="1">
      <c r="A1110" s="172" t="s">
        <v>3164</v>
      </c>
      <c r="B1110" s="176">
        <v>46096</v>
      </c>
      <c r="C1110" s="172" t="s">
        <v>100</v>
      </c>
      <c r="D1110" s="172" t="s">
        <v>102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2612</v>
      </c>
      <c r="J1110" s="176">
        <v>46094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13.17</v>
      </c>
    </row>
    <row r="1111" spans="1:16" ht="19.5" hidden="1" customHeight="1">
      <c r="A1111" s="172" t="s">
        <v>3164</v>
      </c>
      <c r="B1111" s="176">
        <v>46096</v>
      </c>
      <c r="C1111" s="172" t="s">
        <v>100</v>
      </c>
      <c r="D1111" s="172" t="s">
        <v>103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2612</v>
      </c>
      <c r="J1111" s="176">
        <v>46094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1281.9000000000001</v>
      </c>
    </row>
    <row r="1112" spans="1:16" ht="19.5" hidden="1" customHeight="1">
      <c r="A1112" s="172" t="s">
        <v>3164</v>
      </c>
      <c r="B1112" s="176">
        <v>46096</v>
      </c>
      <c r="C1112" s="172" t="s">
        <v>104</v>
      </c>
      <c r="D1112" s="172" t="s">
        <v>105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2612</v>
      </c>
      <c r="J1112" s="176">
        <v>46094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-1123.1600000000001</v>
      </c>
    </row>
    <row r="1113" spans="1:16" ht="19.5" hidden="1" customHeight="1">
      <c r="A1113" s="172" t="s">
        <v>3164</v>
      </c>
      <c r="B1113" s="176">
        <v>46096</v>
      </c>
      <c r="C1113" s="172" t="s">
        <v>2694</v>
      </c>
      <c r="D1113" s="172" t="s">
        <v>95</v>
      </c>
      <c r="E1113" s="172" t="s">
        <v>41</v>
      </c>
      <c r="F1113" s="172" t="s">
        <v>83</v>
      </c>
      <c r="G1113" s="172" t="s">
        <v>84</v>
      </c>
      <c r="H1113" s="177">
        <v>1</v>
      </c>
      <c r="I1113" s="178">
        <v>2612</v>
      </c>
      <c r="J1113" s="176">
        <v>46094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-14.04</v>
      </c>
    </row>
    <row r="1114" spans="1:16" ht="19.5" hidden="1" customHeight="1">
      <c r="A1114" s="172" t="s">
        <v>3165</v>
      </c>
      <c r="B1114" s="176">
        <v>46096</v>
      </c>
      <c r="C1114" s="172" t="s">
        <v>92</v>
      </c>
      <c r="D1114" s="172" t="s">
        <v>24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2612</v>
      </c>
      <c r="J1114" s="176">
        <v>46092</v>
      </c>
      <c r="K1114" s="172" t="s">
        <v>93</v>
      </c>
      <c r="L1114" s="172" t="s">
        <v>94</v>
      </c>
      <c r="M1114" s="179">
        <v>0.43</v>
      </c>
      <c r="N1114" s="177"/>
      <c r="O1114" s="177">
        <v>34</v>
      </c>
      <c r="P1114" s="180">
        <v>-96.44</v>
      </c>
    </row>
    <row r="1115" spans="1:16" ht="19.5" hidden="1" customHeight="1">
      <c r="A1115" s="172" t="s">
        <v>3165</v>
      </c>
      <c r="B1115" s="176">
        <v>46096</v>
      </c>
      <c r="C1115" s="172" t="s">
        <v>100</v>
      </c>
      <c r="D1115" s="172" t="s">
        <v>101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2612</v>
      </c>
      <c r="J1115" s="176">
        <v>46092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910.48</v>
      </c>
    </row>
    <row r="1116" spans="1:16" ht="19.5" hidden="1" customHeight="1">
      <c r="A1116" s="172" t="s">
        <v>3165</v>
      </c>
      <c r="B1116" s="176">
        <v>46096</v>
      </c>
      <c r="C1116" s="172" t="s">
        <v>100</v>
      </c>
      <c r="D1116" s="172" t="s">
        <v>102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2612</v>
      </c>
      <c r="J1116" s="176">
        <v>46092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9.1</v>
      </c>
    </row>
    <row r="1117" spans="1:16" ht="19.5" hidden="1" customHeight="1">
      <c r="A1117" s="172" t="s">
        <v>3165</v>
      </c>
      <c r="B1117" s="176">
        <v>46096</v>
      </c>
      <c r="C1117" s="172" t="s">
        <v>100</v>
      </c>
      <c r="D1117" s="172" t="s">
        <v>103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2612</v>
      </c>
      <c r="J1117" s="176">
        <v>46092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1692.42</v>
      </c>
    </row>
    <row r="1118" spans="1:16" ht="19.5" hidden="1" customHeight="1">
      <c r="A1118" s="172" t="s">
        <v>3165</v>
      </c>
      <c r="B1118" s="176">
        <v>46096</v>
      </c>
      <c r="C1118" s="172" t="s">
        <v>104</v>
      </c>
      <c r="D1118" s="172" t="s">
        <v>105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2612</v>
      </c>
      <c r="J1118" s="176">
        <v>46092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-1123.1600000000001</v>
      </c>
    </row>
    <row r="1119" spans="1:16" ht="19.5" hidden="1" customHeight="1">
      <c r="A1119" s="172" t="s">
        <v>3165</v>
      </c>
      <c r="B1119" s="176">
        <v>46096</v>
      </c>
      <c r="C1119" s="172" t="s">
        <v>2694</v>
      </c>
      <c r="D1119" s="172" t="s">
        <v>95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2612</v>
      </c>
      <c r="J1119" s="176">
        <v>46092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-12.98</v>
      </c>
    </row>
    <row r="1120" spans="1:16" ht="19.5" hidden="1" customHeight="1">
      <c r="A1120" s="172" t="s">
        <v>3161</v>
      </c>
      <c r="B1120" s="176">
        <v>46096</v>
      </c>
      <c r="C1120" s="172" t="s">
        <v>2694</v>
      </c>
      <c r="D1120" s="172" t="s">
        <v>82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0</v>
      </c>
      <c r="J1120" s="176">
        <v>46090</v>
      </c>
      <c r="K1120" s="172" t="s">
        <v>85</v>
      </c>
      <c r="L1120" s="172" t="s">
        <v>85</v>
      </c>
      <c r="M1120" s="179">
        <v>0</v>
      </c>
      <c r="N1120" s="177"/>
      <c r="O1120" s="177"/>
      <c r="P1120" s="180">
        <v>-16.63</v>
      </c>
    </row>
    <row r="1121" spans="1:16" ht="19.5" hidden="1" customHeight="1">
      <c r="A1121" s="172" t="s">
        <v>3164</v>
      </c>
      <c r="B1121" s="176">
        <v>46096</v>
      </c>
      <c r="C1121" s="172" t="s">
        <v>2694</v>
      </c>
      <c r="D1121" s="172" t="s">
        <v>82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46094</v>
      </c>
      <c r="K1121" s="172" t="s">
        <v>85</v>
      </c>
      <c r="L1121" s="172" t="s">
        <v>85</v>
      </c>
      <c r="M1121" s="179">
        <v>0</v>
      </c>
      <c r="N1121" s="177"/>
      <c r="O1121" s="177"/>
      <c r="P1121" s="180">
        <v>-25.02</v>
      </c>
    </row>
    <row r="1122" spans="1:16" ht="19.5" hidden="1" customHeight="1">
      <c r="A1122" s="172" t="s">
        <v>3165</v>
      </c>
      <c r="B1122" s="176">
        <v>46096</v>
      </c>
      <c r="C1122" s="172" t="s">
        <v>2694</v>
      </c>
      <c r="D1122" s="172" t="s">
        <v>82</v>
      </c>
      <c r="E1122" s="172" t="s">
        <v>42</v>
      </c>
      <c r="F1122" s="172" t="s">
        <v>89</v>
      </c>
      <c r="G1122" s="172" t="s">
        <v>84</v>
      </c>
      <c r="H1122" s="177">
        <v>1</v>
      </c>
      <c r="I1122" s="178">
        <v>0</v>
      </c>
      <c r="J1122" s="176">
        <v>46092</v>
      </c>
      <c r="K1122" s="172" t="s">
        <v>85</v>
      </c>
      <c r="L1122" s="172" t="s">
        <v>85</v>
      </c>
      <c r="M1122" s="179">
        <v>0</v>
      </c>
      <c r="N1122" s="177"/>
      <c r="O1122" s="177"/>
      <c r="P1122" s="180">
        <v>-17.3</v>
      </c>
    </row>
    <row r="1123" spans="1:16" ht="19.5" hidden="1" customHeight="1">
      <c r="A1123" s="172" t="s">
        <v>3166</v>
      </c>
      <c r="B1123" s="176">
        <v>46096</v>
      </c>
      <c r="C1123" s="172" t="s">
        <v>92</v>
      </c>
      <c r="D1123" s="172" t="s">
        <v>24</v>
      </c>
      <c r="E1123" s="172" t="s">
        <v>42</v>
      </c>
      <c r="F1123" s="172" t="s">
        <v>89</v>
      </c>
      <c r="G1123" s="172" t="s">
        <v>84</v>
      </c>
      <c r="H1123" s="177">
        <v>1</v>
      </c>
      <c r="I1123" s="178">
        <v>2612</v>
      </c>
      <c r="J1123" s="176">
        <v>46094</v>
      </c>
      <c r="K1123" s="172" t="s">
        <v>93</v>
      </c>
      <c r="L1123" s="172" t="s">
        <v>94</v>
      </c>
      <c r="M1123" s="179">
        <v>0.43</v>
      </c>
      <c r="N1123" s="177"/>
      <c r="O1123" s="177">
        <v>35</v>
      </c>
      <c r="P1123" s="180">
        <v>-103.53</v>
      </c>
    </row>
    <row r="1124" spans="1:16" ht="19.5" hidden="1" customHeight="1">
      <c r="A1124" s="172" t="s">
        <v>3166</v>
      </c>
      <c r="B1124" s="176">
        <v>46096</v>
      </c>
      <c r="C1124" s="172" t="s">
        <v>100</v>
      </c>
      <c r="D1124" s="172" t="s">
        <v>101</v>
      </c>
      <c r="E1124" s="172" t="s">
        <v>42</v>
      </c>
      <c r="F1124" s="172" t="s">
        <v>89</v>
      </c>
      <c r="G1124" s="172" t="s">
        <v>84</v>
      </c>
      <c r="H1124" s="177">
        <v>1</v>
      </c>
      <c r="I1124" s="178">
        <v>2612</v>
      </c>
      <c r="J1124" s="176">
        <v>46094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1241.9000000000001</v>
      </c>
    </row>
    <row r="1125" spans="1:16" ht="19.5" hidden="1" customHeight="1">
      <c r="A1125" s="172" t="s">
        <v>3166</v>
      </c>
      <c r="B1125" s="176">
        <v>46096</v>
      </c>
      <c r="C1125" s="172" t="s">
        <v>100</v>
      </c>
      <c r="D1125" s="172" t="s">
        <v>102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2612</v>
      </c>
      <c r="J1125" s="176">
        <v>46094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12.42</v>
      </c>
    </row>
    <row r="1126" spans="1:16" ht="19.5" hidden="1" customHeight="1">
      <c r="A1126" s="172" t="s">
        <v>3166</v>
      </c>
      <c r="B1126" s="176">
        <v>46096</v>
      </c>
      <c r="C1126" s="172" t="s">
        <v>100</v>
      </c>
      <c r="D1126" s="172" t="s">
        <v>103</v>
      </c>
      <c r="E1126" s="172" t="s">
        <v>42</v>
      </c>
      <c r="F1126" s="172" t="s">
        <v>89</v>
      </c>
      <c r="G1126" s="172" t="s">
        <v>84</v>
      </c>
      <c r="H1126" s="177">
        <v>1</v>
      </c>
      <c r="I1126" s="178">
        <v>2612</v>
      </c>
      <c r="J1126" s="176">
        <v>46094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1357.68</v>
      </c>
    </row>
    <row r="1127" spans="1:16" ht="19.5" hidden="1" customHeight="1">
      <c r="A1127" s="172" t="s">
        <v>3166</v>
      </c>
      <c r="B1127" s="176">
        <v>46096</v>
      </c>
      <c r="C1127" s="172" t="s">
        <v>104</v>
      </c>
      <c r="D1127" s="172" t="s">
        <v>105</v>
      </c>
      <c r="E1127" s="172" t="s">
        <v>42</v>
      </c>
      <c r="F1127" s="172" t="s">
        <v>89</v>
      </c>
      <c r="G1127" s="172" t="s">
        <v>84</v>
      </c>
      <c r="H1127" s="177">
        <v>1</v>
      </c>
      <c r="I1127" s="178">
        <v>2612</v>
      </c>
      <c r="J1127" s="176">
        <v>46094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-1123.1600000000001</v>
      </c>
    </row>
    <row r="1128" spans="1:16" ht="19.5" hidden="1" customHeight="1">
      <c r="A1128" s="172" t="s">
        <v>3166</v>
      </c>
      <c r="B1128" s="176">
        <v>46096</v>
      </c>
      <c r="C1128" s="172" t="s">
        <v>2694</v>
      </c>
      <c r="D1128" s="172" t="s">
        <v>95</v>
      </c>
      <c r="E1128" s="172" t="s">
        <v>42</v>
      </c>
      <c r="F1128" s="172" t="s">
        <v>89</v>
      </c>
      <c r="G1128" s="172" t="s">
        <v>84</v>
      </c>
      <c r="H1128" s="177">
        <v>1</v>
      </c>
      <c r="I1128" s="178">
        <v>2612</v>
      </c>
      <c r="J1128" s="176">
        <v>46094</v>
      </c>
      <c r="K1128" s="172" t="s">
        <v>93</v>
      </c>
      <c r="L1128" s="172" t="s">
        <v>94</v>
      </c>
      <c r="M1128" s="179">
        <v>0.43</v>
      </c>
      <c r="N1128" s="177"/>
      <c r="O1128" s="177"/>
      <c r="P1128" s="180">
        <v>-13.56</v>
      </c>
    </row>
    <row r="1129" spans="1:16" ht="19.5" hidden="1" customHeight="1">
      <c r="A1129" s="172" t="s">
        <v>3167</v>
      </c>
      <c r="B1129" s="176">
        <v>46096</v>
      </c>
      <c r="C1129" s="172" t="s">
        <v>92</v>
      </c>
      <c r="D1129" s="172" t="s">
        <v>24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0</v>
      </c>
      <c r="J1129" s="176">
        <v>46089</v>
      </c>
      <c r="K1129" s="172" t="s">
        <v>93</v>
      </c>
      <c r="L1129" s="172" t="s">
        <v>94</v>
      </c>
      <c r="M1129" s="179">
        <v>0</v>
      </c>
      <c r="N1129" s="177"/>
      <c r="O1129" s="177">
        <v>35</v>
      </c>
      <c r="P1129" s="180">
        <v>-56.94</v>
      </c>
    </row>
    <row r="1130" spans="1:16" ht="19.5" hidden="1" customHeight="1">
      <c r="A1130" s="172" t="s">
        <v>3167</v>
      </c>
      <c r="B1130" s="176">
        <v>46096</v>
      </c>
      <c r="C1130" s="172" t="s">
        <v>92</v>
      </c>
      <c r="D1130" s="172" t="s">
        <v>96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0</v>
      </c>
      <c r="J1130" s="176">
        <v>46089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0</v>
      </c>
    </row>
    <row r="1131" spans="1:16" ht="19.5" hidden="1" customHeight="1">
      <c r="A1131" s="172" t="s">
        <v>3167</v>
      </c>
      <c r="B1131" s="176">
        <v>46096</v>
      </c>
      <c r="C1131" s="172" t="s">
        <v>92</v>
      </c>
      <c r="D1131" s="172" t="s">
        <v>97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0</v>
      </c>
      <c r="J1131" s="176">
        <v>46089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-56.94</v>
      </c>
    </row>
    <row r="1132" spans="1:16" ht="19.5" hidden="1" customHeight="1">
      <c r="A1132" s="172" t="s">
        <v>3167</v>
      </c>
      <c r="B1132" s="176">
        <v>46096</v>
      </c>
      <c r="C1132" s="172" t="s">
        <v>2694</v>
      </c>
      <c r="D1132" s="172" t="s">
        <v>98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0</v>
      </c>
      <c r="J1132" s="176">
        <v>46089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-15</v>
      </c>
    </row>
    <row r="1133" spans="1:16" ht="19.5" hidden="1" customHeight="1">
      <c r="A1133" s="172" t="s">
        <v>3168</v>
      </c>
      <c r="B1133" s="176">
        <v>46096</v>
      </c>
      <c r="C1133" s="172" t="s">
        <v>92</v>
      </c>
      <c r="D1133" s="172" t="s">
        <v>24</v>
      </c>
      <c r="E1133" s="172" t="s">
        <v>56</v>
      </c>
      <c r="F1133" s="172" t="s">
        <v>1213</v>
      </c>
      <c r="G1133" s="172" t="s">
        <v>84</v>
      </c>
      <c r="H1133" s="177">
        <v>1</v>
      </c>
      <c r="I1133" s="178">
        <v>0</v>
      </c>
      <c r="J1133" s="176">
        <v>46093</v>
      </c>
      <c r="K1133" s="172" t="s">
        <v>93</v>
      </c>
      <c r="L1133" s="172" t="s">
        <v>94</v>
      </c>
      <c r="M1133" s="179">
        <v>0</v>
      </c>
      <c r="N1133" s="177"/>
      <c r="O1133" s="177">
        <v>34</v>
      </c>
      <c r="P1133" s="180">
        <v>-56.94</v>
      </c>
    </row>
    <row r="1134" spans="1:16" ht="19.5" hidden="1" customHeight="1">
      <c r="A1134" s="172" t="s">
        <v>3168</v>
      </c>
      <c r="B1134" s="176">
        <v>46096</v>
      </c>
      <c r="C1134" s="172" t="s">
        <v>2694</v>
      </c>
      <c r="D1134" s="172" t="s">
        <v>95</v>
      </c>
      <c r="E1134" s="172" t="s">
        <v>56</v>
      </c>
      <c r="F1134" s="172" t="s">
        <v>1213</v>
      </c>
      <c r="G1134" s="172" t="s">
        <v>84</v>
      </c>
      <c r="H1134" s="177">
        <v>1</v>
      </c>
      <c r="I1134" s="178">
        <v>0</v>
      </c>
      <c r="J1134" s="176">
        <v>46093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-13.66</v>
      </c>
    </row>
    <row r="1135" spans="1:16" ht="19.5" hidden="1" customHeight="1">
      <c r="A1135" s="172" t="s">
        <v>3168</v>
      </c>
      <c r="B1135" s="176">
        <v>46096</v>
      </c>
      <c r="C1135" s="172" t="s">
        <v>92</v>
      </c>
      <c r="D1135" s="172" t="s">
        <v>96</v>
      </c>
      <c r="E1135" s="172" t="s">
        <v>56</v>
      </c>
      <c r="F1135" s="172" t="s">
        <v>1213</v>
      </c>
      <c r="G1135" s="172" t="s">
        <v>84</v>
      </c>
      <c r="H1135" s="177">
        <v>1</v>
      </c>
      <c r="I1135" s="178">
        <v>0</v>
      </c>
      <c r="J1135" s="176">
        <v>46093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hidden="1" customHeight="1">
      <c r="A1136" s="172" t="s">
        <v>3168</v>
      </c>
      <c r="B1136" s="176">
        <v>46096</v>
      </c>
      <c r="C1136" s="172" t="s">
        <v>92</v>
      </c>
      <c r="D1136" s="172" t="s">
        <v>97</v>
      </c>
      <c r="E1136" s="172" t="s">
        <v>56</v>
      </c>
      <c r="F1136" s="172" t="s">
        <v>1213</v>
      </c>
      <c r="G1136" s="172" t="s">
        <v>84</v>
      </c>
      <c r="H1136" s="177">
        <v>1</v>
      </c>
      <c r="I1136" s="178">
        <v>0</v>
      </c>
      <c r="J1136" s="176">
        <v>46093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-56.94</v>
      </c>
    </row>
    <row r="1137" spans="1:16" ht="19.5" hidden="1" customHeight="1">
      <c r="A1137" s="172" t="s">
        <v>3168</v>
      </c>
      <c r="B1137" s="176">
        <v>46096</v>
      </c>
      <c r="C1137" s="172" t="s">
        <v>2694</v>
      </c>
      <c r="D1137" s="172" t="s">
        <v>98</v>
      </c>
      <c r="E1137" s="172" t="s">
        <v>56</v>
      </c>
      <c r="F1137" s="172" t="s">
        <v>1213</v>
      </c>
      <c r="G1137" s="172" t="s">
        <v>84</v>
      </c>
      <c r="H1137" s="177">
        <v>1</v>
      </c>
      <c r="I1137" s="178">
        <v>0</v>
      </c>
      <c r="J1137" s="176">
        <v>46093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-15</v>
      </c>
    </row>
    <row r="1138" spans="1:16" ht="19.5" hidden="1" customHeight="1">
      <c r="A1138" s="172" t="s">
        <v>3169</v>
      </c>
      <c r="B1138" s="176">
        <v>46096</v>
      </c>
      <c r="C1138" s="172" t="s">
        <v>92</v>
      </c>
      <c r="D1138" s="172" t="s">
        <v>24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46086</v>
      </c>
      <c r="K1138" s="172" t="s">
        <v>93</v>
      </c>
      <c r="L1138" s="172" t="s">
        <v>94</v>
      </c>
      <c r="M1138" s="179">
        <v>0</v>
      </c>
      <c r="N1138" s="177"/>
      <c r="O1138" s="177">
        <v>35</v>
      </c>
      <c r="P1138" s="180">
        <v>-46.77</v>
      </c>
    </row>
    <row r="1139" spans="1:16" ht="19.5" hidden="1" customHeight="1">
      <c r="A1139" s="172" t="s">
        <v>3169</v>
      </c>
      <c r="B1139" s="176">
        <v>46096</v>
      </c>
      <c r="C1139" s="172" t="s">
        <v>2694</v>
      </c>
      <c r="D1139" s="172" t="s">
        <v>95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46086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-10.34</v>
      </c>
    </row>
    <row r="1140" spans="1:16" ht="19.5" hidden="1" customHeight="1">
      <c r="A1140" s="172" t="s">
        <v>3169</v>
      </c>
      <c r="B1140" s="176">
        <v>46096</v>
      </c>
      <c r="C1140" s="172" t="s">
        <v>92</v>
      </c>
      <c r="D1140" s="172" t="s">
        <v>96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0</v>
      </c>
    </row>
    <row r="1141" spans="1:16" ht="19.5" hidden="1" customHeight="1">
      <c r="A1141" s="172" t="s">
        <v>3169</v>
      </c>
      <c r="B1141" s="176">
        <v>46096</v>
      </c>
      <c r="C1141" s="172" t="s">
        <v>92</v>
      </c>
      <c r="D1141" s="172" t="s">
        <v>97</v>
      </c>
      <c r="E1141" s="172" t="s">
        <v>41</v>
      </c>
      <c r="F1141" s="172" t="s">
        <v>83</v>
      </c>
      <c r="G1141" s="172" t="s">
        <v>84</v>
      </c>
      <c r="H1141" s="177">
        <v>1</v>
      </c>
      <c r="I1141" s="178">
        <v>0</v>
      </c>
      <c r="J1141" s="176">
        <v>46086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-46.77</v>
      </c>
    </row>
    <row r="1142" spans="1:16" ht="19.5" hidden="1" customHeight="1">
      <c r="A1142" s="172" t="s">
        <v>3169</v>
      </c>
      <c r="B1142" s="176">
        <v>46096</v>
      </c>
      <c r="C1142" s="172" t="s">
        <v>2694</v>
      </c>
      <c r="D1142" s="172" t="s">
        <v>98</v>
      </c>
      <c r="E1142" s="172" t="s">
        <v>41</v>
      </c>
      <c r="F1142" s="172" t="s">
        <v>83</v>
      </c>
      <c r="G1142" s="172" t="s">
        <v>84</v>
      </c>
      <c r="H1142" s="177">
        <v>1</v>
      </c>
      <c r="I1142" s="178">
        <v>0</v>
      </c>
      <c r="J1142" s="176">
        <v>46086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-15</v>
      </c>
    </row>
    <row r="1143" spans="1:16" ht="19.5" hidden="1" customHeight="1">
      <c r="A1143" s="172" t="s">
        <v>3170</v>
      </c>
      <c r="B1143" s="176">
        <v>46096</v>
      </c>
      <c r="C1143" s="172" t="s">
        <v>92</v>
      </c>
      <c r="D1143" s="172" t="s">
        <v>24</v>
      </c>
      <c r="E1143" s="172" t="s">
        <v>43</v>
      </c>
      <c r="F1143" s="172" t="s">
        <v>125</v>
      </c>
      <c r="G1143" s="172" t="s">
        <v>84</v>
      </c>
      <c r="H1143" s="177">
        <v>1</v>
      </c>
      <c r="I1143" s="178">
        <v>0</v>
      </c>
      <c r="J1143" s="176">
        <v>46092</v>
      </c>
      <c r="K1143" s="172" t="s">
        <v>93</v>
      </c>
      <c r="L1143" s="172" t="s">
        <v>94</v>
      </c>
      <c r="M1143" s="179">
        <v>0</v>
      </c>
      <c r="N1143" s="177"/>
      <c r="O1143" s="177">
        <v>34</v>
      </c>
      <c r="P1143" s="180">
        <v>-46.77</v>
      </c>
    </row>
    <row r="1144" spans="1:16" ht="19.5" hidden="1" customHeight="1">
      <c r="A1144" s="172" t="s">
        <v>3170</v>
      </c>
      <c r="B1144" s="176">
        <v>46096</v>
      </c>
      <c r="C1144" s="172" t="s">
        <v>2694</v>
      </c>
      <c r="D1144" s="172" t="s">
        <v>95</v>
      </c>
      <c r="E1144" s="172" t="s">
        <v>43</v>
      </c>
      <c r="F1144" s="172" t="s">
        <v>125</v>
      </c>
      <c r="G1144" s="172" t="s">
        <v>84</v>
      </c>
      <c r="H1144" s="177">
        <v>1</v>
      </c>
      <c r="I1144" s="178">
        <v>0</v>
      </c>
      <c r="J1144" s="176">
        <v>46092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-15.14</v>
      </c>
    </row>
    <row r="1145" spans="1:16" ht="19.5" hidden="1" customHeight="1">
      <c r="A1145" s="172" t="s">
        <v>3170</v>
      </c>
      <c r="B1145" s="176">
        <v>46096</v>
      </c>
      <c r="C1145" s="172" t="s">
        <v>92</v>
      </c>
      <c r="D1145" s="172" t="s">
        <v>96</v>
      </c>
      <c r="E1145" s="172" t="s">
        <v>43</v>
      </c>
      <c r="F1145" s="172" t="s">
        <v>125</v>
      </c>
      <c r="G1145" s="172" t="s">
        <v>84</v>
      </c>
      <c r="H1145" s="177">
        <v>1</v>
      </c>
      <c r="I1145" s="178">
        <v>0</v>
      </c>
      <c r="J1145" s="176">
        <v>46092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3170</v>
      </c>
      <c r="B1146" s="176">
        <v>46096</v>
      </c>
      <c r="C1146" s="172" t="s">
        <v>92</v>
      </c>
      <c r="D1146" s="172" t="s">
        <v>97</v>
      </c>
      <c r="E1146" s="172" t="s">
        <v>43</v>
      </c>
      <c r="F1146" s="172" t="s">
        <v>125</v>
      </c>
      <c r="G1146" s="172" t="s">
        <v>84</v>
      </c>
      <c r="H1146" s="177">
        <v>1</v>
      </c>
      <c r="I1146" s="178">
        <v>0</v>
      </c>
      <c r="J1146" s="176">
        <v>46092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3170</v>
      </c>
      <c r="B1147" s="176">
        <v>46096</v>
      </c>
      <c r="C1147" s="172" t="s">
        <v>2694</v>
      </c>
      <c r="D1147" s="172" t="s">
        <v>98</v>
      </c>
      <c r="E1147" s="172" t="s">
        <v>43</v>
      </c>
      <c r="F1147" s="172" t="s">
        <v>125</v>
      </c>
      <c r="G1147" s="172" t="s">
        <v>84</v>
      </c>
      <c r="H1147" s="177">
        <v>1</v>
      </c>
      <c r="I1147" s="178">
        <v>0</v>
      </c>
      <c r="J1147" s="176">
        <v>46092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3171</v>
      </c>
      <c r="B1148" s="176">
        <v>46096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0</v>
      </c>
      <c r="J1148" s="176">
        <v>46092</v>
      </c>
      <c r="K1148" s="172" t="s">
        <v>93</v>
      </c>
      <c r="L1148" s="172" t="s">
        <v>94</v>
      </c>
      <c r="M1148" s="179">
        <v>0</v>
      </c>
      <c r="N1148" s="177"/>
      <c r="O1148" s="177">
        <v>34</v>
      </c>
      <c r="P1148" s="180">
        <v>-56.94</v>
      </c>
    </row>
    <row r="1149" spans="1:16" ht="19.5" hidden="1" customHeight="1">
      <c r="A1149" s="172" t="s">
        <v>3171</v>
      </c>
      <c r="B1149" s="176">
        <v>46096</v>
      </c>
      <c r="C1149" s="172" t="s">
        <v>2694</v>
      </c>
      <c r="D1149" s="172" t="s">
        <v>95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0</v>
      </c>
      <c r="J1149" s="176">
        <v>46092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-15.03</v>
      </c>
    </row>
    <row r="1150" spans="1:16" ht="19.5" hidden="1" customHeight="1">
      <c r="A1150" s="172" t="s">
        <v>3172</v>
      </c>
      <c r="B1150" s="176">
        <v>46096</v>
      </c>
      <c r="C1150" s="172" t="s">
        <v>92</v>
      </c>
      <c r="D1150" s="172" t="s">
        <v>24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2612</v>
      </c>
      <c r="J1150" s="176">
        <v>46094</v>
      </c>
      <c r="K1150" s="172" t="s">
        <v>93</v>
      </c>
      <c r="L1150" s="172" t="s">
        <v>94</v>
      </c>
      <c r="M1150" s="179">
        <v>0.43</v>
      </c>
      <c r="N1150" s="177"/>
      <c r="O1150" s="177">
        <v>35</v>
      </c>
      <c r="P1150" s="180">
        <v>-116.95</v>
      </c>
    </row>
    <row r="1151" spans="1:16" ht="19.5" hidden="1" customHeight="1">
      <c r="A1151" s="172" t="s">
        <v>3172</v>
      </c>
      <c r="B1151" s="176">
        <v>46096</v>
      </c>
      <c r="C1151" s="172" t="s">
        <v>100</v>
      </c>
      <c r="D1151" s="172" t="s">
        <v>101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2612</v>
      </c>
      <c r="J1151" s="176">
        <v>46094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1265.46</v>
      </c>
    </row>
    <row r="1152" spans="1:16" ht="19.5" hidden="1" customHeight="1">
      <c r="A1152" s="172" t="s">
        <v>3172</v>
      </c>
      <c r="B1152" s="176">
        <v>46096</v>
      </c>
      <c r="C1152" s="172" t="s">
        <v>100</v>
      </c>
      <c r="D1152" s="172" t="s">
        <v>102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2612</v>
      </c>
      <c r="J1152" s="176">
        <v>46094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12.65</v>
      </c>
    </row>
    <row r="1153" spans="1:16" ht="19.5" hidden="1" customHeight="1">
      <c r="A1153" s="172" t="s">
        <v>3172</v>
      </c>
      <c r="B1153" s="176">
        <v>46096</v>
      </c>
      <c r="C1153" s="172" t="s">
        <v>100</v>
      </c>
      <c r="D1153" s="172" t="s">
        <v>103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2612</v>
      </c>
      <c r="J1153" s="176">
        <v>46094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1333.89</v>
      </c>
    </row>
    <row r="1154" spans="1:16" ht="19.5" hidden="1" customHeight="1">
      <c r="A1154" s="172" t="s">
        <v>3172</v>
      </c>
      <c r="B1154" s="176">
        <v>46096</v>
      </c>
      <c r="C1154" s="172" t="s">
        <v>104</v>
      </c>
      <c r="D1154" s="172" t="s">
        <v>105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2612</v>
      </c>
      <c r="J1154" s="176">
        <v>46094</v>
      </c>
      <c r="K1154" s="172" t="s">
        <v>93</v>
      </c>
      <c r="L1154" s="172" t="s">
        <v>94</v>
      </c>
      <c r="M1154" s="179">
        <v>0.43</v>
      </c>
      <c r="N1154" s="177"/>
      <c r="O1154" s="177"/>
      <c r="P1154" s="180">
        <v>-1123.1600000000001</v>
      </c>
    </row>
    <row r="1155" spans="1:16" ht="19.5" hidden="1" customHeight="1">
      <c r="A1155" s="172" t="s">
        <v>3172</v>
      </c>
      <c r="B1155" s="176">
        <v>46096</v>
      </c>
      <c r="C1155" s="172" t="s">
        <v>2694</v>
      </c>
      <c r="D1155" s="172" t="s">
        <v>95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2612</v>
      </c>
      <c r="J1155" s="176">
        <v>46094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-14.45</v>
      </c>
    </row>
    <row r="1156" spans="1:16" ht="19.5" hidden="1" customHeight="1">
      <c r="A1156" s="172" t="s">
        <v>3173</v>
      </c>
      <c r="B1156" s="176">
        <v>46096</v>
      </c>
      <c r="C1156" s="172" t="s">
        <v>92</v>
      </c>
      <c r="D1156" s="172" t="s">
        <v>24</v>
      </c>
      <c r="E1156" s="172" t="s">
        <v>58</v>
      </c>
      <c r="F1156" s="172" t="s">
        <v>1300</v>
      </c>
      <c r="G1156" s="172" t="s">
        <v>84</v>
      </c>
      <c r="H1156" s="177">
        <v>1</v>
      </c>
      <c r="I1156" s="178">
        <v>2517</v>
      </c>
      <c r="J1156" s="176">
        <v>46094</v>
      </c>
      <c r="K1156" s="172" t="s">
        <v>93</v>
      </c>
      <c r="L1156" s="172" t="s">
        <v>94</v>
      </c>
      <c r="M1156" s="179">
        <v>0.43</v>
      </c>
      <c r="N1156" s="177"/>
      <c r="O1156" s="177">
        <v>35</v>
      </c>
      <c r="P1156" s="180">
        <v>-115.43</v>
      </c>
    </row>
    <row r="1157" spans="1:16" ht="19.5" hidden="1" customHeight="1">
      <c r="A1157" s="172" t="s">
        <v>3173</v>
      </c>
      <c r="B1157" s="176">
        <v>46096</v>
      </c>
      <c r="C1157" s="172" t="s">
        <v>100</v>
      </c>
      <c r="D1157" s="172" t="s">
        <v>101</v>
      </c>
      <c r="E1157" s="172" t="s">
        <v>58</v>
      </c>
      <c r="F1157" s="172" t="s">
        <v>1300</v>
      </c>
      <c r="G1157" s="172" t="s">
        <v>84</v>
      </c>
      <c r="H1157" s="177">
        <v>1</v>
      </c>
      <c r="I1157" s="178">
        <v>2517</v>
      </c>
      <c r="J1157" s="176">
        <v>46094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1327.31</v>
      </c>
    </row>
    <row r="1158" spans="1:16" ht="19.5" hidden="1" customHeight="1">
      <c r="A1158" s="172" t="s">
        <v>3173</v>
      </c>
      <c r="B1158" s="176">
        <v>46096</v>
      </c>
      <c r="C1158" s="172" t="s">
        <v>100</v>
      </c>
      <c r="D1158" s="172" t="s">
        <v>102</v>
      </c>
      <c r="E1158" s="172" t="s">
        <v>58</v>
      </c>
      <c r="F1158" s="172" t="s">
        <v>1300</v>
      </c>
      <c r="G1158" s="172" t="s">
        <v>84</v>
      </c>
      <c r="H1158" s="177">
        <v>1</v>
      </c>
      <c r="I1158" s="178">
        <v>2517</v>
      </c>
      <c r="J1158" s="176">
        <v>46094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13.27</v>
      </c>
    </row>
    <row r="1159" spans="1:16" ht="19.5" hidden="1" customHeight="1">
      <c r="A1159" s="172" t="s">
        <v>3173</v>
      </c>
      <c r="B1159" s="176">
        <v>46096</v>
      </c>
      <c r="C1159" s="172" t="s">
        <v>100</v>
      </c>
      <c r="D1159" s="172" t="s">
        <v>103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2517</v>
      </c>
      <c r="J1159" s="176">
        <v>46094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1176.42</v>
      </c>
    </row>
    <row r="1160" spans="1:16" ht="19.5" hidden="1" customHeight="1">
      <c r="A1160" s="172" t="s">
        <v>3173</v>
      </c>
      <c r="B1160" s="176">
        <v>46096</v>
      </c>
      <c r="C1160" s="172" t="s">
        <v>104</v>
      </c>
      <c r="D1160" s="172" t="s">
        <v>105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2517</v>
      </c>
      <c r="J1160" s="176">
        <v>46094</v>
      </c>
      <c r="K1160" s="172" t="s">
        <v>93</v>
      </c>
      <c r="L1160" s="172" t="s">
        <v>94</v>
      </c>
      <c r="M1160" s="179">
        <v>0.43</v>
      </c>
      <c r="N1160" s="177"/>
      <c r="O1160" s="177"/>
      <c r="P1160" s="180">
        <v>-1082.31</v>
      </c>
    </row>
    <row r="1161" spans="1:16" ht="19.5" hidden="1" customHeight="1">
      <c r="A1161" s="172" t="s">
        <v>3173</v>
      </c>
      <c r="B1161" s="176">
        <v>46096</v>
      </c>
      <c r="C1161" s="172" t="s">
        <v>2694</v>
      </c>
      <c r="D1161" s="172" t="s">
        <v>95</v>
      </c>
      <c r="E1161" s="172" t="s">
        <v>58</v>
      </c>
      <c r="F1161" s="172" t="s">
        <v>1300</v>
      </c>
      <c r="G1161" s="172" t="s">
        <v>84</v>
      </c>
      <c r="H1161" s="177">
        <v>1</v>
      </c>
      <c r="I1161" s="178">
        <v>2517</v>
      </c>
      <c r="J1161" s="176">
        <v>46094</v>
      </c>
      <c r="K1161" s="172" t="s">
        <v>93</v>
      </c>
      <c r="L1161" s="172" t="s">
        <v>94</v>
      </c>
      <c r="M1161" s="179">
        <v>0.43</v>
      </c>
      <c r="N1161" s="177"/>
      <c r="O1161" s="177"/>
      <c r="P1161" s="180">
        <v>-14.45</v>
      </c>
    </row>
    <row r="1162" spans="1:16" ht="19.5" hidden="1" customHeight="1">
      <c r="A1162" s="172" t="s">
        <v>3174</v>
      </c>
      <c r="B1162" s="176">
        <v>46096</v>
      </c>
      <c r="C1162" s="172" t="s">
        <v>92</v>
      </c>
      <c r="D1162" s="172" t="s">
        <v>24</v>
      </c>
      <c r="E1162" s="172" t="s">
        <v>43</v>
      </c>
      <c r="F1162" s="172" t="s">
        <v>125</v>
      </c>
      <c r="G1162" s="172" t="s">
        <v>84</v>
      </c>
      <c r="H1162" s="177">
        <v>1</v>
      </c>
      <c r="I1162" s="178">
        <v>2517</v>
      </c>
      <c r="J1162" s="176">
        <v>46090</v>
      </c>
      <c r="K1162" s="172" t="s">
        <v>93</v>
      </c>
      <c r="L1162" s="172" t="s">
        <v>94</v>
      </c>
      <c r="M1162" s="179">
        <v>0.43</v>
      </c>
      <c r="N1162" s="177"/>
      <c r="O1162" s="177">
        <v>34</v>
      </c>
      <c r="P1162" s="180">
        <v>-95.11</v>
      </c>
    </row>
    <row r="1163" spans="1:16" ht="19.5" hidden="1" customHeight="1">
      <c r="A1163" s="172" t="s">
        <v>3174</v>
      </c>
      <c r="B1163" s="176">
        <v>46096</v>
      </c>
      <c r="C1163" s="172" t="s">
        <v>100</v>
      </c>
      <c r="D1163" s="172" t="s">
        <v>101</v>
      </c>
      <c r="E1163" s="172" t="s">
        <v>43</v>
      </c>
      <c r="F1163" s="172" t="s">
        <v>125</v>
      </c>
      <c r="G1163" s="172" t="s">
        <v>84</v>
      </c>
      <c r="H1163" s="177">
        <v>1</v>
      </c>
      <c r="I1163" s="178">
        <v>2517</v>
      </c>
      <c r="J1163" s="176">
        <v>46090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941.9</v>
      </c>
    </row>
    <row r="1164" spans="1:16" ht="19.5" hidden="1" customHeight="1">
      <c r="A1164" s="172" t="s">
        <v>3174</v>
      </c>
      <c r="B1164" s="176">
        <v>46096</v>
      </c>
      <c r="C1164" s="172" t="s">
        <v>100</v>
      </c>
      <c r="D1164" s="172" t="s">
        <v>102</v>
      </c>
      <c r="E1164" s="172" t="s">
        <v>43</v>
      </c>
      <c r="F1164" s="172" t="s">
        <v>125</v>
      </c>
      <c r="G1164" s="172" t="s">
        <v>84</v>
      </c>
      <c r="H1164" s="177">
        <v>1</v>
      </c>
      <c r="I1164" s="178">
        <v>2517</v>
      </c>
      <c r="J1164" s="176">
        <v>46090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9.42</v>
      </c>
    </row>
    <row r="1165" spans="1:16" ht="19.5" hidden="1" customHeight="1">
      <c r="A1165" s="172" t="s">
        <v>3174</v>
      </c>
      <c r="B1165" s="176">
        <v>46096</v>
      </c>
      <c r="C1165" s="172" t="s">
        <v>100</v>
      </c>
      <c r="D1165" s="172" t="s">
        <v>103</v>
      </c>
      <c r="E1165" s="172" t="s">
        <v>43</v>
      </c>
      <c r="F1165" s="172" t="s">
        <v>125</v>
      </c>
      <c r="G1165" s="172" t="s">
        <v>84</v>
      </c>
      <c r="H1165" s="177">
        <v>1</v>
      </c>
      <c r="I1165" s="178">
        <v>2517</v>
      </c>
      <c r="J1165" s="176">
        <v>46090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1565.68</v>
      </c>
    </row>
    <row r="1166" spans="1:16" ht="19.5" hidden="1" customHeight="1">
      <c r="A1166" s="172" t="s">
        <v>3174</v>
      </c>
      <c r="B1166" s="176">
        <v>46096</v>
      </c>
      <c r="C1166" s="172" t="s">
        <v>104</v>
      </c>
      <c r="D1166" s="172" t="s">
        <v>105</v>
      </c>
      <c r="E1166" s="172" t="s">
        <v>43</v>
      </c>
      <c r="F1166" s="172" t="s">
        <v>125</v>
      </c>
      <c r="G1166" s="172" t="s">
        <v>84</v>
      </c>
      <c r="H1166" s="177">
        <v>1</v>
      </c>
      <c r="I1166" s="178">
        <v>2517</v>
      </c>
      <c r="J1166" s="176">
        <v>46090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-1082.31</v>
      </c>
    </row>
    <row r="1167" spans="1:16" ht="19.5" hidden="1" customHeight="1">
      <c r="A1167" s="172" t="s">
        <v>3174</v>
      </c>
      <c r="B1167" s="176">
        <v>46096</v>
      </c>
      <c r="C1167" s="172" t="s">
        <v>2694</v>
      </c>
      <c r="D1167" s="172" t="s">
        <v>95</v>
      </c>
      <c r="E1167" s="172" t="s">
        <v>43</v>
      </c>
      <c r="F1167" s="172" t="s">
        <v>125</v>
      </c>
      <c r="G1167" s="172" t="s">
        <v>84</v>
      </c>
      <c r="H1167" s="177">
        <v>1</v>
      </c>
      <c r="I1167" s="178">
        <v>2517</v>
      </c>
      <c r="J1167" s="176">
        <v>46090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-19.04</v>
      </c>
    </row>
    <row r="1168" spans="1:16" ht="19.5" hidden="1" customHeight="1">
      <c r="A1168" s="172" t="s">
        <v>3171</v>
      </c>
      <c r="B1168" s="176">
        <v>46096</v>
      </c>
      <c r="C1168" s="172" t="s">
        <v>92</v>
      </c>
      <c r="D1168" s="172" t="s">
        <v>96</v>
      </c>
      <c r="E1168" s="172" t="s">
        <v>53</v>
      </c>
      <c r="F1168" s="172" t="s">
        <v>120</v>
      </c>
      <c r="G1168" s="172" t="s">
        <v>84</v>
      </c>
      <c r="H1168" s="177">
        <v>1</v>
      </c>
      <c r="I1168" s="178">
        <v>0</v>
      </c>
      <c r="J1168" s="176">
        <v>46092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3171</v>
      </c>
      <c r="B1169" s="176">
        <v>46096</v>
      </c>
      <c r="C1169" s="172" t="s">
        <v>92</v>
      </c>
      <c r="D1169" s="172" t="s">
        <v>97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46092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-56.94</v>
      </c>
    </row>
    <row r="1170" spans="1:16" ht="19.5" hidden="1" customHeight="1">
      <c r="A1170" s="172" t="s">
        <v>3171</v>
      </c>
      <c r="B1170" s="176">
        <v>46096</v>
      </c>
      <c r="C1170" s="172" t="s">
        <v>2694</v>
      </c>
      <c r="D1170" s="172" t="s">
        <v>98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46092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3172</v>
      </c>
      <c r="B1171" s="176">
        <v>46096</v>
      </c>
      <c r="C1171" s="172" t="s">
        <v>2694</v>
      </c>
      <c r="D1171" s="172" t="s">
        <v>82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46094</v>
      </c>
      <c r="K1171" s="172" t="s">
        <v>85</v>
      </c>
      <c r="L1171" s="172" t="s">
        <v>85</v>
      </c>
      <c r="M1171" s="179">
        <v>0</v>
      </c>
      <c r="N1171" s="177"/>
      <c r="O1171" s="177"/>
      <c r="P1171" s="180">
        <v>-24.04</v>
      </c>
    </row>
    <row r="1172" spans="1:16" ht="19.5" hidden="1" customHeight="1">
      <c r="A1172" s="172" t="s">
        <v>3173</v>
      </c>
      <c r="B1172" s="176">
        <v>46096</v>
      </c>
      <c r="C1172" s="172" t="s">
        <v>2694</v>
      </c>
      <c r="D1172" s="172" t="s">
        <v>82</v>
      </c>
      <c r="E1172" s="172" t="s">
        <v>58</v>
      </c>
      <c r="F1172" s="172" t="s">
        <v>1300</v>
      </c>
      <c r="G1172" s="172" t="s">
        <v>84</v>
      </c>
      <c r="H1172" s="177">
        <v>1</v>
      </c>
      <c r="I1172" s="178">
        <v>0</v>
      </c>
      <c r="J1172" s="176">
        <v>46094</v>
      </c>
      <c r="K1172" s="172" t="s">
        <v>85</v>
      </c>
      <c r="L1172" s="172" t="s">
        <v>85</v>
      </c>
      <c r="M1172" s="179">
        <v>0</v>
      </c>
      <c r="N1172" s="177"/>
      <c r="O1172" s="177"/>
      <c r="P1172" s="180">
        <v>-25.22</v>
      </c>
    </row>
    <row r="1173" spans="1:16" ht="19.5" hidden="1" customHeight="1">
      <c r="A1173" s="172" t="s">
        <v>3174</v>
      </c>
      <c r="B1173" s="176">
        <v>46096</v>
      </c>
      <c r="C1173" s="172" t="s">
        <v>2694</v>
      </c>
      <c r="D1173" s="172" t="s">
        <v>82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0</v>
      </c>
      <c r="J1173" s="176">
        <v>46090</v>
      </c>
      <c r="K1173" s="172" t="s">
        <v>85</v>
      </c>
      <c r="L1173" s="172" t="s">
        <v>85</v>
      </c>
      <c r="M1173" s="179">
        <v>0</v>
      </c>
      <c r="N1173" s="177"/>
      <c r="O1173" s="177"/>
      <c r="P1173" s="180">
        <v>-17.899999999999999</v>
      </c>
    </row>
    <row r="1174" spans="1:16" ht="19.5" hidden="1" customHeight="1">
      <c r="A1174" s="172" t="s">
        <v>3175</v>
      </c>
      <c r="B1174" s="176">
        <v>46096</v>
      </c>
      <c r="C1174" s="172" t="s">
        <v>1748</v>
      </c>
      <c r="D1174" s="172" t="s">
        <v>2749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0</v>
      </c>
      <c r="J1174" s="176">
        <v>46094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-5</v>
      </c>
    </row>
    <row r="1175" spans="1:16" ht="19.5" hidden="1" customHeight="1">
      <c r="A1175" s="172" t="s">
        <v>3175</v>
      </c>
      <c r="B1175" s="176">
        <v>46096</v>
      </c>
      <c r="C1175" s="172" t="s">
        <v>2694</v>
      </c>
      <c r="D1175" s="172" t="s">
        <v>2750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0</v>
      </c>
      <c r="J1175" s="176">
        <v>46094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-10</v>
      </c>
    </row>
    <row r="1176" spans="1:16" ht="19.5" hidden="1" customHeight="1">
      <c r="A1176" s="172" t="s">
        <v>3176</v>
      </c>
      <c r="B1176" s="176">
        <v>46096</v>
      </c>
      <c r="C1176" s="172" t="s">
        <v>92</v>
      </c>
      <c r="D1176" s="172" t="s">
        <v>24</v>
      </c>
      <c r="E1176" s="172" t="s">
        <v>55</v>
      </c>
      <c r="F1176" s="172" t="s">
        <v>1272</v>
      </c>
      <c r="G1176" s="172" t="s">
        <v>84</v>
      </c>
      <c r="H1176" s="177">
        <v>1</v>
      </c>
      <c r="I1176" s="178">
        <v>0</v>
      </c>
      <c r="J1176" s="176">
        <v>46089</v>
      </c>
      <c r="K1176" s="172" t="s">
        <v>93</v>
      </c>
      <c r="L1176" s="172" t="s">
        <v>94</v>
      </c>
      <c r="M1176" s="179">
        <v>0</v>
      </c>
      <c r="N1176" s="177"/>
      <c r="O1176" s="177">
        <v>35</v>
      </c>
      <c r="P1176" s="180">
        <v>-56.94</v>
      </c>
    </row>
    <row r="1177" spans="1:16" ht="19.5" hidden="1" customHeight="1">
      <c r="A1177" s="172" t="s">
        <v>3176</v>
      </c>
      <c r="B1177" s="176">
        <v>46096</v>
      </c>
      <c r="C1177" s="172" t="s">
        <v>92</v>
      </c>
      <c r="D1177" s="172" t="s">
        <v>96</v>
      </c>
      <c r="E1177" s="172" t="s">
        <v>55</v>
      </c>
      <c r="F1177" s="172" t="s">
        <v>1272</v>
      </c>
      <c r="G1177" s="172" t="s">
        <v>84</v>
      </c>
      <c r="H1177" s="177">
        <v>1</v>
      </c>
      <c r="I1177" s="178">
        <v>0</v>
      </c>
      <c r="J1177" s="176">
        <v>46089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3176</v>
      </c>
      <c r="B1178" s="176">
        <v>46096</v>
      </c>
      <c r="C1178" s="172" t="s">
        <v>92</v>
      </c>
      <c r="D1178" s="172" t="s">
        <v>97</v>
      </c>
      <c r="E1178" s="172" t="s">
        <v>55</v>
      </c>
      <c r="F1178" s="172" t="s">
        <v>1272</v>
      </c>
      <c r="G1178" s="172" t="s">
        <v>84</v>
      </c>
      <c r="H1178" s="177">
        <v>1</v>
      </c>
      <c r="I1178" s="178">
        <v>0</v>
      </c>
      <c r="J1178" s="176">
        <v>46089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3176</v>
      </c>
      <c r="B1179" s="176">
        <v>46096</v>
      </c>
      <c r="C1179" s="172" t="s">
        <v>2694</v>
      </c>
      <c r="D1179" s="172" t="s">
        <v>98</v>
      </c>
      <c r="E1179" s="172" t="s">
        <v>55</v>
      </c>
      <c r="F1179" s="172" t="s">
        <v>1272</v>
      </c>
      <c r="G1179" s="172" t="s">
        <v>84</v>
      </c>
      <c r="H1179" s="177">
        <v>1</v>
      </c>
      <c r="I1179" s="178">
        <v>0</v>
      </c>
      <c r="J1179" s="176">
        <v>46089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3177</v>
      </c>
      <c r="B1180" s="176">
        <v>46096</v>
      </c>
      <c r="C1180" s="172" t="s">
        <v>92</v>
      </c>
      <c r="D1180" s="172" t="s">
        <v>24</v>
      </c>
      <c r="E1180" s="172" t="s">
        <v>60</v>
      </c>
      <c r="F1180" s="172" t="s">
        <v>1426</v>
      </c>
      <c r="G1180" s="172" t="s">
        <v>84</v>
      </c>
      <c r="H1180" s="177">
        <v>1</v>
      </c>
      <c r="I1180" s="178">
        <v>0</v>
      </c>
      <c r="J1180" s="176">
        <v>46088</v>
      </c>
      <c r="K1180" s="172" t="s">
        <v>93</v>
      </c>
      <c r="L1180" s="172" t="s">
        <v>94</v>
      </c>
      <c r="M1180" s="179">
        <v>0</v>
      </c>
      <c r="N1180" s="177"/>
      <c r="O1180" s="177">
        <v>34</v>
      </c>
      <c r="P1180" s="180">
        <v>-56.94</v>
      </c>
    </row>
    <row r="1181" spans="1:16" ht="19.5" hidden="1" customHeight="1">
      <c r="A1181" s="172" t="s">
        <v>3177</v>
      </c>
      <c r="B1181" s="176">
        <v>46096</v>
      </c>
      <c r="C1181" s="172" t="s">
        <v>2694</v>
      </c>
      <c r="D1181" s="172" t="s">
        <v>95</v>
      </c>
      <c r="E1181" s="172" t="s">
        <v>60</v>
      </c>
      <c r="F1181" s="172" t="s">
        <v>1426</v>
      </c>
      <c r="G1181" s="172" t="s">
        <v>84</v>
      </c>
      <c r="H1181" s="177">
        <v>1</v>
      </c>
      <c r="I1181" s="178">
        <v>0</v>
      </c>
      <c r="J1181" s="176">
        <v>46088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-11.75</v>
      </c>
    </row>
    <row r="1182" spans="1:16" ht="19.5" hidden="1" customHeight="1">
      <c r="A1182" s="172" t="s">
        <v>3177</v>
      </c>
      <c r="B1182" s="176">
        <v>46096</v>
      </c>
      <c r="C1182" s="172" t="s">
        <v>92</v>
      </c>
      <c r="D1182" s="172" t="s">
        <v>96</v>
      </c>
      <c r="E1182" s="172" t="s">
        <v>60</v>
      </c>
      <c r="F1182" s="172" t="s">
        <v>1426</v>
      </c>
      <c r="G1182" s="172" t="s">
        <v>84</v>
      </c>
      <c r="H1182" s="177">
        <v>1</v>
      </c>
      <c r="I1182" s="178">
        <v>0</v>
      </c>
      <c r="J1182" s="176">
        <v>46088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0</v>
      </c>
    </row>
    <row r="1183" spans="1:16" ht="19.5" hidden="1" customHeight="1">
      <c r="A1183" s="172" t="s">
        <v>3177</v>
      </c>
      <c r="B1183" s="176">
        <v>46096</v>
      </c>
      <c r="C1183" s="172" t="s">
        <v>92</v>
      </c>
      <c r="D1183" s="172" t="s">
        <v>97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46088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-56.94</v>
      </c>
    </row>
    <row r="1184" spans="1:16" ht="19.5" hidden="1" customHeight="1">
      <c r="A1184" s="172" t="s">
        <v>3177</v>
      </c>
      <c r="B1184" s="176">
        <v>46096</v>
      </c>
      <c r="C1184" s="172" t="s">
        <v>2694</v>
      </c>
      <c r="D1184" s="172" t="s">
        <v>98</v>
      </c>
      <c r="E1184" s="172" t="s">
        <v>60</v>
      </c>
      <c r="F1184" s="172" t="s">
        <v>1426</v>
      </c>
      <c r="G1184" s="172" t="s">
        <v>84</v>
      </c>
      <c r="H1184" s="177">
        <v>1</v>
      </c>
      <c r="I1184" s="178">
        <v>0</v>
      </c>
      <c r="J1184" s="176">
        <v>46088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-15</v>
      </c>
    </row>
    <row r="1185" spans="1:16" ht="19.5" hidden="1" customHeight="1">
      <c r="A1185" s="172" t="s">
        <v>3178</v>
      </c>
      <c r="B1185" s="176">
        <v>46096</v>
      </c>
      <c r="C1185" s="172" t="s">
        <v>92</v>
      </c>
      <c r="D1185" s="172" t="s">
        <v>24</v>
      </c>
      <c r="E1185" s="172" t="s">
        <v>43</v>
      </c>
      <c r="F1185" s="172" t="s">
        <v>125</v>
      </c>
      <c r="G1185" s="172" t="s">
        <v>84</v>
      </c>
      <c r="H1185" s="177">
        <v>1</v>
      </c>
      <c r="I1185" s="178">
        <v>2517</v>
      </c>
      <c r="J1185" s="176">
        <v>46090</v>
      </c>
      <c r="K1185" s="172" t="s">
        <v>93</v>
      </c>
      <c r="L1185" s="172" t="s">
        <v>94</v>
      </c>
      <c r="M1185" s="179">
        <v>0.43</v>
      </c>
      <c r="N1185" s="177"/>
      <c r="O1185" s="177">
        <v>34</v>
      </c>
      <c r="P1185" s="180">
        <v>-95.11</v>
      </c>
    </row>
    <row r="1186" spans="1:16" ht="19.5" hidden="1" customHeight="1">
      <c r="A1186" s="172" t="s">
        <v>3178</v>
      </c>
      <c r="B1186" s="176">
        <v>46096</v>
      </c>
      <c r="C1186" s="172" t="s">
        <v>100</v>
      </c>
      <c r="D1186" s="172" t="s">
        <v>101</v>
      </c>
      <c r="E1186" s="172" t="s">
        <v>43</v>
      </c>
      <c r="F1186" s="172" t="s">
        <v>125</v>
      </c>
      <c r="G1186" s="172" t="s">
        <v>84</v>
      </c>
      <c r="H1186" s="177">
        <v>1</v>
      </c>
      <c r="I1186" s="178">
        <v>2517</v>
      </c>
      <c r="J1186" s="176">
        <v>46090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941.01</v>
      </c>
    </row>
    <row r="1187" spans="1:16" ht="19.5" hidden="1" customHeight="1">
      <c r="A1187" s="172" t="s">
        <v>3178</v>
      </c>
      <c r="B1187" s="176">
        <v>46096</v>
      </c>
      <c r="C1187" s="172" t="s">
        <v>100</v>
      </c>
      <c r="D1187" s="172" t="s">
        <v>102</v>
      </c>
      <c r="E1187" s="172" t="s">
        <v>43</v>
      </c>
      <c r="F1187" s="172" t="s">
        <v>125</v>
      </c>
      <c r="G1187" s="172" t="s">
        <v>84</v>
      </c>
      <c r="H1187" s="177">
        <v>1</v>
      </c>
      <c r="I1187" s="178">
        <v>2517</v>
      </c>
      <c r="J1187" s="176">
        <v>46090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9.41</v>
      </c>
    </row>
    <row r="1188" spans="1:16" ht="19.5" hidden="1" customHeight="1">
      <c r="A1188" s="172" t="s">
        <v>3178</v>
      </c>
      <c r="B1188" s="176">
        <v>46096</v>
      </c>
      <c r="C1188" s="172" t="s">
        <v>100</v>
      </c>
      <c r="D1188" s="172" t="s">
        <v>103</v>
      </c>
      <c r="E1188" s="172" t="s">
        <v>43</v>
      </c>
      <c r="F1188" s="172" t="s">
        <v>125</v>
      </c>
      <c r="G1188" s="172" t="s">
        <v>84</v>
      </c>
      <c r="H1188" s="177">
        <v>1</v>
      </c>
      <c r="I1188" s="178">
        <v>2517</v>
      </c>
      <c r="J1188" s="176">
        <v>46090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1566.58</v>
      </c>
    </row>
    <row r="1189" spans="1:16" ht="19.5" hidden="1" customHeight="1">
      <c r="A1189" s="172" t="s">
        <v>3178</v>
      </c>
      <c r="B1189" s="176">
        <v>46096</v>
      </c>
      <c r="C1189" s="172" t="s">
        <v>104</v>
      </c>
      <c r="D1189" s="172" t="s">
        <v>105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2517</v>
      </c>
      <c r="J1189" s="176">
        <v>46090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-1082.31</v>
      </c>
    </row>
    <row r="1190" spans="1:16" ht="19.5" hidden="1" customHeight="1">
      <c r="A1190" s="172" t="s">
        <v>3178</v>
      </c>
      <c r="B1190" s="176">
        <v>46096</v>
      </c>
      <c r="C1190" s="172" t="s">
        <v>2694</v>
      </c>
      <c r="D1190" s="172" t="s">
        <v>95</v>
      </c>
      <c r="E1190" s="172" t="s">
        <v>43</v>
      </c>
      <c r="F1190" s="172" t="s">
        <v>125</v>
      </c>
      <c r="G1190" s="172" t="s">
        <v>84</v>
      </c>
      <c r="H1190" s="177">
        <v>1</v>
      </c>
      <c r="I1190" s="178">
        <v>2517</v>
      </c>
      <c r="J1190" s="176">
        <v>46090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-25</v>
      </c>
    </row>
    <row r="1191" spans="1:16" ht="19.5" hidden="1" customHeight="1">
      <c r="A1191" s="172" t="s">
        <v>3179</v>
      </c>
      <c r="B1191" s="176">
        <v>46096</v>
      </c>
      <c r="C1191" s="172" t="s">
        <v>92</v>
      </c>
      <c r="D1191" s="172" t="s">
        <v>24</v>
      </c>
      <c r="E1191" s="172" t="s">
        <v>43</v>
      </c>
      <c r="F1191" s="172" t="s">
        <v>125</v>
      </c>
      <c r="G1191" s="172" t="s">
        <v>84</v>
      </c>
      <c r="H1191" s="177">
        <v>1</v>
      </c>
      <c r="I1191" s="178">
        <v>2750</v>
      </c>
      <c r="J1191" s="176">
        <v>46094</v>
      </c>
      <c r="K1191" s="172" t="s">
        <v>93</v>
      </c>
      <c r="L1191" s="172" t="s">
        <v>94</v>
      </c>
      <c r="M1191" s="179">
        <v>0.43</v>
      </c>
      <c r="N1191" s="177"/>
      <c r="O1191" s="177">
        <v>35</v>
      </c>
      <c r="P1191" s="180">
        <v>-105.74</v>
      </c>
    </row>
    <row r="1192" spans="1:16" ht="19.5" hidden="1" customHeight="1">
      <c r="A1192" s="172" t="s">
        <v>3179</v>
      </c>
      <c r="B1192" s="176">
        <v>46096</v>
      </c>
      <c r="C1192" s="172" t="s">
        <v>100</v>
      </c>
      <c r="D1192" s="172" t="s">
        <v>101</v>
      </c>
      <c r="E1192" s="172" t="s">
        <v>43</v>
      </c>
      <c r="F1192" s="172" t="s">
        <v>125</v>
      </c>
      <c r="G1192" s="172" t="s">
        <v>84</v>
      </c>
      <c r="H1192" s="177">
        <v>1</v>
      </c>
      <c r="I1192" s="178">
        <v>2750</v>
      </c>
      <c r="J1192" s="176">
        <v>46094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1422.86</v>
      </c>
    </row>
    <row r="1193" spans="1:16" ht="19.5" hidden="1" customHeight="1">
      <c r="A1193" s="172" t="s">
        <v>3179</v>
      </c>
      <c r="B1193" s="176">
        <v>46096</v>
      </c>
      <c r="C1193" s="172" t="s">
        <v>100</v>
      </c>
      <c r="D1193" s="172" t="s">
        <v>102</v>
      </c>
      <c r="E1193" s="172" t="s">
        <v>43</v>
      </c>
      <c r="F1193" s="172" t="s">
        <v>125</v>
      </c>
      <c r="G1193" s="172" t="s">
        <v>84</v>
      </c>
      <c r="H1193" s="177">
        <v>1</v>
      </c>
      <c r="I1193" s="178">
        <v>2750</v>
      </c>
      <c r="J1193" s="176">
        <v>46094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0</v>
      </c>
    </row>
    <row r="1194" spans="1:16" ht="19.5" hidden="1" customHeight="1">
      <c r="A1194" s="172" t="s">
        <v>3179</v>
      </c>
      <c r="B1194" s="176">
        <v>46096</v>
      </c>
      <c r="C1194" s="172" t="s">
        <v>100</v>
      </c>
      <c r="D1194" s="172" t="s">
        <v>103</v>
      </c>
      <c r="E1194" s="172" t="s">
        <v>43</v>
      </c>
      <c r="F1194" s="172" t="s">
        <v>125</v>
      </c>
      <c r="G1194" s="172" t="s">
        <v>84</v>
      </c>
      <c r="H1194" s="177">
        <v>1</v>
      </c>
      <c r="I1194" s="178">
        <v>2750</v>
      </c>
      <c r="J1194" s="176">
        <v>46094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1327.14</v>
      </c>
    </row>
    <row r="1195" spans="1:16" ht="19.5" hidden="1" customHeight="1">
      <c r="A1195" s="172" t="s">
        <v>3179</v>
      </c>
      <c r="B1195" s="176">
        <v>46096</v>
      </c>
      <c r="C1195" s="172" t="s">
        <v>104</v>
      </c>
      <c r="D1195" s="172" t="s">
        <v>105</v>
      </c>
      <c r="E1195" s="172" t="s">
        <v>43</v>
      </c>
      <c r="F1195" s="172" t="s">
        <v>125</v>
      </c>
      <c r="G1195" s="172" t="s">
        <v>84</v>
      </c>
      <c r="H1195" s="177">
        <v>1</v>
      </c>
      <c r="I1195" s="178">
        <v>2750</v>
      </c>
      <c r="J1195" s="176">
        <v>46094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-1182.5</v>
      </c>
    </row>
    <row r="1196" spans="1:16" ht="19.5" hidden="1" customHeight="1">
      <c r="A1196" s="172" t="s">
        <v>3178</v>
      </c>
      <c r="B1196" s="176">
        <v>46096</v>
      </c>
      <c r="C1196" s="172" t="s">
        <v>2694</v>
      </c>
      <c r="D1196" s="172" t="s">
        <v>82</v>
      </c>
      <c r="E1196" s="172" t="s">
        <v>43</v>
      </c>
      <c r="F1196" s="172" t="s">
        <v>125</v>
      </c>
      <c r="G1196" s="172" t="s">
        <v>84</v>
      </c>
      <c r="H1196" s="177">
        <v>1</v>
      </c>
      <c r="I1196" s="178">
        <v>0</v>
      </c>
      <c r="J1196" s="176">
        <v>46090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-17.88</v>
      </c>
    </row>
    <row r="1197" spans="1:16" ht="19.5" hidden="1" customHeight="1">
      <c r="A1197" s="172" t="s">
        <v>3180</v>
      </c>
      <c r="B1197" s="176">
        <v>46096</v>
      </c>
      <c r="C1197" s="172" t="s">
        <v>92</v>
      </c>
      <c r="D1197" s="172" t="s">
        <v>24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2612</v>
      </c>
      <c r="J1197" s="176">
        <v>46093</v>
      </c>
      <c r="K1197" s="172" t="s">
        <v>93</v>
      </c>
      <c r="L1197" s="172" t="s">
        <v>94</v>
      </c>
      <c r="M1197" s="179">
        <v>0.43</v>
      </c>
      <c r="N1197" s="177"/>
      <c r="O1197" s="177">
        <v>34</v>
      </c>
      <c r="P1197" s="180">
        <v>-96.44</v>
      </c>
    </row>
    <row r="1198" spans="1:16" ht="19.5" hidden="1" customHeight="1">
      <c r="A1198" s="172" t="s">
        <v>3180</v>
      </c>
      <c r="B1198" s="176">
        <v>46096</v>
      </c>
      <c r="C1198" s="172" t="s">
        <v>100</v>
      </c>
      <c r="D1198" s="172" t="s">
        <v>101</v>
      </c>
      <c r="E1198" s="172" t="s">
        <v>43</v>
      </c>
      <c r="F1198" s="172" t="s">
        <v>125</v>
      </c>
      <c r="G1198" s="172" t="s">
        <v>84</v>
      </c>
      <c r="H1198" s="177">
        <v>1</v>
      </c>
      <c r="I1198" s="178">
        <v>2612</v>
      </c>
      <c r="J1198" s="176">
        <v>46093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1290.8699999999999</v>
      </c>
    </row>
    <row r="1199" spans="1:16" ht="19.5" hidden="1" customHeight="1">
      <c r="A1199" s="172" t="s">
        <v>3180</v>
      </c>
      <c r="B1199" s="176">
        <v>46096</v>
      </c>
      <c r="C1199" s="172" t="s">
        <v>100</v>
      </c>
      <c r="D1199" s="172" t="s">
        <v>102</v>
      </c>
      <c r="E1199" s="172" t="s">
        <v>43</v>
      </c>
      <c r="F1199" s="172" t="s">
        <v>125</v>
      </c>
      <c r="G1199" s="172" t="s">
        <v>84</v>
      </c>
      <c r="H1199" s="177">
        <v>1</v>
      </c>
      <c r="I1199" s="178">
        <v>2612</v>
      </c>
      <c r="J1199" s="176">
        <v>46093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12.91</v>
      </c>
    </row>
    <row r="1200" spans="1:16" ht="19.5" hidden="1" customHeight="1">
      <c r="A1200" s="172" t="s">
        <v>3180</v>
      </c>
      <c r="B1200" s="176">
        <v>46096</v>
      </c>
      <c r="C1200" s="172" t="s">
        <v>100</v>
      </c>
      <c r="D1200" s="172" t="s">
        <v>103</v>
      </c>
      <c r="E1200" s="172" t="s">
        <v>43</v>
      </c>
      <c r="F1200" s="172" t="s">
        <v>125</v>
      </c>
      <c r="G1200" s="172" t="s">
        <v>84</v>
      </c>
      <c r="H1200" s="177">
        <v>1</v>
      </c>
      <c r="I1200" s="178">
        <v>2612</v>
      </c>
      <c r="J1200" s="176">
        <v>46093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1308.22</v>
      </c>
    </row>
    <row r="1201" spans="1:16" ht="19.5" hidden="1" customHeight="1">
      <c r="A1201" s="172" t="s">
        <v>3180</v>
      </c>
      <c r="B1201" s="176">
        <v>46096</v>
      </c>
      <c r="C1201" s="172" t="s">
        <v>104</v>
      </c>
      <c r="D1201" s="172" t="s">
        <v>105</v>
      </c>
      <c r="E1201" s="172" t="s">
        <v>43</v>
      </c>
      <c r="F1201" s="172" t="s">
        <v>125</v>
      </c>
      <c r="G1201" s="172" t="s">
        <v>84</v>
      </c>
      <c r="H1201" s="177">
        <v>1</v>
      </c>
      <c r="I1201" s="178">
        <v>2612</v>
      </c>
      <c r="J1201" s="176">
        <v>46093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-1123.1600000000001</v>
      </c>
    </row>
    <row r="1202" spans="1:16" ht="19.5" hidden="1" customHeight="1">
      <c r="A1202" s="172" t="s">
        <v>3180</v>
      </c>
      <c r="B1202" s="176">
        <v>46096</v>
      </c>
      <c r="C1202" s="172" t="s">
        <v>2694</v>
      </c>
      <c r="D1202" s="172" t="s">
        <v>95</v>
      </c>
      <c r="E1202" s="172" t="s">
        <v>43</v>
      </c>
      <c r="F1202" s="172" t="s">
        <v>125</v>
      </c>
      <c r="G1202" s="172" t="s">
        <v>84</v>
      </c>
      <c r="H1202" s="177">
        <v>1</v>
      </c>
      <c r="I1202" s="178">
        <v>2612</v>
      </c>
      <c r="J1202" s="176">
        <v>46093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-14.5</v>
      </c>
    </row>
    <row r="1203" spans="1:16" ht="19.5" hidden="1" customHeight="1">
      <c r="A1203" s="172" t="s">
        <v>3181</v>
      </c>
      <c r="B1203" s="176">
        <v>46096</v>
      </c>
      <c r="C1203" s="172" t="s">
        <v>92</v>
      </c>
      <c r="D1203" s="172" t="s">
        <v>24</v>
      </c>
      <c r="E1203" s="172" t="s">
        <v>60</v>
      </c>
      <c r="F1203" s="172" t="s">
        <v>1426</v>
      </c>
      <c r="G1203" s="172" t="s">
        <v>84</v>
      </c>
      <c r="H1203" s="177">
        <v>1</v>
      </c>
      <c r="I1203" s="178">
        <v>2517</v>
      </c>
      <c r="J1203" s="176">
        <v>46092</v>
      </c>
      <c r="K1203" s="172" t="s">
        <v>93</v>
      </c>
      <c r="L1203" s="172" t="s">
        <v>94</v>
      </c>
      <c r="M1203" s="179">
        <v>0.43</v>
      </c>
      <c r="N1203" s="177"/>
      <c r="O1203" s="177">
        <v>34</v>
      </c>
      <c r="P1203" s="180">
        <v>-108.12</v>
      </c>
    </row>
    <row r="1204" spans="1:16" ht="19.5" hidden="1" customHeight="1">
      <c r="A1204" s="172" t="s">
        <v>3181</v>
      </c>
      <c r="B1204" s="176">
        <v>46096</v>
      </c>
      <c r="C1204" s="172" t="s">
        <v>100</v>
      </c>
      <c r="D1204" s="172" t="s">
        <v>101</v>
      </c>
      <c r="E1204" s="172" t="s">
        <v>60</v>
      </c>
      <c r="F1204" s="172" t="s">
        <v>1426</v>
      </c>
      <c r="G1204" s="172" t="s">
        <v>84</v>
      </c>
      <c r="H1204" s="177">
        <v>1</v>
      </c>
      <c r="I1204" s="178">
        <v>2517</v>
      </c>
      <c r="J1204" s="176">
        <v>46092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1027.57</v>
      </c>
    </row>
    <row r="1205" spans="1:16" ht="19.5" hidden="1" customHeight="1">
      <c r="A1205" s="172" t="s">
        <v>3181</v>
      </c>
      <c r="B1205" s="176">
        <v>46096</v>
      </c>
      <c r="C1205" s="172" t="s">
        <v>100</v>
      </c>
      <c r="D1205" s="172" t="s">
        <v>102</v>
      </c>
      <c r="E1205" s="172" t="s">
        <v>60</v>
      </c>
      <c r="F1205" s="172" t="s">
        <v>1426</v>
      </c>
      <c r="G1205" s="172" t="s">
        <v>84</v>
      </c>
      <c r="H1205" s="177">
        <v>1</v>
      </c>
      <c r="I1205" s="178">
        <v>2517</v>
      </c>
      <c r="J1205" s="176">
        <v>46092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10.28</v>
      </c>
    </row>
    <row r="1206" spans="1:16" ht="19.5" hidden="1" customHeight="1">
      <c r="A1206" s="172" t="s">
        <v>3181</v>
      </c>
      <c r="B1206" s="176">
        <v>46096</v>
      </c>
      <c r="C1206" s="172" t="s">
        <v>100</v>
      </c>
      <c r="D1206" s="172" t="s">
        <v>103</v>
      </c>
      <c r="E1206" s="172" t="s">
        <v>60</v>
      </c>
      <c r="F1206" s="172" t="s">
        <v>1426</v>
      </c>
      <c r="G1206" s="172" t="s">
        <v>84</v>
      </c>
      <c r="H1206" s="177">
        <v>1</v>
      </c>
      <c r="I1206" s="178">
        <v>2517</v>
      </c>
      <c r="J1206" s="176">
        <v>46092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1479.15</v>
      </c>
    </row>
    <row r="1207" spans="1:16" ht="19.5" hidden="1" customHeight="1">
      <c r="A1207" s="172" t="s">
        <v>3181</v>
      </c>
      <c r="B1207" s="176">
        <v>46096</v>
      </c>
      <c r="C1207" s="172" t="s">
        <v>104</v>
      </c>
      <c r="D1207" s="172" t="s">
        <v>105</v>
      </c>
      <c r="E1207" s="172" t="s">
        <v>60</v>
      </c>
      <c r="F1207" s="172" t="s">
        <v>1426</v>
      </c>
      <c r="G1207" s="172" t="s">
        <v>84</v>
      </c>
      <c r="H1207" s="177">
        <v>1</v>
      </c>
      <c r="I1207" s="178">
        <v>2517</v>
      </c>
      <c r="J1207" s="176">
        <v>46092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-1082.31</v>
      </c>
    </row>
    <row r="1208" spans="1:16" ht="19.5" hidden="1" customHeight="1">
      <c r="A1208" s="172" t="s">
        <v>3182</v>
      </c>
      <c r="B1208" s="176">
        <v>46096</v>
      </c>
      <c r="C1208" s="172" t="s">
        <v>92</v>
      </c>
      <c r="D1208" s="172" t="s">
        <v>24</v>
      </c>
      <c r="E1208" s="172" t="s">
        <v>57</v>
      </c>
      <c r="F1208" s="172" t="s">
        <v>1263</v>
      </c>
      <c r="G1208" s="172" t="s">
        <v>84</v>
      </c>
      <c r="H1208" s="177">
        <v>1</v>
      </c>
      <c r="I1208" s="178">
        <v>2470</v>
      </c>
      <c r="J1208" s="176">
        <v>46083</v>
      </c>
      <c r="K1208" s="172" t="s">
        <v>93</v>
      </c>
      <c r="L1208" s="172" t="s">
        <v>94</v>
      </c>
      <c r="M1208" s="179">
        <v>0.43</v>
      </c>
      <c r="N1208" s="177"/>
      <c r="O1208" s="177">
        <v>35</v>
      </c>
      <c r="P1208" s="180">
        <v>-114.68</v>
      </c>
    </row>
    <row r="1209" spans="1:16" ht="19.5" hidden="1" customHeight="1">
      <c r="A1209" s="172" t="s">
        <v>3182</v>
      </c>
      <c r="B1209" s="176">
        <v>46096</v>
      </c>
      <c r="C1209" s="172" t="s">
        <v>100</v>
      </c>
      <c r="D1209" s="172" t="s">
        <v>101</v>
      </c>
      <c r="E1209" s="172" t="s">
        <v>57</v>
      </c>
      <c r="F1209" s="172" t="s">
        <v>1263</v>
      </c>
      <c r="G1209" s="172" t="s">
        <v>84</v>
      </c>
      <c r="H1209" s="177">
        <v>1</v>
      </c>
      <c r="I1209" s="178">
        <v>2470</v>
      </c>
      <c r="J1209" s="176">
        <v>46083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1099.05</v>
      </c>
    </row>
    <row r="1210" spans="1:16" ht="19.5" hidden="1" customHeight="1">
      <c r="A1210" s="172" t="s">
        <v>3182</v>
      </c>
      <c r="B1210" s="176">
        <v>46096</v>
      </c>
      <c r="C1210" s="172" t="s">
        <v>100</v>
      </c>
      <c r="D1210" s="172" t="s">
        <v>102</v>
      </c>
      <c r="E1210" s="172" t="s">
        <v>57</v>
      </c>
      <c r="F1210" s="172" t="s">
        <v>1263</v>
      </c>
      <c r="G1210" s="172" t="s">
        <v>84</v>
      </c>
      <c r="H1210" s="177">
        <v>1</v>
      </c>
      <c r="I1210" s="178">
        <v>2470</v>
      </c>
      <c r="J1210" s="176">
        <v>46083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10.99</v>
      </c>
    </row>
    <row r="1211" spans="1:16" ht="19.5" hidden="1" customHeight="1">
      <c r="A1211" s="172" t="s">
        <v>3182</v>
      </c>
      <c r="B1211" s="176">
        <v>46096</v>
      </c>
      <c r="C1211" s="172" t="s">
        <v>100</v>
      </c>
      <c r="D1211" s="172" t="s">
        <v>103</v>
      </c>
      <c r="E1211" s="172" t="s">
        <v>57</v>
      </c>
      <c r="F1211" s="172" t="s">
        <v>1263</v>
      </c>
      <c r="G1211" s="172" t="s">
        <v>84</v>
      </c>
      <c r="H1211" s="177">
        <v>1</v>
      </c>
      <c r="I1211" s="178">
        <v>2470</v>
      </c>
      <c r="J1211" s="176">
        <v>46083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1359.96</v>
      </c>
    </row>
    <row r="1212" spans="1:16" ht="19.5" hidden="1" customHeight="1">
      <c r="A1212" s="172" t="s">
        <v>3182</v>
      </c>
      <c r="B1212" s="176">
        <v>46096</v>
      </c>
      <c r="C1212" s="172" t="s">
        <v>104</v>
      </c>
      <c r="D1212" s="172" t="s">
        <v>105</v>
      </c>
      <c r="E1212" s="172" t="s">
        <v>57</v>
      </c>
      <c r="F1212" s="172" t="s">
        <v>1263</v>
      </c>
      <c r="G1212" s="172" t="s">
        <v>84</v>
      </c>
      <c r="H1212" s="177">
        <v>1</v>
      </c>
      <c r="I1212" s="178">
        <v>2470</v>
      </c>
      <c r="J1212" s="176">
        <v>46083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-1062.0999999999999</v>
      </c>
    </row>
    <row r="1213" spans="1:16" ht="19.5" hidden="1" customHeight="1">
      <c r="A1213" s="172" t="s">
        <v>3182</v>
      </c>
      <c r="B1213" s="176">
        <v>46096</v>
      </c>
      <c r="C1213" s="172" t="s">
        <v>2694</v>
      </c>
      <c r="D1213" s="172" t="s">
        <v>95</v>
      </c>
      <c r="E1213" s="172" t="s">
        <v>57</v>
      </c>
      <c r="F1213" s="172" t="s">
        <v>1263</v>
      </c>
      <c r="G1213" s="172" t="s">
        <v>84</v>
      </c>
      <c r="H1213" s="177">
        <v>1</v>
      </c>
      <c r="I1213" s="178">
        <v>2470</v>
      </c>
      <c r="J1213" s="176">
        <v>46083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-13.72</v>
      </c>
    </row>
    <row r="1214" spans="1:16" ht="19.5" hidden="1" customHeight="1">
      <c r="A1214" s="172" t="s">
        <v>3180</v>
      </c>
      <c r="B1214" s="176">
        <v>46096</v>
      </c>
      <c r="C1214" s="172" t="s">
        <v>2694</v>
      </c>
      <c r="D1214" s="172" t="s">
        <v>82</v>
      </c>
      <c r="E1214" s="172" t="s">
        <v>43</v>
      </c>
      <c r="F1214" s="172" t="s">
        <v>125</v>
      </c>
      <c r="G1214" s="172" t="s">
        <v>84</v>
      </c>
      <c r="H1214" s="177">
        <v>1</v>
      </c>
      <c r="I1214" s="178">
        <v>0</v>
      </c>
      <c r="J1214" s="176">
        <v>46093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-24.53</v>
      </c>
    </row>
    <row r="1215" spans="1:16" ht="19.5" hidden="1" customHeight="1">
      <c r="A1215" s="172" t="s">
        <v>3181</v>
      </c>
      <c r="B1215" s="176">
        <v>46096</v>
      </c>
      <c r="C1215" s="172" t="s">
        <v>2694</v>
      </c>
      <c r="D1215" s="172" t="s">
        <v>82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46092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-19.52</v>
      </c>
    </row>
    <row r="1216" spans="1:16" ht="19.5" hidden="1" customHeight="1">
      <c r="A1216" s="172" t="s">
        <v>3183</v>
      </c>
      <c r="B1216" s="176">
        <v>46096</v>
      </c>
      <c r="C1216" s="172" t="s">
        <v>92</v>
      </c>
      <c r="D1216" s="172" t="s">
        <v>24</v>
      </c>
      <c r="E1216" s="172" t="s">
        <v>52</v>
      </c>
      <c r="F1216" s="172" t="s">
        <v>90</v>
      </c>
      <c r="G1216" s="172" t="s">
        <v>84</v>
      </c>
      <c r="H1216" s="177">
        <v>1</v>
      </c>
      <c r="I1216" s="178">
        <v>2470</v>
      </c>
      <c r="J1216" s="176">
        <v>46083</v>
      </c>
      <c r="K1216" s="172" t="s">
        <v>93</v>
      </c>
      <c r="L1216" s="172" t="s">
        <v>94</v>
      </c>
      <c r="M1216" s="179">
        <v>0.43</v>
      </c>
      <c r="N1216" s="177"/>
      <c r="O1216" s="177">
        <v>35</v>
      </c>
      <c r="P1216" s="180">
        <v>-114.68</v>
      </c>
    </row>
    <row r="1217" spans="1:16" ht="19.5" hidden="1" customHeight="1">
      <c r="A1217" s="172" t="s">
        <v>3183</v>
      </c>
      <c r="B1217" s="176">
        <v>46096</v>
      </c>
      <c r="C1217" s="172" t="s">
        <v>100</v>
      </c>
      <c r="D1217" s="172" t="s">
        <v>101</v>
      </c>
      <c r="E1217" s="172" t="s">
        <v>52</v>
      </c>
      <c r="F1217" s="172" t="s">
        <v>90</v>
      </c>
      <c r="G1217" s="172" t="s">
        <v>84</v>
      </c>
      <c r="H1217" s="177">
        <v>1</v>
      </c>
      <c r="I1217" s="178">
        <v>2470</v>
      </c>
      <c r="J1217" s="176">
        <v>46083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1187.6199999999999</v>
      </c>
    </row>
    <row r="1218" spans="1:16" ht="19.5" hidden="1" customHeight="1">
      <c r="A1218" s="172" t="s">
        <v>3183</v>
      </c>
      <c r="B1218" s="176">
        <v>46096</v>
      </c>
      <c r="C1218" s="172" t="s">
        <v>100</v>
      </c>
      <c r="D1218" s="172" t="s">
        <v>102</v>
      </c>
      <c r="E1218" s="172" t="s">
        <v>52</v>
      </c>
      <c r="F1218" s="172" t="s">
        <v>90</v>
      </c>
      <c r="G1218" s="172" t="s">
        <v>84</v>
      </c>
      <c r="H1218" s="177">
        <v>1</v>
      </c>
      <c r="I1218" s="178">
        <v>2470</v>
      </c>
      <c r="J1218" s="176">
        <v>46083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11.88</v>
      </c>
    </row>
    <row r="1219" spans="1:16" ht="19.5" hidden="1" customHeight="1">
      <c r="A1219" s="172" t="s">
        <v>3183</v>
      </c>
      <c r="B1219" s="176">
        <v>46096</v>
      </c>
      <c r="C1219" s="172" t="s">
        <v>100</v>
      </c>
      <c r="D1219" s="172" t="s">
        <v>103</v>
      </c>
      <c r="E1219" s="172" t="s">
        <v>52</v>
      </c>
      <c r="F1219" s="172" t="s">
        <v>90</v>
      </c>
      <c r="G1219" s="172" t="s">
        <v>84</v>
      </c>
      <c r="H1219" s="177">
        <v>1</v>
      </c>
      <c r="I1219" s="178">
        <v>2470</v>
      </c>
      <c r="J1219" s="176">
        <v>46083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1270.5</v>
      </c>
    </row>
    <row r="1220" spans="1:16" ht="19.5" hidden="1" customHeight="1">
      <c r="A1220" s="172" t="s">
        <v>3183</v>
      </c>
      <c r="B1220" s="176">
        <v>46096</v>
      </c>
      <c r="C1220" s="172" t="s">
        <v>104</v>
      </c>
      <c r="D1220" s="172" t="s">
        <v>105</v>
      </c>
      <c r="E1220" s="172" t="s">
        <v>52</v>
      </c>
      <c r="F1220" s="172" t="s">
        <v>90</v>
      </c>
      <c r="G1220" s="172" t="s">
        <v>84</v>
      </c>
      <c r="H1220" s="177">
        <v>1</v>
      </c>
      <c r="I1220" s="178">
        <v>2470</v>
      </c>
      <c r="J1220" s="176">
        <v>46083</v>
      </c>
      <c r="K1220" s="172" t="s">
        <v>93</v>
      </c>
      <c r="L1220" s="172" t="s">
        <v>94</v>
      </c>
      <c r="M1220" s="179">
        <v>0.43</v>
      </c>
      <c r="N1220" s="177"/>
      <c r="O1220" s="177"/>
      <c r="P1220" s="180">
        <v>-1062.0999999999999</v>
      </c>
    </row>
    <row r="1221" spans="1:16" ht="19.5" hidden="1" customHeight="1">
      <c r="A1221" s="172" t="s">
        <v>3183</v>
      </c>
      <c r="B1221" s="176">
        <v>46096</v>
      </c>
      <c r="C1221" s="172" t="s">
        <v>2694</v>
      </c>
      <c r="D1221" s="172" t="s">
        <v>95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2470</v>
      </c>
      <c r="J1221" s="176">
        <v>46083</v>
      </c>
      <c r="K1221" s="172" t="s">
        <v>93</v>
      </c>
      <c r="L1221" s="172" t="s">
        <v>94</v>
      </c>
      <c r="M1221" s="179">
        <v>0.43</v>
      </c>
      <c r="N1221" s="177"/>
      <c r="O1221" s="177"/>
      <c r="P1221" s="180">
        <v>-13.72</v>
      </c>
    </row>
    <row r="1222" spans="1:16" ht="19.5" hidden="1" customHeight="1">
      <c r="A1222" s="172" t="s">
        <v>3184</v>
      </c>
      <c r="B1222" s="176">
        <v>46096</v>
      </c>
      <c r="C1222" s="172" t="s">
        <v>92</v>
      </c>
      <c r="D1222" s="172" t="s">
        <v>24</v>
      </c>
      <c r="E1222" s="172" t="s">
        <v>43</v>
      </c>
      <c r="F1222" s="172" t="s">
        <v>125</v>
      </c>
      <c r="G1222" s="172" t="s">
        <v>84</v>
      </c>
      <c r="H1222" s="177">
        <v>1</v>
      </c>
      <c r="I1222" s="178">
        <v>0</v>
      </c>
      <c r="J1222" s="176">
        <v>46093</v>
      </c>
      <c r="K1222" s="172" t="s">
        <v>93</v>
      </c>
      <c r="L1222" s="172" t="s">
        <v>94</v>
      </c>
      <c r="M1222" s="179">
        <v>0</v>
      </c>
      <c r="N1222" s="177"/>
      <c r="O1222" s="177">
        <v>34</v>
      </c>
      <c r="P1222" s="180">
        <v>-46.77</v>
      </c>
    </row>
    <row r="1223" spans="1:16" ht="19.5" hidden="1" customHeight="1">
      <c r="A1223" s="172" t="s">
        <v>3184</v>
      </c>
      <c r="B1223" s="176">
        <v>46096</v>
      </c>
      <c r="C1223" s="172" t="s">
        <v>2694</v>
      </c>
      <c r="D1223" s="172" t="s">
        <v>95</v>
      </c>
      <c r="E1223" s="172" t="s">
        <v>43</v>
      </c>
      <c r="F1223" s="172" t="s">
        <v>125</v>
      </c>
      <c r="G1223" s="172" t="s">
        <v>84</v>
      </c>
      <c r="H1223" s="177">
        <v>1</v>
      </c>
      <c r="I1223" s="178">
        <v>0</v>
      </c>
      <c r="J1223" s="176">
        <v>46093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-13.94</v>
      </c>
    </row>
    <row r="1224" spans="1:16" ht="19.5" hidden="1" customHeight="1">
      <c r="A1224" s="172" t="s">
        <v>3184</v>
      </c>
      <c r="B1224" s="176">
        <v>46096</v>
      </c>
      <c r="C1224" s="172" t="s">
        <v>92</v>
      </c>
      <c r="D1224" s="172" t="s">
        <v>96</v>
      </c>
      <c r="E1224" s="172" t="s">
        <v>43</v>
      </c>
      <c r="F1224" s="172" t="s">
        <v>125</v>
      </c>
      <c r="G1224" s="172" t="s">
        <v>84</v>
      </c>
      <c r="H1224" s="177">
        <v>1</v>
      </c>
      <c r="I1224" s="178">
        <v>0</v>
      </c>
      <c r="J1224" s="176">
        <v>46093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0</v>
      </c>
    </row>
    <row r="1225" spans="1:16" ht="19.5" hidden="1" customHeight="1">
      <c r="A1225" s="172" t="s">
        <v>3184</v>
      </c>
      <c r="B1225" s="176">
        <v>46096</v>
      </c>
      <c r="C1225" s="172" t="s">
        <v>92</v>
      </c>
      <c r="D1225" s="172" t="s">
        <v>97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46093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-46.77</v>
      </c>
    </row>
    <row r="1226" spans="1:16" ht="19.5" hidden="1" customHeight="1">
      <c r="A1226" s="172" t="s">
        <v>3184</v>
      </c>
      <c r="B1226" s="176">
        <v>46096</v>
      </c>
      <c r="C1226" s="172" t="s">
        <v>2694</v>
      </c>
      <c r="D1226" s="172" t="s">
        <v>98</v>
      </c>
      <c r="E1226" s="172" t="s">
        <v>43</v>
      </c>
      <c r="F1226" s="172" t="s">
        <v>125</v>
      </c>
      <c r="G1226" s="172" t="s">
        <v>84</v>
      </c>
      <c r="H1226" s="177">
        <v>1</v>
      </c>
      <c r="I1226" s="178">
        <v>0</v>
      </c>
      <c r="J1226" s="176">
        <v>46093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</v>
      </c>
    </row>
    <row r="1227" spans="1:16" ht="19.5" hidden="1" customHeight="1">
      <c r="A1227" s="172" t="s">
        <v>3185</v>
      </c>
      <c r="B1227" s="176">
        <v>46096</v>
      </c>
      <c r="C1227" s="172" t="s">
        <v>92</v>
      </c>
      <c r="D1227" s="172" t="s">
        <v>24</v>
      </c>
      <c r="E1227" s="172" t="s">
        <v>43</v>
      </c>
      <c r="F1227" s="172" t="s">
        <v>125</v>
      </c>
      <c r="G1227" s="172" t="s">
        <v>84</v>
      </c>
      <c r="H1227" s="177">
        <v>1</v>
      </c>
      <c r="I1227" s="178">
        <v>2612</v>
      </c>
      <c r="J1227" s="176">
        <v>46095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-110.63</v>
      </c>
    </row>
    <row r="1228" spans="1:16" ht="19.5" hidden="1" customHeight="1">
      <c r="A1228" s="172" t="s">
        <v>3185</v>
      </c>
      <c r="B1228" s="176">
        <v>46096</v>
      </c>
      <c r="C1228" s="172" t="s">
        <v>100</v>
      </c>
      <c r="D1228" s="172" t="s">
        <v>101</v>
      </c>
      <c r="E1228" s="172" t="s">
        <v>43</v>
      </c>
      <c r="F1228" s="172" t="s">
        <v>125</v>
      </c>
      <c r="G1228" s="172" t="s">
        <v>84</v>
      </c>
      <c r="H1228" s="177">
        <v>1</v>
      </c>
      <c r="I1228" s="178">
        <v>2612</v>
      </c>
      <c r="J1228" s="176">
        <v>46095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1196.19</v>
      </c>
    </row>
    <row r="1229" spans="1:16" ht="19.5" hidden="1" customHeight="1">
      <c r="A1229" s="172" t="s">
        <v>3185</v>
      </c>
      <c r="B1229" s="176">
        <v>46096</v>
      </c>
      <c r="C1229" s="172" t="s">
        <v>100</v>
      </c>
      <c r="D1229" s="172" t="s">
        <v>102</v>
      </c>
      <c r="E1229" s="172" t="s">
        <v>43</v>
      </c>
      <c r="F1229" s="172" t="s">
        <v>125</v>
      </c>
      <c r="G1229" s="172" t="s">
        <v>84</v>
      </c>
      <c r="H1229" s="177">
        <v>1</v>
      </c>
      <c r="I1229" s="178">
        <v>2612</v>
      </c>
      <c r="J1229" s="176">
        <v>46095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11.96</v>
      </c>
    </row>
    <row r="1230" spans="1:16" ht="19.5" hidden="1" customHeight="1">
      <c r="A1230" s="172" t="s">
        <v>3185</v>
      </c>
      <c r="B1230" s="176">
        <v>46096</v>
      </c>
      <c r="C1230" s="172" t="s">
        <v>100</v>
      </c>
      <c r="D1230" s="172" t="s">
        <v>103</v>
      </c>
      <c r="E1230" s="172" t="s">
        <v>43</v>
      </c>
      <c r="F1230" s="172" t="s">
        <v>125</v>
      </c>
      <c r="G1230" s="172" t="s">
        <v>84</v>
      </c>
      <c r="H1230" s="177">
        <v>1</v>
      </c>
      <c r="I1230" s="178">
        <v>2612</v>
      </c>
      <c r="J1230" s="176">
        <v>46095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1403.85</v>
      </c>
    </row>
    <row r="1231" spans="1:16" ht="19.5" hidden="1" customHeight="1">
      <c r="A1231" s="172" t="s">
        <v>3185</v>
      </c>
      <c r="B1231" s="176">
        <v>46096</v>
      </c>
      <c r="C1231" s="172" t="s">
        <v>104</v>
      </c>
      <c r="D1231" s="172" t="s">
        <v>105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2612</v>
      </c>
      <c r="J1231" s="176">
        <v>46095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-1123.1600000000001</v>
      </c>
    </row>
    <row r="1232" spans="1:16" ht="19.5" hidden="1" customHeight="1">
      <c r="A1232" s="172" t="s">
        <v>3185</v>
      </c>
      <c r="B1232" s="176">
        <v>46096</v>
      </c>
      <c r="C1232" s="172" t="s">
        <v>2694</v>
      </c>
      <c r="D1232" s="172" t="s">
        <v>95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2612</v>
      </c>
      <c r="J1232" s="176">
        <v>46095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-10.58</v>
      </c>
    </row>
    <row r="1233" spans="1:16" ht="19.5" hidden="1" customHeight="1">
      <c r="A1233" s="172" t="s">
        <v>3185</v>
      </c>
      <c r="B1233" s="176">
        <v>46096</v>
      </c>
      <c r="C1233" s="172" t="s">
        <v>2694</v>
      </c>
      <c r="D1233" s="172" t="s">
        <v>82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0</v>
      </c>
      <c r="J1233" s="176">
        <v>46095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-22.73</v>
      </c>
    </row>
    <row r="1234" spans="1:16" ht="19.5" hidden="1" customHeight="1">
      <c r="A1234" s="172" t="s">
        <v>3186</v>
      </c>
      <c r="B1234" s="176">
        <v>46096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0</v>
      </c>
      <c r="J1234" s="176">
        <v>46092</v>
      </c>
      <c r="K1234" s="172" t="s">
        <v>93</v>
      </c>
      <c r="L1234" s="172" t="s">
        <v>94</v>
      </c>
      <c r="M1234" s="179">
        <v>0</v>
      </c>
      <c r="N1234" s="177"/>
      <c r="O1234" s="177">
        <v>34</v>
      </c>
      <c r="P1234" s="180">
        <v>-56.94</v>
      </c>
    </row>
    <row r="1235" spans="1:16" ht="19.5" hidden="1" customHeight="1">
      <c r="A1235" s="172" t="s">
        <v>3186</v>
      </c>
      <c r="B1235" s="176">
        <v>46096</v>
      </c>
      <c r="C1235" s="172" t="s">
        <v>2694</v>
      </c>
      <c r="D1235" s="172" t="s">
        <v>95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0</v>
      </c>
      <c r="J1235" s="176">
        <v>46092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-10.57</v>
      </c>
    </row>
    <row r="1236" spans="1:16" ht="19.5" hidden="1" customHeight="1">
      <c r="A1236" s="172" t="s">
        <v>3186</v>
      </c>
      <c r="B1236" s="176">
        <v>46096</v>
      </c>
      <c r="C1236" s="172" t="s">
        <v>92</v>
      </c>
      <c r="D1236" s="172" t="s">
        <v>96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0</v>
      </c>
      <c r="J1236" s="176">
        <v>46092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0</v>
      </c>
    </row>
    <row r="1237" spans="1:16" ht="19.5" hidden="1" customHeight="1">
      <c r="A1237" s="172" t="s">
        <v>3186</v>
      </c>
      <c r="B1237" s="176">
        <v>46096</v>
      </c>
      <c r="C1237" s="172" t="s">
        <v>92</v>
      </c>
      <c r="D1237" s="172" t="s">
        <v>97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0</v>
      </c>
      <c r="J1237" s="176">
        <v>46092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-56.94</v>
      </c>
    </row>
    <row r="1238" spans="1:16" ht="19.5" hidden="1" customHeight="1">
      <c r="A1238" s="172" t="s">
        <v>3186</v>
      </c>
      <c r="B1238" s="176">
        <v>46096</v>
      </c>
      <c r="C1238" s="172" t="s">
        <v>2694</v>
      </c>
      <c r="D1238" s="172" t="s">
        <v>98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0</v>
      </c>
      <c r="J1238" s="176">
        <v>46092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-15</v>
      </c>
    </row>
    <row r="1239" spans="1:16" ht="19.5" hidden="1" customHeight="1">
      <c r="A1239" s="172" t="s">
        <v>3123</v>
      </c>
      <c r="B1239" s="176">
        <v>46096</v>
      </c>
      <c r="C1239" s="172" t="s">
        <v>92</v>
      </c>
      <c r="D1239" s="172" t="s">
        <v>24</v>
      </c>
      <c r="E1239" s="172" t="s">
        <v>42</v>
      </c>
      <c r="F1239" s="172" t="s">
        <v>89</v>
      </c>
      <c r="G1239" s="172" t="s">
        <v>84</v>
      </c>
      <c r="H1239" s="177">
        <v>1</v>
      </c>
      <c r="I1239" s="178">
        <v>0</v>
      </c>
      <c r="J1239" s="176">
        <v>46089</v>
      </c>
      <c r="K1239" s="172" t="s">
        <v>93</v>
      </c>
      <c r="L1239" s="172" t="s">
        <v>94</v>
      </c>
      <c r="M1239" s="179">
        <v>0</v>
      </c>
      <c r="N1239" s="177"/>
      <c r="O1239" s="177">
        <v>35</v>
      </c>
      <c r="P1239" s="180">
        <v>-46.77</v>
      </c>
    </row>
    <row r="1240" spans="1:16" ht="19.5" hidden="1" customHeight="1">
      <c r="A1240" s="172" t="s">
        <v>3123</v>
      </c>
      <c r="B1240" s="176">
        <v>46096</v>
      </c>
      <c r="C1240" s="172" t="s">
        <v>2694</v>
      </c>
      <c r="D1240" s="172" t="s">
        <v>95</v>
      </c>
      <c r="E1240" s="172" t="s">
        <v>42</v>
      </c>
      <c r="F1240" s="172" t="s">
        <v>89</v>
      </c>
      <c r="G1240" s="172" t="s">
        <v>84</v>
      </c>
      <c r="H1240" s="177">
        <v>1</v>
      </c>
      <c r="I1240" s="178">
        <v>0</v>
      </c>
      <c r="J1240" s="176">
        <v>46089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-14.87</v>
      </c>
    </row>
    <row r="1241" spans="1:16" ht="19.5" hidden="1" customHeight="1">
      <c r="A1241" s="172" t="s">
        <v>3123</v>
      </c>
      <c r="B1241" s="176">
        <v>46096</v>
      </c>
      <c r="C1241" s="172" t="s">
        <v>92</v>
      </c>
      <c r="D1241" s="172" t="s">
        <v>96</v>
      </c>
      <c r="E1241" s="172" t="s">
        <v>42</v>
      </c>
      <c r="F1241" s="172" t="s">
        <v>89</v>
      </c>
      <c r="G1241" s="172" t="s">
        <v>84</v>
      </c>
      <c r="H1241" s="177">
        <v>1</v>
      </c>
      <c r="I1241" s="178">
        <v>0</v>
      </c>
      <c r="J1241" s="176">
        <v>46089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3123</v>
      </c>
      <c r="B1242" s="176">
        <v>46096</v>
      </c>
      <c r="C1242" s="172" t="s">
        <v>92</v>
      </c>
      <c r="D1242" s="172" t="s">
        <v>97</v>
      </c>
      <c r="E1242" s="172" t="s">
        <v>42</v>
      </c>
      <c r="F1242" s="172" t="s">
        <v>89</v>
      </c>
      <c r="G1242" s="172" t="s">
        <v>84</v>
      </c>
      <c r="H1242" s="177">
        <v>1</v>
      </c>
      <c r="I1242" s="178">
        <v>0</v>
      </c>
      <c r="J1242" s="176">
        <v>46089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-46.77</v>
      </c>
    </row>
    <row r="1243" spans="1:16" ht="19.5" hidden="1" customHeight="1">
      <c r="A1243" s="172" t="s">
        <v>3123</v>
      </c>
      <c r="B1243" s="176">
        <v>46096</v>
      </c>
      <c r="C1243" s="172" t="s">
        <v>2694</v>
      </c>
      <c r="D1243" s="172" t="s">
        <v>98</v>
      </c>
      <c r="E1243" s="172" t="s">
        <v>42</v>
      </c>
      <c r="F1243" s="172" t="s">
        <v>89</v>
      </c>
      <c r="G1243" s="172" t="s">
        <v>84</v>
      </c>
      <c r="H1243" s="177">
        <v>1</v>
      </c>
      <c r="I1243" s="178">
        <v>0</v>
      </c>
      <c r="J1243" s="176">
        <v>46089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-15</v>
      </c>
    </row>
    <row r="1244" spans="1:16" ht="19.5" hidden="1" customHeight="1">
      <c r="A1244" s="172" t="s">
        <v>3187</v>
      </c>
      <c r="B1244" s="176">
        <v>46096</v>
      </c>
      <c r="C1244" s="172" t="s">
        <v>92</v>
      </c>
      <c r="D1244" s="172" t="s">
        <v>24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0</v>
      </c>
      <c r="J1244" s="176">
        <v>46086</v>
      </c>
      <c r="K1244" s="172" t="s">
        <v>93</v>
      </c>
      <c r="L1244" s="172" t="s">
        <v>94</v>
      </c>
      <c r="M1244" s="179">
        <v>0</v>
      </c>
      <c r="N1244" s="177"/>
      <c r="O1244" s="177">
        <v>35</v>
      </c>
      <c r="P1244" s="180">
        <v>-46.77</v>
      </c>
    </row>
    <row r="1245" spans="1:16" ht="19.5" hidden="1" customHeight="1">
      <c r="A1245" s="172" t="s">
        <v>3187</v>
      </c>
      <c r="B1245" s="176">
        <v>46096</v>
      </c>
      <c r="C1245" s="172" t="s">
        <v>2694</v>
      </c>
      <c r="D1245" s="172" t="s">
        <v>95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0</v>
      </c>
      <c r="J1245" s="176">
        <v>46086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-11.96</v>
      </c>
    </row>
    <row r="1246" spans="1:16" ht="19.5" hidden="1" customHeight="1">
      <c r="A1246" s="172" t="s">
        <v>3187</v>
      </c>
      <c r="B1246" s="176">
        <v>46096</v>
      </c>
      <c r="C1246" s="172" t="s">
        <v>92</v>
      </c>
      <c r="D1246" s="172" t="s">
        <v>96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0</v>
      </c>
      <c r="J1246" s="176">
        <v>46086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0</v>
      </c>
    </row>
    <row r="1247" spans="1:16" ht="19.5" hidden="1" customHeight="1">
      <c r="A1247" s="172" t="s">
        <v>3187</v>
      </c>
      <c r="B1247" s="176">
        <v>46096</v>
      </c>
      <c r="C1247" s="172" t="s">
        <v>92</v>
      </c>
      <c r="D1247" s="172" t="s">
        <v>97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46086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-46.77</v>
      </c>
    </row>
    <row r="1248" spans="1:16" ht="19.5" hidden="1" customHeight="1">
      <c r="A1248" s="172" t="s">
        <v>3187</v>
      </c>
      <c r="B1248" s="176">
        <v>46096</v>
      </c>
      <c r="C1248" s="172" t="s">
        <v>2694</v>
      </c>
      <c r="D1248" s="172" t="s">
        <v>98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0</v>
      </c>
      <c r="J1248" s="176">
        <v>46086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-15</v>
      </c>
    </row>
    <row r="1249" spans="1:16" ht="19.5" customHeight="1">
      <c r="A1249" s="172" t="s">
        <v>3013</v>
      </c>
      <c r="B1249" s="176">
        <v>46096</v>
      </c>
      <c r="C1249" s="172" t="s">
        <v>109</v>
      </c>
      <c r="D1249" s="172" t="s">
        <v>143</v>
      </c>
      <c r="E1249" s="172" t="s">
        <v>85</v>
      </c>
      <c r="F1249" s="172" t="s">
        <v>85</v>
      </c>
      <c r="G1249" s="172" t="s">
        <v>85</v>
      </c>
      <c r="H1249" s="177">
        <v>0</v>
      </c>
      <c r="I1249" s="178">
        <v>0</v>
      </c>
      <c r="J1249" s="176">
        <v>46096</v>
      </c>
      <c r="K1249" s="172" t="s">
        <v>85</v>
      </c>
      <c r="L1249" s="172" t="s">
        <v>85</v>
      </c>
      <c r="M1249" s="179">
        <v>0</v>
      </c>
      <c r="N1249" s="177"/>
      <c r="O1249" s="177"/>
      <c r="P1249" s="180">
        <v>-256.45</v>
      </c>
    </row>
    <row r="1250" spans="1:16" ht="19.5" customHeight="1">
      <c r="A1250" s="172" t="s">
        <v>1553</v>
      </c>
      <c r="B1250" s="176">
        <v>46096</v>
      </c>
      <c r="C1250" s="172" t="s">
        <v>109</v>
      </c>
      <c r="D1250" s="172" t="s">
        <v>139</v>
      </c>
      <c r="E1250" s="172" t="s">
        <v>85</v>
      </c>
      <c r="F1250" s="172" t="s">
        <v>85</v>
      </c>
      <c r="G1250" s="172" t="s">
        <v>85</v>
      </c>
      <c r="H1250" s="177">
        <v>0</v>
      </c>
      <c r="I1250" s="178">
        <v>0</v>
      </c>
      <c r="J1250" s="176">
        <v>46096</v>
      </c>
      <c r="K1250" s="172" t="s">
        <v>85</v>
      </c>
      <c r="L1250" s="172" t="s">
        <v>85</v>
      </c>
      <c r="M1250" s="179">
        <v>0</v>
      </c>
      <c r="N1250" s="177"/>
      <c r="O1250" s="177"/>
      <c r="P1250" s="180">
        <v>-590.30999999999995</v>
      </c>
    </row>
    <row r="1251" spans="1:16" ht="19.5" customHeight="1">
      <c r="A1251" s="172" t="s">
        <v>141</v>
      </c>
      <c r="B1251" s="176">
        <v>46096</v>
      </c>
      <c r="C1251" s="172" t="s">
        <v>109</v>
      </c>
      <c r="D1251" s="172" t="s">
        <v>139</v>
      </c>
      <c r="E1251" s="172" t="s">
        <v>85</v>
      </c>
      <c r="F1251" s="172" t="s">
        <v>85</v>
      </c>
      <c r="G1251" s="172" t="s">
        <v>85</v>
      </c>
      <c r="H1251" s="177">
        <v>0</v>
      </c>
      <c r="I1251" s="178">
        <v>0</v>
      </c>
      <c r="J1251" s="176">
        <v>46096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-728.22</v>
      </c>
    </row>
    <row r="1252" spans="1:16" ht="19.5" customHeight="1">
      <c r="A1252" s="172" t="s">
        <v>145</v>
      </c>
      <c r="B1252" s="176">
        <v>46096</v>
      </c>
      <c r="C1252" s="172" t="s">
        <v>109</v>
      </c>
      <c r="D1252" s="172" t="s">
        <v>139</v>
      </c>
      <c r="E1252" s="172" t="s">
        <v>85</v>
      </c>
      <c r="F1252" s="172" t="s">
        <v>85</v>
      </c>
      <c r="G1252" s="172" t="s">
        <v>85</v>
      </c>
      <c r="H1252" s="177">
        <v>0</v>
      </c>
      <c r="I1252" s="178">
        <v>0</v>
      </c>
      <c r="J1252" s="176">
        <v>46096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-726.84</v>
      </c>
    </row>
    <row r="1253" spans="1:16" ht="19.5" customHeight="1">
      <c r="A1253" s="172" t="s">
        <v>144</v>
      </c>
      <c r="B1253" s="176">
        <v>46096</v>
      </c>
      <c r="C1253" s="172" t="s">
        <v>109</v>
      </c>
      <c r="D1253" s="172" t="s">
        <v>139</v>
      </c>
      <c r="E1253" s="172" t="s">
        <v>85</v>
      </c>
      <c r="F1253" s="172" t="s">
        <v>85</v>
      </c>
      <c r="G1253" s="172" t="s">
        <v>85</v>
      </c>
      <c r="H1253" s="177">
        <v>0</v>
      </c>
      <c r="I1253" s="178">
        <v>0</v>
      </c>
      <c r="J1253" s="176">
        <v>46096</v>
      </c>
      <c r="K1253" s="172" t="s">
        <v>85</v>
      </c>
      <c r="L1253" s="172" t="s">
        <v>85</v>
      </c>
      <c r="M1253" s="179">
        <v>0</v>
      </c>
      <c r="N1253" s="177"/>
      <c r="O1253" s="177"/>
      <c r="P1253" s="180">
        <v>-452.7</v>
      </c>
    </row>
    <row r="1254" spans="1:16" ht="19.5" customHeight="1">
      <c r="A1254" s="172" t="s">
        <v>142</v>
      </c>
      <c r="B1254" s="176">
        <v>46096</v>
      </c>
      <c r="C1254" s="172" t="s">
        <v>109</v>
      </c>
      <c r="D1254" s="172" t="s">
        <v>143</v>
      </c>
      <c r="E1254" s="172" t="s">
        <v>85</v>
      </c>
      <c r="F1254" s="172" t="s">
        <v>85</v>
      </c>
      <c r="G1254" s="172" t="s">
        <v>85</v>
      </c>
      <c r="H1254" s="177">
        <v>0</v>
      </c>
      <c r="I1254" s="178">
        <v>0</v>
      </c>
      <c r="J1254" s="176">
        <v>46096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-2578.0700000000002</v>
      </c>
    </row>
  </sheetData>
  <autoFilter ref="A1:P1254" xr:uid="{EF6C3F5A-7DF6-45A8-AD71-9333A37087BF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0337-913C-4281-A851-03DE163BBD04}">
  <sheetPr filterMode="1"/>
  <dimension ref="A1:P1165"/>
  <sheetViews>
    <sheetView topLeftCell="I1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2693</v>
      </c>
      <c r="B2" s="176">
        <v>46083</v>
      </c>
      <c r="C2" s="172" t="s">
        <v>92</v>
      </c>
      <c r="D2" s="172" t="s">
        <v>96</v>
      </c>
      <c r="E2" s="172" t="s">
        <v>43</v>
      </c>
      <c r="F2" s="172" t="s">
        <v>125</v>
      </c>
      <c r="G2" s="172" t="s">
        <v>84</v>
      </c>
      <c r="H2" s="177">
        <v>1</v>
      </c>
      <c r="I2" s="178">
        <v>0</v>
      </c>
      <c r="J2" s="176">
        <v>46077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2693</v>
      </c>
      <c r="B3" s="176">
        <v>46083</v>
      </c>
      <c r="C3" s="172" t="s">
        <v>92</v>
      </c>
      <c r="D3" s="172" t="s">
        <v>97</v>
      </c>
      <c r="E3" s="172" t="s">
        <v>43</v>
      </c>
      <c r="F3" s="172" t="s">
        <v>125</v>
      </c>
      <c r="G3" s="172" t="s">
        <v>84</v>
      </c>
      <c r="H3" s="177">
        <v>1</v>
      </c>
      <c r="I3" s="178">
        <v>0</v>
      </c>
      <c r="J3" s="176">
        <v>46077</v>
      </c>
      <c r="K3" s="172" t="s">
        <v>93</v>
      </c>
      <c r="L3" s="172" t="s">
        <v>94</v>
      </c>
      <c r="M3" s="179">
        <v>0</v>
      </c>
      <c r="N3" s="177"/>
      <c r="O3" s="177"/>
      <c r="P3" s="180">
        <v>-46.77</v>
      </c>
    </row>
    <row r="4" spans="1:16" ht="19.5" hidden="1" customHeight="1">
      <c r="A4" s="172" t="s">
        <v>2693</v>
      </c>
      <c r="B4" s="176">
        <v>46083</v>
      </c>
      <c r="C4" s="172" t="s">
        <v>2694</v>
      </c>
      <c r="D4" s="172" t="s">
        <v>98</v>
      </c>
      <c r="E4" s="172" t="s">
        <v>43</v>
      </c>
      <c r="F4" s="172" t="s">
        <v>125</v>
      </c>
      <c r="G4" s="172" t="s">
        <v>84</v>
      </c>
      <c r="H4" s="177">
        <v>1</v>
      </c>
      <c r="I4" s="178">
        <v>0</v>
      </c>
      <c r="J4" s="176">
        <v>46077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2693</v>
      </c>
      <c r="B5" s="176">
        <v>46083</v>
      </c>
      <c r="C5" s="172" t="s">
        <v>92</v>
      </c>
      <c r="D5" s="172" t="s">
        <v>24</v>
      </c>
      <c r="E5" s="172" t="s">
        <v>43</v>
      </c>
      <c r="F5" s="172" t="s">
        <v>125</v>
      </c>
      <c r="G5" s="172" t="s">
        <v>84</v>
      </c>
      <c r="H5" s="177">
        <v>1</v>
      </c>
      <c r="I5" s="178">
        <v>0</v>
      </c>
      <c r="J5" s="176">
        <v>46077</v>
      </c>
      <c r="K5" s="172" t="s">
        <v>93</v>
      </c>
      <c r="L5" s="172" t="s">
        <v>94</v>
      </c>
      <c r="M5" s="179">
        <v>0</v>
      </c>
      <c r="N5" s="177"/>
      <c r="O5" s="177">
        <v>36</v>
      </c>
      <c r="P5" s="180">
        <v>-46.77</v>
      </c>
    </row>
    <row r="6" spans="1:16" ht="19.5" hidden="1" customHeight="1">
      <c r="A6" s="172" t="s">
        <v>2693</v>
      </c>
      <c r="B6" s="176">
        <v>46083</v>
      </c>
      <c r="C6" s="172" t="s">
        <v>2694</v>
      </c>
      <c r="D6" s="172" t="s">
        <v>95</v>
      </c>
      <c r="E6" s="172" t="s">
        <v>43</v>
      </c>
      <c r="F6" s="172" t="s">
        <v>125</v>
      </c>
      <c r="G6" s="172" t="s">
        <v>84</v>
      </c>
      <c r="H6" s="177">
        <v>1</v>
      </c>
      <c r="I6" s="178">
        <v>0</v>
      </c>
      <c r="J6" s="176">
        <v>46077</v>
      </c>
      <c r="K6" s="172" t="s">
        <v>93</v>
      </c>
      <c r="L6" s="172" t="s">
        <v>94</v>
      </c>
      <c r="M6" s="179">
        <v>0</v>
      </c>
      <c r="N6" s="177"/>
      <c r="O6" s="177"/>
      <c r="P6" s="180">
        <v>-25</v>
      </c>
    </row>
    <row r="7" spans="1:16" ht="19.5" hidden="1" customHeight="1">
      <c r="A7" s="172" t="s">
        <v>2695</v>
      </c>
      <c r="B7" s="176">
        <v>46083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46074</v>
      </c>
      <c r="K7" s="172" t="s">
        <v>93</v>
      </c>
      <c r="L7" s="172" t="s">
        <v>94</v>
      </c>
      <c r="M7" s="179">
        <v>0</v>
      </c>
      <c r="N7" s="177"/>
      <c r="O7" s="177">
        <v>38</v>
      </c>
      <c r="P7" s="180">
        <v>-46.77</v>
      </c>
    </row>
    <row r="8" spans="1:16" ht="19.5" hidden="1" customHeight="1">
      <c r="A8" s="172" t="s">
        <v>2695</v>
      </c>
      <c r="B8" s="176">
        <v>46083</v>
      </c>
      <c r="C8" s="172" t="s">
        <v>2694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46074</v>
      </c>
      <c r="K8" s="172" t="s">
        <v>93</v>
      </c>
      <c r="L8" s="172" t="s">
        <v>94</v>
      </c>
      <c r="M8" s="179">
        <v>0</v>
      </c>
      <c r="N8" s="177"/>
      <c r="O8" s="177"/>
      <c r="P8" s="180">
        <v>-12.59</v>
      </c>
    </row>
    <row r="9" spans="1:16" ht="19.5" hidden="1" customHeight="1">
      <c r="A9" s="172" t="s">
        <v>2695</v>
      </c>
      <c r="B9" s="176">
        <v>46083</v>
      </c>
      <c r="C9" s="172" t="s">
        <v>92</v>
      </c>
      <c r="D9" s="172" t="s">
        <v>96</v>
      </c>
      <c r="E9" s="172" t="s">
        <v>42</v>
      </c>
      <c r="F9" s="172" t="s">
        <v>89</v>
      </c>
      <c r="G9" s="172" t="s">
        <v>84</v>
      </c>
      <c r="H9" s="177">
        <v>1</v>
      </c>
      <c r="I9" s="178">
        <v>0</v>
      </c>
      <c r="J9" s="176">
        <v>46074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2695</v>
      </c>
      <c r="B10" s="176">
        <v>46083</v>
      </c>
      <c r="C10" s="172" t="s">
        <v>92</v>
      </c>
      <c r="D10" s="172" t="s">
        <v>97</v>
      </c>
      <c r="E10" s="172" t="s">
        <v>42</v>
      </c>
      <c r="F10" s="172" t="s">
        <v>89</v>
      </c>
      <c r="G10" s="172" t="s">
        <v>84</v>
      </c>
      <c r="H10" s="177">
        <v>1</v>
      </c>
      <c r="I10" s="178">
        <v>0</v>
      </c>
      <c r="J10" s="176">
        <v>46074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2695</v>
      </c>
      <c r="B11" s="176">
        <v>46083</v>
      </c>
      <c r="C11" s="172" t="s">
        <v>2694</v>
      </c>
      <c r="D11" s="172" t="s">
        <v>98</v>
      </c>
      <c r="E11" s="172" t="s">
        <v>42</v>
      </c>
      <c r="F11" s="172" t="s">
        <v>89</v>
      </c>
      <c r="G11" s="172" t="s">
        <v>84</v>
      </c>
      <c r="H11" s="177">
        <v>1</v>
      </c>
      <c r="I11" s="178">
        <v>0</v>
      </c>
      <c r="J11" s="176">
        <v>46074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85</v>
      </c>
      <c r="B12" s="176">
        <v>46083</v>
      </c>
      <c r="C12" s="172" t="s">
        <v>109</v>
      </c>
      <c r="D12" s="172" t="s">
        <v>110</v>
      </c>
      <c r="E12" s="172" t="s">
        <v>85</v>
      </c>
      <c r="F12" s="172" t="s">
        <v>85</v>
      </c>
      <c r="G12" s="172" t="s">
        <v>2696</v>
      </c>
      <c r="H12" s="177">
        <v>0</v>
      </c>
      <c r="I12" s="178">
        <v>0</v>
      </c>
      <c r="J12" s="176">
        <v>46083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-150</v>
      </c>
    </row>
    <row r="13" spans="1:16" ht="19.5" hidden="1" customHeight="1">
      <c r="A13" s="172" t="s">
        <v>2697</v>
      </c>
      <c r="B13" s="176">
        <v>46083</v>
      </c>
      <c r="C13" s="172" t="s">
        <v>2694</v>
      </c>
      <c r="D13" s="172" t="s">
        <v>82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46083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-10.61</v>
      </c>
    </row>
    <row r="14" spans="1:16" ht="19.5" hidden="1" customHeight="1">
      <c r="A14" s="172" t="s">
        <v>2698</v>
      </c>
      <c r="B14" s="176">
        <v>46083</v>
      </c>
      <c r="C14" s="172" t="s">
        <v>2694</v>
      </c>
      <c r="D14" s="172" t="s">
        <v>82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46083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-16.48</v>
      </c>
    </row>
    <row r="15" spans="1:16" ht="19.5" hidden="1" customHeight="1">
      <c r="A15" s="172" t="s">
        <v>2699</v>
      </c>
      <c r="B15" s="176">
        <v>46083</v>
      </c>
      <c r="C15" s="172" t="s">
        <v>92</v>
      </c>
      <c r="D15" s="172" t="s">
        <v>24</v>
      </c>
      <c r="E15" s="172" t="s">
        <v>57</v>
      </c>
      <c r="F15" s="172" t="s">
        <v>1263</v>
      </c>
      <c r="G15" s="172" t="s">
        <v>84</v>
      </c>
      <c r="H15" s="177">
        <v>1</v>
      </c>
      <c r="I15" s="178">
        <v>2400</v>
      </c>
      <c r="J15" s="176">
        <v>46074</v>
      </c>
      <c r="K15" s="172" t="s">
        <v>93</v>
      </c>
      <c r="L15" s="172" t="s">
        <v>94</v>
      </c>
      <c r="M15" s="179">
        <v>0.43</v>
      </c>
      <c r="N15" s="177"/>
      <c r="O15" s="177">
        <v>38</v>
      </c>
      <c r="P15" s="180">
        <v>-134.79</v>
      </c>
    </row>
    <row r="16" spans="1:16" ht="19.5" hidden="1" customHeight="1">
      <c r="A16" s="172" t="s">
        <v>2699</v>
      </c>
      <c r="B16" s="176">
        <v>46083</v>
      </c>
      <c r="C16" s="172" t="s">
        <v>100</v>
      </c>
      <c r="D16" s="172" t="s">
        <v>101</v>
      </c>
      <c r="E16" s="172" t="s">
        <v>57</v>
      </c>
      <c r="F16" s="172" t="s">
        <v>1263</v>
      </c>
      <c r="G16" s="172" t="s">
        <v>84</v>
      </c>
      <c r="H16" s="177">
        <v>1</v>
      </c>
      <c r="I16" s="178">
        <v>2400</v>
      </c>
      <c r="J16" s="176">
        <v>46074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1060</v>
      </c>
    </row>
    <row r="17" spans="1:16" ht="19.5" hidden="1" customHeight="1">
      <c r="A17" s="172" t="s">
        <v>2699</v>
      </c>
      <c r="B17" s="176">
        <v>46083</v>
      </c>
      <c r="C17" s="172" t="s">
        <v>100</v>
      </c>
      <c r="D17" s="172" t="s">
        <v>102</v>
      </c>
      <c r="E17" s="172" t="s">
        <v>57</v>
      </c>
      <c r="F17" s="172" t="s">
        <v>1263</v>
      </c>
      <c r="G17" s="172" t="s">
        <v>84</v>
      </c>
      <c r="H17" s="177">
        <v>1</v>
      </c>
      <c r="I17" s="178">
        <v>2400</v>
      </c>
      <c r="J17" s="176">
        <v>46074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2699</v>
      </c>
      <c r="B18" s="176">
        <v>46083</v>
      </c>
      <c r="C18" s="172" t="s">
        <v>100</v>
      </c>
      <c r="D18" s="172" t="s">
        <v>103</v>
      </c>
      <c r="E18" s="172" t="s">
        <v>57</v>
      </c>
      <c r="F18" s="172" t="s">
        <v>1263</v>
      </c>
      <c r="G18" s="172" t="s">
        <v>84</v>
      </c>
      <c r="H18" s="177">
        <v>1</v>
      </c>
      <c r="I18" s="178">
        <v>2400</v>
      </c>
      <c r="J18" s="176">
        <v>46074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1340</v>
      </c>
    </row>
    <row r="19" spans="1:16" ht="19.5" hidden="1" customHeight="1">
      <c r="A19" s="172" t="s">
        <v>2699</v>
      </c>
      <c r="B19" s="176">
        <v>46083</v>
      </c>
      <c r="C19" s="172" t="s">
        <v>104</v>
      </c>
      <c r="D19" s="172" t="s">
        <v>105</v>
      </c>
      <c r="E19" s="172" t="s">
        <v>57</v>
      </c>
      <c r="F19" s="172" t="s">
        <v>1263</v>
      </c>
      <c r="G19" s="172" t="s">
        <v>84</v>
      </c>
      <c r="H19" s="177">
        <v>1</v>
      </c>
      <c r="I19" s="178">
        <v>2400</v>
      </c>
      <c r="J19" s="176">
        <v>46074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-1032</v>
      </c>
    </row>
    <row r="20" spans="1:16" ht="19.5" hidden="1" customHeight="1">
      <c r="A20" s="172" t="s">
        <v>2699</v>
      </c>
      <c r="B20" s="176">
        <v>46083</v>
      </c>
      <c r="C20" s="172" t="s">
        <v>2694</v>
      </c>
      <c r="D20" s="172" t="s">
        <v>95</v>
      </c>
      <c r="E20" s="172" t="s">
        <v>57</v>
      </c>
      <c r="F20" s="172" t="s">
        <v>1263</v>
      </c>
      <c r="G20" s="172" t="s">
        <v>84</v>
      </c>
      <c r="H20" s="177">
        <v>1</v>
      </c>
      <c r="I20" s="178">
        <v>2400</v>
      </c>
      <c r="J20" s="176">
        <v>46074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-13.57</v>
      </c>
    </row>
    <row r="21" spans="1:16" ht="19.5" hidden="1" customHeight="1">
      <c r="A21" s="172" t="s">
        <v>2700</v>
      </c>
      <c r="B21" s="176">
        <v>46083</v>
      </c>
      <c r="C21" s="172" t="s">
        <v>2694</v>
      </c>
      <c r="D21" s="172" t="s">
        <v>82</v>
      </c>
      <c r="E21" s="172" t="s">
        <v>41</v>
      </c>
      <c r="F21" s="172" t="s">
        <v>83</v>
      </c>
      <c r="G21" s="172" t="s">
        <v>84</v>
      </c>
      <c r="H21" s="177">
        <v>1</v>
      </c>
      <c r="I21" s="178">
        <v>0</v>
      </c>
      <c r="J21" s="176">
        <v>46083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-16.510000000000002</v>
      </c>
    </row>
    <row r="22" spans="1:16" ht="19.5" hidden="1" customHeight="1">
      <c r="A22" s="172" t="s">
        <v>2699</v>
      </c>
      <c r="B22" s="176">
        <v>46083</v>
      </c>
      <c r="C22" s="172" t="s">
        <v>2694</v>
      </c>
      <c r="D22" s="172" t="s">
        <v>82</v>
      </c>
      <c r="E22" s="172" t="s">
        <v>57</v>
      </c>
      <c r="F22" s="172" t="s">
        <v>1263</v>
      </c>
      <c r="G22" s="172" t="s">
        <v>84</v>
      </c>
      <c r="H22" s="177">
        <v>1</v>
      </c>
      <c r="I22" s="178">
        <v>0</v>
      </c>
      <c r="J22" s="176">
        <v>46074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-12.19</v>
      </c>
    </row>
    <row r="23" spans="1:16" ht="19.5" hidden="1" customHeight="1">
      <c r="A23" s="172" t="s">
        <v>2701</v>
      </c>
      <c r="B23" s="176">
        <v>46083</v>
      </c>
      <c r="C23" s="172" t="s">
        <v>2694</v>
      </c>
      <c r="D23" s="172" t="s">
        <v>82</v>
      </c>
      <c r="E23" s="172" t="s">
        <v>42</v>
      </c>
      <c r="F23" s="172" t="s">
        <v>89</v>
      </c>
      <c r="G23" s="172" t="s">
        <v>84</v>
      </c>
      <c r="H23" s="177">
        <v>1</v>
      </c>
      <c r="I23" s="178">
        <v>0</v>
      </c>
      <c r="J23" s="176">
        <v>46083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-19.329999999999998</v>
      </c>
    </row>
    <row r="24" spans="1:16" ht="19.5" hidden="1" customHeight="1">
      <c r="A24" s="172" t="s">
        <v>2702</v>
      </c>
      <c r="B24" s="176">
        <v>46083</v>
      </c>
      <c r="C24" s="172" t="s">
        <v>92</v>
      </c>
      <c r="D24" s="172" t="s">
        <v>24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2470</v>
      </c>
      <c r="J24" s="176">
        <v>46081</v>
      </c>
      <c r="K24" s="172" t="s">
        <v>93</v>
      </c>
      <c r="L24" s="172" t="s">
        <v>94</v>
      </c>
      <c r="M24" s="179">
        <v>0.43</v>
      </c>
      <c r="N24" s="177"/>
      <c r="O24" s="177">
        <v>35</v>
      </c>
      <c r="P24" s="180">
        <v>-101.26</v>
      </c>
    </row>
    <row r="25" spans="1:16" ht="19.5" hidden="1" customHeight="1">
      <c r="A25" s="172" t="s">
        <v>2702</v>
      </c>
      <c r="B25" s="176">
        <v>46083</v>
      </c>
      <c r="C25" s="172" t="s">
        <v>100</v>
      </c>
      <c r="D25" s="172" t="s">
        <v>101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2470</v>
      </c>
      <c r="J25" s="176">
        <v>46081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1013.33</v>
      </c>
    </row>
    <row r="26" spans="1:16" ht="19.5" hidden="1" customHeight="1">
      <c r="A26" s="172" t="s">
        <v>2702</v>
      </c>
      <c r="B26" s="176">
        <v>46083</v>
      </c>
      <c r="C26" s="172" t="s">
        <v>100</v>
      </c>
      <c r="D26" s="172" t="s">
        <v>102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2470</v>
      </c>
      <c r="J26" s="176">
        <v>46081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10.130000000000001</v>
      </c>
    </row>
    <row r="27" spans="1:16" ht="19.5" hidden="1" customHeight="1">
      <c r="A27" s="172" t="s">
        <v>2702</v>
      </c>
      <c r="B27" s="176">
        <v>46083</v>
      </c>
      <c r="C27" s="172" t="s">
        <v>100</v>
      </c>
      <c r="D27" s="172" t="s">
        <v>103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2470</v>
      </c>
      <c r="J27" s="176">
        <v>46081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1446.54</v>
      </c>
    </row>
    <row r="28" spans="1:16" ht="19.5" hidden="1" customHeight="1">
      <c r="A28" s="172" t="s">
        <v>2702</v>
      </c>
      <c r="B28" s="176">
        <v>46083</v>
      </c>
      <c r="C28" s="172" t="s">
        <v>104</v>
      </c>
      <c r="D28" s="172" t="s">
        <v>105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2470</v>
      </c>
      <c r="J28" s="176">
        <v>46081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-1062.0999999999999</v>
      </c>
    </row>
    <row r="29" spans="1:16" ht="19.5" hidden="1" customHeight="1">
      <c r="A29" s="172" t="s">
        <v>2702</v>
      </c>
      <c r="B29" s="176">
        <v>46083</v>
      </c>
      <c r="C29" s="172" t="s">
        <v>2694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2470</v>
      </c>
      <c r="J29" s="176">
        <v>46081</v>
      </c>
      <c r="K29" s="172" t="s">
        <v>93</v>
      </c>
      <c r="L29" s="172" t="s">
        <v>94</v>
      </c>
      <c r="M29" s="179">
        <v>0.43</v>
      </c>
      <c r="N29" s="177"/>
      <c r="O29" s="177"/>
      <c r="P29" s="180">
        <v>-12.43</v>
      </c>
    </row>
    <row r="30" spans="1:16" ht="19.5" hidden="1" customHeight="1">
      <c r="A30" s="172" t="s">
        <v>2703</v>
      </c>
      <c r="B30" s="176">
        <v>46083</v>
      </c>
      <c r="C30" s="172" t="s">
        <v>92</v>
      </c>
      <c r="D30" s="172" t="s">
        <v>24</v>
      </c>
      <c r="E30" s="172" t="s">
        <v>53</v>
      </c>
      <c r="F30" s="172" t="s">
        <v>120</v>
      </c>
      <c r="G30" s="172" t="s">
        <v>84</v>
      </c>
      <c r="H30" s="177">
        <v>1</v>
      </c>
      <c r="I30" s="178">
        <v>0</v>
      </c>
      <c r="J30" s="176">
        <v>46073</v>
      </c>
      <c r="K30" s="172" t="s">
        <v>93</v>
      </c>
      <c r="L30" s="172" t="s">
        <v>94</v>
      </c>
      <c r="M30" s="179">
        <v>0</v>
      </c>
      <c r="N30" s="177"/>
      <c r="O30" s="177">
        <v>38</v>
      </c>
      <c r="P30" s="180">
        <v>-56.94</v>
      </c>
    </row>
    <row r="31" spans="1:16" ht="19.5" hidden="1" customHeight="1">
      <c r="A31" s="172" t="s">
        <v>2703</v>
      </c>
      <c r="B31" s="176">
        <v>46083</v>
      </c>
      <c r="C31" s="172" t="s">
        <v>2694</v>
      </c>
      <c r="D31" s="172" t="s">
        <v>95</v>
      </c>
      <c r="E31" s="172" t="s">
        <v>53</v>
      </c>
      <c r="F31" s="172" t="s">
        <v>120</v>
      </c>
      <c r="G31" s="172" t="s">
        <v>84</v>
      </c>
      <c r="H31" s="177">
        <v>1</v>
      </c>
      <c r="I31" s="178">
        <v>0</v>
      </c>
      <c r="J31" s="176">
        <v>46073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-9.8699999999999992</v>
      </c>
    </row>
    <row r="32" spans="1:16" ht="19.5" hidden="1" customHeight="1">
      <c r="A32" s="172" t="s">
        <v>2703</v>
      </c>
      <c r="B32" s="176">
        <v>46083</v>
      </c>
      <c r="C32" s="172" t="s">
        <v>92</v>
      </c>
      <c r="D32" s="172" t="s">
        <v>96</v>
      </c>
      <c r="E32" s="172" t="s">
        <v>53</v>
      </c>
      <c r="F32" s="172" t="s">
        <v>120</v>
      </c>
      <c r="G32" s="172" t="s">
        <v>84</v>
      </c>
      <c r="H32" s="177">
        <v>1</v>
      </c>
      <c r="I32" s="178">
        <v>0</v>
      </c>
      <c r="J32" s="176">
        <v>46073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0</v>
      </c>
    </row>
    <row r="33" spans="1:16" ht="19.5" hidden="1" customHeight="1">
      <c r="A33" s="172" t="s">
        <v>2703</v>
      </c>
      <c r="B33" s="176">
        <v>46083</v>
      </c>
      <c r="C33" s="172" t="s">
        <v>92</v>
      </c>
      <c r="D33" s="172" t="s">
        <v>97</v>
      </c>
      <c r="E33" s="172" t="s">
        <v>53</v>
      </c>
      <c r="F33" s="172" t="s">
        <v>120</v>
      </c>
      <c r="G33" s="172" t="s">
        <v>84</v>
      </c>
      <c r="H33" s="177">
        <v>1</v>
      </c>
      <c r="I33" s="178">
        <v>0</v>
      </c>
      <c r="J33" s="176">
        <v>46073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-56.94</v>
      </c>
    </row>
    <row r="34" spans="1:16" ht="19.5" hidden="1" customHeight="1">
      <c r="A34" s="172" t="s">
        <v>2703</v>
      </c>
      <c r="B34" s="176">
        <v>46083</v>
      </c>
      <c r="C34" s="172" t="s">
        <v>2694</v>
      </c>
      <c r="D34" s="172" t="s">
        <v>98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46073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-15</v>
      </c>
    </row>
    <row r="35" spans="1:16" ht="19.5" hidden="1" customHeight="1">
      <c r="A35" s="172" t="s">
        <v>2704</v>
      </c>
      <c r="B35" s="176">
        <v>46083</v>
      </c>
      <c r="C35" s="172" t="s">
        <v>92</v>
      </c>
      <c r="D35" s="172" t="s">
        <v>24</v>
      </c>
      <c r="E35" s="172" t="s">
        <v>41</v>
      </c>
      <c r="F35" s="172" t="s">
        <v>83</v>
      </c>
      <c r="G35" s="172" t="s">
        <v>84</v>
      </c>
      <c r="H35" s="177">
        <v>1</v>
      </c>
      <c r="I35" s="178">
        <v>2500</v>
      </c>
      <c r="J35" s="176">
        <v>46079</v>
      </c>
      <c r="K35" s="172" t="s">
        <v>93</v>
      </c>
      <c r="L35" s="172" t="s">
        <v>94</v>
      </c>
      <c r="M35" s="179">
        <v>0.43</v>
      </c>
      <c r="N35" s="177"/>
      <c r="O35" s="177">
        <v>37</v>
      </c>
      <c r="P35" s="180">
        <v>-115.48</v>
      </c>
    </row>
    <row r="36" spans="1:16" ht="19.5" hidden="1" customHeight="1">
      <c r="A36" s="172" t="s">
        <v>2704</v>
      </c>
      <c r="B36" s="176">
        <v>46083</v>
      </c>
      <c r="C36" s="172" t="s">
        <v>100</v>
      </c>
      <c r="D36" s="172" t="s">
        <v>101</v>
      </c>
      <c r="E36" s="172" t="s">
        <v>41</v>
      </c>
      <c r="F36" s="172" t="s">
        <v>83</v>
      </c>
      <c r="G36" s="172" t="s">
        <v>84</v>
      </c>
      <c r="H36" s="177">
        <v>1</v>
      </c>
      <c r="I36" s="178">
        <v>2500</v>
      </c>
      <c r="J36" s="176">
        <v>46079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978.1</v>
      </c>
    </row>
    <row r="37" spans="1:16" ht="19.5" hidden="1" customHeight="1">
      <c r="A37" s="172" t="s">
        <v>2704</v>
      </c>
      <c r="B37" s="176">
        <v>46083</v>
      </c>
      <c r="C37" s="172" t="s">
        <v>100</v>
      </c>
      <c r="D37" s="172" t="s">
        <v>102</v>
      </c>
      <c r="E37" s="172" t="s">
        <v>41</v>
      </c>
      <c r="F37" s="172" t="s">
        <v>83</v>
      </c>
      <c r="G37" s="172" t="s">
        <v>84</v>
      </c>
      <c r="H37" s="177">
        <v>1</v>
      </c>
      <c r="I37" s="178">
        <v>2500</v>
      </c>
      <c r="J37" s="176">
        <v>46079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9.7799999999999994</v>
      </c>
    </row>
    <row r="38" spans="1:16" ht="19.5" hidden="1" customHeight="1">
      <c r="A38" s="172" t="s">
        <v>2704</v>
      </c>
      <c r="B38" s="176">
        <v>46083</v>
      </c>
      <c r="C38" s="172" t="s">
        <v>100</v>
      </c>
      <c r="D38" s="172" t="s">
        <v>103</v>
      </c>
      <c r="E38" s="172" t="s">
        <v>41</v>
      </c>
      <c r="F38" s="172" t="s">
        <v>83</v>
      </c>
      <c r="G38" s="172" t="s">
        <v>84</v>
      </c>
      <c r="H38" s="177">
        <v>1</v>
      </c>
      <c r="I38" s="178">
        <v>2500</v>
      </c>
      <c r="J38" s="176">
        <v>46079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1512.12</v>
      </c>
    </row>
    <row r="39" spans="1:16" ht="19.5" hidden="1" customHeight="1">
      <c r="A39" s="172" t="s">
        <v>2704</v>
      </c>
      <c r="B39" s="176">
        <v>46083</v>
      </c>
      <c r="C39" s="172" t="s">
        <v>104</v>
      </c>
      <c r="D39" s="172" t="s">
        <v>105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2500</v>
      </c>
      <c r="J39" s="176">
        <v>46079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-1075</v>
      </c>
    </row>
    <row r="40" spans="1:16" ht="19.5" hidden="1" customHeight="1">
      <c r="A40" s="172" t="s">
        <v>2704</v>
      </c>
      <c r="B40" s="176">
        <v>46083</v>
      </c>
      <c r="C40" s="172" t="s">
        <v>2694</v>
      </c>
      <c r="D40" s="172" t="s">
        <v>95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2500</v>
      </c>
      <c r="J40" s="176">
        <v>46079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-24.44</v>
      </c>
    </row>
    <row r="41" spans="1:16" ht="19.5" hidden="1" customHeight="1">
      <c r="A41" s="172" t="s">
        <v>2705</v>
      </c>
      <c r="B41" s="176">
        <v>46083</v>
      </c>
      <c r="C41" s="172" t="s">
        <v>92</v>
      </c>
      <c r="D41" s="172" t="s">
        <v>24</v>
      </c>
      <c r="E41" s="172" t="s">
        <v>43</v>
      </c>
      <c r="F41" s="172" t="s">
        <v>125</v>
      </c>
      <c r="G41" s="172" t="s">
        <v>84</v>
      </c>
      <c r="H41" s="177">
        <v>1</v>
      </c>
      <c r="I41" s="178">
        <v>2500</v>
      </c>
      <c r="J41" s="176">
        <v>46079</v>
      </c>
      <c r="K41" s="172" t="s">
        <v>93</v>
      </c>
      <c r="L41" s="172" t="s">
        <v>94</v>
      </c>
      <c r="M41" s="179">
        <v>0.43</v>
      </c>
      <c r="N41" s="177"/>
      <c r="O41" s="177">
        <v>37</v>
      </c>
      <c r="P41" s="180">
        <v>-115.48</v>
      </c>
    </row>
    <row r="42" spans="1:16" ht="19.5" hidden="1" customHeight="1">
      <c r="A42" s="172" t="s">
        <v>2705</v>
      </c>
      <c r="B42" s="176">
        <v>46083</v>
      </c>
      <c r="C42" s="172" t="s">
        <v>100</v>
      </c>
      <c r="D42" s="172" t="s">
        <v>101</v>
      </c>
      <c r="E42" s="172" t="s">
        <v>43</v>
      </c>
      <c r="F42" s="172" t="s">
        <v>125</v>
      </c>
      <c r="G42" s="172" t="s">
        <v>84</v>
      </c>
      <c r="H42" s="177">
        <v>1</v>
      </c>
      <c r="I42" s="178">
        <v>2500</v>
      </c>
      <c r="J42" s="176">
        <v>46079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1172.3800000000001</v>
      </c>
    </row>
    <row r="43" spans="1:16" ht="19.5" hidden="1" customHeight="1">
      <c r="A43" s="172" t="s">
        <v>2705</v>
      </c>
      <c r="B43" s="176">
        <v>46083</v>
      </c>
      <c r="C43" s="172" t="s">
        <v>100</v>
      </c>
      <c r="D43" s="172" t="s">
        <v>102</v>
      </c>
      <c r="E43" s="172" t="s">
        <v>43</v>
      </c>
      <c r="F43" s="172" t="s">
        <v>125</v>
      </c>
      <c r="G43" s="172" t="s">
        <v>84</v>
      </c>
      <c r="H43" s="177">
        <v>1</v>
      </c>
      <c r="I43" s="178">
        <v>2500</v>
      </c>
      <c r="J43" s="176">
        <v>46079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11.72</v>
      </c>
    </row>
    <row r="44" spans="1:16" ht="19.5" hidden="1" customHeight="1">
      <c r="A44" s="172" t="s">
        <v>2705</v>
      </c>
      <c r="B44" s="176">
        <v>46083</v>
      </c>
      <c r="C44" s="172" t="s">
        <v>100</v>
      </c>
      <c r="D44" s="172" t="s">
        <v>103</v>
      </c>
      <c r="E44" s="172" t="s">
        <v>43</v>
      </c>
      <c r="F44" s="172" t="s">
        <v>125</v>
      </c>
      <c r="G44" s="172" t="s">
        <v>84</v>
      </c>
      <c r="H44" s="177">
        <v>1</v>
      </c>
      <c r="I44" s="178">
        <v>2500</v>
      </c>
      <c r="J44" s="176">
        <v>46079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1315.9</v>
      </c>
    </row>
    <row r="45" spans="1:16" ht="19.5" hidden="1" customHeight="1">
      <c r="A45" s="172" t="s">
        <v>2705</v>
      </c>
      <c r="B45" s="176">
        <v>46083</v>
      </c>
      <c r="C45" s="172" t="s">
        <v>104</v>
      </c>
      <c r="D45" s="172" t="s">
        <v>105</v>
      </c>
      <c r="E45" s="172" t="s">
        <v>43</v>
      </c>
      <c r="F45" s="172" t="s">
        <v>125</v>
      </c>
      <c r="G45" s="172" t="s">
        <v>84</v>
      </c>
      <c r="H45" s="177">
        <v>1</v>
      </c>
      <c r="I45" s="178">
        <v>2500</v>
      </c>
      <c r="J45" s="176">
        <v>46079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-1075</v>
      </c>
    </row>
    <row r="46" spans="1:16" ht="19.5" hidden="1" customHeight="1">
      <c r="A46" s="172" t="s">
        <v>2705</v>
      </c>
      <c r="B46" s="176">
        <v>46083</v>
      </c>
      <c r="C46" s="172" t="s">
        <v>2694</v>
      </c>
      <c r="D46" s="172" t="s">
        <v>95</v>
      </c>
      <c r="E46" s="172" t="s">
        <v>43</v>
      </c>
      <c r="F46" s="172" t="s">
        <v>125</v>
      </c>
      <c r="G46" s="172" t="s">
        <v>84</v>
      </c>
      <c r="H46" s="177">
        <v>1</v>
      </c>
      <c r="I46" s="178">
        <v>2500</v>
      </c>
      <c r="J46" s="176">
        <v>46079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-14.6</v>
      </c>
    </row>
    <row r="47" spans="1:16" ht="19.5" hidden="1" customHeight="1">
      <c r="A47" s="172" t="s">
        <v>2583</v>
      </c>
      <c r="B47" s="176">
        <v>46083</v>
      </c>
      <c r="C47" s="172" t="s">
        <v>92</v>
      </c>
      <c r="D47" s="172" t="s">
        <v>272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46078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2583</v>
      </c>
      <c r="B48" s="176">
        <v>46083</v>
      </c>
      <c r="C48" s="172" t="s">
        <v>92</v>
      </c>
      <c r="D48" s="172" t="s">
        <v>97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46078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2583</v>
      </c>
      <c r="B49" s="176">
        <v>46083</v>
      </c>
      <c r="C49" s="172" t="s">
        <v>2694</v>
      </c>
      <c r="D49" s="172" t="s">
        <v>98</v>
      </c>
      <c r="E49" s="172" t="s">
        <v>38</v>
      </c>
      <c r="F49" s="172" t="s">
        <v>87</v>
      </c>
      <c r="G49" s="172" t="s">
        <v>84</v>
      </c>
      <c r="H49" s="177">
        <v>1</v>
      </c>
      <c r="I49" s="178">
        <v>0</v>
      </c>
      <c r="J49" s="176">
        <v>46078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2705</v>
      </c>
      <c r="B50" s="176">
        <v>46083</v>
      </c>
      <c r="C50" s="172" t="s">
        <v>2694</v>
      </c>
      <c r="D50" s="172" t="s">
        <v>82</v>
      </c>
      <c r="E50" s="172" t="s">
        <v>43</v>
      </c>
      <c r="F50" s="172" t="s">
        <v>125</v>
      </c>
      <c r="G50" s="172" t="s">
        <v>84</v>
      </c>
      <c r="H50" s="177">
        <v>1</v>
      </c>
      <c r="I50" s="178">
        <v>0</v>
      </c>
      <c r="J50" s="176">
        <v>46079</v>
      </c>
      <c r="K50" s="172" t="s">
        <v>85</v>
      </c>
      <c r="L50" s="172" t="s">
        <v>85</v>
      </c>
      <c r="M50" s="179">
        <v>0</v>
      </c>
      <c r="N50" s="177"/>
      <c r="O50" s="177"/>
      <c r="P50" s="180">
        <v>-22.28</v>
      </c>
    </row>
    <row r="51" spans="1:16" ht="19.5" hidden="1" customHeight="1">
      <c r="A51" s="172" t="s">
        <v>2495</v>
      </c>
      <c r="B51" s="176">
        <v>46083</v>
      </c>
      <c r="C51" s="172" t="s">
        <v>92</v>
      </c>
      <c r="D51" s="172" t="s">
        <v>272</v>
      </c>
      <c r="E51" s="172" t="s">
        <v>43</v>
      </c>
      <c r="F51" s="172" t="s">
        <v>125</v>
      </c>
      <c r="G51" s="172" t="s">
        <v>84</v>
      </c>
      <c r="H51" s="177">
        <v>1</v>
      </c>
      <c r="I51" s="178">
        <v>0</v>
      </c>
      <c r="J51" s="176">
        <v>46075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2495</v>
      </c>
      <c r="B52" s="176">
        <v>46083</v>
      </c>
      <c r="C52" s="172" t="s">
        <v>92</v>
      </c>
      <c r="D52" s="172" t="s">
        <v>97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0</v>
      </c>
      <c r="J52" s="176">
        <v>46075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-81.34</v>
      </c>
    </row>
    <row r="53" spans="1:16" ht="19.5" hidden="1" customHeight="1">
      <c r="A53" s="172" t="s">
        <v>2495</v>
      </c>
      <c r="B53" s="176">
        <v>46083</v>
      </c>
      <c r="C53" s="172" t="s">
        <v>2694</v>
      </c>
      <c r="D53" s="172" t="s">
        <v>98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0</v>
      </c>
      <c r="J53" s="176">
        <v>46075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2638</v>
      </c>
      <c r="B54" s="176">
        <v>46083</v>
      </c>
      <c r="C54" s="172" t="s">
        <v>2694</v>
      </c>
      <c r="D54" s="172" t="s">
        <v>82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46081</v>
      </c>
      <c r="K54" s="172" t="s">
        <v>85</v>
      </c>
      <c r="L54" s="172" t="s">
        <v>85</v>
      </c>
      <c r="M54" s="179">
        <v>0</v>
      </c>
      <c r="N54" s="177"/>
      <c r="O54" s="177"/>
      <c r="P54" s="180">
        <v>19.25</v>
      </c>
    </row>
    <row r="55" spans="1:16" ht="19.5" hidden="1" customHeight="1">
      <c r="A55" s="172" t="s">
        <v>2706</v>
      </c>
      <c r="B55" s="176">
        <v>46083</v>
      </c>
      <c r="C55" s="172" t="s">
        <v>92</v>
      </c>
      <c r="D55" s="172" t="s">
        <v>24</v>
      </c>
      <c r="E55" s="172" t="s">
        <v>53</v>
      </c>
      <c r="F55" s="172" t="s">
        <v>120</v>
      </c>
      <c r="G55" s="172" t="s">
        <v>84</v>
      </c>
      <c r="H55" s="177">
        <v>1</v>
      </c>
      <c r="I55" s="178">
        <v>0</v>
      </c>
      <c r="J55" s="176">
        <v>46077</v>
      </c>
      <c r="K55" s="172" t="s">
        <v>93</v>
      </c>
      <c r="L55" s="172" t="s">
        <v>94</v>
      </c>
      <c r="M55" s="179">
        <v>0</v>
      </c>
      <c r="N55" s="177"/>
      <c r="O55" s="177">
        <v>36</v>
      </c>
      <c r="P55" s="180">
        <v>-56.94</v>
      </c>
    </row>
    <row r="56" spans="1:16" ht="19.5" hidden="1" customHeight="1">
      <c r="A56" s="172" t="s">
        <v>2706</v>
      </c>
      <c r="B56" s="176">
        <v>46083</v>
      </c>
      <c r="C56" s="172" t="s">
        <v>2694</v>
      </c>
      <c r="D56" s="172" t="s">
        <v>95</v>
      </c>
      <c r="E56" s="172" t="s">
        <v>53</v>
      </c>
      <c r="F56" s="172" t="s">
        <v>120</v>
      </c>
      <c r="G56" s="172" t="s">
        <v>84</v>
      </c>
      <c r="H56" s="177">
        <v>1</v>
      </c>
      <c r="I56" s="178">
        <v>0</v>
      </c>
      <c r="J56" s="176">
        <v>46077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-19.71</v>
      </c>
    </row>
    <row r="57" spans="1:16" ht="19.5" hidden="1" customHeight="1">
      <c r="A57" s="172" t="s">
        <v>2706</v>
      </c>
      <c r="B57" s="176">
        <v>46083</v>
      </c>
      <c r="C57" s="172" t="s">
        <v>92</v>
      </c>
      <c r="D57" s="172" t="s">
        <v>96</v>
      </c>
      <c r="E57" s="172" t="s">
        <v>53</v>
      </c>
      <c r="F57" s="172" t="s">
        <v>120</v>
      </c>
      <c r="G57" s="172" t="s">
        <v>84</v>
      </c>
      <c r="H57" s="177">
        <v>1</v>
      </c>
      <c r="I57" s="178">
        <v>0</v>
      </c>
      <c r="J57" s="176">
        <v>46077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2706</v>
      </c>
      <c r="B58" s="176">
        <v>46083</v>
      </c>
      <c r="C58" s="172" t="s">
        <v>92</v>
      </c>
      <c r="D58" s="172" t="s">
        <v>97</v>
      </c>
      <c r="E58" s="172" t="s">
        <v>53</v>
      </c>
      <c r="F58" s="172" t="s">
        <v>120</v>
      </c>
      <c r="G58" s="172" t="s">
        <v>84</v>
      </c>
      <c r="H58" s="177">
        <v>1</v>
      </c>
      <c r="I58" s="178">
        <v>0</v>
      </c>
      <c r="J58" s="176">
        <v>46077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-56.94</v>
      </c>
    </row>
    <row r="59" spans="1:16" ht="19.5" hidden="1" customHeight="1">
      <c r="A59" s="172" t="s">
        <v>2706</v>
      </c>
      <c r="B59" s="176">
        <v>46083</v>
      </c>
      <c r="C59" s="172" t="s">
        <v>2694</v>
      </c>
      <c r="D59" s="172" t="s">
        <v>98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0</v>
      </c>
      <c r="J59" s="176">
        <v>46077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2707</v>
      </c>
      <c r="B60" s="176">
        <v>46083</v>
      </c>
      <c r="C60" s="172" t="s">
        <v>92</v>
      </c>
      <c r="D60" s="172" t="s">
        <v>24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2600</v>
      </c>
      <c r="J60" s="176">
        <v>46081</v>
      </c>
      <c r="K60" s="172" t="s">
        <v>93</v>
      </c>
      <c r="L60" s="172" t="s">
        <v>94</v>
      </c>
      <c r="M60" s="179">
        <v>0.43</v>
      </c>
      <c r="N60" s="177"/>
      <c r="O60" s="177">
        <v>35</v>
      </c>
      <c r="P60" s="180">
        <v>-103.34</v>
      </c>
    </row>
    <row r="61" spans="1:16" ht="19.5" hidden="1" customHeight="1">
      <c r="A61" s="172" t="s">
        <v>2707</v>
      </c>
      <c r="B61" s="176">
        <v>46083</v>
      </c>
      <c r="C61" s="172" t="s">
        <v>100</v>
      </c>
      <c r="D61" s="172" t="s">
        <v>101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2600</v>
      </c>
      <c r="J61" s="176">
        <v>46081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1157.3499999999999</v>
      </c>
    </row>
    <row r="62" spans="1:16" ht="19.5" hidden="1" customHeight="1">
      <c r="A62" s="172" t="s">
        <v>2707</v>
      </c>
      <c r="B62" s="176">
        <v>46083</v>
      </c>
      <c r="C62" s="172" t="s">
        <v>100</v>
      </c>
      <c r="D62" s="172" t="s">
        <v>102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2600</v>
      </c>
      <c r="J62" s="176">
        <v>46081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0</v>
      </c>
    </row>
    <row r="63" spans="1:16" ht="19.5" hidden="1" customHeight="1">
      <c r="A63" s="172" t="s">
        <v>2707</v>
      </c>
      <c r="B63" s="176">
        <v>46083</v>
      </c>
      <c r="C63" s="172" t="s">
        <v>100</v>
      </c>
      <c r="D63" s="172" t="s">
        <v>103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2600</v>
      </c>
      <c r="J63" s="176">
        <v>46081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1442.65</v>
      </c>
    </row>
    <row r="64" spans="1:16" ht="19.5" hidden="1" customHeight="1">
      <c r="A64" s="172" t="s">
        <v>2707</v>
      </c>
      <c r="B64" s="176">
        <v>46083</v>
      </c>
      <c r="C64" s="172" t="s">
        <v>104</v>
      </c>
      <c r="D64" s="172" t="s">
        <v>105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2600</v>
      </c>
      <c r="J64" s="176">
        <v>46081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-1118</v>
      </c>
    </row>
    <row r="65" spans="1:16" ht="19.5" hidden="1" customHeight="1">
      <c r="A65" s="172" t="s">
        <v>2707</v>
      </c>
      <c r="B65" s="176">
        <v>46083</v>
      </c>
      <c r="C65" s="172" t="s">
        <v>2694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2600</v>
      </c>
      <c r="J65" s="176">
        <v>46081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-15.28</v>
      </c>
    </row>
    <row r="66" spans="1:16" ht="19.5" hidden="1" customHeight="1">
      <c r="A66" s="172" t="s">
        <v>2708</v>
      </c>
      <c r="B66" s="176">
        <v>46083</v>
      </c>
      <c r="C66" s="172" t="s">
        <v>2694</v>
      </c>
      <c r="D66" s="172" t="s">
        <v>82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46083</v>
      </c>
      <c r="K66" s="172" t="s">
        <v>85</v>
      </c>
      <c r="L66" s="172" t="s">
        <v>85</v>
      </c>
      <c r="M66" s="179">
        <v>0</v>
      </c>
      <c r="N66" s="177"/>
      <c r="O66" s="177"/>
      <c r="P66" s="180">
        <v>-16.41</v>
      </c>
    </row>
    <row r="67" spans="1:16" ht="19.5" hidden="1" customHeight="1">
      <c r="A67" s="172" t="s">
        <v>2709</v>
      </c>
      <c r="B67" s="176">
        <v>46083</v>
      </c>
      <c r="C67" s="172" t="s">
        <v>92</v>
      </c>
      <c r="D67" s="172" t="s">
        <v>24</v>
      </c>
      <c r="E67" s="172" t="s">
        <v>55</v>
      </c>
      <c r="F67" s="172" t="s">
        <v>1272</v>
      </c>
      <c r="G67" s="172" t="s">
        <v>84</v>
      </c>
      <c r="H67" s="177">
        <v>1</v>
      </c>
      <c r="I67" s="178">
        <v>2600</v>
      </c>
      <c r="J67" s="176">
        <v>46082</v>
      </c>
      <c r="K67" s="172" t="s">
        <v>93</v>
      </c>
      <c r="L67" s="172" t="s">
        <v>94</v>
      </c>
      <c r="M67" s="179">
        <v>0.43</v>
      </c>
      <c r="N67" s="177"/>
      <c r="O67" s="177">
        <v>35</v>
      </c>
      <c r="P67" s="180">
        <v>-116.76</v>
      </c>
    </row>
    <row r="68" spans="1:16" ht="19.5" hidden="1" customHeight="1">
      <c r="A68" s="172" t="s">
        <v>2709</v>
      </c>
      <c r="B68" s="176">
        <v>46083</v>
      </c>
      <c r="C68" s="172" t="s">
        <v>100</v>
      </c>
      <c r="D68" s="172" t="s">
        <v>101</v>
      </c>
      <c r="E68" s="172" t="s">
        <v>55</v>
      </c>
      <c r="F68" s="172" t="s">
        <v>1272</v>
      </c>
      <c r="G68" s="172" t="s">
        <v>84</v>
      </c>
      <c r="H68" s="177">
        <v>1</v>
      </c>
      <c r="I68" s="178">
        <v>2600</v>
      </c>
      <c r="J68" s="176">
        <v>46082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1241.9000000000001</v>
      </c>
    </row>
    <row r="69" spans="1:16" ht="19.5" hidden="1" customHeight="1">
      <c r="A69" s="172" t="s">
        <v>2709</v>
      </c>
      <c r="B69" s="176">
        <v>46083</v>
      </c>
      <c r="C69" s="172" t="s">
        <v>100</v>
      </c>
      <c r="D69" s="172" t="s">
        <v>102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2600</v>
      </c>
      <c r="J69" s="176">
        <v>46082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2709</v>
      </c>
      <c r="B70" s="176">
        <v>46083</v>
      </c>
      <c r="C70" s="172" t="s">
        <v>100</v>
      </c>
      <c r="D70" s="172" t="s">
        <v>103</v>
      </c>
      <c r="E70" s="172" t="s">
        <v>55</v>
      </c>
      <c r="F70" s="172" t="s">
        <v>1272</v>
      </c>
      <c r="G70" s="172" t="s">
        <v>84</v>
      </c>
      <c r="H70" s="177">
        <v>1</v>
      </c>
      <c r="I70" s="178">
        <v>2600</v>
      </c>
      <c r="J70" s="176">
        <v>46082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1358.1</v>
      </c>
    </row>
    <row r="71" spans="1:16" ht="19.5" hidden="1" customHeight="1">
      <c r="A71" s="172" t="s">
        <v>2709</v>
      </c>
      <c r="B71" s="176">
        <v>46083</v>
      </c>
      <c r="C71" s="172" t="s">
        <v>104</v>
      </c>
      <c r="D71" s="172" t="s">
        <v>105</v>
      </c>
      <c r="E71" s="172" t="s">
        <v>55</v>
      </c>
      <c r="F71" s="172" t="s">
        <v>1272</v>
      </c>
      <c r="G71" s="172" t="s">
        <v>84</v>
      </c>
      <c r="H71" s="177">
        <v>1</v>
      </c>
      <c r="I71" s="178">
        <v>2600</v>
      </c>
      <c r="J71" s="176">
        <v>46082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-1118</v>
      </c>
    </row>
    <row r="72" spans="1:16" ht="19.5" hidden="1" customHeight="1">
      <c r="A72" s="172" t="s">
        <v>2709</v>
      </c>
      <c r="B72" s="176">
        <v>46083</v>
      </c>
      <c r="C72" s="172" t="s">
        <v>2694</v>
      </c>
      <c r="D72" s="172" t="s">
        <v>95</v>
      </c>
      <c r="E72" s="172" t="s">
        <v>55</v>
      </c>
      <c r="F72" s="172" t="s">
        <v>1272</v>
      </c>
      <c r="G72" s="172" t="s">
        <v>84</v>
      </c>
      <c r="H72" s="177">
        <v>1</v>
      </c>
      <c r="I72" s="178">
        <v>2600</v>
      </c>
      <c r="J72" s="176">
        <v>46082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-19.48</v>
      </c>
    </row>
    <row r="73" spans="1:16" ht="19.5" hidden="1" customHeight="1">
      <c r="A73" s="172" t="s">
        <v>2710</v>
      </c>
      <c r="B73" s="176">
        <v>46083</v>
      </c>
      <c r="C73" s="172" t="s">
        <v>2694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46083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-19.41</v>
      </c>
    </row>
    <row r="74" spans="1:16" ht="19.5" hidden="1" customHeight="1">
      <c r="A74" s="172" t="s">
        <v>2710</v>
      </c>
      <c r="B74" s="176">
        <v>46083</v>
      </c>
      <c r="C74" s="172" t="s">
        <v>2694</v>
      </c>
      <c r="D74" s="172" t="s">
        <v>82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46083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19.41</v>
      </c>
    </row>
    <row r="75" spans="1:16" ht="19.5" hidden="1" customHeight="1">
      <c r="A75" s="172" t="s">
        <v>2711</v>
      </c>
      <c r="B75" s="176">
        <v>46083</v>
      </c>
      <c r="C75" s="172" t="s">
        <v>2694</v>
      </c>
      <c r="D75" s="172" t="s">
        <v>82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46083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-15.79</v>
      </c>
    </row>
    <row r="76" spans="1:16" ht="19.5" hidden="1" customHeight="1">
      <c r="A76" s="172" t="s">
        <v>2712</v>
      </c>
      <c r="B76" s="176">
        <v>46083</v>
      </c>
      <c r="C76" s="172" t="s">
        <v>2694</v>
      </c>
      <c r="D76" s="172" t="s">
        <v>82</v>
      </c>
      <c r="E76" s="172" t="s">
        <v>43</v>
      </c>
      <c r="F76" s="172" t="s">
        <v>125</v>
      </c>
      <c r="G76" s="172" t="s">
        <v>84</v>
      </c>
      <c r="H76" s="177">
        <v>1</v>
      </c>
      <c r="I76" s="178">
        <v>0</v>
      </c>
      <c r="J76" s="176">
        <v>46083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-18.239999999999998</v>
      </c>
    </row>
    <row r="77" spans="1:16" ht="19.5" hidden="1" customHeight="1">
      <c r="A77" s="172" t="s">
        <v>2713</v>
      </c>
      <c r="B77" s="176">
        <v>46083</v>
      </c>
      <c r="C77" s="172" t="s">
        <v>92</v>
      </c>
      <c r="D77" s="172" t="s">
        <v>24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2600</v>
      </c>
      <c r="J77" s="176">
        <v>46081</v>
      </c>
      <c r="K77" s="172" t="s">
        <v>93</v>
      </c>
      <c r="L77" s="172" t="s">
        <v>94</v>
      </c>
      <c r="M77" s="179">
        <v>0.43</v>
      </c>
      <c r="N77" s="177"/>
      <c r="O77" s="177">
        <v>35</v>
      </c>
      <c r="P77" s="180">
        <v>-103.34</v>
      </c>
    </row>
    <row r="78" spans="1:16" ht="19.5" hidden="1" customHeight="1">
      <c r="A78" s="172" t="s">
        <v>2713</v>
      </c>
      <c r="B78" s="176">
        <v>46083</v>
      </c>
      <c r="C78" s="172" t="s">
        <v>100</v>
      </c>
      <c r="D78" s="172" t="s">
        <v>101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2600</v>
      </c>
      <c r="J78" s="176">
        <v>46081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1045.71</v>
      </c>
    </row>
    <row r="79" spans="1:16" ht="19.5" hidden="1" customHeight="1">
      <c r="A79" s="172" t="s">
        <v>2713</v>
      </c>
      <c r="B79" s="176">
        <v>46083</v>
      </c>
      <c r="C79" s="172" t="s">
        <v>100</v>
      </c>
      <c r="D79" s="172" t="s">
        <v>102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2600</v>
      </c>
      <c r="J79" s="176">
        <v>46081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57.79</v>
      </c>
    </row>
    <row r="80" spans="1:16" ht="19.5" hidden="1" customHeight="1">
      <c r="A80" s="172" t="s">
        <v>2713</v>
      </c>
      <c r="B80" s="176">
        <v>46083</v>
      </c>
      <c r="C80" s="172" t="s">
        <v>100</v>
      </c>
      <c r="D80" s="172" t="s">
        <v>103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2600</v>
      </c>
      <c r="J80" s="176">
        <v>46081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1496.5</v>
      </c>
    </row>
    <row r="81" spans="1:16" ht="19.5" hidden="1" customHeight="1">
      <c r="A81" s="172" t="s">
        <v>2713</v>
      </c>
      <c r="B81" s="176">
        <v>46083</v>
      </c>
      <c r="C81" s="172" t="s">
        <v>104</v>
      </c>
      <c r="D81" s="172" t="s">
        <v>105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2600</v>
      </c>
      <c r="J81" s="176">
        <v>46081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-1118</v>
      </c>
    </row>
    <row r="82" spans="1:16" ht="19.5" hidden="1" customHeight="1">
      <c r="A82" s="172" t="s">
        <v>2713</v>
      </c>
      <c r="B82" s="176">
        <v>46083</v>
      </c>
      <c r="C82" s="172" t="s">
        <v>2694</v>
      </c>
      <c r="D82" s="172" t="s">
        <v>95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2600</v>
      </c>
      <c r="J82" s="176">
        <v>46081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-10.02</v>
      </c>
    </row>
    <row r="83" spans="1:16" ht="19.5" hidden="1" customHeight="1">
      <c r="A83" s="172" t="s">
        <v>2714</v>
      </c>
      <c r="B83" s="176">
        <v>46083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0.43</v>
      </c>
      <c r="N83" s="177"/>
      <c r="O83" s="177">
        <v>36</v>
      </c>
      <c r="P83" s="180">
        <v>-124.24</v>
      </c>
    </row>
    <row r="84" spans="1:16" ht="19.5" hidden="1" customHeight="1">
      <c r="A84" s="172" t="s">
        <v>2714</v>
      </c>
      <c r="B84" s="176">
        <v>46083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1133.6500000000001</v>
      </c>
    </row>
    <row r="85" spans="1:16" ht="19.5" hidden="1" customHeight="1">
      <c r="A85" s="172" t="s">
        <v>2714</v>
      </c>
      <c r="B85" s="176">
        <v>46083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11.34</v>
      </c>
    </row>
    <row r="86" spans="1:16" ht="19.5" hidden="1" customHeight="1">
      <c r="A86" s="172" t="s">
        <v>2714</v>
      </c>
      <c r="B86" s="176">
        <v>46083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1455.01</v>
      </c>
    </row>
    <row r="87" spans="1:16" ht="19.5" hidden="1" customHeight="1">
      <c r="A87" s="172" t="s">
        <v>2714</v>
      </c>
      <c r="B87" s="176">
        <v>46083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-1118</v>
      </c>
    </row>
    <row r="88" spans="1:16" ht="19.5" hidden="1" customHeight="1">
      <c r="A88" s="172" t="s">
        <v>2714</v>
      </c>
      <c r="B88" s="176">
        <v>46083</v>
      </c>
      <c r="C88" s="172" t="s">
        <v>2694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2600</v>
      </c>
      <c r="J88" s="176">
        <v>46080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-18.829999999999998</v>
      </c>
    </row>
    <row r="89" spans="1:16" ht="19.5" hidden="1" customHeight="1">
      <c r="A89" s="172" t="s">
        <v>2713</v>
      </c>
      <c r="B89" s="176">
        <v>46083</v>
      </c>
      <c r="C89" s="172" t="s">
        <v>2694</v>
      </c>
      <c r="D89" s="172" t="s">
        <v>82</v>
      </c>
      <c r="E89" s="172" t="s">
        <v>42</v>
      </c>
      <c r="F89" s="172" t="s">
        <v>89</v>
      </c>
      <c r="G89" s="172" t="s">
        <v>84</v>
      </c>
      <c r="H89" s="177">
        <v>1</v>
      </c>
      <c r="I89" s="178">
        <v>0</v>
      </c>
      <c r="J89" s="176">
        <v>46081</v>
      </c>
      <c r="K89" s="172" t="s">
        <v>85</v>
      </c>
      <c r="L89" s="172" t="s">
        <v>85</v>
      </c>
      <c r="M89" s="179">
        <v>0</v>
      </c>
      <c r="N89" s="177"/>
      <c r="O89" s="177"/>
      <c r="P89" s="180">
        <v>-13.39</v>
      </c>
    </row>
    <row r="90" spans="1:16" ht="19.5" hidden="1" customHeight="1">
      <c r="A90" s="172" t="s">
        <v>2714</v>
      </c>
      <c r="B90" s="176">
        <v>46083</v>
      </c>
      <c r="C90" s="172" t="s">
        <v>2694</v>
      </c>
      <c r="D90" s="172" t="s">
        <v>82</v>
      </c>
      <c r="E90" s="172" t="s">
        <v>56</v>
      </c>
      <c r="F90" s="172" t="s">
        <v>1213</v>
      </c>
      <c r="G90" s="172" t="s">
        <v>84</v>
      </c>
      <c r="H90" s="177">
        <v>1</v>
      </c>
      <c r="I90" s="178">
        <v>0</v>
      </c>
      <c r="J90" s="176">
        <v>46080</v>
      </c>
      <c r="K90" s="172" t="s">
        <v>85</v>
      </c>
      <c r="L90" s="172" t="s">
        <v>85</v>
      </c>
      <c r="M90" s="179">
        <v>0</v>
      </c>
      <c r="N90" s="177"/>
      <c r="O90" s="177"/>
      <c r="P90" s="180">
        <v>-21.54</v>
      </c>
    </row>
    <row r="91" spans="1:16" ht="19.5" hidden="1" customHeight="1">
      <c r="A91" s="172" t="s">
        <v>2715</v>
      </c>
      <c r="B91" s="176">
        <v>46083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46076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2715</v>
      </c>
      <c r="B92" s="176">
        <v>46083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46076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-56.94</v>
      </c>
    </row>
    <row r="93" spans="1:16" ht="19.5" hidden="1" customHeight="1">
      <c r="A93" s="172" t="s">
        <v>2715</v>
      </c>
      <c r="B93" s="176">
        <v>46083</v>
      </c>
      <c r="C93" s="172" t="s">
        <v>92</v>
      </c>
      <c r="D93" s="172" t="s">
        <v>24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46076</v>
      </c>
      <c r="K93" s="172" t="s">
        <v>93</v>
      </c>
      <c r="L93" s="172" t="s">
        <v>94</v>
      </c>
      <c r="M93" s="179">
        <v>0</v>
      </c>
      <c r="N93" s="177"/>
      <c r="O93" s="177">
        <v>37</v>
      </c>
      <c r="P93" s="180">
        <v>-56.94</v>
      </c>
    </row>
    <row r="94" spans="1:16" ht="19.5" hidden="1" customHeight="1">
      <c r="A94" s="172" t="s">
        <v>2716</v>
      </c>
      <c r="B94" s="176">
        <v>46083</v>
      </c>
      <c r="C94" s="172" t="s">
        <v>92</v>
      </c>
      <c r="D94" s="172" t="s">
        <v>24</v>
      </c>
      <c r="E94" s="172" t="s">
        <v>42</v>
      </c>
      <c r="F94" s="172" t="s">
        <v>89</v>
      </c>
      <c r="G94" s="172" t="s">
        <v>84</v>
      </c>
      <c r="H94" s="177">
        <v>1</v>
      </c>
      <c r="I94" s="178">
        <v>0</v>
      </c>
      <c r="J94" s="176">
        <v>46075</v>
      </c>
      <c r="K94" s="172" t="s">
        <v>93</v>
      </c>
      <c r="L94" s="172" t="s">
        <v>94</v>
      </c>
      <c r="M94" s="179">
        <v>0</v>
      </c>
      <c r="N94" s="177"/>
      <c r="O94" s="177">
        <v>37</v>
      </c>
      <c r="P94" s="180">
        <v>-46.77</v>
      </c>
    </row>
    <row r="95" spans="1:16" ht="19.5" hidden="1" customHeight="1">
      <c r="A95" s="172" t="s">
        <v>2716</v>
      </c>
      <c r="B95" s="176">
        <v>46083</v>
      </c>
      <c r="C95" s="172" t="s">
        <v>2694</v>
      </c>
      <c r="D95" s="172" t="s">
        <v>95</v>
      </c>
      <c r="E95" s="172" t="s">
        <v>42</v>
      </c>
      <c r="F95" s="172" t="s">
        <v>89</v>
      </c>
      <c r="G95" s="172" t="s">
        <v>84</v>
      </c>
      <c r="H95" s="177">
        <v>1</v>
      </c>
      <c r="I95" s="178">
        <v>0</v>
      </c>
      <c r="J95" s="176">
        <v>46075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-12.35</v>
      </c>
    </row>
    <row r="96" spans="1:16" ht="19.5" hidden="1" customHeight="1">
      <c r="A96" s="172" t="s">
        <v>2716</v>
      </c>
      <c r="B96" s="176">
        <v>46083</v>
      </c>
      <c r="C96" s="172" t="s">
        <v>92</v>
      </c>
      <c r="D96" s="172" t="s">
        <v>96</v>
      </c>
      <c r="E96" s="172" t="s">
        <v>42</v>
      </c>
      <c r="F96" s="172" t="s">
        <v>89</v>
      </c>
      <c r="G96" s="172" t="s">
        <v>84</v>
      </c>
      <c r="H96" s="177">
        <v>1</v>
      </c>
      <c r="I96" s="178">
        <v>0</v>
      </c>
      <c r="J96" s="176">
        <v>46075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0</v>
      </c>
    </row>
    <row r="97" spans="1:16" ht="19.5" hidden="1" customHeight="1">
      <c r="A97" s="172" t="s">
        <v>2716</v>
      </c>
      <c r="B97" s="176">
        <v>46083</v>
      </c>
      <c r="C97" s="172" t="s">
        <v>92</v>
      </c>
      <c r="D97" s="172" t="s">
        <v>97</v>
      </c>
      <c r="E97" s="172" t="s">
        <v>42</v>
      </c>
      <c r="F97" s="172" t="s">
        <v>89</v>
      </c>
      <c r="G97" s="172" t="s">
        <v>84</v>
      </c>
      <c r="H97" s="177">
        <v>1</v>
      </c>
      <c r="I97" s="178">
        <v>0</v>
      </c>
      <c r="J97" s="176">
        <v>46075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-46.77</v>
      </c>
    </row>
    <row r="98" spans="1:16" ht="19.5" hidden="1" customHeight="1">
      <c r="A98" s="172" t="s">
        <v>2717</v>
      </c>
      <c r="B98" s="176">
        <v>46083</v>
      </c>
      <c r="C98" s="172" t="s">
        <v>2694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46083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-22.56</v>
      </c>
    </row>
    <row r="99" spans="1:16" ht="19.5" hidden="1" customHeight="1">
      <c r="A99" s="172" t="s">
        <v>2717</v>
      </c>
      <c r="B99" s="176">
        <v>46083</v>
      </c>
      <c r="C99" s="172" t="s">
        <v>2694</v>
      </c>
      <c r="D99" s="172" t="s">
        <v>82</v>
      </c>
      <c r="E99" s="172" t="s">
        <v>57</v>
      </c>
      <c r="F99" s="172" t="s">
        <v>1263</v>
      </c>
      <c r="G99" s="172" t="s">
        <v>84</v>
      </c>
      <c r="H99" s="177">
        <v>1</v>
      </c>
      <c r="I99" s="178">
        <v>0</v>
      </c>
      <c r="J99" s="176">
        <v>46083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-20.88</v>
      </c>
    </row>
    <row r="100" spans="1:16" ht="19.5" hidden="1" customHeight="1">
      <c r="A100" s="172" t="s">
        <v>2420</v>
      </c>
      <c r="B100" s="176">
        <v>46083</v>
      </c>
      <c r="C100" s="172" t="s">
        <v>2694</v>
      </c>
      <c r="D100" s="172" t="s">
        <v>82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0</v>
      </c>
      <c r="J100" s="176">
        <v>46076</v>
      </c>
      <c r="K100" s="172" t="s">
        <v>85</v>
      </c>
      <c r="L100" s="172" t="s">
        <v>85</v>
      </c>
      <c r="M100" s="179">
        <v>0</v>
      </c>
      <c r="N100" s="177"/>
      <c r="O100" s="177"/>
      <c r="P100" s="180">
        <v>20.07</v>
      </c>
    </row>
    <row r="101" spans="1:16" ht="19.5" hidden="1" customHeight="1">
      <c r="A101" s="172" t="s">
        <v>2718</v>
      </c>
      <c r="B101" s="176">
        <v>46083</v>
      </c>
      <c r="C101" s="172" t="s">
        <v>92</v>
      </c>
      <c r="D101" s="172" t="s">
        <v>24</v>
      </c>
      <c r="E101" s="172" t="s">
        <v>43</v>
      </c>
      <c r="F101" s="172" t="s">
        <v>125</v>
      </c>
      <c r="G101" s="172" t="s">
        <v>84</v>
      </c>
      <c r="H101" s="177">
        <v>1</v>
      </c>
      <c r="I101" s="178">
        <v>2600</v>
      </c>
      <c r="J101" s="176">
        <v>46080</v>
      </c>
      <c r="K101" s="172" t="s">
        <v>93</v>
      </c>
      <c r="L101" s="172" t="s">
        <v>94</v>
      </c>
      <c r="M101" s="179">
        <v>0.43</v>
      </c>
      <c r="N101" s="177"/>
      <c r="O101" s="177">
        <v>36</v>
      </c>
      <c r="P101" s="180">
        <v>-110.41</v>
      </c>
    </row>
    <row r="102" spans="1:16" ht="19.5" hidden="1" customHeight="1">
      <c r="A102" s="172" t="s">
        <v>2718</v>
      </c>
      <c r="B102" s="176">
        <v>46083</v>
      </c>
      <c r="C102" s="172" t="s">
        <v>100</v>
      </c>
      <c r="D102" s="172" t="s">
        <v>101</v>
      </c>
      <c r="E102" s="172" t="s">
        <v>43</v>
      </c>
      <c r="F102" s="172" t="s">
        <v>125</v>
      </c>
      <c r="G102" s="172" t="s">
        <v>84</v>
      </c>
      <c r="H102" s="177">
        <v>1</v>
      </c>
      <c r="I102" s="178">
        <v>2600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1089.02</v>
      </c>
    </row>
    <row r="103" spans="1:16" ht="19.5" hidden="1" customHeight="1">
      <c r="A103" s="172" t="s">
        <v>2718</v>
      </c>
      <c r="B103" s="176">
        <v>46083</v>
      </c>
      <c r="C103" s="172" t="s">
        <v>100</v>
      </c>
      <c r="D103" s="172" t="s">
        <v>102</v>
      </c>
      <c r="E103" s="172" t="s">
        <v>43</v>
      </c>
      <c r="F103" s="172" t="s">
        <v>125</v>
      </c>
      <c r="G103" s="172" t="s">
        <v>84</v>
      </c>
      <c r="H103" s="177">
        <v>1</v>
      </c>
      <c r="I103" s="178">
        <v>2600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10.89</v>
      </c>
    </row>
    <row r="104" spans="1:16" ht="19.5" hidden="1" customHeight="1">
      <c r="A104" s="172" t="s">
        <v>2718</v>
      </c>
      <c r="B104" s="176">
        <v>46083</v>
      </c>
      <c r="C104" s="172" t="s">
        <v>100</v>
      </c>
      <c r="D104" s="172" t="s">
        <v>103</v>
      </c>
      <c r="E104" s="172" t="s">
        <v>43</v>
      </c>
      <c r="F104" s="172" t="s">
        <v>125</v>
      </c>
      <c r="G104" s="172" t="s">
        <v>84</v>
      </c>
      <c r="H104" s="177">
        <v>1</v>
      </c>
      <c r="I104" s="178">
        <v>2600</v>
      </c>
      <c r="J104" s="176">
        <v>46080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1500.09</v>
      </c>
    </row>
    <row r="105" spans="1:16" ht="19.5" hidden="1" customHeight="1">
      <c r="A105" s="172" t="s">
        <v>2718</v>
      </c>
      <c r="B105" s="176">
        <v>46083</v>
      </c>
      <c r="C105" s="172" t="s">
        <v>104</v>
      </c>
      <c r="D105" s="172" t="s">
        <v>105</v>
      </c>
      <c r="E105" s="172" t="s">
        <v>43</v>
      </c>
      <c r="F105" s="172" t="s">
        <v>125</v>
      </c>
      <c r="G105" s="172" t="s">
        <v>84</v>
      </c>
      <c r="H105" s="177">
        <v>1</v>
      </c>
      <c r="I105" s="178">
        <v>2600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-1118</v>
      </c>
    </row>
    <row r="106" spans="1:16" ht="19.5" hidden="1" customHeight="1">
      <c r="A106" s="172" t="s">
        <v>2718</v>
      </c>
      <c r="B106" s="176">
        <v>46083</v>
      </c>
      <c r="C106" s="172" t="s">
        <v>2694</v>
      </c>
      <c r="D106" s="172" t="s">
        <v>95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2600</v>
      </c>
      <c r="J106" s="176">
        <v>46080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-12.76</v>
      </c>
    </row>
    <row r="107" spans="1:16" ht="19.5" hidden="1" customHeight="1">
      <c r="A107" s="172" t="s">
        <v>2719</v>
      </c>
      <c r="B107" s="176">
        <v>46083</v>
      </c>
      <c r="C107" s="172" t="s">
        <v>2694</v>
      </c>
      <c r="D107" s="172" t="s">
        <v>82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46083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-17.84</v>
      </c>
    </row>
    <row r="108" spans="1:16" ht="19.5" hidden="1" customHeight="1">
      <c r="A108" s="172" t="s">
        <v>2720</v>
      </c>
      <c r="B108" s="176">
        <v>46083</v>
      </c>
      <c r="C108" s="172" t="s">
        <v>92</v>
      </c>
      <c r="D108" s="172" t="s">
        <v>24</v>
      </c>
      <c r="E108" s="172" t="s">
        <v>39</v>
      </c>
      <c r="F108" s="172" t="s">
        <v>117</v>
      </c>
      <c r="G108" s="172" t="s">
        <v>84</v>
      </c>
      <c r="H108" s="177">
        <v>1</v>
      </c>
      <c r="I108" s="178">
        <v>0</v>
      </c>
      <c r="J108" s="176">
        <v>46075</v>
      </c>
      <c r="K108" s="172" t="s">
        <v>93</v>
      </c>
      <c r="L108" s="172" t="s">
        <v>94</v>
      </c>
      <c r="M108" s="179">
        <v>0</v>
      </c>
      <c r="N108" s="177"/>
      <c r="O108" s="177">
        <v>37</v>
      </c>
      <c r="P108" s="180">
        <v>-46.77</v>
      </c>
    </row>
    <row r="109" spans="1:16" ht="19.5" hidden="1" customHeight="1">
      <c r="A109" s="172" t="s">
        <v>2720</v>
      </c>
      <c r="B109" s="176">
        <v>46083</v>
      </c>
      <c r="C109" s="172" t="s">
        <v>2694</v>
      </c>
      <c r="D109" s="172" t="s">
        <v>95</v>
      </c>
      <c r="E109" s="172" t="s">
        <v>39</v>
      </c>
      <c r="F109" s="172" t="s">
        <v>117</v>
      </c>
      <c r="G109" s="172" t="s">
        <v>84</v>
      </c>
      <c r="H109" s="177">
        <v>1</v>
      </c>
      <c r="I109" s="178">
        <v>0</v>
      </c>
      <c r="J109" s="176">
        <v>46075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-11.23</v>
      </c>
    </row>
    <row r="110" spans="1:16" ht="19.5" hidden="1" customHeight="1">
      <c r="A110" s="172" t="s">
        <v>2720</v>
      </c>
      <c r="B110" s="176">
        <v>46083</v>
      </c>
      <c r="C110" s="172" t="s">
        <v>92</v>
      </c>
      <c r="D110" s="172" t="s">
        <v>96</v>
      </c>
      <c r="E110" s="172" t="s">
        <v>39</v>
      </c>
      <c r="F110" s="172" t="s">
        <v>117</v>
      </c>
      <c r="G110" s="172" t="s">
        <v>84</v>
      </c>
      <c r="H110" s="177">
        <v>1</v>
      </c>
      <c r="I110" s="178">
        <v>0</v>
      </c>
      <c r="J110" s="176">
        <v>46075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2720</v>
      </c>
      <c r="B111" s="176">
        <v>46083</v>
      </c>
      <c r="C111" s="172" t="s">
        <v>92</v>
      </c>
      <c r="D111" s="172" t="s">
        <v>97</v>
      </c>
      <c r="E111" s="172" t="s">
        <v>39</v>
      </c>
      <c r="F111" s="172" t="s">
        <v>117</v>
      </c>
      <c r="G111" s="172" t="s">
        <v>84</v>
      </c>
      <c r="H111" s="177">
        <v>1</v>
      </c>
      <c r="I111" s="178">
        <v>0</v>
      </c>
      <c r="J111" s="176">
        <v>46075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2720</v>
      </c>
      <c r="B112" s="176">
        <v>46083</v>
      </c>
      <c r="C112" s="172" t="s">
        <v>2694</v>
      </c>
      <c r="D112" s="172" t="s">
        <v>98</v>
      </c>
      <c r="E112" s="172" t="s">
        <v>39</v>
      </c>
      <c r="F112" s="172" t="s">
        <v>117</v>
      </c>
      <c r="G112" s="172" t="s">
        <v>84</v>
      </c>
      <c r="H112" s="177">
        <v>1</v>
      </c>
      <c r="I112" s="178">
        <v>0</v>
      </c>
      <c r="J112" s="176">
        <v>46075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2721</v>
      </c>
      <c r="B113" s="176">
        <v>46083</v>
      </c>
      <c r="C113" s="172" t="s">
        <v>2694</v>
      </c>
      <c r="D113" s="172" t="s">
        <v>82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0</v>
      </c>
      <c r="J113" s="176">
        <v>46083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-8.77</v>
      </c>
    </row>
    <row r="114" spans="1:16" ht="19.5" hidden="1" customHeight="1">
      <c r="A114" s="172" t="s">
        <v>2722</v>
      </c>
      <c r="B114" s="176">
        <v>46083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46077</v>
      </c>
      <c r="K114" s="172" t="s">
        <v>93</v>
      </c>
      <c r="L114" s="172" t="s">
        <v>94</v>
      </c>
      <c r="M114" s="179">
        <v>0</v>
      </c>
      <c r="N114" s="177"/>
      <c r="O114" s="177">
        <v>36</v>
      </c>
      <c r="P114" s="180">
        <v>-56.94</v>
      </c>
    </row>
    <row r="115" spans="1:16" ht="19.5" hidden="1" customHeight="1">
      <c r="A115" s="172" t="s">
        <v>2722</v>
      </c>
      <c r="B115" s="176">
        <v>46083</v>
      </c>
      <c r="C115" s="172" t="s">
        <v>2694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46077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-12.42</v>
      </c>
    </row>
    <row r="116" spans="1:16" ht="19.5" hidden="1" customHeight="1">
      <c r="A116" s="172" t="s">
        <v>2722</v>
      </c>
      <c r="B116" s="176">
        <v>46083</v>
      </c>
      <c r="C116" s="172" t="s">
        <v>92</v>
      </c>
      <c r="D116" s="172" t="s">
        <v>96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0</v>
      </c>
      <c r="J116" s="176">
        <v>46077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0</v>
      </c>
    </row>
    <row r="117" spans="1:16" ht="19.5" hidden="1" customHeight="1">
      <c r="A117" s="172" t="s">
        <v>2722</v>
      </c>
      <c r="B117" s="176">
        <v>46083</v>
      </c>
      <c r="C117" s="172" t="s">
        <v>92</v>
      </c>
      <c r="D117" s="172" t="s">
        <v>97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46077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-56.94</v>
      </c>
    </row>
    <row r="118" spans="1:16" ht="19.5" hidden="1" customHeight="1">
      <c r="A118" s="172" t="s">
        <v>2722</v>
      </c>
      <c r="B118" s="176">
        <v>46083</v>
      </c>
      <c r="C118" s="172" t="s">
        <v>2694</v>
      </c>
      <c r="D118" s="172" t="s">
        <v>98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46077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-15</v>
      </c>
    </row>
    <row r="119" spans="1:16" ht="19.5" hidden="1" customHeight="1">
      <c r="A119" s="172" t="s">
        <v>2723</v>
      </c>
      <c r="B119" s="176">
        <v>46083</v>
      </c>
      <c r="C119" s="172" t="s">
        <v>2694</v>
      </c>
      <c r="D119" s="172" t="s">
        <v>82</v>
      </c>
      <c r="E119" s="172" t="s">
        <v>57</v>
      </c>
      <c r="F119" s="172" t="s">
        <v>1263</v>
      </c>
      <c r="G119" s="172" t="s">
        <v>84</v>
      </c>
      <c r="H119" s="177">
        <v>1</v>
      </c>
      <c r="I119" s="178">
        <v>0</v>
      </c>
      <c r="J119" s="176">
        <v>46083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-19.850000000000001</v>
      </c>
    </row>
    <row r="120" spans="1:16" ht="19.5" hidden="1" customHeight="1">
      <c r="A120" s="172" t="s">
        <v>2724</v>
      </c>
      <c r="B120" s="176">
        <v>46083</v>
      </c>
      <c r="C120" s="172" t="s">
        <v>92</v>
      </c>
      <c r="D120" s="172" t="s">
        <v>96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0</v>
      </c>
      <c r="J120" s="176">
        <v>46076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0</v>
      </c>
    </row>
    <row r="121" spans="1:16" ht="19.5" hidden="1" customHeight="1">
      <c r="A121" s="172" t="s">
        <v>2724</v>
      </c>
      <c r="B121" s="176">
        <v>46083</v>
      </c>
      <c r="C121" s="172" t="s">
        <v>92</v>
      </c>
      <c r="D121" s="172" t="s">
        <v>97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0</v>
      </c>
      <c r="J121" s="176">
        <v>46076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-46.77</v>
      </c>
    </row>
    <row r="122" spans="1:16" ht="19.5" hidden="1" customHeight="1">
      <c r="A122" s="172" t="s">
        <v>2724</v>
      </c>
      <c r="B122" s="176">
        <v>46083</v>
      </c>
      <c r="C122" s="172" t="s">
        <v>2694</v>
      </c>
      <c r="D122" s="172" t="s">
        <v>98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0</v>
      </c>
      <c r="J122" s="176">
        <v>46076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-15</v>
      </c>
    </row>
    <row r="123" spans="1:16" ht="19.5" hidden="1" customHeight="1">
      <c r="A123" s="172" t="s">
        <v>2724</v>
      </c>
      <c r="B123" s="176">
        <v>46083</v>
      </c>
      <c r="C123" s="172" t="s">
        <v>92</v>
      </c>
      <c r="D123" s="172" t="s">
        <v>24</v>
      </c>
      <c r="E123" s="172" t="s">
        <v>40</v>
      </c>
      <c r="F123" s="172" t="s">
        <v>197</v>
      </c>
      <c r="G123" s="172" t="s">
        <v>84</v>
      </c>
      <c r="H123" s="177">
        <v>1</v>
      </c>
      <c r="I123" s="178">
        <v>0</v>
      </c>
      <c r="J123" s="176">
        <v>46076</v>
      </c>
      <c r="K123" s="172" t="s">
        <v>93</v>
      </c>
      <c r="L123" s="172" t="s">
        <v>94</v>
      </c>
      <c r="M123" s="179">
        <v>0</v>
      </c>
      <c r="N123" s="177"/>
      <c r="O123" s="177">
        <v>37</v>
      </c>
      <c r="P123" s="180">
        <v>-46.77</v>
      </c>
    </row>
    <row r="124" spans="1:16" ht="19.5" hidden="1" customHeight="1">
      <c r="A124" s="172" t="s">
        <v>2724</v>
      </c>
      <c r="B124" s="176">
        <v>46083</v>
      </c>
      <c r="C124" s="172" t="s">
        <v>2694</v>
      </c>
      <c r="D124" s="172" t="s">
        <v>95</v>
      </c>
      <c r="E124" s="172" t="s">
        <v>40</v>
      </c>
      <c r="F124" s="172" t="s">
        <v>197</v>
      </c>
      <c r="G124" s="172" t="s">
        <v>84</v>
      </c>
      <c r="H124" s="177">
        <v>1</v>
      </c>
      <c r="I124" s="178">
        <v>0</v>
      </c>
      <c r="J124" s="176">
        <v>46076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-10.58</v>
      </c>
    </row>
    <row r="125" spans="1:16" ht="19.5" hidden="1" customHeight="1">
      <c r="A125" s="172" t="s">
        <v>85</v>
      </c>
      <c r="B125" s="176">
        <v>46083</v>
      </c>
      <c r="C125" s="172" t="s">
        <v>109</v>
      </c>
      <c r="D125" s="172" t="s">
        <v>2499</v>
      </c>
      <c r="E125" s="172" t="s">
        <v>85</v>
      </c>
      <c r="F125" s="172" t="s">
        <v>85</v>
      </c>
      <c r="G125" s="172" t="s">
        <v>85</v>
      </c>
      <c r="H125" s="177">
        <v>0</v>
      </c>
      <c r="I125" s="178">
        <v>0</v>
      </c>
      <c r="J125" s="176">
        <v>46083</v>
      </c>
      <c r="K125" s="172" t="s">
        <v>85</v>
      </c>
      <c r="L125" s="172" t="s">
        <v>85</v>
      </c>
      <c r="M125" s="179">
        <v>0</v>
      </c>
      <c r="N125" s="177"/>
      <c r="O125" s="177"/>
      <c r="P125" s="180">
        <v>-732</v>
      </c>
    </row>
    <row r="126" spans="1:16" ht="19.5" hidden="1" customHeight="1">
      <c r="A126" s="172" t="s">
        <v>2725</v>
      </c>
      <c r="B126" s="176">
        <v>46083</v>
      </c>
      <c r="C126" s="172" t="s">
        <v>109</v>
      </c>
      <c r="D126" s="172" t="s">
        <v>139</v>
      </c>
      <c r="E126" s="172" t="s">
        <v>85</v>
      </c>
      <c r="F126" s="172" t="s">
        <v>85</v>
      </c>
      <c r="G126" s="172" t="s">
        <v>85</v>
      </c>
      <c r="H126" s="177">
        <v>0</v>
      </c>
      <c r="I126" s="178">
        <v>0</v>
      </c>
      <c r="J126" s="176">
        <v>46083</v>
      </c>
      <c r="K126" s="172" t="s">
        <v>85</v>
      </c>
      <c r="L126" s="172" t="s">
        <v>85</v>
      </c>
      <c r="M126" s="179">
        <v>0</v>
      </c>
      <c r="N126" s="177"/>
      <c r="O126" s="177"/>
      <c r="P126" s="180">
        <v>-282.99</v>
      </c>
    </row>
    <row r="127" spans="1:16" ht="19.5" hidden="1" customHeight="1">
      <c r="A127" s="172" t="s">
        <v>2726</v>
      </c>
      <c r="B127" s="176">
        <v>46083</v>
      </c>
      <c r="C127" s="172" t="s">
        <v>109</v>
      </c>
      <c r="D127" s="172" t="s">
        <v>139</v>
      </c>
      <c r="E127" s="172" t="s">
        <v>85</v>
      </c>
      <c r="F127" s="172" t="s">
        <v>85</v>
      </c>
      <c r="G127" s="172" t="s">
        <v>85</v>
      </c>
      <c r="H127" s="177">
        <v>0</v>
      </c>
      <c r="I127" s="178">
        <v>0</v>
      </c>
      <c r="J127" s="176">
        <v>46083</v>
      </c>
      <c r="K127" s="172" t="s">
        <v>85</v>
      </c>
      <c r="L127" s="172" t="s">
        <v>85</v>
      </c>
      <c r="M127" s="179">
        <v>0</v>
      </c>
      <c r="N127" s="177"/>
      <c r="O127" s="177"/>
      <c r="P127" s="180">
        <v>-287.14999999999998</v>
      </c>
    </row>
    <row r="128" spans="1:16" ht="19.5" hidden="1" customHeight="1">
      <c r="A128" s="172" t="s">
        <v>2727</v>
      </c>
      <c r="B128" s="176">
        <v>46083</v>
      </c>
      <c r="C128" s="172" t="s">
        <v>109</v>
      </c>
      <c r="D128" s="172" t="s">
        <v>139</v>
      </c>
      <c r="E128" s="172" t="s">
        <v>85</v>
      </c>
      <c r="F128" s="172" t="s">
        <v>85</v>
      </c>
      <c r="G128" s="172" t="s">
        <v>85</v>
      </c>
      <c r="H128" s="177">
        <v>0</v>
      </c>
      <c r="I128" s="178">
        <v>0</v>
      </c>
      <c r="J128" s="176">
        <v>46083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-276.24</v>
      </c>
    </row>
    <row r="129" spans="1:16" ht="19.5" hidden="1" customHeight="1">
      <c r="A129" s="172" t="s">
        <v>2728</v>
      </c>
      <c r="B129" s="176">
        <v>46083</v>
      </c>
      <c r="C129" s="172" t="s">
        <v>109</v>
      </c>
      <c r="D129" s="172" t="s">
        <v>139</v>
      </c>
      <c r="E129" s="172" t="s">
        <v>85</v>
      </c>
      <c r="F129" s="172" t="s">
        <v>85</v>
      </c>
      <c r="G129" s="172" t="s">
        <v>85</v>
      </c>
      <c r="H129" s="177">
        <v>0</v>
      </c>
      <c r="I129" s="178">
        <v>0</v>
      </c>
      <c r="J129" s="176">
        <v>46083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-291.10000000000002</v>
      </c>
    </row>
    <row r="130" spans="1:16" ht="19.5" hidden="1" customHeight="1">
      <c r="A130" s="172" t="s">
        <v>2460</v>
      </c>
      <c r="B130" s="176">
        <v>46083</v>
      </c>
      <c r="C130" s="172" t="s">
        <v>109</v>
      </c>
      <c r="D130" s="172" t="s">
        <v>139</v>
      </c>
      <c r="E130" s="172" t="s">
        <v>85</v>
      </c>
      <c r="F130" s="172" t="s">
        <v>85</v>
      </c>
      <c r="G130" s="172" t="s">
        <v>85</v>
      </c>
      <c r="H130" s="177">
        <v>0</v>
      </c>
      <c r="I130" s="178">
        <v>0</v>
      </c>
      <c r="J130" s="176">
        <v>46083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-750</v>
      </c>
    </row>
    <row r="131" spans="1:16" ht="19.5" hidden="1" customHeight="1">
      <c r="A131" s="172" t="s">
        <v>2264</v>
      </c>
      <c r="B131" s="176">
        <v>46083</v>
      </c>
      <c r="C131" s="172" t="s">
        <v>109</v>
      </c>
      <c r="D131" s="172" t="s">
        <v>139</v>
      </c>
      <c r="E131" s="172" t="s">
        <v>85</v>
      </c>
      <c r="F131" s="172" t="s">
        <v>85</v>
      </c>
      <c r="G131" s="172" t="s">
        <v>85</v>
      </c>
      <c r="H131" s="177">
        <v>0</v>
      </c>
      <c r="I131" s="178">
        <v>0</v>
      </c>
      <c r="J131" s="176">
        <v>46083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-98.08</v>
      </c>
    </row>
    <row r="132" spans="1:16" ht="19.5" hidden="1" customHeight="1">
      <c r="A132" s="172" t="s">
        <v>2257</v>
      </c>
      <c r="B132" s="176">
        <v>46083</v>
      </c>
      <c r="C132" s="172" t="s">
        <v>109</v>
      </c>
      <c r="D132" s="172" t="s">
        <v>139</v>
      </c>
      <c r="E132" s="172" t="s">
        <v>85</v>
      </c>
      <c r="F132" s="172" t="s">
        <v>85</v>
      </c>
      <c r="G132" s="172" t="s">
        <v>85</v>
      </c>
      <c r="H132" s="177">
        <v>0</v>
      </c>
      <c r="I132" s="178">
        <v>0</v>
      </c>
      <c r="J132" s="176">
        <v>46083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-486.52</v>
      </c>
    </row>
    <row r="133" spans="1:16" ht="19.5" hidden="1" customHeight="1">
      <c r="A133" s="172" t="s">
        <v>2263</v>
      </c>
      <c r="B133" s="176">
        <v>46083</v>
      </c>
      <c r="C133" s="172" t="s">
        <v>109</v>
      </c>
      <c r="D133" s="172" t="s">
        <v>139</v>
      </c>
      <c r="E133" s="172" t="s">
        <v>85</v>
      </c>
      <c r="F133" s="172" t="s">
        <v>85</v>
      </c>
      <c r="G133" s="172" t="s">
        <v>85</v>
      </c>
      <c r="H133" s="177">
        <v>0</v>
      </c>
      <c r="I133" s="178">
        <v>0</v>
      </c>
      <c r="J133" s="176">
        <v>46083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-91.39</v>
      </c>
    </row>
    <row r="134" spans="1:16" ht="19.5" hidden="1" customHeight="1">
      <c r="A134" s="172" t="s">
        <v>2261</v>
      </c>
      <c r="B134" s="176">
        <v>46083</v>
      </c>
      <c r="C134" s="172" t="s">
        <v>109</v>
      </c>
      <c r="D134" s="172" t="s">
        <v>139</v>
      </c>
      <c r="E134" s="172" t="s">
        <v>85</v>
      </c>
      <c r="F134" s="172" t="s">
        <v>85</v>
      </c>
      <c r="G134" s="172" t="s">
        <v>85</v>
      </c>
      <c r="H134" s="177">
        <v>0</v>
      </c>
      <c r="I134" s="178">
        <v>0</v>
      </c>
      <c r="J134" s="176">
        <v>46083</v>
      </c>
      <c r="K134" s="172" t="s">
        <v>85</v>
      </c>
      <c r="L134" s="172" t="s">
        <v>85</v>
      </c>
      <c r="M134" s="179">
        <v>0</v>
      </c>
      <c r="N134" s="177"/>
      <c r="O134" s="177"/>
      <c r="P134" s="180">
        <v>-91.28</v>
      </c>
    </row>
    <row r="135" spans="1:16" ht="19.5" hidden="1" customHeight="1">
      <c r="A135" s="172" t="s">
        <v>1553</v>
      </c>
      <c r="B135" s="176">
        <v>46083</v>
      </c>
      <c r="C135" s="172" t="s">
        <v>109</v>
      </c>
      <c r="D135" s="172" t="s">
        <v>139</v>
      </c>
      <c r="E135" s="172" t="s">
        <v>85</v>
      </c>
      <c r="F135" s="172" t="s">
        <v>85</v>
      </c>
      <c r="G135" s="172" t="s">
        <v>85</v>
      </c>
      <c r="H135" s="177">
        <v>0</v>
      </c>
      <c r="I135" s="178">
        <v>0</v>
      </c>
      <c r="J135" s="176">
        <v>46083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-1064.31</v>
      </c>
    </row>
    <row r="136" spans="1:16" ht="19.5" hidden="1" customHeight="1">
      <c r="A136" s="172" t="s">
        <v>141</v>
      </c>
      <c r="B136" s="176">
        <v>46083</v>
      </c>
      <c r="C136" s="172" t="s">
        <v>109</v>
      </c>
      <c r="D136" s="172" t="s">
        <v>139</v>
      </c>
      <c r="E136" s="172" t="s">
        <v>85</v>
      </c>
      <c r="F136" s="172" t="s">
        <v>85</v>
      </c>
      <c r="G136" s="172" t="s">
        <v>85</v>
      </c>
      <c r="H136" s="177">
        <v>0</v>
      </c>
      <c r="I136" s="178">
        <v>0</v>
      </c>
      <c r="J136" s="176">
        <v>46083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-576.29</v>
      </c>
    </row>
    <row r="137" spans="1:16" ht="19.5" hidden="1" customHeight="1">
      <c r="A137" s="172" t="s">
        <v>145</v>
      </c>
      <c r="B137" s="176">
        <v>46083</v>
      </c>
      <c r="C137" s="172" t="s">
        <v>109</v>
      </c>
      <c r="D137" s="172" t="s">
        <v>139</v>
      </c>
      <c r="E137" s="172" t="s">
        <v>85</v>
      </c>
      <c r="F137" s="172" t="s">
        <v>85</v>
      </c>
      <c r="G137" s="172" t="s">
        <v>85</v>
      </c>
      <c r="H137" s="177">
        <v>0</v>
      </c>
      <c r="I137" s="178">
        <v>0</v>
      </c>
      <c r="J137" s="176">
        <v>46083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-546.54</v>
      </c>
    </row>
    <row r="138" spans="1:16" ht="19.5" hidden="1" customHeight="1">
      <c r="A138" s="172" t="s">
        <v>144</v>
      </c>
      <c r="B138" s="176">
        <v>46083</v>
      </c>
      <c r="C138" s="172" t="s">
        <v>109</v>
      </c>
      <c r="D138" s="172" t="s">
        <v>139</v>
      </c>
      <c r="E138" s="172" t="s">
        <v>85</v>
      </c>
      <c r="F138" s="172" t="s">
        <v>85</v>
      </c>
      <c r="G138" s="172" t="s">
        <v>85</v>
      </c>
      <c r="H138" s="177">
        <v>0</v>
      </c>
      <c r="I138" s="178">
        <v>0</v>
      </c>
      <c r="J138" s="176">
        <v>46083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-1182.8900000000001</v>
      </c>
    </row>
    <row r="139" spans="1:16" ht="19.5" hidden="1" customHeight="1">
      <c r="A139" s="172" t="s">
        <v>138</v>
      </c>
      <c r="B139" s="176">
        <v>46083</v>
      </c>
      <c r="C139" s="172" t="s">
        <v>109</v>
      </c>
      <c r="D139" s="172" t="s">
        <v>139</v>
      </c>
      <c r="E139" s="172" t="s">
        <v>85</v>
      </c>
      <c r="F139" s="172" t="s">
        <v>85</v>
      </c>
      <c r="G139" s="172" t="s">
        <v>85</v>
      </c>
      <c r="H139" s="177">
        <v>0</v>
      </c>
      <c r="I139" s="178">
        <v>0</v>
      </c>
      <c r="J139" s="176">
        <v>46083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-197.02</v>
      </c>
    </row>
    <row r="140" spans="1:16" ht="19.5" hidden="1" customHeight="1">
      <c r="A140" s="172" t="s">
        <v>142</v>
      </c>
      <c r="B140" s="176">
        <v>46083</v>
      </c>
      <c r="C140" s="172" t="s">
        <v>109</v>
      </c>
      <c r="D140" s="172" t="s">
        <v>143</v>
      </c>
      <c r="E140" s="172" t="s">
        <v>85</v>
      </c>
      <c r="F140" s="172" t="s">
        <v>85</v>
      </c>
      <c r="G140" s="172" t="s">
        <v>85</v>
      </c>
      <c r="H140" s="177">
        <v>0</v>
      </c>
      <c r="I140" s="178">
        <v>0</v>
      </c>
      <c r="J140" s="176">
        <v>46083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-4377</v>
      </c>
    </row>
    <row r="141" spans="1:16" ht="19.5" hidden="1" customHeight="1">
      <c r="A141" s="172" t="s">
        <v>2729</v>
      </c>
      <c r="B141" s="176">
        <v>46084</v>
      </c>
      <c r="C141" s="172" t="s">
        <v>92</v>
      </c>
      <c r="D141" s="172" t="s">
        <v>96</v>
      </c>
      <c r="E141" s="172" t="s">
        <v>38</v>
      </c>
      <c r="F141" s="172" t="s">
        <v>87</v>
      </c>
      <c r="G141" s="172" t="s">
        <v>84</v>
      </c>
      <c r="H141" s="177">
        <v>1</v>
      </c>
      <c r="I141" s="178">
        <v>0</v>
      </c>
      <c r="J141" s="176">
        <v>46080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2729</v>
      </c>
      <c r="B142" s="176">
        <v>46084</v>
      </c>
      <c r="C142" s="172" t="s">
        <v>92</v>
      </c>
      <c r="D142" s="172" t="s">
        <v>97</v>
      </c>
      <c r="E142" s="172" t="s">
        <v>38</v>
      </c>
      <c r="F142" s="172" t="s">
        <v>87</v>
      </c>
      <c r="G142" s="172" t="s">
        <v>84</v>
      </c>
      <c r="H142" s="177">
        <v>1</v>
      </c>
      <c r="I142" s="178">
        <v>0</v>
      </c>
      <c r="J142" s="176">
        <v>46080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2729</v>
      </c>
      <c r="B143" s="176">
        <v>46084</v>
      </c>
      <c r="C143" s="172" t="s">
        <v>2694</v>
      </c>
      <c r="D143" s="172" t="s">
        <v>98</v>
      </c>
      <c r="E143" s="172" t="s">
        <v>38</v>
      </c>
      <c r="F143" s="172" t="s">
        <v>87</v>
      </c>
      <c r="G143" s="172" t="s">
        <v>84</v>
      </c>
      <c r="H143" s="177">
        <v>1</v>
      </c>
      <c r="I143" s="178">
        <v>0</v>
      </c>
      <c r="J143" s="176">
        <v>46080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2729</v>
      </c>
      <c r="B144" s="176">
        <v>46084</v>
      </c>
      <c r="C144" s="172" t="s">
        <v>92</v>
      </c>
      <c r="D144" s="172" t="s">
        <v>24</v>
      </c>
      <c r="E144" s="172" t="s">
        <v>38</v>
      </c>
      <c r="F144" s="172" t="s">
        <v>87</v>
      </c>
      <c r="G144" s="172" t="s">
        <v>84</v>
      </c>
      <c r="H144" s="177">
        <v>1</v>
      </c>
      <c r="I144" s="178">
        <v>0</v>
      </c>
      <c r="J144" s="176">
        <v>46080</v>
      </c>
      <c r="K144" s="172" t="s">
        <v>93</v>
      </c>
      <c r="L144" s="172" t="s">
        <v>94</v>
      </c>
      <c r="M144" s="179">
        <v>0</v>
      </c>
      <c r="N144" s="177"/>
      <c r="O144" s="177">
        <v>36</v>
      </c>
      <c r="P144" s="180">
        <v>-46.77</v>
      </c>
    </row>
    <row r="145" spans="1:16" ht="19.5" hidden="1" customHeight="1">
      <c r="A145" s="172" t="s">
        <v>2729</v>
      </c>
      <c r="B145" s="176">
        <v>46084</v>
      </c>
      <c r="C145" s="172" t="s">
        <v>2694</v>
      </c>
      <c r="D145" s="172" t="s">
        <v>95</v>
      </c>
      <c r="E145" s="172" t="s">
        <v>38</v>
      </c>
      <c r="F145" s="172" t="s">
        <v>87</v>
      </c>
      <c r="G145" s="172" t="s">
        <v>84</v>
      </c>
      <c r="H145" s="177">
        <v>1</v>
      </c>
      <c r="I145" s="178">
        <v>0</v>
      </c>
      <c r="J145" s="176">
        <v>46080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-13.58</v>
      </c>
    </row>
    <row r="146" spans="1:16" ht="19.5" hidden="1" customHeight="1">
      <c r="A146" s="172" t="s">
        <v>2730</v>
      </c>
      <c r="B146" s="176">
        <v>46084</v>
      </c>
      <c r="C146" s="172" t="s">
        <v>92</v>
      </c>
      <c r="D146" s="172" t="s">
        <v>24</v>
      </c>
      <c r="E146" s="172" t="s">
        <v>38</v>
      </c>
      <c r="F146" s="172" t="s">
        <v>87</v>
      </c>
      <c r="G146" s="172" t="s">
        <v>84</v>
      </c>
      <c r="H146" s="177">
        <v>1</v>
      </c>
      <c r="I146" s="178">
        <v>0</v>
      </c>
      <c r="J146" s="176">
        <v>46076</v>
      </c>
      <c r="K146" s="172" t="s">
        <v>93</v>
      </c>
      <c r="L146" s="172" t="s">
        <v>94</v>
      </c>
      <c r="M146" s="179">
        <v>0</v>
      </c>
      <c r="N146" s="177"/>
      <c r="O146" s="177">
        <v>37</v>
      </c>
      <c r="P146" s="180">
        <v>-46.77</v>
      </c>
    </row>
    <row r="147" spans="1:16" ht="19.5" hidden="1" customHeight="1">
      <c r="A147" s="172" t="s">
        <v>2730</v>
      </c>
      <c r="B147" s="176">
        <v>46084</v>
      </c>
      <c r="C147" s="172" t="s">
        <v>2694</v>
      </c>
      <c r="D147" s="172" t="s">
        <v>95</v>
      </c>
      <c r="E147" s="172" t="s">
        <v>38</v>
      </c>
      <c r="F147" s="172" t="s">
        <v>87</v>
      </c>
      <c r="G147" s="172" t="s">
        <v>84</v>
      </c>
      <c r="H147" s="177">
        <v>1</v>
      </c>
      <c r="I147" s="178">
        <v>0</v>
      </c>
      <c r="J147" s="176">
        <v>46076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-13.74</v>
      </c>
    </row>
    <row r="148" spans="1:16" ht="19.5" hidden="1" customHeight="1">
      <c r="A148" s="172" t="s">
        <v>2730</v>
      </c>
      <c r="B148" s="176">
        <v>46084</v>
      </c>
      <c r="C148" s="172" t="s">
        <v>92</v>
      </c>
      <c r="D148" s="172" t="s">
        <v>96</v>
      </c>
      <c r="E148" s="172" t="s">
        <v>38</v>
      </c>
      <c r="F148" s="172" t="s">
        <v>87</v>
      </c>
      <c r="G148" s="172" t="s">
        <v>84</v>
      </c>
      <c r="H148" s="177">
        <v>1</v>
      </c>
      <c r="I148" s="178">
        <v>0</v>
      </c>
      <c r="J148" s="176">
        <v>46076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2730</v>
      </c>
      <c r="B149" s="176">
        <v>46084</v>
      </c>
      <c r="C149" s="172" t="s">
        <v>92</v>
      </c>
      <c r="D149" s="172" t="s">
        <v>97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0</v>
      </c>
      <c r="J149" s="176">
        <v>46076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-46.77</v>
      </c>
    </row>
    <row r="150" spans="1:16" ht="19.5" hidden="1" customHeight="1">
      <c r="A150" s="172" t="s">
        <v>2730</v>
      </c>
      <c r="B150" s="176">
        <v>46084</v>
      </c>
      <c r="C150" s="172" t="s">
        <v>2694</v>
      </c>
      <c r="D150" s="172" t="s">
        <v>98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0</v>
      </c>
      <c r="J150" s="176">
        <v>46076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2731</v>
      </c>
      <c r="B151" s="176">
        <v>46084</v>
      </c>
      <c r="C151" s="172" t="s">
        <v>92</v>
      </c>
      <c r="D151" s="172" t="s">
        <v>24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46075</v>
      </c>
      <c r="K151" s="172" t="s">
        <v>93</v>
      </c>
      <c r="L151" s="172" t="s">
        <v>94</v>
      </c>
      <c r="M151" s="179">
        <v>0</v>
      </c>
      <c r="N151" s="177"/>
      <c r="O151" s="177">
        <v>37</v>
      </c>
      <c r="P151" s="180">
        <v>-56.94</v>
      </c>
    </row>
    <row r="152" spans="1:16" ht="19.5" hidden="1" customHeight="1">
      <c r="A152" s="172" t="s">
        <v>2731</v>
      </c>
      <c r="B152" s="176">
        <v>46084</v>
      </c>
      <c r="C152" s="172" t="s">
        <v>2694</v>
      </c>
      <c r="D152" s="172" t="s">
        <v>95</v>
      </c>
      <c r="E152" s="172" t="s">
        <v>58</v>
      </c>
      <c r="F152" s="172" t="s">
        <v>1300</v>
      </c>
      <c r="G152" s="172" t="s">
        <v>84</v>
      </c>
      <c r="H152" s="177">
        <v>1</v>
      </c>
      <c r="I152" s="178">
        <v>0</v>
      </c>
      <c r="J152" s="176">
        <v>46075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-11.17</v>
      </c>
    </row>
    <row r="153" spans="1:16" ht="19.5" hidden="1" customHeight="1">
      <c r="A153" s="172" t="s">
        <v>2731</v>
      </c>
      <c r="B153" s="176">
        <v>46084</v>
      </c>
      <c r="C153" s="172" t="s">
        <v>92</v>
      </c>
      <c r="D153" s="172" t="s">
        <v>96</v>
      </c>
      <c r="E153" s="172" t="s">
        <v>58</v>
      </c>
      <c r="F153" s="172" t="s">
        <v>1300</v>
      </c>
      <c r="G153" s="172" t="s">
        <v>84</v>
      </c>
      <c r="H153" s="177">
        <v>1</v>
      </c>
      <c r="I153" s="178">
        <v>0</v>
      </c>
      <c r="J153" s="176">
        <v>46075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2731</v>
      </c>
      <c r="B154" s="176">
        <v>46084</v>
      </c>
      <c r="C154" s="172" t="s">
        <v>92</v>
      </c>
      <c r="D154" s="172" t="s">
        <v>97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46075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-56.94</v>
      </c>
    </row>
    <row r="155" spans="1:16" ht="19.5" hidden="1" customHeight="1">
      <c r="A155" s="172" t="s">
        <v>2731</v>
      </c>
      <c r="B155" s="176">
        <v>46084</v>
      </c>
      <c r="C155" s="172" t="s">
        <v>2694</v>
      </c>
      <c r="D155" s="172" t="s">
        <v>98</v>
      </c>
      <c r="E155" s="172" t="s">
        <v>58</v>
      </c>
      <c r="F155" s="172" t="s">
        <v>1300</v>
      </c>
      <c r="G155" s="172" t="s">
        <v>84</v>
      </c>
      <c r="H155" s="177">
        <v>1</v>
      </c>
      <c r="I155" s="178">
        <v>0</v>
      </c>
      <c r="J155" s="176">
        <v>46075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2732</v>
      </c>
      <c r="B156" s="176">
        <v>46084</v>
      </c>
      <c r="C156" s="172" t="s">
        <v>2694</v>
      </c>
      <c r="D156" s="172" t="s">
        <v>82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46084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-18.87</v>
      </c>
    </row>
    <row r="157" spans="1:16" ht="19.5" hidden="1" customHeight="1">
      <c r="A157" s="172" t="s">
        <v>2733</v>
      </c>
      <c r="B157" s="176">
        <v>46084</v>
      </c>
      <c r="C157" s="172" t="s">
        <v>92</v>
      </c>
      <c r="D157" s="172" t="s">
        <v>24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46067</v>
      </c>
      <c r="K157" s="172" t="s">
        <v>93</v>
      </c>
      <c r="L157" s="172" t="s">
        <v>94</v>
      </c>
      <c r="M157" s="179">
        <v>0</v>
      </c>
      <c r="N157" s="177"/>
      <c r="O157" s="177">
        <v>36</v>
      </c>
      <c r="P157" s="180">
        <v>-46.77</v>
      </c>
    </row>
    <row r="158" spans="1:16" ht="19.5" hidden="1" customHeight="1">
      <c r="A158" s="172" t="s">
        <v>2733</v>
      </c>
      <c r="B158" s="176">
        <v>46084</v>
      </c>
      <c r="C158" s="172" t="s">
        <v>2694</v>
      </c>
      <c r="D158" s="172" t="s">
        <v>95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46067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-11.53</v>
      </c>
    </row>
    <row r="159" spans="1:16" ht="19.5" hidden="1" customHeight="1">
      <c r="A159" s="172" t="s">
        <v>2733</v>
      </c>
      <c r="B159" s="176">
        <v>46084</v>
      </c>
      <c r="C159" s="172" t="s">
        <v>92</v>
      </c>
      <c r="D159" s="172" t="s">
        <v>96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46067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2733</v>
      </c>
      <c r="B160" s="176">
        <v>46084</v>
      </c>
      <c r="C160" s="172" t="s">
        <v>92</v>
      </c>
      <c r="D160" s="172" t="s">
        <v>97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46067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-46.77</v>
      </c>
    </row>
    <row r="161" spans="1:16" ht="19.5" hidden="1" customHeight="1">
      <c r="A161" s="172" t="s">
        <v>2733</v>
      </c>
      <c r="B161" s="176">
        <v>46084</v>
      </c>
      <c r="C161" s="172" t="s">
        <v>2694</v>
      </c>
      <c r="D161" s="172" t="s">
        <v>98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46067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hidden="1" customHeight="1">
      <c r="A162" s="172" t="s">
        <v>2734</v>
      </c>
      <c r="B162" s="176">
        <v>46084</v>
      </c>
      <c r="C162" s="172" t="s">
        <v>92</v>
      </c>
      <c r="D162" s="172" t="s">
        <v>24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>
        <v>37</v>
      </c>
      <c r="P162" s="180">
        <v>-56.94</v>
      </c>
    </row>
    <row r="163" spans="1:16" ht="19.5" hidden="1" customHeight="1">
      <c r="A163" s="172" t="s">
        <v>2734</v>
      </c>
      <c r="B163" s="176">
        <v>46084</v>
      </c>
      <c r="C163" s="172" t="s">
        <v>2694</v>
      </c>
      <c r="D163" s="172" t="s">
        <v>95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-12.65</v>
      </c>
    </row>
    <row r="164" spans="1:16" ht="19.5" hidden="1" customHeight="1">
      <c r="A164" s="172" t="s">
        <v>2734</v>
      </c>
      <c r="B164" s="176">
        <v>46084</v>
      </c>
      <c r="C164" s="172" t="s">
        <v>92</v>
      </c>
      <c r="D164" s="172" t="s">
        <v>96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0</v>
      </c>
      <c r="J164" s="176">
        <v>46079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0</v>
      </c>
    </row>
    <row r="165" spans="1:16" ht="19.5" hidden="1" customHeight="1">
      <c r="A165" s="172" t="s">
        <v>2734</v>
      </c>
      <c r="B165" s="176">
        <v>46084</v>
      </c>
      <c r="C165" s="172" t="s">
        <v>92</v>
      </c>
      <c r="D165" s="172" t="s">
        <v>97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0</v>
      </c>
      <c r="J165" s="176">
        <v>46079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-56.94</v>
      </c>
    </row>
    <row r="166" spans="1:16" ht="19.5" customHeight="1">
      <c r="A166" s="172" t="s">
        <v>85</v>
      </c>
      <c r="B166" s="176">
        <v>46084</v>
      </c>
      <c r="C166" s="172" t="s">
        <v>109</v>
      </c>
      <c r="D166" s="172" t="s">
        <v>110</v>
      </c>
      <c r="E166" s="172" t="s">
        <v>85</v>
      </c>
      <c r="F166" s="172" t="s">
        <v>85</v>
      </c>
      <c r="G166" s="172" t="s">
        <v>2735</v>
      </c>
      <c r="H166" s="177">
        <v>0</v>
      </c>
      <c r="I166" s="178">
        <v>0</v>
      </c>
      <c r="J166" s="176">
        <v>46084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-150</v>
      </c>
    </row>
    <row r="167" spans="1:16" ht="19.5" hidden="1" customHeight="1">
      <c r="A167" s="172" t="s">
        <v>2736</v>
      </c>
      <c r="B167" s="176">
        <v>46084</v>
      </c>
      <c r="C167" s="172" t="s">
        <v>92</v>
      </c>
      <c r="D167" s="172" t="s">
        <v>24</v>
      </c>
      <c r="E167" s="172" t="s">
        <v>60</v>
      </c>
      <c r="F167" s="172" t="s">
        <v>1426</v>
      </c>
      <c r="G167" s="172" t="s">
        <v>84</v>
      </c>
      <c r="H167" s="177">
        <v>1</v>
      </c>
      <c r="I167" s="178">
        <v>0</v>
      </c>
      <c r="J167" s="176">
        <v>46078</v>
      </c>
      <c r="K167" s="172" t="s">
        <v>93</v>
      </c>
      <c r="L167" s="172" t="s">
        <v>94</v>
      </c>
      <c r="M167" s="179">
        <v>0</v>
      </c>
      <c r="N167" s="177"/>
      <c r="O167" s="177">
        <v>37</v>
      </c>
      <c r="P167" s="180">
        <v>-56.94</v>
      </c>
    </row>
    <row r="168" spans="1:16" ht="19.5" hidden="1" customHeight="1">
      <c r="A168" s="172" t="s">
        <v>2736</v>
      </c>
      <c r="B168" s="176">
        <v>46084</v>
      </c>
      <c r="C168" s="172" t="s">
        <v>2694</v>
      </c>
      <c r="D168" s="172" t="s">
        <v>95</v>
      </c>
      <c r="E168" s="172" t="s">
        <v>60</v>
      </c>
      <c r="F168" s="172" t="s">
        <v>1426</v>
      </c>
      <c r="G168" s="172" t="s">
        <v>84</v>
      </c>
      <c r="H168" s="177">
        <v>1</v>
      </c>
      <c r="I168" s="178">
        <v>0</v>
      </c>
      <c r="J168" s="176">
        <v>46078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-11.67</v>
      </c>
    </row>
    <row r="169" spans="1:16" ht="19.5" hidden="1" customHeight="1">
      <c r="A169" s="172" t="s">
        <v>2736</v>
      </c>
      <c r="B169" s="176">
        <v>46084</v>
      </c>
      <c r="C169" s="172" t="s">
        <v>92</v>
      </c>
      <c r="D169" s="172" t="s">
        <v>96</v>
      </c>
      <c r="E169" s="172" t="s">
        <v>60</v>
      </c>
      <c r="F169" s="172" t="s">
        <v>1426</v>
      </c>
      <c r="G169" s="172" t="s">
        <v>84</v>
      </c>
      <c r="H169" s="177">
        <v>1</v>
      </c>
      <c r="I169" s="178">
        <v>0</v>
      </c>
      <c r="J169" s="176">
        <v>46078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0</v>
      </c>
    </row>
    <row r="170" spans="1:16" ht="19.5" hidden="1" customHeight="1">
      <c r="A170" s="172" t="s">
        <v>2736</v>
      </c>
      <c r="B170" s="176">
        <v>46084</v>
      </c>
      <c r="C170" s="172" t="s">
        <v>92</v>
      </c>
      <c r="D170" s="172" t="s">
        <v>97</v>
      </c>
      <c r="E170" s="172" t="s">
        <v>60</v>
      </c>
      <c r="F170" s="172" t="s">
        <v>1426</v>
      </c>
      <c r="G170" s="172" t="s">
        <v>84</v>
      </c>
      <c r="H170" s="177">
        <v>1</v>
      </c>
      <c r="I170" s="178">
        <v>0</v>
      </c>
      <c r="J170" s="176">
        <v>46078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-56.94</v>
      </c>
    </row>
    <row r="171" spans="1:16" ht="19.5" hidden="1" customHeight="1">
      <c r="A171" s="172" t="s">
        <v>2736</v>
      </c>
      <c r="B171" s="176">
        <v>46084</v>
      </c>
      <c r="C171" s="172" t="s">
        <v>2694</v>
      </c>
      <c r="D171" s="172" t="s">
        <v>98</v>
      </c>
      <c r="E171" s="172" t="s">
        <v>60</v>
      </c>
      <c r="F171" s="172" t="s">
        <v>1426</v>
      </c>
      <c r="G171" s="172" t="s">
        <v>84</v>
      </c>
      <c r="H171" s="177">
        <v>1</v>
      </c>
      <c r="I171" s="178">
        <v>0</v>
      </c>
      <c r="J171" s="176">
        <v>46078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-15</v>
      </c>
    </row>
    <row r="172" spans="1:16" ht="19.5" hidden="1" customHeight="1">
      <c r="A172" s="172" t="s">
        <v>2737</v>
      </c>
      <c r="B172" s="176">
        <v>46084</v>
      </c>
      <c r="C172" s="172" t="s">
        <v>2694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46084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-20.52</v>
      </c>
    </row>
    <row r="173" spans="1:16" ht="19.5" hidden="1" customHeight="1">
      <c r="A173" s="172" t="s">
        <v>2738</v>
      </c>
      <c r="B173" s="176">
        <v>46084</v>
      </c>
      <c r="C173" s="172" t="s">
        <v>92</v>
      </c>
      <c r="D173" s="172" t="s">
        <v>24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2470</v>
      </c>
      <c r="J173" s="176">
        <v>46082</v>
      </c>
      <c r="K173" s="172" t="s">
        <v>93</v>
      </c>
      <c r="L173" s="172" t="s">
        <v>94</v>
      </c>
      <c r="M173" s="179">
        <v>0.43</v>
      </c>
      <c r="N173" s="177"/>
      <c r="O173" s="177">
        <v>35</v>
      </c>
      <c r="P173" s="180">
        <v>-114.68</v>
      </c>
    </row>
    <row r="174" spans="1:16" ht="19.5" hidden="1" customHeight="1">
      <c r="A174" s="172" t="s">
        <v>2738</v>
      </c>
      <c r="B174" s="176">
        <v>46084</v>
      </c>
      <c r="C174" s="172" t="s">
        <v>100</v>
      </c>
      <c r="D174" s="172" t="s">
        <v>101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2470</v>
      </c>
      <c r="J174" s="176">
        <v>46082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971.43</v>
      </c>
    </row>
    <row r="175" spans="1:16" ht="19.5" hidden="1" customHeight="1">
      <c r="A175" s="172" t="s">
        <v>2738</v>
      </c>
      <c r="B175" s="176">
        <v>46084</v>
      </c>
      <c r="C175" s="172" t="s">
        <v>100</v>
      </c>
      <c r="D175" s="172" t="s">
        <v>102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2470</v>
      </c>
      <c r="J175" s="176">
        <v>46082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9.7100000000000009</v>
      </c>
    </row>
    <row r="176" spans="1:16" ht="19.5" hidden="1" customHeight="1">
      <c r="A176" s="172" t="s">
        <v>2738</v>
      </c>
      <c r="B176" s="176">
        <v>46084</v>
      </c>
      <c r="C176" s="172" t="s">
        <v>100</v>
      </c>
      <c r="D176" s="172" t="s">
        <v>103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2470</v>
      </c>
      <c r="J176" s="176">
        <v>46082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1488.86</v>
      </c>
    </row>
    <row r="177" spans="1:16" ht="19.5" hidden="1" customHeight="1">
      <c r="A177" s="172" t="s">
        <v>2738</v>
      </c>
      <c r="B177" s="176">
        <v>46084</v>
      </c>
      <c r="C177" s="172" t="s">
        <v>104</v>
      </c>
      <c r="D177" s="172" t="s">
        <v>105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2470</v>
      </c>
      <c r="J177" s="176">
        <v>46082</v>
      </c>
      <c r="K177" s="172" t="s">
        <v>93</v>
      </c>
      <c r="L177" s="172" t="s">
        <v>94</v>
      </c>
      <c r="M177" s="179">
        <v>0.43</v>
      </c>
      <c r="N177" s="177"/>
      <c r="O177" s="177"/>
      <c r="P177" s="180">
        <v>-1062.0999999999999</v>
      </c>
    </row>
    <row r="178" spans="1:16" ht="19.5" hidden="1" customHeight="1">
      <c r="A178" s="172" t="s">
        <v>2738</v>
      </c>
      <c r="B178" s="176">
        <v>46084</v>
      </c>
      <c r="C178" s="172" t="s">
        <v>2694</v>
      </c>
      <c r="D178" s="172" t="s">
        <v>95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2470</v>
      </c>
      <c r="J178" s="176">
        <v>46082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-25</v>
      </c>
    </row>
    <row r="179" spans="1:16" ht="19.5" hidden="1" customHeight="1">
      <c r="A179" s="172" t="s">
        <v>2738</v>
      </c>
      <c r="B179" s="176">
        <v>46084</v>
      </c>
      <c r="C179" s="172" t="s">
        <v>2694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-18.46</v>
      </c>
    </row>
    <row r="180" spans="1:16" ht="19.5" hidden="1" customHeight="1">
      <c r="A180" s="172" t="s">
        <v>2629</v>
      </c>
      <c r="B180" s="176">
        <v>46084</v>
      </c>
      <c r="C180" s="172" t="s">
        <v>2694</v>
      </c>
      <c r="D180" s="172" t="s">
        <v>82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46081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20.37</v>
      </c>
    </row>
    <row r="181" spans="1:16" ht="19.5" hidden="1" customHeight="1">
      <c r="A181" s="172" t="s">
        <v>2739</v>
      </c>
      <c r="B181" s="176">
        <v>46084</v>
      </c>
      <c r="C181" s="172" t="s">
        <v>92</v>
      </c>
      <c r="D181" s="172" t="s">
        <v>24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46074</v>
      </c>
      <c r="K181" s="172" t="s">
        <v>93</v>
      </c>
      <c r="L181" s="172" t="s">
        <v>94</v>
      </c>
      <c r="M181" s="179">
        <v>0</v>
      </c>
      <c r="N181" s="177"/>
      <c r="O181" s="177">
        <v>38</v>
      </c>
      <c r="P181" s="180">
        <v>-46.77</v>
      </c>
    </row>
    <row r="182" spans="1:16" ht="19.5" hidden="1" customHeight="1">
      <c r="A182" s="172" t="s">
        <v>2739</v>
      </c>
      <c r="B182" s="176">
        <v>46084</v>
      </c>
      <c r="C182" s="172" t="s">
        <v>2694</v>
      </c>
      <c r="D182" s="172" t="s">
        <v>95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46074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-23.44</v>
      </c>
    </row>
    <row r="183" spans="1:16" ht="19.5" hidden="1" customHeight="1">
      <c r="A183" s="172" t="s">
        <v>2739</v>
      </c>
      <c r="B183" s="176">
        <v>46084</v>
      </c>
      <c r="C183" s="172" t="s">
        <v>92</v>
      </c>
      <c r="D183" s="172" t="s">
        <v>96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0</v>
      </c>
      <c r="J183" s="176">
        <v>46074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0</v>
      </c>
    </row>
    <row r="184" spans="1:16" ht="19.5" hidden="1" customHeight="1">
      <c r="A184" s="172" t="s">
        <v>2739</v>
      </c>
      <c r="B184" s="176">
        <v>46084</v>
      </c>
      <c r="C184" s="172" t="s">
        <v>92</v>
      </c>
      <c r="D184" s="172" t="s">
        <v>97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0</v>
      </c>
      <c r="J184" s="176">
        <v>46074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-46.77</v>
      </c>
    </row>
    <row r="185" spans="1:16" ht="19.5" hidden="1" customHeight="1">
      <c r="A185" s="172" t="s">
        <v>2739</v>
      </c>
      <c r="B185" s="176">
        <v>46084</v>
      </c>
      <c r="C185" s="172" t="s">
        <v>2694</v>
      </c>
      <c r="D185" s="172" t="s">
        <v>98</v>
      </c>
      <c r="E185" s="172" t="s">
        <v>43</v>
      </c>
      <c r="F185" s="172" t="s">
        <v>125</v>
      </c>
      <c r="G185" s="172" t="s">
        <v>84</v>
      </c>
      <c r="H185" s="177">
        <v>1</v>
      </c>
      <c r="I185" s="178">
        <v>0</v>
      </c>
      <c r="J185" s="176">
        <v>46074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-15</v>
      </c>
    </row>
    <row r="186" spans="1:16" ht="19.5" hidden="1" customHeight="1">
      <c r="A186" s="172" t="s">
        <v>2740</v>
      </c>
      <c r="B186" s="176">
        <v>46084</v>
      </c>
      <c r="C186" s="172" t="s">
        <v>2694</v>
      </c>
      <c r="D186" s="172" t="s">
        <v>82</v>
      </c>
      <c r="E186" s="172" t="s">
        <v>58</v>
      </c>
      <c r="F186" s="172" t="s">
        <v>1300</v>
      </c>
      <c r="G186" s="172" t="s">
        <v>84</v>
      </c>
      <c r="H186" s="177">
        <v>1</v>
      </c>
      <c r="I186" s="178">
        <v>0</v>
      </c>
      <c r="J186" s="176">
        <v>46084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-8.99</v>
      </c>
    </row>
    <row r="187" spans="1:16" ht="19.5" hidden="1" customHeight="1">
      <c r="A187" s="172" t="s">
        <v>2741</v>
      </c>
      <c r="B187" s="176">
        <v>46084</v>
      </c>
      <c r="C187" s="172" t="s">
        <v>92</v>
      </c>
      <c r="D187" s="172" t="s">
        <v>24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2470</v>
      </c>
      <c r="J187" s="176">
        <v>46082</v>
      </c>
      <c r="K187" s="172" t="s">
        <v>93</v>
      </c>
      <c r="L187" s="172" t="s">
        <v>94</v>
      </c>
      <c r="M187" s="179">
        <v>0.43</v>
      </c>
      <c r="N187" s="177"/>
      <c r="O187" s="177">
        <v>35</v>
      </c>
      <c r="P187" s="180">
        <v>-114.68</v>
      </c>
    </row>
    <row r="188" spans="1:16" ht="19.5" hidden="1" customHeight="1">
      <c r="A188" s="172" t="s">
        <v>2741</v>
      </c>
      <c r="B188" s="176">
        <v>46084</v>
      </c>
      <c r="C188" s="172" t="s">
        <v>100</v>
      </c>
      <c r="D188" s="172" t="s">
        <v>101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2470</v>
      </c>
      <c r="J188" s="176">
        <v>46082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994.3</v>
      </c>
    </row>
    <row r="189" spans="1:16" ht="19.5" hidden="1" customHeight="1">
      <c r="A189" s="172" t="s">
        <v>2741</v>
      </c>
      <c r="B189" s="176">
        <v>46084</v>
      </c>
      <c r="C189" s="172" t="s">
        <v>100</v>
      </c>
      <c r="D189" s="172" t="s">
        <v>102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2470</v>
      </c>
      <c r="J189" s="176">
        <v>46082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9.94</v>
      </c>
    </row>
    <row r="190" spans="1:16" ht="19.5" hidden="1" customHeight="1">
      <c r="A190" s="172" t="s">
        <v>2741</v>
      </c>
      <c r="B190" s="176">
        <v>46084</v>
      </c>
      <c r="C190" s="172" t="s">
        <v>100</v>
      </c>
      <c r="D190" s="172" t="s">
        <v>103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2470</v>
      </c>
      <c r="J190" s="176">
        <v>46082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1465.76</v>
      </c>
    </row>
    <row r="191" spans="1:16" ht="19.5" hidden="1" customHeight="1">
      <c r="A191" s="172" t="s">
        <v>2741</v>
      </c>
      <c r="B191" s="176">
        <v>46084</v>
      </c>
      <c r="C191" s="172" t="s">
        <v>104</v>
      </c>
      <c r="D191" s="172" t="s">
        <v>105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2470</v>
      </c>
      <c r="J191" s="176">
        <v>46082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-1062.0999999999999</v>
      </c>
    </row>
    <row r="192" spans="1:16" ht="19.5" hidden="1" customHeight="1">
      <c r="A192" s="172" t="s">
        <v>2742</v>
      </c>
      <c r="B192" s="176">
        <v>46084</v>
      </c>
      <c r="C192" s="172" t="s">
        <v>92</v>
      </c>
      <c r="D192" s="172" t="s">
        <v>24</v>
      </c>
      <c r="E192" s="172" t="s">
        <v>53</v>
      </c>
      <c r="F192" s="172" t="s">
        <v>120</v>
      </c>
      <c r="G192" s="172" t="s">
        <v>84</v>
      </c>
      <c r="H192" s="177">
        <v>1</v>
      </c>
      <c r="I192" s="178">
        <v>2470</v>
      </c>
      <c r="J192" s="176">
        <v>46081</v>
      </c>
      <c r="K192" s="172" t="s">
        <v>93</v>
      </c>
      <c r="L192" s="172" t="s">
        <v>94</v>
      </c>
      <c r="M192" s="179">
        <v>0.43</v>
      </c>
      <c r="N192" s="177"/>
      <c r="O192" s="177">
        <v>35</v>
      </c>
      <c r="P192" s="180">
        <v>-114.68</v>
      </c>
    </row>
    <row r="193" spans="1:16" ht="19.5" hidden="1" customHeight="1">
      <c r="A193" s="172" t="s">
        <v>2742</v>
      </c>
      <c r="B193" s="176">
        <v>46084</v>
      </c>
      <c r="C193" s="172" t="s">
        <v>100</v>
      </c>
      <c r="D193" s="172" t="s">
        <v>101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2470</v>
      </c>
      <c r="J193" s="176">
        <v>46081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1077</v>
      </c>
    </row>
    <row r="194" spans="1:16" ht="19.5" hidden="1" customHeight="1">
      <c r="A194" s="172" t="s">
        <v>2742</v>
      </c>
      <c r="B194" s="176">
        <v>46084</v>
      </c>
      <c r="C194" s="172" t="s">
        <v>100</v>
      </c>
      <c r="D194" s="172" t="s">
        <v>102</v>
      </c>
      <c r="E194" s="172" t="s">
        <v>53</v>
      </c>
      <c r="F194" s="172" t="s">
        <v>120</v>
      </c>
      <c r="G194" s="172" t="s">
        <v>84</v>
      </c>
      <c r="H194" s="177">
        <v>1</v>
      </c>
      <c r="I194" s="178">
        <v>2470</v>
      </c>
      <c r="J194" s="176">
        <v>46081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10.77</v>
      </c>
    </row>
    <row r="195" spans="1:16" ht="19.5" hidden="1" customHeight="1">
      <c r="A195" s="172" t="s">
        <v>2742</v>
      </c>
      <c r="B195" s="176">
        <v>46084</v>
      </c>
      <c r="C195" s="172" t="s">
        <v>100</v>
      </c>
      <c r="D195" s="172" t="s">
        <v>103</v>
      </c>
      <c r="E195" s="172" t="s">
        <v>53</v>
      </c>
      <c r="F195" s="172" t="s">
        <v>120</v>
      </c>
      <c r="G195" s="172" t="s">
        <v>84</v>
      </c>
      <c r="H195" s="177">
        <v>1</v>
      </c>
      <c r="I195" s="178">
        <v>2470</v>
      </c>
      <c r="J195" s="176">
        <v>46081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1382.23</v>
      </c>
    </row>
    <row r="196" spans="1:16" ht="19.5" hidden="1" customHeight="1">
      <c r="A196" s="172" t="s">
        <v>2742</v>
      </c>
      <c r="B196" s="176">
        <v>46084</v>
      </c>
      <c r="C196" s="172" t="s">
        <v>104</v>
      </c>
      <c r="D196" s="172" t="s">
        <v>105</v>
      </c>
      <c r="E196" s="172" t="s">
        <v>53</v>
      </c>
      <c r="F196" s="172" t="s">
        <v>120</v>
      </c>
      <c r="G196" s="172" t="s">
        <v>84</v>
      </c>
      <c r="H196" s="177">
        <v>1</v>
      </c>
      <c r="I196" s="178">
        <v>2470</v>
      </c>
      <c r="J196" s="176">
        <v>46081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-1062.0999999999999</v>
      </c>
    </row>
    <row r="197" spans="1:16" ht="19.5" hidden="1" customHeight="1">
      <c r="A197" s="172" t="s">
        <v>2742</v>
      </c>
      <c r="B197" s="176">
        <v>46084</v>
      </c>
      <c r="C197" s="172" t="s">
        <v>2694</v>
      </c>
      <c r="D197" s="172" t="s">
        <v>95</v>
      </c>
      <c r="E197" s="172" t="s">
        <v>53</v>
      </c>
      <c r="F197" s="172" t="s">
        <v>120</v>
      </c>
      <c r="G197" s="172" t="s">
        <v>84</v>
      </c>
      <c r="H197" s="177">
        <v>1</v>
      </c>
      <c r="I197" s="178">
        <v>2470</v>
      </c>
      <c r="J197" s="176">
        <v>46081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-16.510000000000002</v>
      </c>
    </row>
    <row r="198" spans="1:16" ht="19.5" hidden="1" customHeight="1">
      <c r="A198" s="172" t="s">
        <v>2743</v>
      </c>
      <c r="B198" s="176">
        <v>46084</v>
      </c>
      <c r="C198" s="172" t="s">
        <v>92</v>
      </c>
      <c r="D198" s="172" t="s">
        <v>24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2500</v>
      </c>
      <c r="J198" s="176">
        <v>46079</v>
      </c>
      <c r="K198" s="172" t="s">
        <v>93</v>
      </c>
      <c r="L198" s="172" t="s">
        <v>94</v>
      </c>
      <c r="M198" s="179">
        <v>0.43</v>
      </c>
      <c r="N198" s="177"/>
      <c r="O198" s="177">
        <v>37</v>
      </c>
      <c r="P198" s="180">
        <v>-115.48</v>
      </c>
    </row>
    <row r="199" spans="1:16" ht="19.5" hidden="1" customHeight="1">
      <c r="A199" s="172" t="s">
        <v>2743</v>
      </c>
      <c r="B199" s="176">
        <v>46084</v>
      </c>
      <c r="C199" s="172" t="s">
        <v>100</v>
      </c>
      <c r="D199" s="172" t="s">
        <v>101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2500</v>
      </c>
      <c r="J199" s="176">
        <v>46079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967.68</v>
      </c>
    </row>
    <row r="200" spans="1:16" ht="19.5" hidden="1" customHeight="1">
      <c r="A200" s="172" t="s">
        <v>2743</v>
      </c>
      <c r="B200" s="176">
        <v>46084</v>
      </c>
      <c r="C200" s="172" t="s">
        <v>100</v>
      </c>
      <c r="D200" s="172" t="s">
        <v>102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2500</v>
      </c>
      <c r="J200" s="176">
        <v>46079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9.68</v>
      </c>
    </row>
    <row r="201" spans="1:16" ht="19.5" hidden="1" customHeight="1">
      <c r="A201" s="172" t="s">
        <v>2743</v>
      </c>
      <c r="B201" s="176">
        <v>46084</v>
      </c>
      <c r="C201" s="172" t="s">
        <v>100</v>
      </c>
      <c r="D201" s="172" t="s">
        <v>103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2500</v>
      </c>
      <c r="J201" s="176">
        <v>46079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1522.64</v>
      </c>
    </row>
    <row r="202" spans="1:16" ht="19.5" hidden="1" customHeight="1">
      <c r="A202" s="172" t="s">
        <v>2743</v>
      </c>
      <c r="B202" s="176">
        <v>46084</v>
      </c>
      <c r="C202" s="172" t="s">
        <v>104</v>
      </c>
      <c r="D202" s="172" t="s">
        <v>105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2500</v>
      </c>
      <c r="J202" s="176">
        <v>46079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-1075</v>
      </c>
    </row>
    <row r="203" spans="1:16" ht="19.5" hidden="1" customHeight="1">
      <c r="A203" s="172" t="s">
        <v>2743</v>
      </c>
      <c r="B203" s="176">
        <v>46084</v>
      </c>
      <c r="C203" s="172" t="s">
        <v>2694</v>
      </c>
      <c r="D203" s="172" t="s">
        <v>95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2500</v>
      </c>
      <c r="J203" s="176">
        <v>46079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-25</v>
      </c>
    </row>
    <row r="204" spans="1:16" ht="19.5" hidden="1" customHeight="1">
      <c r="A204" s="172" t="s">
        <v>2743</v>
      </c>
      <c r="B204" s="176">
        <v>46084</v>
      </c>
      <c r="C204" s="172" t="s">
        <v>2694</v>
      </c>
      <c r="D204" s="172" t="s">
        <v>82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0</v>
      </c>
      <c r="J204" s="176">
        <v>46079</v>
      </c>
      <c r="K204" s="172" t="s">
        <v>85</v>
      </c>
      <c r="L204" s="172" t="s">
        <v>85</v>
      </c>
      <c r="M204" s="179">
        <v>0</v>
      </c>
      <c r="N204" s="177"/>
      <c r="O204" s="177"/>
      <c r="P204" s="180">
        <v>-18.39</v>
      </c>
    </row>
    <row r="205" spans="1:16" ht="19.5" hidden="1" customHeight="1">
      <c r="A205" s="172" t="s">
        <v>2744</v>
      </c>
      <c r="B205" s="176">
        <v>46084</v>
      </c>
      <c r="C205" s="172" t="s">
        <v>92</v>
      </c>
      <c r="D205" s="172" t="s">
        <v>24</v>
      </c>
      <c r="E205" s="172" t="s">
        <v>42</v>
      </c>
      <c r="F205" s="172" t="s">
        <v>89</v>
      </c>
      <c r="G205" s="172" t="s">
        <v>84</v>
      </c>
      <c r="H205" s="177">
        <v>1</v>
      </c>
      <c r="I205" s="178">
        <v>2350</v>
      </c>
      <c r="J205" s="176">
        <v>46072</v>
      </c>
      <c r="K205" s="172" t="s">
        <v>93</v>
      </c>
      <c r="L205" s="172" t="s">
        <v>94</v>
      </c>
      <c r="M205" s="179">
        <v>0.43</v>
      </c>
      <c r="N205" s="177"/>
      <c r="O205" s="177">
        <v>38</v>
      </c>
      <c r="P205" s="180">
        <v>-119.05</v>
      </c>
    </row>
    <row r="206" spans="1:16" ht="19.5" hidden="1" customHeight="1">
      <c r="A206" s="172" t="s">
        <v>2744</v>
      </c>
      <c r="B206" s="176">
        <v>46084</v>
      </c>
      <c r="C206" s="172" t="s">
        <v>100</v>
      </c>
      <c r="D206" s="172" t="s">
        <v>101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2350</v>
      </c>
      <c r="J206" s="176">
        <v>46072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1049.43</v>
      </c>
    </row>
    <row r="207" spans="1:16" ht="19.5" hidden="1" customHeight="1">
      <c r="A207" s="172" t="s">
        <v>2744</v>
      </c>
      <c r="B207" s="176">
        <v>46084</v>
      </c>
      <c r="C207" s="172" t="s">
        <v>100</v>
      </c>
      <c r="D207" s="172" t="s">
        <v>102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2350</v>
      </c>
      <c r="J207" s="176">
        <v>46072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10.49</v>
      </c>
    </row>
    <row r="208" spans="1:16" ht="19.5" hidden="1" customHeight="1">
      <c r="A208" s="172" t="s">
        <v>2744</v>
      </c>
      <c r="B208" s="176">
        <v>46084</v>
      </c>
      <c r="C208" s="172" t="s">
        <v>100</v>
      </c>
      <c r="D208" s="172" t="s">
        <v>103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2350</v>
      </c>
      <c r="J208" s="176">
        <v>46072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1290.08</v>
      </c>
    </row>
    <row r="209" spans="1:16" ht="19.5" hidden="1" customHeight="1">
      <c r="A209" s="172" t="s">
        <v>2744</v>
      </c>
      <c r="B209" s="176">
        <v>46084</v>
      </c>
      <c r="C209" s="172" t="s">
        <v>104</v>
      </c>
      <c r="D209" s="172" t="s">
        <v>105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2350</v>
      </c>
      <c r="J209" s="176">
        <v>46072</v>
      </c>
      <c r="K209" s="172" t="s">
        <v>93</v>
      </c>
      <c r="L209" s="172" t="s">
        <v>94</v>
      </c>
      <c r="M209" s="179">
        <v>0.43</v>
      </c>
      <c r="N209" s="177"/>
      <c r="O209" s="177"/>
      <c r="P209" s="180">
        <v>-1010.5</v>
      </c>
    </row>
    <row r="210" spans="1:16" ht="19.5" hidden="1" customHeight="1">
      <c r="A210" s="172" t="s">
        <v>2744</v>
      </c>
      <c r="B210" s="176">
        <v>46084</v>
      </c>
      <c r="C210" s="172" t="s">
        <v>2694</v>
      </c>
      <c r="D210" s="172" t="s">
        <v>95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2350</v>
      </c>
      <c r="J210" s="176">
        <v>46072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-12.45</v>
      </c>
    </row>
    <row r="211" spans="1:16" ht="19.5" hidden="1" customHeight="1">
      <c r="A211" s="172" t="s">
        <v>2744</v>
      </c>
      <c r="B211" s="176">
        <v>46084</v>
      </c>
      <c r="C211" s="172" t="s">
        <v>2694</v>
      </c>
      <c r="D211" s="172" t="s">
        <v>82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0</v>
      </c>
      <c r="J211" s="176">
        <v>46072</v>
      </c>
      <c r="K211" s="172" t="s">
        <v>85</v>
      </c>
      <c r="L211" s="172" t="s">
        <v>85</v>
      </c>
      <c r="M211" s="179">
        <v>0</v>
      </c>
      <c r="N211" s="177"/>
      <c r="O211" s="177"/>
      <c r="P211" s="180">
        <v>-19.940000000000001</v>
      </c>
    </row>
    <row r="212" spans="1:16" ht="19.5" hidden="1" customHeight="1">
      <c r="A212" s="172" t="s">
        <v>2745</v>
      </c>
      <c r="B212" s="176">
        <v>46084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2500</v>
      </c>
      <c r="J212" s="176">
        <v>46080</v>
      </c>
      <c r="K212" s="172" t="s">
        <v>93</v>
      </c>
      <c r="L212" s="172" t="s">
        <v>94</v>
      </c>
      <c r="M212" s="179">
        <v>0.43</v>
      </c>
      <c r="N212" s="177"/>
      <c r="O212" s="177">
        <v>36</v>
      </c>
      <c r="P212" s="180">
        <v>-108.61</v>
      </c>
    </row>
    <row r="213" spans="1:16" ht="19.5" hidden="1" customHeight="1">
      <c r="A213" s="172" t="s">
        <v>2745</v>
      </c>
      <c r="B213" s="176">
        <v>46084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2500</v>
      </c>
      <c r="J213" s="176">
        <v>46080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1155.8900000000001</v>
      </c>
    </row>
    <row r="214" spans="1:16" ht="19.5" hidden="1" customHeight="1">
      <c r="A214" s="172" t="s">
        <v>2745</v>
      </c>
      <c r="B214" s="176">
        <v>46084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2500</v>
      </c>
      <c r="J214" s="176">
        <v>46080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2745</v>
      </c>
      <c r="B215" s="176">
        <v>46084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2500</v>
      </c>
      <c r="J215" s="176">
        <v>46080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1344.11</v>
      </c>
    </row>
    <row r="216" spans="1:16" ht="19.5" hidden="1" customHeight="1">
      <c r="A216" s="172" t="s">
        <v>2745</v>
      </c>
      <c r="B216" s="176">
        <v>46084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2500</v>
      </c>
      <c r="J216" s="176">
        <v>46080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-1075</v>
      </c>
    </row>
    <row r="217" spans="1:16" ht="19.5" hidden="1" customHeight="1">
      <c r="A217" s="172" t="s">
        <v>2745</v>
      </c>
      <c r="B217" s="176">
        <v>46084</v>
      </c>
      <c r="C217" s="172" t="s">
        <v>2694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46080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-25</v>
      </c>
    </row>
    <row r="218" spans="1:16" ht="19.5" hidden="1" customHeight="1">
      <c r="A218" s="172" t="s">
        <v>2746</v>
      </c>
      <c r="B218" s="176">
        <v>46084</v>
      </c>
      <c r="C218" s="172" t="s">
        <v>2694</v>
      </c>
      <c r="D218" s="172" t="s">
        <v>82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0</v>
      </c>
      <c r="J218" s="176">
        <v>46084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-9.7100000000000009</v>
      </c>
    </row>
    <row r="219" spans="1:16" ht="19.5" hidden="1" customHeight="1">
      <c r="A219" s="172" t="s">
        <v>2747</v>
      </c>
      <c r="B219" s="176">
        <v>46084</v>
      </c>
      <c r="C219" s="172" t="s">
        <v>2694</v>
      </c>
      <c r="D219" s="172" t="s">
        <v>82</v>
      </c>
      <c r="E219" s="172" t="s">
        <v>58</v>
      </c>
      <c r="F219" s="172" t="s">
        <v>1300</v>
      </c>
      <c r="G219" s="172" t="s">
        <v>84</v>
      </c>
      <c r="H219" s="177">
        <v>1</v>
      </c>
      <c r="I219" s="178">
        <v>0</v>
      </c>
      <c r="J219" s="176">
        <v>46084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-18.489999999999998</v>
      </c>
    </row>
    <row r="220" spans="1:16" ht="19.5" hidden="1" customHeight="1">
      <c r="A220" s="172" t="s">
        <v>2748</v>
      </c>
      <c r="B220" s="176">
        <v>46084</v>
      </c>
      <c r="C220" s="172" t="s">
        <v>1748</v>
      </c>
      <c r="D220" s="172" t="s">
        <v>2749</v>
      </c>
      <c r="E220" s="172" t="s">
        <v>56</v>
      </c>
      <c r="F220" s="172" t="s">
        <v>1213</v>
      </c>
      <c r="G220" s="172" t="s">
        <v>84</v>
      </c>
      <c r="H220" s="177">
        <v>1</v>
      </c>
      <c r="I220" s="178">
        <v>0</v>
      </c>
      <c r="J220" s="176">
        <v>46081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-5</v>
      </c>
    </row>
    <row r="221" spans="1:16" ht="19.5" hidden="1" customHeight="1">
      <c r="A221" s="172" t="s">
        <v>2748</v>
      </c>
      <c r="B221" s="176">
        <v>46084</v>
      </c>
      <c r="C221" s="172" t="s">
        <v>2694</v>
      </c>
      <c r="D221" s="172" t="s">
        <v>2750</v>
      </c>
      <c r="E221" s="172" t="s">
        <v>56</v>
      </c>
      <c r="F221" s="172" t="s">
        <v>1213</v>
      </c>
      <c r="G221" s="172" t="s">
        <v>84</v>
      </c>
      <c r="H221" s="177">
        <v>1</v>
      </c>
      <c r="I221" s="178">
        <v>0</v>
      </c>
      <c r="J221" s="176">
        <v>46081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-10</v>
      </c>
    </row>
    <row r="222" spans="1:16" ht="19.5" hidden="1" customHeight="1">
      <c r="A222" s="172" t="s">
        <v>2751</v>
      </c>
      <c r="B222" s="176">
        <v>46084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2470</v>
      </c>
      <c r="J222" s="176">
        <v>46082</v>
      </c>
      <c r="K222" s="172" t="s">
        <v>93</v>
      </c>
      <c r="L222" s="172" t="s">
        <v>94</v>
      </c>
      <c r="M222" s="179">
        <v>0.43</v>
      </c>
      <c r="N222" s="177"/>
      <c r="O222" s="177">
        <v>35</v>
      </c>
      <c r="P222" s="180">
        <v>-114.68</v>
      </c>
    </row>
    <row r="223" spans="1:16" ht="19.5" hidden="1" customHeight="1">
      <c r="A223" s="172" t="s">
        <v>2751</v>
      </c>
      <c r="B223" s="176">
        <v>46084</v>
      </c>
      <c r="C223" s="172" t="s">
        <v>100</v>
      </c>
      <c r="D223" s="172" t="s">
        <v>101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2470</v>
      </c>
      <c r="J223" s="176">
        <v>46082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863.81</v>
      </c>
    </row>
    <row r="224" spans="1:16" ht="19.5" hidden="1" customHeight="1">
      <c r="A224" s="172" t="s">
        <v>2751</v>
      </c>
      <c r="B224" s="176">
        <v>46084</v>
      </c>
      <c r="C224" s="172" t="s">
        <v>100</v>
      </c>
      <c r="D224" s="172" t="s">
        <v>102</v>
      </c>
      <c r="E224" s="172" t="s">
        <v>58</v>
      </c>
      <c r="F224" s="172" t="s">
        <v>1300</v>
      </c>
      <c r="G224" s="172" t="s">
        <v>84</v>
      </c>
      <c r="H224" s="177">
        <v>1</v>
      </c>
      <c r="I224" s="178">
        <v>2470</v>
      </c>
      <c r="J224" s="176">
        <v>46082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8.64</v>
      </c>
    </row>
    <row r="225" spans="1:16" ht="19.5" hidden="1" customHeight="1">
      <c r="A225" s="172" t="s">
        <v>2751</v>
      </c>
      <c r="B225" s="176">
        <v>46084</v>
      </c>
      <c r="C225" s="172" t="s">
        <v>100</v>
      </c>
      <c r="D225" s="172" t="s">
        <v>103</v>
      </c>
      <c r="E225" s="172" t="s">
        <v>58</v>
      </c>
      <c r="F225" s="172" t="s">
        <v>1300</v>
      </c>
      <c r="G225" s="172" t="s">
        <v>84</v>
      </c>
      <c r="H225" s="177">
        <v>1</v>
      </c>
      <c r="I225" s="178">
        <v>2470</v>
      </c>
      <c r="J225" s="176">
        <v>46082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1597.55</v>
      </c>
    </row>
    <row r="226" spans="1:16" ht="19.5" hidden="1" customHeight="1">
      <c r="A226" s="172" t="s">
        <v>2751</v>
      </c>
      <c r="B226" s="176">
        <v>46084</v>
      </c>
      <c r="C226" s="172" t="s">
        <v>104</v>
      </c>
      <c r="D226" s="172" t="s">
        <v>105</v>
      </c>
      <c r="E226" s="172" t="s">
        <v>58</v>
      </c>
      <c r="F226" s="172" t="s">
        <v>1300</v>
      </c>
      <c r="G226" s="172" t="s">
        <v>84</v>
      </c>
      <c r="H226" s="177">
        <v>1</v>
      </c>
      <c r="I226" s="178">
        <v>2470</v>
      </c>
      <c r="J226" s="176">
        <v>46082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-1062.0999999999999</v>
      </c>
    </row>
    <row r="227" spans="1:16" ht="19.5" hidden="1" customHeight="1">
      <c r="A227" s="172" t="s">
        <v>2751</v>
      </c>
      <c r="B227" s="176">
        <v>46084</v>
      </c>
      <c r="C227" s="172" t="s">
        <v>2694</v>
      </c>
      <c r="D227" s="172" t="s">
        <v>95</v>
      </c>
      <c r="E227" s="172" t="s">
        <v>58</v>
      </c>
      <c r="F227" s="172" t="s">
        <v>1300</v>
      </c>
      <c r="G227" s="172" t="s">
        <v>84</v>
      </c>
      <c r="H227" s="177">
        <v>1</v>
      </c>
      <c r="I227" s="178">
        <v>2470</v>
      </c>
      <c r="J227" s="176">
        <v>46082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-12.57</v>
      </c>
    </row>
    <row r="228" spans="1:16" ht="19.5" hidden="1" customHeight="1">
      <c r="A228" s="172" t="s">
        <v>2752</v>
      </c>
      <c r="B228" s="176">
        <v>46084</v>
      </c>
      <c r="C228" s="172" t="s">
        <v>92</v>
      </c>
      <c r="D228" s="172" t="s">
        <v>24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46081</v>
      </c>
      <c r="K228" s="172" t="s">
        <v>93</v>
      </c>
      <c r="L228" s="172" t="s">
        <v>94</v>
      </c>
      <c r="M228" s="179">
        <v>0</v>
      </c>
      <c r="N228" s="177"/>
      <c r="O228" s="177">
        <v>35</v>
      </c>
      <c r="P228" s="180">
        <v>-46.77</v>
      </c>
    </row>
    <row r="229" spans="1:16" ht="19.5" hidden="1" customHeight="1">
      <c r="A229" s="172" t="s">
        <v>2752</v>
      </c>
      <c r="B229" s="176">
        <v>46084</v>
      </c>
      <c r="C229" s="172" t="s">
        <v>2694</v>
      </c>
      <c r="D229" s="172" t="s">
        <v>95</v>
      </c>
      <c r="E229" s="172" t="s">
        <v>43</v>
      </c>
      <c r="F229" s="172" t="s">
        <v>125</v>
      </c>
      <c r="G229" s="172" t="s">
        <v>84</v>
      </c>
      <c r="H229" s="177">
        <v>1</v>
      </c>
      <c r="I229" s="178">
        <v>0</v>
      </c>
      <c r="J229" s="176">
        <v>46081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-13.34</v>
      </c>
    </row>
    <row r="230" spans="1:16" ht="19.5" hidden="1" customHeight="1">
      <c r="A230" s="172" t="s">
        <v>2752</v>
      </c>
      <c r="B230" s="176">
        <v>46084</v>
      </c>
      <c r="C230" s="172" t="s">
        <v>92</v>
      </c>
      <c r="D230" s="172" t="s">
        <v>96</v>
      </c>
      <c r="E230" s="172" t="s">
        <v>43</v>
      </c>
      <c r="F230" s="172" t="s">
        <v>125</v>
      </c>
      <c r="G230" s="172" t="s">
        <v>84</v>
      </c>
      <c r="H230" s="177">
        <v>1</v>
      </c>
      <c r="I230" s="178">
        <v>0</v>
      </c>
      <c r="J230" s="176">
        <v>46081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0</v>
      </c>
    </row>
    <row r="231" spans="1:16" ht="19.5" hidden="1" customHeight="1">
      <c r="A231" s="172" t="s">
        <v>2752</v>
      </c>
      <c r="B231" s="176">
        <v>46084</v>
      </c>
      <c r="C231" s="172" t="s">
        <v>92</v>
      </c>
      <c r="D231" s="172" t="s">
        <v>97</v>
      </c>
      <c r="E231" s="172" t="s">
        <v>43</v>
      </c>
      <c r="F231" s="172" t="s">
        <v>125</v>
      </c>
      <c r="G231" s="172" t="s">
        <v>84</v>
      </c>
      <c r="H231" s="177">
        <v>1</v>
      </c>
      <c r="I231" s="178">
        <v>0</v>
      </c>
      <c r="J231" s="176">
        <v>46081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-46.77</v>
      </c>
    </row>
    <row r="232" spans="1:16" ht="19.5" hidden="1" customHeight="1">
      <c r="A232" s="172" t="s">
        <v>2752</v>
      </c>
      <c r="B232" s="176">
        <v>46084</v>
      </c>
      <c r="C232" s="172" t="s">
        <v>2694</v>
      </c>
      <c r="D232" s="172" t="s">
        <v>98</v>
      </c>
      <c r="E232" s="172" t="s">
        <v>43</v>
      </c>
      <c r="F232" s="172" t="s">
        <v>125</v>
      </c>
      <c r="G232" s="172" t="s">
        <v>84</v>
      </c>
      <c r="H232" s="177">
        <v>1</v>
      </c>
      <c r="I232" s="178">
        <v>0</v>
      </c>
      <c r="J232" s="176">
        <v>46081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-15</v>
      </c>
    </row>
    <row r="233" spans="1:16" ht="19.5" hidden="1" customHeight="1">
      <c r="A233" s="172" t="s">
        <v>2753</v>
      </c>
      <c r="B233" s="176">
        <v>46084</v>
      </c>
      <c r="C233" s="172" t="s">
        <v>92</v>
      </c>
      <c r="D233" s="172" t="s">
        <v>24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0</v>
      </c>
      <c r="J233" s="176">
        <v>46082</v>
      </c>
      <c r="K233" s="172" t="s">
        <v>93</v>
      </c>
      <c r="L233" s="172" t="s">
        <v>94</v>
      </c>
      <c r="M233" s="179">
        <v>0</v>
      </c>
      <c r="N233" s="177"/>
      <c r="O233" s="177">
        <v>35</v>
      </c>
      <c r="P233" s="180">
        <v>-116.76</v>
      </c>
    </row>
    <row r="234" spans="1:16" ht="19.5" hidden="1" customHeight="1">
      <c r="A234" s="172" t="s">
        <v>2754</v>
      </c>
      <c r="B234" s="176">
        <v>46084</v>
      </c>
      <c r="C234" s="172" t="s">
        <v>92</v>
      </c>
      <c r="D234" s="172" t="s">
        <v>24</v>
      </c>
      <c r="E234" s="172" t="s">
        <v>41</v>
      </c>
      <c r="F234" s="172" t="s">
        <v>83</v>
      </c>
      <c r="G234" s="172" t="s">
        <v>84</v>
      </c>
      <c r="H234" s="177">
        <v>1</v>
      </c>
      <c r="I234" s="178">
        <v>2470</v>
      </c>
      <c r="J234" s="176">
        <v>46083</v>
      </c>
      <c r="K234" s="172" t="s">
        <v>93</v>
      </c>
      <c r="L234" s="172" t="s">
        <v>94</v>
      </c>
      <c r="M234" s="179">
        <v>0.43</v>
      </c>
      <c r="N234" s="177"/>
      <c r="O234" s="177">
        <v>35</v>
      </c>
      <c r="P234" s="180">
        <v>-101.26</v>
      </c>
    </row>
    <row r="235" spans="1:16" ht="19.5" hidden="1" customHeight="1">
      <c r="A235" s="172" t="s">
        <v>2754</v>
      </c>
      <c r="B235" s="176">
        <v>46084</v>
      </c>
      <c r="C235" s="172" t="s">
        <v>100</v>
      </c>
      <c r="D235" s="172" t="s">
        <v>101</v>
      </c>
      <c r="E235" s="172" t="s">
        <v>41</v>
      </c>
      <c r="F235" s="172" t="s">
        <v>83</v>
      </c>
      <c r="G235" s="172" t="s">
        <v>84</v>
      </c>
      <c r="H235" s="177">
        <v>1</v>
      </c>
      <c r="I235" s="178">
        <v>2470</v>
      </c>
      <c r="J235" s="176">
        <v>46083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868.82</v>
      </c>
    </row>
    <row r="236" spans="1:16" ht="19.5" hidden="1" customHeight="1">
      <c r="A236" s="172" t="s">
        <v>2754</v>
      </c>
      <c r="B236" s="176">
        <v>46084</v>
      </c>
      <c r="C236" s="172" t="s">
        <v>100</v>
      </c>
      <c r="D236" s="172" t="s">
        <v>102</v>
      </c>
      <c r="E236" s="172" t="s">
        <v>41</v>
      </c>
      <c r="F236" s="172" t="s">
        <v>83</v>
      </c>
      <c r="G236" s="172" t="s">
        <v>84</v>
      </c>
      <c r="H236" s="177">
        <v>1</v>
      </c>
      <c r="I236" s="178">
        <v>2470</v>
      </c>
      <c r="J236" s="176">
        <v>46083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8.69</v>
      </c>
    </row>
    <row r="237" spans="1:16" ht="19.5" hidden="1" customHeight="1">
      <c r="A237" s="172" t="s">
        <v>2754</v>
      </c>
      <c r="B237" s="176">
        <v>46084</v>
      </c>
      <c r="C237" s="172" t="s">
        <v>100</v>
      </c>
      <c r="D237" s="172" t="s">
        <v>103</v>
      </c>
      <c r="E237" s="172" t="s">
        <v>41</v>
      </c>
      <c r="F237" s="172" t="s">
        <v>83</v>
      </c>
      <c r="G237" s="172" t="s">
        <v>84</v>
      </c>
      <c r="H237" s="177">
        <v>1</v>
      </c>
      <c r="I237" s="178">
        <v>2470</v>
      </c>
      <c r="J237" s="176">
        <v>46083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1592.49</v>
      </c>
    </row>
    <row r="238" spans="1:16" ht="19.5" hidden="1" customHeight="1">
      <c r="A238" s="172" t="s">
        <v>2754</v>
      </c>
      <c r="B238" s="176">
        <v>46084</v>
      </c>
      <c r="C238" s="172" t="s">
        <v>104</v>
      </c>
      <c r="D238" s="172" t="s">
        <v>105</v>
      </c>
      <c r="E238" s="172" t="s">
        <v>41</v>
      </c>
      <c r="F238" s="172" t="s">
        <v>83</v>
      </c>
      <c r="G238" s="172" t="s">
        <v>84</v>
      </c>
      <c r="H238" s="177">
        <v>1</v>
      </c>
      <c r="I238" s="178">
        <v>2470</v>
      </c>
      <c r="J238" s="176">
        <v>46083</v>
      </c>
      <c r="K238" s="172" t="s">
        <v>93</v>
      </c>
      <c r="L238" s="172" t="s">
        <v>94</v>
      </c>
      <c r="M238" s="179">
        <v>0.43</v>
      </c>
      <c r="N238" s="177"/>
      <c r="O238" s="177"/>
      <c r="P238" s="180">
        <v>-1062.0999999999999</v>
      </c>
    </row>
    <row r="239" spans="1:16" ht="19.5" hidden="1" customHeight="1">
      <c r="A239" s="172" t="s">
        <v>2754</v>
      </c>
      <c r="B239" s="176">
        <v>46084</v>
      </c>
      <c r="C239" s="172" t="s">
        <v>2694</v>
      </c>
      <c r="D239" s="172" t="s">
        <v>95</v>
      </c>
      <c r="E239" s="172" t="s">
        <v>41</v>
      </c>
      <c r="F239" s="172" t="s">
        <v>83</v>
      </c>
      <c r="G239" s="172" t="s">
        <v>84</v>
      </c>
      <c r="H239" s="177">
        <v>1</v>
      </c>
      <c r="I239" s="178">
        <v>2470</v>
      </c>
      <c r="J239" s="176">
        <v>46083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-14.55</v>
      </c>
    </row>
    <row r="240" spans="1:16" ht="19.5" hidden="1" customHeight="1">
      <c r="A240" s="172" t="s">
        <v>2755</v>
      </c>
      <c r="B240" s="176">
        <v>46084</v>
      </c>
      <c r="C240" s="172" t="s">
        <v>92</v>
      </c>
      <c r="D240" s="172" t="s">
        <v>24</v>
      </c>
      <c r="E240" s="172" t="s">
        <v>58</v>
      </c>
      <c r="F240" s="172" t="s">
        <v>1300</v>
      </c>
      <c r="G240" s="172" t="s">
        <v>84</v>
      </c>
      <c r="H240" s="177">
        <v>1</v>
      </c>
      <c r="I240" s="178">
        <v>2470</v>
      </c>
      <c r="J240" s="176">
        <v>46083</v>
      </c>
      <c r="K240" s="172" t="s">
        <v>93</v>
      </c>
      <c r="L240" s="172" t="s">
        <v>94</v>
      </c>
      <c r="M240" s="179">
        <v>0.43</v>
      </c>
      <c r="N240" s="177"/>
      <c r="O240" s="177">
        <v>35</v>
      </c>
      <c r="P240" s="180">
        <v>-114.68</v>
      </c>
    </row>
    <row r="241" spans="1:16" ht="19.5" hidden="1" customHeight="1">
      <c r="A241" s="172" t="s">
        <v>2755</v>
      </c>
      <c r="B241" s="176">
        <v>46084</v>
      </c>
      <c r="C241" s="172" t="s">
        <v>100</v>
      </c>
      <c r="D241" s="172" t="s">
        <v>101</v>
      </c>
      <c r="E241" s="172" t="s">
        <v>58</v>
      </c>
      <c r="F241" s="172" t="s">
        <v>1300</v>
      </c>
      <c r="G241" s="172" t="s">
        <v>84</v>
      </c>
      <c r="H241" s="177">
        <v>1</v>
      </c>
      <c r="I241" s="178">
        <v>2470</v>
      </c>
      <c r="J241" s="176">
        <v>46083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957.35</v>
      </c>
    </row>
    <row r="242" spans="1:16" ht="19.5" hidden="1" customHeight="1">
      <c r="A242" s="172" t="s">
        <v>2755</v>
      </c>
      <c r="B242" s="176">
        <v>46084</v>
      </c>
      <c r="C242" s="172" t="s">
        <v>100</v>
      </c>
      <c r="D242" s="172" t="s">
        <v>102</v>
      </c>
      <c r="E242" s="172" t="s">
        <v>58</v>
      </c>
      <c r="F242" s="172" t="s">
        <v>1300</v>
      </c>
      <c r="G242" s="172" t="s">
        <v>84</v>
      </c>
      <c r="H242" s="177">
        <v>1</v>
      </c>
      <c r="I242" s="178">
        <v>2470</v>
      </c>
      <c r="J242" s="176">
        <v>46083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9.57</v>
      </c>
    </row>
    <row r="243" spans="1:16" ht="19.5" hidden="1" customHeight="1">
      <c r="A243" s="172" t="s">
        <v>2755</v>
      </c>
      <c r="B243" s="176">
        <v>46084</v>
      </c>
      <c r="C243" s="172" t="s">
        <v>100</v>
      </c>
      <c r="D243" s="172" t="s">
        <v>103</v>
      </c>
      <c r="E243" s="172" t="s">
        <v>58</v>
      </c>
      <c r="F243" s="172" t="s">
        <v>1300</v>
      </c>
      <c r="G243" s="172" t="s">
        <v>84</v>
      </c>
      <c r="H243" s="177">
        <v>1</v>
      </c>
      <c r="I243" s="178">
        <v>2470</v>
      </c>
      <c r="J243" s="176">
        <v>46083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1503.08</v>
      </c>
    </row>
    <row r="244" spans="1:16" ht="19.5" hidden="1" customHeight="1">
      <c r="A244" s="172" t="s">
        <v>2755</v>
      </c>
      <c r="B244" s="176">
        <v>46084</v>
      </c>
      <c r="C244" s="172" t="s">
        <v>104</v>
      </c>
      <c r="D244" s="172" t="s">
        <v>105</v>
      </c>
      <c r="E244" s="172" t="s">
        <v>58</v>
      </c>
      <c r="F244" s="172" t="s">
        <v>1300</v>
      </c>
      <c r="G244" s="172" t="s">
        <v>84</v>
      </c>
      <c r="H244" s="177">
        <v>1</v>
      </c>
      <c r="I244" s="178">
        <v>2470</v>
      </c>
      <c r="J244" s="176">
        <v>46083</v>
      </c>
      <c r="K244" s="172" t="s">
        <v>93</v>
      </c>
      <c r="L244" s="172" t="s">
        <v>94</v>
      </c>
      <c r="M244" s="179">
        <v>0.43</v>
      </c>
      <c r="N244" s="177"/>
      <c r="O244" s="177"/>
      <c r="P244" s="180">
        <v>-1062.0999999999999</v>
      </c>
    </row>
    <row r="245" spans="1:16" ht="19.5" hidden="1" customHeight="1">
      <c r="A245" s="172" t="s">
        <v>2755</v>
      </c>
      <c r="B245" s="176">
        <v>46084</v>
      </c>
      <c r="C245" s="172" t="s">
        <v>2694</v>
      </c>
      <c r="D245" s="172" t="s">
        <v>95</v>
      </c>
      <c r="E245" s="172" t="s">
        <v>58</v>
      </c>
      <c r="F245" s="172" t="s">
        <v>1300</v>
      </c>
      <c r="G245" s="172" t="s">
        <v>84</v>
      </c>
      <c r="H245" s="177">
        <v>1</v>
      </c>
      <c r="I245" s="178">
        <v>2470</v>
      </c>
      <c r="J245" s="176">
        <v>46083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-12.47</v>
      </c>
    </row>
    <row r="246" spans="1:16" ht="19.5" hidden="1" customHeight="1">
      <c r="A246" s="172" t="s">
        <v>2755</v>
      </c>
      <c r="B246" s="176">
        <v>46084</v>
      </c>
      <c r="C246" s="172" t="s">
        <v>2694</v>
      </c>
      <c r="D246" s="172" t="s">
        <v>82</v>
      </c>
      <c r="E246" s="172" t="s">
        <v>58</v>
      </c>
      <c r="F246" s="172" t="s">
        <v>1300</v>
      </c>
      <c r="G246" s="172" t="s">
        <v>84</v>
      </c>
      <c r="H246" s="177">
        <v>1</v>
      </c>
      <c r="I246" s="178">
        <v>0</v>
      </c>
      <c r="J246" s="176">
        <v>46083</v>
      </c>
      <c r="K246" s="172" t="s">
        <v>85</v>
      </c>
      <c r="L246" s="172" t="s">
        <v>85</v>
      </c>
      <c r="M246" s="179">
        <v>0</v>
      </c>
      <c r="N246" s="177"/>
      <c r="O246" s="177"/>
      <c r="P246" s="180">
        <v>-18.190000000000001</v>
      </c>
    </row>
    <row r="247" spans="1:16" ht="19.5" hidden="1" customHeight="1">
      <c r="A247" s="172" t="s">
        <v>1762</v>
      </c>
      <c r="B247" s="176">
        <v>46084</v>
      </c>
      <c r="C247" s="172" t="s">
        <v>92</v>
      </c>
      <c r="D247" s="172" t="s">
        <v>272</v>
      </c>
      <c r="E247" s="172" t="s">
        <v>60</v>
      </c>
      <c r="F247" s="172" t="s">
        <v>1426</v>
      </c>
      <c r="G247" s="172" t="s">
        <v>84</v>
      </c>
      <c r="H247" s="177">
        <v>1</v>
      </c>
      <c r="I247" s="178">
        <v>0</v>
      </c>
      <c r="J247" s="176">
        <v>46059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0</v>
      </c>
    </row>
    <row r="248" spans="1:16" ht="19.5" hidden="1" customHeight="1">
      <c r="A248" s="172" t="s">
        <v>1762</v>
      </c>
      <c r="B248" s="176">
        <v>46084</v>
      </c>
      <c r="C248" s="172" t="s">
        <v>92</v>
      </c>
      <c r="D248" s="172" t="s">
        <v>97</v>
      </c>
      <c r="E248" s="172" t="s">
        <v>60</v>
      </c>
      <c r="F248" s="172" t="s">
        <v>1426</v>
      </c>
      <c r="G248" s="172" t="s">
        <v>84</v>
      </c>
      <c r="H248" s="177">
        <v>1</v>
      </c>
      <c r="I248" s="178">
        <v>0</v>
      </c>
      <c r="J248" s="176">
        <v>46059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-56.94</v>
      </c>
    </row>
    <row r="249" spans="1:16" ht="19.5" hidden="1" customHeight="1">
      <c r="A249" s="172" t="s">
        <v>1762</v>
      </c>
      <c r="B249" s="176">
        <v>46084</v>
      </c>
      <c r="C249" s="172" t="s">
        <v>2694</v>
      </c>
      <c r="D249" s="172" t="s">
        <v>98</v>
      </c>
      <c r="E249" s="172" t="s">
        <v>60</v>
      </c>
      <c r="F249" s="172" t="s">
        <v>1426</v>
      </c>
      <c r="G249" s="172" t="s">
        <v>84</v>
      </c>
      <c r="H249" s="177">
        <v>1</v>
      </c>
      <c r="I249" s="178">
        <v>0</v>
      </c>
      <c r="J249" s="176">
        <v>46059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-15</v>
      </c>
    </row>
    <row r="250" spans="1:16" ht="19.5" hidden="1" customHeight="1">
      <c r="A250" s="172" t="s">
        <v>2756</v>
      </c>
      <c r="B250" s="176">
        <v>46084</v>
      </c>
      <c r="C250" s="172" t="s">
        <v>92</v>
      </c>
      <c r="D250" s="172" t="s">
        <v>24</v>
      </c>
      <c r="E250" s="172" t="s">
        <v>58</v>
      </c>
      <c r="F250" s="172" t="s">
        <v>1300</v>
      </c>
      <c r="G250" s="172" t="s">
        <v>84</v>
      </c>
      <c r="H250" s="177">
        <v>1</v>
      </c>
      <c r="I250" s="178">
        <v>2600</v>
      </c>
      <c r="J250" s="176">
        <v>46080</v>
      </c>
      <c r="K250" s="172" t="s">
        <v>93</v>
      </c>
      <c r="L250" s="172" t="s">
        <v>94</v>
      </c>
      <c r="M250" s="179">
        <v>0.43</v>
      </c>
      <c r="N250" s="177"/>
      <c r="O250" s="177">
        <v>36</v>
      </c>
      <c r="P250" s="180">
        <v>-124.24</v>
      </c>
    </row>
    <row r="251" spans="1:16" ht="19.5" hidden="1" customHeight="1">
      <c r="A251" s="172" t="s">
        <v>2756</v>
      </c>
      <c r="B251" s="176">
        <v>46084</v>
      </c>
      <c r="C251" s="172" t="s">
        <v>100</v>
      </c>
      <c r="D251" s="172" t="s">
        <v>101</v>
      </c>
      <c r="E251" s="172" t="s">
        <v>58</v>
      </c>
      <c r="F251" s="172" t="s">
        <v>1300</v>
      </c>
      <c r="G251" s="172" t="s">
        <v>84</v>
      </c>
      <c r="H251" s="177">
        <v>1</v>
      </c>
      <c r="I251" s="178">
        <v>2600</v>
      </c>
      <c r="J251" s="176">
        <v>46080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1054.98</v>
      </c>
    </row>
    <row r="252" spans="1:16" ht="19.5" hidden="1" customHeight="1">
      <c r="A252" s="172" t="s">
        <v>2756</v>
      </c>
      <c r="B252" s="176">
        <v>46084</v>
      </c>
      <c r="C252" s="172" t="s">
        <v>100</v>
      </c>
      <c r="D252" s="172" t="s">
        <v>102</v>
      </c>
      <c r="E252" s="172" t="s">
        <v>58</v>
      </c>
      <c r="F252" s="172" t="s">
        <v>1300</v>
      </c>
      <c r="G252" s="172" t="s">
        <v>84</v>
      </c>
      <c r="H252" s="177">
        <v>1</v>
      </c>
      <c r="I252" s="178">
        <v>2600</v>
      </c>
      <c r="J252" s="176">
        <v>46080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10.55</v>
      </c>
    </row>
    <row r="253" spans="1:16" ht="19.5" hidden="1" customHeight="1">
      <c r="A253" s="172" t="s">
        <v>2756</v>
      </c>
      <c r="B253" s="176">
        <v>46084</v>
      </c>
      <c r="C253" s="172" t="s">
        <v>100</v>
      </c>
      <c r="D253" s="172" t="s">
        <v>103</v>
      </c>
      <c r="E253" s="172" t="s">
        <v>58</v>
      </c>
      <c r="F253" s="172" t="s">
        <v>1300</v>
      </c>
      <c r="G253" s="172" t="s">
        <v>84</v>
      </c>
      <c r="H253" s="177">
        <v>1</v>
      </c>
      <c r="I253" s="178">
        <v>2600</v>
      </c>
      <c r="J253" s="176">
        <v>46080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1534.47</v>
      </c>
    </row>
    <row r="254" spans="1:16" ht="19.5" hidden="1" customHeight="1">
      <c r="A254" s="172" t="s">
        <v>2756</v>
      </c>
      <c r="B254" s="176">
        <v>46084</v>
      </c>
      <c r="C254" s="172" t="s">
        <v>104</v>
      </c>
      <c r="D254" s="172" t="s">
        <v>105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2600</v>
      </c>
      <c r="J254" s="176">
        <v>46080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-1118</v>
      </c>
    </row>
    <row r="255" spans="1:16" ht="19.5" hidden="1" customHeight="1">
      <c r="A255" s="172" t="s">
        <v>2756</v>
      </c>
      <c r="B255" s="176">
        <v>46084</v>
      </c>
      <c r="C255" s="172" t="s">
        <v>2694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2600</v>
      </c>
      <c r="J255" s="176">
        <v>46080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-14.59</v>
      </c>
    </row>
    <row r="256" spans="1:16" ht="19.5" hidden="1" customHeight="1">
      <c r="A256" s="172" t="s">
        <v>2756</v>
      </c>
      <c r="B256" s="176">
        <v>46084</v>
      </c>
      <c r="C256" s="172" t="s">
        <v>2694</v>
      </c>
      <c r="D256" s="172" t="s">
        <v>82</v>
      </c>
      <c r="E256" s="172" t="s">
        <v>58</v>
      </c>
      <c r="F256" s="172" t="s">
        <v>1300</v>
      </c>
      <c r="G256" s="172" t="s">
        <v>84</v>
      </c>
      <c r="H256" s="177">
        <v>1</v>
      </c>
      <c r="I256" s="178">
        <v>0</v>
      </c>
      <c r="J256" s="176">
        <v>46080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-20.04</v>
      </c>
    </row>
    <row r="257" spans="1:16" ht="19.5" hidden="1" customHeight="1">
      <c r="A257" s="172" t="s">
        <v>2757</v>
      </c>
      <c r="B257" s="176">
        <v>46084</v>
      </c>
      <c r="C257" s="172" t="s">
        <v>2694</v>
      </c>
      <c r="D257" s="172" t="s">
        <v>82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0</v>
      </c>
      <c r="J257" s="176">
        <v>46084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-17.57</v>
      </c>
    </row>
    <row r="258" spans="1:16" ht="19.5" hidden="1" customHeight="1">
      <c r="A258" s="172" t="s">
        <v>2758</v>
      </c>
      <c r="B258" s="176">
        <v>46084</v>
      </c>
      <c r="C258" s="172" t="s">
        <v>92</v>
      </c>
      <c r="D258" s="172" t="s">
        <v>24</v>
      </c>
      <c r="E258" s="172" t="s">
        <v>58</v>
      </c>
      <c r="F258" s="172" t="s">
        <v>1300</v>
      </c>
      <c r="G258" s="172" t="s">
        <v>84</v>
      </c>
      <c r="H258" s="177">
        <v>1</v>
      </c>
      <c r="I258" s="178">
        <v>0</v>
      </c>
      <c r="J258" s="176">
        <v>46075</v>
      </c>
      <c r="K258" s="172" t="s">
        <v>93</v>
      </c>
      <c r="L258" s="172" t="s">
        <v>94</v>
      </c>
      <c r="M258" s="179">
        <v>0</v>
      </c>
      <c r="N258" s="177"/>
      <c r="O258" s="177">
        <v>37</v>
      </c>
      <c r="P258" s="180">
        <v>-56.94</v>
      </c>
    </row>
    <row r="259" spans="1:16" ht="19.5" hidden="1" customHeight="1">
      <c r="A259" s="172" t="s">
        <v>2758</v>
      </c>
      <c r="B259" s="176">
        <v>46084</v>
      </c>
      <c r="C259" s="172" t="s">
        <v>2694</v>
      </c>
      <c r="D259" s="172" t="s">
        <v>95</v>
      </c>
      <c r="E259" s="172" t="s">
        <v>58</v>
      </c>
      <c r="F259" s="172" t="s">
        <v>1300</v>
      </c>
      <c r="G259" s="172" t="s">
        <v>84</v>
      </c>
      <c r="H259" s="177">
        <v>1</v>
      </c>
      <c r="I259" s="178">
        <v>0</v>
      </c>
      <c r="J259" s="176">
        <v>46075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-17.2</v>
      </c>
    </row>
    <row r="260" spans="1:16" ht="19.5" hidden="1" customHeight="1">
      <c r="A260" s="172" t="s">
        <v>2758</v>
      </c>
      <c r="B260" s="176">
        <v>46084</v>
      </c>
      <c r="C260" s="172" t="s">
        <v>92</v>
      </c>
      <c r="D260" s="172" t="s">
        <v>96</v>
      </c>
      <c r="E260" s="172" t="s">
        <v>58</v>
      </c>
      <c r="F260" s="172" t="s">
        <v>1300</v>
      </c>
      <c r="G260" s="172" t="s">
        <v>84</v>
      </c>
      <c r="H260" s="177">
        <v>1</v>
      </c>
      <c r="I260" s="178">
        <v>0</v>
      </c>
      <c r="J260" s="176">
        <v>46075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0</v>
      </c>
    </row>
    <row r="261" spans="1:16" ht="19.5" hidden="1" customHeight="1">
      <c r="A261" s="172" t="s">
        <v>2758</v>
      </c>
      <c r="B261" s="176">
        <v>46084</v>
      </c>
      <c r="C261" s="172" t="s">
        <v>92</v>
      </c>
      <c r="D261" s="172" t="s">
        <v>97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46075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-56.94</v>
      </c>
    </row>
    <row r="262" spans="1:16" ht="19.5" hidden="1" customHeight="1">
      <c r="A262" s="172" t="s">
        <v>2758</v>
      </c>
      <c r="B262" s="176">
        <v>46084</v>
      </c>
      <c r="C262" s="172" t="s">
        <v>2694</v>
      </c>
      <c r="D262" s="172" t="s">
        <v>98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46075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-15</v>
      </c>
    </row>
    <row r="263" spans="1:16" ht="19.5" hidden="1" customHeight="1">
      <c r="A263" s="172" t="s">
        <v>2759</v>
      </c>
      <c r="B263" s="176">
        <v>46084</v>
      </c>
      <c r="C263" s="172" t="s">
        <v>92</v>
      </c>
      <c r="D263" s="172" t="s">
        <v>24</v>
      </c>
      <c r="E263" s="172" t="s">
        <v>59</v>
      </c>
      <c r="F263" s="172" t="s">
        <v>1386</v>
      </c>
      <c r="G263" s="172" t="s">
        <v>84</v>
      </c>
      <c r="H263" s="177">
        <v>1</v>
      </c>
      <c r="I263" s="178">
        <v>0</v>
      </c>
      <c r="J263" s="176">
        <v>46075</v>
      </c>
      <c r="K263" s="172" t="s">
        <v>93</v>
      </c>
      <c r="L263" s="172" t="s">
        <v>94</v>
      </c>
      <c r="M263" s="179">
        <v>0</v>
      </c>
      <c r="N263" s="177"/>
      <c r="O263" s="177">
        <v>37</v>
      </c>
      <c r="P263" s="180">
        <v>-56.94</v>
      </c>
    </row>
    <row r="264" spans="1:16" ht="19.5" hidden="1" customHeight="1">
      <c r="A264" s="172" t="s">
        <v>2759</v>
      </c>
      <c r="B264" s="176">
        <v>46084</v>
      </c>
      <c r="C264" s="172" t="s">
        <v>2694</v>
      </c>
      <c r="D264" s="172" t="s">
        <v>95</v>
      </c>
      <c r="E264" s="172" t="s">
        <v>59</v>
      </c>
      <c r="F264" s="172" t="s">
        <v>1386</v>
      </c>
      <c r="G264" s="172" t="s">
        <v>84</v>
      </c>
      <c r="H264" s="177">
        <v>1</v>
      </c>
      <c r="I264" s="178">
        <v>0</v>
      </c>
      <c r="J264" s="176">
        <v>46075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-17.2</v>
      </c>
    </row>
    <row r="265" spans="1:16" ht="19.5" hidden="1" customHeight="1">
      <c r="A265" s="172" t="s">
        <v>2759</v>
      </c>
      <c r="B265" s="176">
        <v>46084</v>
      </c>
      <c r="C265" s="172" t="s">
        <v>92</v>
      </c>
      <c r="D265" s="172" t="s">
        <v>96</v>
      </c>
      <c r="E265" s="172" t="s">
        <v>59</v>
      </c>
      <c r="F265" s="172" t="s">
        <v>1386</v>
      </c>
      <c r="G265" s="172" t="s">
        <v>84</v>
      </c>
      <c r="H265" s="177">
        <v>1</v>
      </c>
      <c r="I265" s="178">
        <v>0</v>
      </c>
      <c r="J265" s="176">
        <v>46075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0</v>
      </c>
    </row>
    <row r="266" spans="1:16" ht="19.5" hidden="1" customHeight="1">
      <c r="A266" s="172" t="s">
        <v>2759</v>
      </c>
      <c r="B266" s="176">
        <v>46084</v>
      </c>
      <c r="C266" s="172" t="s">
        <v>92</v>
      </c>
      <c r="D266" s="172" t="s">
        <v>97</v>
      </c>
      <c r="E266" s="172" t="s">
        <v>59</v>
      </c>
      <c r="F266" s="172" t="s">
        <v>1386</v>
      </c>
      <c r="G266" s="172" t="s">
        <v>84</v>
      </c>
      <c r="H266" s="177">
        <v>1</v>
      </c>
      <c r="I266" s="178">
        <v>0</v>
      </c>
      <c r="J266" s="176">
        <v>46075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-56.94</v>
      </c>
    </row>
    <row r="267" spans="1:16" ht="19.5" hidden="1" customHeight="1">
      <c r="A267" s="172" t="s">
        <v>2759</v>
      </c>
      <c r="B267" s="176">
        <v>46084</v>
      </c>
      <c r="C267" s="172" t="s">
        <v>2694</v>
      </c>
      <c r="D267" s="172" t="s">
        <v>98</v>
      </c>
      <c r="E267" s="172" t="s">
        <v>59</v>
      </c>
      <c r="F267" s="172" t="s">
        <v>1386</v>
      </c>
      <c r="G267" s="172" t="s">
        <v>84</v>
      </c>
      <c r="H267" s="177">
        <v>1</v>
      </c>
      <c r="I267" s="178">
        <v>0</v>
      </c>
      <c r="J267" s="176">
        <v>46075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-15</v>
      </c>
    </row>
    <row r="268" spans="1:16" ht="19.5" hidden="1" customHeight="1">
      <c r="A268" s="172" t="s">
        <v>2673</v>
      </c>
      <c r="B268" s="176">
        <v>46084</v>
      </c>
      <c r="C268" s="172" t="s">
        <v>166</v>
      </c>
      <c r="D268" s="172" t="s">
        <v>167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-2470</v>
      </c>
      <c r="J268" s="176">
        <v>46081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-1006.62</v>
      </c>
    </row>
    <row r="269" spans="1:16" ht="19.5" hidden="1" customHeight="1">
      <c r="A269" s="172" t="s">
        <v>2673</v>
      </c>
      <c r="B269" s="176">
        <v>46084</v>
      </c>
      <c r="C269" s="172" t="s">
        <v>166</v>
      </c>
      <c r="D269" s="172" t="s">
        <v>102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-2470</v>
      </c>
      <c r="J269" s="176">
        <v>46081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-10.07</v>
      </c>
    </row>
    <row r="270" spans="1:16" ht="19.5" hidden="1" customHeight="1">
      <c r="A270" s="172" t="s">
        <v>2673</v>
      </c>
      <c r="B270" s="176">
        <v>46084</v>
      </c>
      <c r="C270" s="172" t="s">
        <v>166</v>
      </c>
      <c r="D270" s="172" t="s">
        <v>103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-2470</v>
      </c>
      <c r="J270" s="176">
        <v>46081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-1453.31</v>
      </c>
    </row>
    <row r="271" spans="1:16" ht="19.5" hidden="1" customHeight="1">
      <c r="A271" s="172" t="s">
        <v>2673</v>
      </c>
      <c r="B271" s="176">
        <v>46084</v>
      </c>
      <c r="C271" s="172" t="s">
        <v>104</v>
      </c>
      <c r="D271" s="172" t="s">
        <v>168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-2470</v>
      </c>
      <c r="J271" s="176">
        <v>46081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1062.0999999999999</v>
      </c>
    </row>
    <row r="272" spans="1:16" ht="19.5" hidden="1" customHeight="1">
      <c r="A272" s="172" t="s">
        <v>2760</v>
      </c>
      <c r="B272" s="176">
        <v>46084</v>
      </c>
      <c r="C272" s="172" t="s">
        <v>92</v>
      </c>
      <c r="D272" s="172" t="s">
        <v>24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2470</v>
      </c>
      <c r="J272" s="176">
        <v>46082</v>
      </c>
      <c r="K272" s="172" t="s">
        <v>93</v>
      </c>
      <c r="L272" s="172" t="s">
        <v>94</v>
      </c>
      <c r="M272" s="179">
        <v>0.43</v>
      </c>
      <c r="N272" s="177"/>
      <c r="O272" s="177">
        <v>35</v>
      </c>
      <c r="P272" s="180">
        <v>-114.68</v>
      </c>
    </row>
    <row r="273" spans="1:16" ht="19.5" hidden="1" customHeight="1">
      <c r="A273" s="172" t="s">
        <v>2760</v>
      </c>
      <c r="B273" s="176">
        <v>46084</v>
      </c>
      <c r="C273" s="172" t="s">
        <v>100</v>
      </c>
      <c r="D273" s="172" t="s">
        <v>101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2470</v>
      </c>
      <c r="J273" s="176">
        <v>46082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995.24</v>
      </c>
    </row>
    <row r="274" spans="1:16" ht="19.5" hidden="1" customHeight="1">
      <c r="A274" s="172" t="s">
        <v>2760</v>
      </c>
      <c r="B274" s="176">
        <v>46084</v>
      </c>
      <c r="C274" s="172" t="s">
        <v>100</v>
      </c>
      <c r="D274" s="172" t="s">
        <v>102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2470</v>
      </c>
      <c r="J274" s="176">
        <v>46082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9.9499999999999993</v>
      </c>
    </row>
    <row r="275" spans="1:16" ht="19.5" hidden="1" customHeight="1">
      <c r="A275" s="172" t="s">
        <v>2760</v>
      </c>
      <c r="B275" s="176">
        <v>46084</v>
      </c>
      <c r="C275" s="172" t="s">
        <v>100</v>
      </c>
      <c r="D275" s="172" t="s">
        <v>103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2470</v>
      </c>
      <c r="J275" s="176">
        <v>46082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1464.81</v>
      </c>
    </row>
    <row r="276" spans="1:16" ht="19.5" hidden="1" customHeight="1">
      <c r="A276" s="172" t="s">
        <v>2760</v>
      </c>
      <c r="B276" s="176">
        <v>46084</v>
      </c>
      <c r="C276" s="172" t="s">
        <v>104</v>
      </c>
      <c r="D276" s="172" t="s">
        <v>105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2470</v>
      </c>
      <c r="J276" s="176">
        <v>46082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-1062.0999999999999</v>
      </c>
    </row>
    <row r="277" spans="1:16" ht="19.5" hidden="1" customHeight="1">
      <c r="A277" s="172" t="s">
        <v>2760</v>
      </c>
      <c r="B277" s="176">
        <v>46084</v>
      </c>
      <c r="C277" s="172" t="s">
        <v>2694</v>
      </c>
      <c r="D277" s="172" t="s">
        <v>95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2470</v>
      </c>
      <c r="J277" s="176">
        <v>46082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-15.67</v>
      </c>
    </row>
    <row r="278" spans="1:16" ht="19.5" hidden="1" customHeight="1">
      <c r="A278" s="172" t="s">
        <v>2760</v>
      </c>
      <c r="B278" s="176">
        <v>46084</v>
      </c>
      <c r="C278" s="172" t="s">
        <v>2694</v>
      </c>
      <c r="D278" s="172" t="s">
        <v>82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0</v>
      </c>
      <c r="J278" s="176">
        <v>46082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-18.91</v>
      </c>
    </row>
    <row r="279" spans="1:16" ht="19.5" hidden="1" customHeight="1">
      <c r="A279" s="172" t="s">
        <v>2673</v>
      </c>
      <c r="B279" s="176">
        <v>46084</v>
      </c>
      <c r="C279" s="172" t="s">
        <v>2694</v>
      </c>
      <c r="D279" s="172" t="s">
        <v>82</v>
      </c>
      <c r="E279" s="172" t="s">
        <v>42</v>
      </c>
      <c r="F279" s="172" t="s">
        <v>89</v>
      </c>
      <c r="G279" s="172" t="s">
        <v>84</v>
      </c>
      <c r="H279" s="177">
        <v>1</v>
      </c>
      <c r="I279" s="178">
        <v>0</v>
      </c>
      <c r="J279" s="176">
        <v>46081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19.13</v>
      </c>
    </row>
    <row r="280" spans="1:16" ht="19.5" hidden="1" customHeight="1">
      <c r="A280" s="172" t="s">
        <v>2761</v>
      </c>
      <c r="B280" s="176">
        <v>46084</v>
      </c>
      <c r="C280" s="172" t="s">
        <v>92</v>
      </c>
      <c r="D280" s="172" t="s">
        <v>24</v>
      </c>
      <c r="E280" s="172" t="s">
        <v>39</v>
      </c>
      <c r="F280" s="172" t="s">
        <v>117</v>
      </c>
      <c r="G280" s="172" t="s">
        <v>84</v>
      </c>
      <c r="H280" s="177">
        <v>1</v>
      </c>
      <c r="I280" s="178">
        <v>0</v>
      </c>
      <c r="J280" s="176">
        <v>46070</v>
      </c>
      <c r="K280" s="172" t="s">
        <v>93</v>
      </c>
      <c r="L280" s="172" t="s">
        <v>94</v>
      </c>
      <c r="M280" s="179">
        <v>0</v>
      </c>
      <c r="N280" s="177"/>
      <c r="O280" s="177">
        <v>39</v>
      </c>
      <c r="P280" s="180">
        <v>-46.77</v>
      </c>
    </row>
    <row r="281" spans="1:16" ht="19.5" hidden="1" customHeight="1">
      <c r="A281" s="172" t="s">
        <v>2761</v>
      </c>
      <c r="B281" s="176">
        <v>46084</v>
      </c>
      <c r="C281" s="172" t="s">
        <v>2694</v>
      </c>
      <c r="D281" s="172" t="s">
        <v>95</v>
      </c>
      <c r="E281" s="172" t="s">
        <v>39</v>
      </c>
      <c r="F281" s="172" t="s">
        <v>117</v>
      </c>
      <c r="G281" s="172" t="s">
        <v>84</v>
      </c>
      <c r="H281" s="177">
        <v>1</v>
      </c>
      <c r="I281" s="178">
        <v>0</v>
      </c>
      <c r="J281" s="176">
        <v>46070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-25</v>
      </c>
    </row>
    <row r="282" spans="1:16" ht="19.5" hidden="1" customHeight="1">
      <c r="A282" s="172" t="s">
        <v>2761</v>
      </c>
      <c r="B282" s="176">
        <v>46084</v>
      </c>
      <c r="C282" s="172" t="s">
        <v>92</v>
      </c>
      <c r="D282" s="172" t="s">
        <v>96</v>
      </c>
      <c r="E282" s="172" t="s">
        <v>39</v>
      </c>
      <c r="F282" s="172" t="s">
        <v>117</v>
      </c>
      <c r="G282" s="172" t="s">
        <v>84</v>
      </c>
      <c r="H282" s="177">
        <v>1</v>
      </c>
      <c r="I282" s="178">
        <v>0</v>
      </c>
      <c r="J282" s="176">
        <v>46070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2761</v>
      </c>
      <c r="B283" s="176">
        <v>46084</v>
      </c>
      <c r="C283" s="172" t="s">
        <v>92</v>
      </c>
      <c r="D283" s="172" t="s">
        <v>97</v>
      </c>
      <c r="E283" s="172" t="s">
        <v>39</v>
      </c>
      <c r="F283" s="172" t="s">
        <v>117</v>
      </c>
      <c r="G283" s="172" t="s">
        <v>84</v>
      </c>
      <c r="H283" s="177">
        <v>1</v>
      </c>
      <c r="I283" s="178">
        <v>0</v>
      </c>
      <c r="J283" s="176">
        <v>46070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-46.77</v>
      </c>
    </row>
    <row r="284" spans="1:16" ht="19.5" hidden="1" customHeight="1">
      <c r="A284" s="172" t="s">
        <v>2761</v>
      </c>
      <c r="B284" s="176">
        <v>46084</v>
      </c>
      <c r="C284" s="172" t="s">
        <v>2694</v>
      </c>
      <c r="D284" s="172" t="s">
        <v>98</v>
      </c>
      <c r="E284" s="172" t="s">
        <v>39</v>
      </c>
      <c r="F284" s="172" t="s">
        <v>117</v>
      </c>
      <c r="G284" s="172" t="s">
        <v>84</v>
      </c>
      <c r="H284" s="177">
        <v>1</v>
      </c>
      <c r="I284" s="178">
        <v>0</v>
      </c>
      <c r="J284" s="176">
        <v>46070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2762</v>
      </c>
      <c r="B285" s="176">
        <v>46084</v>
      </c>
      <c r="C285" s="172" t="s">
        <v>2694</v>
      </c>
      <c r="D285" s="172" t="s">
        <v>82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0</v>
      </c>
      <c r="J285" s="176">
        <v>46084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-20.41</v>
      </c>
    </row>
    <row r="286" spans="1:16" ht="19.5" hidden="1" customHeight="1">
      <c r="A286" s="172" t="s">
        <v>2763</v>
      </c>
      <c r="B286" s="176">
        <v>46084</v>
      </c>
      <c r="C286" s="172" t="s">
        <v>2694</v>
      </c>
      <c r="D286" s="172" t="s">
        <v>82</v>
      </c>
      <c r="E286" s="172" t="s">
        <v>56</v>
      </c>
      <c r="F286" s="172" t="s">
        <v>1213</v>
      </c>
      <c r="G286" s="172" t="s">
        <v>84</v>
      </c>
      <c r="H286" s="177">
        <v>1</v>
      </c>
      <c r="I286" s="178">
        <v>0</v>
      </c>
      <c r="J286" s="176">
        <v>46084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-21.15</v>
      </c>
    </row>
    <row r="287" spans="1:16" ht="19.5" hidden="1" customHeight="1">
      <c r="A287" s="172" t="s">
        <v>85</v>
      </c>
      <c r="B287" s="176">
        <v>46084</v>
      </c>
      <c r="C287" s="172" t="s">
        <v>109</v>
      </c>
      <c r="D287" s="172" t="s">
        <v>2499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46084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-292.8</v>
      </c>
    </row>
    <row r="288" spans="1:16" ht="19.5" hidden="1" customHeight="1">
      <c r="A288" s="172" t="s">
        <v>2725</v>
      </c>
      <c r="B288" s="176">
        <v>46084</v>
      </c>
      <c r="C288" s="172" t="s">
        <v>109</v>
      </c>
      <c r="D288" s="172" t="s">
        <v>139</v>
      </c>
      <c r="E288" s="172" t="s">
        <v>85</v>
      </c>
      <c r="F288" s="172" t="s">
        <v>85</v>
      </c>
      <c r="G288" s="172" t="s">
        <v>85</v>
      </c>
      <c r="H288" s="177">
        <v>0</v>
      </c>
      <c r="I288" s="178">
        <v>0</v>
      </c>
      <c r="J288" s="176">
        <v>46084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-268.97000000000003</v>
      </c>
    </row>
    <row r="289" spans="1:16" ht="19.5" hidden="1" customHeight="1">
      <c r="A289" s="172" t="s">
        <v>2727</v>
      </c>
      <c r="B289" s="176">
        <v>46084</v>
      </c>
      <c r="C289" s="172" t="s">
        <v>109</v>
      </c>
      <c r="D289" s="172" t="s">
        <v>139</v>
      </c>
      <c r="E289" s="172" t="s">
        <v>85</v>
      </c>
      <c r="F289" s="172" t="s">
        <v>85</v>
      </c>
      <c r="G289" s="172" t="s">
        <v>85</v>
      </c>
      <c r="H289" s="177">
        <v>0</v>
      </c>
      <c r="I289" s="178">
        <v>0</v>
      </c>
      <c r="J289" s="176">
        <v>46084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-618.73</v>
      </c>
    </row>
    <row r="290" spans="1:16" ht="19.5" hidden="1" customHeight="1">
      <c r="A290" s="172" t="s">
        <v>2726</v>
      </c>
      <c r="B290" s="176">
        <v>46084</v>
      </c>
      <c r="C290" s="172" t="s">
        <v>109</v>
      </c>
      <c r="D290" s="172" t="s">
        <v>139</v>
      </c>
      <c r="E290" s="172" t="s">
        <v>85</v>
      </c>
      <c r="F290" s="172" t="s">
        <v>85</v>
      </c>
      <c r="G290" s="172" t="s">
        <v>85</v>
      </c>
      <c r="H290" s="177">
        <v>0</v>
      </c>
      <c r="I290" s="178">
        <v>0</v>
      </c>
      <c r="J290" s="176">
        <v>46084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-769.38</v>
      </c>
    </row>
    <row r="291" spans="1:16" ht="19.5" hidden="1" customHeight="1">
      <c r="A291" s="172" t="s">
        <v>2728</v>
      </c>
      <c r="B291" s="176">
        <v>46084</v>
      </c>
      <c r="C291" s="172" t="s">
        <v>109</v>
      </c>
      <c r="D291" s="172" t="s">
        <v>139</v>
      </c>
      <c r="E291" s="172" t="s">
        <v>85</v>
      </c>
      <c r="F291" s="172" t="s">
        <v>85</v>
      </c>
      <c r="G291" s="172" t="s">
        <v>85</v>
      </c>
      <c r="H291" s="177">
        <v>0</v>
      </c>
      <c r="I291" s="178">
        <v>0</v>
      </c>
      <c r="J291" s="176">
        <v>46084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-272.27</v>
      </c>
    </row>
    <row r="292" spans="1:16" ht="19.5" hidden="1" customHeight="1">
      <c r="A292" s="172" t="s">
        <v>2460</v>
      </c>
      <c r="B292" s="176">
        <v>46084</v>
      </c>
      <c r="C292" s="172" t="s">
        <v>109</v>
      </c>
      <c r="D292" s="172" t="s">
        <v>139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46084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-399.51</v>
      </c>
    </row>
    <row r="293" spans="1:16" ht="19.5" hidden="1" customHeight="1">
      <c r="A293" s="172" t="s">
        <v>2257</v>
      </c>
      <c r="B293" s="176">
        <v>46084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46084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-477.63</v>
      </c>
    </row>
    <row r="294" spans="1:16" ht="19.5" hidden="1" customHeight="1">
      <c r="A294" s="172" t="s">
        <v>1553</v>
      </c>
      <c r="B294" s="176">
        <v>46084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46084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-1095.8</v>
      </c>
    </row>
    <row r="295" spans="1:16" ht="19.5" hidden="1" customHeight="1">
      <c r="A295" s="172" t="s">
        <v>141</v>
      </c>
      <c r="B295" s="176">
        <v>46084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46084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-573.38</v>
      </c>
    </row>
    <row r="296" spans="1:16" ht="19.5" hidden="1" customHeight="1">
      <c r="A296" s="172" t="s">
        <v>145</v>
      </c>
      <c r="B296" s="176">
        <v>46084</v>
      </c>
      <c r="C296" s="172" t="s">
        <v>109</v>
      </c>
      <c r="D296" s="172" t="s">
        <v>139</v>
      </c>
      <c r="E296" s="172" t="s">
        <v>85</v>
      </c>
      <c r="F296" s="172" t="s">
        <v>85</v>
      </c>
      <c r="G296" s="172" t="s">
        <v>85</v>
      </c>
      <c r="H296" s="177">
        <v>0</v>
      </c>
      <c r="I296" s="178">
        <v>0</v>
      </c>
      <c r="J296" s="176">
        <v>46084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-569.53</v>
      </c>
    </row>
    <row r="297" spans="1:16" ht="19.5" hidden="1" customHeight="1">
      <c r="A297" s="172" t="s">
        <v>144</v>
      </c>
      <c r="B297" s="176">
        <v>46084</v>
      </c>
      <c r="C297" s="172" t="s">
        <v>109</v>
      </c>
      <c r="D297" s="172" t="s">
        <v>139</v>
      </c>
      <c r="E297" s="172" t="s">
        <v>85</v>
      </c>
      <c r="F297" s="172" t="s">
        <v>85</v>
      </c>
      <c r="G297" s="172" t="s">
        <v>85</v>
      </c>
      <c r="H297" s="177">
        <v>0</v>
      </c>
      <c r="I297" s="178">
        <v>0</v>
      </c>
      <c r="J297" s="176">
        <v>46084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-787.83</v>
      </c>
    </row>
    <row r="298" spans="1:16" ht="19.5" hidden="1" customHeight="1">
      <c r="A298" s="172" t="s">
        <v>142</v>
      </c>
      <c r="B298" s="176">
        <v>46084</v>
      </c>
      <c r="C298" s="172" t="s">
        <v>109</v>
      </c>
      <c r="D298" s="172" t="s">
        <v>143</v>
      </c>
      <c r="E298" s="172" t="s">
        <v>85</v>
      </c>
      <c r="F298" s="172" t="s">
        <v>85</v>
      </c>
      <c r="G298" s="172" t="s">
        <v>85</v>
      </c>
      <c r="H298" s="177">
        <v>0</v>
      </c>
      <c r="I298" s="178">
        <v>0</v>
      </c>
      <c r="J298" s="176">
        <v>46084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-3228</v>
      </c>
    </row>
    <row r="299" spans="1:16" ht="19.5" hidden="1" customHeight="1">
      <c r="A299" s="172" t="s">
        <v>2764</v>
      </c>
      <c r="B299" s="176">
        <v>46085</v>
      </c>
      <c r="C299" s="172" t="s">
        <v>92</v>
      </c>
      <c r="D299" s="172" t="s">
        <v>24</v>
      </c>
      <c r="E299" s="172" t="s">
        <v>56</v>
      </c>
      <c r="F299" s="172" t="s">
        <v>1213</v>
      </c>
      <c r="G299" s="172" t="s">
        <v>84</v>
      </c>
      <c r="H299" s="177">
        <v>1</v>
      </c>
      <c r="I299" s="178">
        <v>0</v>
      </c>
      <c r="J299" s="176">
        <v>46077</v>
      </c>
      <c r="K299" s="172" t="s">
        <v>93</v>
      </c>
      <c r="L299" s="172" t="s">
        <v>94</v>
      </c>
      <c r="M299" s="179">
        <v>0</v>
      </c>
      <c r="N299" s="177"/>
      <c r="O299" s="177">
        <v>36</v>
      </c>
      <c r="P299" s="180">
        <v>-56.94</v>
      </c>
    </row>
    <row r="300" spans="1:16" ht="19.5" hidden="1" customHeight="1">
      <c r="A300" s="172" t="s">
        <v>2764</v>
      </c>
      <c r="B300" s="176">
        <v>46085</v>
      </c>
      <c r="C300" s="172" t="s">
        <v>2694</v>
      </c>
      <c r="D300" s="172" t="s">
        <v>95</v>
      </c>
      <c r="E300" s="172" t="s">
        <v>56</v>
      </c>
      <c r="F300" s="172" t="s">
        <v>1213</v>
      </c>
      <c r="G300" s="172" t="s">
        <v>84</v>
      </c>
      <c r="H300" s="177">
        <v>1</v>
      </c>
      <c r="I300" s="178">
        <v>0</v>
      </c>
      <c r="J300" s="176">
        <v>46077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-14.47</v>
      </c>
    </row>
    <row r="301" spans="1:16" ht="19.5" hidden="1" customHeight="1">
      <c r="A301" s="172" t="s">
        <v>2764</v>
      </c>
      <c r="B301" s="176">
        <v>46085</v>
      </c>
      <c r="C301" s="172" t="s">
        <v>92</v>
      </c>
      <c r="D301" s="172" t="s">
        <v>96</v>
      </c>
      <c r="E301" s="172" t="s">
        <v>56</v>
      </c>
      <c r="F301" s="172" t="s">
        <v>1213</v>
      </c>
      <c r="G301" s="172" t="s">
        <v>84</v>
      </c>
      <c r="H301" s="177">
        <v>1</v>
      </c>
      <c r="I301" s="178">
        <v>0</v>
      </c>
      <c r="J301" s="176">
        <v>46077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hidden="1" customHeight="1">
      <c r="A302" s="172" t="s">
        <v>2764</v>
      </c>
      <c r="B302" s="176">
        <v>46085</v>
      </c>
      <c r="C302" s="172" t="s">
        <v>92</v>
      </c>
      <c r="D302" s="172" t="s">
        <v>97</v>
      </c>
      <c r="E302" s="172" t="s">
        <v>56</v>
      </c>
      <c r="F302" s="172" t="s">
        <v>1213</v>
      </c>
      <c r="G302" s="172" t="s">
        <v>84</v>
      </c>
      <c r="H302" s="177">
        <v>1</v>
      </c>
      <c r="I302" s="178">
        <v>0</v>
      </c>
      <c r="J302" s="176">
        <v>46077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-56.94</v>
      </c>
    </row>
    <row r="303" spans="1:16" ht="19.5" hidden="1" customHeight="1">
      <c r="A303" s="172" t="s">
        <v>2764</v>
      </c>
      <c r="B303" s="176">
        <v>46085</v>
      </c>
      <c r="C303" s="172" t="s">
        <v>2694</v>
      </c>
      <c r="D303" s="172" t="s">
        <v>98</v>
      </c>
      <c r="E303" s="172" t="s">
        <v>56</v>
      </c>
      <c r="F303" s="172" t="s">
        <v>1213</v>
      </c>
      <c r="G303" s="172" t="s">
        <v>84</v>
      </c>
      <c r="H303" s="177">
        <v>1</v>
      </c>
      <c r="I303" s="178">
        <v>0</v>
      </c>
      <c r="J303" s="176">
        <v>46077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hidden="1" customHeight="1">
      <c r="A304" s="172" t="s">
        <v>2765</v>
      </c>
      <c r="B304" s="176">
        <v>46085</v>
      </c>
      <c r="C304" s="172" t="s">
        <v>92</v>
      </c>
      <c r="D304" s="172" t="s">
        <v>24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2500</v>
      </c>
      <c r="J304" s="176">
        <v>46072</v>
      </c>
      <c r="K304" s="172" t="s">
        <v>93</v>
      </c>
      <c r="L304" s="172" t="s">
        <v>94</v>
      </c>
      <c r="M304" s="179">
        <v>0.43</v>
      </c>
      <c r="N304" s="177"/>
      <c r="O304" s="177">
        <v>38</v>
      </c>
      <c r="P304" s="180">
        <v>-122.35</v>
      </c>
    </row>
    <row r="305" spans="1:16" ht="19.5" hidden="1" customHeight="1">
      <c r="A305" s="172" t="s">
        <v>2765</v>
      </c>
      <c r="B305" s="176">
        <v>46085</v>
      </c>
      <c r="C305" s="172" t="s">
        <v>100</v>
      </c>
      <c r="D305" s="172" t="s">
        <v>101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2500</v>
      </c>
      <c r="J305" s="176">
        <v>46072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1018.1</v>
      </c>
    </row>
    <row r="306" spans="1:16" ht="19.5" hidden="1" customHeight="1">
      <c r="A306" s="172" t="s">
        <v>2765</v>
      </c>
      <c r="B306" s="176">
        <v>46085</v>
      </c>
      <c r="C306" s="172" t="s">
        <v>100</v>
      </c>
      <c r="D306" s="172" t="s">
        <v>102</v>
      </c>
      <c r="E306" s="172" t="s">
        <v>42</v>
      </c>
      <c r="F306" s="172" t="s">
        <v>89</v>
      </c>
      <c r="G306" s="172" t="s">
        <v>84</v>
      </c>
      <c r="H306" s="177">
        <v>1</v>
      </c>
      <c r="I306" s="178">
        <v>2500</v>
      </c>
      <c r="J306" s="176">
        <v>46072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10.18</v>
      </c>
    </row>
    <row r="307" spans="1:16" ht="19.5" hidden="1" customHeight="1">
      <c r="A307" s="172" t="s">
        <v>2765</v>
      </c>
      <c r="B307" s="176">
        <v>46085</v>
      </c>
      <c r="C307" s="172" t="s">
        <v>100</v>
      </c>
      <c r="D307" s="172" t="s">
        <v>103</v>
      </c>
      <c r="E307" s="172" t="s">
        <v>42</v>
      </c>
      <c r="F307" s="172" t="s">
        <v>89</v>
      </c>
      <c r="G307" s="172" t="s">
        <v>84</v>
      </c>
      <c r="H307" s="177">
        <v>1</v>
      </c>
      <c r="I307" s="178">
        <v>2500</v>
      </c>
      <c r="J307" s="176">
        <v>46072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1471.72</v>
      </c>
    </row>
    <row r="308" spans="1:16" ht="19.5" hidden="1" customHeight="1">
      <c r="A308" s="172" t="s">
        <v>2765</v>
      </c>
      <c r="B308" s="176">
        <v>46085</v>
      </c>
      <c r="C308" s="172" t="s">
        <v>104</v>
      </c>
      <c r="D308" s="172" t="s">
        <v>105</v>
      </c>
      <c r="E308" s="172" t="s">
        <v>42</v>
      </c>
      <c r="F308" s="172" t="s">
        <v>89</v>
      </c>
      <c r="G308" s="172" t="s">
        <v>84</v>
      </c>
      <c r="H308" s="177">
        <v>1</v>
      </c>
      <c r="I308" s="178">
        <v>2500</v>
      </c>
      <c r="J308" s="176">
        <v>46072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-1075</v>
      </c>
    </row>
    <row r="309" spans="1:16" ht="19.5" hidden="1" customHeight="1">
      <c r="A309" s="172" t="s">
        <v>2765</v>
      </c>
      <c r="B309" s="176">
        <v>46085</v>
      </c>
      <c r="C309" s="172" t="s">
        <v>2694</v>
      </c>
      <c r="D309" s="172" t="s">
        <v>95</v>
      </c>
      <c r="E309" s="172" t="s">
        <v>42</v>
      </c>
      <c r="F309" s="172" t="s">
        <v>89</v>
      </c>
      <c r="G309" s="172" t="s">
        <v>84</v>
      </c>
      <c r="H309" s="177">
        <v>1</v>
      </c>
      <c r="I309" s="178">
        <v>2500</v>
      </c>
      <c r="J309" s="176">
        <v>46072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-9.6300000000000008</v>
      </c>
    </row>
    <row r="310" spans="1:16" ht="19.5" hidden="1" customHeight="1">
      <c r="A310" s="172" t="s">
        <v>2765</v>
      </c>
      <c r="B310" s="176">
        <v>46085</v>
      </c>
      <c r="C310" s="172" t="s">
        <v>2694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46072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-19.34</v>
      </c>
    </row>
    <row r="311" spans="1:16" ht="19.5" customHeight="1">
      <c r="A311" s="172" t="s">
        <v>85</v>
      </c>
      <c r="B311" s="176">
        <v>46085</v>
      </c>
      <c r="C311" s="172" t="s">
        <v>109</v>
      </c>
      <c r="D311" s="172" t="s">
        <v>110</v>
      </c>
      <c r="E311" s="172" t="s">
        <v>85</v>
      </c>
      <c r="F311" s="172" t="s">
        <v>85</v>
      </c>
      <c r="G311" s="172" t="s">
        <v>2766</v>
      </c>
      <c r="H311" s="177">
        <v>0</v>
      </c>
      <c r="I311" s="178">
        <v>0</v>
      </c>
      <c r="J311" s="176">
        <v>46085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-150</v>
      </c>
    </row>
    <row r="312" spans="1:16" ht="19.5" hidden="1" customHeight="1">
      <c r="A312" s="172" t="s">
        <v>2767</v>
      </c>
      <c r="B312" s="176">
        <v>46085</v>
      </c>
      <c r="C312" s="172" t="s">
        <v>92</v>
      </c>
      <c r="D312" s="172" t="s">
        <v>96</v>
      </c>
      <c r="E312" s="172" t="s">
        <v>57</v>
      </c>
      <c r="F312" s="172" t="s">
        <v>1263</v>
      </c>
      <c r="G312" s="172" t="s">
        <v>84</v>
      </c>
      <c r="H312" s="177">
        <v>1</v>
      </c>
      <c r="I312" s="178">
        <v>0</v>
      </c>
      <c r="J312" s="176">
        <v>46078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0</v>
      </c>
    </row>
    <row r="313" spans="1:16" ht="19.5" hidden="1" customHeight="1">
      <c r="A313" s="172" t="s">
        <v>2767</v>
      </c>
      <c r="B313" s="176">
        <v>46085</v>
      </c>
      <c r="C313" s="172" t="s">
        <v>92</v>
      </c>
      <c r="D313" s="172" t="s">
        <v>97</v>
      </c>
      <c r="E313" s="172" t="s">
        <v>57</v>
      </c>
      <c r="F313" s="172" t="s">
        <v>1263</v>
      </c>
      <c r="G313" s="172" t="s">
        <v>84</v>
      </c>
      <c r="H313" s="177">
        <v>1</v>
      </c>
      <c r="I313" s="178">
        <v>0</v>
      </c>
      <c r="J313" s="176">
        <v>46078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-56.94</v>
      </c>
    </row>
    <row r="314" spans="1:16" ht="19.5" hidden="1" customHeight="1">
      <c r="A314" s="172" t="s">
        <v>2767</v>
      </c>
      <c r="B314" s="176">
        <v>46085</v>
      </c>
      <c r="C314" s="172" t="s">
        <v>2694</v>
      </c>
      <c r="D314" s="172" t="s">
        <v>98</v>
      </c>
      <c r="E314" s="172" t="s">
        <v>57</v>
      </c>
      <c r="F314" s="172" t="s">
        <v>1263</v>
      </c>
      <c r="G314" s="172" t="s">
        <v>84</v>
      </c>
      <c r="H314" s="177">
        <v>1</v>
      </c>
      <c r="I314" s="178">
        <v>0</v>
      </c>
      <c r="J314" s="176">
        <v>46078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-15</v>
      </c>
    </row>
    <row r="315" spans="1:16" ht="19.5" hidden="1" customHeight="1">
      <c r="A315" s="172" t="s">
        <v>2767</v>
      </c>
      <c r="B315" s="176">
        <v>46085</v>
      </c>
      <c r="C315" s="172" t="s">
        <v>92</v>
      </c>
      <c r="D315" s="172" t="s">
        <v>24</v>
      </c>
      <c r="E315" s="172" t="s">
        <v>57</v>
      </c>
      <c r="F315" s="172" t="s">
        <v>1263</v>
      </c>
      <c r="G315" s="172" t="s">
        <v>84</v>
      </c>
      <c r="H315" s="177">
        <v>1</v>
      </c>
      <c r="I315" s="178">
        <v>0</v>
      </c>
      <c r="J315" s="176">
        <v>46078</v>
      </c>
      <c r="K315" s="172" t="s">
        <v>93</v>
      </c>
      <c r="L315" s="172" t="s">
        <v>94</v>
      </c>
      <c r="M315" s="179">
        <v>0</v>
      </c>
      <c r="N315" s="177"/>
      <c r="O315" s="177">
        <v>37</v>
      </c>
      <c r="P315" s="180">
        <v>-56.94</v>
      </c>
    </row>
    <row r="316" spans="1:16" ht="19.5" hidden="1" customHeight="1">
      <c r="A316" s="172" t="s">
        <v>2767</v>
      </c>
      <c r="B316" s="176">
        <v>46085</v>
      </c>
      <c r="C316" s="172" t="s">
        <v>2694</v>
      </c>
      <c r="D316" s="172" t="s">
        <v>95</v>
      </c>
      <c r="E316" s="172" t="s">
        <v>57</v>
      </c>
      <c r="F316" s="172" t="s">
        <v>1263</v>
      </c>
      <c r="G316" s="172" t="s">
        <v>84</v>
      </c>
      <c r="H316" s="177">
        <v>1</v>
      </c>
      <c r="I316" s="178">
        <v>0</v>
      </c>
      <c r="J316" s="176">
        <v>46078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-11.13</v>
      </c>
    </row>
    <row r="317" spans="1:16" ht="19.5" hidden="1" customHeight="1">
      <c r="A317" s="172" t="s">
        <v>2745</v>
      </c>
      <c r="B317" s="176">
        <v>46085</v>
      </c>
      <c r="C317" s="172" t="s">
        <v>166</v>
      </c>
      <c r="D317" s="172" t="s">
        <v>167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-2500</v>
      </c>
      <c r="J317" s="176">
        <v>46080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-1155.8900000000001</v>
      </c>
    </row>
    <row r="318" spans="1:16" ht="19.5" hidden="1" customHeight="1">
      <c r="A318" s="172" t="s">
        <v>2745</v>
      </c>
      <c r="B318" s="176">
        <v>46085</v>
      </c>
      <c r="C318" s="172" t="s">
        <v>166</v>
      </c>
      <c r="D318" s="172" t="s">
        <v>102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-2500</v>
      </c>
      <c r="J318" s="176">
        <v>46080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hidden="1" customHeight="1">
      <c r="A319" s="172" t="s">
        <v>2745</v>
      </c>
      <c r="B319" s="176">
        <v>46085</v>
      </c>
      <c r="C319" s="172" t="s">
        <v>166</v>
      </c>
      <c r="D319" s="172" t="s">
        <v>103</v>
      </c>
      <c r="E319" s="172" t="s">
        <v>43</v>
      </c>
      <c r="F319" s="172" t="s">
        <v>125</v>
      </c>
      <c r="G319" s="172" t="s">
        <v>84</v>
      </c>
      <c r="H319" s="177">
        <v>1</v>
      </c>
      <c r="I319" s="178">
        <v>-2500</v>
      </c>
      <c r="J319" s="176">
        <v>46080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-1344.11</v>
      </c>
    </row>
    <row r="320" spans="1:16" ht="19.5" hidden="1" customHeight="1">
      <c r="A320" s="172" t="s">
        <v>2745</v>
      </c>
      <c r="B320" s="176">
        <v>46085</v>
      </c>
      <c r="C320" s="172" t="s">
        <v>104</v>
      </c>
      <c r="D320" s="172" t="s">
        <v>168</v>
      </c>
      <c r="E320" s="172" t="s">
        <v>43</v>
      </c>
      <c r="F320" s="172" t="s">
        <v>125</v>
      </c>
      <c r="G320" s="172" t="s">
        <v>84</v>
      </c>
      <c r="H320" s="177">
        <v>1</v>
      </c>
      <c r="I320" s="178">
        <v>-2500</v>
      </c>
      <c r="J320" s="176">
        <v>46080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1075</v>
      </c>
    </row>
    <row r="321" spans="1:16" ht="19.5" hidden="1" customHeight="1">
      <c r="A321" s="172" t="s">
        <v>2555</v>
      </c>
      <c r="B321" s="176">
        <v>46085</v>
      </c>
      <c r="C321" s="172" t="s">
        <v>2694</v>
      </c>
      <c r="D321" s="172" t="s">
        <v>82</v>
      </c>
      <c r="E321" s="172" t="s">
        <v>43</v>
      </c>
      <c r="F321" s="172" t="s">
        <v>125</v>
      </c>
      <c r="G321" s="172" t="s">
        <v>84</v>
      </c>
      <c r="H321" s="177">
        <v>1</v>
      </c>
      <c r="I321" s="178">
        <v>0</v>
      </c>
      <c r="J321" s="176">
        <v>46080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6.13</v>
      </c>
    </row>
    <row r="322" spans="1:16" ht="19.5" hidden="1" customHeight="1">
      <c r="A322" s="172" t="s">
        <v>2768</v>
      </c>
      <c r="B322" s="176">
        <v>46085</v>
      </c>
      <c r="C322" s="172" t="s">
        <v>92</v>
      </c>
      <c r="D322" s="172" t="s">
        <v>96</v>
      </c>
      <c r="E322" s="172" t="s">
        <v>56</v>
      </c>
      <c r="F322" s="172" t="s">
        <v>1213</v>
      </c>
      <c r="G322" s="172" t="s">
        <v>84</v>
      </c>
      <c r="H322" s="177">
        <v>1</v>
      </c>
      <c r="I322" s="178">
        <v>0</v>
      </c>
      <c r="J322" s="176">
        <v>46074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0</v>
      </c>
    </row>
    <row r="323" spans="1:16" ht="19.5" hidden="1" customHeight="1">
      <c r="A323" s="172" t="s">
        <v>2768</v>
      </c>
      <c r="B323" s="176">
        <v>46085</v>
      </c>
      <c r="C323" s="172" t="s">
        <v>92</v>
      </c>
      <c r="D323" s="172" t="s">
        <v>97</v>
      </c>
      <c r="E323" s="172" t="s">
        <v>56</v>
      </c>
      <c r="F323" s="172" t="s">
        <v>1213</v>
      </c>
      <c r="G323" s="172" t="s">
        <v>84</v>
      </c>
      <c r="H323" s="177">
        <v>1</v>
      </c>
      <c r="I323" s="178">
        <v>0</v>
      </c>
      <c r="J323" s="176">
        <v>46074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-56.94</v>
      </c>
    </row>
    <row r="324" spans="1:16" ht="19.5" hidden="1" customHeight="1">
      <c r="A324" s="172" t="s">
        <v>2768</v>
      </c>
      <c r="B324" s="176">
        <v>46085</v>
      </c>
      <c r="C324" s="172" t="s">
        <v>2694</v>
      </c>
      <c r="D324" s="172" t="s">
        <v>98</v>
      </c>
      <c r="E324" s="172" t="s">
        <v>56</v>
      </c>
      <c r="F324" s="172" t="s">
        <v>1213</v>
      </c>
      <c r="G324" s="172" t="s">
        <v>84</v>
      </c>
      <c r="H324" s="177">
        <v>1</v>
      </c>
      <c r="I324" s="178">
        <v>0</v>
      </c>
      <c r="J324" s="176">
        <v>46074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-15</v>
      </c>
    </row>
    <row r="325" spans="1:16" ht="19.5" hidden="1" customHeight="1">
      <c r="A325" s="172" t="s">
        <v>2768</v>
      </c>
      <c r="B325" s="176">
        <v>46085</v>
      </c>
      <c r="C325" s="172" t="s">
        <v>92</v>
      </c>
      <c r="D325" s="172" t="s">
        <v>24</v>
      </c>
      <c r="E325" s="172" t="s">
        <v>56</v>
      </c>
      <c r="F325" s="172" t="s">
        <v>1213</v>
      </c>
      <c r="G325" s="172" t="s">
        <v>84</v>
      </c>
      <c r="H325" s="177">
        <v>1</v>
      </c>
      <c r="I325" s="178">
        <v>0</v>
      </c>
      <c r="J325" s="176">
        <v>46074</v>
      </c>
      <c r="K325" s="172" t="s">
        <v>93</v>
      </c>
      <c r="L325" s="172" t="s">
        <v>94</v>
      </c>
      <c r="M325" s="179">
        <v>0</v>
      </c>
      <c r="N325" s="177"/>
      <c r="O325" s="177">
        <v>38</v>
      </c>
      <c r="P325" s="180">
        <v>-56.94</v>
      </c>
    </row>
    <row r="326" spans="1:16" ht="19.5" hidden="1" customHeight="1">
      <c r="A326" s="172" t="s">
        <v>2768</v>
      </c>
      <c r="B326" s="176">
        <v>46085</v>
      </c>
      <c r="C326" s="172" t="s">
        <v>2694</v>
      </c>
      <c r="D326" s="172" t="s">
        <v>95</v>
      </c>
      <c r="E326" s="172" t="s">
        <v>56</v>
      </c>
      <c r="F326" s="172" t="s">
        <v>1213</v>
      </c>
      <c r="G326" s="172" t="s">
        <v>84</v>
      </c>
      <c r="H326" s="177">
        <v>1</v>
      </c>
      <c r="I326" s="178">
        <v>0</v>
      </c>
      <c r="J326" s="176">
        <v>46074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-10.48</v>
      </c>
    </row>
    <row r="327" spans="1:16" ht="19.5" hidden="1" customHeight="1">
      <c r="A327" s="172" t="s">
        <v>2769</v>
      </c>
      <c r="B327" s="176">
        <v>46085</v>
      </c>
      <c r="C327" s="172" t="s">
        <v>92</v>
      </c>
      <c r="D327" s="172" t="s">
        <v>24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0</v>
      </c>
      <c r="J327" s="176">
        <v>46081</v>
      </c>
      <c r="K327" s="172" t="s">
        <v>93</v>
      </c>
      <c r="L327" s="172" t="s">
        <v>94</v>
      </c>
      <c r="M327" s="179">
        <v>0</v>
      </c>
      <c r="N327" s="177"/>
      <c r="O327" s="177">
        <v>35</v>
      </c>
      <c r="P327" s="180">
        <v>-56.94</v>
      </c>
    </row>
    <row r="328" spans="1:16" ht="19.5" hidden="1" customHeight="1">
      <c r="A328" s="172" t="s">
        <v>2769</v>
      </c>
      <c r="B328" s="176">
        <v>46085</v>
      </c>
      <c r="C328" s="172" t="s">
        <v>2694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0</v>
      </c>
      <c r="J328" s="176">
        <v>46081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-12.38</v>
      </c>
    </row>
    <row r="329" spans="1:16" ht="19.5" hidden="1" customHeight="1">
      <c r="A329" s="172" t="s">
        <v>2769</v>
      </c>
      <c r="B329" s="176">
        <v>46085</v>
      </c>
      <c r="C329" s="172" t="s">
        <v>92</v>
      </c>
      <c r="D329" s="172" t="s">
        <v>96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46081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2769</v>
      </c>
      <c r="B330" s="176">
        <v>46085</v>
      </c>
      <c r="C330" s="172" t="s">
        <v>92</v>
      </c>
      <c r="D330" s="172" t="s">
        <v>97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46081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2769</v>
      </c>
      <c r="B331" s="176">
        <v>46085</v>
      </c>
      <c r="C331" s="172" t="s">
        <v>2694</v>
      </c>
      <c r="D331" s="172" t="s">
        <v>98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0</v>
      </c>
      <c r="J331" s="176">
        <v>46081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2770</v>
      </c>
      <c r="B332" s="176">
        <v>46085</v>
      </c>
      <c r="C332" s="172" t="s">
        <v>92</v>
      </c>
      <c r="D332" s="172" t="s">
        <v>24</v>
      </c>
      <c r="E332" s="172" t="s">
        <v>41</v>
      </c>
      <c r="F332" s="172" t="s">
        <v>83</v>
      </c>
      <c r="G332" s="172" t="s">
        <v>84</v>
      </c>
      <c r="H332" s="177">
        <v>1</v>
      </c>
      <c r="I332" s="178">
        <v>0</v>
      </c>
      <c r="J332" s="176">
        <v>46081</v>
      </c>
      <c r="K332" s="172" t="s">
        <v>93</v>
      </c>
      <c r="L332" s="172" t="s">
        <v>94</v>
      </c>
      <c r="M332" s="179">
        <v>0</v>
      </c>
      <c r="N332" s="177"/>
      <c r="O332" s="177">
        <v>35</v>
      </c>
      <c r="P332" s="180">
        <v>-46.77</v>
      </c>
    </row>
    <row r="333" spans="1:16" ht="19.5" hidden="1" customHeight="1">
      <c r="A333" s="172" t="s">
        <v>2770</v>
      </c>
      <c r="B333" s="176">
        <v>46085</v>
      </c>
      <c r="C333" s="172" t="s">
        <v>2694</v>
      </c>
      <c r="D333" s="172" t="s">
        <v>95</v>
      </c>
      <c r="E333" s="172" t="s">
        <v>41</v>
      </c>
      <c r="F333" s="172" t="s">
        <v>83</v>
      </c>
      <c r="G333" s="172" t="s">
        <v>84</v>
      </c>
      <c r="H333" s="177">
        <v>1</v>
      </c>
      <c r="I333" s="178">
        <v>0</v>
      </c>
      <c r="J333" s="176">
        <v>46081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-13.09</v>
      </c>
    </row>
    <row r="334" spans="1:16" ht="19.5" hidden="1" customHeight="1">
      <c r="A334" s="172" t="s">
        <v>2770</v>
      </c>
      <c r="B334" s="176">
        <v>46085</v>
      </c>
      <c r="C334" s="172" t="s">
        <v>92</v>
      </c>
      <c r="D334" s="172" t="s">
        <v>96</v>
      </c>
      <c r="E334" s="172" t="s">
        <v>41</v>
      </c>
      <c r="F334" s="172" t="s">
        <v>83</v>
      </c>
      <c r="G334" s="172" t="s">
        <v>84</v>
      </c>
      <c r="H334" s="177">
        <v>1</v>
      </c>
      <c r="I334" s="178">
        <v>0</v>
      </c>
      <c r="J334" s="176">
        <v>46081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2770</v>
      </c>
      <c r="B335" s="176">
        <v>46085</v>
      </c>
      <c r="C335" s="172" t="s">
        <v>92</v>
      </c>
      <c r="D335" s="172" t="s">
        <v>97</v>
      </c>
      <c r="E335" s="172" t="s">
        <v>41</v>
      </c>
      <c r="F335" s="172" t="s">
        <v>83</v>
      </c>
      <c r="G335" s="172" t="s">
        <v>84</v>
      </c>
      <c r="H335" s="177">
        <v>1</v>
      </c>
      <c r="I335" s="178">
        <v>0</v>
      </c>
      <c r="J335" s="176">
        <v>46081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-46.77</v>
      </c>
    </row>
    <row r="336" spans="1:16" ht="19.5" hidden="1" customHeight="1">
      <c r="A336" s="172" t="s">
        <v>2770</v>
      </c>
      <c r="B336" s="176">
        <v>46085</v>
      </c>
      <c r="C336" s="172" t="s">
        <v>2694</v>
      </c>
      <c r="D336" s="172" t="s">
        <v>98</v>
      </c>
      <c r="E336" s="172" t="s">
        <v>41</v>
      </c>
      <c r="F336" s="172" t="s">
        <v>83</v>
      </c>
      <c r="G336" s="172" t="s">
        <v>84</v>
      </c>
      <c r="H336" s="177">
        <v>1</v>
      </c>
      <c r="I336" s="178">
        <v>0</v>
      </c>
      <c r="J336" s="176">
        <v>46081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2771</v>
      </c>
      <c r="B337" s="176">
        <v>46085</v>
      </c>
      <c r="C337" s="172" t="s">
        <v>92</v>
      </c>
      <c r="D337" s="172" t="s">
        <v>24</v>
      </c>
      <c r="E337" s="172" t="s">
        <v>58</v>
      </c>
      <c r="F337" s="172" t="s">
        <v>1300</v>
      </c>
      <c r="G337" s="172" t="s">
        <v>84</v>
      </c>
      <c r="H337" s="177">
        <v>1</v>
      </c>
      <c r="I337" s="178">
        <v>2470</v>
      </c>
      <c r="J337" s="176">
        <v>46082</v>
      </c>
      <c r="K337" s="172" t="s">
        <v>93</v>
      </c>
      <c r="L337" s="172" t="s">
        <v>94</v>
      </c>
      <c r="M337" s="179">
        <v>0.43</v>
      </c>
      <c r="N337" s="177"/>
      <c r="O337" s="177">
        <v>35</v>
      </c>
      <c r="P337" s="180">
        <v>-114.68</v>
      </c>
    </row>
    <row r="338" spans="1:16" ht="19.5" hidden="1" customHeight="1">
      <c r="A338" s="172" t="s">
        <v>2771</v>
      </c>
      <c r="B338" s="176">
        <v>46085</v>
      </c>
      <c r="C338" s="172" t="s">
        <v>100</v>
      </c>
      <c r="D338" s="172" t="s">
        <v>101</v>
      </c>
      <c r="E338" s="172" t="s">
        <v>58</v>
      </c>
      <c r="F338" s="172" t="s">
        <v>1300</v>
      </c>
      <c r="G338" s="172" t="s">
        <v>84</v>
      </c>
      <c r="H338" s="177">
        <v>1</v>
      </c>
      <c r="I338" s="178">
        <v>2470</v>
      </c>
      <c r="J338" s="176">
        <v>46082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960.08</v>
      </c>
    </row>
    <row r="339" spans="1:16" ht="19.5" hidden="1" customHeight="1">
      <c r="A339" s="172" t="s">
        <v>2771</v>
      </c>
      <c r="B339" s="176">
        <v>46085</v>
      </c>
      <c r="C339" s="172" t="s">
        <v>100</v>
      </c>
      <c r="D339" s="172" t="s">
        <v>102</v>
      </c>
      <c r="E339" s="172" t="s">
        <v>58</v>
      </c>
      <c r="F339" s="172" t="s">
        <v>1300</v>
      </c>
      <c r="G339" s="172" t="s">
        <v>84</v>
      </c>
      <c r="H339" s="177">
        <v>1</v>
      </c>
      <c r="I339" s="178">
        <v>2470</v>
      </c>
      <c r="J339" s="176">
        <v>46082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9.6</v>
      </c>
    </row>
    <row r="340" spans="1:16" ht="19.5" hidden="1" customHeight="1">
      <c r="A340" s="172" t="s">
        <v>2771</v>
      </c>
      <c r="B340" s="176">
        <v>46085</v>
      </c>
      <c r="C340" s="172" t="s">
        <v>100</v>
      </c>
      <c r="D340" s="172" t="s">
        <v>103</v>
      </c>
      <c r="E340" s="172" t="s">
        <v>58</v>
      </c>
      <c r="F340" s="172" t="s">
        <v>1300</v>
      </c>
      <c r="G340" s="172" t="s">
        <v>84</v>
      </c>
      <c r="H340" s="177">
        <v>1</v>
      </c>
      <c r="I340" s="178">
        <v>2470</v>
      </c>
      <c r="J340" s="176">
        <v>46082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1500.32</v>
      </c>
    </row>
    <row r="341" spans="1:16" ht="19.5" hidden="1" customHeight="1">
      <c r="A341" s="172" t="s">
        <v>2771</v>
      </c>
      <c r="B341" s="176">
        <v>46085</v>
      </c>
      <c r="C341" s="172" t="s">
        <v>104</v>
      </c>
      <c r="D341" s="172" t="s">
        <v>105</v>
      </c>
      <c r="E341" s="172" t="s">
        <v>58</v>
      </c>
      <c r="F341" s="172" t="s">
        <v>1300</v>
      </c>
      <c r="G341" s="172" t="s">
        <v>84</v>
      </c>
      <c r="H341" s="177">
        <v>1</v>
      </c>
      <c r="I341" s="178">
        <v>2470</v>
      </c>
      <c r="J341" s="176">
        <v>46082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-1062.0999999999999</v>
      </c>
    </row>
    <row r="342" spans="1:16" ht="19.5" hidden="1" customHeight="1">
      <c r="A342" s="172" t="s">
        <v>2771</v>
      </c>
      <c r="B342" s="176">
        <v>46085</v>
      </c>
      <c r="C342" s="172" t="s">
        <v>2694</v>
      </c>
      <c r="D342" s="172" t="s">
        <v>95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2470</v>
      </c>
      <c r="J342" s="176">
        <v>46082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-17.989999999999998</v>
      </c>
    </row>
    <row r="343" spans="1:16" ht="19.5" hidden="1" customHeight="1">
      <c r="A343" s="172" t="s">
        <v>2772</v>
      </c>
      <c r="B343" s="176">
        <v>46085</v>
      </c>
      <c r="C343" s="172" t="s">
        <v>92</v>
      </c>
      <c r="D343" s="172" t="s">
        <v>24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2470</v>
      </c>
      <c r="J343" s="176">
        <v>46082</v>
      </c>
      <c r="K343" s="172" t="s">
        <v>93</v>
      </c>
      <c r="L343" s="172" t="s">
        <v>94</v>
      </c>
      <c r="M343" s="179">
        <v>0.43</v>
      </c>
      <c r="N343" s="177"/>
      <c r="O343" s="177">
        <v>35</v>
      </c>
      <c r="P343" s="180">
        <v>-114.68</v>
      </c>
    </row>
    <row r="344" spans="1:16" ht="19.5" hidden="1" customHeight="1">
      <c r="A344" s="172" t="s">
        <v>2772</v>
      </c>
      <c r="B344" s="176">
        <v>46085</v>
      </c>
      <c r="C344" s="172" t="s">
        <v>100</v>
      </c>
      <c r="D344" s="172" t="s">
        <v>101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2470</v>
      </c>
      <c r="J344" s="176">
        <v>46082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996.19</v>
      </c>
    </row>
    <row r="345" spans="1:16" ht="19.5" hidden="1" customHeight="1">
      <c r="A345" s="172" t="s">
        <v>2772</v>
      </c>
      <c r="B345" s="176">
        <v>46085</v>
      </c>
      <c r="C345" s="172" t="s">
        <v>100</v>
      </c>
      <c r="D345" s="172" t="s">
        <v>102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2470</v>
      </c>
      <c r="J345" s="176">
        <v>46082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9.9600000000000009</v>
      </c>
    </row>
    <row r="346" spans="1:16" ht="19.5" hidden="1" customHeight="1">
      <c r="A346" s="172" t="s">
        <v>2772</v>
      </c>
      <c r="B346" s="176">
        <v>46085</v>
      </c>
      <c r="C346" s="172" t="s">
        <v>100</v>
      </c>
      <c r="D346" s="172" t="s">
        <v>103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2470</v>
      </c>
      <c r="J346" s="176">
        <v>46082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1463.85</v>
      </c>
    </row>
    <row r="347" spans="1:16" ht="19.5" hidden="1" customHeight="1">
      <c r="A347" s="172" t="s">
        <v>2772</v>
      </c>
      <c r="B347" s="176">
        <v>46085</v>
      </c>
      <c r="C347" s="172" t="s">
        <v>104</v>
      </c>
      <c r="D347" s="172" t="s">
        <v>105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2470</v>
      </c>
      <c r="J347" s="176">
        <v>46082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-1062.0999999999999</v>
      </c>
    </row>
    <row r="348" spans="1:16" ht="19.5" hidden="1" customHeight="1">
      <c r="A348" s="172" t="s">
        <v>2772</v>
      </c>
      <c r="B348" s="176">
        <v>46085</v>
      </c>
      <c r="C348" s="172" t="s">
        <v>2694</v>
      </c>
      <c r="D348" s="172" t="s">
        <v>95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2470</v>
      </c>
      <c r="J348" s="176">
        <v>46082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-23.5</v>
      </c>
    </row>
    <row r="349" spans="1:16" ht="19.5" hidden="1" customHeight="1">
      <c r="A349" s="172" t="s">
        <v>2773</v>
      </c>
      <c r="B349" s="176">
        <v>46085</v>
      </c>
      <c r="C349" s="172" t="s">
        <v>92</v>
      </c>
      <c r="D349" s="172" t="s">
        <v>24</v>
      </c>
      <c r="E349" s="172" t="s">
        <v>60</v>
      </c>
      <c r="F349" s="172" t="s">
        <v>1426</v>
      </c>
      <c r="G349" s="172" t="s">
        <v>84</v>
      </c>
      <c r="H349" s="177">
        <v>1</v>
      </c>
      <c r="I349" s="178">
        <v>0</v>
      </c>
      <c r="J349" s="176">
        <v>46080</v>
      </c>
      <c r="K349" s="172" t="s">
        <v>93</v>
      </c>
      <c r="L349" s="172" t="s">
        <v>94</v>
      </c>
      <c r="M349" s="179">
        <v>0</v>
      </c>
      <c r="N349" s="177"/>
      <c r="O349" s="177">
        <v>36</v>
      </c>
      <c r="P349" s="180">
        <v>-56.94</v>
      </c>
    </row>
    <row r="350" spans="1:16" ht="19.5" hidden="1" customHeight="1">
      <c r="A350" s="172" t="s">
        <v>2773</v>
      </c>
      <c r="B350" s="176">
        <v>46085</v>
      </c>
      <c r="C350" s="172" t="s">
        <v>2694</v>
      </c>
      <c r="D350" s="172" t="s">
        <v>95</v>
      </c>
      <c r="E350" s="172" t="s">
        <v>60</v>
      </c>
      <c r="F350" s="172" t="s">
        <v>1426</v>
      </c>
      <c r="G350" s="172" t="s">
        <v>84</v>
      </c>
      <c r="H350" s="177">
        <v>1</v>
      </c>
      <c r="I350" s="178">
        <v>0</v>
      </c>
      <c r="J350" s="176">
        <v>46080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-12.86</v>
      </c>
    </row>
    <row r="351" spans="1:16" ht="19.5" hidden="1" customHeight="1">
      <c r="A351" s="172" t="s">
        <v>2773</v>
      </c>
      <c r="B351" s="176">
        <v>46085</v>
      </c>
      <c r="C351" s="172" t="s">
        <v>92</v>
      </c>
      <c r="D351" s="172" t="s">
        <v>96</v>
      </c>
      <c r="E351" s="172" t="s">
        <v>60</v>
      </c>
      <c r="F351" s="172" t="s">
        <v>1426</v>
      </c>
      <c r="G351" s="172" t="s">
        <v>84</v>
      </c>
      <c r="H351" s="177">
        <v>1</v>
      </c>
      <c r="I351" s="178">
        <v>0</v>
      </c>
      <c r="J351" s="176">
        <v>46080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0</v>
      </c>
    </row>
    <row r="352" spans="1:16" ht="19.5" hidden="1" customHeight="1">
      <c r="A352" s="172" t="s">
        <v>2773</v>
      </c>
      <c r="B352" s="176">
        <v>46085</v>
      </c>
      <c r="C352" s="172" t="s">
        <v>92</v>
      </c>
      <c r="D352" s="172" t="s">
        <v>97</v>
      </c>
      <c r="E352" s="172" t="s">
        <v>60</v>
      </c>
      <c r="F352" s="172" t="s">
        <v>1426</v>
      </c>
      <c r="G352" s="172" t="s">
        <v>84</v>
      </c>
      <c r="H352" s="177">
        <v>1</v>
      </c>
      <c r="I352" s="178">
        <v>0</v>
      </c>
      <c r="J352" s="176">
        <v>46080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-56.94</v>
      </c>
    </row>
    <row r="353" spans="1:16" ht="19.5" hidden="1" customHeight="1">
      <c r="A353" s="172" t="s">
        <v>2773</v>
      </c>
      <c r="B353" s="176">
        <v>46085</v>
      </c>
      <c r="C353" s="172" t="s">
        <v>2694</v>
      </c>
      <c r="D353" s="172" t="s">
        <v>98</v>
      </c>
      <c r="E353" s="172" t="s">
        <v>60</v>
      </c>
      <c r="F353" s="172" t="s">
        <v>1426</v>
      </c>
      <c r="G353" s="172" t="s">
        <v>84</v>
      </c>
      <c r="H353" s="177">
        <v>1</v>
      </c>
      <c r="I353" s="178">
        <v>0</v>
      </c>
      <c r="J353" s="176">
        <v>46080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-15</v>
      </c>
    </row>
    <row r="354" spans="1:16" ht="19.5" hidden="1" customHeight="1">
      <c r="A354" s="172" t="s">
        <v>2774</v>
      </c>
      <c r="B354" s="176">
        <v>46085</v>
      </c>
      <c r="C354" s="172" t="s">
        <v>92</v>
      </c>
      <c r="D354" s="172" t="s">
        <v>24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2470</v>
      </c>
      <c r="J354" s="176">
        <v>46081</v>
      </c>
      <c r="K354" s="172" t="s">
        <v>93</v>
      </c>
      <c r="L354" s="172" t="s">
        <v>94</v>
      </c>
      <c r="M354" s="179">
        <v>0.43</v>
      </c>
      <c r="N354" s="177"/>
      <c r="O354" s="177">
        <v>35</v>
      </c>
      <c r="P354" s="180">
        <v>-114.68</v>
      </c>
    </row>
    <row r="355" spans="1:16" ht="19.5" hidden="1" customHeight="1">
      <c r="A355" s="172" t="s">
        <v>2774</v>
      </c>
      <c r="B355" s="176">
        <v>46085</v>
      </c>
      <c r="C355" s="172" t="s">
        <v>100</v>
      </c>
      <c r="D355" s="172" t="s">
        <v>101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2470</v>
      </c>
      <c r="J355" s="176">
        <v>46081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1056.19</v>
      </c>
    </row>
    <row r="356" spans="1:16" ht="19.5" hidden="1" customHeight="1">
      <c r="A356" s="172" t="s">
        <v>2774</v>
      </c>
      <c r="B356" s="176">
        <v>46085</v>
      </c>
      <c r="C356" s="172" t="s">
        <v>100</v>
      </c>
      <c r="D356" s="172" t="s">
        <v>102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2470</v>
      </c>
      <c r="J356" s="176">
        <v>46081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10.56</v>
      </c>
    </row>
    <row r="357" spans="1:16" ht="19.5" hidden="1" customHeight="1">
      <c r="A357" s="172" t="s">
        <v>2774</v>
      </c>
      <c r="B357" s="176">
        <v>46085</v>
      </c>
      <c r="C357" s="172" t="s">
        <v>100</v>
      </c>
      <c r="D357" s="172" t="s">
        <v>103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2470</v>
      </c>
      <c r="J357" s="176">
        <v>46081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1403.25</v>
      </c>
    </row>
    <row r="358" spans="1:16" ht="19.5" hidden="1" customHeight="1">
      <c r="A358" s="172" t="s">
        <v>2774</v>
      </c>
      <c r="B358" s="176">
        <v>46085</v>
      </c>
      <c r="C358" s="172" t="s">
        <v>104</v>
      </c>
      <c r="D358" s="172" t="s">
        <v>105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2470</v>
      </c>
      <c r="J358" s="176">
        <v>46081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-1062.0999999999999</v>
      </c>
    </row>
    <row r="359" spans="1:16" ht="19.5" hidden="1" customHeight="1">
      <c r="A359" s="172" t="s">
        <v>2774</v>
      </c>
      <c r="B359" s="176">
        <v>46085</v>
      </c>
      <c r="C359" s="172" t="s">
        <v>2694</v>
      </c>
      <c r="D359" s="172" t="s">
        <v>95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2470</v>
      </c>
      <c r="J359" s="176">
        <v>46081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-14.16</v>
      </c>
    </row>
    <row r="360" spans="1:16" ht="19.5" hidden="1" customHeight="1">
      <c r="A360" s="172" t="s">
        <v>2775</v>
      </c>
      <c r="B360" s="176">
        <v>46085</v>
      </c>
      <c r="C360" s="172" t="s">
        <v>92</v>
      </c>
      <c r="D360" s="172" t="s">
        <v>24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0</v>
      </c>
      <c r="J360" s="176">
        <v>46082</v>
      </c>
      <c r="K360" s="172" t="s">
        <v>93</v>
      </c>
      <c r="L360" s="172" t="s">
        <v>94</v>
      </c>
      <c r="M360" s="179">
        <v>0</v>
      </c>
      <c r="N360" s="177"/>
      <c r="O360" s="177">
        <v>35</v>
      </c>
      <c r="P360" s="180">
        <v>-46.77</v>
      </c>
    </row>
    <row r="361" spans="1:16" ht="19.5" hidden="1" customHeight="1">
      <c r="A361" s="172" t="s">
        <v>2775</v>
      </c>
      <c r="B361" s="176">
        <v>46085</v>
      </c>
      <c r="C361" s="172" t="s">
        <v>92</v>
      </c>
      <c r="D361" s="172" t="s">
        <v>96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0</v>
      </c>
      <c r="J361" s="176">
        <v>46082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0</v>
      </c>
    </row>
    <row r="362" spans="1:16" ht="19.5" hidden="1" customHeight="1">
      <c r="A362" s="172" t="s">
        <v>2775</v>
      </c>
      <c r="B362" s="176">
        <v>46085</v>
      </c>
      <c r="C362" s="172" t="s">
        <v>92</v>
      </c>
      <c r="D362" s="172" t="s">
        <v>97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0</v>
      </c>
      <c r="J362" s="176">
        <v>46082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-46.77</v>
      </c>
    </row>
    <row r="363" spans="1:16" ht="19.5" hidden="1" customHeight="1">
      <c r="A363" s="172" t="s">
        <v>2776</v>
      </c>
      <c r="B363" s="176">
        <v>46085</v>
      </c>
      <c r="C363" s="172" t="s">
        <v>92</v>
      </c>
      <c r="D363" s="172" t="s">
        <v>24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2470</v>
      </c>
      <c r="J363" s="176">
        <v>46084</v>
      </c>
      <c r="K363" s="172" t="s">
        <v>93</v>
      </c>
      <c r="L363" s="172" t="s">
        <v>94</v>
      </c>
      <c r="M363" s="179">
        <v>0.43</v>
      </c>
      <c r="N363" s="177"/>
      <c r="O363" s="177">
        <v>35</v>
      </c>
      <c r="P363" s="180">
        <v>-101.26</v>
      </c>
    </row>
    <row r="364" spans="1:16" ht="19.5" hidden="1" customHeight="1">
      <c r="A364" s="172" t="s">
        <v>2776</v>
      </c>
      <c r="B364" s="176">
        <v>46085</v>
      </c>
      <c r="C364" s="172" t="s">
        <v>100</v>
      </c>
      <c r="D364" s="172" t="s">
        <v>101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2470</v>
      </c>
      <c r="J364" s="176">
        <v>46084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1080</v>
      </c>
    </row>
    <row r="365" spans="1:16" ht="19.5" hidden="1" customHeight="1">
      <c r="A365" s="172" t="s">
        <v>2776</v>
      </c>
      <c r="B365" s="176">
        <v>46085</v>
      </c>
      <c r="C365" s="172" t="s">
        <v>100</v>
      </c>
      <c r="D365" s="172" t="s">
        <v>102</v>
      </c>
      <c r="E365" s="172" t="s">
        <v>43</v>
      </c>
      <c r="F365" s="172" t="s">
        <v>125</v>
      </c>
      <c r="G365" s="172" t="s">
        <v>84</v>
      </c>
      <c r="H365" s="177">
        <v>1</v>
      </c>
      <c r="I365" s="178">
        <v>2470</v>
      </c>
      <c r="J365" s="176">
        <v>46084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10.8</v>
      </c>
    </row>
    <row r="366" spans="1:16" ht="19.5" hidden="1" customHeight="1">
      <c r="A366" s="172" t="s">
        <v>2776</v>
      </c>
      <c r="B366" s="176">
        <v>46085</v>
      </c>
      <c r="C366" s="172" t="s">
        <v>100</v>
      </c>
      <c r="D366" s="172" t="s">
        <v>103</v>
      </c>
      <c r="E366" s="172" t="s">
        <v>43</v>
      </c>
      <c r="F366" s="172" t="s">
        <v>125</v>
      </c>
      <c r="G366" s="172" t="s">
        <v>84</v>
      </c>
      <c r="H366" s="177">
        <v>1</v>
      </c>
      <c r="I366" s="178">
        <v>2470</v>
      </c>
      <c r="J366" s="176">
        <v>46084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1379.2</v>
      </c>
    </row>
    <row r="367" spans="1:16" ht="19.5" hidden="1" customHeight="1">
      <c r="A367" s="172" t="s">
        <v>2776</v>
      </c>
      <c r="B367" s="176">
        <v>46085</v>
      </c>
      <c r="C367" s="172" t="s">
        <v>104</v>
      </c>
      <c r="D367" s="172" t="s">
        <v>105</v>
      </c>
      <c r="E367" s="172" t="s">
        <v>43</v>
      </c>
      <c r="F367" s="172" t="s">
        <v>125</v>
      </c>
      <c r="G367" s="172" t="s">
        <v>84</v>
      </c>
      <c r="H367" s="177">
        <v>1</v>
      </c>
      <c r="I367" s="178">
        <v>2470</v>
      </c>
      <c r="J367" s="176">
        <v>46084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-1062.0999999999999</v>
      </c>
    </row>
    <row r="368" spans="1:16" ht="19.5" hidden="1" customHeight="1">
      <c r="A368" s="172" t="s">
        <v>2776</v>
      </c>
      <c r="B368" s="176">
        <v>46085</v>
      </c>
      <c r="C368" s="172" t="s">
        <v>2694</v>
      </c>
      <c r="D368" s="172" t="s">
        <v>95</v>
      </c>
      <c r="E368" s="172" t="s">
        <v>43</v>
      </c>
      <c r="F368" s="172" t="s">
        <v>125</v>
      </c>
      <c r="G368" s="172" t="s">
        <v>84</v>
      </c>
      <c r="H368" s="177">
        <v>1</v>
      </c>
      <c r="I368" s="178">
        <v>2470</v>
      </c>
      <c r="J368" s="176">
        <v>46084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-13.91</v>
      </c>
    </row>
    <row r="369" spans="1:16" ht="19.5" hidden="1" customHeight="1">
      <c r="A369" s="172" t="s">
        <v>2777</v>
      </c>
      <c r="B369" s="176">
        <v>46085</v>
      </c>
      <c r="C369" s="172" t="s">
        <v>92</v>
      </c>
      <c r="D369" s="172" t="s">
        <v>24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2470</v>
      </c>
      <c r="J369" s="176">
        <v>46083</v>
      </c>
      <c r="K369" s="172" t="s">
        <v>93</v>
      </c>
      <c r="L369" s="172" t="s">
        <v>94</v>
      </c>
      <c r="M369" s="179">
        <v>0.43</v>
      </c>
      <c r="N369" s="177"/>
      <c r="O369" s="177">
        <v>35</v>
      </c>
      <c r="P369" s="180">
        <v>-114.68</v>
      </c>
    </row>
    <row r="370" spans="1:16" ht="19.5" hidden="1" customHeight="1">
      <c r="A370" s="172" t="s">
        <v>2777</v>
      </c>
      <c r="B370" s="176">
        <v>46085</v>
      </c>
      <c r="C370" s="172" t="s">
        <v>100</v>
      </c>
      <c r="D370" s="172" t="s">
        <v>101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2470</v>
      </c>
      <c r="J370" s="176">
        <v>46083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831.26</v>
      </c>
    </row>
    <row r="371" spans="1:16" ht="19.5" hidden="1" customHeight="1">
      <c r="A371" s="172" t="s">
        <v>2777</v>
      </c>
      <c r="B371" s="176">
        <v>46085</v>
      </c>
      <c r="C371" s="172" t="s">
        <v>100</v>
      </c>
      <c r="D371" s="172" t="s">
        <v>102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2470</v>
      </c>
      <c r="J371" s="176">
        <v>46083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8.31</v>
      </c>
    </row>
    <row r="372" spans="1:16" ht="19.5" hidden="1" customHeight="1">
      <c r="A372" s="172" t="s">
        <v>2777</v>
      </c>
      <c r="B372" s="176">
        <v>46085</v>
      </c>
      <c r="C372" s="172" t="s">
        <v>100</v>
      </c>
      <c r="D372" s="172" t="s">
        <v>103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2470</v>
      </c>
      <c r="J372" s="176">
        <v>46083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1630.43</v>
      </c>
    </row>
    <row r="373" spans="1:16" ht="19.5" hidden="1" customHeight="1">
      <c r="A373" s="172" t="s">
        <v>2777</v>
      </c>
      <c r="B373" s="176">
        <v>46085</v>
      </c>
      <c r="C373" s="172" t="s">
        <v>104</v>
      </c>
      <c r="D373" s="172" t="s">
        <v>105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2470</v>
      </c>
      <c r="J373" s="176">
        <v>46083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-1062.0999999999999</v>
      </c>
    </row>
    <row r="374" spans="1:16" ht="19.5" hidden="1" customHeight="1">
      <c r="A374" s="172" t="s">
        <v>2777</v>
      </c>
      <c r="B374" s="176">
        <v>46085</v>
      </c>
      <c r="C374" s="172" t="s">
        <v>2694</v>
      </c>
      <c r="D374" s="172" t="s">
        <v>95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2470</v>
      </c>
      <c r="J374" s="176">
        <v>46083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-12.93</v>
      </c>
    </row>
    <row r="375" spans="1:16" ht="19.5" hidden="1" customHeight="1">
      <c r="A375" s="172" t="s">
        <v>2778</v>
      </c>
      <c r="B375" s="176">
        <v>46085</v>
      </c>
      <c r="C375" s="172" t="s">
        <v>92</v>
      </c>
      <c r="D375" s="172" t="s">
        <v>24</v>
      </c>
      <c r="E375" s="172" t="s">
        <v>57</v>
      </c>
      <c r="F375" s="172" t="s">
        <v>1263</v>
      </c>
      <c r="G375" s="172" t="s">
        <v>84</v>
      </c>
      <c r="H375" s="177">
        <v>1</v>
      </c>
      <c r="I375" s="178">
        <v>2470</v>
      </c>
      <c r="J375" s="176">
        <v>46083</v>
      </c>
      <c r="K375" s="172" t="s">
        <v>93</v>
      </c>
      <c r="L375" s="172" t="s">
        <v>94</v>
      </c>
      <c r="M375" s="179">
        <v>0.43</v>
      </c>
      <c r="N375" s="177"/>
      <c r="O375" s="177">
        <v>35</v>
      </c>
      <c r="P375" s="180">
        <v>-114.68</v>
      </c>
    </row>
    <row r="376" spans="1:16" ht="19.5" hidden="1" customHeight="1">
      <c r="A376" s="172" t="s">
        <v>2778</v>
      </c>
      <c r="B376" s="176">
        <v>46085</v>
      </c>
      <c r="C376" s="172" t="s">
        <v>100</v>
      </c>
      <c r="D376" s="172" t="s">
        <v>101</v>
      </c>
      <c r="E376" s="172" t="s">
        <v>57</v>
      </c>
      <c r="F376" s="172" t="s">
        <v>1263</v>
      </c>
      <c r="G376" s="172" t="s">
        <v>84</v>
      </c>
      <c r="H376" s="177">
        <v>1</v>
      </c>
      <c r="I376" s="178">
        <v>2470</v>
      </c>
      <c r="J376" s="176">
        <v>46083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1044.76</v>
      </c>
    </row>
    <row r="377" spans="1:16" ht="19.5" hidden="1" customHeight="1">
      <c r="A377" s="172" t="s">
        <v>2778</v>
      </c>
      <c r="B377" s="176">
        <v>46085</v>
      </c>
      <c r="C377" s="172" t="s">
        <v>100</v>
      </c>
      <c r="D377" s="172" t="s">
        <v>102</v>
      </c>
      <c r="E377" s="172" t="s">
        <v>57</v>
      </c>
      <c r="F377" s="172" t="s">
        <v>1263</v>
      </c>
      <c r="G377" s="172" t="s">
        <v>84</v>
      </c>
      <c r="H377" s="177">
        <v>1</v>
      </c>
      <c r="I377" s="178">
        <v>2470</v>
      </c>
      <c r="J377" s="176">
        <v>46083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10.45</v>
      </c>
    </row>
    <row r="378" spans="1:16" ht="19.5" hidden="1" customHeight="1">
      <c r="A378" s="172" t="s">
        <v>2778</v>
      </c>
      <c r="B378" s="176">
        <v>46085</v>
      </c>
      <c r="C378" s="172" t="s">
        <v>100</v>
      </c>
      <c r="D378" s="172" t="s">
        <v>103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2470</v>
      </c>
      <c r="J378" s="176">
        <v>46083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1414.79</v>
      </c>
    </row>
    <row r="379" spans="1:16" ht="19.5" hidden="1" customHeight="1">
      <c r="A379" s="172" t="s">
        <v>2778</v>
      </c>
      <c r="B379" s="176">
        <v>46085</v>
      </c>
      <c r="C379" s="172" t="s">
        <v>104</v>
      </c>
      <c r="D379" s="172" t="s">
        <v>105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2470</v>
      </c>
      <c r="J379" s="176">
        <v>46083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-1062.0999999999999</v>
      </c>
    </row>
    <row r="380" spans="1:16" ht="19.5" hidden="1" customHeight="1">
      <c r="A380" s="172" t="s">
        <v>2779</v>
      </c>
      <c r="B380" s="176">
        <v>46085</v>
      </c>
      <c r="C380" s="172" t="s">
        <v>2694</v>
      </c>
      <c r="D380" s="172" t="s">
        <v>82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46085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-18.170000000000002</v>
      </c>
    </row>
    <row r="381" spans="1:16" ht="19.5" hidden="1" customHeight="1">
      <c r="A381" s="172" t="s">
        <v>2780</v>
      </c>
      <c r="B381" s="176">
        <v>46085</v>
      </c>
      <c r="C381" s="172" t="s">
        <v>92</v>
      </c>
      <c r="D381" s="172" t="s">
        <v>24</v>
      </c>
      <c r="E381" s="172" t="s">
        <v>52</v>
      </c>
      <c r="F381" s="172" t="s">
        <v>90</v>
      </c>
      <c r="G381" s="172" t="s">
        <v>84</v>
      </c>
      <c r="H381" s="177">
        <v>1</v>
      </c>
      <c r="I381" s="178">
        <v>2470</v>
      </c>
      <c r="J381" s="176">
        <v>46082</v>
      </c>
      <c r="K381" s="172" t="s">
        <v>93</v>
      </c>
      <c r="L381" s="172" t="s">
        <v>94</v>
      </c>
      <c r="M381" s="179">
        <v>0.43</v>
      </c>
      <c r="N381" s="177"/>
      <c r="O381" s="177">
        <v>35</v>
      </c>
      <c r="P381" s="180">
        <v>-114.68</v>
      </c>
    </row>
    <row r="382" spans="1:16" ht="19.5" hidden="1" customHeight="1">
      <c r="A382" s="172" t="s">
        <v>2780</v>
      </c>
      <c r="B382" s="176">
        <v>46085</v>
      </c>
      <c r="C382" s="172" t="s">
        <v>100</v>
      </c>
      <c r="D382" s="172" t="s">
        <v>101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2470</v>
      </c>
      <c r="J382" s="176">
        <v>46082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929.52</v>
      </c>
    </row>
    <row r="383" spans="1:16" ht="19.5" hidden="1" customHeight="1">
      <c r="A383" s="172" t="s">
        <v>2780</v>
      </c>
      <c r="B383" s="176">
        <v>46085</v>
      </c>
      <c r="C383" s="172" t="s">
        <v>100</v>
      </c>
      <c r="D383" s="172" t="s">
        <v>102</v>
      </c>
      <c r="E383" s="172" t="s">
        <v>52</v>
      </c>
      <c r="F383" s="172" t="s">
        <v>90</v>
      </c>
      <c r="G383" s="172" t="s">
        <v>84</v>
      </c>
      <c r="H383" s="177">
        <v>1</v>
      </c>
      <c r="I383" s="178">
        <v>2470</v>
      </c>
      <c r="J383" s="176">
        <v>46082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9.3000000000000007</v>
      </c>
    </row>
    <row r="384" spans="1:16" ht="19.5" hidden="1" customHeight="1">
      <c r="A384" s="172" t="s">
        <v>2780</v>
      </c>
      <c r="B384" s="176">
        <v>46085</v>
      </c>
      <c r="C384" s="172" t="s">
        <v>100</v>
      </c>
      <c r="D384" s="172" t="s">
        <v>103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2470</v>
      </c>
      <c r="J384" s="176">
        <v>46082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1531.18</v>
      </c>
    </row>
    <row r="385" spans="1:16" ht="19.5" hidden="1" customHeight="1">
      <c r="A385" s="172" t="s">
        <v>2780</v>
      </c>
      <c r="B385" s="176">
        <v>46085</v>
      </c>
      <c r="C385" s="172" t="s">
        <v>104</v>
      </c>
      <c r="D385" s="172" t="s">
        <v>105</v>
      </c>
      <c r="E385" s="172" t="s">
        <v>52</v>
      </c>
      <c r="F385" s="172" t="s">
        <v>90</v>
      </c>
      <c r="G385" s="172" t="s">
        <v>84</v>
      </c>
      <c r="H385" s="177">
        <v>1</v>
      </c>
      <c r="I385" s="178">
        <v>2470</v>
      </c>
      <c r="J385" s="176">
        <v>46082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-1062.0999999999999</v>
      </c>
    </row>
    <row r="386" spans="1:16" ht="19.5" hidden="1" customHeight="1">
      <c r="A386" s="172" t="s">
        <v>2780</v>
      </c>
      <c r="B386" s="176">
        <v>46085</v>
      </c>
      <c r="C386" s="172" t="s">
        <v>2694</v>
      </c>
      <c r="D386" s="172" t="s">
        <v>95</v>
      </c>
      <c r="E386" s="172" t="s">
        <v>52</v>
      </c>
      <c r="F386" s="172" t="s">
        <v>90</v>
      </c>
      <c r="G386" s="172" t="s">
        <v>84</v>
      </c>
      <c r="H386" s="177">
        <v>1</v>
      </c>
      <c r="I386" s="178">
        <v>2470</v>
      </c>
      <c r="J386" s="176">
        <v>46082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-23.61</v>
      </c>
    </row>
    <row r="387" spans="1:16" ht="19.5" hidden="1" customHeight="1">
      <c r="A387" s="172" t="s">
        <v>2781</v>
      </c>
      <c r="B387" s="176">
        <v>46085</v>
      </c>
      <c r="C387" s="172" t="s">
        <v>92</v>
      </c>
      <c r="D387" s="172" t="s">
        <v>24</v>
      </c>
      <c r="E387" s="172" t="s">
        <v>56</v>
      </c>
      <c r="F387" s="172" t="s">
        <v>1213</v>
      </c>
      <c r="G387" s="172" t="s">
        <v>84</v>
      </c>
      <c r="H387" s="177">
        <v>1</v>
      </c>
      <c r="I387" s="178">
        <v>2470</v>
      </c>
      <c r="J387" s="176">
        <v>46082</v>
      </c>
      <c r="K387" s="172" t="s">
        <v>93</v>
      </c>
      <c r="L387" s="172" t="s">
        <v>94</v>
      </c>
      <c r="M387" s="179">
        <v>0.43</v>
      </c>
      <c r="N387" s="177"/>
      <c r="O387" s="177">
        <v>35</v>
      </c>
      <c r="P387" s="180">
        <v>-114.68</v>
      </c>
    </row>
    <row r="388" spans="1:16" ht="19.5" hidden="1" customHeight="1">
      <c r="A388" s="172" t="s">
        <v>2781</v>
      </c>
      <c r="B388" s="176">
        <v>46085</v>
      </c>
      <c r="C388" s="172" t="s">
        <v>100</v>
      </c>
      <c r="D388" s="172" t="s">
        <v>101</v>
      </c>
      <c r="E388" s="172" t="s">
        <v>56</v>
      </c>
      <c r="F388" s="172" t="s">
        <v>1213</v>
      </c>
      <c r="G388" s="172" t="s">
        <v>84</v>
      </c>
      <c r="H388" s="177">
        <v>1</v>
      </c>
      <c r="I388" s="178">
        <v>2470</v>
      </c>
      <c r="J388" s="176">
        <v>46082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1028.57</v>
      </c>
    </row>
    <row r="389" spans="1:16" ht="19.5" hidden="1" customHeight="1">
      <c r="A389" s="172" t="s">
        <v>2781</v>
      </c>
      <c r="B389" s="176">
        <v>46085</v>
      </c>
      <c r="C389" s="172" t="s">
        <v>100</v>
      </c>
      <c r="D389" s="172" t="s">
        <v>102</v>
      </c>
      <c r="E389" s="172" t="s">
        <v>56</v>
      </c>
      <c r="F389" s="172" t="s">
        <v>1213</v>
      </c>
      <c r="G389" s="172" t="s">
        <v>84</v>
      </c>
      <c r="H389" s="177">
        <v>1</v>
      </c>
      <c r="I389" s="178">
        <v>2470</v>
      </c>
      <c r="J389" s="176">
        <v>46082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10.29</v>
      </c>
    </row>
    <row r="390" spans="1:16" ht="19.5" hidden="1" customHeight="1">
      <c r="A390" s="172" t="s">
        <v>2781</v>
      </c>
      <c r="B390" s="176">
        <v>46085</v>
      </c>
      <c r="C390" s="172" t="s">
        <v>100</v>
      </c>
      <c r="D390" s="172" t="s">
        <v>103</v>
      </c>
      <c r="E390" s="172" t="s">
        <v>56</v>
      </c>
      <c r="F390" s="172" t="s">
        <v>1213</v>
      </c>
      <c r="G390" s="172" t="s">
        <v>84</v>
      </c>
      <c r="H390" s="177">
        <v>1</v>
      </c>
      <c r="I390" s="178">
        <v>2470</v>
      </c>
      <c r="J390" s="176">
        <v>46082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1431.14</v>
      </c>
    </row>
    <row r="391" spans="1:16" ht="19.5" hidden="1" customHeight="1">
      <c r="A391" s="172" t="s">
        <v>2781</v>
      </c>
      <c r="B391" s="176">
        <v>46085</v>
      </c>
      <c r="C391" s="172" t="s">
        <v>104</v>
      </c>
      <c r="D391" s="172" t="s">
        <v>105</v>
      </c>
      <c r="E391" s="172" t="s">
        <v>56</v>
      </c>
      <c r="F391" s="172" t="s">
        <v>1213</v>
      </c>
      <c r="G391" s="172" t="s">
        <v>84</v>
      </c>
      <c r="H391" s="177">
        <v>1</v>
      </c>
      <c r="I391" s="178">
        <v>2470</v>
      </c>
      <c r="J391" s="176">
        <v>46082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-1062.0999999999999</v>
      </c>
    </row>
    <row r="392" spans="1:16" ht="19.5" hidden="1" customHeight="1">
      <c r="A392" s="172" t="s">
        <v>2781</v>
      </c>
      <c r="B392" s="176">
        <v>46085</v>
      </c>
      <c r="C392" s="172" t="s">
        <v>2694</v>
      </c>
      <c r="D392" s="172" t="s">
        <v>95</v>
      </c>
      <c r="E392" s="172" t="s">
        <v>56</v>
      </c>
      <c r="F392" s="172" t="s">
        <v>1213</v>
      </c>
      <c r="G392" s="172" t="s">
        <v>84</v>
      </c>
      <c r="H392" s="177">
        <v>1</v>
      </c>
      <c r="I392" s="178">
        <v>2470</v>
      </c>
      <c r="J392" s="176">
        <v>46082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-23.61</v>
      </c>
    </row>
    <row r="393" spans="1:16" ht="19.5" hidden="1" customHeight="1">
      <c r="A393" s="172" t="s">
        <v>2781</v>
      </c>
      <c r="B393" s="176">
        <v>46085</v>
      </c>
      <c r="C393" s="172" t="s">
        <v>2694</v>
      </c>
      <c r="D393" s="172" t="s">
        <v>82</v>
      </c>
      <c r="E393" s="172" t="s">
        <v>56</v>
      </c>
      <c r="F393" s="172" t="s">
        <v>1213</v>
      </c>
      <c r="G393" s="172" t="s">
        <v>84</v>
      </c>
      <c r="H393" s="177">
        <v>1</v>
      </c>
      <c r="I393" s="178">
        <v>0</v>
      </c>
      <c r="J393" s="176">
        <v>46082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-19.54</v>
      </c>
    </row>
    <row r="394" spans="1:16" ht="19.5" hidden="1" customHeight="1">
      <c r="A394" s="172" t="s">
        <v>2780</v>
      </c>
      <c r="B394" s="176">
        <v>46085</v>
      </c>
      <c r="C394" s="172" t="s">
        <v>2694</v>
      </c>
      <c r="D394" s="172" t="s">
        <v>82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46082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-17.66</v>
      </c>
    </row>
    <row r="395" spans="1:16" ht="19.5" hidden="1" customHeight="1">
      <c r="A395" s="172" t="s">
        <v>2782</v>
      </c>
      <c r="B395" s="176">
        <v>46085</v>
      </c>
      <c r="C395" s="172" t="s">
        <v>1748</v>
      </c>
      <c r="D395" s="172" t="s">
        <v>2749</v>
      </c>
      <c r="E395" s="172" t="s">
        <v>60</v>
      </c>
      <c r="F395" s="172" t="s">
        <v>1426</v>
      </c>
      <c r="G395" s="172" t="s">
        <v>84</v>
      </c>
      <c r="H395" s="177">
        <v>1</v>
      </c>
      <c r="I395" s="178">
        <v>0</v>
      </c>
      <c r="J395" s="176">
        <v>46081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-5</v>
      </c>
    </row>
    <row r="396" spans="1:16" ht="19.5" hidden="1" customHeight="1">
      <c r="A396" s="172" t="s">
        <v>2782</v>
      </c>
      <c r="B396" s="176">
        <v>46085</v>
      </c>
      <c r="C396" s="172" t="s">
        <v>2694</v>
      </c>
      <c r="D396" s="172" t="s">
        <v>2750</v>
      </c>
      <c r="E396" s="172" t="s">
        <v>60</v>
      </c>
      <c r="F396" s="172" t="s">
        <v>1426</v>
      </c>
      <c r="G396" s="172" t="s">
        <v>84</v>
      </c>
      <c r="H396" s="177">
        <v>1</v>
      </c>
      <c r="I396" s="178">
        <v>0</v>
      </c>
      <c r="J396" s="176">
        <v>46081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-10</v>
      </c>
    </row>
    <row r="397" spans="1:16" ht="19.5" hidden="1" customHeight="1">
      <c r="A397" s="172" t="s">
        <v>2783</v>
      </c>
      <c r="B397" s="176">
        <v>46085</v>
      </c>
      <c r="C397" s="172" t="s">
        <v>92</v>
      </c>
      <c r="D397" s="172" t="s">
        <v>24</v>
      </c>
      <c r="E397" s="172" t="s">
        <v>42</v>
      </c>
      <c r="F397" s="172" t="s">
        <v>89</v>
      </c>
      <c r="G397" s="172" t="s">
        <v>84</v>
      </c>
      <c r="H397" s="177">
        <v>1</v>
      </c>
      <c r="I397" s="178">
        <v>2470</v>
      </c>
      <c r="J397" s="176">
        <v>46082</v>
      </c>
      <c r="K397" s="172" t="s">
        <v>93</v>
      </c>
      <c r="L397" s="172" t="s">
        <v>94</v>
      </c>
      <c r="M397" s="179">
        <v>0.43</v>
      </c>
      <c r="N397" s="177"/>
      <c r="O397" s="177">
        <v>35</v>
      </c>
      <c r="P397" s="180">
        <v>-101.26</v>
      </c>
    </row>
    <row r="398" spans="1:16" ht="19.5" hidden="1" customHeight="1">
      <c r="A398" s="172" t="s">
        <v>2783</v>
      </c>
      <c r="B398" s="176">
        <v>46085</v>
      </c>
      <c r="C398" s="172" t="s">
        <v>100</v>
      </c>
      <c r="D398" s="172" t="s">
        <v>101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2470</v>
      </c>
      <c r="J398" s="176">
        <v>46082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1013.33</v>
      </c>
    </row>
    <row r="399" spans="1:16" ht="19.5" hidden="1" customHeight="1">
      <c r="A399" s="172" t="s">
        <v>2783</v>
      </c>
      <c r="B399" s="176">
        <v>46085</v>
      </c>
      <c r="C399" s="172" t="s">
        <v>100</v>
      </c>
      <c r="D399" s="172" t="s">
        <v>102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2470</v>
      </c>
      <c r="J399" s="176">
        <v>46082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10.130000000000001</v>
      </c>
    </row>
    <row r="400" spans="1:16" ht="19.5" hidden="1" customHeight="1">
      <c r="A400" s="172" t="s">
        <v>2783</v>
      </c>
      <c r="B400" s="176">
        <v>46085</v>
      </c>
      <c r="C400" s="172" t="s">
        <v>100</v>
      </c>
      <c r="D400" s="172" t="s">
        <v>103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2470</v>
      </c>
      <c r="J400" s="176">
        <v>46082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1446.54</v>
      </c>
    </row>
    <row r="401" spans="1:16" ht="19.5" hidden="1" customHeight="1">
      <c r="A401" s="172" t="s">
        <v>2783</v>
      </c>
      <c r="B401" s="176">
        <v>46085</v>
      </c>
      <c r="C401" s="172" t="s">
        <v>104</v>
      </c>
      <c r="D401" s="172" t="s">
        <v>105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2470</v>
      </c>
      <c r="J401" s="176">
        <v>46082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-1062.0999999999999</v>
      </c>
    </row>
    <row r="402" spans="1:16" ht="19.5" hidden="1" customHeight="1">
      <c r="A402" s="172" t="s">
        <v>2784</v>
      </c>
      <c r="B402" s="176">
        <v>46085</v>
      </c>
      <c r="C402" s="172" t="s">
        <v>92</v>
      </c>
      <c r="D402" s="172" t="s">
        <v>24</v>
      </c>
      <c r="E402" s="172" t="s">
        <v>40</v>
      </c>
      <c r="F402" s="172" t="s">
        <v>197</v>
      </c>
      <c r="G402" s="172" t="s">
        <v>84</v>
      </c>
      <c r="H402" s="177">
        <v>1</v>
      </c>
      <c r="I402" s="178">
        <v>0</v>
      </c>
      <c r="J402" s="176">
        <v>46082</v>
      </c>
      <c r="K402" s="172" t="s">
        <v>93</v>
      </c>
      <c r="L402" s="172" t="s">
        <v>94</v>
      </c>
      <c r="M402" s="179">
        <v>0</v>
      </c>
      <c r="N402" s="177"/>
      <c r="O402" s="177">
        <v>35</v>
      </c>
      <c r="P402" s="180">
        <v>-46.77</v>
      </c>
    </row>
    <row r="403" spans="1:16" ht="19.5" hidden="1" customHeight="1">
      <c r="A403" s="172" t="s">
        <v>2784</v>
      </c>
      <c r="B403" s="176">
        <v>46085</v>
      </c>
      <c r="C403" s="172" t="s">
        <v>2694</v>
      </c>
      <c r="D403" s="172" t="s">
        <v>95</v>
      </c>
      <c r="E403" s="172" t="s">
        <v>40</v>
      </c>
      <c r="F403" s="172" t="s">
        <v>197</v>
      </c>
      <c r="G403" s="172" t="s">
        <v>84</v>
      </c>
      <c r="H403" s="177">
        <v>1</v>
      </c>
      <c r="I403" s="178">
        <v>0</v>
      </c>
      <c r="J403" s="176">
        <v>46082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-10.01</v>
      </c>
    </row>
    <row r="404" spans="1:16" ht="19.5" hidden="1" customHeight="1">
      <c r="A404" s="172" t="s">
        <v>2784</v>
      </c>
      <c r="B404" s="176">
        <v>46085</v>
      </c>
      <c r="C404" s="172" t="s">
        <v>92</v>
      </c>
      <c r="D404" s="172" t="s">
        <v>96</v>
      </c>
      <c r="E404" s="172" t="s">
        <v>40</v>
      </c>
      <c r="F404" s="172" t="s">
        <v>197</v>
      </c>
      <c r="G404" s="172" t="s">
        <v>84</v>
      </c>
      <c r="H404" s="177">
        <v>1</v>
      </c>
      <c r="I404" s="178">
        <v>0</v>
      </c>
      <c r="J404" s="176">
        <v>46082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0</v>
      </c>
    </row>
    <row r="405" spans="1:16" ht="19.5" hidden="1" customHeight="1">
      <c r="A405" s="172" t="s">
        <v>2784</v>
      </c>
      <c r="B405" s="176">
        <v>46085</v>
      </c>
      <c r="C405" s="172" t="s">
        <v>92</v>
      </c>
      <c r="D405" s="172" t="s">
        <v>97</v>
      </c>
      <c r="E405" s="172" t="s">
        <v>40</v>
      </c>
      <c r="F405" s="172" t="s">
        <v>197</v>
      </c>
      <c r="G405" s="172" t="s">
        <v>84</v>
      </c>
      <c r="H405" s="177">
        <v>1</v>
      </c>
      <c r="I405" s="178">
        <v>0</v>
      </c>
      <c r="J405" s="176">
        <v>46082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-46.77</v>
      </c>
    </row>
    <row r="406" spans="1:16" ht="19.5" hidden="1" customHeight="1">
      <c r="A406" s="172" t="s">
        <v>2784</v>
      </c>
      <c r="B406" s="176">
        <v>46085</v>
      </c>
      <c r="C406" s="172" t="s">
        <v>2694</v>
      </c>
      <c r="D406" s="172" t="s">
        <v>98</v>
      </c>
      <c r="E406" s="172" t="s">
        <v>40</v>
      </c>
      <c r="F406" s="172" t="s">
        <v>197</v>
      </c>
      <c r="G406" s="172" t="s">
        <v>84</v>
      </c>
      <c r="H406" s="177">
        <v>1</v>
      </c>
      <c r="I406" s="178">
        <v>0</v>
      </c>
      <c r="J406" s="176">
        <v>46082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-15</v>
      </c>
    </row>
    <row r="407" spans="1:16" ht="19.5" hidden="1" customHeight="1">
      <c r="A407" s="172" t="s">
        <v>2785</v>
      </c>
      <c r="B407" s="176">
        <v>46085</v>
      </c>
      <c r="C407" s="172" t="s">
        <v>2694</v>
      </c>
      <c r="D407" s="172" t="s">
        <v>82</v>
      </c>
      <c r="E407" s="172" t="s">
        <v>55</v>
      </c>
      <c r="F407" s="172" t="s">
        <v>1272</v>
      </c>
      <c r="G407" s="172" t="s">
        <v>84</v>
      </c>
      <c r="H407" s="177">
        <v>1</v>
      </c>
      <c r="I407" s="178">
        <v>0</v>
      </c>
      <c r="J407" s="176">
        <v>46085</v>
      </c>
      <c r="K407" s="172" t="s">
        <v>85</v>
      </c>
      <c r="L407" s="172" t="s">
        <v>85</v>
      </c>
      <c r="M407" s="179">
        <v>0</v>
      </c>
      <c r="N407" s="177"/>
      <c r="O407" s="177"/>
      <c r="P407" s="180">
        <v>-20.28</v>
      </c>
    </row>
    <row r="408" spans="1:16" ht="19.5" hidden="1" customHeight="1">
      <c r="A408" s="172" t="s">
        <v>2675</v>
      </c>
      <c r="B408" s="176">
        <v>46085</v>
      </c>
      <c r="C408" s="172" t="s">
        <v>92</v>
      </c>
      <c r="D408" s="172" t="s">
        <v>272</v>
      </c>
      <c r="E408" s="172" t="s">
        <v>58</v>
      </c>
      <c r="F408" s="172" t="s">
        <v>1300</v>
      </c>
      <c r="G408" s="172" t="s">
        <v>84</v>
      </c>
      <c r="H408" s="177">
        <v>1</v>
      </c>
      <c r="I408" s="178">
        <v>0</v>
      </c>
      <c r="J408" s="176">
        <v>46079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hidden="1" customHeight="1">
      <c r="A409" s="172" t="s">
        <v>2675</v>
      </c>
      <c r="B409" s="176">
        <v>46085</v>
      </c>
      <c r="C409" s="172" t="s">
        <v>92</v>
      </c>
      <c r="D409" s="172" t="s">
        <v>97</v>
      </c>
      <c r="E409" s="172" t="s">
        <v>58</v>
      </c>
      <c r="F409" s="172" t="s">
        <v>1300</v>
      </c>
      <c r="G409" s="172" t="s">
        <v>84</v>
      </c>
      <c r="H409" s="177">
        <v>1</v>
      </c>
      <c r="I409" s="178">
        <v>0</v>
      </c>
      <c r="J409" s="176">
        <v>46079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-99.64</v>
      </c>
    </row>
    <row r="410" spans="1:16" ht="19.5" hidden="1" customHeight="1">
      <c r="A410" s="172" t="s">
        <v>2675</v>
      </c>
      <c r="B410" s="176">
        <v>46085</v>
      </c>
      <c r="C410" s="172" t="s">
        <v>2694</v>
      </c>
      <c r="D410" s="172" t="s">
        <v>98</v>
      </c>
      <c r="E410" s="172" t="s">
        <v>58</v>
      </c>
      <c r="F410" s="172" t="s">
        <v>1300</v>
      </c>
      <c r="G410" s="172" t="s">
        <v>84</v>
      </c>
      <c r="H410" s="177">
        <v>1</v>
      </c>
      <c r="I410" s="178">
        <v>0</v>
      </c>
      <c r="J410" s="176">
        <v>46079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-15</v>
      </c>
    </row>
    <row r="411" spans="1:16" ht="19.5" hidden="1" customHeight="1">
      <c r="A411" s="172" t="s">
        <v>2786</v>
      </c>
      <c r="B411" s="176">
        <v>46085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2470</v>
      </c>
      <c r="J411" s="176">
        <v>46082</v>
      </c>
      <c r="K411" s="172" t="s">
        <v>93</v>
      </c>
      <c r="L411" s="172" t="s">
        <v>94</v>
      </c>
      <c r="M411" s="179">
        <v>0.43</v>
      </c>
      <c r="N411" s="177"/>
      <c r="O411" s="177">
        <v>35</v>
      </c>
      <c r="P411" s="180">
        <v>-114.68</v>
      </c>
    </row>
    <row r="412" spans="1:16" ht="19.5" hidden="1" customHeight="1">
      <c r="A412" s="172" t="s">
        <v>2786</v>
      </c>
      <c r="B412" s="176">
        <v>46085</v>
      </c>
      <c r="C412" s="172" t="s">
        <v>100</v>
      </c>
      <c r="D412" s="172" t="s">
        <v>101</v>
      </c>
      <c r="E412" s="172" t="s">
        <v>60</v>
      </c>
      <c r="F412" s="172" t="s">
        <v>1426</v>
      </c>
      <c r="G412" s="172" t="s">
        <v>84</v>
      </c>
      <c r="H412" s="177">
        <v>1</v>
      </c>
      <c r="I412" s="178">
        <v>2470</v>
      </c>
      <c r="J412" s="176">
        <v>46082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867.62</v>
      </c>
    </row>
    <row r="413" spans="1:16" ht="19.5" hidden="1" customHeight="1">
      <c r="A413" s="172" t="s">
        <v>2786</v>
      </c>
      <c r="B413" s="176">
        <v>46085</v>
      </c>
      <c r="C413" s="172" t="s">
        <v>100</v>
      </c>
      <c r="D413" s="172" t="s">
        <v>102</v>
      </c>
      <c r="E413" s="172" t="s">
        <v>60</v>
      </c>
      <c r="F413" s="172" t="s">
        <v>1426</v>
      </c>
      <c r="G413" s="172" t="s">
        <v>84</v>
      </c>
      <c r="H413" s="177">
        <v>1</v>
      </c>
      <c r="I413" s="178">
        <v>2470</v>
      </c>
      <c r="J413" s="176">
        <v>46082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8.68</v>
      </c>
    </row>
    <row r="414" spans="1:16" ht="19.5" hidden="1" customHeight="1">
      <c r="A414" s="172" t="s">
        <v>2786</v>
      </c>
      <c r="B414" s="176">
        <v>46085</v>
      </c>
      <c r="C414" s="172" t="s">
        <v>100</v>
      </c>
      <c r="D414" s="172" t="s">
        <v>103</v>
      </c>
      <c r="E414" s="172" t="s">
        <v>60</v>
      </c>
      <c r="F414" s="172" t="s">
        <v>1426</v>
      </c>
      <c r="G414" s="172" t="s">
        <v>84</v>
      </c>
      <c r="H414" s="177">
        <v>1</v>
      </c>
      <c r="I414" s="178">
        <v>2470</v>
      </c>
      <c r="J414" s="176">
        <v>46082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1593.7</v>
      </c>
    </row>
    <row r="415" spans="1:16" ht="19.5" hidden="1" customHeight="1">
      <c r="A415" s="172" t="s">
        <v>2786</v>
      </c>
      <c r="B415" s="176">
        <v>46085</v>
      </c>
      <c r="C415" s="172" t="s">
        <v>104</v>
      </c>
      <c r="D415" s="172" t="s">
        <v>105</v>
      </c>
      <c r="E415" s="172" t="s">
        <v>60</v>
      </c>
      <c r="F415" s="172" t="s">
        <v>1426</v>
      </c>
      <c r="G415" s="172" t="s">
        <v>84</v>
      </c>
      <c r="H415" s="177">
        <v>1</v>
      </c>
      <c r="I415" s="178">
        <v>2470</v>
      </c>
      <c r="J415" s="176">
        <v>46082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-1062.0999999999999</v>
      </c>
    </row>
    <row r="416" spans="1:16" ht="19.5" hidden="1" customHeight="1">
      <c r="A416" s="172" t="s">
        <v>2787</v>
      </c>
      <c r="B416" s="176">
        <v>46085</v>
      </c>
      <c r="C416" s="172" t="s">
        <v>2694</v>
      </c>
      <c r="D416" s="172" t="s">
        <v>82</v>
      </c>
      <c r="E416" s="172" t="s">
        <v>38</v>
      </c>
      <c r="F416" s="172" t="s">
        <v>87</v>
      </c>
      <c r="G416" s="172" t="s">
        <v>84</v>
      </c>
      <c r="H416" s="177">
        <v>1</v>
      </c>
      <c r="I416" s="178">
        <v>0</v>
      </c>
      <c r="J416" s="176">
        <v>46085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-19.13</v>
      </c>
    </row>
    <row r="417" spans="1:16" ht="19.5" hidden="1" customHeight="1">
      <c r="A417" s="172" t="s">
        <v>2788</v>
      </c>
      <c r="B417" s="176">
        <v>46085</v>
      </c>
      <c r="C417" s="172" t="s">
        <v>92</v>
      </c>
      <c r="D417" s="172" t="s">
        <v>24</v>
      </c>
      <c r="E417" s="172" t="s">
        <v>43</v>
      </c>
      <c r="F417" s="172" t="s">
        <v>125</v>
      </c>
      <c r="G417" s="172" t="s">
        <v>84</v>
      </c>
      <c r="H417" s="177">
        <v>1</v>
      </c>
      <c r="I417" s="178">
        <v>2470</v>
      </c>
      <c r="J417" s="176">
        <v>46081</v>
      </c>
      <c r="K417" s="172" t="s">
        <v>93</v>
      </c>
      <c r="L417" s="172" t="s">
        <v>94</v>
      </c>
      <c r="M417" s="179">
        <v>0.43</v>
      </c>
      <c r="N417" s="177"/>
      <c r="O417" s="177">
        <v>35</v>
      </c>
      <c r="P417" s="180">
        <v>-101.26</v>
      </c>
    </row>
    <row r="418" spans="1:16" ht="19.5" hidden="1" customHeight="1">
      <c r="A418" s="172" t="s">
        <v>2788</v>
      </c>
      <c r="B418" s="176">
        <v>46085</v>
      </c>
      <c r="C418" s="172" t="s">
        <v>100</v>
      </c>
      <c r="D418" s="172" t="s">
        <v>101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2470</v>
      </c>
      <c r="J418" s="176">
        <v>46081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1073.33</v>
      </c>
    </row>
    <row r="419" spans="1:16" ht="19.5" hidden="1" customHeight="1">
      <c r="A419" s="172" t="s">
        <v>2788</v>
      </c>
      <c r="B419" s="176">
        <v>46085</v>
      </c>
      <c r="C419" s="172" t="s">
        <v>100</v>
      </c>
      <c r="D419" s="172" t="s">
        <v>102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2470</v>
      </c>
      <c r="J419" s="176">
        <v>46081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10.73</v>
      </c>
    </row>
    <row r="420" spans="1:16" ht="19.5" hidden="1" customHeight="1">
      <c r="A420" s="172" t="s">
        <v>2788</v>
      </c>
      <c r="B420" s="176">
        <v>46085</v>
      </c>
      <c r="C420" s="172" t="s">
        <v>100</v>
      </c>
      <c r="D420" s="172" t="s">
        <v>103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2470</v>
      </c>
      <c r="J420" s="176">
        <v>46081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1385.94</v>
      </c>
    </row>
    <row r="421" spans="1:16" ht="19.5" hidden="1" customHeight="1">
      <c r="A421" s="172" t="s">
        <v>2788</v>
      </c>
      <c r="B421" s="176">
        <v>46085</v>
      </c>
      <c r="C421" s="172" t="s">
        <v>104</v>
      </c>
      <c r="D421" s="172" t="s">
        <v>105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2470</v>
      </c>
      <c r="J421" s="176">
        <v>46081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-1062.0999999999999</v>
      </c>
    </row>
    <row r="422" spans="1:16" ht="19.5" hidden="1" customHeight="1">
      <c r="A422" s="172" t="s">
        <v>2788</v>
      </c>
      <c r="B422" s="176">
        <v>46085</v>
      </c>
      <c r="C422" s="172" t="s">
        <v>2694</v>
      </c>
      <c r="D422" s="172" t="s">
        <v>95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2470</v>
      </c>
      <c r="J422" s="176">
        <v>46081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-18.29</v>
      </c>
    </row>
    <row r="423" spans="1:16" ht="19.5" hidden="1" customHeight="1">
      <c r="A423" s="172" t="s">
        <v>2789</v>
      </c>
      <c r="B423" s="176">
        <v>46085</v>
      </c>
      <c r="C423" s="172" t="s">
        <v>92</v>
      </c>
      <c r="D423" s="172" t="s">
        <v>24</v>
      </c>
      <c r="E423" s="172" t="s">
        <v>57</v>
      </c>
      <c r="F423" s="172" t="s">
        <v>1263</v>
      </c>
      <c r="G423" s="172" t="s">
        <v>84</v>
      </c>
      <c r="H423" s="177">
        <v>1</v>
      </c>
      <c r="I423" s="178">
        <v>2024</v>
      </c>
      <c r="J423" s="176">
        <v>46071</v>
      </c>
      <c r="K423" s="172" t="s">
        <v>93</v>
      </c>
      <c r="L423" s="172" t="s">
        <v>94</v>
      </c>
      <c r="M423" s="179">
        <v>0.43</v>
      </c>
      <c r="N423" s="177"/>
      <c r="O423" s="177">
        <v>39</v>
      </c>
      <c r="P423" s="180">
        <v>-132.85</v>
      </c>
    </row>
    <row r="424" spans="1:16" ht="19.5" hidden="1" customHeight="1">
      <c r="A424" s="172" t="s">
        <v>2789</v>
      </c>
      <c r="B424" s="176">
        <v>46085</v>
      </c>
      <c r="C424" s="172" t="s">
        <v>100</v>
      </c>
      <c r="D424" s="172" t="s">
        <v>101</v>
      </c>
      <c r="E424" s="172" t="s">
        <v>57</v>
      </c>
      <c r="F424" s="172" t="s">
        <v>1263</v>
      </c>
      <c r="G424" s="172" t="s">
        <v>84</v>
      </c>
      <c r="H424" s="177">
        <v>1</v>
      </c>
      <c r="I424" s="178">
        <v>2024</v>
      </c>
      <c r="J424" s="176">
        <v>46071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1058.99</v>
      </c>
    </row>
    <row r="425" spans="1:16" ht="19.5" hidden="1" customHeight="1">
      <c r="A425" s="172" t="s">
        <v>2789</v>
      </c>
      <c r="B425" s="176">
        <v>46085</v>
      </c>
      <c r="C425" s="172" t="s">
        <v>100</v>
      </c>
      <c r="D425" s="172" t="s">
        <v>102</v>
      </c>
      <c r="E425" s="172" t="s">
        <v>57</v>
      </c>
      <c r="F425" s="172" t="s">
        <v>1263</v>
      </c>
      <c r="G425" s="172" t="s">
        <v>84</v>
      </c>
      <c r="H425" s="177">
        <v>1</v>
      </c>
      <c r="I425" s="178">
        <v>2024</v>
      </c>
      <c r="J425" s="176">
        <v>46071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10.59</v>
      </c>
    </row>
    <row r="426" spans="1:16" ht="19.5" hidden="1" customHeight="1">
      <c r="A426" s="172" t="s">
        <v>2789</v>
      </c>
      <c r="B426" s="176">
        <v>46085</v>
      </c>
      <c r="C426" s="172" t="s">
        <v>100</v>
      </c>
      <c r="D426" s="172" t="s">
        <v>103</v>
      </c>
      <c r="E426" s="172" t="s">
        <v>57</v>
      </c>
      <c r="F426" s="172" t="s">
        <v>1263</v>
      </c>
      <c r="G426" s="172" t="s">
        <v>84</v>
      </c>
      <c r="H426" s="177">
        <v>1</v>
      </c>
      <c r="I426" s="178">
        <v>2024</v>
      </c>
      <c r="J426" s="176">
        <v>46071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954.42</v>
      </c>
    </row>
    <row r="427" spans="1:16" ht="19.5" hidden="1" customHeight="1">
      <c r="A427" s="172" t="s">
        <v>2789</v>
      </c>
      <c r="B427" s="176">
        <v>46085</v>
      </c>
      <c r="C427" s="172" t="s">
        <v>104</v>
      </c>
      <c r="D427" s="172" t="s">
        <v>105</v>
      </c>
      <c r="E427" s="172" t="s">
        <v>57</v>
      </c>
      <c r="F427" s="172" t="s">
        <v>1263</v>
      </c>
      <c r="G427" s="172" t="s">
        <v>84</v>
      </c>
      <c r="H427" s="177">
        <v>1</v>
      </c>
      <c r="I427" s="178">
        <v>2024</v>
      </c>
      <c r="J427" s="176">
        <v>46071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-870.32</v>
      </c>
    </row>
    <row r="428" spans="1:16" ht="19.5" hidden="1" customHeight="1">
      <c r="A428" s="172" t="s">
        <v>2789</v>
      </c>
      <c r="B428" s="176">
        <v>46085</v>
      </c>
      <c r="C428" s="172" t="s">
        <v>2694</v>
      </c>
      <c r="D428" s="172" t="s">
        <v>95</v>
      </c>
      <c r="E428" s="172" t="s">
        <v>57</v>
      </c>
      <c r="F428" s="172" t="s">
        <v>1263</v>
      </c>
      <c r="G428" s="172" t="s">
        <v>84</v>
      </c>
      <c r="H428" s="177">
        <v>1</v>
      </c>
      <c r="I428" s="178">
        <v>2024</v>
      </c>
      <c r="J428" s="176">
        <v>46071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-13.57</v>
      </c>
    </row>
    <row r="429" spans="1:16" ht="19.5" hidden="1" customHeight="1">
      <c r="A429" s="172" t="s">
        <v>2788</v>
      </c>
      <c r="B429" s="176">
        <v>46085</v>
      </c>
      <c r="C429" s="172" t="s">
        <v>2694</v>
      </c>
      <c r="D429" s="172" t="s">
        <v>82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0</v>
      </c>
      <c r="J429" s="176">
        <v>46081</v>
      </c>
      <c r="K429" s="172" t="s">
        <v>85</v>
      </c>
      <c r="L429" s="172" t="s">
        <v>85</v>
      </c>
      <c r="M429" s="179">
        <v>0</v>
      </c>
      <c r="N429" s="177"/>
      <c r="O429" s="177"/>
      <c r="P429" s="180">
        <v>-20.39</v>
      </c>
    </row>
    <row r="430" spans="1:16" ht="19.5" hidden="1" customHeight="1">
      <c r="A430" s="172" t="s">
        <v>2789</v>
      </c>
      <c r="B430" s="176">
        <v>46085</v>
      </c>
      <c r="C430" s="172" t="s">
        <v>2694</v>
      </c>
      <c r="D430" s="172" t="s">
        <v>82</v>
      </c>
      <c r="E430" s="172" t="s">
        <v>57</v>
      </c>
      <c r="F430" s="172" t="s">
        <v>1263</v>
      </c>
      <c r="G430" s="172" t="s">
        <v>84</v>
      </c>
      <c r="H430" s="177">
        <v>1</v>
      </c>
      <c r="I430" s="178">
        <v>0</v>
      </c>
      <c r="J430" s="176">
        <v>46071</v>
      </c>
      <c r="K430" s="172" t="s">
        <v>85</v>
      </c>
      <c r="L430" s="172" t="s">
        <v>85</v>
      </c>
      <c r="M430" s="179">
        <v>0</v>
      </c>
      <c r="N430" s="177"/>
      <c r="O430" s="177"/>
      <c r="P430" s="180">
        <v>-20.12</v>
      </c>
    </row>
    <row r="431" spans="1:16" ht="19.5" hidden="1" customHeight="1">
      <c r="A431" s="172" t="s">
        <v>2790</v>
      </c>
      <c r="B431" s="176">
        <v>46085</v>
      </c>
      <c r="C431" s="172" t="s">
        <v>92</v>
      </c>
      <c r="D431" s="172" t="s">
        <v>24</v>
      </c>
      <c r="E431" s="172" t="s">
        <v>42</v>
      </c>
      <c r="F431" s="172" t="s">
        <v>89</v>
      </c>
      <c r="G431" s="172" t="s">
        <v>84</v>
      </c>
      <c r="H431" s="177">
        <v>1</v>
      </c>
      <c r="I431" s="178">
        <v>2470</v>
      </c>
      <c r="J431" s="176">
        <v>46083</v>
      </c>
      <c r="K431" s="172" t="s">
        <v>93</v>
      </c>
      <c r="L431" s="172" t="s">
        <v>94</v>
      </c>
      <c r="M431" s="179">
        <v>0.43</v>
      </c>
      <c r="N431" s="177"/>
      <c r="O431" s="177">
        <v>35</v>
      </c>
      <c r="P431" s="180">
        <v>-101.26</v>
      </c>
    </row>
    <row r="432" spans="1:16" ht="19.5" hidden="1" customHeight="1">
      <c r="A432" s="172" t="s">
        <v>2790</v>
      </c>
      <c r="B432" s="176">
        <v>46085</v>
      </c>
      <c r="C432" s="172" t="s">
        <v>100</v>
      </c>
      <c r="D432" s="172" t="s">
        <v>101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2470</v>
      </c>
      <c r="J432" s="176">
        <v>46083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461.43</v>
      </c>
    </row>
    <row r="433" spans="1:16" ht="19.5" hidden="1" customHeight="1">
      <c r="A433" s="172" t="s">
        <v>2790</v>
      </c>
      <c r="B433" s="176">
        <v>46085</v>
      </c>
      <c r="C433" s="172" t="s">
        <v>100</v>
      </c>
      <c r="D433" s="172" t="s">
        <v>102</v>
      </c>
      <c r="E433" s="172" t="s">
        <v>42</v>
      </c>
      <c r="F433" s="172" t="s">
        <v>89</v>
      </c>
      <c r="G433" s="172" t="s">
        <v>84</v>
      </c>
      <c r="H433" s="177">
        <v>1</v>
      </c>
      <c r="I433" s="178">
        <v>2470</v>
      </c>
      <c r="J433" s="176">
        <v>46083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4.6100000000000003</v>
      </c>
    </row>
    <row r="434" spans="1:16" ht="19.5" hidden="1" customHeight="1">
      <c r="A434" s="172" t="s">
        <v>2790</v>
      </c>
      <c r="B434" s="176">
        <v>46085</v>
      </c>
      <c r="C434" s="172" t="s">
        <v>100</v>
      </c>
      <c r="D434" s="172" t="s">
        <v>103</v>
      </c>
      <c r="E434" s="172" t="s">
        <v>42</v>
      </c>
      <c r="F434" s="172" t="s">
        <v>89</v>
      </c>
      <c r="G434" s="172" t="s">
        <v>84</v>
      </c>
      <c r="H434" s="177">
        <v>1</v>
      </c>
      <c r="I434" s="178">
        <v>2470</v>
      </c>
      <c r="J434" s="176">
        <v>46083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2003.96</v>
      </c>
    </row>
    <row r="435" spans="1:16" ht="19.5" hidden="1" customHeight="1">
      <c r="A435" s="172" t="s">
        <v>2790</v>
      </c>
      <c r="B435" s="176">
        <v>46085</v>
      </c>
      <c r="C435" s="172" t="s">
        <v>104</v>
      </c>
      <c r="D435" s="172" t="s">
        <v>105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2470</v>
      </c>
      <c r="J435" s="176">
        <v>46083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-1062.0999999999999</v>
      </c>
    </row>
    <row r="436" spans="1:16" ht="19.5" hidden="1" customHeight="1">
      <c r="A436" s="172" t="s">
        <v>2790</v>
      </c>
      <c r="B436" s="176">
        <v>46085</v>
      </c>
      <c r="C436" s="172" t="s">
        <v>2694</v>
      </c>
      <c r="D436" s="172" t="s">
        <v>95</v>
      </c>
      <c r="E436" s="172" t="s">
        <v>42</v>
      </c>
      <c r="F436" s="172" t="s">
        <v>89</v>
      </c>
      <c r="G436" s="172" t="s">
        <v>84</v>
      </c>
      <c r="H436" s="177">
        <v>1</v>
      </c>
      <c r="I436" s="178">
        <v>2470</v>
      </c>
      <c r="J436" s="176">
        <v>46083</v>
      </c>
      <c r="K436" s="172" t="s">
        <v>93</v>
      </c>
      <c r="L436" s="172" t="s">
        <v>94</v>
      </c>
      <c r="M436" s="179">
        <v>0.43</v>
      </c>
      <c r="N436" s="177"/>
      <c r="O436" s="177"/>
      <c r="P436" s="180">
        <v>-12.93</v>
      </c>
    </row>
    <row r="437" spans="1:16" ht="19.5" hidden="1" customHeight="1">
      <c r="A437" s="172" t="s">
        <v>2791</v>
      </c>
      <c r="B437" s="176">
        <v>46085</v>
      </c>
      <c r="C437" s="172" t="s">
        <v>92</v>
      </c>
      <c r="D437" s="172" t="s">
        <v>24</v>
      </c>
      <c r="E437" s="172" t="s">
        <v>60</v>
      </c>
      <c r="F437" s="172" t="s">
        <v>1426</v>
      </c>
      <c r="G437" s="172" t="s">
        <v>84</v>
      </c>
      <c r="H437" s="177">
        <v>1</v>
      </c>
      <c r="I437" s="178">
        <v>2470</v>
      </c>
      <c r="J437" s="176">
        <v>46084</v>
      </c>
      <c r="K437" s="172" t="s">
        <v>93</v>
      </c>
      <c r="L437" s="172" t="s">
        <v>94</v>
      </c>
      <c r="M437" s="179">
        <v>0.43</v>
      </c>
      <c r="N437" s="177"/>
      <c r="O437" s="177">
        <v>35</v>
      </c>
      <c r="P437" s="180">
        <v>-114.68</v>
      </c>
    </row>
    <row r="438" spans="1:16" ht="19.5" hidden="1" customHeight="1">
      <c r="A438" s="172" t="s">
        <v>2791</v>
      </c>
      <c r="B438" s="176">
        <v>46085</v>
      </c>
      <c r="C438" s="172" t="s">
        <v>100</v>
      </c>
      <c r="D438" s="172" t="s">
        <v>101</v>
      </c>
      <c r="E438" s="172" t="s">
        <v>60</v>
      </c>
      <c r="F438" s="172" t="s">
        <v>1426</v>
      </c>
      <c r="G438" s="172" t="s">
        <v>84</v>
      </c>
      <c r="H438" s="177">
        <v>1</v>
      </c>
      <c r="I438" s="178">
        <v>2470</v>
      </c>
      <c r="J438" s="176">
        <v>46084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1074.22</v>
      </c>
    </row>
    <row r="439" spans="1:16" ht="19.5" hidden="1" customHeight="1">
      <c r="A439" s="172" t="s">
        <v>2791</v>
      </c>
      <c r="B439" s="176">
        <v>46085</v>
      </c>
      <c r="C439" s="172" t="s">
        <v>100</v>
      </c>
      <c r="D439" s="172" t="s">
        <v>102</v>
      </c>
      <c r="E439" s="172" t="s">
        <v>60</v>
      </c>
      <c r="F439" s="172" t="s">
        <v>1426</v>
      </c>
      <c r="G439" s="172" t="s">
        <v>84</v>
      </c>
      <c r="H439" s="177">
        <v>1</v>
      </c>
      <c r="I439" s="178">
        <v>2470</v>
      </c>
      <c r="J439" s="176">
        <v>46084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10.74</v>
      </c>
    </row>
    <row r="440" spans="1:16" ht="19.5" hidden="1" customHeight="1">
      <c r="A440" s="172" t="s">
        <v>2791</v>
      </c>
      <c r="B440" s="176">
        <v>46085</v>
      </c>
      <c r="C440" s="172" t="s">
        <v>100</v>
      </c>
      <c r="D440" s="172" t="s">
        <v>103</v>
      </c>
      <c r="E440" s="172" t="s">
        <v>60</v>
      </c>
      <c r="F440" s="172" t="s">
        <v>1426</v>
      </c>
      <c r="G440" s="172" t="s">
        <v>84</v>
      </c>
      <c r="H440" s="177">
        <v>1</v>
      </c>
      <c r="I440" s="178">
        <v>2470</v>
      </c>
      <c r="J440" s="176">
        <v>46084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1385.04</v>
      </c>
    </row>
    <row r="441" spans="1:16" ht="19.5" hidden="1" customHeight="1">
      <c r="A441" s="172" t="s">
        <v>2791</v>
      </c>
      <c r="B441" s="176">
        <v>46085</v>
      </c>
      <c r="C441" s="172" t="s">
        <v>104</v>
      </c>
      <c r="D441" s="172" t="s">
        <v>105</v>
      </c>
      <c r="E441" s="172" t="s">
        <v>60</v>
      </c>
      <c r="F441" s="172" t="s">
        <v>1426</v>
      </c>
      <c r="G441" s="172" t="s">
        <v>84</v>
      </c>
      <c r="H441" s="177">
        <v>1</v>
      </c>
      <c r="I441" s="178">
        <v>2470</v>
      </c>
      <c r="J441" s="176">
        <v>46084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-1062.0999999999999</v>
      </c>
    </row>
    <row r="442" spans="1:16" ht="19.5" hidden="1" customHeight="1">
      <c r="A442" s="172" t="s">
        <v>2791</v>
      </c>
      <c r="B442" s="176">
        <v>46085</v>
      </c>
      <c r="C442" s="172" t="s">
        <v>2694</v>
      </c>
      <c r="D442" s="172" t="s">
        <v>95</v>
      </c>
      <c r="E442" s="172" t="s">
        <v>60</v>
      </c>
      <c r="F442" s="172" t="s">
        <v>1426</v>
      </c>
      <c r="G442" s="172" t="s">
        <v>84</v>
      </c>
      <c r="H442" s="177">
        <v>1</v>
      </c>
      <c r="I442" s="178">
        <v>2470</v>
      </c>
      <c r="J442" s="176">
        <v>46084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-13.08</v>
      </c>
    </row>
    <row r="443" spans="1:16" ht="19.5" hidden="1" customHeight="1">
      <c r="A443" s="172" t="s">
        <v>2792</v>
      </c>
      <c r="B443" s="176">
        <v>46085</v>
      </c>
      <c r="C443" s="172" t="s">
        <v>92</v>
      </c>
      <c r="D443" s="172" t="s">
        <v>24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2470</v>
      </c>
      <c r="J443" s="176">
        <v>46083</v>
      </c>
      <c r="K443" s="172" t="s">
        <v>93</v>
      </c>
      <c r="L443" s="172" t="s">
        <v>94</v>
      </c>
      <c r="M443" s="179">
        <v>0.43</v>
      </c>
      <c r="N443" s="177"/>
      <c r="O443" s="177">
        <v>35</v>
      </c>
      <c r="P443" s="180">
        <v>-101.26</v>
      </c>
    </row>
    <row r="444" spans="1:16" ht="19.5" hidden="1" customHeight="1">
      <c r="A444" s="172" t="s">
        <v>2792</v>
      </c>
      <c r="B444" s="176">
        <v>46085</v>
      </c>
      <c r="C444" s="172" t="s">
        <v>100</v>
      </c>
      <c r="D444" s="172" t="s">
        <v>101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2470</v>
      </c>
      <c r="J444" s="176">
        <v>46083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1006.67</v>
      </c>
    </row>
    <row r="445" spans="1:16" ht="19.5" hidden="1" customHeight="1">
      <c r="A445" s="172" t="s">
        <v>2792</v>
      </c>
      <c r="B445" s="176">
        <v>46085</v>
      </c>
      <c r="C445" s="172" t="s">
        <v>100</v>
      </c>
      <c r="D445" s="172" t="s">
        <v>102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2470</v>
      </c>
      <c r="J445" s="176">
        <v>46083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10.07</v>
      </c>
    </row>
    <row r="446" spans="1:16" ht="19.5" hidden="1" customHeight="1">
      <c r="A446" s="172" t="s">
        <v>2792</v>
      </c>
      <c r="B446" s="176">
        <v>46085</v>
      </c>
      <c r="C446" s="172" t="s">
        <v>100</v>
      </c>
      <c r="D446" s="172" t="s">
        <v>103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2470</v>
      </c>
      <c r="J446" s="176">
        <v>46083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1453.26</v>
      </c>
    </row>
    <row r="447" spans="1:16" ht="19.5" hidden="1" customHeight="1">
      <c r="A447" s="172" t="s">
        <v>2792</v>
      </c>
      <c r="B447" s="176">
        <v>46085</v>
      </c>
      <c r="C447" s="172" t="s">
        <v>104</v>
      </c>
      <c r="D447" s="172" t="s">
        <v>105</v>
      </c>
      <c r="E447" s="172" t="s">
        <v>39</v>
      </c>
      <c r="F447" s="172" t="s">
        <v>117</v>
      </c>
      <c r="G447" s="172" t="s">
        <v>84</v>
      </c>
      <c r="H447" s="177">
        <v>1</v>
      </c>
      <c r="I447" s="178">
        <v>2470</v>
      </c>
      <c r="J447" s="176">
        <v>46083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-1062.0999999999999</v>
      </c>
    </row>
    <row r="448" spans="1:16" ht="19.5" hidden="1" customHeight="1">
      <c r="A448" s="172" t="s">
        <v>2792</v>
      </c>
      <c r="B448" s="176">
        <v>46085</v>
      </c>
      <c r="C448" s="172" t="s">
        <v>2694</v>
      </c>
      <c r="D448" s="172" t="s">
        <v>95</v>
      </c>
      <c r="E448" s="172" t="s">
        <v>39</v>
      </c>
      <c r="F448" s="172" t="s">
        <v>117</v>
      </c>
      <c r="G448" s="172" t="s">
        <v>84</v>
      </c>
      <c r="H448" s="177">
        <v>1</v>
      </c>
      <c r="I448" s="178">
        <v>2470</v>
      </c>
      <c r="J448" s="176">
        <v>46083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-13.3</v>
      </c>
    </row>
    <row r="449" spans="1:16" ht="19.5" hidden="1" customHeight="1">
      <c r="A449" s="172" t="s">
        <v>2793</v>
      </c>
      <c r="B449" s="176">
        <v>46085</v>
      </c>
      <c r="C449" s="172" t="s">
        <v>2694</v>
      </c>
      <c r="D449" s="172" t="s">
        <v>82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0</v>
      </c>
      <c r="J449" s="176">
        <v>46085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-19.09</v>
      </c>
    </row>
    <row r="450" spans="1:16" ht="19.5" hidden="1" customHeight="1">
      <c r="A450" s="172" t="s">
        <v>2792</v>
      </c>
      <c r="B450" s="176">
        <v>46085</v>
      </c>
      <c r="C450" s="172" t="s">
        <v>2694</v>
      </c>
      <c r="D450" s="172" t="s">
        <v>82</v>
      </c>
      <c r="E450" s="172" t="s">
        <v>39</v>
      </c>
      <c r="F450" s="172" t="s">
        <v>117</v>
      </c>
      <c r="G450" s="172" t="s">
        <v>84</v>
      </c>
      <c r="H450" s="177">
        <v>1</v>
      </c>
      <c r="I450" s="178">
        <v>0</v>
      </c>
      <c r="J450" s="176">
        <v>46083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-19.13</v>
      </c>
    </row>
    <row r="451" spans="1:16" ht="19.5" hidden="1" customHeight="1">
      <c r="A451" s="172" t="s">
        <v>2794</v>
      </c>
      <c r="B451" s="176">
        <v>46085</v>
      </c>
      <c r="C451" s="172" t="s">
        <v>92</v>
      </c>
      <c r="D451" s="172" t="s">
        <v>24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0</v>
      </c>
      <c r="J451" s="176">
        <v>46077</v>
      </c>
      <c r="K451" s="172" t="s">
        <v>93</v>
      </c>
      <c r="L451" s="172" t="s">
        <v>94</v>
      </c>
      <c r="M451" s="179">
        <v>0</v>
      </c>
      <c r="N451" s="177"/>
      <c r="O451" s="177">
        <v>36</v>
      </c>
      <c r="P451" s="180">
        <v>-46.77</v>
      </c>
    </row>
    <row r="452" spans="1:16" ht="19.5" hidden="1" customHeight="1">
      <c r="A452" s="172" t="s">
        <v>2794</v>
      </c>
      <c r="B452" s="176">
        <v>46085</v>
      </c>
      <c r="C452" s="172" t="s">
        <v>2694</v>
      </c>
      <c r="D452" s="172" t="s">
        <v>95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0</v>
      </c>
      <c r="J452" s="176">
        <v>46077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-17.260000000000002</v>
      </c>
    </row>
    <row r="453" spans="1:16" ht="19.5" hidden="1" customHeight="1">
      <c r="A453" s="172" t="s">
        <v>2794</v>
      </c>
      <c r="B453" s="176">
        <v>46085</v>
      </c>
      <c r="C453" s="172" t="s">
        <v>92</v>
      </c>
      <c r="D453" s="172" t="s">
        <v>96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0</v>
      </c>
      <c r="J453" s="176">
        <v>46077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2794</v>
      </c>
      <c r="B454" s="176">
        <v>46085</v>
      </c>
      <c r="C454" s="172" t="s">
        <v>92</v>
      </c>
      <c r="D454" s="172" t="s">
        <v>97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0</v>
      </c>
      <c r="J454" s="176">
        <v>46077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-46.77</v>
      </c>
    </row>
    <row r="455" spans="1:16" ht="19.5" hidden="1" customHeight="1">
      <c r="A455" s="172" t="s">
        <v>2794</v>
      </c>
      <c r="B455" s="176">
        <v>46085</v>
      </c>
      <c r="C455" s="172" t="s">
        <v>2694</v>
      </c>
      <c r="D455" s="172" t="s">
        <v>98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0</v>
      </c>
      <c r="J455" s="176">
        <v>46077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-15</v>
      </c>
    </row>
    <row r="456" spans="1:16" ht="19.5" hidden="1" customHeight="1">
      <c r="A456" s="172" t="s">
        <v>2795</v>
      </c>
      <c r="B456" s="176">
        <v>46085</v>
      </c>
      <c r="C456" s="172" t="s">
        <v>92</v>
      </c>
      <c r="D456" s="172" t="s">
        <v>96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0</v>
      </c>
    </row>
    <row r="457" spans="1:16" ht="19.5" hidden="1" customHeight="1">
      <c r="A457" s="172" t="s">
        <v>2795</v>
      </c>
      <c r="B457" s="176">
        <v>46085</v>
      </c>
      <c r="C457" s="172" t="s">
        <v>92</v>
      </c>
      <c r="D457" s="172" t="s">
        <v>97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0</v>
      </c>
      <c r="J457" s="176">
        <v>46075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-46.77</v>
      </c>
    </row>
    <row r="458" spans="1:16" ht="19.5" hidden="1" customHeight="1">
      <c r="A458" s="172" t="s">
        <v>2795</v>
      </c>
      <c r="B458" s="176">
        <v>46085</v>
      </c>
      <c r="C458" s="172" t="s">
        <v>2694</v>
      </c>
      <c r="D458" s="172" t="s">
        <v>98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46075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-15</v>
      </c>
    </row>
    <row r="459" spans="1:16" ht="19.5" hidden="1" customHeight="1">
      <c r="A459" s="172" t="s">
        <v>2796</v>
      </c>
      <c r="B459" s="176">
        <v>46085</v>
      </c>
      <c r="C459" s="172" t="s">
        <v>2694</v>
      </c>
      <c r="D459" s="172" t="s">
        <v>82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0</v>
      </c>
      <c r="J459" s="176">
        <v>46085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-20.53</v>
      </c>
    </row>
    <row r="460" spans="1:16" ht="19.5" hidden="1" customHeight="1">
      <c r="A460" s="172" t="s">
        <v>2795</v>
      </c>
      <c r="B460" s="176">
        <v>46085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93</v>
      </c>
      <c r="L460" s="172" t="s">
        <v>94</v>
      </c>
      <c r="M460" s="179">
        <v>0</v>
      </c>
      <c r="N460" s="177"/>
      <c r="O460" s="177">
        <v>37</v>
      </c>
      <c r="P460" s="180">
        <v>-46.77</v>
      </c>
    </row>
    <row r="461" spans="1:16" ht="19.5" hidden="1" customHeight="1">
      <c r="A461" s="172" t="s">
        <v>2795</v>
      </c>
      <c r="B461" s="176">
        <v>46085</v>
      </c>
      <c r="C461" s="172" t="s">
        <v>2694</v>
      </c>
      <c r="D461" s="172" t="s">
        <v>95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0</v>
      </c>
      <c r="J461" s="176">
        <v>46075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-21.82</v>
      </c>
    </row>
    <row r="462" spans="1:16" ht="19.5" hidden="1" customHeight="1">
      <c r="A462" s="172" t="s">
        <v>2797</v>
      </c>
      <c r="B462" s="176">
        <v>46085</v>
      </c>
      <c r="C462" s="172" t="s">
        <v>92</v>
      </c>
      <c r="D462" s="172" t="s">
        <v>96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0</v>
      </c>
      <c r="J462" s="176">
        <v>46078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hidden="1" customHeight="1">
      <c r="A463" s="172" t="s">
        <v>2797</v>
      </c>
      <c r="B463" s="176">
        <v>46085</v>
      </c>
      <c r="C463" s="172" t="s">
        <v>92</v>
      </c>
      <c r="D463" s="172" t="s">
        <v>97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0</v>
      </c>
      <c r="J463" s="176">
        <v>46078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-46.77</v>
      </c>
    </row>
    <row r="464" spans="1:16" ht="19.5" hidden="1" customHeight="1">
      <c r="A464" s="172" t="s">
        <v>2797</v>
      </c>
      <c r="B464" s="176">
        <v>46085</v>
      </c>
      <c r="C464" s="172" t="s">
        <v>2694</v>
      </c>
      <c r="D464" s="172" t="s">
        <v>98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0</v>
      </c>
      <c r="J464" s="176">
        <v>46078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hidden="1" customHeight="1">
      <c r="A465" s="172" t="s">
        <v>2797</v>
      </c>
      <c r="B465" s="176">
        <v>46085</v>
      </c>
      <c r="C465" s="172" t="s">
        <v>92</v>
      </c>
      <c r="D465" s="172" t="s">
        <v>24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0</v>
      </c>
      <c r="J465" s="176">
        <v>46078</v>
      </c>
      <c r="K465" s="172" t="s">
        <v>93</v>
      </c>
      <c r="L465" s="172" t="s">
        <v>94</v>
      </c>
      <c r="M465" s="179">
        <v>0</v>
      </c>
      <c r="N465" s="177"/>
      <c r="O465" s="177">
        <v>37</v>
      </c>
      <c r="P465" s="180">
        <v>-46.77</v>
      </c>
    </row>
    <row r="466" spans="1:16" ht="19.5" hidden="1" customHeight="1">
      <c r="A466" s="172" t="s">
        <v>2797</v>
      </c>
      <c r="B466" s="176">
        <v>46085</v>
      </c>
      <c r="C466" s="172" t="s">
        <v>2694</v>
      </c>
      <c r="D466" s="172" t="s">
        <v>95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46078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-14.82</v>
      </c>
    </row>
    <row r="467" spans="1:16" ht="19.5" hidden="1" customHeight="1">
      <c r="A467" s="172" t="s">
        <v>2798</v>
      </c>
      <c r="B467" s="176">
        <v>46085</v>
      </c>
      <c r="C467" s="172" t="s">
        <v>92</v>
      </c>
      <c r="D467" s="172" t="s">
        <v>24</v>
      </c>
      <c r="E467" s="172" t="s">
        <v>39</v>
      </c>
      <c r="F467" s="172" t="s">
        <v>117</v>
      </c>
      <c r="G467" s="172" t="s">
        <v>84</v>
      </c>
      <c r="H467" s="177">
        <v>1</v>
      </c>
      <c r="I467" s="178">
        <v>0</v>
      </c>
      <c r="J467" s="176">
        <v>46078</v>
      </c>
      <c r="K467" s="172" t="s">
        <v>93</v>
      </c>
      <c r="L467" s="172" t="s">
        <v>94</v>
      </c>
      <c r="M467" s="179">
        <v>0</v>
      </c>
      <c r="N467" s="177"/>
      <c r="O467" s="177">
        <v>37</v>
      </c>
      <c r="P467" s="180">
        <v>-46.77</v>
      </c>
    </row>
    <row r="468" spans="1:16" ht="19.5" hidden="1" customHeight="1">
      <c r="A468" s="172" t="s">
        <v>2798</v>
      </c>
      <c r="B468" s="176">
        <v>46085</v>
      </c>
      <c r="C468" s="172" t="s">
        <v>2694</v>
      </c>
      <c r="D468" s="172" t="s">
        <v>95</v>
      </c>
      <c r="E468" s="172" t="s">
        <v>39</v>
      </c>
      <c r="F468" s="172" t="s">
        <v>117</v>
      </c>
      <c r="G468" s="172" t="s">
        <v>84</v>
      </c>
      <c r="H468" s="177">
        <v>1</v>
      </c>
      <c r="I468" s="178">
        <v>0</v>
      </c>
      <c r="J468" s="176">
        <v>46078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-15.67</v>
      </c>
    </row>
    <row r="469" spans="1:16" ht="19.5" hidden="1" customHeight="1">
      <c r="A469" s="172" t="s">
        <v>2798</v>
      </c>
      <c r="B469" s="176">
        <v>46085</v>
      </c>
      <c r="C469" s="172" t="s">
        <v>92</v>
      </c>
      <c r="D469" s="172" t="s">
        <v>96</v>
      </c>
      <c r="E469" s="172" t="s">
        <v>39</v>
      </c>
      <c r="F469" s="172" t="s">
        <v>117</v>
      </c>
      <c r="G469" s="172" t="s">
        <v>84</v>
      </c>
      <c r="H469" s="177">
        <v>1</v>
      </c>
      <c r="I469" s="178">
        <v>0</v>
      </c>
      <c r="J469" s="176">
        <v>46078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0</v>
      </c>
    </row>
    <row r="470" spans="1:16" ht="19.5" hidden="1" customHeight="1">
      <c r="A470" s="172" t="s">
        <v>2798</v>
      </c>
      <c r="B470" s="176">
        <v>46085</v>
      </c>
      <c r="C470" s="172" t="s">
        <v>92</v>
      </c>
      <c r="D470" s="172" t="s">
        <v>97</v>
      </c>
      <c r="E470" s="172" t="s">
        <v>39</v>
      </c>
      <c r="F470" s="172" t="s">
        <v>117</v>
      </c>
      <c r="G470" s="172" t="s">
        <v>84</v>
      </c>
      <c r="H470" s="177">
        <v>1</v>
      </c>
      <c r="I470" s="178">
        <v>0</v>
      </c>
      <c r="J470" s="176">
        <v>46078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-46.77</v>
      </c>
    </row>
    <row r="471" spans="1:16" ht="19.5" hidden="1" customHeight="1">
      <c r="A471" s="172" t="s">
        <v>2798</v>
      </c>
      <c r="B471" s="176">
        <v>46085</v>
      </c>
      <c r="C471" s="172" t="s">
        <v>2694</v>
      </c>
      <c r="D471" s="172" t="s">
        <v>98</v>
      </c>
      <c r="E471" s="172" t="s">
        <v>39</v>
      </c>
      <c r="F471" s="172" t="s">
        <v>117</v>
      </c>
      <c r="G471" s="172" t="s">
        <v>84</v>
      </c>
      <c r="H471" s="177">
        <v>1</v>
      </c>
      <c r="I471" s="178">
        <v>0</v>
      </c>
      <c r="J471" s="176">
        <v>46078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-15</v>
      </c>
    </row>
    <row r="472" spans="1:16" ht="19.5" hidden="1" customHeight="1">
      <c r="A472" s="172" t="s">
        <v>85</v>
      </c>
      <c r="B472" s="176">
        <v>46085</v>
      </c>
      <c r="C472" s="172" t="s">
        <v>109</v>
      </c>
      <c r="D472" s="172" t="s">
        <v>2499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46085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-878.4</v>
      </c>
    </row>
    <row r="473" spans="1:16" ht="19.5" hidden="1" customHeight="1">
      <c r="A473" s="172" t="s">
        <v>2725</v>
      </c>
      <c r="B473" s="176">
        <v>46085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46085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-74.38</v>
      </c>
    </row>
    <row r="474" spans="1:16" ht="19.5" hidden="1" customHeight="1">
      <c r="A474" s="172" t="s">
        <v>2727</v>
      </c>
      <c r="B474" s="176">
        <v>46085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46085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-166.97</v>
      </c>
    </row>
    <row r="475" spans="1:16" ht="19.5" hidden="1" customHeight="1">
      <c r="A475" s="172" t="s">
        <v>2726</v>
      </c>
      <c r="B475" s="176">
        <v>46085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46085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-747.93</v>
      </c>
    </row>
    <row r="476" spans="1:16" ht="19.5" hidden="1" customHeight="1">
      <c r="A476" s="172" t="s">
        <v>2728</v>
      </c>
      <c r="B476" s="176">
        <v>46085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46085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-279.13</v>
      </c>
    </row>
    <row r="477" spans="1:16" ht="19.5" hidden="1" customHeight="1">
      <c r="A477" s="172" t="s">
        <v>2460</v>
      </c>
      <c r="B477" s="176">
        <v>46085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46085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-428.74</v>
      </c>
    </row>
    <row r="478" spans="1:16" ht="19.5" hidden="1" customHeight="1">
      <c r="A478" s="172" t="s">
        <v>2257</v>
      </c>
      <c r="B478" s="176">
        <v>46085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46085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-487.1</v>
      </c>
    </row>
    <row r="479" spans="1:16" ht="19.5" hidden="1" customHeight="1">
      <c r="A479" s="172" t="s">
        <v>1553</v>
      </c>
      <c r="B479" s="176">
        <v>46085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46085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-715.64</v>
      </c>
    </row>
    <row r="480" spans="1:16" ht="19.5" hidden="1" customHeight="1">
      <c r="A480" s="172" t="s">
        <v>141</v>
      </c>
      <c r="B480" s="176">
        <v>46085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46085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-570.99</v>
      </c>
    </row>
    <row r="481" spans="1:16" ht="19.5" hidden="1" customHeight="1">
      <c r="A481" s="172" t="s">
        <v>145</v>
      </c>
      <c r="B481" s="176">
        <v>46085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46085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-907.75</v>
      </c>
    </row>
    <row r="482" spans="1:16" ht="19.5" hidden="1" customHeight="1">
      <c r="A482" s="172" t="s">
        <v>144</v>
      </c>
      <c r="B482" s="176">
        <v>46085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46085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-791.52</v>
      </c>
    </row>
    <row r="483" spans="1:16" ht="19.5" hidden="1" customHeight="1">
      <c r="A483" s="172" t="s">
        <v>142</v>
      </c>
      <c r="B483" s="176">
        <v>46085</v>
      </c>
      <c r="C483" s="172" t="s">
        <v>109</v>
      </c>
      <c r="D483" s="172" t="s">
        <v>143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46085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-2934.09</v>
      </c>
    </row>
    <row r="484" spans="1:16" ht="19.5" hidden="1" customHeight="1">
      <c r="A484" s="172" t="s">
        <v>2799</v>
      </c>
      <c r="B484" s="176">
        <v>46086</v>
      </c>
      <c r="C484" s="172" t="s">
        <v>92</v>
      </c>
      <c r="D484" s="172" t="s">
        <v>24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0</v>
      </c>
      <c r="J484" s="176">
        <v>46080</v>
      </c>
      <c r="K484" s="172" t="s">
        <v>93</v>
      </c>
      <c r="L484" s="172" t="s">
        <v>94</v>
      </c>
      <c r="M484" s="179">
        <v>0</v>
      </c>
      <c r="N484" s="177"/>
      <c r="O484" s="177">
        <v>36</v>
      </c>
      <c r="P484" s="180">
        <v>-56.94</v>
      </c>
    </row>
    <row r="485" spans="1:16" ht="19.5" hidden="1" customHeight="1">
      <c r="A485" s="172" t="s">
        <v>2799</v>
      </c>
      <c r="B485" s="176">
        <v>46086</v>
      </c>
      <c r="C485" s="172" t="s">
        <v>2694</v>
      </c>
      <c r="D485" s="172" t="s">
        <v>95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0</v>
      </c>
      <c r="J485" s="176">
        <v>46080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-13.85</v>
      </c>
    </row>
    <row r="486" spans="1:16" ht="19.5" hidden="1" customHeight="1">
      <c r="A486" s="172" t="s">
        <v>2799</v>
      </c>
      <c r="B486" s="176">
        <v>46086</v>
      </c>
      <c r="C486" s="172" t="s">
        <v>92</v>
      </c>
      <c r="D486" s="172" t="s">
        <v>96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0</v>
      </c>
      <c r="J486" s="176">
        <v>46080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0</v>
      </c>
    </row>
    <row r="487" spans="1:16" ht="19.5" hidden="1" customHeight="1">
      <c r="A487" s="172" t="s">
        <v>2799</v>
      </c>
      <c r="B487" s="176">
        <v>46086</v>
      </c>
      <c r="C487" s="172" t="s">
        <v>92</v>
      </c>
      <c r="D487" s="172" t="s">
        <v>97</v>
      </c>
      <c r="E487" s="172" t="s">
        <v>55</v>
      </c>
      <c r="F487" s="172" t="s">
        <v>1272</v>
      </c>
      <c r="G487" s="172" t="s">
        <v>84</v>
      </c>
      <c r="H487" s="177">
        <v>1</v>
      </c>
      <c r="I487" s="178">
        <v>0</v>
      </c>
      <c r="J487" s="176">
        <v>46080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-56.94</v>
      </c>
    </row>
    <row r="488" spans="1:16" ht="19.5" hidden="1" customHeight="1">
      <c r="A488" s="172" t="s">
        <v>2799</v>
      </c>
      <c r="B488" s="176">
        <v>46086</v>
      </c>
      <c r="C488" s="172" t="s">
        <v>2694</v>
      </c>
      <c r="D488" s="172" t="s">
        <v>98</v>
      </c>
      <c r="E488" s="172" t="s">
        <v>55</v>
      </c>
      <c r="F488" s="172" t="s">
        <v>1272</v>
      </c>
      <c r="G488" s="172" t="s">
        <v>84</v>
      </c>
      <c r="H488" s="177">
        <v>1</v>
      </c>
      <c r="I488" s="178">
        <v>0</v>
      </c>
      <c r="J488" s="176">
        <v>46080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-15</v>
      </c>
    </row>
    <row r="489" spans="1:16" ht="19.5" hidden="1" customHeight="1">
      <c r="A489" s="172" t="s">
        <v>2800</v>
      </c>
      <c r="B489" s="176">
        <v>46086</v>
      </c>
      <c r="C489" s="172" t="s">
        <v>92</v>
      </c>
      <c r="D489" s="172" t="s">
        <v>24</v>
      </c>
      <c r="E489" s="172" t="s">
        <v>43</v>
      </c>
      <c r="F489" s="172" t="s">
        <v>125</v>
      </c>
      <c r="G489" s="172" t="s">
        <v>84</v>
      </c>
      <c r="H489" s="177">
        <v>1</v>
      </c>
      <c r="I489" s="178">
        <v>0</v>
      </c>
      <c r="J489" s="176">
        <v>46079</v>
      </c>
      <c r="K489" s="172" t="s">
        <v>93</v>
      </c>
      <c r="L489" s="172" t="s">
        <v>94</v>
      </c>
      <c r="M489" s="179">
        <v>0</v>
      </c>
      <c r="N489" s="177"/>
      <c r="O489" s="177">
        <v>37</v>
      </c>
      <c r="P489" s="180">
        <v>-46.77</v>
      </c>
    </row>
    <row r="490" spans="1:16" ht="19.5" hidden="1" customHeight="1">
      <c r="A490" s="172" t="s">
        <v>2800</v>
      </c>
      <c r="B490" s="176">
        <v>46086</v>
      </c>
      <c r="C490" s="172" t="s">
        <v>2694</v>
      </c>
      <c r="D490" s="172" t="s">
        <v>95</v>
      </c>
      <c r="E490" s="172" t="s">
        <v>43</v>
      </c>
      <c r="F490" s="172" t="s">
        <v>125</v>
      </c>
      <c r="G490" s="172" t="s">
        <v>84</v>
      </c>
      <c r="H490" s="177">
        <v>1</v>
      </c>
      <c r="I490" s="178">
        <v>0</v>
      </c>
      <c r="J490" s="176">
        <v>46079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-12.19</v>
      </c>
    </row>
    <row r="491" spans="1:16" ht="19.5" hidden="1" customHeight="1">
      <c r="A491" s="172" t="s">
        <v>2800</v>
      </c>
      <c r="B491" s="176">
        <v>46086</v>
      </c>
      <c r="C491" s="172" t="s">
        <v>92</v>
      </c>
      <c r="D491" s="172" t="s">
        <v>96</v>
      </c>
      <c r="E491" s="172" t="s">
        <v>43</v>
      </c>
      <c r="F491" s="172" t="s">
        <v>125</v>
      </c>
      <c r="G491" s="172" t="s">
        <v>84</v>
      </c>
      <c r="H491" s="177">
        <v>1</v>
      </c>
      <c r="I491" s="178">
        <v>0</v>
      </c>
      <c r="J491" s="176">
        <v>46079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0</v>
      </c>
    </row>
    <row r="492" spans="1:16" ht="19.5" hidden="1" customHeight="1">
      <c r="A492" s="172" t="s">
        <v>2800</v>
      </c>
      <c r="B492" s="176">
        <v>46086</v>
      </c>
      <c r="C492" s="172" t="s">
        <v>92</v>
      </c>
      <c r="D492" s="172" t="s">
        <v>97</v>
      </c>
      <c r="E492" s="172" t="s">
        <v>43</v>
      </c>
      <c r="F492" s="172" t="s">
        <v>125</v>
      </c>
      <c r="G492" s="172" t="s">
        <v>84</v>
      </c>
      <c r="H492" s="177">
        <v>1</v>
      </c>
      <c r="I492" s="178">
        <v>0</v>
      </c>
      <c r="J492" s="176">
        <v>46079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-46.77</v>
      </c>
    </row>
    <row r="493" spans="1:16" ht="19.5" hidden="1" customHeight="1">
      <c r="A493" s="172" t="s">
        <v>2800</v>
      </c>
      <c r="B493" s="176">
        <v>46086</v>
      </c>
      <c r="C493" s="172" t="s">
        <v>2694</v>
      </c>
      <c r="D493" s="172" t="s">
        <v>98</v>
      </c>
      <c r="E493" s="172" t="s">
        <v>43</v>
      </c>
      <c r="F493" s="172" t="s">
        <v>125</v>
      </c>
      <c r="G493" s="172" t="s">
        <v>84</v>
      </c>
      <c r="H493" s="177">
        <v>1</v>
      </c>
      <c r="I493" s="178">
        <v>0</v>
      </c>
      <c r="J493" s="176">
        <v>46079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-15</v>
      </c>
    </row>
    <row r="494" spans="1:16" ht="19.5" hidden="1" customHeight="1">
      <c r="A494" s="172" t="s">
        <v>2801</v>
      </c>
      <c r="B494" s="176">
        <v>46086</v>
      </c>
      <c r="C494" s="172" t="s">
        <v>1748</v>
      </c>
      <c r="D494" s="172" t="s">
        <v>2749</v>
      </c>
      <c r="E494" s="172" t="s">
        <v>58</v>
      </c>
      <c r="F494" s="172" t="s">
        <v>1300</v>
      </c>
      <c r="G494" s="172" t="s">
        <v>84</v>
      </c>
      <c r="H494" s="177">
        <v>1</v>
      </c>
      <c r="I494" s="178">
        <v>0</v>
      </c>
      <c r="J494" s="176">
        <v>46076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-5</v>
      </c>
    </row>
    <row r="495" spans="1:16" ht="19.5" hidden="1" customHeight="1">
      <c r="A495" s="172" t="s">
        <v>2801</v>
      </c>
      <c r="B495" s="176">
        <v>46086</v>
      </c>
      <c r="C495" s="172" t="s">
        <v>2694</v>
      </c>
      <c r="D495" s="172" t="s">
        <v>2750</v>
      </c>
      <c r="E495" s="172" t="s">
        <v>58</v>
      </c>
      <c r="F495" s="172" t="s">
        <v>1300</v>
      </c>
      <c r="G495" s="172" t="s">
        <v>84</v>
      </c>
      <c r="H495" s="177">
        <v>1</v>
      </c>
      <c r="I495" s="178">
        <v>0</v>
      </c>
      <c r="J495" s="176">
        <v>46076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-10</v>
      </c>
    </row>
    <row r="496" spans="1:16" ht="19.5" hidden="1" customHeight="1">
      <c r="A496" s="172" t="s">
        <v>2802</v>
      </c>
      <c r="B496" s="176">
        <v>46086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1800</v>
      </c>
      <c r="J496" s="176">
        <v>46050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709.52</v>
      </c>
    </row>
    <row r="497" spans="1:16" ht="19.5" hidden="1" customHeight="1">
      <c r="A497" s="172" t="s">
        <v>2802</v>
      </c>
      <c r="B497" s="176">
        <v>46086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1800</v>
      </c>
      <c r="J497" s="176">
        <v>46050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2802</v>
      </c>
      <c r="B498" s="176">
        <v>46086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1800</v>
      </c>
      <c r="J498" s="176">
        <v>46050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1090.48</v>
      </c>
    </row>
    <row r="499" spans="1:16" ht="19.5" hidden="1" customHeight="1">
      <c r="A499" s="172" t="s">
        <v>2802</v>
      </c>
      <c r="B499" s="176">
        <v>46086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1800</v>
      </c>
      <c r="J499" s="176">
        <v>46050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-774</v>
      </c>
    </row>
    <row r="500" spans="1:16" ht="19.5" hidden="1" customHeight="1">
      <c r="A500" s="172" t="s">
        <v>2803</v>
      </c>
      <c r="B500" s="176">
        <v>46086</v>
      </c>
      <c r="C500" s="172" t="s">
        <v>92</v>
      </c>
      <c r="D500" s="172" t="s">
        <v>24</v>
      </c>
      <c r="E500" s="172" t="s">
        <v>38</v>
      </c>
      <c r="F500" s="172" t="s">
        <v>87</v>
      </c>
      <c r="G500" s="172" t="s">
        <v>84</v>
      </c>
      <c r="H500" s="177">
        <v>1</v>
      </c>
      <c r="I500" s="178">
        <v>0</v>
      </c>
      <c r="J500" s="176">
        <v>46070</v>
      </c>
      <c r="K500" s="172" t="s">
        <v>93</v>
      </c>
      <c r="L500" s="172" t="s">
        <v>94</v>
      </c>
      <c r="M500" s="179">
        <v>0</v>
      </c>
      <c r="N500" s="177"/>
      <c r="O500" s="177">
        <v>39</v>
      </c>
      <c r="P500" s="180">
        <v>-46.77</v>
      </c>
    </row>
    <row r="501" spans="1:16" ht="19.5" hidden="1" customHeight="1">
      <c r="A501" s="172" t="s">
        <v>2803</v>
      </c>
      <c r="B501" s="176">
        <v>46086</v>
      </c>
      <c r="C501" s="172" t="s">
        <v>92</v>
      </c>
      <c r="D501" s="172" t="s">
        <v>96</v>
      </c>
      <c r="E501" s="172" t="s">
        <v>38</v>
      </c>
      <c r="F501" s="172" t="s">
        <v>87</v>
      </c>
      <c r="G501" s="172" t="s">
        <v>84</v>
      </c>
      <c r="H501" s="177">
        <v>1</v>
      </c>
      <c r="I501" s="178">
        <v>0</v>
      </c>
      <c r="J501" s="176">
        <v>46070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2803</v>
      </c>
      <c r="B502" s="176">
        <v>46086</v>
      </c>
      <c r="C502" s="172" t="s">
        <v>92</v>
      </c>
      <c r="D502" s="172" t="s">
        <v>97</v>
      </c>
      <c r="E502" s="172" t="s">
        <v>38</v>
      </c>
      <c r="F502" s="172" t="s">
        <v>87</v>
      </c>
      <c r="G502" s="172" t="s">
        <v>84</v>
      </c>
      <c r="H502" s="177">
        <v>1</v>
      </c>
      <c r="I502" s="178">
        <v>0</v>
      </c>
      <c r="J502" s="176">
        <v>46070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-46.77</v>
      </c>
    </row>
    <row r="503" spans="1:16" ht="19.5" hidden="1" customHeight="1">
      <c r="A503" s="172" t="s">
        <v>2804</v>
      </c>
      <c r="B503" s="176">
        <v>46086</v>
      </c>
      <c r="C503" s="172" t="s">
        <v>92</v>
      </c>
      <c r="D503" s="172" t="s">
        <v>24</v>
      </c>
      <c r="E503" s="172" t="s">
        <v>56</v>
      </c>
      <c r="F503" s="172" t="s">
        <v>1213</v>
      </c>
      <c r="G503" s="172" t="s">
        <v>84</v>
      </c>
      <c r="H503" s="177">
        <v>1</v>
      </c>
      <c r="I503" s="178">
        <v>0</v>
      </c>
      <c r="J503" s="176">
        <v>46075</v>
      </c>
      <c r="K503" s="172" t="s">
        <v>93</v>
      </c>
      <c r="L503" s="172" t="s">
        <v>94</v>
      </c>
      <c r="M503" s="179">
        <v>0</v>
      </c>
      <c r="N503" s="177"/>
      <c r="O503" s="177">
        <v>37</v>
      </c>
      <c r="P503" s="180">
        <v>-56.94</v>
      </c>
    </row>
    <row r="504" spans="1:16" ht="19.5" hidden="1" customHeight="1">
      <c r="A504" s="172" t="s">
        <v>2804</v>
      </c>
      <c r="B504" s="176">
        <v>46086</v>
      </c>
      <c r="C504" s="172" t="s">
        <v>2694</v>
      </c>
      <c r="D504" s="172" t="s">
        <v>95</v>
      </c>
      <c r="E504" s="172" t="s">
        <v>56</v>
      </c>
      <c r="F504" s="172" t="s">
        <v>1213</v>
      </c>
      <c r="G504" s="172" t="s">
        <v>84</v>
      </c>
      <c r="H504" s="177">
        <v>1</v>
      </c>
      <c r="I504" s="178">
        <v>0</v>
      </c>
      <c r="J504" s="176">
        <v>46075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-14.31</v>
      </c>
    </row>
    <row r="505" spans="1:16" ht="19.5" hidden="1" customHeight="1">
      <c r="A505" s="172" t="s">
        <v>2804</v>
      </c>
      <c r="B505" s="176">
        <v>46086</v>
      </c>
      <c r="C505" s="172" t="s">
        <v>92</v>
      </c>
      <c r="D505" s="172" t="s">
        <v>96</v>
      </c>
      <c r="E505" s="172" t="s">
        <v>56</v>
      </c>
      <c r="F505" s="172" t="s">
        <v>1213</v>
      </c>
      <c r="G505" s="172" t="s">
        <v>84</v>
      </c>
      <c r="H505" s="177">
        <v>1</v>
      </c>
      <c r="I505" s="178">
        <v>0</v>
      </c>
      <c r="J505" s="176">
        <v>46075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0</v>
      </c>
    </row>
    <row r="506" spans="1:16" ht="19.5" hidden="1" customHeight="1">
      <c r="A506" s="172" t="s">
        <v>2804</v>
      </c>
      <c r="B506" s="176">
        <v>46086</v>
      </c>
      <c r="C506" s="172" t="s">
        <v>92</v>
      </c>
      <c r="D506" s="172" t="s">
        <v>97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46075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-56.94</v>
      </c>
    </row>
    <row r="507" spans="1:16" ht="19.5" hidden="1" customHeight="1">
      <c r="A507" s="172" t="s">
        <v>2804</v>
      </c>
      <c r="B507" s="176">
        <v>46086</v>
      </c>
      <c r="C507" s="172" t="s">
        <v>2694</v>
      </c>
      <c r="D507" s="172" t="s">
        <v>98</v>
      </c>
      <c r="E507" s="172" t="s">
        <v>56</v>
      </c>
      <c r="F507" s="172" t="s">
        <v>1213</v>
      </c>
      <c r="G507" s="172" t="s">
        <v>84</v>
      </c>
      <c r="H507" s="177">
        <v>1</v>
      </c>
      <c r="I507" s="178">
        <v>0</v>
      </c>
      <c r="J507" s="176">
        <v>46075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-15</v>
      </c>
    </row>
    <row r="508" spans="1:16" ht="19.5" customHeight="1">
      <c r="A508" s="172" t="s">
        <v>85</v>
      </c>
      <c r="B508" s="176">
        <v>46086</v>
      </c>
      <c r="C508" s="172" t="s">
        <v>109</v>
      </c>
      <c r="D508" s="172" t="s">
        <v>110</v>
      </c>
      <c r="E508" s="172" t="s">
        <v>85</v>
      </c>
      <c r="F508" s="172" t="s">
        <v>85</v>
      </c>
      <c r="G508" s="172" t="s">
        <v>2805</v>
      </c>
      <c r="H508" s="177">
        <v>0</v>
      </c>
      <c r="I508" s="178">
        <v>0</v>
      </c>
      <c r="J508" s="176">
        <v>46086</v>
      </c>
      <c r="K508" s="172" t="s">
        <v>85</v>
      </c>
      <c r="L508" s="172" t="s">
        <v>85</v>
      </c>
      <c r="M508" s="179">
        <v>0</v>
      </c>
      <c r="N508" s="177"/>
      <c r="O508" s="177"/>
      <c r="P508" s="180">
        <v>-150</v>
      </c>
    </row>
    <row r="509" spans="1:16" ht="19.5" hidden="1" customHeight="1">
      <c r="A509" s="172" t="s">
        <v>2806</v>
      </c>
      <c r="B509" s="176">
        <v>46086</v>
      </c>
      <c r="C509" s="172" t="s">
        <v>92</v>
      </c>
      <c r="D509" s="172" t="s">
        <v>96</v>
      </c>
      <c r="E509" s="172" t="s">
        <v>59</v>
      </c>
      <c r="F509" s="172" t="s">
        <v>1386</v>
      </c>
      <c r="G509" s="172" t="s">
        <v>84</v>
      </c>
      <c r="H509" s="177">
        <v>1</v>
      </c>
      <c r="I509" s="178">
        <v>0</v>
      </c>
      <c r="J509" s="176">
        <v>46078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2806</v>
      </c>
      <c r="B510" s="176">
        <v>46086</v>
      </c>
      <c r="C510" s="172" t="s">
        <v>92</v>
      </c>
      <c r="D510" s="172" t="s">
        <v>97</v>
      </c>
      <c r="E510" s="172" t="s">
        <v>59</v>
      </c>
      <c r="F510" s="172" t="s">
        <v>1386</v>
      </c>
      <c r="G510" s="172" t="s">
        <v>84</v>
      </c>
      <c r="H510" s="177">
        <v>1</v>
      </c>
      <c r="I510" s="178">
        <v>0</v>
      </c>
      <c r="J510" s="176">
        <v>46078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-56.94</v>
      </c>
    </row>
    <row r="511" spans="1:16" ht="19.5" hidden="1" customHeight="1">
      <c r="A511" s="172" t="s">
        <v>2806</v>
      </c>
      <c r="B511" s="176">
        <v>46086</v>
      </c>
      <c r="C511" s="172" t="s">
        <v>92</v>
      </c>
      <c r="D511" s="172" t="s">
        <v>24</v>
      </c>
      <c r="E511" s="172" t="s">
        <v>59</v>
      </c>
      <c r="F511" s="172" t="s">
        <v>1386</v>
      </c>
      <c r="G511" s="172" t="s">
        <v>84</v>
      </c>
      <c r="H511" s="177">
        <v>1</v>
      </c>
      <c r="I511" s="178">
        <v>0</v>
      </c>
      <c r="J511" s="176">
        <v>46078</v>
      </c>
      <c r="K511" s="172" t="s">
        <v>93</v>
      </c>
      <c r="L511" s="172" t="s">
        <v>94</v>
      </c>
      <c r="M511" s="179">
        <v>0</v>
      </c>
      <c r="N511" s="177"/>
      <c r="O511" s="177">
        <v>37</v>
      </c>
      <c r="P511" s="180">
        <v>-56.94</v>
      </c>
    </row>
    <row r="512" spans="1:16" ht="19.5" hidden="1" customHeight="1">
      <c r="A512" s="172" t="s">
        <v>2806</v>
      </c>
      <c r="B512" s="176">
        <v>46086</v>
      </c>
      <c r="C512" s="172" t="s">
        <v>2694</v>
      </c>
      <c r="D512" s="172" t="s">
        <v>95</v>
      </c>
      <c r="E512" s="172" t="s">
        <v>59</v>
      </c>
      <c r="F512" s="172" t="s">
        <v>1386</v>
      </c>
      <c r="G512" s="172" t="s">
        <v>84</v>
      </c>
      <c r="H512" s="177">
        <v>1</v>
      </c>
      <c r="I512" s="178">
        <v>0</v>
      </c>
      <c r="J512" s="176">
        <v>46078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-14.26</v>
      </c>
    </row>
    <row r="513" spans="1:16" ht="19.5" hidden="1" customHeight="1">
      <c r="A513" s="172" t="s">
        <v>2807</v>
      </c>
      <c r="B513" s="176">
        <v>46086</v>
      </c>
      <c r="C513" s="172" t="s">
        <v>1748</v>
      </c>
      <c r="D513" s="172" t="s">
        <v>2749</v>
      </c>
      <c r="E513" s="172" t="s">
        <v>41</v>
      </c>
      <c r="F513" s="172" t="s">
        <v>83</v>
      </c>
      <c r="G513" s="172" t="s">
        <v>84</v>
      </c>
      <c r="H513" s="177">
        <v>1</v>
      </c>
      <c r="I513" s="178">
        <v>0</v>
      </c>
      <c r="J513" s="176">
        <v>46083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-5</v>
      </c>
    </row>
    <row r="514" spans="1:16" ht="19.5" hidden="1" customHeight="1">
      <c r="A514" s="172" t="s">
        <v>2807</v>
      </c>
      <c r="B514" s="176">
        <v>46086</v>
      </c>
      <c r="C514" s="172" t="s">
        <v>2694</v>
      </c>
      <c r="D514" s="172" t="s">
        <v>2750</v>
      </c>
      <c r="E514" s="172" t="s">
        <v>41</v>
      </c>
      <c r="F514" s="172" t="s">
        <v>83</v>
      </c>
      <c r="G514" s="172" t="s">
        <v>84</v>
      </c>
      <c r="H514" s="177">
        <v>1</v>
      </c>
      <c r="I514" s="178">
        <v>0</v>
      </c>
      <c r="J514" s="176">
        <v>46083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-10</v>
      </c>
    </row>
    <row r="515" spans="1:16" ht="19.5" hidden="1" customHeight="1">
      <c r="A515" s="172" t="s">
        <v>2808</v>
      </c>
      <c r="B515" s="176">
        <v>46086</v>
      </c>
      <c r="C515" s="172" t="s">
        <v>92</v>
      </c>
      <c r="D515" s="172" t="s">
        <v>24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0</v>
      </c>
      <c r="J515" s="176">
        <v>46075</v>
      </c>
      <c r="K515" s="172" t="s">
        <v>93</v>
      </c>
      <c r="L515" s="172" t="s">
        <v>94</v>
      </c>
      <c r="M515" s="179">
        <v>0</v>
      </c>
      <c r="N515" s="177"/>
      <c r="O515" s="177">
        <v>37</v>
      </c>
      <c r="P515" s="180">
        <v>-56.94</v>
      </c>
    </row>
    <row r="516" spans="1:16" ht="19.5" hidden="1" customHeight="1">
      <c r="A516" s="172" t="s">
        <v>2808</v>
      </c>
      <c r="B516" s="176">
        <v>46086</v>
      </c>
      <c r="C516" s="172" t="s">
        <v>92</v>
      </c>
      <c r="D516" s="172" t="s">
        <v>96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0</v>
      </c>
      <c r="J516" s="176">
        <v>46075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0</v>
      </c>
    </row>
    <row r="517" spans="1:16" ht="19.5" hidden="1" customHeight="1">
      <c r="A517" s="172" t="s">
        <v>2808</v>
      </c>
      <c r="B517" s="176">
        <v>46086</v>
      </c>
      <c r="C517" s="172" t="s">
        <v>92</v>
      </c>
      <c r="D517" s="172" t="s">
        <v>97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0</v>
      </c>
      <c r="J517" s="176">
        <v>46075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-56.94</v>
      </c>
    </row>
    <row r="518" spans="1:16" ht="19.5" hidden="1" customHeight="1">
      <c r="A518" s="172" t="s">
        <v>2809</v>
      </c>
      <c r="B518" s="176">
        <v>46086</v>
      </c>
      <c r="C518" s="172" t="s">
        <v>2694</v>
      </c>
      <c r="D518" s="172" t="s">
        <v>82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46086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-6.01</v>
      </c>
    </row>
    <row r="519" spans="1:16" ht="19.5" hidden="1" customHeight="1">
      <c r="A519" s="172" t="s">
        <v>2810</v>
      </c>
      <c r="B519" s="176">
        <v>46086</v>
      </c>
      <c r="C519" s="172" t="s">
        <v>92</v>
      </c>
      <c r="D519" s="172" t="s">
        <v>24</v>
      </c>
      <c r="E519" s="172" t="s">
        <v>43</v>
      </c>
      <c r="F519" s="172" t="s">
        <v>125</v>
      </c>
      <c r="G519" s="172" t="s">
        <v>84</v>
      </c>
      <c r="H519" s="177">
        <v>1</v>
      </c>
      <c r="I519" s="178">
        <v>2470</v>
      </c>
      <c r="J519" s="176">
        <v>46082</v>
      </c>
      <c r="K519" s="172" t="s">
        <v>93</v>
      </c>
      <c r="L519" s="172" t="s">
        <v>94</v>
      </c>
      <c r="M519" s="179">
        <v>0.43</v>
      </c>
      <c r="N519" s="177"/>
      <c r="O519" s="177">
        <v>35</v>
      </c>
      <c r="P519" s="180">
        <v>-101.26</v>
      </c>
    </row>
    <row r="520" spans="1:16" ht="19.5" hidden="1" customHeight="1">
      <c r="A520" s="172" t="s">
        <v>2810</v>
      </c>
      <c r="B520" s="176">
        <v>46086</v>
      </c>
      <c r="C520" s="172" t="s">
        <v>100</v>
      </c>
      <c r="D520" s="172" t="s">
        <v>101</v>
      </c>
      <c r="E520" s="172" t="s">
        <v>43</v>
      </c>
      <c r="F520" s="172" t="s">
        <v>125</v>
      </c>
      <c r="G520" s="172" t="s">
        <v>84</v>
      </c>
      <c r="H520" s="177">
        <v>1</v>
      </c>
      <c r="I520" s="178">
        <v>2470</v>
      </c>
      <c r="J520" s="176">
        <v>46082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908.57</v>
      </c>
    </row>
    <row r="521" spans="1:16" ht="19.5" hidden="1" customHeight="1">
      <c r="A521" s="172" t="s">
        <v>2810</v>
      </c>
      <c r="B521" s="176">
        <v>46086</v>
      </c>
      <c r="C521" s="172" t="s">
        <v>100</v>
      </c>
      <c r="D521" s="172" t="s">
        <v>102</v>
      </c>
      <c r="E521" s="172" t="s">
        <v>43</v>
      </c>
      <c r="F521" s="172" t="s">
        <v>125</v>
      </c>
      <c r="G521" s="172" t="s">
        <v>84</v>
      </c>
      <c r="H521" s="177">
        <v>1</v>
      </c>
      <c r="I521" s="178">
        <v>2470</v>
      </c>
      <c r="J521" s="176">
        <v>46082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9.09</v>
      </c>
    </row>
    <row r="522" spans="1:16" ht="19.5" hidden="1" customHeight="1">
      <c r="A522" s="172" t="s">
        <v>2810</v>
      </c>
      <c r="B522" s="176">
        <v>46086</v>
      </c>
      <c r="C522" s="172" t="s">
        <v>100</v>
      </c>
      <c r="D522" s="172" t="s">
        <v>103</v>
      </c>
      <c r="E522" s="172" t="s">
        <v>43</v>
      </c>
      <c r="F522" s="172" t="s">
        <v>125</v>
      </c>
      <c r="G522" s="172" t="s">
        <v>84</v>
      </c>
      <c r="H522" s="177">
        <v>1</v>
      </c>
      <c r="I522" s="178">
        <v>2470</v>
      </c>
      <c r="J522" s="176">
        <v>46082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1552.34</v>
      </c>
    </row>
    <row r="523" spans="1:16" ht="19.5" hidden="1" customHeight="1">
      <c r="A523" s="172" t="s">
        <v>2810</v>
      </c>
      <c r="B523" s="176">
        <v>46086</v>
      </c>
      <c r="C523" s="172" t="s">
        <v>104</v>
      </c>
      <c r="D523" s="172" t="s">
        <v>105</v>
      </c>
      <c r="E523" s="172" t="s">
        <v>43</v>
      </c>
      <c r="F523" s="172" t="s">
        <v>125</v>
      </c>
      <c r="G523" s="172" t="s">
        <v>84</v>
      </c>
      <c r="H523" s="177">
        <v>1</v>
      </c>
      <c r="I523" s="178">
        <v>2470</v>
      </c>
      <c r="J523" s="176">
        <v>46082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-1062.0999999999999</v>
      </c>
    </row>
    <row r="524" spans="1:16" ht="19.5" hidden="1" customHeight="1">
      <c r="A524" s="172" t="s">
        <v>2810</v>
      </c>
      <c r="B524" s="176">
        <v>46086</v>
      </c>
      <c r="C524" s="172" t="s">
        <v>2694</v>
      </c>
      <c r="D524" s="172" t="s">
        <v>95</v>
      </c>
      <c r="E524" s="172" t="s">
        <v>43</v>
      </c>
      <c r="F524" s="172" t="s">
        <v>125</v>
      </c>
      <c r="G524" s="172" t="s">
        <v>84</v>
      </c>
      <c r="H524" s="177">
        <v>1</v>
      </c>
      <c r="I524" s="178">
        <v>2470</v>
      </c>
      <c r="J524" s="176">
        <v>46082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-25</v>
      </c>
    </row>
    <row r="525" spans="1:16" ht="19.5" hidden="1" customHeight="1">
      <c r="A525" s="172" t="s">
        <v>2811</v>
      </c>
      <c r="B525" s="176">
        <v>46086</v>
      </c>
      <c r="C525" s="172" t="s">
        <v>2694</v>
      </c>
      <c r="D525" s="172" t="s">
        <v>82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0</v>
      </c>
      <c r="J525" s="176">
        <v>46086</v>
      </c>
      <c r="K525" s="172" t="s">
        <v>85</v>
      </c>
      <c r="L525" s="172" t="s">
        <v>85</v>
      </c>
      <c r="M525" s="179">
        <v>0</v>
      </c>
      <c r="N525" s="177"/>
      <c r="O525" s="177"/>
      <c r="P525" s="180">
        <v>-20.32</v>
      </c>
    </row>
    <row r="526" spans="1:16" ht="19.5" hidden="1" customHeight="1">
      <c r="A526" s="172" t="s">
        <v>2810</v>
      </c>
      <c r="B526" s="176">
        <v>46086</v>
      </c>
      <c r="C526" s="172" t="s">
        <v>2694</v>
      </c>
      <c r="D526" s="172" t="s">
        <v>82</v>
      </c>
      <c r="E526" s="172" t="s">
        <v>43</v>
      </c>
      <c r="F526" s="172" t="s">
        <v>125</v>
      </c>
      <c r="G526" s="172" t="s">
        <v>84</v>
      </c>
      <c r="H526" s="177">
        <v>1</v>
      </c>
      <c r="I526" s="178">
        <v>0</v>
      </c>
      <c r="J526" s="176">
        <v>46082</v>
      </c>
      <c r="K526" s="172" t="s">
        <v>85</v>
      </c>
      <c r="L526" s="172" t="s">
        <v>85</v>
      </c>
      <c r="M526" s="179">
        <v>0</v>
      </c>
      <c r="N526" s="177"/>
      <c r="O526" s="177"/>
      <c r="P526" s="180">
        <v>-17.260000000000002</v>
      </c>
    </row>
    <row r="527" spans="1:16" ht="19.5" hidden="1" customHeight="1">
      <c r="A527" s="172" t="s">
        <v>2812</v>
      </c>
      <c r="B527" s="176">
        <v>46086</v>
      </c>
      <c r="C527" s="172" t="s">
        <v>92</v>
      </c>
      <c r="D527" s="172" t="s">
        <v>24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46081</v>
      </c>
      <c r="K527" s="172" t="s">
        <v>93</v>
      </c>
      <c r="L527" s="172" t="s">
        <v>94</v>
      </c>
      <c r="M527" s="179">
        <v>0</v>
      </c>
      <c r="N527" s="177"/>
      <c r="O527" s="177">
        <v>35</v>
      </c>
      <c r="P527" s="180">
        <v>-46.77</v>
      </c>
    </row>
    <row r="528" spans="1:16" ht="19.5" hidden="1" customHeight="1">
      <c r="A528" s="172" t="s">
        <v>2812</v>
      </c>
      <c r="B528" s="176">
        <v>46086</v>
      </c>
      <c r="C528" s="172" t="s">
        <v>2694</v>
      </c>
      <c r="D528" s="172" t="s">
        <v>95</v>
      </c>
      <c r="E528" s="172" t="s">
        <v>43</v>
      </c>
      <c r="F528" s="172" t="s">
        <v>125</v>
      </c>
      <c r="G528" s="172" t="s">
        <v>84</v>
      </c>
      <c r="H528" s="177">
        <v>1</v>
      </c>
      <c r="I528" s="178">
        <v>0</v>
      </c>
      <c r="J528" s="176">
        <v>46081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-11.38</v>
      </c>
    </row>
    <row r="529" spans="1:16" ht="19.5" hidden="1" customHeight="1">
      <c r="A529" s="172" t="s">
        <v>2812</v>
      </c>
      <c r="B529" s="176">
        <v>46086</v>
      </c>
      <c r="C529" s="172" t="s">
        <v>92</v>
      </c>
      <c r="D529" s="172" t="s">
        <v>96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46081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0</v>
      </c>
    </row>
    <row r="530" spans="1:16" ht="19.5" hidden="1" customHeight="1">
      <c r="A530" s="172" t="s">
        <v>2812</v>
      </c>
      <c r="B530" s="176">
        <v>46086</v>
      </c>
      <c r="C530" s="172" t="s">
        <v>92</v>
      </c>
      <c r="D530" s="172" t="s">
        <v>97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46081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-46.77</v>
      </c>
    </row>
    <row r="531" spans="1:16" ht="19.5" hidden="1" customHeight="1">
      <c r="A531" s="172" t="s">
        <v>2812</v>
      </c>
      <c r="B531" s="176">
        <v>46086</v>
      </c>
      <c r="C531" s="172" t="s">
        <v>2694</v>
      </c>
      <c r="D531" s="172" t="s">
        <v>98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0</v>
      </c>
      <c r="J531" s="176">
        <v>46081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-15</v>
      </c>
    </row>
    <row r="532" spans="1:16" ht="19.5" hidden="1" customHeight="1">
      <c r="A532" s="172" t="s">
        <v>2813</v>
      </c>
      <c r="B532" s="176">
        <v>46086</v>
      </c>
      <c r="C532" s="172" t="s">
        <v>92</v>
      </c>
      <c r="D532" s="172" t="s">
        <v>24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2470</v>
      </c>
      <c r="J532" s="176">
        <v>46083</v>
      </c>
      <c r="K532" s="172" t="s">
        <v>93</v>
      </c>
      <c r="L532" s="172" t="s">
        <v>94</v>
      </c>
      <c r="M532" s="179">
        <v>0.43</v>
      </c>
      <c r="N532" s="177"/>
      <c r="O532" s="177">
        <v>35</v>
      </c>
      <c r="P532" s="180">
        <v>-101.26</v>
      </c>
    </row>
    <row r="533" spans="1:16" ht="19.5" hidden="1" customHeight="1">
      <c r="A533" s="172" t="s">
        <v>2813</v>
      </c>
      <c r="B533" s="176">
        <v>46086</v>
      </c>
      <c r="C533" s="172" t="s">
        <v>100</v>
      </c>
      <c r="D533" s="172" t="s">
        <v>101</v>
      </c>
      <c r="E533" s="172" t="s">
        <v>42</v>
      </c>
      <c r="F533" s="172" t="s">
        <v>89</v>
      </c>
      <c r="G533" s="172" t="s">
        <v>84</v>
      </c>
      <c r="H533" s="177">
        <v>1</v>
      </c>
      <c r="I533" s="178">
        <v>2470</v>
      </c>
      <c r="J533" s="176">
        <v>46083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1017.13</v>
      </c>
    </row>
    <row r="534" spans="1:16" ht="19.5" hidden="1" customHeight="1">
      <c r="A534" s="172" t="s">
        <v>2813</v>
      </c>
      <c r="B534" s="176">
        <v>46086</v>
      </c>
      <c r="C534" s="172" t="s">
        <v>100</v>
      </c>
      <c r="D534" s="172" t="s">
        <v>102</v>
      </c>
      <c r="E534" s="172" t="s">
        <v>42</v>
      </c>
      <c r="F534" s="172" t="s">
        <v>89</v>
      </c>
      <c r="G534" s="172" t="s">
        <v>84</v>
      </c>
      <c r="H534" s="177">
        <v>1</v>
      </c>
      <c r="I534" s="178">
        <v>2470</v>
      </c>
      <c r="J534" s="176">
        <v>46083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10.17</v>
      </c>
    </row>
    <row r="535" spans="1:16" ht="19.5" hidden="1" customHeight="1">
      <c r="A535" s="172" t="s">
        <v>2813</v>
      </c>
      <c r="B535" s="176">
        <v>46086</v>
      </c>
      <c r="C535" s="172" t="s">
        <v>100</v>
      </c>
      <c r="D535" s="172" t="s">
        <v>103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2470</v>
      </c>
      <c r="J535" s="176">
        <v>46083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1442.7</v>
      </c>
    </row>
    <row r="536" spans="1:16" ht="19.5" hidden="1" customHeight="1">
      <c r="A536" s="172" t="s">
        <v>2813</v>
      </c>
      <c r="B536" s="176">
        <v>46086</v>
      </c>
      <c r="C536" s="172" t="s">
        <v>104</v>
      </c>
      <c r="D536" s="172" t="s">
        <v>105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2470</v>
      </c>
      <c r="J536" s="176">
        <v>46083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-1062.0999999999999</v>
      </c>
    </row>
    <row r="537" spans="1:16" ht="19.5" hidden="1" customHeight="1">
      <c r="A537" s="172" t="s">
        <v>2813</v>
      </c>
      <c r="B537" s="176">
        <v>46086</v>
      </c>
      <c r="C537" s="172" t="s">
        <v>2694</v>
      </c>
      <c r="D537" s="172" t="s">
        <v>95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2470</v>
      </c>
      <c r="J537" s="176">
        <v>46083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-11.92</v>
      </c>
    </row>
    <row r="538" spans="1:16" ht="19.5" hidden="1" customHeight="1">
      <c r="A538" s="172" t="s">
        <v>2814</v>
      </c>
      <c r="B538" s="176">
        <v>46086</v>
      </c>
      <c r="C538" s="172" t="s">
        <v>92</v>
      </c>
      <c r="D538" s="172" t="s">
        <v>24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0</v>
      </c>
      <c r="J538" s="176">
        <v>46080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-46.77</v>
      </c>
    </row>
    <row r="539" spans="1:16" ht="19.5" hidden="1" customHeight="1">
      <c r="A539" s="172" t="s">
        <v>2814</v>
      </c>
      <c r="B539" s="176">
        <v>46086</v>
      </c>
      <c r="C539" s="172" t="s">
        <v>2694</v>
      </c>
      <c r="D539" s="172" t="s">
        <v>95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0</v>
      </c>
      <c r="J539" s="176">
        <v>46080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-13.9</v>
      </c>
    </row>
    <row r="540" spans="1:16" ht="19.5" hidden="1" customHeight="1">
      <c r="A540" s="172" t="s">
        <v>2814</v>
      </c>
      <c r="B540" s="176">
        <v>46086</v>
      </c>
      <c r="C540" s="172" t="s">
        <v>92</v>
      </c>
      <c r="D540" s="172" t="s">
        <v>96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0</v>
      </c>
      <c r="J540" s="176">
        <v>46080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0</v>
      </c>
    </row>
    <row r="541" spans="1:16" ht="19.5" hidden="1" customHeight="1">
      <c r="A541" s="172" t="s">
        <v>2814</v>
      </c>
      <c r="B541" s="176">
        <v>46086</v>
      </c>
      <c r="C541" s="172" t="s">
        <v>92</v>
      </c>
      <c r="D541" s="172" t="s">
        <v>97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0</v>
      </c>
      <c r="J541" s="176">
        <v>46080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-46.77</v>
      </c>
    </row>
    <row r="542" spans="1:16" ht="19.5" hidden="1" customHeight="1">
      <c r="A542" s="172" t="s">
        <v>2815</v>
      </c>
      <c r="B542" s="176">
        <v>46086</v>
      </c>
      <c r="C542" s="172" t="s">
        <v>92</v>
      </c>
      <c r="D542" s="172" t="s">
        <v>24</v>
      </c>
      <c r="E542" s="172" t="s">
        <v>56</v>
      </c>
      <c r="F542" s="172" t="s">
        <v>1213</v>
      </c>
      <c r="G542" s="172" t="s">
        <v>84</v>
      </c>
      <c r="H542" s="177">
        <v>1</v>
      </c>
      <c r="I542" s="178">
        <v>2400</v>
      </c>
      <c r="J542" s="176">
        <v>46076</v>
      </c>
      <c r="K542" s="172" t="s">
        <v>93</v>
      </c>
      <c r="L542" s="172" t="s">
        <v>94</v>
      </c>
      <c r="M542" s="179">
        <v>0.43</v>
      </c>
      <c r="N542" s="177"/>
      <c r="O542" s="177">
        <v>37</v>
      </c>
      <c r="P542" s="180">
        <v>-127.72</v>
      </c>
    </row>
    <row r="543" spans="1:16" ht="19.5" hidden="1" customHeight="1">
      <c r="A543" s="172" t="s">
        <v>2815</v>
      </c>
      <c r="B543" s="176">
        <v>46086</v>
      </c>
      <c r="C543" s="172" t="s">
        <v>100</v>
      </c>
      <c r="D543" s="172" t="s">
        <v>101</v>
      </c>
      <c r="E543" s="172" t="s">
        <v>56</v>
      </c>
      <c r="F543" s="172" t="s">
        <v>1213</v>
      </c>
      <c r="G543" s="172" t="s">
        <v>84</v>
      </c>
      <c r="H543" s="177">
        <v>1</v>
      </c>
      <c r="I543" s="178">
        <v>2400</v>
      </c>
      <c r="J543" s="176">
        <v>46076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1000.95</v>
      </c>
    </row>
    <row r="544" spans="1:16" ht="19.5" hidden="1" customHeight="1">
      <c r="A544" s="172" t="s">
        <v>2815</v>
      </c>
      <c r="B544" s="176">
        <v>46086</v>
      </c>
      <c r="C544" s="172" t="s">
        <v>100</v>
      </c>
      <c r="D544" s="172" t="s">
        <v>102</v>
      </c>
      <c r="E544" s="172" t="s">
        <v>56</v>
      </c>
      <c r="F544" s="172" t="s">
        <v>1213</v>
      </c>
      <c r="G544" s="172" t="s">
        <v>84</v>
      </c>
      <c r="H544" s="177">
        <v>1</v>
      </c>
      <c r="I544" s="178">
        <v>2400</v>
      </c>
      <c r="J544" s="176">
        <v>46076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10.01</v>
      </c>
    </row>
    <row r="545" spans="1:16" ht="19.5" hidden="1" customHeight="1">
      <c r="A545" s="172" t="s">
        <v>2815</v>
      </c>
      <c r="B545" s="176">
        <v>46086</v>
      </c>
      <c r="C545" s="172" t="s">
        <v>100</v>
      </c>
      <c r="D545" s="172" t="s">
        <v>103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2400</v>
      </c>
      <c r="J545" s="176">
        <v>46076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1389.04</v>
      </c>
    </row>
    <row r="546" spans="1:16" ht="19.5" hidden="1" customHeight="1">
      <c r="A546" s="172" t="s">
        <v>2815</v>
      </c>
      <c r="B546" s="176">
        <v>46086</v>
      </c>
      <c r="C546" s="172" t="s">
        <v>104</v>
      </c>
      <c r="D546" s="172" t="s">
        <v>105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2400</v>
      </c>
      <c r="J546" s="176">
        <v>46076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-1032</v>
      </c>
    </row>
    <row r="547" spans="1:16" ht="19.5" hidden="1" customHeight="1">
      <c r="A547" s="172" t="s">
        <v>2815</v>
      </c>
      <c r="B547" s="176">
        <v>46086</v>
      </c>
      <c r="C547" s="172" t="s">
        <v>2694</v>
      </c>
      <c r="D547" s="172" t="s">
        <v>95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2400</v>
      </c>
      <c r="J547" s="176">
        <v>46076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-25</v>
      </c>
    </row>
    <row r="548" spans="1:16" ht="19.5" hidden="1" customHeight="1">
      <c r="A548" s="172" t="s">
        <v>2816</v>
      </c>
      <c r="B548" s="176">
        <v>46086</v>
      </c>
      <c r="C548" s="172" t="s">
        <v>2694</v>
      </c>
      <c r="D548" s="172" t="s">
        <v>82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0</v>
      </c>
      <c r="J548" s="176">
        <v>46086</v>
      </c>
      <c r="K548" s="172" t="s">
        <v>85</v>
      </c>
      <c r="L548" s="172" t="s">
        <v>85</v>
      </c>
      <c r="M548" s="179">
        <v>0</v>
      </c>
      <c r="N548" s="177"/>
      <c r="O548" s="177"/>
      <c r="P548" s="180">
        <v>-19.04</v>
      </c>
    </row>
    <row r="549" spans="1:16" ht="19.5" hidden="1" customHeight="1">
      <c r="A549" s="172" t="s">
        <v>2815</v>
      </c>
      <c r="B549" s="176">
        <v>46086</v>
      </c>
      <c r="C549" s="172" t="s">
        <v>2694</v>
      </c>
      <c r="D549" s="172" t="s">
        <v>82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0</v>
      </c>
      <c r="J549" s="176">
        <v>46076</v>
      </c>
      <c r="K549" s="172" t="s">
        <v>85</v>
      </c>
      <c r="L549" s="172" t="s">
        <v>85</v>
      </c>
      <c r="M549" s="179">
        <v>0</v>
      </c>
      <c r="N549" s="177"/>
      <c r="O549" s="177"/>
      <c r="P549" s="180">
        <v>-19.02</v>
      </c>
    </row>
    <row r="550" spans="1:16" ht="19.5" hidden="1" customHeight="1">
      <c r="A550" s="172" t="s">
        <v>2817</v>
      </c>
      <c r="B550" s="176">
        <v>46086</v>
      </c>
      <c r="C550" s="172" t="s">
        <v>92</v>
      </c>
      <c r="D550" s="172" t="s">
        <v>24</v>
      </c>
      <c r="E550" s="172" t="s">
        <v>55</v>
      </c>
      <c r="F550" s="172" t="s">
        <v>1272</v>
      </c>
      <c r="G550" s="172" t="s">
        <v>84</v>
      </c>
      <c r="H550" s="177">
        <v>1</v>
      </c>
      <c r="I550" s="178">
        <v>0</v>
      </c>
      <c r="J550" s="176">
        <v>46065</v>
      </c>
      <c r="K550" s="172" t="s">
        <v>93</v>
      </c>
      <c r="L550" s="172" t="s">
        <v>94</v>
      </c>
      <c r="M550" s="179">
        <v>0</v>
      </c>
      <c r="N550" s="177"/>
      <c r="O550" s="177">
        <v>36</v>
      </c>
      <c r="P550" s="180">
        <v>-56.94</v>
      </c>
    </row>
    <row r="551" spans="1:16" ht="19.5" hidden="1" customHeight="1">
      <c r="A551" s="172" t="s">
        <v>2817</v>
      </c>
      <c r="B551" s="176">
        <v>46086</v>
      </c>
      <c r="C551" s="172" t="s">
        <v>2694</v>
      </c>
      <c r="D551" s="172" t="s">
        <v>95</v>
      </c>
      <c r="E551" s="172" t="s">
        <v>55</v>
      </c>
      <c r="F551" s="172" t="s">
        <v>1272</v>
      </c>
      <c r="G551" s="172" t="s">
        <v>84</v>
      </c>
      <c r="H551" s="177">
        <v>1</v>
      </c>
      <c r="I551" s="178">
        <v>0</v>
      </c>
      <c r="J551" s="176">
        <v>46065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-14.74</v>
      </c>
    </row>
    <row r="552" spans="1:16" ht="19.5" hidden="1" customHeight="1">
      <c r="A552" s="172" t="s">
        <v>2817</v>
      </c>
      <c r="B552" s="176">
        <v>46086</v>
      </c>
      <c r="C552" s="172" t="s">
        <v>92</v>
      </c>
      <c r="D552" s="172" t="s">
        <v>96</v>
      </c>
      <c r="E552" s="172" t="s">
        <v>55</v>
      </c>
      <c r="F552" s="172" t="s">
        <v>1272</v>
      </c>
      <c r="G552" s="172" t="s">
        <v>84</v>
      </c>
      <c r="H552" s="177">
        <v>1</v>
      </c>
      <c r="I552" s="178">
        <v>0</v>
      </c>
      <c r="J552" s="176">
        <v>46065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0</v>
      </c>
    </row>
    <row r="553" spans="1:16" ht="19.5" hidden="1" customHeight="1">
      <c r="A553" s="172" t="s">
        <v>2817</v>
      </c>
      <c r="B553" s="176">
        <v>46086</v>
      </c>
      <c r="C553" s="172" t="s">
        <v>92</v>
      </c>
      <c r="D553" s="172" t="s">
        <v>97</v>
      </c>
      <c r="E553" s="172" t="s">
        <v>55</v>
      </c>
      <c r="F553" s="172" t="s">
        <v>1272</v>
      </c>
      <c r="G553" s="172" t="s">
        <v>84</v>
      </c>
      <c r="H553" s="177">
        <v>1</v>
      </c>
      <c r="I553" s="178">
        <v>0</v>
      </c>
      <c r="J553" s="176">
        <v>46065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-56.94</v>
      </c>
    </row>
    <row r="554" spans="1:16" ht="19.5" hidden="1" customHeight="1">
      <c r="A554" s="172" t="s">
        <v>2818</v>
      </c>
      <c r="B554" s="176">
        <v>46086</v>
      </c>
      <c r="C554" s="172" t="s">
        <v>92</v>
      </c>
      <c r="D554" s="172" t="s">
        <v>96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0</v>
      </c>
      <c r="J554" s="176">
        <v>46075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2818</v>
      </c>
      <c r="B555" s="176">
        <v>46086</v>
      </c>
      <c r="C555" s="172" t="s">
        <v>92</v>
      </c>
      <c r="D555" s="172" t="s">
        <v>97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0</v>
      </c>
      <c r="J555" s="176">
        <v>46075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-46.77</v>
      </c>
    </row>
    <row r="556" spans="1:16" ht="19.5" hidden="1" customHeight="1">
      <c r="A556" s="172" t="s">
        <v>2818</v>
      </c>
      <c r="B556" s="176">
        <v>46086</v>
      </c>
      <c r="C556" s="172" t="s">
        <v>2694</v>
      </c>
      <c r="D556" s="172" t="s">
        <v>98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0</v>
      </c>
      <c r="J556" s="176">
        <v>46075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2818</v>
      </c>
      <c r="B557" s="176">
        <v>46086</v>
      </c>
      <c r="C557" s="172" t="s">
        <v>92</v>
      </c>
      <c r="D557" s="172" t="s">
        <v>24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0</v>
      </c>
      <c r="J557" s="176">
        <v>46075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-46.77</v>
      </c>
    </row>
    <row r="558" spans="1:16" ht="19.5" hidden="1" customHeight="1">
      <c r="A558" s="172" t="s">
        <v>2818</v>
      </c>
      <c r="B558" s="176">
        <v>46086</v>
      </c>
      <c r="C558" s="172" t="s">
        <v>2694</v>
      </c>
      <c r="D558" s="172" t="s">
        <v>95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-25</v>
      </c>
    </row>
    <row r="559" spans="1:16" ht="19.5" hidden="1" customHeight="1">
      <c r="A559" s="172" t="s">
        <v>2819</v>
      </c>
      <c r="B559" s="176">
        <v>46086</v>
      </c>
      <c r="C559" s="172" t="s">
        <v>2694</v>
      </c>
      <c r="D559" s="172" t="s">
        <v>82</v>
      </c>
      <c r="E559" s="172" t="s">
        <v>60</v>
      </c>
      <c r="F559" s="172" t="s">
        <v>1426</v>
      </c>
      <c r="G559" s="172" t="s">
        <v>84</v>
      </c>
      <c r="H559" s="177">
        <v>1</v>
      </c>
      <c r="I559" s="178">
        <v>0</v>
      </c>
      <c r="J559" s="176">
        <v>46086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-18.57</v>
      </c>
    </row>
    <row r="560" spans="1:16" ht="19.5" hidden="1" customHeight="1">
      <c r="A560" s="172" t="s">
        <v>2820</v>
      </c>
      <c r="B560" s="176">
        <v>46086</v>
      </c>
      <c r="C560" s="172" t="s">
        <v>92</v>
      </c>
      <c r="D560" s="172" t="s">
        <v>24</v>
      </c>
      <c r="E560" s="172" t="s">
        <v>43</v>
      </c>
      <c r="F560" s="172" t="s">
        <v>125</v>
      </c>
      <c r="G560" s="172" t="s">
        <v>84</v>
      </c>
      <c r="H560" s="177">
        <v>1</v>
      </c>
      <c r="I560" s="178">
        <v>2500</v>
      </c>
      <c r="J560" s="176">
        <v>46075</v>
      </c>
      <c r="K560" s="172" t="s">
        <v>93</v>
      </c>
      <c r="L560" s="172" t="s">
        <v>94</v>
      </c>
      <c r="M560" s="179">
        <v>0.43</v>
      </c>
      <c r="N560" s="177"/>
      <c r="O560" s="177">
        <v>37</v>
      </c>
      <c r="P560" s="180">
        <v>-115.48</v>
      </c>
    </row>
    <row r="561" spans="1:16" ht="19.5" hidden="1" customHeight="1">
      <c r="A561" s="172" t="s">
        <v>2820</v>
      </c>
      <c r="B561" s="176">
        <v>46086</v>
      </c>
      <c r="C561" s="172" t="s">
        <v>100</v>
      </c>
      <c r="D561" s="172" t="s">
        <v>101</v>
      </c>
      <c r="E561" s="172" t="s">
        <v>43</v>
      </c>
      <c r="F561" s="172" t="s">
        <v>125</v>
      </c>
      <c r="G561" s="172" t="s">
        <v>84</v>
      </c>
      <c r="H561" s="177">
        <v>1</v>
      </c>
      <c r="I561" s="178">
        <v>2500</v>
      </c>
      <c r="J561" s="176">
        <v>46075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956.27</v>
      </c>
    </row>
    <row r="562" spans="1:16" ht="19.5" hidden="1" customHeight="1">
      <c r="A562" s="172" t="s">
        <v>2820</v>
      </c>
      <c r="B562" s="176">
        <v>46086</v>
      </c>
      <c r="C562" s="172" t="s">
        <v>100</v>
      </c>
      <c r="D562" s="172" t="s">
        <v>102</v>
      </c>
      <c r="E562" s="172" t="s">
        <v>43</v>
      </c>
      <c r="F562" s="172" t="s">
        <v>125</v>
      </c>
      <c r="G562" s="172" t="s">
        <v>84</v>
      </c>
      <c r="H562" s="177">
        <v>1</v>
      </c>
      <c r="I562" s="178">
        <v>2500</v>
      </c>
      <c r="J562" s="176">
        <v>46075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9.56</v>
      </c>
    </row>
    <row r="563" spans="1:16" ht="19.5" hidden="1" customHeight="1">
      <c r="A563" s="172" t="s">
        <v>2820</v>
      </c>
      <c r="B563" s="176">
        <v>46086</v>
      </c>
      <c r="C563" s="172" t="s">
        <v>100</v>
      </c>
      <c r="D563" s="172" t="s">
        <v>103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2500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1534.17</v>
      </c>
    </row>
    <row r="564" spans="1:16" ht="19.5" hidden="1" customHeight="1">
      <c r="A564" s="172" t="s">
        <v>2820</v>
      </c>
      <c r="B564" s="176">
        <v>46086</v>
      </c>
      <c r="C564" s="172" t="s">
        <v>104</v>
      </c>
      <c r="D564" s="172" t="s">
        <v>105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2500</v>
      </c>
      <c r="J564" s="176">
        <v>46075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-1075</v>
      </c>
    </row>
    <row r="565" spans="1:16" ht="19.5" hidden="1" customHeight="1">
      <c r="A565" s="172" t="s">
        <v>2820</v>
      </c>
      <c r="B565" s="176">
        <v>46086</v>
      </c>
      <c r="C565" s="172" t="s">
        <v>2694</v>
      </c>
      <c r="D565" s="172" t="s">
        <v>95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2500</v>
      </c>
      <c r="J565" s="176">
        <v>46075</v>
      </c>
      <c r="K565" s="172" t="s">
        <v>93</v>
      </c>
      <c r="L565" s="172" t="s">
        <v>94</v>
      </c>
      <c r="M565" s="179">
        <v>0.43</v>
      </c>
      <c r="N565" s="177"/>
      <c r="O565" s="177"/>
      <c r="P565" s="180">
        <v>-25</v>
      </c>
    </row>
    <row r="566" spans="1:16" ht="19.5" hidden="1" customHeight="1">
      <c r="A566" s="172" t="s">
        <v>2821</v>
      </c>
      <c r="B566" s="176">
        <v>46086</v>
      </c>
      <c r="C566" s="172" t="s">
        <v>92</v>
      </c>
      <c r="D566" s="172" t="s">
        <v>24</v>
      </c>
      <c r="E566" s="172" t="s">
        <v>52</v>
      </c>
      <c r="F566" s="172" t="s">
        <v>90</v>
      </c>
      <c r="G566" s="172" t="s">
        <v>84</v>
      </c>
      <c r="H566" s="177">
        <v>1</v>
      </c>
      <c r="I566" s="178">
        <v>2470</v>
      </c>
      <c r="J566" s="176">
        <v>46082</v>
      </c>
      <c r="K566" s="172" t="s">
        <v>93</v>
      </c>
      <c r="L566" s="172" t="s">
        <v>94</v>
      </c>
      <c r="M566" s="179">
        <v>0.43</v>
      </c>
      <c r="N566" s="177"/>
      <c r="O566" s="177">
        <v>35</v>
      </c>
      <c r="P566" s="180">
        <v>-114.68</v>
      </c>
    </row>
    <row r="567" spans="1:16" ht="19.5" hidden="1" customHeight="1">
      <c r="A567" s="172" t="s">
        <v>2821</v>
      </c>
      <c r="B567" s="176">
        <v>46086</v>
      </c>
      <c r="C567" s="172" t="s">
        <v>100</v>
      </c>
      <c r="D567" s="172" t="s">
        <v>101</v>
      </c>
      <c r="E567" s="172" t="s">
        <v>52</v>
      </c>
      <c r="F567" s="172" t="s">
        <v>90</v>
      </c>
      <c r="G567" s="172" t="s">
        <v>84</v>
      </c>
      <c r="H567" s="177">
        <v>1</v>
      </c>
      <c r="I567" s="178">
        <v>2470</v>
      </c>
      <c r="J567" s="176">
        <v>46082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1001.9</v>
      </c>
    </row>
    <row r="568" spans="1:16" ht="19.5" hidden="1" customHeight="1">
      <c r="A568" s="172" t="s">
        <v>2821</v>
      </c>
      <c r="B568" s="176">
        <v>46086</v>
      </c>
      <c r="C568" s="172" t="s">
        <v>100</v>
      </c>
      <c r="D568" s="172" t="s">
        <v>102</v>
      </c>
      <c r="E568" s="172" t="s">
        <v>52</v>
      </c>
      <c r="F568" s="172" t="s">
        <v>90</v>
      </c>
      <c r="G568" s="172" t="s">
        <v>84</v>
      </c>
      <c r="H568" s="177">
        <v>1</v>
      </c>
      <c r="I568" s="178">
        <v>2470</v>
      </c>
      <c r="J568" s="176">
        <v>46082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10.02</v>
      </c>
    </row>
    <row r="569" spans="1:16" ht="19.5" hidden="1" customHeight="1">
      <c r="A569" s="172" t="s">
        <v>2821</v>
      </c>
      <c r="B569" s="176">
        <v>46086</v>
      </c>
      <c r="C569" s="172" t="s">
        <v>100</v>
      </c>
      <c r="D569" s="172" t="s">
        <v>103</v>
      </c>
      <c r="E569" s="172" t="s">
        <v>52</v>
      </c>
      <c r="F569" s="172" t="s">
        <v>90</v>
      </c>
      <c r="G569" s="172" t="s">
        <v>84</v>
      </c>
      <c r="H569" s="177">
        <v>1</v>
      </c>
      <c r="I569" s="178">
        <v>2470</v>
      </c>
      <c r="J569" s="176">
        <v>46082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1458.08</v>
      </c>
    </row>
    <row r="570" spans="1:16" ht="19.5" hidden="1" customHeight="1">
      <c r="A570" s="172" t="s">
        <v>2821</v>
      </c>
      <c r="B570" s="176">
        <v>46086</v>
      </c>
      <c r="C570" s="172" t="s">
        <v>104</v>
      </c>
      <c r="D570" s="172" t="s">
        <v>105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2470</v>
      </c>
      <c r="J570" s="176">
        <v>46082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-1062.0999999999999</v>
      </c>
    </row>
    <row r="571" spans="1:16" ht="19.5" hidden="1" customHeight="1">
      <c r="A571" s="172" t="s">
        <v>2821</v>
      </c>
      <c r="B571" s="176">
        <v>46086</v>
      </c>
      <c r="C571" s="172" t="s">
        <v>2694</v>
      </c>
      <c r="D571" s="172" t="s">
        <v>95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2470</v>
      </c>
      <c r="J571" s="176">
        <v>46082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-20.78</v>
      </c>
    </row>
    <row r="572" spans="1:16" ht="19.5" hidden="1" customHeight="1">
      <c r="A572" s="172" t="s">
        <v>2820</v>
      </c>
      <c r="B572" s="176">
        <v>46086</v>
      </c>
      <c r="C572" s="172" t="s">
        <v>2694</v>
      </c>
      <c r="D572" s="172" t="s">
        <v>82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46075</v>
      </c>
      <c r="K572" s="172" t="s">
        <v>85</v>
      </c>
      <c r="L572" s="172" t="s">
        <v>85</v>
      </c>
      <c r="M572" s="179">
        <v>0</v>
      </c>
      <c r="N572" s="177"/>
      <c r="O572" s="177"/>
      <c r="P572" s="180">
        <v>-18.170000000000002</v>
      </c>
    </row>
    <row r="573" spans="1:16" ht="19.5" hidden="1" customHeight="1">
      <c r="A573" s="172" t="s">
        <v>2822</v>
      </c>
      <c r="B573" s="176">
        <v>46086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0</v>
      </c>
      <c r="J573" s="176">
        <v>46074</v>
      </c>
      <c r="K573" s="172" t="s">
        <v>93</v>
      </c>
      <c r="L573" s="172" t="s">
        <v>94</v>
      </c>
      <c r="M573" s="179">
        <v>0</v>
      </c>
      <c r="N573" s="177"/>
      <c r="O573" s="177">
        <v>38</v>
      </c>
      <c r="P573" s="180">
        <v>-56.94</v>
      </c>
    </row>
    <row r="574" spans="1:16" ht="19.5" hidden="1" customHeight="1">
      <c r="A574" s="172" t="s">
        <v>2822</v>
      </c>
      <c r="B574" s="176">
        <v>46086</v>
      </c>
      <c r="C574" s="172" t="s">
        <v>2694</v>
      </c>
      <c r="D574" s="172" t="s">
        <v>95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0</v>
      </c>
      <c r="J574" s="176">
        <v>46074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-22.02</v>
      </c>
    </row>
    <row r="575" spans="1:16" ht="19.5" hidden="1" customHeight="1">
      <c r="A575" s="172" t="s">
        <v>2822</v>
      </c>
      <c r="B575" s="176">
        <v>46086</v>
      </c>
      <c r="C575" s="172" t="s">
        <v>92</v>
      </c>
      <c r="D575" s="172" t="s">
        <v>96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0</v>
      </c>
      <c r="J575" s="176">
        <v>46074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0</v>
      </c>
    </row>
    <row r="576" spans="1:16" ht="19.5" hidden="1" customHeight="1">
      <c r="A576" s="172" t="s">
        <v>2822</v>
      </c>
      <c r="B576" s="176">
        <v>46086</v>
      </c>
      <c r="C576" s="172" t="s">
        <v>92</v>
      </c>
      <c r="D576" s="172" t="s">
        <v>97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0</v>
      </c>
      <c r="J576" s="176">
        <v>46074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-56.94</v>
      </c>
    </row>
    <row r="577" spans="1:16" ht="19.5" hidden="1" customHeight="1">
      <c r="A577" s="172" t="s">
        <v>2822</v>
      </c>
      <c r="B577" s="176">
        <v>46086</v>
      </c>
      <c r="C577" s="172" t="s">
        <v>2694</v>
      </c>
      <c r="D577" s="172" t="s">
        <v>98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0</v>
      </c>
      <c r="J577" s="176">
        <v>46074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-15</v>
      </c>
    </row>
    <row r="578" spans="1:16" ht="19.5" hidden="1" customHeight="1">
      <c r="A578" s="172" t="s">
        <v>2712</v>
      </c>
      <c r="B578" s="176">
        <v>46086</v>
      </c>
      <c r="C578" s="172" t="s">
        <v>2694</v>
      </c>
      <c r="D578" s="172" t="s">
        <v>82</v>
      </c>
      <c r="E578" s="172" t="s">
        <v>43</v>
      </c>
      <c r="F578" s="172" t="s">
        <v>125</v>
      </c>
      <c r="G578" s="172" t="s">
        <v>84</v>
      </c>
      <c r="H578" s="177">
        <v>1</v>
      </c>
      <c r="I578" s="178">
        <v>0</v>
      </c>
      <c r="J578" s="176">
        <v>46083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18.239999999999998</v>
      </c>
    </row>
    <row r="579" spans="1:16" ht="19.5" hidden="1" customHeight="1">
      <c r="A579" s="172" t="s">
        <v>2823</v>
      </c>
      <c r="B579" s="176">
        <v>46086</v>
      </c>
      <c r="C579" s="172" t="s">
        <v>92</v>
      </c>
      <c r="D579" s="172" t="s">
        <v>24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46078</v>
      </c>
      <c r="K579" s="172" t="s">
        <v>93</v>
      </c>
      <c r="L579" s="172" t="s">
        <v>94</v>
      </c>
      <c r="M579" s="179">
        <v>0</v>
      </c>
      <c r="N579" s="177"/>
      <c r="O579" s="177">
        <v>37</v>
      </c>
      <c r="P579" s="180">
        <v>-56.94</v>
      </c>
    </row>
    <row r="580" spans="1:16" ht="19.5" hidden="1" customHeight="1">
      <c r="A580" s="172" t="s">
        <v>2823</v>
      </c>
      <c r="B580" s="176">
        <v>46086</v>
      </c>
      <c r="C580" s="172" t="s">
        <v>92</v>
      </c>
      <c r="D580" s="172" t="s">
        <v>96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46078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2823</v>
      </c>
      <c r="B581" s="176">
        <v>46086</v>
      </c>
      <c r="C581" s="172" t="s">
        <v>92</v>
      </c>
      <c r="D581" s="172" t="s">
        <v>97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46078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2824</v>
      </c>
      <c r="B582" s="176">
        <v>46086</v>
      </c>
      <c r="C582" s="172" t="s">
        <v>92</v>
      </c>
      <c r="D582" s="172" t="s">
        <v>24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2470</v>
      </c>
      <c r="J582" s="176">
        <v>46082</v>
      </c>
      <c r="K582" s="172" t="s">
        <v>93</v>
      </c>
      <c r="L582" s="172" t="s">
        <v>94</v>
      </c>
      <c r="M582" s="179">
        <v>0.43</v>
      </c>
      <c r="N582" s="177"/>
      <c r="O582" s="177">
        <v>35</v>
      </c>
      <c r="P582" s="180">
        <v>-114.68</v>
      </c>
    </row>
    <row r="583" spans="1:16" ht="19.5" hidden="1" customHeight="1">
      <c r="A583" s="172" t="s">
        <v>2824</v>
      </c>
      <c r="B583" s="176">
        <v>46086</v>
      </c>
      <c r="C583" s="172" t="s">
        <v>100</v>
      </c>
      <c r="D583" s="172" t="s">
        <v>101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2470</v>
      </c>
      <c r="J583" s="176">
        <v>46082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929.52</v>
      </c>
    </row>
    <row r="584" spans="1:16" ht="19.5" hidden="1" customHeight="1">
      <c r="A584" s="172" t="s">
        <v>2824</v>
      </c>
      <c r="B584" s="176">
        <v>46086</v>
      </c>
      <c r="C584" s="172" t="s">
        <v>100</v>
      </c>
      <c r="D584" s="172" t="s">
        <v>102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2470</v>
      </c>
      <c r="J584" s="176">
        <v>46082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9.3000000000000007</v>
      </c>
    </row>
    <row r="585" spans="1:16" ht="19.5" hidden="1" customHeight="1">
      <c r="A585" s="172" t="s">
        <v>2824</v>
      </c>
      <c r="B585" s="176">
        <v>46086</v>
      </c>
      <c r="C585" s="172" t="s">
        <v>100</v>
      </c>
      <c r="D585" s="172" t="s">
        <v>103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2470</v>
      </c>
      <c r="J585" s="176">
        <v>46082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1531.18</v>
      </c>
    </row>
    <row r="586" spans="1:16" ht="19.5" hidden="1" customHeight="1">
      <c r="A586" s="172" t="s">
        <v>2824</v>
      </c>
      <c r="B586" s="176">
        <v>46086</v>
      </c>
      <c r="C586" s="172" t="s">
        <v>104</v>
      </c>
      <c r="D586" s="172" t="s">
        <v>105</v>
      </c>
      <c r="E586" s="172" t="s">
        <v>52</v>
      </c>
      <c r="F586" s="172" t="s">
        <v>90</v>
      </c>
      <c r="G586" s="172" t="s">
        <v>84</v>
      </c>
      <c r="H586" s="177">
        <v>1</v>
      </c>
      <c r="I586" s="178">
        <v>2470</v>
      </c>
      <c r="J586" s="176">
        <v>46082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-1062.0999999999999</v>
      </c>
    </row>
    <row r="587" spans="1:16" ht="19.5" hidden="1" customHeight="1">
      <c r="A587" s="172" t="s">
        <v>2824</v>
      </c>
      <c r="B587" s="176">
        <v>46086</v>
      </c>
      <c r="C587" s="172" t="s">
        <v>2694</v>
      </c>
      <c r="D587" s="172" t="s">
        <v>95</v>
      </c>
      <c r="E587" s="172" t="s">
        <v>52</v>
      </c>
      <c r="F587" s="172" t="s">
        <v>90</v>
      </c>
      <c r="G587" s="172" t="s">
        <v>84</v>
      </c>
      <c r="H587" s="177">
        <v>1</v>
      </c>
      <c r="I587" s="178">
        <v>2470</v>
      </c>
      <c r="J587" s="176">
        <v>46082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-17.850000000000001</v>
      </c>
    </row>
    <row r="588" spans="1:16" ht="19.5" hidden="1" customHeight="1">
      <c r="A588" s="172" t="s">
        <v>2824</v>
      </c>
      <c r="B588" s="176">
        <v>46086</v>
      </c>
      <c r="C588" s="172" t="s">
        <v>2694</v>
      </c>
      <c r="D588" s="172" t="s">
        <v>82</v>
      </c>
      <c r="E588" s="172" t="s">
        <v>52</v>
      </c>
      <c r="F588" s="172" t="s">
        <v>90</v>
      </c>
      <c r="G588" s="172" t="s">
        <v>84</v>
      </c>
      <c r="H588" s="177">
        <v>1</v>
      </c>
      <c r="I588" s="178">
        <v>0</v>
      </c>
      <c r="J588" s="176">
        <v>46082</v>
      </c>
      <c r="K588" s="172" t="s">
        <v>85</v>
      </c>
      <c r="L588" s="172" t="s">
        <v>85</v>
      </c>
      <c r="M588" s="179">
        <v>0</v>
      </c>
      <c r="N588" s="177"/>
      <c r="O588" s="177"/>
      <c r="P588" s="180">
        <v>-17.66</v>
      </c>
    </row>
    <row r="589" spans="1:16" ht="19.5" hidden="1" customHeight="1">
      <c r="A589" s="172" t="s">
        <v>2825</v>
      </c>
      <c r="B589" s="176">
        <v>46086</v>
      </c>
      <c r="C589" s="172" t="s">
        <v>92</v>
      </c>
      <c r="D589" s="172" t="s">
        <v>24</v>
      </c>
      <c r="E589" s="172" t="s">
        <v>60</v>
      </c>
      <c r="F589" s="172" t="s">
        <v>1426</v>
      </c>
      <c r="G589" s="172" t="s">
        <v>84</v>
      </c>
      <c r="H589" s="177">
        <v>1</v>
      </c>
      <c r="I589" s="178">
        <v>2470</v>
      </c>
      <c r="J589" s="176">
        <v>46083</v>
      </c>
      <c r="K589" s="172" t="s">
        <v>93</v>
      </c>
      <c r="L589" s="172" t="s">
        <v>94</v>
      </c>
      <c r="M589" s="179">
        <v>0.43</v>
      </c>
      <c r="N589" s="177"/>
      <c r="O589" s="177">
        <v>35</v>
      </c>
      <c r="P589" s="180">
        <v>-114.68</v>
      </c>
    </row>
    <row r="590" spans="1:16" ht="19.5" hidden="1" customHeight="1">
      <c r="A590" s="172" t="s">
        <v>2825</v>
      </c>
      <c r="B590" s="176">
        <v>46086</v>
      </c>
      <c r="C590" s="172" t="s">
        <v>100</v>
      </c>
      <c r="D590" s="172" t="s">
        <v>101</v>
      </c>
      <c r="E590" s="172" t="s">
        <v>60</v>
      </c>
      <c r="F590" s="172" t="s">
        <v>1426</v>
      </c>
      <c r="G590" s="172" t="s">
        <v>84</v>
      </c>
      <c r="H590" s="177">
        <v>1</v>
      </c>
      <c r="I590" s="178">
        <v>2470</v>
      </c>
      <c r="J590" s="176">
        <v>46083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867.62</v>
      </c>
    </row>
    <row r="591" spans="1:16" ht="19.5" hidden="1" customHeight="1">
      <c r="A591" s="172" t="s">
        <v>2825</v>
      </c>
      <c r="B591" s="176">
        <v>46086</v>
      </c>
      <c r="C591" s="172" t="s">
        <v>100</v>
      </c>
      <c r="D591" s="172" t="s">
        <v>102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2470</v>
      </c>
      <c r="J591" s="176">
        <v>46083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8.68</v>
      </c>
    </row>
    <row r="592" spans="1:16" ht="19.5" hidden="1" customHeight="1">
      <c r="A592" s="172" t="s">
        <v>2825</v>
      </c>
      <c r="B592" s="176">
        <v>46086</v>
      </c>
      <c r="C592" s="172" t="s">
        <v>100</v>
      </c>
      <c r="D592" s="172" t="s">
        <v>103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2470</v>
      </c>
      <c r="J592" s="176">
        <v>46083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1593.7</v>
      </c>
    </row>
    <row r="593" spans="1:16" ht="19.5" hidden="1" customHeight="1">
      <c r="A593" s="172" t="s">
        <v>2825</v>
      </c>
      <c r="B593" s="176">
        <v>46086</v>
      </c>
      <c r="C593" s="172" t="s">
        <v>104</v>
      </c>
      <c r="D593" s="172" t="s">
        <v>105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2470</v>
      </c>
      <c r="J593" s="176">
        <v>46083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-1062.0999999999999</v>
      </c>
    </row>
    <row r="594" spans="1:16" ht="19.5" hidden="1" customHeight="1">
      <c r="A594" s="172" t="s">
        <v>2826</v>
      </c>
      <c r="B594" s="176">
        <v>46086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2600</v>
      </c>
      <c r="J594" s="176">
        <v>46080</v>
      </c>
      <c r="K594" s="172" t="s">
        <v>93</v>
      </c>
      <c r="L594" s="172" t="s">
        <v>94</v>
      </c>
      <c r="M594" s="179">
        <v>0.43</v>
      </c>
      <c r="N594" s="177"/>
      <c r="O594" s="177">
        <v>36</v>
      </c>
      <c r="P594" s="180">
        <v>-124.24</v>
      </c>
    </row>
    <row r="595" spans="1:16" ht="19.5" hidden="1" customHeight="1">
      <c r="A595" s="172" t="s">
        <v>2826</v>
      </c>
      <c r="B595" s="176">
        <v>46086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2600</v>
      </c>
      <c r="J595" s="176">
        <v>46080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1009.51</v>
      </c>
    </row>
    <row r="596" spans="1:16" ht="19.5" hidden="1" customHeight="1">
      <c r="A596" s="172" t="s">
        <v>2826</v>
      </c>
      <c r="B596" s="176">
        <v>46086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2600</v>
      </c>
      <c r="J596" s="176">
        <v>46080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10.1</v>
      </c>
    </row>
    <row r="597" spans="1:16" ht="19.5" hidden="1" customHeight="1">
      <c r="A597" s="172" t="s">
        <v>2826</v>
      </c>
      <c r="B597" s="176">
        <v>46086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2600</v>
      </c>
      <c r="J597" s="176">
        <v>46080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1580.39</v>
      </c>
    </row>
    <row r="598" spans="1:16" ht="19.5" hidden="1" customHeight="1">
      <c r="A598" s="172" t="s">
        <v>2826</v>
      </c>
      <c r="B598" s="176">
        <v>46086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2600</v>
      </c>
      <c r="J598" s="176">
        <v>46080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-1118</v>
      </c>
    </row>
    <row r="599" spans="1:16" ht="19.5" hidden="1" customHeight="1">
      <c r="A599" s="172" t="s">
        <v>2826</v>
      </c>
      <c r="B599" s="176">
        <v>46086</v>
      </c>
      <c r="C599" s="172" t="s">
        <v>2694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2600</v>
      </c>
      <c r="J599" s="176">
        <v>46080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-15.14</v>
      </c>
    </row>
    <row r="600" spans="1:16" ht="19.5" hidden="1" customHeight="1">
      <c r="A600" s="172" t="s">
        <v>2826</v>
      </c>
      <c r="B600" s="176">
        <v>46086</v>
      </c>
      <c r="C600" s="172" t="s">
        <v>2694</v>
      </c>
      <c r="D600" s="172" t="s">
        <v>82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46080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-19.18</v>
      </c>
    </row>
    <row r="601" spans="1:16" ht="19.5" hidden="1" customHeight="1">
      <c r="A601" s="172" t="s">
        <v>2827</v>
      </c>
      <c r="B601" s="176">
        <v>46086</v>
      </c>
      <c r="C601" s="172" t="s">
        <v>2694</v>
      </c>
      <c r="D601" s="172" t="s">
        <v>82</v>
      </c>
      <c r="E601" s="172" t="s">
        <v>43</v>
      </c>
      <c r="F601" s="172" t="s">
        <v>125</v>
      </c>
      <c r="G601" s="172" t="s">
        <v>84</v>
      </c>
      <c r="H601" s="177">
        <v>1</v>
      </c>
      <c r="I601" s="178">
        <v>0</v>
      </c>
      <c r="J601" s="176">
        <v>46086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-16.07</v>
      </c>
    </row>
    <row r="602" spans="1:16" ht="19.5" hidden="1" customHeight="1">
      <c r="A602" s="172" t="s">
        <v>2828</v>
      </c>
      <c r="B602" s="176">
        <v>46086</v>
      </c>
      <c r="C602" s="172" t="s">
        <v>2694</v>
      </c>
      <c r="D602" s="172" t="s">
        <v>82</v>
      </c>
      <c r="E602" s="172" t="s">
        <v>60</v>
      </c>
      <c r="F602" s="172" t="s">
        <v>1426</v>
      </c>
      <c r="G602" s="172" t="s">
        <v>84</v>
      </c>
      <c r="H602" s="177">
        <v>1</v>
      </c>
      <c r="I602" s="178">
        <v>0</v>
      </c>
      <c r="J602" s="176">
        <v>46086</v>
      </c>
      <c r="K602" s="172" t="s">
        <v>85</v>
      </c>
      <c r="L602" s="172" t="s">
        <v>85</v>
      </c>
      <c r="M602" s="179">
        <v>0</v>
      </c>
      <c r="N602" s="177"/>
      <c r="O602" s="177"/>
      <c r="P602" s="180">
        <v>-15.82</v>
      </c>
    </row>
    <row r="603" spans="1:16" ht="19.5" hidden="1" customHeight="1">
      <c r="A603" s="172" t="s">
        <v>2828</v>
      </c>
      <c r="B603" s="176">
        <v>46086</v>
      </c>
      <c r="C603" s="172" t="s">
        <v>2694</v>
      </c>
      <c r="D603" s="172" t="s">
        <v>82</v>
      </c>
      <c r="E603" s="172" t="s">
        <v>58</v>
      </c>
      <c r="F603" s="172" t="s">
        <v>1300</v>
      </c>
      <c r="G603" s="172" t="s">
        <v>84</v>
      </c>
      <c r="H603" s="177">
        <v>1</v>
      </c>
      <c r="I603" s="178">
        <v>0</v>
      </c>
      <c r="J603" s="176">
        <v>46086</v>
      </c>
      <c r="K603" s="172" t="s">
        <v>85</v>
      </c>
      <c r="L603" s="172" t="s">
        <v>85</v>
      </c>
      <c r="M603" s="179">
        <v>0</v>
      </c>
      <c r="N603" s="177"/>
      <c r="O603" s="177"/>
      <c r="P603" s="180">
        <v>-15.42</v>
      </c>
    </row>
    <row r="604" spans="1:16" ht="19.5" hidden="1" customHeight="1">
      <c r="A604" s="172" t="s">
        <v>2829</v>
      </c>
      <c r="B604" s="176">
        <v>46086</v>
      </c>
      <c r="C604" s="172" t="s">
        <v>92</v>
      </c>
      <c r="D604" s="172" t="s">
        <v>24</v>
      </c>
      <c r="E604" s="172" t="s">
        <v>58</v>
      </c>
      <c r="F604" s="172" t="s">
        <v>1300</v>
      </c>
      <c r="G604" s="172" t="s">
        <v>84</v>
      </c>
      <c r="H604" s="177">
        <v>1</v>
      </c>
      <c r="I604" s="178">
        <v>2470</v>
      </c>
      <c r="J604" s="176">
        <v>46084</v>
      </c>
      <c r="K604" s="172" t="s">
        <v>93</v>
      </c>
      <c r="L604" s="172" t="s">
        <v>94</v>
      </c>
      <c r="M604" s="179">
        <v>0.43</v>
      </c>
      <c r="N604" s="177"/>
      <c r="O604" s="177">
        <v>35</v>
      </c>
      <c r="P604" s="180">
        <v>-114.68</v>
      </c>
    </row>
    <row r="605" spans="1:16" ht="19.5" hidden="1" customHeight="1">
      <c r="A605" s="172" t="s">
        <v>2829</v>
      </c>
      <c r="B605" s="176">
        <v>46086</v>
      </c>
      <c r="C605" s="172" t="s">
        <v>100</v>
      </c>
      <c r="D605" s="172" t="s">
        <v>101</v>
      </c>
      <c r="E605" s="172" t="s">
        <v>58</v>
      </c>
      <c r="F605" s="172" t="s">
        <v>1300</v>
      </c>
      <c r="G605" s="172" t="s">
        <v>84</v>
      </c>
      <c r="H605" s="177">
        <v>1</v>
      </c>
      <c r="I605" s="178">
        <v>2470</v>
      </c>
      <c r="J605" s="176">
        <v>46084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973.38</v>
      </c>
    </row>
    <row r="606" spans="1:16" ht="19.5" hidden="1" customHeight="1">
      <c r="A606" s="172" t="s">
        <v>2829</v>
      </c>
      <c r="B606" s="176">
        <v>46086</v>
      </c>
      <c r="C606" s="172" t="s">
        <v>100</v>
      </c>
      <c r="D606" s="172" t="s">
        <v>102</v>
      </c>
      <c r="E606" s="172" t="s">
        <v>58</v>
      </c>
      <c r="F606" s="172" t="s">
        <v>1300</v>
      </c>
      <c r="G606" s="172" t="s">
        <v>84</v>
      </c>
      <c r="H606" s="177">
        <v>1</v>
      </c>
      <c r="I606" s="178">
        <v>2470</v>
      </c>
      <c r="J606" s="176">
        <v>46084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9.73</v>
      </c>
    </row>
    <row r="607" spans="1:16" ht="19.5" hidden="1" customHeight="1">
      <c r="A607" s="172" t="s">
        <v>2829</v>
      </c>
      <c r="B607" s="176">
        <v>46086</v>
      </c>
      <c r="C607" s="172" t="s">
        <v>100</v>
      </c>
      <c r="D607" s="172" t="s">
        <v>103</v>
      </c>
      <c r="E607" s="172" t="s">
        <v>58</v>
      </c>
      <c r="F607" s="172" t="s">
        <v>1300</v>
      </c>
      <c r="G607" s="172" t="s">
        <v>84</v>
      </c>
      <c r="H607" s="177">
        <v>1</v>
      </c>
      <c r="I607" s="178">
        <v>2470</v>
      </c>
      <c r="J607" s="176">
        <v>46084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1486.89</v>
      </c>
    </row>
    <row r="608" spans="1:16" ht="19.5" hidden="1" customHeight="1">
      <c r="A608" s="172" t="s">
        <v>2829</v>
      </c>
      <c r="B608" s="176">
        <v>46086</v>
      </c>
      <c r="C608" s="172" t="s">
        <v>104</v>
      </c>
      <c r="D608" s="172" t="s">
        <v>105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2470</v>
      </c>
      <c r="J608" s="176">
        <v>46084</v>
      </c>
      <c r="K608" s="172" t="s">
        <v>93</v>
      </c>
      <c r="L608" s="172" t="s">
        <v>94</v>
      </c>
      <c r="M608" s="179">
        <v>0.43</v>
      </c>
      <c r="N608" s="177"/>
      <c r="O608" s="177"/>
      <c r="P608" s="180">
        <v>-1062.0999999999999</v>
      </c>
    </row>
    <row r="609" spans="1:16" ht="19.5" hidden="1" customHeight="1">
      <c r="A609" s="172" t="s">
        <v>2829</v>
      </c>
      <c r="B609" s="176">
        <v>46086</v>
      </c>
      <c r="C609" s="172" t="s">
        <v>2694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2470</v>
      </c>
      <c r="J609" s="176">
        <v>46084</v>
      </c>
      <c r="K609" s="172" t="s">
        <v>93</v>
      </c>
      <c r="L609" s="172" t="s">
        <v>94</v>
      </c>
      <c r="M609" s="179">
        <v>0.43</v>
      </c>
      <c r="N609" s="177"/>
      <c r="O609" s="177"/>
      <c r="P609" s="180">
        <v>-14.56</v>
      </c>
    </row>
    <row r="610" spans="1:16" ht="19.5" hidden="1" customHeight="1">
      <c r="A610" s="172" t="s">
        <v>2830</v>
      </c>
      <c r="B610" s="176">
        <v>46086</v>
      </c>
      <c r="C610" s="172" t="s">
        <v>92</v>
      </c>
      <c r="D610" s="172" t="s">
        <v>24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2470</v>
      </c>
      <c r="J610" s="176">
        <v>46083</v>
      </c>
      <c r="K610" s="172" t="s">
        <v>93</v>
      </c>
      <c r="L610" s="172" t="s">
        <v>94</v>
      </c>
      <c r="M610" s="179">
        <v>0.43</v>
      </c>
      <c r="N610" s="177"/>
      <c r="O610" s="177">
        <v>35</v>
      </c>
      <c r="P610" s="180">
        <v>-101.26</v>
      </c>
    </row>
    <row r="611" spans="1:16" ht="19.5" hidden="1" customHeight="1">
      <c r="A611" s="172" t="s">
        <v>2830</v>
      </c>
      <c r="B611" s="176">
        <v>46086</v>
      </c>
      <c r="C611" s="172" t="s">
        <v>100</v>
      </c>
      <c r="D611" s="172" t="s">
        <v>101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2470</v>
      </c>
      <c r="J611" s="176">
        <v>46083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957.43</v>
      </c>
    </row>
    <row r="612" spans="1:16" ht="19.5" hidden="1" customHeight="1">
      <c r="A612" s="172" t="s">
        <v>2830</v>
      </c>
      <c r="B612" s="176">
        <v>46086</v>
      </c>
      <c r="C612" s="172" t="s">
        <v>100</v>
      </c>
      <c r="D612" s="172" t="s">
        <v>102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2470</v>
      </c>
      <c r="J612" s="176">
        <v>46083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9.57</v>
      </c>
    </row>
    <row r="613" spans="1:16" ht="19.5" hidden="1" customHeight="1">
      <c r="A613" s="172" t="s">
        <v>2830</v>
      </c>
      <c r="B613" s="176">
        <v>46086</v>
      </c>
      <c r="C613" s="172" t="s">
        <v>100</v>
      </c>
      <c r="D613" s="172" t="s">
        <v>103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2470</v>
      </c>
      <c r="J613" s="176">
        <v>46083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1503</v>
      </c>
    </row>
    <row r="614" spans="1:16" ht="19.5" hidden="1" customHeight="1">
      <c r="A614" s="172" t="s">
        <v>2830</v>
      </c>
      <c r="B614" s="176">
        <v>46086</v>
      </c>
      <c r="C614" s="172" t="s">
        <v>104</v>
      </c>
      <c r="D614" s="172" t="s">
        <v>105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2470</v>
      </c>
      <c r="J614" s="176">
        <v>46083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-1062.0999999999999</v>
      </c>
    </row>
    <row r="615" spans="1:16" ht="19.5" hidden="1" customHeight="1">
      <c r="A615" s="172" t="s">
        <v>2830</v>
      </c>
      <c r="B615" s="176">
        <v>46086</v>
      </c>
      <c r="C615" s="172" t="s">
        <v>2694</v>
      </c>
      <c r="D615" s="172" t="s">
        <v>95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2470</v>
      </c>
      <c r="J615" s="176">
        <v>46083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-10.71</v>
      </c>
    </row>
    <row r="616" spans="1:16" ht="19.5" hidden="1" customHeight="1">
      <c r="A616" s="172" t="s">
        <v>2831</v>
      </c>
      <c r="B616" s="176">
        <v>46086</v>
      </c>
      <c r="C616" s="172" t="s">
        <v>92</v>
      </c>
      <c r="D616" s="172" t="s">
        <v>24</v>
      </c>
      <c r="E616" s="172" t="s">
        <v>60</v>
      </c>
      <c r="F616" s="172" t="s">
        <v>1426</v>
      </c>
      <c r="G616" s="172" t="s">
        <v>84</v>
      </c>
      <c r="H616" s="177">
        <v>1</v>
      </c>
      <c r="I616" s="178">
        <v>2470</v>
      </c>
      <c r="J616" s="176">
        <v>46083</v>
      </c>
      <c r="K616" s="172" t="s">
        <v>93</v>
      </c>
      <c r="L616" s="172" t="s">
        <v>94</v>
      </c>
      <c r="M616" s="179">
        <v>0.43</v>
      </c>
      <c r="N616" s="177"/>
      <c r="O616" s="177">
        <v>35</v>
      </c>
      <c r="P616" s="180">
        <v>-114.68</v>
      </c>
    </row>
    <row r="617" spans="1:16" ht="19.5" hidden="1" customHeight="1">
      <c r="A617" s="172" t="s">
        <v>2831</v>
      </c>
      <c r="B617" s="176">
        <v>46086</v>
      </c>
      <c r="C617" s="172" t="s">
        <v>100</v>
      </c>
      <c r="D617" s="172" t="s">
        <v>101</v>
      </c>
      <c r="E617" s="172" t="s">
        <v>60</v>
      </c>
      <c r="F617" s="172" t="s">
        <v>1426</v>
      </c>
      <c r="G617" s="172" t="s">
        <v>84</v>
      </c>
      <c r="H617" s="177">
        <v>1</v>
      </c>
      <c r="I617" s="178">
        <v>2470</v>
      </c>
      <c r="J617" s="176">
        <v>46083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996.19</v>
      </c>
    </row>
    <row r="618" spans="1:16" ht="19.5" hidden="1" customHeight="1">
      <c r="A618" s="172" t="s">
        <v>2831</v>
      </c>
      <c r="B618" s="176">
        <v>46086</v>
      </c>
      <c r="C618" s="172" t="s">
        <v>100</v>
      </c>
      <c r="D618" s="172" t="s">
        <v>102</v>
      </c>
      <c r="E618" s="172" t="s">
        <v>60</v>
      </c>
      <c r="F618" s="172" t="s">
        <v>1426</v>
      </c>
      <c r="G618" s="172" t="s">
        <v>84</v>
      </c>
      <c r="H618" s="177">
        <v>1</v>
      </c>
      <c r="I618" s="178">
        <v>2470</v>
      </c>
      <c r="J618" s="176">
        <v>46083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9.9600000000000009</v>
      </c>
    </row>
    <row r="619" spans="1:16" ht="19.5" hidden="1" customHeight="1">
      <c r="A619" s="172" t="s">
        <v>2831</v>
      </c>
      <c r="B619" s="176">
        <v>46086</v>
      </c>
      <c r="C619" s="172" t="s">
        <v>100</v>
      </c>
      <c r="D619" s="172" t="s">
        <v>103</v>
      </c>
      <c r="E619" s="172" t="s">
        <v>60</v>
      </c>
      <c r="F619" s="172" t="s">
        <v>1426</v>
      </c>
      <c r="G619" s="172" t="s">
        <v>84</v>
      </c>
      <c r="H619" s="177">
        <v>1</v>
      </c>
      <c r="I619" s="178">
        <v>2470</v>
      </c>
      <c r="J619" s="176">
        <v>46083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1463.85</v>
      </c>
    </row>
    <row r="620" spans="1:16" ht="19.5" hidden="1" customHeight="1">
      <c r="A620" s="172" t="s">
        <v>2831</v>
      </c>
      <c r="B620" s="176">
        <v>46086</v>
      </c>
      <c r="C620" s="172" t="s">
        <v>104</v>
      </c>
      <c r="D620" s="172" t="s">
        <v>105</v>
      </c>
      <c r="E620" s="172" t="s">
        <v>60</v>
      </c>
      <c r="F620" s="172" t="s">
        <v>1426</v>
      </c>
      <c r="G620" s="172" t="s">
        <v>84</v>
      </c>
      <c r="H620" s="177">
        <v>1</v>
      </c>
      <c r="I620" s="178">
        <v>2470</v>
      </c>
      <c r="J620" s="176">
        <v>46083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-1062.0999999999999</v>
      </c>
    </row>
    <row r="621" spans="1:16" ht="19.5" hidden="1" customHeight="1">
      <c r="A621" s="172" t="s">
        <v>2831</v>
      </c>
      <c r="B621" s="176">
        <v>46086</v>
      </c>
      <c r="C621" s="172" t="s">
        <v>2694</v>
      </c>
      <c r="D621" s="172" t="s">
        <v>95</v>
      </c>
      <c r="E621" s="172" t="s">
        <v>60</v>
      </c>
      <c r="F621" s="172" t="s">
        <v>1426</v>
      </c>
      <c r="G621" s="172" t="s">
        <v>84</v>
      </c>
      <c r="H621" s="177">
        <v>1</v>
      </c>
      <c r="I621" s="178">
        <v>2470</v>
      </c>
      <c r="J621" s="176">
        <v>46083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-9</v>
      </c>
    </row>
    <row r="622" spans="1:16" ht="19.5" hidden="1" customHeight="1">
      <c r="A622" s="172" t="s">
        <v>2832</v>
      </c>
      <c r="B622" s="176">
        <v>46086</v>
      </c>
      <c r="C622" s="172" t="s">
        <v>1748</v>
      </c>
      <c r="D622" s="172" t="s">
        <v>2749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0</v>
      </c>
      <c r="J622" s="176">
        <v>46083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-5</v>
      </c>
    </row>
    <row r="623" spans="1:16" ht="19.5" hidden="1" customHeight="1">
      <c r="A623" s="172" t="s">
        <v>2832</v>
      </c>
      <c r="B623" s="176">
        <v>46086</v>
      </c>
      <c r="C623" s="172" t="s">
        <v>2694</v>
      </c>
      <c r="D623" s="172" t="s">
        <v>2750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0</v>
      </c>
      <c r="J623" s="176">
        <v>46083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-10</v>
      </c>
    </row>
    <row r="624" spans="1:16" ht="19.5" hidden="1" customHeight="1">
      <c r="A624" s="172" t="s">
        <v>2830</v>
      </c>
      <c r="B624" s="176">
        <v>46086</v>
      </c>
      <c r="C624" s="172" t="s">
        <v>2694</v>
      </c>
      <c r="D624" s="172" t="s">
        <v>82</v>
      </c>
      <c r="E624" s="172" t="s">
        <v>42</v>
      </c>
      <c r="F624" s="172" t="s">
        <v>89</v>
      </c>
      <c r="G624" s="172" t="s">
        <v>84</v>
      </c>
      <c r="H624" s="177">
        <v>1</v>
      </c>
      <c r="I624" s="178">
        <v>0</v>
      </c>
      <c r="J624" s="176">
        <v>46083</v>
      </c>
      <c r="K624" s="172" t="s">
        <v>85</v>
      </c>
      <c r="L624" s="172" t="s">
        <v>85</v>
      </c>
      <c r="M624" s="179">
        <v>0</v>
      </c>
      <c r="N624" s="177"/>
      <c r="O624" s="177"/>
      <c r="P624" s="180">
        <v>-18.190000000000001</v>
      </c>
    </row>
    <row r="625" spans="1:16" ht="19.5" hidden="1" customHeight="1">
      <c r="A625" s="172" t="s">
        <v>2831</v>
      </c>
      <c r="B625" s="176">
        <v>46086</v>
      </c>
      <c r="C625" s="172" t="s">
        <v>2694</v>
      </c>
      <c r="D625" s="172" t="s">
        <v>82</v>
      </c>
      <c r="E625" s="172" t="s">
        <v>60</v>
      </c>
      <c r="F625" s="172" t="s">
        <v>1426</v>
      </c>
      <c r="G625" s="172" t="s">
        <v>84</v>
      </c>
      <c r="H625" s="177">
        <v>1</v>
      </c>
      <c r="I625" s="178">
        <v>0</v>
      </c>
      <c r="J625" s="176">
        <v>46083</v>
      </c>
      <c r="K625" s="172" t="s">
        <v>85</v>
      </c>
      <c r="L625" s="172" t="s">
        <v>85</v>
      </c>
      <c r="M625" s="179">
        <v>0</v>
      </c>
      <c r="N625" s="177"/>
      <c r="O625" s="177"/>
      <c r="P625" s="180">
        <v>-18.93</v>
      </c>
    </row>
    <row r="626" spans="1:16" ht="19.5" hidden="1" customHeight="1">
      <c r="A626" s="172" t="s">
        <v>2833</v>
      </c>
      <c r="B626" s="176">
        <v>46086</v>
      </c>
      <c r="C626" s="172" t="s">
        <v>2694</v>
      </c>
      <c r="D626" s="172" t="s">
        <v>82</v>
      </c>
      <c r="E626" s="172" t="s">
        <v>39</v>
      </c>
      <c r="F626" s="172" t="s">
        <v>117</v>
      </c>
      <c r="G626" s="172" t="s">
        <v>84</v>
      </c>
      <c r="H626" s="177">
        <v>1</v>
      </c>
      <c r="I626" s="178">
        <v>0</v>
      </c>
      <c r="J626" s="176">
        <v>46086</v>
      </c>
      <c r="K626" s="172" t="s">
        <v>85</v>
      </c>
      <c r="L626" s="172" t="s">
        <v>85</v>
      </c>
      <c r="M626" s="179">
        <v>0</v>
      </c>
      <c r="N626" s="177"/>
      <c r="O626" s="177"/>
      <c r="P626" s="180">
        <v>-9.4700000000000006</v>
      </c>
    </row>
    <row r="627" spans="1:16" ht="19.5" hidden="1" customHeight="1">
      <c r="A627" s="172" t="s">
        <v>2834</v>
      </c>
      <c r="B627" s="176">
        <v>46086</v>
      </c>
      <c r="C627" s="172" t="s">
        <v>2694</v>
      </c>
      <c r="D627" s="172" t="s">
        <v>82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0</v>
      </c>
      <c r="J627" s="176">
        <v>46086</v>
      </c>
      <c r="K627" s="172" t="s">
        <v>85</v>
      </c>
      <c r="L627" s="172" t="s">
        <v>85</v>
      </c>
      <c r="M627" s="179">
        <v>0</v>
      </c>
      <c r="N627" s="177"/>
      <c r="O627" s="177"/>
      <c r="P627" s="180">
        <v>-15.92</v>
      </c>
    </row>
    <row r="628" spans="1:16" ht="19.5" hidden="1" customHeight="1">
      <c r="A628" s="172" t="s">
        <v>2835</v>
      </c>
      <c r="B628" s="176">
        <v>46086</v>
      </c>
      <c r="C628" s="172" t="s">
        <v>92</v>
      </c>
      <c r="D628" s="172" t="s">
        <v>96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0</v>
      </c>
      <c r="J628" s="176">
        <v>46075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2835</v>
      </c>
      <c r="B629" s="176">
        <v>46086</v>
      </c>
      <c r="C629" s="172" t="s">
        <v>92</v>
      </c>
      <c r="D629" s="172" t="s">
        <v>97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0</v>
      </c>
      <c r="J629" s="176">
        <v>46075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-56.94</v>
      </c>
    </row>
    <row r="630" spans="1:16" ht="19.5" hidden="1" customHeight="1">
      <c r="A630" s="172" t="s">
        <v>2835</v>
      </c>
      <c r="B630" s="176">
        <v>46086</v>
      </c>
      <c r="C630" s="172" t="s">
        <v>2694</v>
      </c>
      <c r="D630" s="172" t="s">
        <v>98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46075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-15</v>
      </c>
    </row>
    <row r="631" spans="1:16" ht="19.5" hidden="1" customHeight="1">
      <c r="A631" s="172" t="s">
        <v>2835</v>
      </c>
      <c r="B631" s="176">
        <v>46086</v>
      </c>
      <c r="C631" s="172" t="s">
        <v>92</v>
      </c>
      <c r="D631" s="172" t="s">
        <v>24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0</v>
      </c>
      <c r="J631" s="176">
        <v>46075</v>
      </c>
      <c r="K631" s="172" t="s">
        <v>93</v>
      </c>
      <c r="L631" s="172" t="s">
        <v>94</v>
      </c>
      <c r="M631" s="179">
        <v>0</v>
      </c>
      <c r="N631" s="177"/>
      <c r="O631" s="177">
        <v>37</v>
      </c>
      <c r="P631" s="180">
        <v>-56.94</v>
      </c>
    </row>
    <row r="632" spans="1:16" ht="19.5" hidden="1" customHeight="1">
      <c r="A632" s="172" t="s">
        <v>2835</v>
      </c>
      <c r="B632" s="176">
        <v>46086</v>
      </c>
      <c r="C632" s="172" t="s">
        <v>2694</v>
      </c>
      <c r="D632" s="172" t="s">
        <v>95</v>
      </c>
      <c r="E632" s="172" t="s">
        <v>58</v>
      </c>
      <c r="F632" s="172" t="s">
        <v>1300</v>
      </c>
      <c r="G632" s="172" t="s">
        <v>84</v>
      </c>
      <c r="H632" s="177">
        <v>1</v>
      </c>
      <c r="I632" s="178">
        <v>0</v>
      </c>
      <c r="J632" s="176">
        <v>46075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-12.56</v>
      </c>
    </row>
    <row r="633" spans="1:16" ht="19.5" hidden="1" customHeight="1">
      <c r="A633" s="172" t="s">
        <v>2728</v>
      </c>
      <c r="B633" s="176">
        <v>46086</v>
      </c>
      <c r="C633" s="172" t="s">
        <v>109</v>
      </c>
      <c r="D633" s="172" t="s">
        <v>139</v>
      </c>
      <c r="E633" s="172" t="s">
        <v>85</v>
      </c>
      <c r="F633" s="172" t="s">
        <v>85</v>
      </c>
      <c r="G633" s="172" t="s">
        <v>85</v>
      </c>
      <c r="H633" s="177">
        <v>0</v>
      </c>
      <c r="I633" s="178">
        <v>0</v>
      </c>
      <c r="J633" s="176">
        <v>46086</v>
      </c>
      <c r="K633" s="172" t="s">
        <v>85</v>
      </c>
      <c r="L633" s="172" t="s">
        <v>85</v>
      </c>
      <c r="M633" s="179">
        <v>0</v>
      </c>
      <c r="N633" s="177"/>
      <c r="O633" s="177"/>
      <c r="P633" s="180">
        <v>-152.97</v>
      </c>
    </row>
    <row r="634" spans="1:16" ht="19.5" hidden="1" customHeight="1">
      <c r="A634" s="172" t="s">
        <v>2726</v>
      </c>
      <c r="B634" s="176">
        <v>46086</v>
      </c>
      <c r="C634" s="172" t="s">
        <v>109</v>
      </c>
      <c r="D634" s="172" t="s">
        <v>139</v>
      </c>
      <c r="E634" s="172" t="s">
        <v>85</v>
      </c>
      <c r="F634" s="172" t="s">
        <v>85</v>
      </c>
      <c r="G634" s="172" t="s">
        <v>85</v>
      </c>
      <c r="H634" s="177">
        <v>0</v>
      </c>
      <c r="I634" s="178">
        <v>0</v>
      </c>
      <c r="J634" s="176">
        <v>46086</v>
      </c>
      <c r="K634" s="172" t="s">
        <v>85</v>
      </c>
      <c r="L634" s="172" t="s">
        <v>85</v>
      </c>
      <c r="M634" s="179">
        <v>0</v>
      </c>
      <c r="N634" s="177"/>
      <c r="O634" s="177"/>
      <c r="P634" s="180">
        <v>-796.84</v>
      </c>
    </row>
    <row r="635" spans="1:16" ht="19.5" hidden="1" customHeight="1">
      <c r="A635" s="172" t="s">
        <v>2460</v>
      </c>
      <c r="B635" s="176">
        <v>46086</v>
      </c>
      <c r="C635" s="172" t="s">
        <v>109</v>
      </c>
      <c r="D635" s="172" t="s">
        <v>139</v>
      </c>
      <c r="E635" s="172" t="s">
        <v>85</v>
      </c>
      <c r="F635" s="172" t="s">
        <v>85</v>
      </c>
      <c r="G635" s="172" t="s">
        <v>85</v>
      </c>
      <c r="H635" s="177">
        <v>0</v>
      </c>
      <c r="I635" s="178">
        <v>0</v>
      </c>
      <c r="J635" s="176">
        <v>46086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-431.5</v>
      </c>
    </row>
    <row r="636" spans="1:16" ht="19.5" hidden="1" customHeight="1">
      <c r="A636" s="172" t="s">
        <v>2257</v>
      </c>
      <c r="B636" s="176">
        <v>46086</v>
      </c>
      <c r="C636" s="172" t="s">
        <v>109</v>
      </c>
      <c r="D636" s="172" t="s">
        <v>139</v>
      </c>
      <c r="E636" s="172" t="s">
        <v>85</v>
      </c>
      <c r="F636" s="172" t="s">
        <v>85</v>
      </c>
      <c r="G636" s="172" t="s">
        <v>85</v>
      </c>
      <c r="H636" s="177">
        <v>0</v>
      </c>
      <c r="I636" s="178">
        <v>0</v>
      </c>
      <c r="J636" s="176">
        <v>46086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-946.8</v>
      </c>
    </row>
    <row r="637" spans="1:16" ht="19.5" hidden="1" customHeight="1">
      <c r="A637" s="172" t="s">
        <v>1553</v>
      </c>
      <c r="B637" s="176">
        <v>46086</v>
      </c>
      <c r="C637" s="172" t="s">
        <v>109</v>
      </c>
      <c r="D637" s="172" t="s">
        <v>139</v>
      </c>
      <c r="E637" s="172" t="s">
        <v>85</v>
      </c>
      <c r="F637" s="172" t="s">
        <v>85</v>
      </c>
      <c r="G637" s="172" t="s">
        <v>85</v>
      </c>
      <c r="H637" s="177">
        <v>0</v>
      </c>
      <c r="I637" s="178">
        <v>0</v>
      </c>
      <c r="J637" s="176">
        <v>46086</v>
      </c>
      <c r="K637" s="172" t="s">
        <v>85</v>
      </c>
      <c r="L637" s="172" t="s">
        <v>85</v>
      </c>
      <c r="M637" s="179">
        <v>0</v>
      </c>
      <c r="N637" s="177"/>
      <c r="O637" s="177"/>
      <c r="P637" s="180">
        <v>-436.04</v>
      </c>
    </row>
    <row r="638" spans="1:16" ht="19.5" hidden="1" customHeight="1">
      <c r="A638" s="172" t="s">
        <v>141</v>
      </c>
      <c r="B638" s="176">
        <v>46086</v>
      </c>
      <c r="C638" s="172" t="s">
        <v>109</v>
      </c>
      <c r="D638" s="172" t="s">
        <v>139</v>
      </c>
      <c r="E638" s="172" t="s">
        <v>85</v>
      </c>
      <c r="F638" s="172" t="s">
        <v>85</v>
      </c>
      <c r="G638" s="172" t="s">
        <v>85</v>
      </c>
      <c r="H638" s="177">
        <v>0</v>
      </c>
      <c r="I638" s="178">
        <v>0</v>
      </c>
      <c r="J638" s="176">
        <v>46086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-578.59</v>
      </c>
    </row>
    <row r="639" spans="1:16" ht="19.5" hidden="1" customHeight="1">
      <c r="A639" s="172" t="s">
        <v>145</v>
      </c>
      <c r="B639" s="176">
        <v>46086</v>
      </c>
      <c r="C639" s="172" t="s">
        <v>109</v>
      </c>
      <c r="D639" s="172" t="s">
        <v>139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46086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-912.56</v>
      </c>
    </row>
    <row r="640" spans="1:16" ht="19.5" hidden="1" customHeight="1">
      <c r="A640" s="172" t="s">
        <v>144</v>
      </c>
      <c r="B640" s="176">
        <v>46086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46086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-791.1</v>
      </c>
    </row>
    <row r="641" spans="1:16" ht="19.5" hidden="1" customHeight="1">
      <c r="A641" s="172" t="s">
        <v>142</v>
      </c>
      <c r="B641" s="176">
        <v>46086</v>
      </c>
      <c r="C641" s="172" t="s">
        <v>109</v>
      </c>
      <c r="D641" s="172" t="s">
        <v>143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46086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-3673</v>
      </c>
    </row>
    <row r="642" spans="1:16" ht="19.5" hidden="1" customHeight="1">
      <c r="A642" s="172" t="s">
        <v>2801</v>
      </c>
      <c r="B642" s="176">
        <v>46087</v>
      </c>
      <c r="C642" s="172" t="s">
        <v>92</v>
      </c>
      <c r="D642" s="172" t="s">
        <v>24</v>
      </c>
      <c r="E642" s="172" t="s">
        <v>58</v>
      </c>
      <c r="F642" s="172" t="s">
        <v>1300</v>
      </c>
      <c r="G642" s="172" t="s">
        <v>84</v>
      </c>
      <c r="H642" s="177">
        <v>1</v>
      </c>
      <c r="I642" s="178">
        <v>0</v>
      </c>
      <c r="J642" s="176">
        <v>46076</v>
      </c>
      <c r="K642" s="172" t="s">
        <v>93</v>
      </c>
      <c r="L642" s="172" t="s">
        <v>94</v>
      </c>
      <c r="M642" s="179">
        <v>0</v>
      </c>
      <c r="N642" s="177"/>
      <c r="O642" s="177">
        <v>37</v>
      </c>
      <c r="P642" s="180">
        <v>-56.94</v>
      </c>
    </row>
    <row r="643" spans="1:16" ht="19.5" hidden="1" customHeight="1">
      <c r="A643" s="172" t="s">
        <v>2801</v>
      </c>
      <c r="B643" s="176">
        <v>46087</v>
      </c>
      <c r="C643" s="172" t="s">
        <v>2694</v>
      </c>
      <c r="D643" s="172" t="s">
        <v>95</v>
      </c>
      <c r="E643" s="172" t="s">
        <v>58</v>
      </c>
      <c r="F643" s="172" t="s">
        <v>1300</v>
      </c>
      <c r="G643" s="172" t="s">
        <v>84</v>
      </c>
      <c r="H643" s="177">
        <v>1</v>
      </c>
      <c r="I643" s="178">
        <v>0</v>
      </c>
      <c r="J643" s="176">
        <v>46076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-11.58</v>
      </c>
    </row>
    <row r="644" spans="1:16" ht="19.5" hidden="1" customHeight="1">
      <c r="A644" s="172" t="s">
        <v>2801</v>
      </c>
      <c r="B644" s="176">
        <v>46087</v>
      </c>
      <c r="C644" s="172" t="s">
        <v>92</v>
      </c>
      <c r="D644" s="172" t="s">
        <v>96</v>
      </c>
      <c r="E644" s="172" t="s">
        <v>58</v>
      </c>
      <c r="F644" s="172" t="s">
        <v>1300</v>
      </c>
      <c r="G644" s="172" t="s">
        <v>84</v>
      </c>
      <c r="H644" s="177">
        <v>1</v>
      </c>
      <c r="I644" s="178">
        <v>0</v>
      </c>
      <c r="J644" s="176">
        <v>46076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hidden="1" customHeight="1">
      <c r="A645" s="172" t="s">
        <v>2801</v>
      </c>
      <c r="B645" s="176">
        <v>46087</v>
      </c>
      <c r="C645" s="172" t="s">
        <v>92</v>
      </c>
      <c r="D645" s="172" t="s">
        <v>97</v>
      </c>
      <c r="E645" s="172" t="s">
        <v>58</v>
      </c>
      <c r="F645" s="172" t="s">
        <v>1300</v>
      </c>
      <c r="G645" s="172" t="s">
        <v>84</v>
      </c>
      <c r="H645" s="177">
        <v>1</v>
      </c>
      <c r="I645" s="178">
        <v>0</v>
      </c>
      <c r="J645" s="176">
        <v>46076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-56.94</v>
      </c>
    </row>
    <row r="646" spans="1:16" ht="19.5" hidden="1" customHeight="1">
      <c r="A646" s="172" t="s">
        <v>2801</v>
      </c>
      <c r="B646" s="176">
        <v>46087</v>
      </c>
      <c r="C646" s="172" t="s">
        <v>2694</v>
      </c>
      <c r="D646" s="172" t="s">
        <v>98</v>
      </c>
      <c r="E646" s="172" t="s">
        <v>58</v>
      </c>
      <c r="F646" s="172" t="s">
        <v>1300</v>
      </c>
      <c r="G646" s="172" t="s">
        <v>84</v>
      </c>
      <c r="H646" s="177">
        <v>1</v>
      </c>
      <c r="I646" s="178">
        <v>0</v>
      </c>
      <c r="J646" s="176">
        <v>46076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-15</v>
      </c>
    </row>
    <row r="647" spans="1:16" ht="19.5" hidden="1" customHeight="1">
      <c r="A647" s="172" t="s">
        <v>2836</v>
      </c>
      <c r="B647" s="176">
        <v>46087</v>
      </c>
      <c r="C647" s="172" t="s">
        <v>92</v>
      </c>
      <c r="D647" s="172" t="s">
        <v>24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0</v>
      </c>
      <c r="J647" s="176">
        <v>46083</v>
      </c>
      <c r="K647" s="172" t="s">
        <v>93</v>
      </c>
      <c r="L647" s="172" t="s">
        <v>94</v>
      </c>
      <c r="M647" s="179">
        <v>0</v>
      </c>
      <c r="N647" s="177"/>
      <c r="O647" s="177">
        <v>35</v>
      </c>
      <c r="P647" s="180">
        <v>-46.77</v>
      </c>
    </row>
    <row r="648" spans="1:16" ht="19.5" hidden="1" customHeight="1">
      <c r="A648" s="172" t="s">
        <v>2836</v>
      </c>
      <c r="B648" s="176">
        <v>46087</v>
      </c>
      <c r="C648" s="172" t="s">
        <v>2694</v>
      </c>
      <c r="D648" s="172" t="s">
        <v>95</v>
      </c>
      <c r="E648" s="172" t="s">
        <v>42</v>
      </c>
      <c r="F648" s="172" t="s">
        <v>89</v>
      </c>
      <c r="G648" s="172" t="s">
        <v>84</v>
      </c>
      <c r="H648" s="177">
        <v>1</v>
      </c>
      <c r="I648" s="178">
        <v>0</v>
      </c>
      <c r="J648" s="176">
        <v>46083</v>
      </c>
      <c r="K648" s="172" t="s">
        <v>93</v>
      </c>
      <c r="L648" s="172" t="s">
        <v>94</v>
      </c>
      <c r="M648" s="179">
        <v>0</v>
      </c>
      <c r="N648" s="177"/>
      <c r="O648" s="177"/>
      <c r="P648" s="180">
        <v>-13.3</v>
      </c>
    </row>
    <row r="649" spans="1:16" ht="19.5" hidden="1" customHeight="1">
      <c r="A649" s="172" t="s">
        <v>2836</v>
      </c>
      <c r="B649" s="176">
        <v>46087</v>
      </c>
      <c r="C649" s="172" t="s">
        <v>92</v>
      </c>
      <c r="D649" s="172" t="s">
        <v>96</v>
      </c>
      <c r="E649" s="172" t="s">
        <v>42</v>
      </c>
      <c r="F649" s="172" t="s">
        <v>89</v>
      </c>
      <c r="G649" s="172" t="s">
        <v>84</v>
      </c>
      <c r="H649" s="177">
        <v>1</v>
      </c>
      <c r="I649" s="178">
        <v>0</v>
      </c>
      <c r="J649" s="176">
        <v>46083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0</v>
      </c>
    </row>
    <row r="650" spans="1:16" ht="19.5" hidden="1" customHeight="1">
      <c r="A650" s="172" t="s">
        <v>2836</v>
      </c>
      <c r="B650" s="176">
        <v>46087</v>
      </c>
      <c r="C650" s="172" t="s">
        <v>92</v>
      </c>
      <c r="D650" s="172" t="s">
        <v>97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46083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-46.77</v>
      </c>
    </row>
    <row r="651" spans="1:16" ht="19.5" hidden="1" customHeight="1">
      <c r="A651" s="172" t="s">
        <v>2836</v>
      </c>
      <c r="B651" s="176">
        <v>46087</v>
      </c>
      <c r="C651" s="172" t="s">
        <v>2694</v>
      </c>
      <c r="D651" s="172" t="s">
        <v>98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46083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-15</v>
      </c>
    </row>
    <row r="652" spans="1:16" ht="19.5" hidden="1" customHeight="1">
      <c r="A652" s="172" t="s">
        <v>2837</v>
      </c>
      <c r="B652" s="176">
        <v>46087</v>
      </c>
      <c r="C652" s="172" t="s">
        <v>2694</v>
      </c>
      <c r="D652" s="172" t="s">
        <v>82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0</v>
      </c>
      <c r="J652" s="176">
        <v>46087</v>
      </c>
      <c r="K652" s="172" t="s">
        <v>85</v>
      </c>
      <c r="L652" s="172" t="s">
        <v>85</v>
      </c>
      <c r="M652" s="179">
        <v>0</v>
      </c>
      <c r="N652" s="177"/>
      <c r="O652" s="177"/>
      <c r="P652" s="180">
        <v>-15.4</v>
      </c>
    </row>
    <row r="653" spans="1:16" ht="19.5" hidden="1" customHeight="1">
      <c r="A653" s="172" t="s">
        <v>2837</v>
      </c>
      <c r="B653" s="176">
        <v>46087</v>
      </c>
      <c r="C653" s="172" t="s">
        <v>2694</v>
      </c>
      <c r="D653" s="172" t="s">
        <v>82</v>
      </c>
      <c r="E653" s="172" t="s">
        <v>38</v>
      </c>
      <c r="F653" s="172" t="s">
        <v>87</v>
      </c>
      <c r="G653" s="172" t="s">
        <v>84</v>
      </c>
      <c r="H653" s="177">
        <v>1</v>
      </c>
      <c r="I653" s="178">
        <v>0</v>
      </c>
      <c r="J653" s="176">
        <v>46087</v>
      </c>
      <c r="K653" s="172" t="s">
        <v>85</v>
      </c>
      <c r="L653" s="172" t="s">
        <v>85</v>
      </c>
      <c r="M653" s="179">
        <v>0</v>
      </c>
      <c r="N653" s="177"/>
      <c r="O653" s="177"/>
      <c r="P653" s="180">
        <v>-17.3</v>
      </c>
    </row>
    <row r="654" spans="1:16" ht="19.5" hidden="1" customHeight="1">
      <c r="A654" s="172" t="s">
        <v>2838</v>
      </c>
      <c r="B654" s="176">
        <v>46087</v>
      </c>
      <c r="C654" s="172" t="s">
        <v>92</v>
      </c>
      <c r="D654" s="172" t="s">
        <v>24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2350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>
        <v>37</v>
      </c>
      <c r="P654" s="180">
        <v>-126.72</v>
      </c>
    </row>
    <row r="655" spans="1:16" ht="19.5" hidden="1" customHeight="1">
      <c r="A655" s="172" t="s">
        <v>2838</v>
      </c>
      <c r="B655" s="176">
        <v>46087</v>
      </c>
      <c r="C655" s="172" t="s">
        <v>100</v>
      </c>
      <c r="D655" s="172" t="s">
        <v>101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2350</v>
      </c>
      <c r="J655" s="176">
        <v>46069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1012.38</v>
      </c>
    </row>
    <row r="656" spans="1:16" ht="19.5" hidden="1" customHeight="1">
      <c r="A656" s="172" t="s">
        <v>2838</v>
      </c>
      <c r="B656" s="176">
        <v>46087</v>
      </c>
      <c r="C656" s="172" t="s">
        <v>100</v>
      </c>
      <c r="D656" s="172" t="s">
        <v>102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2350</v>
      </c>
      <c r="J656" s="176">
        <v>46069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10.119999999999999</v>
      </c>
    </row>
    <row r="657" spans="1:16" ht="19.5" hidden="1" customHeight="1">
      <c r="A657" s="172" t="s">
        <v>2838</v>
      </c>
      <c r="B657" s="176">
        <v>46087</v>
      </c>
      <c r="C657" s="172" t="s">
        <v>100</v>
      </c>
      <c r="D657" s="172" t="s">
        <v>103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2350</v>
      </c>
      <c r="J657" s="176">
        <v>46069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1327.5</v>
      </c>
    </row>
    <row r="658" spans="1:16" ht="19.5" hidden="1" customHeight="1">
      <c r="A658" s="172" t="s">
        <v>2838</v>
      </c>
      <c r="B658" s="176">
        <v>46087</v>
      </c>
      <c r="C658" s="172" t="s">
        <v>104</v>
      </c>
      <c r="D658" s="172" t="s">
        <v>105</v>
      </c>
      <c r="E658" s="172" t="s">
        <v>52</v>
      </c>
      <c r="F658" s="172" t="s">
        <v>90</v>
      </c>
      <c r="G658" s="172" t="s">
        <v>84</v>
      </c>
      <c r="H658" s="177">
        <v>1</v>
      </c>
      <c r="I658" s="178">
        <v>2350</v>
      </c>
      <c r="J658" s="176">
        <v>46069</v>
      </c>
      <c r="K658" s="172" t="s">
        <v>93</v>
      </c>
      <c r="L658" s="172" t="s">
        <v>94</v>
      </c>
      <c r="M658" s="179">
        <v>0.43</v>
      </c>
      <c r="N658" s="177"/>
      <c r="O658" s="177"/>
      <c r="P658" s="180">
        <v>-1010.5</v>
      </c>
    </row>
    <row r="659" spans="1:16" ht="19.5" hidden="1" customHeight="1">
      <c r="A659" s="172" t="s">
        <v>2839</v>
      </c>
      <c r="B659" s="176">
        <v>46087</v>
      </c>
      <c r="C659" s="172" t="s">
        <v>2694</v>
      </c>
      <c r="D659" s="172" t="s">
        <v>82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0</v>
      </c>
      <c r="J659" s="176">
        <v>46087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-15.92</v>
      </c>
    </row>
    <row r="660" spans="1:16" ht="19.5" hidden="1" customHeight="1">
      <c r="A660" s="172" t="s">
        <v>2748</v>
      </c>
      <c r="B660" s="176">
        <v>46087</v>
      </c>
      <c r="C660" s="172" t="s">
        <v>92</v>
      </c>
      <c r="D660" s="172" t="s">
        <v>24</v>
      </c>
      <c r="E660" s="172" t="s">
        <v>56</v>
      </c>
      <c r="F660" s="172" t="s">
        <v>1213</v>
      </c>
      <c r="G660" s="172" t="s">
        <v>84</v>
      </c>
      <c r="H660" s="177">
        <v>1</v>
      </c>
      <c r="I660" s="178">
        <v>0</v>
      </c>
      <c r="J660" s="176">
        <v>46081</v>
      </c>
      <c r="K660" s="172" t="s">
        <v>93</v>
      </c>
      <c r="L660" s="172" t="s">
        <v>94</v>
      </c>
      <c r="M660" s="179">
        <v>0</v>
      </c>
      <c r="N660" s="177"/>
      <c r="O660" s="177">
        <v>35</v>
      </c>
      <c r="P660" s="180">
        <v>-56.94</v>
      </c>
    </row>
    <row r="661" spans="1:16" ht="19.5" hidden="1" customHeight="1">
      <c r="A661" s="172" t="s">
        <v>2748</v>
      </c>
      <c r="B661" s="176">
        <v>46087</v>
      </c>
      <c r="C661" s="172" t="s">
        <v>2694</v>
      </c>
      <c r="D661" s="172" t="s">
        <v>95</v>
      </c>
      <c r="E661" s="172" t="s">
        <v>56</v>
      </c>
      <c r="F661" s="172" t="s">
        <v>1213</v>
      </c>
      <c r="G661" s="172" t="s">
        <v>84</v>
      </c>
      <c r="H661" s="177">
        <v>1</v>
      </c>
      <c r="I661" s="178">
        <v>0</v>
      </c>
      <c r="J661" s="176">
        <v>46081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-25</v>
      </c>
    </row>
    <row r="662" spans="1:16" ht="19.5" hidden="1" customHeight="1">
      <c r="A662" s="172" t="s">
        <v>2748</v>
      </c>
      <c r="B662" s="176">
        <v>46087</v>
      </c>
      <c r="C662" s="172" t="s">
        <v>92</v>
      </c>
      <c r="D662" s="172" t="s">
        <v>96</v>
      </c>
      <c r="E662" s="172" t="s">
        <v>56</v>
      </c>
      <c r="F662" s="172" t="s">
        <v>1213</v>
      </c>
      <c r="G662" s="172" t="s">
        <v>84</v>
      </c>
      <c r="H662" s="177">
        <v>1</v>
      </c>
      <c r="I662" s="178">
        <v>0</v>
      </c>
      <c r="J662" s="176">
        <v>46081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hidden="1" customHeight="1">
      <c r="A663" s="172" t="s">
        <v>2748</v>
      </c>
      <c r="B663" s="176">
        <v>46087</v>
      </c>
      <c r="C663" s="172" t="s">
        <v>92</v>
      </c>
      <c r="D663" s="172" t="s">
        <v>97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46081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-56.94</v>
      </c>
    </row>
    <row r="664" spans="1:16" ht="19.5" hidden="1" customHeight="1">
      <c r="A664" s="172" t="s">
        <v>2748</v>
      </c>
      <c r="B664" s="176">
        <v>46087</v>
      </c>
      <c r="C664" s="172" t="s">
        <v>2694</v>
      </c>
      <c r="D664" s="172" t="s">
        <v>98</v>
      </c>
      <c r="E664" s="172" t="s">
        <v>56</v>
      </c>
      <c r="F664" s="172" t="s">
        <v>1213</v>
      </c>
      <c r="G664" s="172" t="s">
        <v>84</v>
      </c>
      <c r="H664" s="177">
        <v>1</v>
      </c>
      <c r="I664" s="178">
        <v>0</v>
      </c>
      <c r="J664" s="176">
        <v>46081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hidden="1" customHeight="1">
      <c r="A665" s="172" t="s">
        <v>2840</v>
      </c>
      <c r="B665" s="176">
        <v>46087</v>
      </c>
      <c r="C665" s="172" t="s">
        <v>2694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46087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-16.07</v>
      </c>
    </row>
    <row r="666" spans="1:16" ht="19.5" customHeight="1">
      <c r="A666" s="172" t="s">
        <v>85</v>
      </c>
      <c r="B666" s="176">
        <v>46087</v>
      </c>
      <c r="C666" s="172" t="s">
        <v>109</v>
      </c>
      <c r="D666" s="172" t="s">
        <v>110</v>
      </c>
      <c r="E666" s="172" t="s">
        <v>85</v>
      </c>
      <c r="F666" s="172" t="s">
        <v>85</v>
      </c>
      <c r="G666" s="172" t="s">
        <v>2841</v>
      </c>
      <c r="H666" s="177">
        <v>0</v>
      </c>
      <c r="I666" s="178">
        <v>0</v>
      </c>
      <c r="J666" s="176">
        <v>46087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-150</v>
      </c>
    </row>
    <row r="667" spans="1:16" ht="19.5" hidden="1" customHeight="1">
      <c r="A667" s="172" t="s">
        <v>2842</v>
      </c>
      <c r="B667" s="176">
        <v>46087</v>
      </c>
      <c r="C667" s="172" t="s">
        <v>92</v>
      </c>
      <c r="D667" s="172" t="s">
        <v>24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2470</v>
      </c>
      <c r="J667" s="176">
        <v>46083</v>
      </c>
      <c r="K667" s="172" t="s">
        <v>93</v>
      </c>
      <c r="L667" s="172" t="s">
        <v>94</v>
      </c>
      <c r="M667" s="179">
        <v>0.43</v>
      </c>
      <c r="N667" s="177"/>
      <c r="O667" s="177">
        <v>35</v>
      </c>
      <c r="P667" s="180">
        <v>-101.26</v>
      </c>
    </row>
    <row r="668" spans="1:16" ht="19.5" hidden="1" customHeight="1">
      <c r="A668" s="172" t="s">
        <v>2842</v>
      </c>
      <c r="B668" s="176">
        <v>46087</v>
      </c>
      <c r="C668" s="172" t="s">
        <v>100</v>
      </c>
      <c r="D668" s="172" t="s">
        <v>101</v>
      </c>
      <c r="E668" s="172" t="s">
        <v>41</v>
      </c>
      <c r="F668" s="172" t="s">
        <v>83</v>
      </c>
      <c r="G668" s="172" t="s">
        <v>84</v>
      </c>
      <c r="H668" s="177">
        <v>1</v>
      </c>
      <c r="I668" s="178">
        <v>2470</v>
      </c>
      <c r="J668" s="176">
        <v>46083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863.81</v>
      </c>
    </row>
    <row r="669" spans="1:16" ht="19.5" hidden="1" customHeight="1">
      <c r="A669" s="172" t="s">
        <v>2842</v>
      </c>
      <c r="B669" s="176">
        <v>46087</v>
      </c>
      <c r="C669" s="172" t="s">
        <v>100</v>
      </c>
      <c r="D669" s="172" t="s">
        <v>102</v>
      </c>
      <c r="E669" s="172" t="s">
        <v>41</v>
      </c>
      <c r="F669" s="172" t="s">
        <v>83</v>
      </c>
      <c r="G669" s="172" t="s">
        <v>84</v>
      </c>
      <c r="H669" s="177">
        <v>1</v>
      </c>
      <c r="I669" s="178">
        <v>2470</v>
      </c>
      <c r="J669" s="176">
        <v>46083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8.64</v>
      </c>
    </row>
    <row r="670" spans="1:16" ht="19.5" hidden="1" customHeight="1">
      <c r="A670" s="172" t="s">
        <v>2842</v>
      </c>
      <c r="B670" s="176">
        <v>46087</v>
      </c>
      <c r="C670" s="172" t="s">
        <v>100</v>
      </c>
      <c r="D670" s="172" t="s">
        <v>103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2470</v>
      </c>
      <c r="J670" s="176">
        <v>46083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1597.55</v>
      </c>
    </row>
    <row r="671" spans="1:16" ht="19.5" hidden="1" customHeight="1">
      <c r="A671" s="172" t="s">
        <v>2842</v>
      </c>
      <c r="B671" s="176">
        <v>46087</v>
      </c>
      <c r="C671" s="172" t="s">
        <v>104</v>
      </c>
      <c r="D671" s="172" t="s">
        <v>105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2470</v>
      </c>
      <c r="J671" s="176">
        <v>46083</v>
      </c>
      <c r="K671" s="172" t="s">
        <v>93</v>
      </c>
      <c r="L671" s="172" t="s">
        <v>94</v>
      </c>
      <c r="M671" s="179">
        <v>0.43</v>
      </c>
      <c r="N671" s="177"/>
      <c r="O671" s="177"/>
      <c r="P671" s="180">
        <v>-1062.0999999999999</v>
      </c>
    </row>
    <row r="672" spans="1:16" ht="19.5" hidden="1" customHeight="1">
      <c r="A672" s="172" t="s">
        <v>2842</v>
      </c>
      <c r="B672" s="176">
        <v>46087</v>
      </c>
      <c r="C672" s="172" t="s">
        <v>2694</v>
      </c>
      <c r="D672" s="172" t="s">
        <v>95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2470</v>
      </c>
      <c r="J672" s="176">
        <v>46083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-25</v>
      </c>
    </row>
    <row r="673" spans="1:16" ht="19.5" hidden="1" customHeight="1">
      <c r="A673" s="172" t="s">
        <v>2843</v>
      </c>
      <c r="B673" s="176">
        <v>46087</v>
      </c>
      <c r="C673" s="172" t="s">
        <v>92</v>
      </c>
      <c r="D673" s="172" t="s">
        <v>24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2470</v>
      </c>
      <c r="J673" s="176">
        <v>46084</v>
      </c>
      <c r="K673" s="172" t="s">
        <v>93</v>
      </c>
      <c r="L673" s="172" t="s">
        <v>94</v>
      </c>
      <c r="M673" s="179">
        <v>0.43</v>
      </c>
      <c r="N673" s="177"/>
      <c r="O673" s="177">
        <v>35</v>
      </c>
      <c r="P673" s="180">
        <v>-114.68</v>
      </c>
    </row>
    <row r="674" spans="1:16" ht="19.5" hidden="1" customHeight="1">
      <c r="A674" s="172" t="s">
        <v>2843</v>
      </c>
      <c r="B674" s="176">
        <v>46087</v>
      </c>
      <c r="C674" s="172" t="s">
        <v>100</v>
      </c>
      <c r="D674" s="172" t="s">
        <v>101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2470</v>
      </c>
      <c r="J674" s="176">
        <v>46084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940</v>
      </c>
    </row>
    <row r="675" spans="1:16" ht="19.5" hidden="1" customHeight="1">
      <c r="A675" s="172" t="s">
        <v>2843</v>
      </c>
      <c r="B675" s="176">
        <v>46087</v>
      </c>
      <c r="C675" s="172" t="s">
        <v>100</v>
      </c>
      <c r="D675" s="172" t="s">
        <v>102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2470</v>
      </c>
      <c r="J675" s="176">
        <v>46084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9.4</v>
      </c>
    </row>
    <row r="676" spans="1:16" ht="19.5" hidden="1" customHeight="1">
      <c r="A676" s="172" t="s">
        <v>2843</v>
      </c>
      <c r="B676" s="176">
        <v>46087</v>
      </c>
      <c r="C676" s="172" t="s">
        <v>100</v>
      </c>
      <c r="D676" s="172" t="s">
        <v>103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2470</v>
      </c>
      <c r="J676" s="176">
        <v>46084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1520.6</v>
      </c>
    </row>
    <row r="677" spans="1:16" ht="19.5" hidden="1" customHeight="1">
      <c r="A677" s="172" t="s">
        <v>2843</v>
      </c>
      <c r="B677" s="176">
        <v>46087</v>
      </c>
      <c r="C677" s="172" t="s">
        <v>104</v>
      </c>
      <c r="D677" s="172" t="s">
        <v>105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2470</v>
      </c>
      <c r="J677" s="176">
        <v>46084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-1062.0999999999999</v>
      </c>
    </row>
    <row r="678" spans="1:16" ht="19.5" hidden="1" customHeight="1">
      <c r="A678" s="172" t="s">
        <v>2843</v>
      </c>
      <c r="B678" s="176">
        <v>46087</v>
      </c>
      <c r="C678" s="172" t="s">
        <v>2694</v>
      </c>
      <c r="D678" s="172" t="s">
        <v>95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2470</v>
      </c>
      <c r="J678" s="176">
        <v>46084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-11</v>
      </c>
    </row>
    <row r="679" spans="1:16" ht="19.5" hidden="1" customHeight="1">
      <c r="A679" s="172" t="s">
        <v>2843</v>
      </c>
      <c r="B679" s="176">
        <v>46087</v>
      </c>
      <c r="C679" s="172" t="s">
        <v>2694</v>
      </c>
      <c r="D679" s="172" t="s">
        <v>82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46084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-17.86</v>
      </c>
    </row>
    <row r="680" spans="1:16" ht="19.5" hidden="1" customHeight="1">
      <c r="A680" s="172" t="s">
        <v>2844</v>
      </c>
      <c r="B680" s="176">
        <v>46087</v>
      </c>
      <c r="C680" s="172" t="s">
        <v>92</v>
      </c>
      <c r="D680" s="172" t="s">
        <v>24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2470</v>
      </c>
      <c r="J680" s="176">
        <v>46081</v>
      </c>
      <c r="K680" s="172" t="s">
        <v>93</v>
      </c>
      <c r="L680" s="172" t="s">
        <v>94</v>
      </c>
      <c r="M680" s="179">
        <v>0.43</v>
      </c>
      <c r="N680" s="177"/>
      <c r="O680" s="177">
        <v>35</v>
      </c>
      <c r="P680" s="180">
        <v>-101.26</v>
      </c>
    </row>
    <row r="681" spans="1:16" ht="19.5" hidden="1" customHeight="1">
      <c r="A681" s="172" t="s">
        <v>2844</v>
      </c>
      <c r="B681" s="176">
        <v>46087</v>
      </c>
      <c r="C681" s="172" t="s">
        <v>100</v>
      </c>
      <c r="D681" s="172" t="s">
        <v>101</v>
      </c>
      <c r="E681" s="172" t="s">
        <v>43</v>
      </c>
      <c r="F681" s="172" t="s">
        <v>125</v>
      </c>
      <c r="G681" s="172" t="s">
        <v>84</v>
      </c>
      <c r="H681" s="177">
        <v>1</v>
      </c>
      <c r="I681" s="178">
        <v>2470</v>
      </c>
      <c r="J681" s="176">
        <v>46081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1019.05</v>
      </c>
    </row>
    <row r="682" spans="1:16" ht="19.5" hidden="1" customHeight="1">
      <c r="A682" s="172" t="s">
        <v>2844</v>
      </c>
      <c r="B682" s="176">
        <v>46087</v>
      </c>
      <c r="C682" s="172" t="s">
        <v>100</v>
      </c>
      <c r="D682" s="172" t="s">
        <v>102</v>
      </c>
      <c r="E682" s="172" t="s">
        <v>43</v>
      </c>
      <c r="F682" s="172" t="s">
        <v>125</v>
      </c>
      <c r="G682" s="172" t="s">
        <v>84</v>
      </c>
      <c r="H682" s="177">
        <v>1</v>
      </c>
      <c r="I682" s="178">
        <v>2470</v>
      </c>
      <c r="J682" s="176">
        <v>46081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10.19</v>
      </c>
    </row>
    <row r="683" spans="1:16" ht="19.5" hidden="1" customHeight="1">
      <c r="A683" s="172" t="s">
        <v>2844</v>
      </c>
      <c r="B683" s="176">
        <v>46087</v>
      </c>
      <c r="C683" s="172" t="s">
        <v>100</v>
      </c>
      <c r="D683" s="172" t="s">
        <v>103</v>
      </c>
      <c r="E683" s="172" t="s">
        <v>43</v>
      </c>
      <c r="F683" s="172" t="s">
        <v>125</v>
      </c>
      <c r="G683" s="172" t="s">
        <v>84</v>
      </c>
      <c r="H683" s="177">
        <v>1</v>
      </c>
      <c r="I683" s="178">
        <v>2470</v>
      </c>
      <c r="J683" s="176">
        <v>46081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1440.76</v>
      </c>
    </row>
    <row r="684" spans="1:16" ht="19.5" hidden="1" customHeight="1">
      <c r="A684" s="172" t="s">
        <v>2844</v>
      </c>
      <c r="B684" s="176">
        <v>46087</v>
      </c>
      <c r="C684" s="172" t="s">
        <v>104</v>
      </c>
      <c r="D684" s="172" t="s">
        <v>105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2470</v>
      </c>
      <c r="J684" s="176">
        <v>46081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-1062.0999999999999</v>
      </c>
    </row>
    <row r="685" spans="1:16" ht="19.5" hidden="1" customHeight="1">
      <c r="A685" s="172" t="s">
        <v>2844</v>
      </c>
      <c r="B685" s="176">
        <v>46087</v>
      </c>
      <c r="C685" s="172" t="s">
        <v>2694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2470</v>
      </c>
      <c r="J685" s="176">
        <v>46081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-24.71</v>
      </c>
    </row>
    <row r="686" spans="1:16" ht="19.5" hidden="1" customHeight="1">
      <c r="A686" s="172" t="s">
        <v>2845</v>
      </c>
      <c r="B686" s="176">
        <v>46087</v>
      </c>
      <c r="C686" s="172" t="s">
        <v>92</v>
      </c>
      <c r="D686" s="172" t="s">
        <v>24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2327</v>
      </c>
      <c r="J686" s="176">
        <v>46086</v>
      </c>
      <c r="K686" s="172" t="s">
        <v>93</v>
      </c>
      <c r="L686" s="172" t="s">
        <v>94</v>
      </c>
      <c r="M686" s="179">
        <v>0.43</v>
      </c>
      <c r="N686" s="177"/>
      <c r="O686" s="177">
        <v>35</v>
      </c>
      <c r="P686" s="180">
        <v>-98.97</v>
      </c>
    </row>
    <row r="687" spans="1:16" ht="19.5" hidden="1" customHeight="1">
      <c r="A687" s="172" t="s">
        <v>2845</v>
      </c>
      <c r="B687" s="176">
        <v>46087</v>
      </c>
      <c r="C687" s="172" t="s">
        <v>100</v>
      </c>
      <c r="D687" s="172" t="s">
        <v>101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2327</v>
      </c>
      <c r="J687" s="176">
        <v>46086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1037.1400000000001</v>
      </c>
    </row>
    <row r="688" spans="1:16" ht="19.5" hidden="1" customHeight="1">
      <c r="A688" s="172" t="s">
        <v>2845</v>
      </c>
      <c r="B688" s="176">
        <v>46087</v>
      </c>
      <c r="C688" s="172" t="s">
        <v>100</v>
      </c>
      <c r="D688" s="172" t="s">
        <v>102</v>
      </c>
      <c r="E688" s="172" t="s">
        <v>43</v>
      </c>
      <c r="F688" s="172" t="s">
        <v>125</v>
      </c>
      <c r="G688" s="172" t="s">
        <v>84</v>
      </c>
      <c r="H688" s="177">
        <v>1</v>
      </c>
      <c r="I688" s="178">
        <v>2327</v>
      </c>
      <c r="J688" s="176">
        <v>46086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10.37</v>
      </c>
    </row>
    <row r="689" spans="1:16" ht="19.5" hidden="1" customHeight="1">
      <c r="A689" s="172" t="s">
        <v>2845</v>
      </c>
      <c r="B689" s="176">
        <v>46087</v>
      </c>
      <c r="C689" s="172" t="s">
        <v>100</v>
      </c>
      <c r="D689" s="172" t="s">
        <v>103</v>
      </c>
      <c r="E689" s="172" t="s">
        <v>43</v>
      </c>
      <c r="F689" s="172" t="s">
        <v>125</v>
      </c>
      <c r="G689" s="172" t="s">
        <v>84</v>
      </c>
      <c r="H689" s="177">
        <v>1</v>
      </c>
      <c r="I689" s="178">
        <v>2327</v>
      </c>
      <c r="J689" s="176">
        <v>46086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1279.49</v>
      </c>
    </row>
    <row r="690" spans="1:16" ht="19.5" hidden="1" customHeight="1">
      <c r="A690" s="172" t="s">
        <v>2845</v>
      </c>
      <c r="B690" s="176">
        <v>46087</v>
      </c>
      <c r="C690" s="172" t="s">
        <v>104</v>
      </c>
      <c r="D690" s="172" t="s">
        <v>105</v>
      </c>
      <c r="E690" s="172" t="s">
        <v>43</v>
      </c>
      <c r="F690" s="172" t="s">
        <v>125</v>
      </c>
      <c r="G690" s="172" t="s">
        <v>84</v>
      </c>
      <c r="H690" s="177">
        <v>1</v>
      </c>
      <c r="I690" s="178">
        <v>2327</v>
      </c>
      <c r="J690" s="176">
        <v>46086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-1000.61</v>
      </c>
    </row>
    <row r="691" spans="1:16" ht="19.5" hidden="1" customHeight="1">
      <c r="A691" s="172" t="s">
        <v>2845</v>
      </c>
      <c r="B691" s="176">
        <v>46087</v>
      </c>
      <c r="C691" s="172" t="s">
        <v>2694</v>
      </c>
      <c r="D691" s="172" t="s">
        <v>95</v>
      </c>
      <c r="E691" s="172" t="s">
        <v>43</v>
      </c>
      <c r="F691" s="172" t="s">
        <v>125</v>
      </c>
      <c r="G691" s="172" t="s">
        <v>84</v>
      </c>
      <c r="H691" s="177">
        <v>1</v>
      </c>
      <c r="I691" s="178">
        <v>2327</v>
      </c>
      <c r="J691" s="176">
        <v>46086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-8.41</v>
      </c>
    </row>
    <row r="692" spans="1:16" ht="19.5" hidden="1" customHeight="1">
      <c r="A692" s="172" t="s">
        <v>2846</v>
      </c>
      <c r="B692" s="176">
        <v>46087</v>
      </c>
      <c r="C692" s="172" t="s">
        <v>2694</v>
      </c>
      <c r="D692" s="172" t="s">
        <v>82</v>
      </c>
      <c r="E692" s="172" t="s">
        <v>53</v>
      </c>
      <c r="F692" s="172" t="s">
        <v>120</v>
      </c>
      <c r="G692" s="172" t="s">
        <v>84</v>
      </c>
      <c r="H692" s="177">
        <v>1</v>
      </c>
      <c r="I692" s="178">
        <v>0</v>
      </c>
      <c r="J692" s="176">
        <v>46087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-17.21</v>
      </c>
    </row>
    <row r="693" spans="1:16" ht="19.5" hidden="1" customHeight="1">
      <c r="A693" s="172" t="s">
        <v>2847</v>
      </c>
      <c r="B693" s="176">
        <v>46087</v>
      </c>
      <c r="C693" s="172" t="s">
        <v>92</v>
      </c>
      <c r="D693" s="172" t="s">
        <v>24</v>
      </c>
      <c r="E693" s="172" t="s">
        <v>53</v>
      </c>
      <c r="F693" s="172" t="s">
        <v>120</v>
      </c>
      <c r="G693" s="172" t="s">
        <v>84</v>
      </c>
      <c r="H693" s="177">
        <v>1</v>
      </c>
      <c r="I693" s="178">
        <v>2327</v>
      </c>
      <c r="J693" s="176">
        <v>46085</v>
      </c>
      <c r="K693" s="172" t="s">
        <v>93</v>
      </c>
      <c r="L693" s="172" t="s">
        <v>94</v>
      </c>
      <c r="M693" s="179">
        <v>0.43</v>
      </c>
      <c r="N693" s="177"/>
      <c r="O693" s="177">
        <v>34</v>
      </c>
      <c r="P693" s="180">
        <v>-105.46</v>
      </c>
    </row>
    <row r="694" spans="1:16" ht="19.5" hidden="1" customHeight="1">
      <c r="A694" s="172" t="s">
        <v>2847</v>
      </c>
      <c r="B694" s="176">
        <v>46087</v>
      </c>
      <c r="C694" s="172" t="s">
        <v>100</v>
      </c>
      <c r="D694" s="172" t="s">
        <v>101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2327</v>
      </c>
      <c r="J694" s="176">
        <v>46085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1006.67</v>
      </c>
    </row>
    <row r="695" spans="1:16" ht="19.5" hidden="1" customHeight="1">
      <c r="A695" s="172" t="s">
        <v>2847</v>
      </c>
      <c r="B695" s="176">
        <v>46087</v>
      </c>
      <c r="C695" s="172" t="s">
        <v>100</v>
      </c>
      <c r="D695" s="172" t="s">
        <v>102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2327</v>
      </c>
      <c r="J695" s="176">
        <v>46085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10.07</v>
      </c>
    </row>
    <row r="696" spans="1:16" ht="19.5" hidden="1" customHeight="1">
      <c r="A696" s="172" t="s">
        <v>2847</v>
      </c>
      <c r="B696" s="176">
        <v>46087</v>
      </c>
      <c r="C696" s="172" t="s">
        <v>100</v>
      </c>
      <c r="D696" s="172" t="s">
        <v>103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2327</v>
      </c>
      <c r="J696" s="176">
        <v>46085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1310.26</v>
      </c>
    </row>
    <row r="697" spans="1:16" ht="19.5" hidden="1" customHeight="1">
      <c r="A697" s="172" t="s">
        <v>2847</v>
      </c>
      <c r="B697" s="176">
        <v>46087</v>
      </c>
      <c r="C697" s="172" t="s">
        <v>104</v>
      </c>
      <c r="D697" s="172" t="s">
        <v>105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2327</v>
      </c>
      <c r="J697" s="176">
        <v>46085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-1000.61</v>
      </c>
    </row>
    <row r="698" spans="1:16" ht="19.5" hidden="1" customHeight="1">
      <c r="A698" s="172" t="s">
        <v>2847</v>
      </c>
      <c r="B698" s="176">
        <v>46087</v>
      </c>
      <c r="C698" s="172" t="s">
        <v>2694</v>
      </c>
      <c r="D698" s="172" t="s">
        <v>95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2327</v>
      </c>
      <c r="J698" s="176">
        <v>46085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-14.63</v>
      </c>
    </row>
    <row r="699" spans="1:16" ht="19.5" hidden="1" customHeight="1">
      <c r="A699" s="172" t="s">
        <v>2845</v>
      </c>
      <c r="B699" s="176">
        <v>46087</v>
      </c>
      <c r="C699" s="172" t="s">
        <v>2694</v>
      </c>
      <c r="D699" s="172" t="s">
        <v>82</v>
      </c>
      <c r="E699" s="172" t="s">
        <v>43</v>
      </c>
      <c r="F699" s="172" t="s">
        <v>125</v>
      </c>
      <c r="G699" s="172" t="s">
        <v>84</v>
      </c>
      <c r="H699" s="177">
        <v>1</v>
      </c>
      <c r="I699" s="178">
        <v>0</v>
      </c>
      <c r="J699" s="176">
        <v>46086</v>
      </c>
      <c r="K699" s="172" t="s">
        <v>85</v>
      </c>
      <c r="L699" s="172" t="s">
        <v>85</v>
      </c>
      <c r="M699" s="179">
        <v>0</v>
      </c>
      <c r="N699" s="177"/>
      <c r="O699" s="177"/>
      <c r="P699" s="180">
        <v>-19.71</v>
      </c>
    </row>
    <row r="700" spans="1:16" ht="19.5" hidden="1" customHeight="1">
      <c r="A700" s="172" t="s">
        <v>2844</v>
      </c>
      <c r="B700" s="176">
        <v>46087</v>
      </c>
      <c r="C700" s="172" t="s">
        <v>2694</v>
      </c>
      <c r="D700" s="172" t="s">
        <v>82</v>
      </c>
      <c r="E700" s="172" t="s">
        <v>43</v>
      </c>
      <c r="F700" s="172" t="s">
        <v>125</v>
      </c>
      <c r="G700" s="172" t="s">
        <v>84</v>
      </c>
      <c r="H700" s="177">
        <v>1</v>
      </c>
      <c r="I700" s="178">
        <v>0</v>
      </c>
      <c r="J700" s="176">
        <v>46081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-19.36</v>
      </c>
    </row>
    <row r="701" spans="1:16" ht="19.5" hidden="1" customHeight="1">
      <c r="A701" s="172" t="s">
        <v>2847</v>
      </c>
      <c r="B701" s="176">
        <v>46087</v>
      </c>
      <c r="C701" s="172" t="s">
        <v>2694</v>
      </c>
      <c r="D701" s="172" t="s">
        <v>82</v>
      </c>
      <c r="E701" s="172" t="s">
        <v>53</v>
      </c>
      <c r="F701" s="172" t="s">
        <v>120</v>
      </c>
      <c r="G701" s="172" t="s">
        <v>84</v>
      </c>
      <c r="H701" s="177">
        <v>1</v>
      </c>
      <c r="I701" s="178">
        <v>0</v>
      </c>
      <c r="J701" s="176">
        <v>46085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-19.13</v>
      </c>
    </row>
    <row r="702" spans="1:16" ht="19.5" hidden="1" customHeight="1">
      <c r="A702" s="172" t="s">
        <v>2848</v>
      </c>
      <c r="B702" s="176">
        <v>46087</v>
      </c>
      <c r="C702" s="172" t="s">
        <v>92</v>
      </c>
      <c r="D702" s="172" t="s">
        <v>24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0</v>
      </c>
      <c r="J702" s="176">
        <v>46082</v>
      </c>
      <c r="K702" s="172" t="s">
        <v>93</v>
      </c>
      <c r="L702" s="172" t="s">
        <v>94</v>
      </c>
      <c r="M702" s="179">
        <v>0</v>
      </c>
      <c r="N702" s="177"/>
      <c r="O702" s="177">
        <v>35</v>
      </c>
      <c r="P702" s="180">
        <v>-46.77</v>
      </c>
    </row>
    <row r="703" spans="1:16" ht="19.5" hidden="1" customHeight="1">
      <c r="A703" s="172" t="s">
        <v>2848</v>
      </c>
      <c r="B703" s="176">
        <v>46087</v>
      </c>
      <c r="C703" s="172" t="s">
        <v>2694</v>
      </c>
      <c r="D703" s="172" t="s">
        <v>95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0</v>
      </c>
      <c r="J703" s="176">
        <v>46082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-9.6300000000000008</v>
      </c>
    </row>
    <row r="704" spans="1:16" ht="19.5" hidden="1" customHeight="1">
      <c r="A704" s="172" t="s">
        <v>2848</v>
      </c>
      <c r="B704" s="176">
        <v>46087</v>
      </c>
      <c r="C704" s="172" t="s">
        <v>92</v>
      </c>
      <c r="D704" s="172" t="s">
        <v>96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0</v>
      </c>
      <c r="J704" s="176">
        <v>46082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0</v>
      </c>
    </row>
    <row r="705" spans="1:16" ht="19.5" hidden="1" customHeight="1">
      <c r="A705" s="172" t="s">
        <v>2848</v>
      </c>
      <c r="B705" s="176">
        <v>46087</v>
      </c>
      <c r="C705" s="172" t="s">
        <v>92</v>
      </c>
      <c r="D705" s="172" t="s">
        <v>97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0</v>
      </c>
      <c r="J705" s="176">
        <v>46082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-46.77</v>
      </c>
    </row>
    <row r="706" spans="1:16" ht="19.5" hidden="1" customHeight="1">
      <c r="A706" s="172" t="s">
        <v>2848</v>
      </c>
      <c r="B706" s="176">
        <v>46087</v>
      </c>
      <c r="C706" s="172" t="s">
        <v>2694</v>
      </c>
      <c r="D706" s="172" t="s">
        <v>98</v>
      </c>
      <c r="E706" s="172" t="s">
        <v>41</v>
      </c>
      <c r="F706" s="172" t="s">
        <v>83</v>
      </c>
      <c r="G706" s="172" t="s">
        <v>84</v>
      </c>
      <c r="H706" s="177">
        <v>1</v>
      </c>
      <c r="I706" s="178">
        <v>0</v>
      </c>
      <c r="J706" s="176">
        <v>46082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-15</v>
      </c>
    </row>
    <row r="707" spans="1:16" ht="19.5" hidden="1" customHeight="1">
      <c r="A707" s="172" t="s">
        <v>2849</v>
      </c>
      <c r="B707" s="176">
        <v>46087</v>
      </c>
      <c r="C707" s="172" t="s">
        <v>92</v>
      </c>
      <c r="D707" s="172" t="s">
        <v>24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46082</v>
      </c>
      <c r="K707" s="172" t="s">
        <v>93</v>
      </c>
      <c r="L707" s="172" t="s">
        <v>94</v>
      </c>
      <c r="M707" s="179">
        <v>0</v>
      </c>
      <c r="N707" s="177"/>
      <c r="O707" s="177">
        <v>35</v>
      </c>
      <c r="P707" s="180">
        <v>-46.77</v>
      </c>
    </row>
    <row r="708" spans="1:16" ht="19.5" hidden="1" customHeight="1">
      <c r="A708" s="172" t="s">
        <v>2849</v>
      </c>
      <c r="B708" s="176">
        <v>46087</v>
      </c>
      <c r="C708" s="172" t="s">
        <v>2694</v>
      </c>
      <c r="D708" s="172" t="s">
        <v>95</v>
      </c>
      <c r="E708" s="172" t="s">
        <v>42</v>
      </c>
      <c r="F708" s="172" t="s">
        <v>89</v>
      </c>
      <c r="G708" s="172" t="s">
        <v>84</v>
      </c>
      <c r="H708" s="177">
        <v>1</v>
      </c>
      <c r="I708" s="178">
        <v>0</v>
      </c>
      <c r="J708" s="176">
        <v>46082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-10.130000000000001</v>
      </c>
    </row>
    <row r="709" spans="1:16" ht="19.5" hidden="1" customHeight="1">
      <c r="A709" s="172" t="s">
        <v>2849</v>
      </c>
      <c r="B709" s="176">
        <v>46087</v>
      </c>
      <c r="C709" s="172" t="s">
        <v>92</v>
      </c>
      <c r="D709" s="172" t="s">
        <v>96</v>
      </c>
      <c r="E709" s="172" t="s">
        <v>42</v>
      </c>
      <c r="F709" s="172" t="s">
        <v>89</v>
      </c>
      <c r="G709" s="172" t="s">
        <v>84</v>
      </c>
      <c r="H709" s="177">
        <v>1</v>
      </c>
      <c r="I709" s="178">
        <v>0</v>
      </c>
      <c r="J709" s="176">
        <v>46082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0</v>
      </c>
    </row>
    <row r="710" spans="1:16" ht="19.5" hidden="1" customHeight="1">
      <c r="A710" s="172" t="s">
        <v>2849</v>
      </c>
      <c r="B710" s="176">
        <v>46087</v>
      </c>
      <c r="C710" s="172" t="s">
        <v>92</v>
      </c>
      <c r="D710" s="172" t="s">
        <v>97</v>
      </c>
      <c r="E710" s="172" t="s">
        <v>42</v>
      </c>
      <c r="F710" s="172" t="s">
        <v>89</v>
      </c>
      <c r="G710" s="172" t="s">
        <v>84</v>
      </c>
      <c r="H710" s="177">
        <v>1</v>
      </c>
      <c r="I710" s="178">
        <v>0</v>
      </c>
      <c r="J710" s="176">
        <v>46082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-46.77</v>
      </c>
    </row>
    <row r="711" spans="1:16" ht="19.5" hidden="1" customHeight="1">
      <c r="A711" s="172" t="s">
        <v>2849</v>
      </c>
      <c r="B711" s="176">
        <v>46087</v>
      </c>
      <c r="C711" s="172" t="s">
        <v>2694</v>
      </c>
      <c r="D711" s="172" t="s">
        <v>98</v>
      </c>
      <c r="E711" s="172" t="s">
        <v>42</v>
      </c>
      <c r="F711" s="172" t="s">
        <v>89</v>
      </c>
      <c r="G711" s="172" t="s">
        <v>84</v>
      </c>
      <c r="H711" s="177">
        <v>1</v>
      </c>
      <c r="I711" s="178">
        <v>0</v>
      </c>
      <c r="J711" s="176">
        <v>46082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-15</v>
      </c>
    </row>
    <row r="712" spans="1:16" ht="19.5" hidden="1" customHeight="1">
      <c r="A712" s="172" t="s">
        <v>2844</v>
      </c>
      <c r="B712" s="176">
        <v>46087</v>
      </c>
      <c r="C712" s="172" t="s">
        <v>92</v>
      </c>
      <c r="D712" s="172" t="s">
        <v>2850</v>
      </c>
      <c r="E712" s="172" t="s">
        <v>43</v>
      </c>
      <c r="F712" s="172" t="s">
        <v>125</v>
      </c>
      <c r="G712" s="172" t="s">
        <v>84</v>
      </c>
      <c r="H712" s="177">
        <v>1</v>
      </c>
      <c r="I712" s="178">
        <v>-2470</v>
      </c>
      <c r="J712" s="176">
        <v>46081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101.26</v>
      </c>
    </row>
    <row r="713" spans="1:16" ht="19.5" hidden="1" customHeight="1">
      <c r="A713" s="172" t="s">
        <v>2844</v>
      </c>
      <c r="B713" s="176">
        <v>46087</v>
      </c>
      <c r="C713" s="172" t="s">
        <v>100</v>
      </c>
      <c r="D713" s="172" t="s">
        <v>101</v>
      </c>
      <c r="E713" s="172" t="s">
        <v>43</v>
      </c>
      <c r="F713" s="172" t="s">
        <v>125</v>
      </c>
      <c r="G713" s="172" t="s">
        <v>84</v>
      </c>
      <c r="H713" s="177">
        <v>1</v>
      </c>
      <c r="I713" s="178">
        <v>-2470</v>
      </c>
      <c r="J713" s="176">
        <v>46081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-1019.05</v>
      </c>
    </row>
    <row r="714" spans="1:16" ht="19.5" hidden="1" customHeight="1">
      <c r="A714" s="172" t="s">
        <v>2844</v>
      </c>
      <c r="B714" s="176">
        <v>46087</v>
      </c>
      <c r="C714" s="172" t="s">
        <v>100</v>
      </c>
      <c r="D714" s="172" t="s">
        <v>102</v>
      </c>
      <c r="E714" s="172" t="s">
        <v>43</v>
      </c>
      <c r="F714" s="172" t="s">
        <v>125</v>
      </c>
      <c r="G714" s="172" t="s">
        <v>84</v>
      </c>
      <c r="H714" s="177">
        <v>1</v>
      </c>
      <c r="I714" s="178">
        <v>-2470</v>
      </c>
      <c r="J714" s="176">
        <v>46081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-10.19</v>
      </c>
    </row>
    <row r="715" spans="1:16" ht="19.5" hidden="1" customHeight="1">
      <c r="A715" s="172" t="s">
        <v>2844</v>
      </c>
      <c r="B715" s="176">
        <v>46087</v>
      </c>
      <c r="C715" s="172" t="s">
        <v>100</v>
      </c>
      <c r="D715" s="172" t="s">
        <v>103</v>
      </c>
      <c r="E715" s="172" t="s">
        <v>43</v>
      </c>
      <c r="F715" s="172" t="s">
        <v>125</v>
      </c>
      <c r="G715" s="172" t="s">
        <v>84</v>
      </c>
      <c r="H715" s="177">
        <v>1</v>
      </c>
      <c r="I715" s="178">
        <v>-2470</v>
      </c>
      <c r="J715" s="176">
        <v>46081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-1440.76</v>
      </c>
    </row>
    <row r="716" spans="1:16" ht="19.5" hidden="1" customHeight="1">
      <c r="A716" s="172" t="s">
        <v>2844</v>
      </c>
      <c r="B716" s="176">
        <v>46087</v>
      </c>
      <c r="C716" s="172" t="s">
        <v>104</v>
      </c>
      <c r="D716" s="172" t="s">
        <v>105</v>
      </c>
      <c r="E716" s="172" t="s">
        <v>43</v>
      </c>
      <c r="F716" s="172" t="s">
        <v>125</v>
      </c>
      <c r="G716" s="172" t="s">
        <v>84</v>
      </c>
      <c r="H716" s="177">
        <v>1</v>
      </c>
      <c r="I716" s="178">
        <v>-2470</v>
      </c>
      <c r="J716" s="176">
        <v>46081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1062.0999999999999</v>
      </c>
    </row>
    <row r="717" spans="1:16" ht="19.5" hidden="1" customHeight="1">
      <c r="A717" s="172" t="s">
        <v>2844</v>
      </c>
      <c r="B717" s="176">
        <v>46087</v>
      </c>
      <c r="C717" s="172" t="s">
        <v>2694</v>
      </c>
      <c r="D717" s="172" t="s">
        <v>2851</v>
      </c>
      <c r="E717" s="172" t="s">
        <v>43</v>
      </c>
      <c r="F717" s="172" t="s">
        <v>125</v>
      </c>
      <c r="G717" s="172" t="s">
        <v>84</v>
      </c>
      <c r="H717" s="177">
        <v>1</v>
      </c>
      <c r="I717" s="178">
        <v>-2470</v>
      </c>
      <c r="J717" s="176">
        <v>46081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24.71</v>
      </c>
    </row>
    <row r="718" spans="1:16" ht="19.5" hidden="1" customHeight="1">
      <c r="A718" s="172" t="s">
        <v>2852</v>
      </c>
      <c r="B718" s="176">
        <v>46087</v>
      </c>
      <c r="C718" s="172" t="s">
        <v>92</v>
      </c>
      <c r="D718" s="172" t="s">
        <v>24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2470</v>
      </c>
      <c r="J718" s="176">
        <v>46084</v>
      </c>
      <c r="K718" s="172" t="s">
        <v>93</v>
      </c>
      <c r="L718" s="172" t="s">
        <v>94</v>
      </c>
      <c r="M718" s="179">
        <v>0.43</v>
      </c>
      <c r="N718" s="177"/>
      <c r="O718" s="177">
        <v>35</v>
      </c>
      <c r="P718" s="180">
        <v>-114.68</v>
      </c>
    </row>
    <row r="719" spans="1:16" ht="19.5" hidden="1" customHeight="1">
      <c r="A719" s="172" t="s">
        <v>2852</v>
      </c>
      <c r="B719" s="176">
        <v>46087</v>
      </c>
      <c r="C719" s="172" t="s">
        <v>100</v>
      </c>
      <c r="D719" s="172" t="s">
        <v>101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2470</v>
      </c>
      <c r="J719" s="176">
        <v>46084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993.33</v>
      </c>
    </row>
    <row r="720" spans="1:16" ht="19.5" hidden="1" customHeight="1">
      <c r="A720" s="172" t="s">
        <v>2852</v>
      </c>
      <c r="B720" s="176">
        <v>46087</v>
      </c>
      <c r="C720" s="172" t="s">
        <v>100</v>
      </c>
      <c r="D720" s="172" t="s">
        <v>102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2470</v>
      </c>
      <c r="J720" s="176">
        <v>46084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9.93</v>
      </c>
    </row>
    <row r="721" spans="1:16" ht="19.5" hidden="1" customHeight="1">
      <c r="A721" s="172" t="s">
        <v>2852</v>
      </c>
      <c r="B721" s="176">
        <v>46087</v>
      </c>
      <c r="C721" s="172" t="s">
        <v>100</v>
      </c>
      <c r="D721" s="172" t="s">
        <v>103</v>
      </c>
      <c r="E721" s="172" t="s">
        <v>53</v>
      </c>
      <c r="F721" s="172" t="s">
        <v>120</v>
      </c>
      <c r="G721" s="172" t="s">
        <v>84</v>
      </c>
      <c r="H721" s="177">
        <v>1</v>
      </c>
      <c r="I721" s="178">
        <v>2470</v>
      </c>
      <c r="J721" s="176">
        <v>46084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1466.74</v>
      </c>
    </row>
    <row r="722" spans="1:16" ht="19.5" hidden="1" customHeight="1">
      <c r="A722" s="172" t="s">
        <v>2852</v>
      </c>
      <c r="B722" s="176">
        <v>46087</v>
      </c>
      <c r="C722" s="172" t="s">
        <v>104</v>
      </c>
      <c r="D722" s="172" t="s">
        <v>105</v>
      </c>
      <c r="E722" s="172" t="s">
        <v>53</v>
      </c>
      <c r="F722" s="172" t="s">
        <v>120</v>
      </c>
      <c r="G722" s="172" t="s">
        <v>84</v>
      </c>
      <c r="H722" s="177">
        <v>1</v>
      </c>
      <c r="I722" s="178">
        <v>2470</v>
      </c>
      <c r="J722" s="176">
        <v>46084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-1062.0999999999999</v>
      </c>
    </row>
    <row r="723" spans="1:16" ht="19.5" hidden="1" customHeight="1">
      <c r="A723" s="172" t="s">
        <v>2853</v>
      </c>
      <c r="B723" s="176">
        <v>46087</v>
      </c>
      <c r="C723" s="172" t="s">
        <v>92</v>
      </c>
      <c r="D723" s="172" t="s">
        <v>24</v>
      </c>
      <c r="E723" s="172" t="s">
        <v>43</v>
      </c>
      <c r="F723" s="172" t="s">
        <v>125</v>
      </c>
      <c r="G723" s="172" t="s">
        <v>84</v>
      </c>
      <c r="H723" s="177">
        <v>1</v>
      </c>
      <c r="I723" s="178">
        <v>2600</v>
      </c>
      <c r="J723" s="176">
        <v>46082</v>
      </c>
      <c r="K723" s="172" t="s">
        <v>93</v>
      </c>
      <c r="L723" s="172" t="s">
        <v>94</v>
      </c>
      <c r="M723" s="179">
        <v>0.43</v>
      </c>
      <c r="N723" s="177"/>
      <c r="O723" s="177">
        <v>35</v>
      </c>
      <c r="P723" s="180">
        <v>-103.34</v>
      </c>
    </row>
    <row r="724" spans="1:16" ht="19.5" hidden="1" customHeight="1">
      <c r="A724" s="172" t="s">
        <v>2853</v>
      </c>
      <c r="B724" s="176">
        <v>46087</v>
      </c>
      <c r="C724" s="172" t="s">
        <v>100</v>
      </c>
      <c r="D724" s="172" t="s">
        <v>101</v>
      </c>
      <c r="E724" s="172" t="s">
        <v>43</v>
      </c>
      <c r="F724" s="172" t="s">
        <v>125</v>
      </c>
      <c r="G724" s="172" t="s">
        <v>84</v>
      </c>
      <c r="H724" s="177">
        <v>1</v>
      </c>
      <c r="I724" s="178">
        <v>2600</v>
      </c>
      <c r="J724" s="176">
        <v>46082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1103.81</v>
      </c>
    </row>
    <row r="725" spans="1:16" ht="19.5" hidden="1" customHeight="1">
      <c r="A725" s="172" t="s">
        <v>2853</v>
      </c>
      <c r="B725" s="176">
        <v>46087</v>
      </c>
      <c r="C725" s="172" t="s">
        <v>100</v>
      </c>
      <c r="D725" s="172" t="s">
        <v>102</v>
      </c>
      <c r="E725" s="172" t="s">
        <v>43</v>
      </c>
      <c r="F725" s="172" t="s">
        <v>125</v>
      </c>
      <c r="G725" s="172" t="s">
        <v>84</v>
      </c>
      <c r="H725" s="177">
        <v>1</v>
      </c>
      <c r="I725" s="178">
        <v>2600</v>
      </c>
      <c r="J725" s="176">
        <v>46082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0</v>
      </c>
    </row>
    <row r="726" spans="1:16" ht="19.5" hidden="1" customHeight="1">
      <c r="A726" s="172" t="s">
        <v>2853</v>
      </c>
      <c r="B726" s="176">
        <v>46087</v>
      </c>
      <c r="C726" s="172" t="s">
        <v>100</v>
      </c>
      <c r="D726" s="172" t="s">
        <v>103</v>
      </c>
      <c r="E726" s="172" t="s">
        <v>43</v>
      </c>
      <c r="F726" s="172" t="s">
        <v>125</v>
      </c>
      <c r="G726" s="172" t="s">
        <v>84</v>
      </c>
      <c r="H726" s="177">
        <v>1</v>
      </c>
      <c r="I726" s="178">
        <v>2600</v>
      </c>
      <c r="J726" s="176">
        <v>46082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1496.19</v>
      </c>
    </row>
    <row r="727" spans="1:16" ht="19.5" hidden="1" customHeight="1">
      <c r="A727" s="172" t="s">
        <v>2853</v>
      </c>
      <c r="B727" s="176">
        <v>46087</v>
      </c>
      <c r="C727" s="172" t="s">
        <v>104</v>
      </c>
      <c r="D727" s="172" t="s">
        <v>105</v>
      </c>
      <c r="E727" s="172" t="s">
        <v>43</v>
      </c>
      <c r="F727" s="172" t="s">
        <v>125</v>
      </c>
      <c r="G727" s="172" t="s">
        <v>84</v>
      </c>
      <c r="H727" s="177">
        <v>1</v>
      </c>
      <c r="I727" s="178">
        <v>2600</v>
      </c>
      <c r="J727" s="176">
        <v>46082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-1118</v>
      </c>
    </row>
    <row r="728" spans="1:16" ht="19.5" hidden="1" customHeight="1">
      <c r="A728" s="172" t="s">
        <v>2853</v>
      </c>
      <c r="B728" s="176">
        <v>46087</v>
      </c>
      <c r="C728" s="172" t="s">
        <v>2694</v>
      </c>
      <c r="D728" s="172" t="s">
        <v>95</v>
      </c>
      <c r="E728" s="172" t="s">
        <v>43</v>
      </c>
      <c r="F728" s="172" t="s">
        <v>125</v>
      </c>
      <c r="G728" s="172" t="s">
        <v>84</v>
      </c>
      <c r="H728" s="177">
        <v>1</v>
      </c>
      <c r="I728" s="178">
        <v>2600</v>
      </c>
      <c r="J728" s="176">
        <v>46082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-17.39</v>
      </c>
    </row>
    <row r="729" spans="1:16" ht="19.5" hidden="1" customHeight="1">
      <c r="A729" s="172" t="s">
        <v>2844</v>
      </c>
      <c r="B729" s="176">
        <v>46087</v>
      </c>
      <c r="C729" s="172" t="s">
        <v>2694</v>
      </c>
      <c r="D729" s="172" t="s">
        <v>82</v>
      </c>
      <c r="E729" s="172" t="s">
        <v>43</v>
      </c>
      <c r="F729" s="172" t="s">
        <v>125</v>
      </c>
      <c r="G729" s="172" t="s">
        <v>84</v>
      </c>
      <c r="H729" s="177">
        <v>1</v>
      </c>
      <c r="I729" s="178">
        <v>0</v>
      </c>
      <c r="J729" s="176">
        <v>46081</v>
      </c>
      <c r="K729" s="172" t="s">
        <v>85</v>
      </c>
      <c r="L729" s="172" t="s">
        <v>85</v>
      </c>
      <c r="M729" s="179">
        <v>0</v>
      </c>
      <c r="N729" s="177"/>
      <c r="O729" s="177"/>
      <c r="P729" s="180">
        <v>19.36</v>
      </c>
    </row>
    <row r="730" spans="1:16" ht="19.5" hidden="1" customHeight="1">
      <c r="A730" s="172" t="s">
        <v>2853</v>
      </c>
      <c r="B730" s="176">
        <v>46087</v>
      </c>
      <c r="C730" s="172" t="s">
        <v>2694</v>
      </c>
      <c r="D730" s="172" t="s">
        <v>82</v>
      </c>
      <c r="E730" s="172" t="s">
        <v>43</v>
      </c>
      <c r="F730" s="172" t="s">
        <v>125</v>
      </c>
      <c r="G730" s="172" t="s">
        <v>84</v>
      </c>
      <c r="H730" s="177">
        <v>1</v>
      </c>
      <c r="I730" s="178">
        <v>0</v>
      </c>
      <c r="J730" s="176">
        <v>46082</v>
      </c>
      <c r="K730" s="172" t="s">
        <v>85</v>
      </c>
      <c r="L730" s="172" t="s">
        <v>85</v>
      </c>
      <c r="M730" s="179">
        <v>0</v>
      </c>
      <c r="N730" s="177"/>
      <c r="O730" s="177"/>
      <c r="P730" s="180">
        <v>-9.6</v>
      </c>
    </row>
    <row r="731" spans="1:16" ht="19.5" hidden="1" customHeight="1">
      <c r="A731" s="172" t="s">
        <v>2854</v>
      </c>
      <c r="B731" s="176">
        <v>46087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0</v>
      </c>
      <c r="J731" s="176">
        <v>46083</v>
      </c>
      <c r="K731" s="172" t="s">
        <v>93</v>
      </c>
      <c r="L731" s="172" t="s">
        <v>94</v>
      </c>
      <c r="M731" s="179">
        <v>0</v>
      </c>
      <c r="N731" s="177"/>
      <c r="O731" s="177">
        <v>35</v>
      </c>
      <c r="P731" s="180">
        <v>-56.94</v>
      </c>
    </row>
    <row r="732" spans="1:16" ht="19.5" hidden="1" customHeight="1">
      <c r="A732" s="172" t="s">
        <v>2854</v>
      </c>
      <c r="B732" s="176">
        <v>46087</v>
      </c>
      <c r="C732" s="172" t="s">
        <v>2694</v>
      </c>
      <c r="D732" s="172" t="s">
        <v>95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46083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-13.9</v>
      </c>
    </row>
    <row r="733" spans="1:16" ht="19.5" hidden="1" customHeight="1">
      <c r="A733" s="172" t="s">
        <v>2854</v>
      </c>
      <c r="B733" s="176">
        <v>46087</v>
      </c>
      <c r="C733" s="172" t="s">
        <v>92</v>
      </c>
      <c r="D733" s="172" t="s">
        <v>96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0</v>
      </c>
      <c r="J733" s="176">
        <v>46083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0</v>
      </c>
    </row>
    <row r="734" spans="1:16" ht="19.5" hidden="1" customHeight="1">
      <c r="A734" s="172" t="s">
        <v>2854</v>
      </c>
      <c r="B734" s="176">
        <v>46087</v>
      </c>
      <c r="C734" s="172" t="s">
        <v>92</v>
      </c>
      <c r="D734" s="172" t="s">
        <v>97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46083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-56.94</v>
      </c>
    </row>
    <row r="735" spans="1:16" ht="19.5" hidden="1" customHeight="1">
      <c r="A735" s="172" t="s">
        <v>2854</v>
      </c>
      <c r="B735" s="176">
        <v>46087</v>
      </c>
      <c r="C735" s="172" t="s">
        <v>2694</v>
      </c>
      <c r="D735" s="172" t="s">
        <v>98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0</v>
      </c>
      <c r="J735" s="176">
        <v>46083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-15</v>
      </c>
    </row>
    <row r="736" spans="1:16" ht="19.5" hidden="1" customHeight="1">
      <c r="A736" s="172" t="s">
        <v>2855</v>
      </c>
      <c r="B736" s="176">
        <v>46087</v>
      </c>
      <c r="C736" s="172" t="s">
        <v>2694</v>
      </c>
      <c r="D736" s="172" t="s">
        <v>82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46087</v>
      </c>
      <c r="K736" s="172" t="s">
        <v>85</v>
      </c>
      <c r="L736" s="172" t="s">
        <v>85</v>
      </c>
      <c r="M736" s="179">
        <v>0</v>
      </c>
      <c r="N736" s="177"/>
      <c r="O736" s="177"/>
      <c r="P736" s="180">
        <v>-19.25</v>
      </c>
    </row>
    <row r="737" spans="1:16" ht="19.5" hidden="1" customHeight="1">
      <c r="A737" s="172" t="s">
        <v>2856</v>
      </c>
      <c r="B737" s="176">
        <v>46087</v>
      </c>
      <c r="C737" s="172" t="s">
        <v>2694</v>
      </c>
      <c r="D737" s="172" t="s">
        <v>82</v>
      </c>
      <c r="E737" s="172" t="s">
        <v>43</v>
      </c>
      <c r="F737" s="172" t="s">
        <v>125</v>
      </c>
      <c r="G737" s="172" t="s">
        <v>84</v>
      </c>
      <c r="H737" s="177">
        <v>1</v>
      </c>
      <c r="I737" s="178">
        <v>0</v>
      </c>
      <c r="J737" s="176">
        <v>46087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-8.42</v>
      </c>
    </row>
    <row r="738" spans="1:16" ht="19.5" hidden="1" customHeight="1">
      <c r="A738" s="172" t="s">
        <v>2857</v>
      </c>
      <c r="B738" s="176">
        <v>46087</v>
      </c>
      <c r="C738" s="172" t="s">
        <v>2694</v>
      </c>
      <c r="D738" s="172" t="s">
        <v>82</v>
      </c>
      <c r="E738" s="172" t="s">
        <v>43</v>
      </c>
      <c r="F738" s="172" t="s">
        <v>125</v>
      </c>
      <c r="G738" s="172" t="s">
        <v>84</v>
      </c>
      <c r="H738" s="177">
        <v>1</v>
      </c>
      <c r="I738" s="178">
        <v>0</v>
      </c>
      <c r="J738" s="176">
        <v>46087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-8.42</v>
      </c>
    </row>
    <row r="739" spans="1:16" ht="19.5" hidden="1" customHeight="1">
      <c r="A739" s="172" t="s">
        <v>2858</v>
      </c>
      <c r="B739" s="176">
        <v>46087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2450</v>
      </c>
      <c r="J739" s="176">
        <v>46086</v>
      </c>
      <c r="K739" s="172" t="s">
        <v>93</v>
      </c>
      <c r="L739" s="172" t="s">
        <v>94</v>
      </c>
      <c r="M739" s="179">
        <v>0.43</v>
      </c>
      <c r="N739" s="177"/>
      <c r="O739" s="177">
        <v>35</v>
      </c>
      <c r="P739" s="180">
        <v>-100.94</v>
      </c>
    </row>
    <row r="740" spans="1:16" ht="19.5" hidden="1" customHeight="1">
      <c r="A740" s="172" t="s">
        <v>2858</v>
      </c>
      <c r="B740" s="176">
        <v>46087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2450</v>
      </c>
      <c r="J740" s="176">
        <v>46086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1266.1600000000001</v>
      </c>
    </row>
    <row r="741" spans="1:16" ht="19.5" hidden="1" customHeight="1">
      <c r="A741" s="172" t="s">
        <v>2858</v>
      </c>
      <c r="B741" s="176">
        <v>46087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2450</v>
      </c>
      <c r="J741" s="176">
        <v>46086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hidden="1" customHeight="1">
      <c r="A742" s="172" t="s">
        <v>2858</v>
      </c>
      <c r="B742" s="176">
        <v>46087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2450</v>
      </c>
      <c r="J742" s="176">
        <v>46086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1183.8399999999999</v>
      </c>
    </row>
    <row r="743" spans="1:16" ht="19.5" hidden="1" customHeight="1">
      <c r="A743" s="172" t="s">
        <v>2858</v>
      </c>
      <c r="B743" s="176">
        <v>46087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2450</v>
      </c>
      <c r="J743" s="176">
        <v>46086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-1053.5</v>
      </c>
    </row>
    <row r="744" spans="1:16" ht="19.5" hidden="1" customHeight="1">
      <c r="A744" s="172" t="s">
        <v>2858</v>
      </c>
      <c r="B744" s="176">
        <v>46087</v>
      </c>
      <c r="C744" s="172" t="s">
        <v>2694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2450</v>
      </c>
      <c r="J744" s="176">
        <v>46086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-10.88</v>
      </c>
    </row>
    <row r="745" spans="1:16" ht="19.5" hidden="1" customHeight="1">
      <c r="A745" s="172" t="s">
        <v>2858</v>
      </c>
      <c r="B745" s="176">
        <v>46087</v>
      </c>
      <c r="C745" s="172" t="s">
        <v>2694</v>
      </c>
      <c r="D745" s="172" t="s">
        <v>82</v>
      </c>
      <c r="E745" s="172" t="s">
        <v>40</v>
      </c>
      <c r="F745" s="172" t="s">
        <v>197</v>
      </c>
      <c r="G745" s="172" t="s">
        <v>84</v>
      </c>
      <c r="H745" s="177">
        <v>1</v>
      </c>
      <c r="I745" s="178">
        <v>0</v>
      </c>
      <c r="J745" s="176">
        <v>46086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-14.56</v>
      </c>
    </row>
    <row r="746" spans="1:16" ht="19.5" hidden="1" customHeight="1">
      <c r="A746" s="172" t="s">
        <v>2859</v>
      </c>
      <c r="B746" s="176">
        <v>46087</v>
      </c>
      <c r="C746" s="172" t="s">
        <v>92</v>
      </c>
      <c r="D746" s="172" t="s">
        <v>24</v>
      </c>
      <c r="E746" s="172" t="s">
        <v>43</v>
      </c>
      <c r="F746" s="172" t="s">
        <v>125</v>
      </c>
      <c r="G746" s="172" t="s">
        <v>84</v>
      </c>
      <c r="H746" s="177">
        <v>1</v>
      </c>
      <c r="I746" s="178">
        <v>2500</v>
      </c>
      <c r="J746" s="176">
        <v>46079</v>
      </c>
      <c r="K746" s="172" t="s">
        <v>93</v>
      </c>
      <c r="L746" s="172" t="s">
        <v>94</v>
      </c>
      <c r="M746" s="179">
        <v>0.43</v>
      </c>
      <c r="N746" s="177"/>
      <c r="O746" s="177">
        <v>37</v>
      </c>
      <c r="P746" s="180">
        <v>-115.48</v>
      </c>
    </row>
    <row r="747" spans="1:16" ht="19.5" hidden="1" customHeight="1">
      <c r="A747" s="172" t="s">
        <v>2859</v>
      </c>
      <c r="B747" s="176">
        <v>46087</v>
      </c>
      <c r="C747" s="172" t="s">
        <v>100</v>
      </c>
      <c r="D747" s="172" t="s">
        <v>101</v>
      </c>
      <c r="E747" s="172" t="s">
        <v>43</v>
      </c>
      <c r="F747" s="172" t="s">
        <v>125</v>
      </c>
      <c r="G747" s="172" t="s">
        <v>84</v>
      </c>
      <c r="H747" s="177">
        <v>1</v>
      </c>
      <c r="I747" s="178">
        <v>2500</v>
      </c>
      <c r="J747" s="176">
        <v>46079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1163.6500000000001</v>
      </c>
    </row>
    <row r="748" spans="1:16" ht="19.5" hidden="1" customHeight="1">
      <c r="A748" s="172" t="s">
        <v>2859</v>
      </c>
      <c r="B748" s="176">
        <v>46087</v>
      </c>
      <c r="C748" s="172" t="s">
        <v>100</v>
      </c>
      <c r="D748" s="172" t="s">
        <v>102</v>
      </c>
      <c r="E748" s="172" t="s">
        <v>43</v>
      </c>
      <c r="F748" s="172" t="s">
        <v>125</v>
      </c>
      <c r="G748" s="172" t="s">
        <v>84</v>
      </c>
      <c r="H748" s="177">
        <v>1</v>
      </c>
      <c r="I748" s="178">
        <v>2500</v>
      </c>
      <c r="J748" s="176">
        <v>46079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11.64</v>
      </c>
    </row>
    <row r="749" spans="1:16" ht="19.5" hidden="1" customHeight="1">
      <c r="A749" s="172" t="s">
        <v>2859</v>
      </c>
      <c r="B749" s="176">
        <v>46087</v>
      </c>
      <c r="C749" s="172" t="s">
        <v>100</v>
      </c>
      <c r="D749" s="172" t="s">
        <v>103</v>
      </c>
      <c r="E749" s="172" t="s">
        <v>43</v>
      </c>
      <c r="F749" s="172" t="s">
        <v>125</v>
      </c>
      <c r="G749" s="172" t="s">
        <v>84</v>
      </c>
      <c r="H749" s="177">
        <v>1</v>
      </c>
      <c r="I749" s="178">
        <v>2500</v>
      </c>
      <c r="J749" s="176">
        <v>46079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1324.71</v>
      </c>
    </row>
    <row r="750" spans="1:16" ht="19.5" hidden="1" customHeight="1">
      <c r="A750" s="172" t="s">
        <v>2859</v>
      </c>
      <c r="B750" s="176">
        <v>46087</v>
      </c>
      <c r="C750" s="172" t="s">
        <v>104</v>
      </c>
      <c r="D750" s="172" t="s">
        <v>105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2500</v>
      </c>
      <c r="J750" s="176">
        <v>46079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-1075</v>
      </c>
    </row>
    <row r="751" spans="1:16" ht="19.5" hidden="1" customHeight="1">
      <c r="A751" s="172" t="s">
        <v>2859</v>
      </c>
      <c r="B751" s="176">
        <v>46087</v>
      </c>
      <c r="C751" s="172" t="s">
        <v>2694</v>
      </c>
      <c r="D751" s="172" t="s">
        <v>95</v>
      </c>
      <c r="E751" s="172" t="s">
        <v>43</v>
      </c>
      <c r="F751" s="172" t="s">
        <v>125</v>
      </c>
      <c r="G751" s="172" t="s">
        <v>84</v>
      </c>
      <c r="H751" s="177">
        <v>1</v>
      </c>
      <c r="I751" s="178">
        <v>2500</v>
      </c>
      <c r="J751" s="176">
        <v>46079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-13.17</v>
      </c>
    </row>
    <row r="752" spans="1:16" ht="19.5" hidden="1" customHeight="1">
      <c r="A752" s="172" t="s">
        <v>2860</v>
      </c>
      <c r="B752" s="176">
        <v>46087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2470</v>
      </c>
      <c r="J752" s="176">
        <v>46084</v>
      </c>
      <c r="K752" s="172" t="s">
        <v>93</v>
      </c>
      <c r="L752" s="172" t="s">
        <v>94</v>
      </c>
      <c r="M752" s="179">
        <v>0.43</v>
      </c>
      <c r="N752" s="177"/>
      <c r="O752" s="177">
        <v>35</v>
      </c>
      <c r="P752" s="180">
        <v>-101.26</v>
      </c>
    </row>
    <row r="753" spans="1:16" ht="19.5" hidden="1" customHeight="1">
      <c r="A753" s="172" t="s">
        <v>2860</v>
      </c>
      <c r="B753" s="176">
        <v>46087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2470</v>
      </c>
      <c r="J753" s="176">
        <v>46084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924.83</v>
      </c>
    </row>
    <row r="754" spans="1:16" ht="19.5" hidden="1" customHeight="1">
      <c r="A754" s="172" t="s">
        <v>2860</v>
      </c>
      <c r="B754" s="176">
        <v>46087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2470</v>
      </c>
      <c r="J754" s="176">
        <v>46084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9.25</v>
      </c>
    </row>
    <row r="755" spans="1:16" ht="19.5" hidden="1" customHeight="1">
      <c r="A755" s="172" t="s">
        <v>2860</v>
      </c>
      <c r="B755" s="176">
        <v>46087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2470</v>
      </c>
      <c r="J755" s="176">
        <v>46084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1535.92</v>
      </c>
    </row>
    <row r="756" spans="1:16" ht="19.5" hidden="1" customHeight="1">
      <c r="A756" s="172" t="s">
        <v>2860</v>
      </c>
      <c r="B756" s="176">
        <v>46087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2470</v>
      </c>
      <c r="J756" s="176">
        <v>46084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-1062.0999999999999</v>
      </c>
    </row>
    <row r="757" spans="1:16" ht="19.5" hidden="1" customHeight="1">
      <c r="A757" s="172" t="s">
        <v>2860</v>
      </c>
      <c r="B757" s="176">
        <v>46087</v>
      </c>
      <c r="C757" s="172" t="s">
        <v>2694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2470</v>
      </c>
      <c r="J757" s="176">
        <v>46084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-11.25</v>
      </c>
    </row>
    <row r="758" spans="1:16" ht="19.5" hidden="1" customHeight="1">
      <c r="A758" s="172" t="s">
        <v>2861</v>
      </c>
      <c r="B758" s="176">
        <v>46087</v>
      </c>
      <c r="C758" s="172" t="s">
        <v>92</v>
      </c>
      <c r="D758" s="172" t="s">
        <v>24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2470</v>
      </c>
      <c r="J758" s="176">
        <v>46082</v>
      </c>
      <c r="K758" s="172" t="s">
        <v>93</v>
      </c>
      <c r="L758" s="172" t="s">
        <v>94</v>
      </c>
      <c r="M758" s="179">
        <v>0.43</v>
      </c>
      <c r="N758" s="177"/>
      <c r="O758" s="177">
        <v>35</v>
      </c>
      <c r="P758" s="180">
        <v>-114.68</v>
      </c>
    </row>
    <row r="759" spans="1:16" ht="19.5" hidden="1" customHeight="1">
      <c r="A759" s="172" t="s">
        <v>2861</v>
      </c>
      <c r="B759" s="176">
        <v>46087</v>
      </c>
      <c r="C759" s="172" t="s">
        <v>100</v>
      </c>
      <c r="D759" s="172" t="s">
        <v>101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2470</v>
      </c>
      <c r="J759" s="176">
        <v>46082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1082.8599999999999</v>
      </c>
    </row>
    <row r="760" spans="1:16" ht="19.5" hidden="1" customHeight="1">
      <c r="A760" s="172" t="s">
        <v>2861</v>
      </c>
      <c r="B760" s="176">
        <v>46087</v>
      </c>
      <c r="C760" s="172" t="s">
        <v>100</v>
      </c>
      <c r="D760" s="172" t="s">
        <v>102</v>
      </c>
      <c r="E760" s="172" t="s">
        <v>55</v>
      </c>
      <c r="F760" s="172" t="s">
        <v>1272</v>
      </c>
      <c r="G760" s="172" t="s">
        <v>84</v>
      </c>
      <c r="H760" s="177">
        <v>1</v>
      </c>
      <c r="I760" s="178">
        <v>2470</v>
      </c>
      <c r="J760" s="176">
        <v>46082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10.83</v>
      </c>
    </row>
    <row r="761" spans="1:16" ht="19.5" hidden="1" customHeight="1">
      <c r="A761" s="172" t="s">
        <v>2861</v>
      </c>
      <c r="B761" s="176">
        <v>46087</v>
      </c>
      <c r="C761" s="172" t="s">
        <v>100</v>
      </c>
      <c r="D761" s="172" t="s">
        <v>103</v>
      </c>
      <c r="E761" s="172" t="s">
        <v>55</v>
      </c>
      <c r="F761" s="172" t="s">
        <v>1272</v>
      </c>
      <c r="G761" s="172" t="s">
        <v>84</v>
      </c>
      <c r="H761" s="177">
        <v>1</v>
      </c>
      <c r="I761" s="178">
        <v>2470</v>
      </c>
      <c r="J761" s="176">
        <v>46082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1376.31</v>
      </c>
    </row>
    <row r="762" spans="1:16" ht="19.5" hidden="1" customHeight="1">
      <c r="A762" s="172" t="s">
        <v>2861</v>
      </c>
      <c r="B762" s="176">
        <v>46087</v>
      </c>
      <c r="C762" s="172" t="s">
        <v>104</v>
      </c>
      <c r="D762" s="172" t="s">
        <v>105</v>
      </c>
      <c r="E762" s="172" t="s">
        <v>55</v>
      </c>
      <c r="F762" s="172" t="s">
        <v>1272</v>
      </c>
      <c r="G762" s="172" t="s">
        <v>84</v>
      </c>
      <c r="H762" s="177">
        <v>1</v>
      </c>
      <c r="I762" s="178">
        <v>2470</v>
      </c>
      <c r="J762" s="176">
        <v>46082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-1062.0999999999999</v>
      </c>
    </row>
    <row r="763" spans="1:16" ht="19.5" hidden="1" customHeight="1">
      <c r="A763" s="172" t="s">
        <v>2861</v>
      </c>
      <c r="B763" s="176">
        <v>46087</v>
      </c>
      <c r="C763" s="172" t="s">
        <v>2694</v>
      </c>
      <c r="D763" s="172" t="s">
        <v>95</v>
      </c>
      <c r="E763" s="172" t="s">
        <v>55</v>
      </c>
      <c r="F763" s="172" t="s">
        <v>1272</v>
      </c>
      <c r="G763" s="172" t="s">
        <v>84</v>
      </c>
      <c r="H763" s="177">
        <v>1</v>
      </c>
      <c r="I763" s="178">
        <v>2470</v>
      </c>
      <c r="J763" s="176">
        <v>46082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-10.73</v>
      </c>
    </row>
    <row r="764" spans="1:16" ht="19.5" hidden="1" customHeight="1">
      <c r="A764" s="172" t="s">
        <v>2594</v>
      </c>
      <c r="B764" s="176">
        <v>46087</v>
      </c>
      <c r="C764" s="172" t="s">
        <v>2694</v>
      </c>
      <c r="D764" s="172" t="s">
        <v>82</v>
      </c>
      <c r="E764" s="172" t="s">
        <v>39</v>
      </c>
      <c r="F764" s="172" t="s">
        <v>117</v>
      </c>
      <c r="G764" s="172" t="s">
        <v>84</v>
      </c>
      <c r="H764" s="177">
        <v>1</v>
      </c>
      <c r="I764" s="178">
        <v>0</v>
      </c>
      <c r="J764" s="176">
        <v>46080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19.78</v>
      </c>
    </row>
    <row r="765" spans="1:16" ht="19.5" hidden="1" customHeight="1">
      <c r="A765" s="172" t="s">
        <v>2862</v>
      </c>
      <c r="B765" s="176">
        <v>46087</v>
      </c>
      <c r="C765" s="172" t="s">
        <v>2694</v>
      </c>
      <c r="D765" s="172" t="s">
        <v>82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46087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-15.82</v>
      </c>
    </row>
    <row r="766" spans="1:16" ht="19.5" hidden="1" customHeight="1">
      <c r="A766" s="172" t="s">
        <v>2863</v>
      </c>
      <c r="B766" s="176">
        <v>46087</v>
      </c>
      <c r="C766" s="172" t="s">
        <v>92</v>
      </c>
      <c r="D766" s="172" t="s">
        <v>24</v>
      </c>
      <c r="E766" s="172" t="s">
        <v>55</v>
      </c>
      <c r="F766" s="172" t="s">
        <v>1272</v>
      </c>
      <c r="G766" s="172" t="s">
        <v>84</v>
      </c>
      <c r="H766" s="177">
        <v>1</v>
      </c>
      <c r="I766" s="178">
        <v>2470</v>
      </c>
      <c r="J766" s="176">
        <v>46084</v>
      </c>
      <c r="K766" s="172" t="s">
        <v>93</v>
      </c>
      <c r="L766" s="172" t="s">
        <v>94</v>
      </c>
      <c r="M766" s="179">
        <v>0.43</v>
      </c>
      <c r="N766" s="177"/>
      <c r="O766" s="177">
        <v>35</v>
      </c>
      <c r="P766" s="180">
        <v>-114.68</v>
      </c>
    </row>
    <row r="767" spans="1:16" ht="19.5" hidden="1" customHeight="1">
      <c r="A767" s="172" t="s">
        <v>2863</v>
      </c>
      <c r="B767" s="176">
        <v>46087</v>
      </c>
      <c r="C767" s="172" t="s">
        <v>100</v>
      </c>
      <c r="D767" s="172" t="s">
        <v>101</v>
      </c>
      <c r="E767" s="172" t="s">
        <v>55</v>
      </c>
      <c r="F767" s="172" t="s">
        <v>1272</v>
      </c>
      <c r="G767" s="172" t="s">
        <v>84</v>
      </c>
      <c r="H767" s="177">
        <v>1</v>
      </c>
      <c r="I767" s="178">
        <v>2470</v>
      </c>
      <c r="J767" s="176">
        <v>46084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1187.6199999999999</v>
      </c>
    </row>
    <row r="768" spans="1:16" ht="19.5" hidden="1" customHeight="1">
      <c r="A768" s="172" t="s">
        <v>2863</v>
      </c>
      <c r="B768" s="176">
        <v>46087</v>
      </c>
      <c r="C768" s="172" t="s">
        <v>100</v>
      </c>
      <c r="D768" s="172" t="s">
        <v>102</v>
      </c>
      <c r="E768" s="172" t="s">
        <v>55</v>
      </c>
      <c r="F768" s="172" t="s">
        <v>1272</v>
      </c>
      <c r="G768" s="172" t="s">
        <v>84</v>
      </c>
      <c r="H768" s="177">
        <v>1</v>
      </c>
      <c r="I768" s="178">
        <v>2470</v>
      </c>
      <c r="J768" s="176">
        <v>46084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11.88</v>
      </c>
    </row>
    <row r="769" spans="1:16" ht="19.5" hidden="1" customHeight="1">
      <c r="A769" s="172" t="s">
        <v>2863</v>
      </c>
      <c r="B769" s="176">
        <v>46087</v>
      </c>
      <c r="C769" s="172" t="s">
        <v>100</v>
      </c>
      <c r="D769" s="172" t="s">
        <v>103</v>
      </c>
      <c r="E769" s="172" t="s">
        <v>55</v>
      </c>
      <c r="F769" s="172" t="s">
        <v>1272</v>
      </c>
      <c r="G769" s="172" t="s">
        <v>84</v>
      </c>
      <c r="H769" s="177">
        <v>1</v>
      </c>
      <c r="I769" s="178">
        <v>2470</v>
      </c>
      <c r="J769" s="176">
        <v>46084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1270.5</v>
      </c>
    </row>
    <row r="770" spans="1:16" ht="19.5" hidden="1" customHeight="1">
      <c r="A770" s="172" t="s">
        <v>2863</v>
      </c>
      <c r="B770" s="176">
        <v>46087</v>
      </c>
      <c r="C770" s="172" t="s">
        <v>104</v>
      </c>
      <c r="D770" s="172" t="s">
        <v>105</v>
      </c>
      <c r="E770" s="172" t="s">
        <v>55</v>
      </c>
      <c r="F770" s="172" t="s">
        <v>1272</v>
      </c>
      <c r="G770" s="172" t="s">
        <v>84</v>
      </c>
      <c r="H770" s="177">
        <v>1</v>
      </c>
      <c r="I770" s="178">
        <v>2470</v>
      </c>
      <c r="J770" s="176">
        <v>46084</v>
      </c>
      <c r="K770" s="172" t="s">
        <v>93</v>
      </c>
      <c r="L770" s="172" t="s">
        <v>94</v>
      </c>
      <c r="M770" s="179">
        <v>0.43</v>
      </c>
      <c r="N770" s="177"/>
      <c r="O770" s="177"/>
      <c r="P770" s="180">
        <v>-1062.0999999999999</v>
      </c>
    </row>
    <row r="771" spans="1:16" ht="19.5" hidden="1" customHeight="1">
      <c r="A771" s="172" t="s">
        <v>2863</v>
      </c>
      <c r="B771" s="176">
        <v>46087</v>
      </c>
      <c r="C771" s="172" t="s">
        <v>2694</v>
      </c>
      <c r="D771" s="172" t="s">
        <v>95</v>
      </c>
      <c r="E771" s="172" t="s">
        <v>55</v>
      </c>
      <c r="F771" s="172" t="s">
        <v>1272</v>
      </c>
      <c r="G771" s="172" t="s">
        <v>84</v>
      </c>
      <c r="H771" s="177">
        <v>1</v>
      </c>
      <c r="I771" s="178">
        <v>2470</v>
      </c>
      <c r="J771" s="176">
        <v>46084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-11.45</v>
      </c>
    </row>
    <row r="772" spans="1:16" ht="19.5" hidden="1" customHeight="1">
      <c r="A772" s="172" t="s">
        <v>2861</v>
      </c>
      <c r="B772" s="176">
        <v>46087</v>
      </c>
      <c r="C772" s="172" t="s">
        <v>2694</v>
      </c>
      <c r="D772" s="172" t="s">
        <v>82</v>
      </c>
      <c r="E772" s="172" t="s">
        <v>55</v>
      </c>
      <c r="F772" s="172" t="s">
        <v>1272</v>
      </c>
      <c r="G772" s="172" t="s">
        <v>84</v>
      </c>
      <c r="H772" s="177">
        <v>1</v>
      </c>
      <c r="I772" s="178">
        <v>0</v>
      </c>
      <c r="J772" s="176">
        <v>46082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-20.57</v>
      </c>
    </row>
    <row r="773" spans="1:16" ht="19.5" hidden="1" customHeight="1">
      <c r="A773" s="172" t="s">
        <v>2864</v>
      </c>
      <c r="B773" s="176">
        <v>46087</v>
      </c>
      <c r="C773" s="172" t="s">
        <v>92</v>
      </c>
      <c r="D773" s="172" t="s">
        <v>24</v>
      </c>
      <c r="E773" s="172" t="s">
        <v>60</v>
      </c>
      <c r="F773" s="172" t="s">
        <v>1426</v>
      </c>
      <c r="G773" s="172" t="s">
        <v>84</v>
      </c>
      <c r="H773" s="177">
        <v>1</v>
      </c>
      <c r="I773" s="178">
        <v>0</v>
      </c>
      <c r="J773" s="176">
        <v>46074</v>
      </c>
      <c r="K773" s="172" t="s">
        <v>93</v>
      </c>
      <c r="L773" s="172" t="s">
        <v>94</v>
      </c>
      <c r="M773" s="179">
        <v>0</v>
      </c>
      <c r="N773" s="177"/>
      <c r="O773" s="177">
        <v>38</v>
      </c>
      <c r="P773" s="180">
        <v>-56.94</v>
      </c>
    </row>
    <row r="774" spans="1:16" ht="19.5" hidden="1" customHeight="1">
      <c r="A774" s="172" t="s">
        <v>2864</v>
      </c>
      <c r="B774" s="176">
        <v>46087</v>
      </c>
      <c r="C774" s="172" t="s">
        <v>2694</v>
      </c>
      <c r="D774" s="172" t="s">
        <v>95</v>
      </c>
      <c r="E774" s="172" t="s">
        <v>60</v>
      </c>
      <c r="F774" s="172" t="s">
        <v>1426</v>
      </c>
      <c r="G774" s="172" t="s">
        <v>84</v>
      </c>
      <c r="H774" s="177">
        <v>1</v>
      </c>
      <c r="I774" s="178">
        <v>0</v>
      </c>
      <c r="J774" s="176">
        <v>46074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-25</v>
      </c>
    </row>
    <row r="775" spans="1:16" ht="19.5" hidden="1" customHeight="1">
      <c r="A775" s="172" t="s">
        <v>2863</v>
      </c>
      <c r="B775" s="176">
        <v>46087</v>
      </c>
      <c r="C775" s="172" t="s">
        <v>2694</v>
      </c>
      <c r="D775" s="172" t="s">
        <v>82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46084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-22.56</v>
      </c>
    </row>
    <row r="776" spans="1:16" ht="19.5" hidden="1" customHeight="1">
      <c r="A776" s="172" t="s">
        <v>2864</v>
      </c>
      <c r="B776" s="176">
        <v>46087</v>
      </c>
      <c r="C776" s="172" t="s">
        <v>92</v>
      </c>
      <c r="D776" s="172" t="s">
        <v>96</v>
      </c>
      <c r="E776" s="172" t="s">
        <v>60</v>
      </c>
      <c r="F776" s="172" t="s">
        <v>1426</v>
      </c>
      <c r="G776" s="172" t="s">
        <v>84</v>
      </c>
      <c r="H776" s="177">
        <v>1</v>
      </c>
      <c r="I776" s="178">
        <v>0</v>
      </c>
      <c r="J776" s="176">
        <v>46074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2864</v>
      </c>
      <c r="B777" s="176">
        <v>46087</v>
      </c>
      <c r="C777" s="172" t="s">
        <v>92</v>
      </c>
      <c r="D777" s="172" t="s">
        <v>97</v>
      </c>
      <c r="E777" s="172" t="s">
        <v>60</v>
      </c>
      <c r="F777" s="172" t="s">
        <v>1426</v>
      </c>
      <c r="G777" s="172" t="s">
        <v>84</v>
      </c>
      <c r="H777" s="177">
        <v>1</v>
      </c>
      <c r="I777" s="178">
        <v>0</v>
      </c>
      <c r="J777" s="176">
        <v>46074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-99.64</v>
      </c>
    </row>
    <row r="778" spans="1:16" ht="19.5" hidden="1" customHeight="1">
      <c r="A778" s="172" t="s">
        <v>2864</v>
      </c>
      <c r="B778" s="176">
        <v>46087</v>
      </c>
      <c r="C778" s="172" t="s">
        <v>2694</v>
      </c>
      <c r="D778" s="172" t="s">
        <v>98</v>
      </c>
      <c r="E778" s="172" t="s">
        <v>60</v>
      </c>
      <c r="F778" s="172" t="s">
        <v>1426</v>
      </c>
      <c r="G778" s="172" t="s">
        <v>84</v>
      </c>
      <c r="H778" s="177">
        <v>1</v>
      </c>
      <c r="I778" s="178">
        <v>0</v>
      </c>
      <c r="J778" s="176">
        <v>46074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2865</v>
      </c>
      <c r="B779" s="176">
        <v>46087</v>
      </c>
      <c r="C779" s="172" t="s">
        <v>92</v>
      </c>
      <c r="D779" s="172" t="s">
        <v>24</v>
      </c>
      <c r="E779" s="172" t="s">
        <v>56</v>
      </c>
      <c r="F779" s="172" t="s">
        <v>1213</v>
      </c>
      <c r="G779" s="172" t="s">
        <v>84</v>
      </c>
      <c r="H779" s="177">
        <v>1</v>
      </c>
      <c r="I779" s="178">
        <v>2470</v>
      </c>
      <c r="J779" s="176">
        <v>46084</v>
      </c>
      <c r="K779" s="172" t="s">
        <v>93</v>
      </c>
      <c r="L779" s="172" t="s">
        <v>94</v>
      </c>
      <c r="M779" s="179">
        <v>0.43</v>
      </c>
      <c r="N779" s="177"/>
      <c r="O779" s="177">
        <v>35</v>
      </c>
      <c r="P779" s="180">
        <v>-114.68</v>
      </c>
    </row>
    <row r="780" spans="1:16" ht="19.5" hidden="1" customHeight="1">
      <c r="A780" s="172" t="s">
        <v>2865</v>
      </c>
      <c r="B780" s="176">
        <v>46087</v>
      </c>
      <c r="C780" s="172" t="s">
        <v>100</v>
      </c>
      <c r="D780" s="172" t="s">
        <v>101</v>
      </c>
      <c r="E780" s="172" t="s">
        <v>56</v>
      </c>
      <c r="F780" s="172" t="s">
        <v>1213</v>
      </c>
      <c r="G780" s="172" t="s">
        <v>84</v>
      </c>
      <c r="H780" s="177">
        <v>1</v>
      </c>
      <c r="I780" s="178">
        <v>2470</v>
      </c>
      <c r="J780" s="176">
        <v>46084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1113.33</v>
      </c>
    </row>
    <row r="781" spans="1:16" ht="19.5" hidden="1" customHeight="1">
      <c r="A781" s="172" t="s">
        <v>2865</v>
      </c>
      <c r="B781" s="176">
        <v>46087</v>
      </c>
      <c r="C781" s="172" t="s">
        <v>100</v>
      </c>
      <c r="D781" s="172" t="s">
        <v>102</v>
      </c>
      <c r="E781" s="172" t="s">
        <v>56</v>
      </c>
      <c r="F781" s="172" t="s">
        <v>1213</v>
      </c>
      <c r="G781" s="172" t="s">
        <v>84</v>
      </c>
      <c r="H781" s="177">
        <v>1</v>
      </c>
      <c r="I781" s="178">
        <v>2470</v>
      </c>
      <c r="J781" s="176">
        <v>46084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11.13</v>
      </c>
    </row>
    <row r="782" spans="1:16" ht="19.5" hidden="1" customHeight="1">
      <c r="A782" s="172" t="s">
        <v>2865</v>
      </c>
      <c r="B782" s="176">
        <v>46087</v>
      </c>
      <c r="C782" s="172" t="s">
        <v>100</v>
      </c>
      <c r="D782" s="172" t="s">
        <v>103</v>
      </c>
      <c r="E782" s="172" t="s">
        <v>56</v>
      </c>
      <c r="F782" s="172" t="s">
        <v>1213</v>
      </c>
      <c r="G782" s="172" t="s">
        <v>84</v>
      </c>
      <c r="H782" s="177">
        <v>1</v>
      </c>
      <c r="I782" s="178">
        <v>2470</v>
      </c>
      <c r="J782" s="176">
        <v>46084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1345.54</v>
      </c>
    </row>
    <row r="783" spans="1:16" ht="19.5" hidden="1" customHeight="1">
      <c r="A783" s="172" t="s">
        <v>2865</v>
      </c>
      <c r="B783" s="176">
        <v>46087</v>
      </c>
      <c r="C783" s="172" t="s">
        <v>104</v>
      </c>
      <c r="D783" s="172" t="s">
        <v>105</v>
      </c>
      <c r="E783" s="172" t="s">
        <v>56</v>
      </c>
      <c r="F783" s="172" t="s">
        <v>1213</v>
      </c>
      <c r="G783" s="172" t="s">
        <v>84</v>
      </c>
      <c r="H783" s="177">
        <v>1</v>
      </c>
      <c r="I783" s="178">
        <v>2470</v>
      </c>
      <c r="J783" s="176">
        <v>46084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-1062.0999999999999</v>
      </c>
    </row>
    <row r="784" spans="1:16" ht="19.5" hidden="1" customHeight="1">
      <c r="A784" s="172" t="s">
        <v>2866</v>
      </c>
      <c r="B784" s="176">
        <v>46087</v>
      </c>
      <c r="C784" s="172" t="s">
        <v>92</v>
      </c>
      <c r="D784" s="172" t="s">
        <v>24</v>
      </c>
      <c r="E784" s="172" t="s">
        <v>42</v>
      </c>
      <c r="F784" s="172" t="s">
        <v>89</v>
      </c>
      <c r="G784" s="172" t="s">
        <v>84</v>
      </c>
      <c r="H784" s="177">
        <v>1</v>
      </c>
      <c r="I784" s="178">
        <v>2327</v>
      </c>
      <c r="J784" s="176">
        <v>46085</v>
      </c>
      <c r="K784" s="172" t="s">
        <v>93</v>
      </c>
      <c r="L784" s="172" t="s">
        <v>94</v>
      </c>
      <c r="M784" s="179">
        <v>0.43</v>
      </c>
      <c r="N784" s="177"/>
      <c r="O784" s="177">
        <v>34</v>
      </c>
      <c r="P784" s="180">
        <v>-92.45</v>
      </c>
    </row>
    <row r="785" spans="1:16" ht="19.5" hidden="1" customHeight="1">
      <c r="A785" s="172" t="s">
        <v>2866</v>
      </c>
      <c r="B785" s="176">
        <v>46087</v>
      </c>
      <c r="C785" s="172" t="s">
        <v>100</v>
      </c>
      <c r="D785" s="172" t="s">
        <v>101</v>
      </c>
      <c r="E785" s="172" t="s">
        <v>42</v>
      </c>
      <c r="F785" s="172" t="s">
        <v>89</v>
      </c>
      <c r="G785" s="172" t="s">
        <v>84</v>
      </c>
      <c r="H785" s="177">
        <v>1</v>
      </c>
      <c r="I785" s="178">
        <v>2327</v>
      </c>
      <c r="J785" s="176">
        <v>46085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1080.3399999999999</v>
      </c>
    </row>
    <row r="786" spans="1:16" ht="19.5" hidden="1" customHeight="1">
      <c r="A786" s="172" t="s">
        <v>2866</v>
      </c>
      <c r="B786" s="176">
        <v>46087</v>
      </c>
      <c r="C786" s="172" t="s">
        <v>100</v>
      </c>
      <c r="D786" s="172" t="s">
        <v>102</v>
      </c>
      <c r="E786" s="172" t="s">
        <v>42</v>
      </c>
      <c r="F786" s="172" t="s">
        <v>89</v>
      </c>
      <c r="G786" s="172" t="s">
        <v>84</v>
      </c>
      <c r="H786" s="177">
        <v>1</v>
      </c>
      <c r="I786" s="178">
        <v>2327</v>
      </c>
      <c r="J786" s="176">
        <v>46085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10.8</v>
      </c>
    </row>
    <row r="787" spans="1:16" ht="19.5" hidden="1" customHeight="1">
      <c r="A787" s="172" t="s">
        <v>2866</v>
      </c>
      <c r="B787" s="176">
        <v>46087</v>
      </c>
      <c r="C787" s="172" t="s">
        <v>100</v>
      </c>
      <c r="D787" s="172" t="s">
        <v>103</v>
      </c>
      <c r="E787" s="172" t="s">
        <v>42</v>
      </c>
      <c r="F787" s="172" t="s">
        <v>89</v>
      </c>
      <c r="G787" s="172" t="s">
        <v>84</v>
      </c>
      <c r="H787" s="177">
        <v>1</v>
      </c>
      <c r="I787" s="178">
        <v>2327</v>
      </c>
      <c r="J787" s="176">
        <v>46085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1235.8599999999999</v>
      </c>
    </row>
    <row r="788" spans="1:16" ht="19.5" hidden="1" customHeight="1">
      <c r="A788" s="172" t="s">
        <v>2866</v>
      </c>
      <c r="B788" s="176">
        <v>46087</v>
      </c>
      <c r="C788" s="172" t="s">
        <v>104</v>
      </c>
      <c r="D788" s="172" t="s">
        <v>105</v>
      </c>
      <c r="E788" s="172" t="s">
        <v>42</v>
      </c>
      <c r="F788" s="172" t="s">
        <v>89</v>
      </c>
      <c r="G788" s="172" t="s">
        <v>84</v>
      </c>
      <c r="H788" s="177">
        <v>1</v>
      </c>
      <c r="I788" s="178">
        <v>2327</v>
      </c>
      <c r="J788" s="176">
        <v>46085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-1000.61</v>
      </c>
    </row>
    <row r="789" spans="1:16" ht="19.5" hidden="1" customHeight="1">
      <c r="A789" s="172" t="s">
        <v>2867</v>
      </c>
      <c r="B789" s="176">
        <v>46087</v>
      </c>
      <c r="C789" s="172" t="s">
        <v>1748</v>
      </c>
      <c r="D789" s="172" t="s">
        <v>2749</v>
      </c>
      <c r="E789" s="172" t="s">
        <v>55</v>
      </c>
      <c r="F789" s="172" t="s">
        <v>1272</v>
      </c>
      <c r="G789" s="172" t="s">
        <v>84</v>
      </c>
      <c r="H789" s="177">
        <v>1</v>
      </c>
      <c r="I789" s="178">
        <v>0</v>
      </c>
      <c r="J789" s="176">
        <v>46086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-5</v>
      </c>
    </row>
    <row r="790" spans="1:16" ht="19.5" hidden="1" customHeight="1">
      <c r="A790" s="172" t="s">
        <v>2867</v>
      </c>
      <c r="B790" s="176">
        <v>46087</v>
      </c>
      <c r="C790" s="172" t="s">
        <v>2694</v>
      </c>
      <c r="D790" s="172" t="s">
        <v>2750</v>
      </c>
      <c r="E790" s="172" t="s">
        <v>55</v>
      </c>
      <c r="F790" s="172" t="s">
        <v>1272</v>
      </c>
      <c r="G790" s="172" t="s">
        <v>84</v>
      </c>
      <c r="H790" s="177">
        <v>1</v>
      </c>
      <c r="I790" s="178">
        <v>0</v>
      </c>
      <c r="J790" s="176">
        <v>46086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-10</v>
      </c>
    </row>
    <row r="791" spans="1:16" ht="19.5" hidden="1" customHeight="1">
      <c r="A791" s="172" t="s">
        <v>2868</v>
      </c>
      <c r="B791" s="176">
        <v>46087</v>
      </c>
      <c r="C791" s="172" t="s">
        <v>92</v>
      </c>
      <c r="D791" s="172" t="s">
        <v>24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46083</v>
      </c>
      <c r="K791" s="172" t="s">
        <v>93</v>
      </c>
      <c r="L791" s="172" t="s">
        <v>94</v>
      </c>
      <c r="M791" s="179">
        <v>0</v>
      </c>
      <c r="N791" s="177"/>
      <c r="O791" s="177">
        <v>35</v>
      </c>
      <c r="P791" s="180">
        <v>-56.94</v>
      </c>
    </row>
    <row r="792" spans="1:16" ht="19.5" hidden="1" customHeight="1">
      <c r="A792" s="172" t="s">
        <v>2868</v>
      </c>
      <c r="B792" s="176">
        <v>46087</v>
      </c>
      <c r="C792" s="172" t="s">
        <v>2694</v>
      </c>
      <c r="D792" s="172" t="s">
        <v>95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46083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-14.73</v>
      </c>
    </row>
    <row r="793" spans="1:16" ht="19.5" hidden="1" customHeight="1">
      <c r="A793" s="172" t="s">
        <v>2868</v>
      </c>
      <c r="B793" s="176">
        <v>46087</v>
      </c>
      <c r="C793" s="172" t="s">
        <v>92</v>
      </c>
      <c r="D793" s="172" t="s">
        <v>96</v>
      </c>
      <c r="E793" s="172" t="s">
        <v>53</v>
      </c>
      <c r="F793" s="172" t="s">
        <v>120</v>
      </c>
      <c r="G793" s="172" t="s">
        <v>84</v>
      </c>
      <c r="H793" s="177">
        <v>1</v>
      </c>
      <c r="I793" s="178">
        <v>0</v>
      </c>
      <c r="J793" s="176">
        <v>46083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0</v>
      </c>
    </row>
    <row r="794" spans="1:16" ht="19.5" hidden="1" customHeight="1">
      <c r="A794" s="172" t="s">
        <v>2868</v>
      </c>
      <c r="B794" s="176">
        <v>46087</v>
      </c>
      <c r="C794" s="172" t="s">
        <v>92</v>
      </c>
      <c r="D794" s="172" t="s">
        <v>97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46083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-56.94</v>
      </c>
    </row>
    <row r="795" spans="1:16" ht="19.5" hidden="1" customHeight="1">
      <c r="A795" s="172" t="s">
        <v>2868</v>
      </c>
      <c r="B795" s="176">
        <v>46087</v>
      </c>
      <c r="C795" s="172" t="s">
        <v>2694</v>
      </c>
      <c r="D795" s="172" t="s">
        <v>98</v>
      </c>
      <c r="E795" s="172" t="s">
        <v>53</v>
      </c>
      <c r="F795" s="172" t="s">
        <v>120</v>
      </c>
      <c r="G795" s="172" t="s">
        <v>84</v>
      </c>
      <c r="H795" s="177">
        <v>1</v>
      </c>
      <c r="I795" s="178">
        <v>0</v>
      </c>
      <c r="J795" s="176">
        <v>46083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-15</v>
      </c>
    </row>
    <row r="796" spans="1:16" ht="19.5" hidden="1" customHeight="1">
      <c r="A796" s="172" t="s">
        <v>2869</v>
      </c>
      <c r="B796" s="176">
        <v>46087</v>
      </c>
      <c r="C796" s="172" t="s">
        <v>92</v>
      </c>
      <c r="D796" s="172" t="s">
        <v>24</v>
      </c>
      <c r="E796" s="172" t="s">
        <v>58</v>
      </c>
      <c r="F796" s="172" t="s">
        <v>1300</v>
      </c>
      <c r="G796" s="172" t="s">
        <v>84</v>
      </c>
      <c r="H796" s="177">
        <v>1</v>
      </c>
      <c r="I796" s="178">
        <v>2400</v>
      </c>
      <c r="J796" s="176">
        <v>46077</v>
      </c>
      <c r="K796" s="172" t="s">
        <v>93</v>
      </c>
      <c r="L796" s="172" t="s">
        <v>94</v>
      </c>
      <c r="M796" s="179">
        <v>0.43</v>
      </c>
      <c r="N796" s="177"/>
      <c r="O796" s="177">
        <v>36</v>
      </c>
      <c r="P796" s="180">
        <v>-120.64</v>
      </c>
    </row>
    <row r="797" spans="1:16" ht="19.5" hidden="1" customHeight="1">
      <c r="A797" s="172" t="s">
        <v>2869</v>
      </c>
      <c r="B797" s="176">
        <v>46087</v>
      </c>
      <c r="C797" s="172" t="s">
        <v>100</v>
      </c>
      <c r="D797" s="172" t="s">
        <v>101</v>
      </c>
      <c r="E797" s="172" t="s">
        <v>58</v>
      </c>
      <c r="F797" s="172" t="s">
        <v>1300</v>
      </c>
      <c r="G797" s="172" t="s">
        <v>84</v>
      </c>
      <c r="H797" s="177">
        <v>1</v>
      </c>
      <c r="I797" s="178">
        <v>2400</v>
      </c>
      <c r="J797" s="176">
        <v>46077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998.1</v>
      </c>
    </row>
    <row r="798" spans="1:16" ht="19.5" hidden="1" customHeight="1">
      <c r="A798" s="172" t="s">
        <v>2869</v>
      </c>
      <c r="B798" s="176">
        <v>46087</v>
      </c>
      <c r="C798" s="172" t="s">
        <v>100</v>
      </c>
      <c r="D798" s="172" t="s">
        <v>102</v>
      </c>
      <c r="E798" s="172" t="s">
        <v>58</v>
      </c>
      <c r="F798" s="172" t="s">
        <v>1300</v>
      </c>
      <c r="G798" s="172" t="s">
        <v>84</v>
      </c>
      <c r="H798" s="177">
        <v>1</v>
      </c>
      <c r="I798" s="178">
        <v>2400</v>
      </c>
      <c r="J798" s="176">
        <v>46077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9.98</v>
      </c>
    </row>
    <row r="799" spans="1:16" ht="19.5" hidden="1" customHeight="1">
      <c r="A799" s="172" t="s">
        <v>2869</v>
      </c>
      <c r="B799" s="176">
        <v>46087</v>
      </c>
      <c r="C799" s="172" t="s">
        <v>100</v>
      </c>
      <c r="D799" s="172" t="s">
        <v>103</v>
      </c>
      <c r="E799" s="172" t="s">
        <v>58</v>
      </c>
      <c r="F799" s="172" t="s">
        <v>1300</v>
      </c>
      <c r="G799" s="172" t="s">
        <v>84</v>
      </c>
      <c r="H799" s="177">
        <v>1</v>
      </c>
      <c r="I799" s="178">
        <v>2400</v>
      </c>
      <c r="J799" s="176">
        <v>46077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1391.92</v>
      </c>
    </row>
    <row r="800" spans="1:16" ht="19.5" hidden="1" customHeight="1">
      <c r="A800" s="172" t="s">
        <v>2869</v>
      </c>
      <c r="B800" s="176">
        <v>46087</v>
      </c>
      <c r="C800" s="172" t="s">
        <v>104</v>
      </c>
      <c r="D800" s="172" t="s">
        <v>105</v>
      </c>
      <c r="E800" s="172" t="s">
        <v>58</v>
      </c>
      <c r="F800" s="172" t="s">
        <v>1300</v>
      </c>
      <c r="G800" s="172" t="s">
        <v>84</v>
      </c>
      <c r="H800" s="177">
        <v>1</v>
      </c>
      <c r="I800" s="178">
        <v>2400</v>
      </c>
      <c r="J800" s="176">
        <v>46077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-1032</v>
      </c>
    </row>
    <row r="801" spans="1:16" ht="19.5" hidden="1" customHeight="1">
      <c r="A801" s="172" t="s">
        <v>2869</v>
      </c>
      <c r="B801" s="176">
        <v>46087</v>
      </c>
      <c r="C801" s="172" t="s">
        <v>2694</v>
      </c>
      <c r="D801" s="172" t="s">
        <v>95</v>
      </c>
      <c r="E801" s="172" t="s">
        <v>58</v>
      </c>
      <c r="F801" s="172" t="s">
        <v>1300</v>
      </c>
      <c r="G801" s="172" t="s">
        <v>84</v>
      </c>
      <c r="H801" s="177">
        <v>1</v>
      </c>
      <c r="I801" s="178">
        <v>2400</v>
      </c>
      <c r="J801" s="176">
        <v>46077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-12.58</v>
      </c>
    </row>
    <row r="802" spans="1:16" ht="19.5" hidden="1" customHeight="1">
      <c r="A802" s="172" t="s">
        <v>2869</v>
      </c>
      <c r="B802" s="176">
        <v>46087</v>
      </c>
      <c r="C802" s="172" t="s">
        <v>2694</v>
      </c>
      <c r="D802" s="172" t="s">
        <v>82</v>
      </c>
      <c r="E802" s="172" t="s">
        <v>58</v>
      </c>
      <c r="F802" s="172" t="s">
        <v>1300</v>
      </c>
      <c r="G802" s="172" t="s">
        <v>84</v>
      </c>
      <c r="H802" s="177">
        <v>1</v>
      </c>
      <c r="I802" s="178">
        <v>0</v>
      </c>
      <c r="J802" s="176">
        <v>46077</v>
      </c>
      <c r="K802" s="172" t="s">
        <v>85</v>
      </c>
      <c r="L802" s="172" t="s">
        <v>85</v>
      </c>
      <c r="M802" s="179">
        <v>0</v>
      </c>
      <c r="N802" s="177"/>
      <c r="O802" s="177"/>
      <c r="P802" s="180">
        <v>-18.96</v>
      </c>
    </row>
    <row r="803" spans="1:16" ht="19.5" hidden="1" customHeight="1">
      <c r="A803" s="172" t="s">
        <v>2870</v>
      </c>
      <c r="B803" s="176">
        <v>46087</v>
      </c>
      <c r="C803" s="172" t="s">
        <v>92</v>
      </c>
      <c r="D803" s="172" t="s">
        <v>24</v>
      </c>
      <c r="E803" s="172" t="s">
        <v>59</v>
      </c>
      <c r="F803" s="172" t="s">
        <v>1386</v>
      </c>
      <c r="G803" s="172" t="s">
        <v>84</v>
      </c>
      <c r="H803" s="177">
        <v>1</v>
      </c>
      <c r="I803" s="178">
        <v>0</v>
      </c>
      <c r="J803" s="176">
        <v>46074</v>
      </c>
      <c r="K803" s="172" t="s">
        <v>93</v>
      </c>
      <c r="L803" s="172" t="s">
        <v>94</v>
      </c>
      <c r="M803" s="179">
        <v>0</v>
      </c>
      <c r="N803" s="177"/>
      <c r="O803" s="177">
        <v>38</v>
      </c>
      <c r="P803" s="180">
        <v>-56.94</v>
      </c>
    </row>
    <row r="804" spans="1:16" ht="19.5" hidden="1" customHeight="1">
      <c r="A804" s="172" t="s">
        <v>2870</v>
      </c>
      <c r="B804" s="176">
        <v>46087</v>
      </c>
      <c r="C804" s="172" t="s">
        <v>2694</v>
      </c>
      <c r="D804" s="172" t="s">
        <v>95</v>
      </c>
      <c r="E804" s="172" t="s">
        <v>59</v>
      </c>
      <c r="F804" s="172" t="s">
        <v>1386</v>
      </c>
      <c r="G804" s="172" t="s">
        <v>84</v>
      </c>
      <c r="H804" s="177">
        <v>1</v>
      </c>
      <c r="I804" s="178">
        <v>0</v>
      </c>
      <c r="J804" s="176">
        <v>46074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-25</v>
      </c>
    </row>
    <row r="805" spans="1:16" ht="19.5" hidden="1" customHeight="1">
      <c r="A805" s="172" t="s">
        <v>2870</v>
      </c>
      <c r="B805" s="176">
        <v>46087</v>
      </c>
      <c r="C805" s="172" t="s">
        <v>92</v>
      </c>
      <c r="D805" s="172" t="s">
        <v>96</v>
      </c>
      <c r="E805" s="172" t="s">
        <v>59</v>
      </c>
      <c r="F805" s="172" t="s">
        <v>1386</v>
      </c>
      <c r="G805" s="172" t="s">
        <v>84</v>
      </c>
      <c r="H805" s="177">
        <v>1</v>
      </c>
      <c r="I805" s="178">
        <v>0</v>
      </c>
      <c r="J805" s="176">
        <v>46074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0</v>
      </c>
    </row>
    <row r="806" spans="1:16" ht="19.5" hidden="1" customHeight="1">
      <c r="A806" s="172" t="s">
        <v>2870</v>
      </c>
      <c r="B806" s="176">
        <v>46087</v>
      </c>
      <c r="C806" s="172" t="s">
        <v>92</v>
      </c>
      <c r="D806" s="172" t="s">
        <v>97</v>
      </c>
      <c r="E806" s="172" t="s">
        <v>59</v>
      </c>
      <c r="F806" s="172" t="s">
        <v>1386</v>
      </c>
      <c r="G806" s="172" t="s">
        <v>84</v>
      </c>
      <c r="H806" s="177">
        <v>1</v>
      </c>
      <c r="I806" s="178">
        <v>0</v>
      </c>
      <c r="J806" s="176">
        <v>46074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-56.94</v>
      </c>
    </row>
    <row r="807" spans="1:16" ht="19.5" hidden="1" customHeight="1">
      <c r="A807" s="172" t="s">
        <v>2870</v>
      </c>
      <c r="B807" s="176">
        <v>46087</v>
      </c>
      <c r="C807" s="172" t="s">
        <v>2694</v>
      </c>
      <c r="D807" s="172" t="s">
        <v>98</v>
      </c>
      <c r="E807" s="172" t="s">
        <v>59</v>
      </c>
      <c r="F807" s="172" t="s">
        <v>1386</v>
      </c>
      <c r="G807" s="172" t="s">
        <v>84</v>
      </c>
      <c r="H807" s="177">
        <v>1</v>
      </c>
      <c r="I807" s="178">
        <v>0</v>
      </c>
      <c r="J807" s="176">
        <v>46074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-15</v>
      </c>
    </row>
    <row r="808" spans="1:16" ht="19.5" hidden="1" customHeight="1">
      <c r="A808" s="172" t="s">
        <v>2871</v>
      </c>
      <c r="B808" s="176">
        <v>46087</v>
      </c>
      <c r="C808" s="172" t="s">
        <v>2694</v>
      </c>
      <c r="D808" s="172" t="s">
        <v>82</v>
      </c>
      <c r="E808" s="172" t="s">
        <v>56</v>
      </c>
      <c r="F808" s="172" t="s">
        <v>1213</v>
      </c>
      <c r="G808" s="172" t="s">
        <v>84</v>
      </c>
      <c r="H808" s="177">
        <v>1</v>
      </c>
      <c r="I808" s="178">
        <v>0</v>
      </c>
      <c r="J808" s="176">
        <v>46087</v>
      </c>
      <c r="K808" s="172" t="s">
        <v>85</v>
      </c>
      <c r="L808" s="172" t="s">
        <v>85</v>
      </c>
      <c r="M808" s="179">
        <v>0</v>
      </c>
      <c r="N808" s="177"/>
      <c r="O808" s="177"/>
      <c r="P808" s="180">
        <v>-8.23</v>
      </c>
    </row>
    <row r="809" spans="1:16" ht="19.5" hidden="1" customHeight="1">
      <c r="A809" s="172" t="s">
        <v>2872</v>
      </c>
      <c r="B809" s="176">
        <v>46087</v>
      </c>
      <c r="C809" s="172" t="s">
        <v>92</v>
      </c>
      <c r="D809" s="172" t="s">
        <v>24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2470</v>
      </c>
      <c r="J809" s="176">
        <v>46083</v>
      </c>
      <c r="K809" s="172" t="s">
        <v>93</v>
      </c>
      <c r="L809" s="172" t="s">
        <v>94</v>
      </c>
      <c r="M809" s="179">
        <v>0.43</v>
      </c>
      <c r="N809" s="177"/>
      <c r="O809" s="177">
        <v>35</v>
      </c>
      <c r="P809" s="180">
        <v>-114.68</v>
      </c>
    </row>
    <row r="810" spans="1:16" ht="19.5" hidden="1" customHeight="1">
      <c r="A810" s="172" t="s">
        <v>2872</v>
      </c>
      <c r="B810" s="176">
        <v>46087</v>
      </c>
      <c r="C810" s="172" t="s">
        <v>100</v>
      </c>
      <c r="D810" s="172" t="s">
        <v>101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2470</v>
      </c>
      <c r="J810" s="176">
        <v>46083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939.11</v>
      </c>
    </row>
    <row r="811" spans="1:16" ht="19.5" hidden="1" customHeight="1">
      <c r="A811" s="172" t="s">
        <v>2872</v>
      </c>
      <c r="B811" s="176">
        <v>46087</v>
      </c>
      <c r="C811" s="172" t="s">
        <v>100</v>
      </c>
      <c r="D811" s="172" t="s">
        <v>102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2470</v>
      </c>
      <c r="J811" s="176">
        <v>46083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9.39</v>
      </c>
    </row>
    <row r="812" spans="1:16" ht="19.5" hidden="1" customHeight="1">
      <c r="A812" s="172" t="s">
        <v>2872</v>
      </c>
      <c r="B812" s="176">
        <v>46087</v>
      </c>
      <c r="C812" s="172" t="s">
        <v>100</v>
      </c>
      <c r="D812" s="172" t="s">
        <v>103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2470</v>
      </c>
      <c r="J812" s="176">
        <v>46083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1521.5</v>
      </c>
    </row>
    <row r="813" spans="1:16" ht="19.5" hidden="1" customHeight="1">
      <c r="A813" s="172" t="s">
        <v>2872</v>
      </c>
      <c r="B813" s="176">
        <v>46087</v>
      </c>
      <c r="C813" s="172" t="s">
        <v>104</v>
      </c>
      <c r="D813" s="172" t="s">
        <v>105</v>
      </c>
      <c r="E813" s="172" t="s">
        <v>53</v>
      </c>
      <c r="F813" s="172" t="s">
        <v>120</v>
      </c>
      <c r="G813" s="172" t="s">
        <v>84</v>
      </c>
      <c r="H813" s="177">
        <v>1</v>
      </c>
      <c r="I813" s="178">
        <v>2470</v>
      </c>
      <c r="J813" s="176">
        <v>46083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-1062.0999999999999</v>
      </c>
    </row>
    <row r="814" spans="1:16" ht="19.5" hidden="1" customHeight="1">
      <c r="A814" s="172" t="s">
        <v>2872</v>
      </c>
      <c r="B814" s="176">
        <v>46087</v>
      </c>
      <c r="C814" s="172" t="s">
        <v>2694</v>
      </c>
      <c r="D814" s="172" t="s">
        <v>95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2470</v>
      </c>
      <c r="J814" s="176">
        <v>46083</v>
      </c>
      <c r="K814" s="172" t="s">
        <v>93</v>
      </c>
      <c r="L814" s="172" t="s">
        <v>94</v>
      </c>
      <c r="M814" s="179">
        <v>0.43</v>
      </c>
      <c r="N814" s="177"/>
      <c r="O814" s="177"/>
      <c r="P814" s="180">
        <v>-25</v>
      </c>
    </row>
    <row r="815" spans="1:16" ht="19.5" hidden="1" customHeight="1">
      <c r="A815" s="172" t="s">
        <v>2873</v>
      </c>
      <c r="B815" s="176">
        <v>46087</v>
      </c>
      <c r="C815" s="172" t="s">
        <v>2694</v>
      </c>
      <c r="D815" s="172" t="s">
        <v>82</v>
      </c>
      <c r="E815" s="172" t="s">
        <v>55</v>
      </c>
      <c r="F815" s="172" t="s">
        <v>1272</v>
      </c>
      <c r="G815" s="172" t="s">
        <v>84</v>
      </c>
      <c r="H815" s="177">
        <v>1</v>
      </c>
      <c r="I815" s="178">
        <v>0</v>
      </c>
      <c r="J815" s="176">
        <v>46087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-5.56</v>
      </c>
    </row>
    <row r="816" spans="1:16" ht="19.5" hidden="1" customHeight="1">
      <c r="A816" s="172" t="s">
        <v>2874</v>
      </c>
      <c r="B816" s="176">
        <v>46087</v>
      </c>
      <c r="C816" s="172" t="s">
        <v>92</v>
      </c>
      <c r="D816" s="172" t="s">
        <v>24</v>
      </c>
      <c r="E816" s="172" t="s">
        <v>55</v>
      </c>
      <c r="F816" s="172" t="s">
        <v>1272</v>
      </c>
      <c r="G816" s="172" t="s">
        <v>84</v>
      </c>
      <c r="H816" s="177">
        <v>1</v>
      </c>
      <c r="I816" s="178">
        <v>2289</v>
      </c>
      <c r="J816" s="176">
        <v>46085</v>
      </c>
      <c r="K816" s="172" t="s">
        <v>93</v>
      </c>
      <c r="L816" s="172" t="s">
        <v>94</v>
      </c>
      <c r="M816" s="179">
        <v>0.43</v>
      </c>
      <c r="N816" s="177"/>
      <c r="O816" s="177">
        <v>34</v>
      </c>
      <c r="P816" s="180">
        <v>-104.93</v>
      </c>
    </row>
    <row r="817" spans="1:16" ht="19.5" hidden="1" customHeight="1">
      <c r="A817" s="172" t="s">
        <v>2874</v>
      </c>
      <c r="B817" s="176">
        <v>46087</v>
      </c>
      <c r="C817" s="172" t="s">
        <v>100</v>
      </c>
      <c r="D817" s="172" t="s">
        <v>101</v>
      </c>
      <c r="E817" s="172" t="s">
        <v>55</v>
      </c>
      <c r="F817" s="172" t="s">
        <v>1272</v>
      </c>
      <c r="G817" s="172" t="s">
        <v>84</v>
      </c>
      <c r="H817" s="177">
        <v>1</v>
      </c>
      <c r="I817" s="178">
        <v>2289</v>
      </c>
      <c r="J817" s="176">
        <v>46085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1067.49</v>
      </c>
    </row>
    <row r="818" spans="1:16" ht="19.5" hidden="1" customHeight="1">
      <c r="A818" s="172" t="s">
        <v>2874</v>
      </c>
      <c r="B818" s="176">
        <v>46087</v>
      </c>
      <c r="C818" s="172" t="s">
        <v>100</v>
      </c>
      <c r="D818" s="172" t="s">
        <v>102</v>
      </c>
      <c r="E818" s="172" t="s">
        <v>55</v>
      </c>
      <c r="F818" s="172" t="s">
        <v>1272</v>
      </c>
      <c r="G818" s="172" t="s">
        <v>84</v>
      </c>
      <c r="H818" s="177">
        <v>1</v>
      </c>
      <c r="I818" s="178">
        <v>2289</v>
      </c>
      <c r="J818" s="176">
        <v>46085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10.67</v>
      </c>
    </row>
    <row r="819" spans="1:16" ht="19.5" hidden="1" customHeight="1">
      <c r="A819" s="172" t="s">
        <v>2874</v>
      </c>
      <c r="B819" s="176">
        <v>46087</v>
      </c>
      <c r="C819" s="172" t="s">
        <v>100</v>
      </c>
      <c r="D819" s="172" t="s">
        <v>103</v>
      </c>
      <c r="E819" s="172" t="s">
        <v>55</v>
      </c>
      <c r="F819" s="172" t="s">
        <v>1272</v>
      </c>
      <c r="G819" s="172" t="s">
        <v>84</v>
      </c>
      <c r="H819" s="177">
        <v>1</v>
      </c>
      <c r="I819" s="178">
        <v>2289</v>
      </c>
      <c r="J819" s="176">
        <v>46085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1210.8399999999999</v>
      </c>
    </row>
    <row r="820" spans="1:16" ht="19.5" hidden="1" customHeight="1">
      <c r="A820" s="172" t="s">
        <v>2874</v>
      </c>
      <c r="B820" s="176">
        <v>46087</v>
      </c>
      <c r="C820" s="172" t="s">
        <v>104</v>
      </c>
      <c r="D820" s="172" t="s">
        <v>105</v>
      </c>
      <c r="E820" s="172" t="s">
        <v>55</v>
      </c>
      <c r="F820" s="172" t="s">
        <v>1272</v>
      </c>
      <c r="G820" s="172" t="s">
        <v>84</v>
      </c>
      <c r="H820" s="177">
        <v>1</v>
      </c>
      <c r="I820" s="178">
        <v>2289</v>
      </c>
      <c r="J820" s="176">
        <v>46085</v>
      </c>
      <c r="K820" s="172" t="s">
        <v>93</v>
      </c>
      <c r="L820" s="172" t="s">
        <v>94</v>
      </c>
      <c r="M820" s="179">
        <v>0.43</v>
      </c>
      <c r="N820" s="177"/>
      <c r="O820" s="177"/>
      <c r="P820" s="180">
        <v>-984.27</v>
      </c>
    </row>
    <row r="821" spans="1:16" ht="19.5" hidden="1" customHeight="1">
      <c r="A821" s="172" t="s">
        <v>2874</v>
      </c>
      <c r="B821" s="176">
        <v>46087</v>
      </c>
      <c r="C821" s="172" t="s">
        <v>2694</v>
      </c>
      <c r="D821" s="172" t="s">
        <v>95</v>
      </c>
      <c r="E821" s="172" t="s">
        <v>55</v>
      </c>
      <c r="F821" s="172" t="s">
        <v>1272</v>
      </c>
      <c r="G821" s="172" t="s">
        <v>84</v>
      </c>
      <c r="H821" s="177">
        <v>1</v>
      </c>
      <c r="I821" s="178">
        <v>2289</v>
      </c>
      <c r="J821" s="176">
        <v>46085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-25</v>
      </c>
    </row>
    <row r="822" spans="1:16" ht="19.5" hidden="1" customHeight="1">
      <c r="A822" s="172" t="s">
        <v>2875</v>
      </c>
      <c r="B822" s="176">
        <v>46087</v>
      </c>
      <c r="C822" s="172" t="s">
        <v>2694</v>
      </c>
      <c r="D822" s="172" t="s">
        <v>82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0</v>
      </c>
      <c r="J822" s="176">
        <v>46087</v>
      </c>
      <c r="K822" s="172" t="s">
        <v>85</v>
      </c>
      <c r="L822" s="172" t="s">
        <v>85</v>
      </c>
      <c r="M822" s="179">
        <v>0</v>
      </c>
      <c r="N822" s="177"/>
      <c r="O822" s="177"/>
      <c r="P822" s="180">
        <v>-15.39</v>
      </c>
    </row>
    <row r="823" spans="1:16" ht="19.5" hidden="1" customHeight="1">
      <c r="A823" s="172" t="s">
        <v>2876</v>
      </c>
      <c r="B823" s="176">
        <v>46087</v>
      </c>
      <c r="C823" s="172" t="s">
        <v>92</v>
      </c>
      <c r="D823" s="172" t="s">
        <v>24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2470</v>
      </c>
      <c r="J823" s="176">
        <v>46083</v>
      </c>
      <c r="K823" s="172" t="s">
        <v>93</v>
      </c>
      <c r="L823" s="172" t="s">
        <v>94</v>
      </c>
      <c r="M823" s="179">
        <v>0.43</v>
      </c>
      <c r="N823" s="177"/>
      <c r="O823" s="177">
        <v>35</v>
      </c>
      <c r="P823" s="180">
        <v>-114.68</v>
      </c>
    </row>
    <row r="824" spans="1:16" ht="19.5" hidden="1" customHeight="1">
      <c r="A824" s="172" t="s">
        <v>2876</v>
      </c>
      <c r="B824" s="176">
        <v>46087</v>
      </c>
      <c r="C824" s="172" t="s">
        <v>100</v>
      </c>
      <c r="D824" s="172" t="s">
        <v>101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2470</v>
      </c>
      <c r="J824" s="176">
        <v>46083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917.54</v>
      </c>
    </row>
    <row r="825" spans="1:16" ht="19.5" hidden="1" customHeight="1">
      <c r="A825" s="172" t="s">
        <v>2876</v>
      </c>
      <c r="B825" s="176">
        <v>46087</v>
      </c>
      <c r="C825" s="172" t="s">
        <v>100</v>
      </c>
      <c r="D825" s="172" t="s">
        <v>102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2470</v>
      </c>
      <c r="J825" s="176">
        <v>46083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9.18</v>
      </c>
    </row>
    <row r="826" spans="1:16" ht="19.5" hidden="1" customHeight="1">
      <c r="A826" s="172" t="s">
        <v>2876</v>
      </c>
      <c r="B826" s="176">
        <v>46087</v>
      </c>
      <c r="C826" s="172" t="s">
        <v>100</v>
      </c>
      <c r="D826" s="172" t="s">
        <v>103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2470</v>
      </c>
      <c r="J826" s="176">
        <v>46083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1543.28</v>
      </c>
    </row>
    <row r="827" spans="1:16" ht="19.5" hidden="1" customHeight="1">
      <c r="A827" s="172" t="s">
        <v>2876</v>
      </c>
      <c r="B827" s="176">
        <v>46087</v>
      </c>
      <c r="C827" s="172" t="s">
        <v>104</v>
      </c>
      <c r="D827" s="172" t="s">
        <v>105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2470</v>
      </c>
      <c r="J827" s="176">
        <v>46083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-1062.0999999999999</v>
      </c>
    </row>
    <row r="828" spans="1:16" ht="19.5" hidden="1" customHeight="1">
      <c r="A828" s="172" t="s">
        <v>2876</v>
      </c>
      <c r="B828" s="176">
        <v>46087</v>
      </c>
      <c r="C828" s="172" t="s">
        <v>2694</v>
      </c>
      <c r="D828" s="172" t="s">
        <v>95</v>
      </c>
      <c r="E828" s="172" t="s">
        <v>60</v>
      </c>
      <c r="F828" s="172" t="s">
        <v>1426</v>
      </c>
      <c r="G828" s="172" t="s">
        <v>84</v>
      </c>
      <c r="H828" s="177">
        <v>1</v>
      </c>
      <c r="I828" s="178">
        <v>2470</v>
      </c>
      <c r="J828" s="176">
        <v>46083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-10.84</v>
      </c>
    </row>
    <row r="829" spans="1:16" ht="19.5" hidden="1" customHeight="1">
      <c r="A829" s="172" t="s">
        <v>2876</v>
      </c>
      <c r="B829" s="176">
        <v>46087</v>
      </c>
      <c r="C829" s="172" t="s">
        <v>2694</v>
      </c>
      <c r="D829" s="172" t="s">
        <v>82</v>
      </c>
      <c r="E829" s="172" t="s">
        <v>60</v>
      </c>
      <c r="F829" s="172" t="s">
        <v>1426</v>
      </c>
      <c r="G829" s="172" t="s">
        <v>84</v>
      </c>
      <c r="H829" s="177">
        <v>1</v>
      </c>
      <c r="I829" s="178">
        <v>0</v>
      </c>
      <c r="J829" s="176">
        <v>46083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-17.43</v>
      </c>
    </row>
    <row r="830" spans="1:16" ht="19.5" hidden="1" customHeight="1">
      <c r="A830" s="172" t="s">
        <v>2877</v>
      </c>
      <c r="B830" s="176">
        <v>46087</v>
      </c>
      <c r="C830" s="172" t="s">
        <v>92</v>
      </c>
      <c r="D830" s="172" t="s">
        <v>24</v>
      </c>
      <c r="E830" s="172" t="s">
        <v>52</v>
      </c>
      <c r="F830" s="172" t="s">
        <v>90</v>
      </c>
      <c r="G830" s="172" t="s">
        <v>84</v>
      </c>
      <c r="H830" s="177">
        <v>1</v>
      </c>
      <c r="I830" s="178">
        <v>0</v>
      </c>
      <c r="J830" s="176">
        <v>46077</v>
      </c>
      <c r="K830" s="172" t="s">
        <v>93</v>
      </c>
      <c r="L830" s="172" t="s">
        <v>94</v>
      </c>
      <c r="M830" s="179">
        <v>0</v>
      </c>
      <c r="N830" s="177"/>
      <c r="O830" s="177">
        <v>36</v>
      </c>
      <c r="P830" s="180">
        <v>-56.94</v>
      </c>
    </row>
    <row r="831" spans="1:16" ht="19.5" hidden="1" customHeight="1">
      <c r="A831" s="172" t="s">
        <v>2877</v>
      </c>
      <c r="B831" s="176">
        <v>46087</v>
      </c>
      <c r="C831" s="172" t="s">
        <v>2694</v>
      </c>
      <c r="D831" s="172" t="s">
        <v>95</v>
      </c>
      <c r="E831" s="172" t="s">
        <v>52</v>
      </c>
      <c r="F831" s="172" t="s">
        <v>90</v>
      </c>
      <c r="G831" s="172" t="s">
        <v>84</v>
      </c>
      <c r="H831" s="177">
        <v>1</v>
      </c>
      <c r="I831" s="178">
        <v>0</v>
      </c>
      <c r="J831" s="176">
        <v>46077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-17.38</v>
      </c>
    </row>
    <row r="832" spans="1:16" ht="19.5" hidden="1" customHeight="1">
      <c r="A832" s="172" t="s">
        <v>2877</v>
      </c>
      <c r="B832" s="176">
        <v>46087</v>
      </c>
      <c r="C832" s="172" t="s">
        <v>92</v>
      </c>
      <c r="D832" s="172" t="s">
        <v>96</v>
      </c>
      <c r="E832" s="172" t="s">
        <v>52</v>
      </c>
      <c r="F832" s="172" t="s">
        <v>90</v>
      </c>
      <c r="G832" s="172" t="s">
        <v>84</v>
      </c>
      <c r="H832" s="177">
        <v>1</v>
      </c>
      <c r="I832" s="178">
        <v>0</v>
      </c>
      <c r="J832" s="176">
        <v>46077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2877</v>
      </c>
      <c r="B833" s="176">
        <v>46087</v>
      </c>
      <c r="C833" s="172" t="s">
        <v>92</v>
      </c>
      <c r="D833" s="172" t="s">
        <v>97</v>
      </c>
      <c r="E833" s="172" t="s">
        <v>52</v>
      </c>
      <c r="F833" s="172" t="s">
        <v>90</v>
      </c>
      <c r="G833" s="172" t="s">
        <v>84</v>
      </c>
      <c r="H833" s="177">
        <v>1</v>
      </c>
      <c r="I833" s="178">
        <v>0</v>
      </c>
      <c r="J833" s="176">
        <v>46077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-56.94</v>
      </c>
    </row>
    <row r="834" spans="1:16" ht="19.5" hidden="1" customHeight="1">
      <c r="A834" s="172" t="s">
        <v>2877</v>
      </c>
      <c r="B834" s="176">
        <v>46087</v>
      </c>
      <c r="C834" s="172" t="s">
        <v>2694</v>
      </c>
      <c r="D834" s="172" t="s">
        <v>98</v>
      </c>
      <c r="E834" s="172" t="s">
        <v>52</v>
      </c>
      <c r="F834" s="172" t="s">
        <v>90</v>
      </c>
      <c r="G834" s="172" t="s">
        <v>84</v>
      </c>
      <c r="H834" s="177">
        <v>1</v>
      </c>
      <c r="I834" s="178">
        <v>0</v>
      </c>
      <c r="J834" s="176">
        <v>46077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85</v>
      </c>
      <c r="B835" s="176">
        <v>46087</v>
      </c>
      <c r="C835" s="172" t="s">
        <v>109</v>
      </c>
      <c r="D835" s="172" t="s">
        <v>2499</v>
      </c>
      <c r="E835" s="172" t="s">
        <v>85</v>
      </c>
      <c r="F835" s="172" t="s">
        <v>85</v>
      </c>
      <c r="G835" s="172" t="s">
        <v>85</v>
      </c>
      <c r="H835" s="177">
        <v>0</v>
      </c>
      <c r="I835" s="178">
        <v>0</v>
      </c>
      <c r="J835" s="176">
        <v>46087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-292.8</v>
      </c>
    </row>
    <row r="836" spans="1:16" ht="19.5" hidden="1" customHeight="1">
      <c r="A836" s="172" t="s">
        <v>2726</v>
      </c>
      <c r="B836" s="176">
        <v>46087</v>
      </c>
      <c r="C836" s="172" t="s">
        <v>109</v>
      </c>
      <c r="D836" s="172" t="s">
        <v>139</v>
      </c>
      <c r="E836" s="172" t="s">
        <v>85</v>
      </c>
      <c r="F836" s="172" t="s">
        <v>85</v>
      </c>
      <c r="G836" s="172" t="s">
        <v>85</v>
      </c>
      <c r="H836" s="177">
        <v>0</v>
      </c>
      <c r="I836" s="178">
        <v>0</v>
      </c>
      <c r="J836" s="176">
        <v>46087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-771.86</v>
      </c>
    </row>
    <row r="837" spans="1:16" ht="19.5" hidden="1" customHeight="1">
      <c r="A837" s="172" t="s">
        <v>2460</v>
      </c>
      <c r="B837" s="176">
        <v>46087</v>
      </c>
      <c r="C837" s="172" t="s">
        <v>109</v>
      </c>
      <c r="D837" s="172" t="s">
        <v>139</v>
      </c>
      <c r="E837" s="172" t="s">
        <v>85</v>
      </c>
      <c r="F837" s="172" t="s">
        <v>85</v>
      </c>
      <c r="G837" s="172" t="s">
        <v>85</v>
      </c>
      <c r="H837" s="177">
        <v>0</v>
      </c>
      <c r="I837" s="178">
        <v>0</v>
      </c>
      <c r="J837" s="176">
        <v>46087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-441.66</v>
      </c>
    </row>
    <row r="838" spans="1:16" ht="19.5" hidden="1" customHeight="1">
      <c r="A838" s="172" t="s">
        <v>2257</v>
      </c>
      <c r="B838" s="176">
        <v>46087</v>
      </c>
      <c r="C838" s="172" t="s">
        <v>109</v>
      </c>
      <c r="D838" s="172" t="s">
        <v>139</v>
      </c>
      <c r="E838" s="172" t="s">
        <v>85</v>
      </c>
      <c r="F838" s="172" t="s">
        <v>85</v>
      </c>
      <c r="G838" s="172" t="s">
        <v>85</v>
      </c>
      <c r="H838" s="177">
        <v>0</v>
      </c>
      <c r="I838" s="178">
        <v>0</v>
      </c>
      <c r="J838" s="176">
        <v>46087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-541.27</v>
      </c>
    </row>
    <row r="839" spans="1:16" ht="19.5" hidden="1" customHeight="1">
      <c r="A839" s="172" t="s">
        <v>1553</v>
      </c>
      <c r="B839" s="176">
        <v>46087</v>
      </c>
      <c r="C839" s="172" t="s">
        <v>109</v>
      </c>
      <c r="D839" s="172" t="s">
        <v>139</v>
      </c>
      <c r="E839" s="172" t="s">
        <v>85</v>
      </c>
      <c r="F839" s="172" t="s">
        <v>85</v>
      </c>
      <c r="G839" s="172" t="s">
        <v>85</v>
      </c>
      <c r="H839" s="177">
        <v>0</v>
      </c>
      <c r="I839" s="178">
        <v>0</v>
      </c>
      <c r="J839" s="176">
        <v>46087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-428.62</v>
      </c>
    </row>
    <row r="840" spans="1:16" ht="19.5" hidden="1" customHeight="1">
      <c r="A840" s="172" t="s">
        <v>141</v>
      </c>
      <c r="B840" s="176">
        <v>46087</v>
      </c>
      <c r="C840" s="172" t="s">
        <v>109</v>
      </c>
      <c r="D840" s="172" t="s">
        <v>139</v>
      </c>
      <c r="E840" s="172" t="s">
        <v>85</v>
      </c>
      <c r="F840" s="172" t="s">
        <v>85</v>
      </c>
      <c r="G840" s="172" t="s">
        <v>85</v>
      </c>
      <c r="H840" s="177">
        <v>0</v>
      </c>
      <c r="I840" s="178">
        <v>0</v>
      </c>
      <c r="J840" s="176">
        <v>46087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-574.21</v>
      </c>
    </row>
    <row r="841" spans="1:16" ht="19.5" hidden="1" customHeight="1">
      <c r="A841" s="172" t="s">
        <v>145</v>
      </c>
      <c r="B841" s="176">
        <v>46087</v>
      </c>
      <c r="C841" s="172" t="s">
        <v>109</v>
      </c>
      <c r="D841" s="172" t="s">
        <v>139</v>
      </c>
      <c r="E841" s="172" t="s">
        <v>85</v>
      </c>
      <c r="F841" s="172" t="s">
        <v>85</v>
      </c>
      <c r="G841" s="172" t="s">
        <v>85</v>
      </c>
      <c r="H841" s="177">
        <v>0</v>
      </c>
      <c r="I841" s="178">
        <v>0</v>
      </c>
      <c r="J841" s="176">
        <v>46087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-916.27</v>
      </c>
    </row>
    <row r="842" spans="1:16" ht="19.5" hidden="1" customHeight="1">
      <c r="A842" s="172" t="s">
        <v>144</v>
      </c>
      <c r="B842" s="176">
        <v>46087</v>
      </c>
      <c r="C842" s="172" t="s">
        <v>109</v>
      </c>
      <c r="D842" s="172" t="s">
        <v>139</v>
      </c>
      <c r="E842" s="172" t="s">
        <v>85</v>
      </c>
      <c r="F842" s="172" t="s">
        <v>85</v>
      </c>
      <c r="G842" s="172" t="s">
        <v>85</v>
      </c>
      <c r="H842" s="177">
        <v>0</v>
      </c>
      <c r="I842" s="178">
        <v>0</v>
      </c>
      <c r="J842" s="176">
        <v>46087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-790.22</v>
      </c>
    </row>
    <row r="843" spans="1:16" ht="19.5" hidden="1" customHeight="1">
      <c r="A843" s="172" t="s">
        <v>142</v>
      </c>
      <c r="B843" s="176">
        <v>46087</v>
      </c>
      <c r="C843" s="172" t="s">
        <v>109</v>
      </c>
      <c r="D843" s="172" t="s">
        <v>143</v>
      </c>
      <c r="E843" s="172" t="s">
        <v>85</v>
      </c>
      <c r="F843" s="172" t="s">
        <v>85</v>
      </c>
      <c r="G843" s="172" t="s">
        <v>85</v>
      </c>
      <c r="H843" s="177">
        <v>0</v>
      </c>
      <c r="I843" s="178">
        <v>0</v>
      </c>
      <c r="J843" s="176">
        <v>46087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-6168.17</v>
      </c>
    </row>
    <row r="844" spans="1:16" ht="19.5" hidden="1" customHeight="1">
      <c r="A844" s="172" t="s">
        <v>2878</v>
      </c>
      <c r="B844" s="176">
        <v>46088</v>
      </c>
      <c r="C844" s="172" t="s">
        <v>2694</v>
      </c>
      <c r="D844" s="172" t="s">
        <v>82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0</v>
      </c>
      <c r="J844" s="176">
        <v>46087</v>
      </c>
      <c r="K844" s="172" t="s">
        <v>85</v>
      </c>
      <c r="L844" s="172" t="s">
        <v>85</v>
      </c>
      <c r="M844" s="179">
        <v>0</v>
      </c>
      <c r="N844" s="177"/>
      <c r="O844" s="177"/>
      <c r="P844" s="180">
        <v>-16.05</v>
      </c>
    </row>
    <row r="845" spans="1:16" ht="19.5" customHeight="1">
      <c r="A845" s="172" t="s">
        <v>85</v>
      </c>
      <c r="B845" s="176">
        <v>46088</v>
      </c>
      <c r="C845" s="172" t="s">
        <v>109</v>
      </c>
      <c r="D845" s="172" t="s">
        <v>110</v>
      </c>
      <c r="E845" s="172" t="s">
        <v>85</v>
      </c>
      <c r="F845" s="172" t="s">
        <v>85</v>
      </c>
      <c r="G845" s="172" t="s">
        <v>2879</v>
      </c>
      <c r="H845" s="177">
        <v>0</v>
      </c>
      <c r="I845" s="178">
        <v>0</v>
      </c>
      <c r="J845" s="176">
        <v>46088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-150</v>
      </c>
    </row>
    <row r="846" spans="1:16" ht="19.5" hidden="1" customHeight="1">
      <c r="A846" s="172" t="s">
        <v>2782</v>
      </c>
      <c r="B846" s="176">
        <v>46088</v>
      </c>
      <c r="C846" s="172" t="s">
        <v>92</v>
      </c>
      <c r="D846" s="172" t="s">
        <v>24</v>
      </c>
      <c r="E846" s="172" t="s">
        <v>60</v>
      </c>
      <c r="F846" s="172" t="s">
        <v>1426</v>
      </c>
      <c r="G846" s="172" t="s">
        <v>84</v>
      </c>
      <c r="H846" s="177">
        <v>1</v>
      </c>
      <c r="I846" s="178">
        <v>0</v>
      </c>
      <c r="J846" s="176">
        <v>46081</v>
      </c>
      <c r="K846" s="172" t="s">
        <v>93</v>
      </c>
      <c r="L846" s="172" t="s">
        <v>94</v>
      </c>
      <c r="M846" s="179">
        <v>0</v>
      </c>
      <c r="N846" s="177"/>
      <c r="O846" s="177">
        <v>35</v>
      </c>
      <c r="P846" s="180">
        <v>-56.94</v>
      </c>
    </row>
    <row r="847" spans="1:16" ht="19.5" hidden="1" customHeight="1">
      <c r="A847" s="172" t="s">
        <v>2782</v>
      </c>
      <c r="B847" s="176">
        <v>46088</v>
      </c>
      <c r="C847" s="172" t="s">
        <v>2694</v>
      </c>
      <c r="D847" s="172" t="s">
        <v>95</v>
      </c>
      <c r="E847" s="172" t="s">
        <v>60</v>
      </c>
      <c r="F847" s="172" t="s">
        <v>1426</v>
      </c>
      <c r="G847" s="172" t="s">
        <v>84</v>
      </c>
      <c r="H847" s="177">
        <v>1</v>
      </c>
      <c r="I847" s="178">
        <v>0</v>
      </c>
      <c r="J847" s="176">
        <v>46081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-12.28</v>
      </c>
    </row>
    <row r="848" spans="1:16" ht="19.5" hidden="1" customHeight="1">
      <c r="A848" s="172" t="s">
        <v>2782</v>
      </c>
      <c r="B848" s="176">
        <v>46088</v>
      </c>
      <c r="C848" s="172" t="s">
        <v>92</v>
      </c>
      <c r="D848" s="172" t="s">
        <v>96</v>
      </c>
      <c r="E848" s="172" t="s">
        <v>60</v>
      </c>
      <c r="F848" s="172" t="s">
        <v>1426</v>
      </c>
      <c r="G848" s="172" t="s">
        <v>84</v>
      </c>
      <c r="H848" s="177">
        <v>1</v>
      </c>
      <c r="I848" s="178">
        <v>0</v>
      </c>
      <c r="J848" s="176">
        <v>46081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0</v>
      </c>
    </row>
    <row r="849" spans="1:16" ht="19.5" hidden="1" customHeight="1">
      <c r="A849" s="172" t="s">
        <v>2782</v>
      </c>
      <c r="B849" s="176">
        <v>46088</v>
      </c>
      <c r="C849" s="172" t="s">
        <v>92</v>
      </c>
      <c r="D849" s="172" t="s">
        <v>97</v>
      </c>
      <c r="E849" s="172" t="s">
        <v>60</v>
      </c>
      <c r="F849" s="172" t="s">
        <v>1426</v>
      </c>
      <c r="G849" s="172" t="s">
        <v>84</v>
      </c>
      <c r="H849" s="177">
        <v>1</v>
      </c>
      <c r="I849" s="178">
        <v>0</v>
      </c>
      <c r="J849" s="176">
        <v>46081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-56.94</v>
      </c>
    </row>
    <row r="850" spans="1:16" ht="19.5" hidden="1" customHeight="1">
      <c r="A850" s="172" t="s">
        <v>2782</v>
      </c>
      <c r="B850" s="176">
        <v>46088</v>
      </c>
      <c r="C850" s="172" t="s">
        <v>2694</v>
      </c>
      <c r="D850" s="172" t="s">
        <v>98</v>
      </c>
      <c r="E850" s="172" t="s">
        <v>60</v>
      </c>
      <c r="F850" s="172" t="s">
        <v>1426</v>
      </c>
      <c r="G850" s="172" t="s">
        <v>84</v>
      </c>
      <c r="H850" s="177">
        <v>1</v>
      </c>
      <c r="I850" s="178">
        <v>0</v>
      </c>
      <c r="J850" s="176">
        <v>46081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-15</v>
      </c>
    </row>
    <row r="851" spans="1:16" ht="19.5" hidden="1" customHeight="1">
      <c r="A851" s="172" t="s">
        <v>2880</v>
      </c>
      <c r="B851" s="176">
        <v>46088</v>
      </c>
      <c r="C851" s="172" t="s">
        <v>2694</v>
      </c>
      <c r="D851" s="172" t="s">
        <v>82</v>
      </c>
      <c r="E851" s="172" t="s">
        <v>60</v>
      </c>
      <c r="F851" s="172" t="s">
        <v>1426</v>
      </c>
      <c r="G851" s="172" t="s">
        <v>84</v>
      </c>
      <c r="H851" s="177">
        <v>1</v>
      </c>
      <c r="I851" s="178">
        <v>0</v>
      </c>
      <c r="J851" s="176">
        <v>46088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-16.18</v>
      </c>
    </row>
    <row r="852" spans="1:16" ht="19.5" hidden="1" customHeight="1">
      <c r="A852" s="172" t="s">
        <v>2881</v>
      </c>
      <c r="B852" s="176">
        <v>46088</v>
      </c>
      <c r="C852" s="172" t="s">
        <v>92</v>
      </c>
      <c r="D852" s="172" t="s">
        <v>24</v>
      </c>
      <c r="E852" s="172" t="s">
        <v>60</v>
      </c>
      <c r="F852" s="172" t="s">
        <v>1426</v>
      </c>
      <c r="G852" s="172" t="s">
        <v>84</v>
      </c>
      <c r="H852" s="177">
        <v>1</v>
      </c>
      <c r="I852" s="178">
        <v>2500</v>
      </c>
      <c r="J852" s="176">
        <v>46076</v>
      </c>
      <c r="K852" s="172" t="s">
        <v>93</v>
      </c>
      <c r="L852" s="172" t="s">
        <v>94</v>
      </c>
      <c r="M852" s="179">
        <v>0.43</v>
      </c>
      <c r="N852" s="177"/>
      <c r="O852" s="177">
        <v>37</v>
      </c>
      <c r="P852" s="180">
        <v>-129.72</v>
      </c>
    </row>
    <row r="853" spans="1:16" ht="19.5" hidden="1" customHeight="1">
      <c r="A853" s="172" t="s">
        <v>2881</v>
      </c>
      <c r="B853" s="176">
        <v>46088</v>
      </c>
      <c r="C853" s="172" t="s">
        <v>100</v>
      </c>
      <c r="D853" s="172" t="s">
        <v>101</v>
      </c>
      <c r="E853" s="172" t="s">
        <v>60</v>
      </c>
      <c r="F853" s="172" t="s">
        <v>1426</v>
      </c>
      <c r="G853" s="172" t="s">
        <v>84</v>
      </c>
      <c r="H853" s="177">
        <v>1</v>
      </c>
      <c r="I853" s="178">
        <v>2500</v>
      </c>
      <c r="J853" s="176">
        <v>46076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923.58</v>
      </c>
    </row>
    <row r="854" spans="1:16" ht="19.5" hidden="1" customHeight="1">
      <c r="A854" s="172" t="s">
        <v>2881</v>
      </c>
      <c r="B854" s="176">
        <v>46088</v>
      </c>
      <c r="C854" s="172" t="s">
        <v>100</v>
      </c>
      <c r="D854" s="172" t="s">
        <v>102</v>
      </c>
      <c r="E854" s="172" t="s">
        <v>60</v>
      </c>
      <c r="F854" s="172" t="s">
        <v>1426</v>
      </c>
      <c r="G854" s="172" t="s">
        <v>84</v>
      </c>
      <c r="H854" s="177">
        <v>1</v>
      </c>
      <c r="I854" s="178">
        <v>2500</v>
      </c>
      <c r="J854" s="176">
        <v>46076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9.24</v>
      </c>
    </row>
    <row r="855" spans="1:16" ht="19.5" hidden="1" customHeight="1">
      <c r="A855" s="172" t="s">
        <v>2881</v>
      </c>
      <c r="B855" s="176">
        <v>46088</v>
      </c>
      <c r="C855" s="172" t="s">
        <v>100</v>
      </c>
      <c r="D855" s="172" t="s">
        <v>103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2500</v>
      </c>
      <c r="J855" s="176">
        <v>46076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1567.18</v>
      </c>
    </row>
    <row r="856" spans="1:16" ht="19.5" hidden="1" customHeight="1">
      <c r="A856" s="172" t="s">
        <v>2881</v>
      </c>
      <c r="B856" s="176">
        <v>46088</v>
      </c>
      <c r="C856" s="172" t="s">
        <v>104</v>
      </c>
      <c r="D856" s="172" t="s">
        <v>105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2500</v>
      </c>
      <c r="J856" s="176">
        <v>46076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-1075</v>
      </c>
    </row>
    <row r="857" spans="1:16" ht="19.5" hidden="1" customHeight="1">
      <c r="A857" s="172" t="s">
        <v>2881</v>
      </c>
      <c r="B857" s="176">
        <v>46088</v>
      </c>
      <c r="C857" s="172" t="s">
        <v>2694</v>
      </c>
      <c r="D857" s="172" t="s">
        <v>95</v>
      </c>
      <c r="E857" s="172" t="s">
        <v>60</v>
      </c>
      <c r="F857" s="172" t="s">
        <v>1426</v>
      </c>
      <c r="G857" s="172" t="s">
        <v>84</v>
      </c>
      <c r="H857" s="177">
        <v>1</v>
      </c>
      <c r="I857" s="178">
        <v>2500</v>
      </c>
      <c r="J857" s="176">
        <v>46076</v>
      </c>
      <c r="K857" s="172" t="s">
        <v>93</v>
      </c>
      <c r="L857" s="172" t="s">
        <v>94</v>
      </c>
      <c r="M857" s="179">
        <v>0.43</v>
      </c>
      <c r="N857" s="177"/>
      <c r="O857" s="177"/>
      <c r="P857" s="180">
        <v>-13.12</v>
      </c>
    </row>
    <row r="858" spans="1:16" ht="19.5" hidden="1" customHeight="1">
      <c r="A858" s="172" t="s">
        <v>2881</v>
      </c>
      <c r="B858" s="176">
        <v>46088</v>
      </c>
      <c r="C858" s="172" t="s">
        <v>2694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46076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-17.55</v>
      </c>
    </row>
    <row r="859" spans="1:16" ht="19.5" hidden="1" customHeight="1">
      <c r="A859" s="172" t="s">
        <v>2882</v>
      </c>
      <c r="B859" s="176">
        <v>46088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2327</v>
      </c>
      <c r="J859" s="176">
        <v>46086</v>
      </c>
      <c r="K859" s="172" t="s">
        <v>93</v>
      </c>
      <c r="L859" s="172" t="s">
        <v>94</v>
      </c>
      <c r="M859" s="179">
        <v>0.43</v>
      </c>
      <c r="N859" s="177"/>
      <c r="O859" s="177">
        <v>35</v>
      </c>
      <c r="P859" s="180">
        <v>-112.39</v>
      </c>
    </row>
    <row r="860" spans="1:16" ht="19.5" hidden="1" customHeight="1">
      <c r="A860" s="172" t="s">
        <v>2882</v>
      </c>
      <c r="B860" s="176">
        <v>46088</v>
      </c>
      <c r="C860" s="172" t="s">
        <v>100</v>
      </c>
      <c r="D860" s="172" t="s">
        <v>101</v>
      </c>
      <c r="E860" s="172" t="s">
        <v>53</v>
      </c>
      <c r="F860" s="172" t="s">
        <v>120</v>
      </c>
      <c r="G860" s="172" t="s">
        <v>84</v>
      </c>
      <c r="H860" s="177">
        <v>1</v>
      </c>
      <c r="I860" s="178">
        <v>2327</v>
      </c>
      <c r="J860" s="176">
        <v>46086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454.19</v>
      </c>
    </row>
    <row r="861" spans="1:16" ht="19.5" hidden="1" customHeight="1">
      <c r="A861" s="172" t="s">
        <v>2882</v>
      </c>
      <c r="B861" s="176">
        <v>46088</v>
      </c>
      <c r="C861" s="172" t="s">
        <v>100</v>
      </c>
      <c r="D861" s="172" t="s">
        <v>102</v>
      </c>
      <c r="E861" s="172" t="s">
        <v>53</v>
      </c>
      <c r="F861" s="172" t="s">
        <v>120</v>
      </c>
      <c r="G861" s="172" t="s">
        <v>84</v>
      </c>
      <c r="H861" s="177">
        <v>1</v>
      </c>
      <c r="I861" s="178">
        <v>2327</v>
      </c>
      <c r="J861" s="176">
        <v>46086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4.54</v>
      </c>
    </row>
    <row r="862" spans="1:16" ht="19.5" hidden="1" customHeight="1">
      <c r="A862" s="172" t="s">
        <v>2882</v>
      </c>
      <c r="B862" s="176">
        <v>46088</v>
      </c>
      <c r="C862" s="172" t="s">
        <v>100</v>
      </c>
      <c r="D862" s="172" t="s">
        <v>103</v>
      </c>
      <c r="E862" s="172" t="s">
        <v>53</v>
      </c>
      <c r="F862" s="172" t="s">
        <v>120</v>
      </c>
      <c r="G862" s="172" t="s">
        <v>84</v>
      </c>
      <c r="H862" s="177">
        <v>1</v>
      </c>
      <c r="I862" s="178">
        <v>2327</v>
      </c>
      <c r="J862" s="176">
        <v>46086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1868.27</v>
      </c>
    </row>
    <row r="863" spans="1:16" ht="19.5" hidden="1" customHeight="1">
      <c r="A863" s="172" t="s">
        <v>2882</v>
      </c>
      <c r="B863" s="176">
        <v>46088</v>
      </c>
      <c r="C863" s="172" t="s">
        <v>104</v>
      </c>
      <c r="D863" s="172" t="s">
        <v>105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2327</v>
      </c>
      <c r="J863" s="176">
        <v>46086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-1000.61</v>
      </c>
    </row>
    <row r="864" spans="1:16" ht="19.5" hidden="1" customHeight="1">
      <c r="A864" s="172" t="s">
        <v>2882</v>
      </c>
      <c r="B864" s="176">
        <v>46088</v>
      </c>
      <c r="C864" s="172" t="s">
        <v>2694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2327</v>
      </c>
      <c r="J864" s="176">
        <v>46086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-12.66</v>
      </c>
    </row>
    <row r="865" spans="1:16" ht="19.5" hidden="1" customHeight="1">
      <c r="A865" s="172" t="s">
        <v>2883</v>
      </c>
      <c r="B865" s="176">
        <v>46088</v>
      </c>
      <c r="C865" s="172" t="s">
        <v>92</v>
      </c>
      <c r="D865" s="172" t="s">
        <v>24</v>
      </c>
      <c r="E865" s="172" t="s">
        <v>39</v>
      </c>
      <c r="F865" s="172" t="s">
        <v>117</v>
      </c>
      <c r="G865" s="172" t="s">
        <v>84</v>
      </c>
      <c r="H865" s="177">
        <v>1</v>
      </c>
      <c r="I865" s="178">
        <v>0</v>
      </c>
      <c r="J865" s="176">
        <v>46082</v>
      </c>
      <c r="K865" s="172" t="s">
        <v>93</v>
      </c>
      <c r="L865" s="172" t="s">
        <v>94</v>
      </c>
      <c r="M865" s="179">
        <v>0</v>
      </c>
      <c r="N865" s="177"/>
      <c r="O865" s="177">
        <v>35</v>
      </c>
      <c r="P865" s="180">
        <v>-46.77</v>
      </c>
    </row>
    <row r="866" spans="1:16" ht="19.5" hidden="1" customHeight="1">
      <c r="A866" s="172" t="s">
        <v>2883</v>
      </c>
      <c r="B866" s="176">
        <v>46088</v>
      </c>
      <c r="C866" s="172" t="s">
        <v>2694</v>
      </c>
      <c r="D866" s="172" t="s">
        <v>95</v>
      </c>
      <c r="E866" s="172" t="s">
        <v>39</v>
      </c>
      <c r="F866" s="172" t="s">
        <v>117</v>
      </c>
      <c r="G866" s="172" t="s">
        <v>84</v>
      </c>
      <c r="H866" s="177">
        <v>1</v>
      </c>
      <c r="I866" s="178">
        <v>0</v>
      </c>
      <c r="J866" s="176">
        <v>46082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-15.95</v>
      </c>
    </row>
    <row r="867" spans="1:16" ht="19.5" hidden="1" customHeight="1">
      <c r="A867" s="172" t="s">
        <v>2883</v>
      </c>
      <c r="B867" s="176">
        <v>46088</v>
      </c>
      <c r="C867" s="172" t="s">
        <v>92</v>
      </c>
      <c r="D867" s="172" t="s">
        <v>96</v>
      </c>
      <c r="E867" s="172" t="s">
        <v>39</v>
      </c>
      <c r="F867" s="172" t="s">
        <v>117</v>
      </c>
      <c r="G867" s="172" t="s">
        <v>84</v>
      </c>
      <c r="H867" s="177">
        <v>1</v>
      </c>
      <c r="I867" s="178">
        <v>0</v>
      </c>
      <c r="J867" s="176">
        <v>46082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hidden="1" customHeight="1">
      <c r="A868" s="172" t="s">
        <v>2883</v>
      </c>
      <c r="B868" s="176">
        <v>46088</v>
      </c>
      <c r="C868" s="172" t="s">
        <v>92</v>
      </c>
      <c r="D868" s="172" t="s">
        <v>97</v>
      </c>
      <c r="E868" s="172" t="s">
        <v>39</v>
      </c>
      <c r="F868" s="172" t="s">
        <v>117</v>
      </c>
      <c r="G868" s="172" t="s">
        <v>84</v>
      </c>
      <c r="H868" s="177">
        <v>1</v>
      </c>
      <c r="I868" s="178">
        <v>0</v>
      </c>
      <c r="J868" s="176">
        <v>46082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-46.77</v>
      </c>
    </row>
    <row r="869" spans="1:16" ht="19.5" hidden="1" customHeight="1">
      <c r="A869" s="172" t="s">
        <v>2883</v>
      </c>
      <c r="B869" s="176">
        <v>46088</v>
      </c>
      <c r="C869" s="172" t="s">
        <v>2694</v>
      </c>
      <c r="D869" s="172" t="s">
        <v>98</v>
      </c>
      <c r="E869" s="172" t="s">
        <v>39</v>
      </c>
      <c r="F869" s="172" t="s">
        <v>117</v>
      </c>
      <c r="G869" s="172" t="s">
        <v>84</v>
      </c>
      <c r="H869" s="177">
        <v>1</v>
      </c>
      <c r="I869" s="178">
        <v>0</v>
      </c>
      <c r="J869" s="176">
        <v>46082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-15</v>
      </c>
    </row>
    <row r="870" spans="1:16" ht="19.5" hidden="1" customHeight="1">
      <c r="A870" s="172" t="s">
        <v>2882</v>
      </c>
      <c r="B870" s="176">
        <v>46088</v>
      </c>
      <c r="C870" s="172" t="s">
        <v>2694</v>
      </c>
      <c r="D870" s="172" t="s">
        <v>82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46086</v>
      </c>
      <c r="K870" s="172" t="s">
        <v>85</v>
      </c>
      <c r="L870" s="172" t="s">
        <v>85</v>
      </c>
      <c r="M870" s="179">
        <v>0</v>
      </c>
      <c r="N870" s="177"/>
      <c r="O870" s="177"/>
      <c r="P870" s="180">
        <v>-8.6300000000000008</v>
      </c>
    </row>
    <row r="871" spans="1:16" ht="19.5" hidden="1" customHeight="1">
      <c r="A871" s="172" t="s">
        <v>2884</v>
      </c>
      <c r="B871" s="176">
        <v>46088</v>
      </c>
      <c r="C871" s="172" t="s">
        <v>92</v>
      </c>
      <c r="D871" s="172" t="s">
        <v>24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2327</v>
      </c>
      <c r="J871" s="176">
        <v>46085</v>
      </c>
      <c r="K871" s="172" t="s">
        <v>93</v>
      </c>
      <c r="L871" s="172" t="s">
        <v>94</v>
      </c>
      <c r="M871" s="179">
        <v>0.43</v>
      </c>
      <c r="N871" s="177"/>
      <c r="O871" s="177">
        <v>34</v>
      </c>
      <c r="P871" s="180">
        <v>-105.46</v>
      </c>
    </row>
    <row r="872" spans="1:16" ht="19.5" hidden="1" customHeight="1">
      <c r="A872" s="172" t="s">
        <v>2884</v>
      </c>
      <c r="B872" s="176">
        <v>46088</v>
      </c>
      <c r="C872" s="172" t="s">
        <v>100</v>
      </c>
      <c r="D872" s="172" t="s">
        <v>101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2327</v>
      </c>
      <c r="J872" s="176">
        <v>46085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956.19</v>
      </c>
    </row>
    <row r="873" spans="1:16" ht="19.5" hidden="1" customHeight="1">
      <c r="A873" s="172" t="s">
        <v>2884</v>
      </c>
      <c r="B873" s="176">
        <v>46088</v>
      </c>
      <c r="C873" s="172" t="s">
        <v>100</v>
      </c>
      <c r="D873" s="172" t="s">
        <v>102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2327</v>
      </c>
      <c r="J873" s="176">
        <v>46085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9.56</v>
      </c>
    </row>
    <row r="874" spans="1:16" ht="19.5" hidden="1" customHeight="1">
      <c r="A874" s="172" t="s">
        <v>2884</v>
      </c>
      <c r="B874" s="176">
        <v>46088</v>
      </c>
      <c r="C874" s="172" t="s">
        <v>100</v>
      </c>
      <c r="D874" s="172" t="s">
        <v>103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2327</v>
      </c>
      <c r="J874" s="176">
        <v>46085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1361.25</v>
      </c>
    </row>
    <row r="875" spans="1:16" ht="19.5" hidden="1" customHeight="1">
      <c r="A875" s="172" t="s">
        <v>2884</v>
      </c>
      <c r="B875" s="176">
        <v>46088</v>
      </c>
      <c r="C875" s="172" t="s">
        <v>104</v>
      </c>
      <c r="D875" s="172" t="s">
        <v>105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2327</v>
      </c>
      <c r="J875" s="176">
        <v>46085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-1000.61</v>
      </c>
    </row>
    <row r="876" spans="1:16" ht="19.5" hidden="1" customHeight="1">
      <c r="A876" s="172" t="s">
        <v>2885</v>
      </c>
      <c r="B876" s="176">
        <v>46088</v>
      </c>
      <c r="C876" s="172" t="s">
        <v>2694</v>
      </c>
      <c r="D876" s="172" t="s">
        <v>82</v>
      </c>
      <c r="E876" s="172" t="s">
        <v>60</v>
      </c>
      <c r="F876" s="172" t="s">
        <v>1426</v>
      </c>
      <c r="G876" s="172" t="s">
        <v>84</v>
      </c>
      <c r="H876" s="177">
        <v>1</v>
      </c>
      <c r="I876" s="178">
        <v>0</v>
      </c>
      <c r="J876" s="176">
        <v>46088</v>
      </c>
      <c r="K876" s="172" t="s">
        <v>85</v>
      </c>
      <c r="L876" s="172" t="s">
        <v>85</v>
      </c>
      <c r="M876" s="179">
        <v>0</v>
      </c>
      <c r="N876" s="177"/>
      <c r="O876" s="177"/>
      <c r="P876" s="180">
        <v>-17.28</v>
      </c>
    </row>
    <row r="877" spans="1:16" ht="19.5" hidden="1" customHeight="1">
      <c r="A877" s="172" t="s">
        <v>2886</v>
      </c>
      <c r="B877" s="176">
        <v>46088</v>
      </c>
      <c r="C877" s="172" t="s">
        <v>1748</v>
      </c>
      <c r="D877" s="172" t="s">
        <v>2749</v>
      </c>
      <c r="E877" s="172" t="s">
        <v>59</v>
      </c>
      <c r="F877" s="172" t="s">
        <v>1386</v>
      </c>
      <c r="G877" s="172" t="s">
        <v>84</v>
      </c>
      <c r="H877" s="177">
        <v>1</v>
      </c>
      <c r="I877" s="178">
        <v>0</v>
      </c>
      <c r="J877" s="176">
        <v>46076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-5</v>
      </c>
    </row>
    <row r="878" spans="1:16" ht="19.5" hidden="1" customHeight="1">
      <c r="A878" s="172" t="s">
        <v>2886</v>
      </c>
      <c r="B878" s="176">
        <v>46088</v>
      </c>
      <c r="C878" s="172" t="s">
        <v>2694</v>
      </c>
      <c r="D878" s="172" t="s">
        <v>2750</v>
      </c>
      <c r="E878" s="172" t="s">
        <v>59</v>
      </c>
      <c r="F878" s="172" t="s">
        <v>1386</v>
      </c>
      <c r="G878" s="172" t="s">
        <v>84</v>
      </c>
      <c r="H878" s="177">
        <v>1</v>
      </c>
      <c r="I878" s="178">
        <v>0</v>
      </c>
      <c r="J878" s="176">
        <v>46076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-10</v>
      </c>
    </row>
    <row r="879" spans="1:16" ht="19.5" hidden="1" customHeight="1">
      <c r="A879" s="172" t="s">
        <v>2887</v>
      </c>
      <c r="B879" s="176">
        <v>46088</v>
      </c>
      <c r="C879" s="172" t="s">
        <v>92</v>
      </c>
      <c r="D879" s="172" t="s">
        <v>24</v>
      </c>
      <c r="E879" s="172" t="s">
        <v>43</v>
      </c>
      <c r="F879" s="172" t="s">
        <v>125</v>
      </c>
      <c r="G879" s="172" t="s">
        <v>84</v>
      </c>
      <c r="H879" s="177">
        <v>1</v>
      </c>
      <c r="I879" s="178">
        <v>0</v>
      </c>
      <c r="J879" s="176">
        <v>46084</v>
      </c>
      <c r="K879" s="172" t="s">
        <v>93</v>
      </c>
      <c r="L879" s="172" t="s">
        <v>94</v>
      </c>
      <c r="M879" s="179">
        <v>0</v>
      </c>
      <c r="N879" s="177"/>
      <c r="O879" s="177">
        <v>35</v>
      </c>
      <c r="P879" s="180">
        <v>-46.77</v>
      </c>
    </row>
    <row r="880" spans="1:16" ht="19.5" hidden="1" customHeight="1">
      <c r="A880" s="172" t="s">
        <v>2887</v>
      </c>
      <c r="B880" s="176">
        <v>46088</v>
      </c>
      <c r="C880" s="172" t="s">
        <v>2694</v>
      </c>
      <c r="D880" s="172" t="s">
        <v>95</v>
      </c>
      <c r="E880" s="172" t="s">
        <v>43</v>
      </c>
      <c r="F880" s="172" t="s">
        <v>125</v>
      </c>
      <c r="G880" s="172" t="s">
        <v>84</v>
      </c>
      <c r="H880" s="177">
        <v>1</v>
      </c>
      <c r="I880" s="178">
        <v>0</v>
      </c>
      <c r="J880" s="176">
        <v>46084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-13.42</v>
      </c>
    </row>
    <row r="881" spans="1:16" ht="19.5" hidden="1" customHeight="1">
      <c r="A881" s="172" t="s">
        <v>2887</v>
      </c>
      <c r="B881" s="176">
        <v>46088</v>
      </c>
      <c r="C881" s="172" t="s">
        <v>92</v>
      </c>
      <c r="D881" s="172" t="s">
        <v>96</v>
      </c>
      <c r="E881" s="172" t="s">
        <v>43</v>
      </c>
      <c r="F881" s="172" t="s">
        <v>125</v>
      </c>
      <c r="G881" s="172" t="s">
        <v>84</v>
      </c>
      <c r="H881" s="177">
        <v>1</v>
      </c>
      <c r="I881" s="178">
        <v>0</v>
      </c>
      <c r="J881" s="176">
        <v>46084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0</v>
      </c>
    </row>
    <row r="882" spans="1:16" ht="19.5" hidden="1" customHeight="1">
      <c r="A882" s="172" t="s">
        <v>2887</v>
      </c>
      <c r="B882" s="176">
        <v>46088</v>
      </c>
      <c r="C882" s="172" t="s">
        <v>92</v>
      </c>
      <c r="D882" s="172" t="s">
        <v>97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46084</v>
      </c>
      <c r="K882" s="172" t="s">
        <v>93</v>
      </c>
      <c r="L882" s="172" t="s">
        <v>94</v>
      </c>
      <c r="M882" s="179">
        <v>0</v>
      </c>
      <c r="N882" s="177"/>
      <c r="O882" s="177"/>
      <c r="P882" s="180">
        <v>-46.77</v>
      </c>
    </row>
    <row r="883" spans="1:16" ht="19.5" hidden="1" customHeight="1">
      <c r="A883" s="172" t="s">
        <v>2887</v>
      </c>
      <c r="B883" s="176">
        <v>46088</v>
      </c>
      <c r="C883" s="172" t="s">
        <v>2694</v>
      </c>
      <c r="D883" s="172" t="s">
        <v>98</v>
      </c>
      <c r="E883" s="172" t="s">
        <v>43</v>
      </c>
      <c r="F883" s="172" t="s">
        <v>125</v>
      </c>
      <c r="G883" s="172" t="s">
        <v>84</v>
      </c>
      <c r="H883" s="177">
        <v>1</v>
      </c>
      <c r="I883" s="178">
        <v>0</v>
      </c>
      <c r="J883" s="176">
        <v>46084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-15</v>
      </c>
    </row>
    <row r="884" spans="1:16" ht="19.5" hidden="1" customHeight="1">
      <c r="A884" s="172" t="s">
        <v>2888</v>
      </c>
      <c r="B884" s="176">
        <v>46088</v>
      </c>
      <c r="C884" s="172" t="s">
        <v>92</v>
      </c>
      <c r="D884" s="172" t="s">
        <v>24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2289</v>
      </c>
      <c r="J884" s="176">
        <v>46086</v>
      </c>
      <c r="K884" s="172" t="s">
        <v>93</v>
      </c>
      <c r="L884" s="172" t="s">
        <v>94</v>
      </c>
      <c r="M884" s="179">
        <v>0.43</v>
      </c>
      <c r="N884" s="177"/>
      <c r="O884" s="177">
        <v>35</v>
      </c>
      <c r="P884" s="180">
        <v>-111.78</v>
      </c>
    </row>
    <row r="885" spans="1:16" ht="19.5" hidden="1" customHeight="1">
      <c r="A885" s="172" t="s">
        <v>2888</v>
      </c>
      <c r="B885" s="176">
        <v>46088</v>
      </c>
      <c r="C885" s="172" t="s">
        <v>100</v>
      </c>
      <c r="D885" s="172" t="s">
        <v>101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2289</v>
      </c>
      <c r="J885" s="176">
        <v>46086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1069.52</v>
      </c>
    </row>
    <row r="886" spans="1:16" ht="19.5" hidden="1" customHeight="1">
      <c r="A886" s="172" t="s">
        <v>2888</v>
      </c>
      <c r="B886" s="176">
        <v>46088</v>
      </c>
      <c r="C886" s="172" t="s">
        <v>100</v>
      </c>
      <c r="D886" s="172" t="s">
        <v>102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2289</v>
      </c>
      <c r="J886" s="176">
        <v>46086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10.7</v>
      </c>
    </row>
    <row r="887" spans="1:16" ht="19.5" hidden="1" customHeight="1">
      <c r="A887" s="172" t="s">
        <v>2888</v>
      </c>
      <c r="B887" s="176">
        <v>46088</v>
      </c>
      <c r="C887" s="172" t="s">
        <v>100</v>
      </c>
      <c r="D887" s="172" t="s">
        <v>103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2289</v>
      </c>
      <c r="J887" s="176">
        <v>46086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1208.78</v>
      </c>
    </row>
    <row r="888" spans="1:16" ht="19.5" hidden="1" customHeight="1">
      <c r="A888" s="172" t="s">
        <v>2888</v>
      </c>
      <c r="B888" s="176">
        <v>46088</v>
      </c>
      <c r="C888" s="172" t="s">
        <v>104</v>
      </c>
      <c r="D888" s="172" t="s">
        <v>105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2289</v>
      </c>
      <c r="J888" s="176">
        <v>46086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-984.27</v>
      </c>
    </row>
    <row r="889" spans="1:16" ht="19.5" hidden="1" customHeight="1">
      <c r="A889" s="172" t="s">
        <v>2888</v>
      </c>
      <c r="B889" s="176">
        <v>46088</v>
      </c>
      <c r="C889" s="172" t="s">
        <v>2694</v>
      </c>
      <c r="D889" s="172" t="s">
        <v>95</v>
      </c>
      <c r="E889" s="172" t="s">
        <v>56</v>
      </c>
      <c r="F889" s="172" t="s">
        <v>1213</v>
      </c>
      <c r="G889" s="172" t="s">
        <v>84</v>
      </c>
      <c r="H889" s="177">
        <v>1</v>
      </c>
      <c r="I889" s="178">
        <v>2289</v>
      </c>
      <c r="J889" s="176">
        <v>46086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-11.81</v>
      </c>
    </row>
    <row r="890" spans="1:16" ht="19.5" hidden="1" customHeight="1">
      <c r="A890" s="172" t="s">
        <v>2843</v>
      </c>
      <c r="B890" s="176">
        <v>46088</v>
      </c>
      <c r="C890" s="172" t="s">
        <v>166</v>
      </c>
      <c r="D890" s="172" t="s">
        <v>167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-2470</v>
      </c>
      <c r="J890" s="176">
        <v>46084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-940</v>
      </c>
    </row>
    <row r="891" spans="1:16" ht="19.5" hidden="1" customHeight="1">
      <c r="A891" s="172" t="s">
        <v>2843</v>
      </c>
      <c r="B891" s="176">
        <v>46088</v>
      </c>
      <c r="C891" s="172" t="s">
        <v>166</v>
      </c>
      <c r="D891" s="172" t="s">
        <v>102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-2470</v>
      </c>
      <c r="J891" s="176">
        <v>46084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-9.4</v>
      </c>
    </row>
    <row r="892" spans="1:16" ht="19.5" hidden="1" customHeight="1">
      <c r="A892" s="172" t="s">
        <v>2843</v>
      </c>
      <c r="B892" s="176">
        <v>46088</v>
      </c>
      <c r="C892" s="172" t="s">
        <v>166</v>
      </c>
      <c r="D892" s="172" t="s">
        <v>103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-2470</v>
      </c>
      <c r="J892" s="176">
        <v>46084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-1520.6</v>
      </c>
    </row>
    <row r="893" spans="1:16" ht="19.5" hidden="1" customHeight="1">
      <c r="A893" s="172" t="s">
        <v>2843</v>
      </c>
      <c r="B893" s="176">
        <v>46088</v>
      </c>
      <c r="C893" s="172" t="s">
        <v>104</v>
      </c>
      <c r="D893" s="172" t="s">
        <v>168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-2470</v>
      </c>
      <c r="J893" s="176">
        <v>46084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1062.0999999999999</v>
      </c>
    </row>
    <row r="894" spans="1:16" ht="19.5" hidden="1" customHeight="1">
      <c r="A894" s="172" t="s">
        <v>2889</v>
      </c>
      <c r="B894" s="176">
        <v>46088</v>
      </c>
      <c r="C894" s="172" t="s">
        <v>92</v>
      </c>
      <c r="D894" s="172" t="s">
        <v>24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2327</v>
      </c>
      <c r="J894" s="176">
        <v>46087</v>
      </c>
      <c r="K894" s="172" t="s">
        <v>93</v>
      </c>
      <c r="L894" s="172" t="s">
        <v>94</v>
      </c>
      <c r="M894" s="179">
        <v>0.43</v>
      </c>
      <c r="N894" s="177"/>
      <c r="O894" s="177">
        <v>35</v>
      </c>
      <c r="P894" s="180">
        <v>-98.97</v>
      </c>
    </row>
    <row r="895" spans="1:16" ht="19.5" hidden="1" customHeight="1">
      <c r="A895" s="172" t="s">
        <v>2889</v>
      </c>
      <c r="B895" s="176">
        <v>46088</v>
      </c>
      <c r="C895" s="172" t="s">
        <v>100</v>
      </c>
      <c r="D895" s="172" t="s">
        <v>101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2327</v>
      </c>
      <c r="J895" s="176">
        <v>46087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845.71</v>
      </c>
    </row>
    <row r="896" spans="1:16" ht="19.5" hidden="1" customHeight="1">
      <c r="A896" s="172" t="s">
        <v>2889</v>
      </c>
      <c r="B896" s="176">
        <v>46088</v>
      </c>
      <c r="C896" s="172" t="s">
        <v>100</v>
      </c>
      <c r="D896" s="172" t="s">
        <v>102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2327</v>
      </c>
      <c r="J896" s="176">
        <v>46087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8.4600000000000009</v>
      </c>
    </row>
    <row r="897" spans="1:16" ht="19.5" hidden="1" customHeight="1">
      <c r="A897" s="172" t="s">
        <v>2889</v>
      </c>
      <c r="B897" s="176">
        <v>46088</v>
      </c>
      <c r="C897" s="172" t="s">
        <v>100</v>
      </c>
      <c r="D897" s="172" t="s">
        <v>103</v>
      </c>
      <c r="E897" s="172" t="s">
        <v>43</v>
      </c>
      <c r="F897" s="172" t="s">
        <v>125</v>
      </c>
      <c r="G897" s="172" t="s">
        <v>84</v>
      </c>
      <c r="H897" s="177">
        <v>1</v>
      </c>
      <c r="I897" s="178">
        <v>2327</v>
      </c>
      <c r="J897" s="176">
        <v>46087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1472.83</v>
      </c>
    </row>
    <row r="898" spans="1:16" ht="19.5" hidden="1" customHeight="1">
      <c r="A898" s="172" t="s">
        <v>2889</v>
      </c>
      <c r="B898" s="176">
        <v>46088</v>
      </c>
      <c r="C898" s="172" t="s">
        <v>104</v>
      </c>
      <c r="D898" s="172" t="s">
        <v>105</v>
      </c>
      <c r="E898" s="172" t="s">
        <v>43</v>
      </c>
      <c r="F898" s="172" t="s">
        <v>125</v>
      </c>
      <c r="G898" s="172" t="s">
        <v>84</v>
      </c>
      <c r="H898" s="177">
        <v>1</v>
      </c>
      <c r="I898" s="178">
        <v>2327</v>
      </c>
      <c r="J898" s="176">
        <v>46087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-1000.61</v>
      </c>
    </row>
    <row r="899" spans="1:16" ht="19.5" hidden="1" customHeight="1">
      <c r="A899" s="172" t="s">
        <v>2843</v>
      </c>
      <c r="B899" s="176">
        <v>46088</v>
      </c>
      <c r="C899" s="172" t="s">
        <v>2694</v>
      </c>
      <c r="D899" s="172" t="s">
        <v>82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46084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17.86</v>
      </c>
    </row>
    <row r="900" spans="1:16" ht="19.5" hidden="1" customHeight="1">
      <c r="A900" s="172" t="s">
        <v>2890</v>
      </c>
      <c r="B900" s="176">
        <v>46088</v>
      </c>
      <c r="C900" s="172" t="s">
        <v>92</v>
      </c>
      <c r="D900" s="172" t="s">
        <v>24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2470</v>
      </c>
      <c r="J900" s="176">
        <v>46083</v>
      </c>
      <c r="K900" s="172" t="s">
        <v>93</v>
      </c>
      <c r="L900" s="172" t="s">
        <v>94</v>
      </c>
      <c r="M900" s="179">
        <v>0.43</v>
      </c>
      <c r="N900" s="177"/>
      <c r="O900" s="177">
        <v>35</v>
      </c>
      <c r="P900" s="180">
        <v>-114.68</v>
      </c>
    </row>
    <row r="901" spans="1:16" ht="19.5" hidden="1" customHeight="1">
      <c r="A901" s="172" t="s">
        <v>2890</v>
      </c>
      <c r="B901" s="176">
        <v>46088</v>
      </c>
      <c r="C901" s="172" t="s">
        <v>100</v>
      </c>
      <c r="D901" s="172" t="s">
        <v>101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2470</v>
      </c>
      <c r="J901" s="176">
        <v>46083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886.88</v>
      </c>
    </row>
    <row r="902" spans="1:16" ht="19.5" hidden="1" customHeight="1">
      <c r="A902" s="172" t="s">
        <v>2890</v>
      </c>
      <c r="B902" s="176">
        <v>46088</v>
      </c>
      <c r="C902" s="172" t="s">
        <v>100</v>
      </c>
      <c r="D902" s="172" t="s">
        <v>102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2470</v>
      </c>
      <c r="J902" s="176">
        <v>46083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8.8699999999999992</v>
      </c>
    </row>
    <row r="903" spans="1:16" ht="19.5" hidden="1" customHeight="1">
      <c r="A903" s="172" t="s">
        <v>2890</v>
      </c>
      <c r="B903" s="176">
        <v>46088</v>
      </c>
      <c r="C903" s="172" t="s">
        <v>100</v>
      </c>
      <c r="D903" s="172" t="s">
        <v>103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2470</v>
      </c>
      <c r="J903" s="176">
        <v>46083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1574.25</v>
      </c>
    </row>
    <row r="904" spans="1:16" ht="19.5" hidden="1" customHeight="1">
      <c r="A904" s="172" t="s">
        <v>2890</v>
      </c>
      <c r="B904" s="176">
        <v>46088</v>
      </c>
      <c r="C904" s="172" t="s">
        <v>104</v>
      </c>
      <c r="D904" s="172" t="s">
        <v>105</v>
      </c>
      <c r="E904" s="172" t="s">
        <v>53</v>
      </c>
      <c r="F904" s="172" t="s">
        <v>120</v>
      </c>
      <c r="G904" s="172" t="s">
        <v>84</v>
      </c>
      <c r="H904" s="177">
        <v>1</v>
      </c>
      <c r="I904" s="178">
        <v>2470</v>
      </c>
      <c r="J904" s="176">
        <v>46083</v>
      </c>
      <c r="K904" s="172" t="s">
        <v>93</v>
      </c>
      <c r="L904" s="172" t="s">
        <v>94</v>
      </c>
      <c r="M904" s="179">
        <v>0.43</v>
      </c>
      <c r="N904" s="177"/>
      <c r="O904" s="177"/>
      <c r="P904" s="180">
        <v>-1062.0999999999999</v>
      </c>
    </row>
    <row r="905" spans="1:16" ht="19.5" hidden="1" customHeight="1">
      <c r="A905" s="172" t="s">
        <v>2890</v>
      </c>
      <c r="B905" s="176">
        <v>46088</v>
      </c>
      <c r="C905" s="172" t="s">
        <v>2694</v>
      </c>
      <c r="D905" s="172" t="s">
        <v>95</v>
      </c>
      <c r="E905" s="172" t="s">
        <v>53</v>
      </c>
      <c r="F905" s="172" t="s">
        <v>120</v>
      </c>
      <c r="G905" s="172" t="s">
        <v>84</v>
      </c>
      <c r="H905" s="177">
        <v>1</v>
      </c>
      <c r="I905" s="178">
        <v>2470</v>
      </c>
      <c r="J905" s="176">
        <v>46083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-9.74</v>
      </c>
    </row>
    <row r="906" spans="1:16" ht="19.5" hidden="1" customHeight="1">
      <c r="A906" s="172" t="s">
        <v>2891</v>
      </c>
      <c r="B906" s="176">
        <v>46088</v>
      </c>
      <c r="C906" s="172" t="s">
        <v>92</v>
      </c>
      <c r="D906" s="172" t="s">
        <v>24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46082</v>
      </c>
      <c r="K906" s="172" t="s">
        <v>93</v>
      </c>
      <c r="L906" s="172" t="s">
        <v>94</v>
      </c>
      <c r="M906" s="179">
        <v>0</v>
      </c>
      <c r="N906" s="177"/>
      <c r="O906" s="177">
        <v>35</v>
      </c>
      <c r="P906" s="180">
        <v>-56.94</v>
      </c>
    </row>
    <row r="907" spans="1:16" ht="19.5" hidden="1" customHeight="1">
      <c r="A907" s="172" t="s">
        <v>2891</v>
      </c>
      <c r="B907" s="176">
        <v>46088</v>
      </c>
      <c r="C907" s="172" t="s">
        <v>2694</v>
      </c>
      <c r="D907" s="172" t="s">
        <v>95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46082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-25</v>
      </c>
    </row>
    <row r="908" spans="1:16" ht="19.5" hidden="1" customHeight="1">
      <c r="A908" s="172" t="s">
        <v>2892</v>
      </c>
      <c r="B908" s="176">
        <v>46088</v>
      </c>
      <c r="C908" s="172" t="s">
        <v>92</v>
      </c>
      <c r="D908" s="172" t="s">
        <v>24</v>
      </c>
      <c r="E908" s="172" t="s">
        <v>58</v>
      </c>
      <c r="F908" s="172" t="s">
        <v>1300</v>
      </c>
      <c r="G908" s="172" t="s">
        <v>84</v>
      </c>
      <c r="H908" s="177">
        <v>1</v>
      </c>
      <c r="I908" s="178">
        <v>0</v>
      </c>
      <c r="J908" s="176">
        <v>46082</v>
      </c>
      <c r="K908" s="172" t="s">
        <v>93</v>
      </c>
      <c r="L908" s="172" t="s">
        <v>94</v>
      </c>
      <c r="M908" s="179">
        <v>0</v>
      </c>
      <c r="N908" s="177"/>
      <c r="O908" s="177">
        <v>35</v>
      </c>
      <c r="P908" s="180">
        <v>-56.94</v>
      </c>
    </row>
    <row r="909" spans="1:16" ht="19.5" hidden="1" customHeight="1">
      <c r="A909" s="172" t="s">
        <v>2892</v>
      </c>
      <c r="B909" s="176">
        <v>46088</v>
      </c>
      <c r="C909" s="172" t="s">
        <v>2694</v>
      </c>
      <c r="D909" s="172" t="s">
        <v>95</v>
      </c>
      <c r="E909" s="172" t="s">
        <v>58</v>
      </c>
      <c r="F909" s="172" t="s">
        <v>1300</v>
      </c>
      <c r="G909" s="172" t="s">
        <v>84</v>
      </c>
      <c r="H909" s="177">
        <v>1</v>
      </c>
      <c r="I909" s="178">
        <v>0</v>
      </c>
      <c r="J909" s="176">
        <v>46082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-25</v>
      </c>
    </row>
    <row r="910" spans="1:16" ht="19.5" hidden="1" customHeight="1">
      <c r="A910" s="172" t="s">
        <v>2891</v>
      </c>
      <c r="B910" s="176">
        <v>46088</v>
      </c>
      <c r="C910" s="172" t="s">
        <v>92</v>
      </c>
      <c r="D910" s="172" t="s">
        <v>96</v>
      </c>
      <c r="E910" s="172" t="s">
        <v>53</v>
      </c>
      <c r="F910" s="172" t="s">
        <v>120</v>
      </c>
      <c r="G910" s="172" t="s">
        <v>84</v>
      </c>
      <c r="H910" s="177">
        <v>1</v>
      </c>
      <c r="I910" s="178">
        <v>0</v>
      </c>
      <c r="J910" s="176">
        <v>46082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2891</v>
      </c>
      <c r="B911" s="176">
        <v>46088</v>
      </c>
      <c r="C911" s="172" t="s">
        <v>92</v>
      </c>
      <c r="D911" s="172" t="s">
        <v>97</v>
      </c>
      <c r="E911" s="172" t="s">
        <v>53</v>
      </c>
      <c r="F911" s="172" t="s">
        <v>120</v>
      </c>
      <c r="G911" s="172" t="s">
        <v>84</v>
      </c>
      <c r="H911" s="177">
        <v>1</v>
      </c>
      <c r="I911" s="178">
        <v>0</v>
      </c>
      <c r="J911" s="176">
        <v>46082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-56.94</v>
      </c>
    </row>
    <row r="912" spans="1:16" ht="19.5" hidden="1" customHeight="1">
      <c r="A912" s="172" t="s">
        <v>2891</v>
      </c>
      <c r="B912" s="176">
        <v>46088</v>
      </c>
      <c r="C912" s="172" t="s">
        <v>2694</v>
      </c>
      <c r="D912" s="172" t="s">
        <v>98</v>
      </c>
      <c r="E912" s="172" t="s">
        <v>53</v>
      </c>
      <c r="F912" s="172" t="s">
        <v>120</v>
      </c>
      <c r="G912" s="172" t="s">
        <v>84</v>
      </c>
      <c r="H912" s="177">
        <v>1</v>
      </c>
      <c r="I912" s="178">
        <v>0</v>
      </c>
      <c r="J912" s="176">
        <v>46082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-15</v>
      </c>
    </row>
    <row r="913" spans="1:16" ht="19.5" hidden="1" customHeight="1">
      <c r="A913" s="172" t="s">
        <v>2890</v>
      </c>
      <c r="B913" s="176">
        <v>46088</v>
      </c>
      <c r="C913" s="172" t="s">
        <v>2694</v>
      </c>
      <c r="D913" s="172" t="s">
        <v>82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46083</v>
      </c>
      <c r="K913" s="172" t="s">
        <v>85</v>
      </c>
      <c r="L913" s="172" t="s">
        <v>85</v>
      </c>
      <c r="M913" s="179">
        <v>0</v>
      </c>
      <c r="N913" s="177"/>
      <c r="O913" s="177"/>
      <c r="P913" s="180">
        <v>-16.850000000000001</v>
      </c>
    </row>
    <row r="914" spans="1:16" ht="19.5" hidden="1" customHeight="1">
      <c r="A914" s="172" t="s">
        <v>2892</v>
      </c>
      <c r="B914" s="176">
        <v>46088</v>
      </c>
      <c r="C914" s="172" t="s">
        <v>92</v>
      </c>
      <c r="D914" s="172" t="s">
        <v>96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0</v>
      </c>
      <c r="J914" s="176">
        <v>46082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0</v>
      </c>
    </row>
    <row r="915" spans="1:16" ht="19.5" hidden="1" customHeight="1">
      <c r="A915" s="172" t="s">
        <v>2892</v>
      </c>
      <c r="B915" s="176">
        <v>46088</v>
      </c>
      <c r="C915" s="172" t="s">
        <v>92</v>
      </c>
      <c r="D915" s="172" t="s">
        <v>97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0</v>
      </c>
      <c r="J915" s="176">
        <v>46082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-56.94</v>
      </c>
    </row>
    <row r="916" spans="1:16" ht="19.5" hidden="1" customHeight="1">
      <c r="A916" s="172" t="s">
        <v>2892</v>
      </c>
      <c r="B916" s="176">
        <v>46088</v>
      </c>
      <c r="C916" s="172" t="s">
        <v>2694</v>
      </c>
      <c r="D916" s="172" t="s">
        <v>98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0</v>
      </c>
      <c r="J916" s="176">
        <v>46082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-15</v>
      </c>
    </row>
    <row r="917" spans="1:16" ht="19.5" hidden="1" customHeight="1">
      <c r="A917" s="172" t="s">
        <v>2893</v>
      </c>
      <c r="B917" s="176">
        <v>46088</v>
      </c>
      <c r="C917" s="172" t="s">
        <v>2694</v>
      </c>
      <c r="D917" s="172" t="s">
        <v>82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0</v>
      </c>
      <c r="J917" s="176">
        <v>46088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-16.86</v>
      </c>
    </row>
    <row r="918" spans="1:16" ht="19.5" hidden="1" customHeight="1">
      <c r="A918" s="172" t="s">
        <v>2894</v>
      </c>
      <c r="B918" s="176">
        <v>46088</v>
      </c>
      <c r="C918" s="172" t="s">
        <v>92</v>
      </c>
      <c r="D918" s="172" t="s">
        <v>24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2422</v>
      </c>
      <c r="J918" s="176">
        <v>46087</v>
      </c>
      <c r="K918" s="172" t="s">
        <v>93</v>
      </c>
      <c r="L918" s="172" t="s">
        <v>94</v>
      </c>
      <c r="M918" s="179">
        <v>0.43</v>
      </c>
      <c r="N918" s="177"/>
      <c r="O918" s="177">
        <v>35</v>
      </c>
      <c r="P918" s="180">
        <v>-100.49</v>
      </c>
    </row>
    <row r="919" spans="1:16" ht="19.5" hidden="1" customHeight="1">
      <c r="A919" s="172" t="s">
        <v>2894</v>
      </c>
      <c r="B919" s="176">
        <v>46088</v>
      </c>
      <c r="C919" s="172" t="s">
        <v>100</v>
      </c>
      <c r="D919" s="172" t="s">
        <v>101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2422</v>
      </c>
      <c r="J919" s="176">
        <v>46087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443.33</v>
      </c>
    </row>
    <row r="920" spans="1:16" ht="19.5" hidden="1" customHeight="1">
      <c r="A920" s="172" t="s">
        <v>2894</v>
      </c>
      <c r="B920" s="176">
        <v>46088</v>
      </c>
      <c r="C920" s="172" t="s">
        <v>100</v>
      </c>
      <c r="D920" s="172" t="s">
        <v>102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2422</v>
      </c>
      <c r="J920" s="176">
        <v>46087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4.43</v>
      </c>
    </row>
    <row r="921" spans="1:16" ht="19.5" hidden="1" customHeight="1">
      <c r="A921" s="172" t="s">
        <v>2894</v>
      </c>
      <c r="B921" s="176">
        <v>46088</v>
      </c>
      <c r="C921" s="172" t="s">
        <v>100</v>
      </c>
      <c r="D921" s="172" t="s">
        <v>103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2422</v>
      </c>
      <c r="J921" s="176">
        <v>46087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1974.24</v>
      </c>
    </row>
    <row r="922" spans="1:16" ht="19.5" hidden="1" customHeight="1">
      <c r="A922" s="172" t="s">
        <v>2894</v>
      </c>
      <c r="B922" s="176">
        <v>46088</v>
      </c>
      <c r="C922" s="172" t="s">
        <v>104</v>
      </c>
      <c r="D922" s="172" t="s">
        <v>105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2422</v>
      </c>
      <c r="J922" s="176">
        <v>46087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-1041.46</v>
      </c>
    </row>
    <row r="923" spans="1:16" ht="19.5" hidden="1" customHeight="1">
      <c r="A923" s="172" t="s">
        <v>2894</v>
      </c>
      <c r="B923" s="176">
        <v>46088</v>
      </c>
      <c r="C923" s="172" t="s">
        <v>2694</v>
      </c>
      <c r="D923" s="172" t="s">
        <v>95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2422</v>
      </c>
      <c r="J923" s="176">
        <v>46087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-20.010000000000002</v>
      </c>
    </row>
    <row r="924" spans="1:16" ht="19.5" hidden="1" customHeight="1">
      <c r="A924" s="172" t="s">
        <v>2673</v>
      </c>
      <c r="B924" s="176">
        <v>46088</v>
      </c>
      <c r="C924" s="172" t="s">
        <v>92</v>
      </c>
      <c r="D924" s="172" t="s">
        <v>272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46081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0</v>
      </c>
    </row>
    <row r="925" spans="1:16" ht="19.5" hidden="1" customHeight="1">
      <c r="A925" s="172" t="s">
        <v>2673</v>
      </c>
      <c r="B925" s="176">
        <v>46088</v>
      </c>
      <c r="C925" s="172" t="s">
        <v>92</v>
      </c>
      <c r="D925" s="172" t="s">
        <v>97</v>
      </c>
      <c r="E925" s="172" t="s">
        <v>42</v>
      </c>
      <c r="F925" s="172" t="s">
        <v>89</v>
      </c>
      <c r="G925" s="172" t="s">
        <v>84</v>
      </c>
      <c r="H925" s="177">
        <v>1</v>
      </c>
      <c r="I925" s="178">
        <v>0</v>
      </c>
      <c r="J925" s="176">
        <v>46081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-46.77</v>
      </c>
    </row>
    <row r="926" spans="1:16" ht="19.5" hidden="1" customHeight="1">
      <c r="A926" s="172" t="s">
        <v>2673</v>
      </c>
      <c r="B926" s="176">
        <v>46088</v>
      </c>
      <c r="C926" s="172" t="s">
        <v>2694</v>
      </c>
      <c r="D926" s="172" t="s">
        <v>98</v>
      </c>
      <c r="E926" s="172" t="s">
        <v>42</v>
      </c>
      <c r="F926" s="172" t="s">
        <v>89</v>
      </c>
      <c r="G926" s="172" t="s">
        <v>84</v>
      </c>
      <c r="H926" s="177">
        <v>1</v>
      </c>
      <c r="I926" s="178">
        <v>0</v>
      </c>
      <c r="J926" s="176">
        <v>46081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-15</v>
      </c>
    </row>
    <row r="927" spans="1:16" ht="19.5" hidden="1" customHeight="1">
      <c r="A927" s="172" t="s">
        <v>2895</v>
      </c>
      <c r="B927" s="176">
        <v>46088</v>
      </c>
      <c r="C927" s="172" t="s">
        <v>92</v>
      </c>
      <c r="D927" s="172" t="s">
        <v>24</v>
      </c>
      <c r="E927" s="172" t="s">
        <v>38</v>
      </c>
      <c r="F927" s="172" t="s">
        <v>87</v>
      </c>
      <c r="G927" s="172" t="s">
        <v>84</v>
      </c>
      <c r="H927" s="177">
        <v>1</v>
      </c>
      <c r="I927" s="178">
        <v>2327</v>
      </c>
      <c r="J927" s="176">
        <v>46086</v>
      </c>
      <c r="K927" s="172" t="s">
        <v>93</v>
      </c>
      <c r="L927" s="172" t="s">
        <v>94</v>
      </c>
      <c r="M927" s="179">
        <v>0.43</v>
      </c>
      <c r="N927" s="177"/>
      <c r="O927" s="177">
        <v>35</v>
      </c>
      <c r="P927" s="180">
        <v>-98.97</v>
      </c>
    </row>
    <row r="928" spans="1:16" ht="19.5" hidden="1" customHeight="1">
      <c r="A928" s="172" t="s">
        <v>2895</v>
      </c>
      <c r="B928" s="176">
        <v>46088</v>
      </c>
      <c r="C928" s="172" t="s">
        <v>100</v>
      </c>
      <c r="D928" s="172" t="s">
        <v>101</v>
      </c>
      <c r="E928" s="172" t="s">
        <v>38</v>
      </c>
      <c r="F928" s="172" t="s">
        <v>87</v>
      </c>
      <c r="G928" s="172" t="s">
        <v>84</v>
      </c>
      <c r="H928" s="177">
        <v>1</v>
      </c>
      <c r="I928" s="178">
        <v>2327</v>
      </c>
      <c r="J928" s="176">
        <v>46086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1001.9</v>
      </c>
    </row>
    <row r="929" spans="1:16" ht="19.5" hidden="1" customHeight="1">
      <c r="A929" s="172" t="s">
        <v>2895</v>
      </c>
      <c r="B929" s="176">
        <v>46088</v>
      </c>
      <c r="C929" s="172" t="s">
        <v>100</v>
      </c>
      <c r="D929" s="172" t="s">
        <v>102</v>
      </c>
      <c r="E929" s="172" t="s">
        <v>38</v>
      </c>
      <c r="F929" s="172" t="s">
        <v>87</v>
      </c>
      <c r="G929" s="172" t="s">
        <v>84</v>
      </c>
      <c r="H929" s="177">
        <v>1</v>
      </c>
      <c r="I929" s="178">
        <v>2327</v>
      </c>
      <c r="J929" s="176">
        <v>46086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10.02</v>
      </c>
    </row>
    <row r="930" spans="1:16" ht="19.5" hidden="1" customHeight="1">
      <c r="A930" s="172" t="s">
        <v>2895</v>
      </c>
      <c r="B930" s="176">
        <v>46088</v>
      </c>
      <c r="C930" s="172" t="s">
        <v>100</v>
      </c>
      <c r="D930" s="172" t="s">
        <v>103</v>
      </c>
      <c r="E930" s="172" t="s">
        <v>38</v>
      </c>
      <c r="F930" s="172" t="s">
        <v>87</v>
      </c>
      <c r="G930" s="172" t="s">
        <v>84</v>
      </c>
      <c r="H930" s="177">
        <v>1</v>
      </c>
      <c r="I930" s="178">
        <v>2327</v>
      </c>
      <c r="J930" s="176">
        <v>46086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1315.08</v>
      </c>
    </row>
    <row r="931" spans="1:16" ht="19.5" hidden="1" customHeight="1">
      <c r="A931" s="172" t="s">
        <v>2895</v>
      </c>
      <c r="B931" s="176">
        <v>46088</v>
      </c>
      <c r="C931" s="172" t="s">
        <v>104</v>
      </c>
      <c r="D931" s="172" t="s">
        <v>105</v>
      </c>
      <c r="E931" s="172" t="s">
        <v>38</v>
      </c>
      <c r="F931" s="172" t="s">
        <v>87</v>
      </c>
      <c r="G931" s="172" t="s">
        <v>84</v>
      </c>
      <c r="H931" s="177">
        <v>1</v>
      </c>
      <c r="I931" s="178">
        <v>2327</v>
      </c>
      <c r="J931" s="176">
        <v>46086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-1000.61</v>
      </c>
    </row>
    <row r="932" spans="1:16" ht="19.5" hidden="1" customHeight="1">
      <c r="A932" s="172" t="s">
        <v>2896</v>
      </c>
      <c r="B932" s="176">
        <v>46088</v>
      </c>
      <c r="C932" s="172" t="s">
        <v>92</v>
      </c>
      <c r="D932" s="172" t="s">
        <v>24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2327</v>
      </c>
      <c r="J932" s="176">
        <v>46086</v>
      </c>
      <c r="K932" s="172" t="s">
        <v>93</v>
      </c>
      <c r="L932" s="172" t="s">
        <v>94</v>
      </c>
      <c r="M932" s="179">
        <v>0.43</v>
      </c>
      <c r="N932" s="177"/>
      <c r="O932" s="177">
        <v>35</v>
      </c>
      <c r="P932" s="180">
        <v>-98.97</v>
      </c>
    </row>
    <row r="933" spans="1:16" ht="19.5" hidden="1" customHeight="1">
      <c r="A933" s="172" t="s">
        <v>2896</v>
      </c>
      <c r="B933" s="176">
        <v>46088</v>
      </c>
      <c r="C933" s="172" t="s">
        <v>100</v>
      </c>
      <c r="D933" s="172" t="s">
        <v>101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2327</v>
      </c>
      <c r="J933" s="176">
        <v>46086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492.19</v>
      </c>
    </row>
    <row r="934" spans="1:16" ht="19.5" hidden="1" customHeight="1">
      <c r="A934" s="172" t="s">
        <v>2896</v>
      </c>
      <c r="B934" s="176">
        <v>46088</v>
      </c>
      <c r="C934" s="172" t="s">
        <v>100</v>
      </c>
      <c r="D934" s="172" t="s">
        <v>102</v>
      </c>
      <c r="E934" s="172" t="s">
        <v>42</v>
      </c>
      <c r="F934" s="172" t="s">
        <v>89</v>
      </c>
      <c r="G934" s="172" t="s">
        <v>84</v>
      </c>
      <c r="H934" s="177">
        <v>1</v>
      </c>
      <c r="I934" s="178">
        <v>2327</v>
      </c>
      <c r="J934" s="176">
        <v>46086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4.92</v>
      </c>
    </row>
    <row r="935" spans="1:16" ht="19.5" hidden="1" customHeight="1">
      <c r="A935" s="172" t="s">
        <v>2896</v>
      </c>
      <c r="B935" s="176">
        <v>46088</v>
      </c>
      <c r="C935" s="172" t="s">
        <v>100</v>
      </c>
      <c r="D935" s="172" t="s">
        <v>103</v>
      </c>
      <c r="E935" s="172" t="s">
        <v>42</v>
      </c>
      <c r="F935" s="172" t="s">
        <v>89</v>
      </c>
      <c r="G935" s="172" t="s">
        <v>84</v>
      </c>
      <c r="H935" s="177">
        <v>1</v>
      </c>
      <c r="I935" s="178">
        <v>2327</v>
      </c>
      <c r="J935" s="176">
        <v>46086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1829.89</v>
      </c>
    </row>
    <row r="936" spans="1:16" ht="19.5" hidden="1" customHeight="1">
      <c r="A936" s="172" t="s">
        <v>2896</v>
      </c>
      <c r="B936" s="176">
        <v>46088</v>
      </c>
      <c r="C936" s="172" t="s">
        <v>104</v>
      </c>
      <c r="D936" s="172" t="s">
        <v>105</v>
      </c>
      <c r="E936" s="172" t="s">
        <v>42</v>
      </c>
      <c r="F936" s="172" t="s">
        <v>89</v>
      </c>
      <c r="G936" s="172" t="s">
        <v>84</v>
      </c>
      <c r="H936" s="177">
        <v>1</v>
      </c>
      <c r="I936" s="178">
        <v>2327</v>
      </c>
      <c r="J936" s="176">
        <v>46086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-1000.61</v>
      </c>
    </row>
    <row r="937" spans="1:16" ht="19.5" hidden="1" customHeight="1">
      <c r="A937" s="172" t="s">
        <v>2896</v>
      </c>
      <c r="B937" s="176">
        <v>46088</v>
      </c>
      <c r="C937" s="172" t="s">
        <v>2694</v>
      </c>
      <c r="D937" s="172" t="s">
        <v>95</v>
      </c>
      <c r="E937" s="172" t="s">
        <v>42</v>
      </c>
      <c r="F937" s="172" t="s">
        <v>89</v>
      </c>
      <c r="G937" s="172" t="s">
        <v>84</v>
      </c>
      <c r="H937" s="177">
        <v>1</v>
      </c>
      <c r="I937" s="178">
        <v>2327</v>
      </c>
      <c r="J937" s="176">
        <v>46086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-19</v>
      </c>
    </row>
    <row r="938" spans="1:16" ht="19.5" hidden="1" customHeight="1">
      <c r="A938" s="172" t="s">
        <v>2897</v>
      </c>
      <c r="B938" s="176">
        <v>46088</v>
      </c>
      <c r="C938" s="172" t="s">
        <v>2694</v>
      </c>
      <c r="D938" s="172" t="s">
        <v>82</v>
      </c>
      <c r="E938" s="172" t="s">
        <v>43</v>
      </c>
      <c r="F938" s="172" t="s">
        <v>125</v>
      </c>
      <c r="G938" s="172" t="s">
        <v>84</v>
      </c>
      <c r="H938" s="177">
        <v>1</v>
      </c>
      <c r="I938" s="178">
        <v>0</v>
      </c>
      <c r="J938" s="176">
        <v>46088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-18.96</v>
      </c>
    </row>
    <row r="939" spans="1:16" ht="19.5" hidden="1" customHeight="1">
      <c r="A939" s="172" t="s">
        <v>2898</v>
      </c>
      <c r="B939" s="176">
        <v>46088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0</v>
      </c>
      <c r="J939" s="176">
        <v>46082</v>
      </c>
      <c r="K939" s="172" t="s">
        <v>93</v>
      </c>
      <c r="L939" s="172" t="s">
        <v>94</v>
      </c>
      <c r="M939" s="179">
        <v>0</v>
      </c>
      <c r="N939" s="177"/>
      <c r="O939" s="177">
        <v>35</v>
      </c>
      <c r="P939" s="180">
        <v>-46.77</v>
      </c>
    </row>
    <row r="940" spans="1:16" ht="19.5" hidden="1" customHeight="1">
      <c r="A940" s="172" t="s">
        <v>2898</v>
      </c>
      <c r="B940" s="176">
        <v>46088</v>
      </c>
      <c r="C940" s="172" t="s">
        <v>2694</v>
      </c>
      <c r="D940" s="172" t="s">
        <v>95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0</v>
      </c>
      <c r="J940" s="176">
        <v>46082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-8.6</v>
      </c>
    </row>
    <row r="941" spans="1:16" ht="19.5" hidden="1" customHeight="1">
      <c r="A941" s="172" t="s">
        <v>2898</v>
      </c>
      <c r="B941" s="176">
        <v>46088</v>
      </c>
      <c r="C941" s="172" t="s">
        <v>92</v>
      </c>
      <c r="D941" s="172" t="s">
        <v>96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0</v>
      </c>
      <c r="J941" s="176">
        <v>46082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2898</v>
      </c>
      <c r="B942" s="176">
        <v>46088</v>
      </c>
      <c r="C942" s="172" t="s">
        <v>92</v>
      </c>
      <c r="D942" s="172" t="s">
        <v>97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0</v>
      </c>
      <c r="J942" s="176">
        <v>46082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-46.77</v>
      </c>
    </row>
    <row r="943" spans="1:16" ht="19.5" hidden="1" customHeight="1">
      <c r="A943" s="172" t="s">
        <v>2898</v>
      </c>
      <c r="B943" s="176">
        <v>46088</v>
      </c>
      <c r="C943" s="172" t="s">
        <v>2694</v>
      </c>
      <c r="D943" s="172" t="s">
        <v>98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0</v>
      </c>
      <c r="J943" s="176">
        <v>46082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-15</v>
      </c>
    </row>
    <row r="944" spans="1:16" ht="19.5" hidden="1" customHeight="1">
      <c r="A944" s="172" t="s">
        <v>2832</v>
      </c>
      <c r="B944" s="176">
        <v>46088</v>
      </c>
      <c r="C944" s="172" t="s">
        <v>92</v>
      </c>
      <c r="D944" s="172" t="s">
        <v>24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46083</v>
      </c>
      <c r="K944" s="172" t="s">
        <v>93</v>
      </c>
      <c r="L944" s="172" t="s">
        <v>94</v>
      </c>
      <c r="M944" s="179">
        <v>0</v>
      </c>
      <c r="N944" s="177"/>
      <c r="O944" s="177">
        <v>35</v>
      </c>
      <c r="P944" s="180">
        <v>-56.94</v>
      </c>
    </row>
    <row r="945" spans="1:16" ht="19.5" hidden="1" customHeight="1">
      <c r="A945" s="172" t="s">
        <v>2832</v>
      </c>
      <c r="B945" s="176">
        <v>46088</v>
      </c>
      <c r="C945" s="172" t="s">
        <v>2694</v>
      </c>
      <c r="D945" s="172" t="s">
        <v>95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46083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-9.2100000000000009</v>
      </c>
    </row>
    <row r="946" spans="1:16" ht="19.5" hidden="1" customHeight="1">
      <c r="A946" s="172" t="s">
        <v>2832</v>
      </c>
      <c r="B946" s="176">
        <v>46088</v>
      </c>
      <c r="C946" s="172" t="s">
        <v>92</v>
      </c>
      <c r="D946" s="172" t="s">
        <v>96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46083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2832</v>
      </c>
      <c r="B947" s="176">
        <v>46088</v>
      </c>
      <c r="C947" s="172" t="s">
        <v>92</v>
      </c>
      <c r="D947" s="172" t="s">
        <v>97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46083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2832</v>
      </c>
      <c r="B948" s="176">
        <v>46088</v>
      </c>
      <c r="C948" s="172" t="s">
        <v>2694</v>
      </c>
      <c r="D948" s="172" t="s">
        <v>98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46083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2899</v>
      </c>
      <c r="B949" s="176">
        <v>46088</v>
      </c>
      <c r="C949" s="172" t="s">
        <v>92</v>
      </c>
      <c r="D949" s="172" t="s">
        <v>24</v>
      </c>
      <c r="E949" s="172" t="s">
        <v>60</v>
      </c>
      <c r="F949" s="172" t="s">
        <v>1426</v>
      </c>
      <c r="G949" s="172" t="s">
        <v>84</v>
      </c>
      <c r="H949" s="177">
        <v>1</v>
      </c>
      <c r="I949" s="178">
        <v>2327</v>
      </c>
      <c r="J949" s="176">
        <v>46086</v>
      </c>
      <c r="K949" s="172" t="s">
        <v>93</v>
      </c>
      <c r="L949" s="172" t="s">
        <v>94</v>
      </c>
      <c r="M949" s="179">
        <v>0.43</v>
      </c>
      <c r="N949" s="177"/>
      <c r="O949" s="177">
        <v>35</v>
      </c>
      <c r="P949" s="180">
        <v>-112.39</v>
      </c>
    </row>
    <row r="950" spans="1:16" ht="19.5" hidden="1" customHeight="1">
      <c r="A950" s="172" t="s">
        <v>2899</v>
      </c>
      <c r="B950" s="176">
        <v>46088</v>
      </c>
      <c r="C950" s="172" t="s">
        <v>100</v>
      </c>
      <c r="D950" s="172" t="s">
        <v>101</v>
      </c>
      <c r="E950" s="172" t="s">
        <v>60</v>
      </c>
      <c r="F950" s="172" t="s">
        <v>1426</v>
      </c>
      <c r="G950" s="172" t="s">
        <v>84</v>
      </c>
      <c r="H950" s="177">
        <v>1</v>
      </c>
      <c r="I950" s="178">
        <v>2327</v>
      </c>
      <c r="J950" s="176">
        <v>46086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977.19</v>
      </c>
    </row>
    <row r="951" spans="1:16" ht="19.5" hidden="1" customHeight="1">
      <c r="A951" s="172" t="s">
        <v>2899</v>
      </c>
      <c r="B951" s="176">
        <v>46088</v>
      </c>
      <c r="C951" s="172" t="s">
        <v>100</v>
      </c>
      <c r="D951" s="172" t="s">
        <v>102</v>
      </c>
      <c r="E951" s="172" t="s">
        <v>60</v>
      </c>
      <c r="F951" s="172" t="s">
        <v>1426</v>
      </c>
      <c r="G951" s="172" t="s">
        <v>84</v>
      </c>
      <c r="H951" s="177">
        <v>1</v>
      </c>
      <c r="I951" s="178">
        <v>2327</v>
      </c>
      <c r="J951" s="176">
        <v>46086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9.77</v>
      </c>
    </row>
    <row r="952" spans="1:16" ht="19.5" hidden="1" customHeight="1">
      <c r="A952" s="172" t="s">
        <v>2899</v>
      </c>
      <c r="B952" s="176">
        <v>46088</v>
      </c>
      <c r="C952" s="172" t="s">
        <v>100</v>
      </c>
      <c r="D952" s="172" t="s">
        <v>103</v>
      </c>
      <c r="E952" s="172" t="s">
        <v>60</v>
      </c>
      <c r="F952" s="172" t="s">
        <v>1426</v>
      </c>
      <c r="G952" s="172" t="s">
        <v>84</v>
      </c>
      <c r="H952" s="177">
        <v>1</v>
      </c>
      <c r="I952" s="178">
        <v>2327</v>
      </c>
      <c r="J952" s="176">
        <v>46086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1340.04</v>
      </c>
    </row>
    <row r="953" spans="1:16" ht="19.5" hidden="1" customHeight="1">
      <c r="A953" s="172" t="s">
        <v>2899</v>
      </c>
      <c r="B953" s="176">
        <v>46088</v>
      </c>
      <c r="C953" s="172" t="s">
        <v>104</v>
      </c>
      <c r="D953" s="172" t="s">
        <v>105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2327</v>
      </c>
      <c r="J953" s="176">
        <v>46086</v>
      </c>
      <c r="K953" s="172" t="s">
        <v>93</v>
      </c>
      <c r="L953" s="172" t="s">
        <v>94</v>
      </c>
      <c r="M953" s="179">
        <v>0.43</v>
      </c>
      <c r="N953" s="177"/>
      <c r="O953" s="177"/>
      <c r="P953" s="180">
        <v>-1000.61</v>
      </c>
    </row>
    <row r="954" spans="1:16" ht="19.5" hidden="1" customHeight="1">
      <c r="A954" s="172" t="s">
        <v>2899</v>
      </c>
      <c r="B954" s="176">
        <v>46088</v>
      </c>
      <c r="C954" s="172" t="s">
        <v>2694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2327</v>
      </c>
      <c r="J954" s="176">
        <v>46086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-12.18</v>
      </c>
    </row>
    <row r="955" spans="1:16" ht="19.5" hidden="1" customHeight="1">
      <c r="A955" s="172" t="s">
        <v>2900</v>
      </c>
      <c r="B955" s="176">
        <v>46088</v>
      </c>
      <c r="C955" s="172" t="s">
        <v>1748</v>
      </c>
      <c r="D955" s="172" t="s">
        <v>2749</v>
      </c>
      <c r="E955" s="172" t="s">
        <v>58</v>
      </c>
      <c r="F955" s="172" t="s">
        <v>1300</v>
      </c>
      <c r="G955" s="172" t="s">
        <v>84</v>
      </c>
      <c r="H955" s="177">
        <v>1</v>
      </c>
      <c r="I955" s="178">
        <v>0</v>
      </c>
      <c r="J955" s="176">
        <v>46085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</v>
      </c>
    </row>
    <row r="956" spans="1:16" ht="19.5" hidden="1" customHeight="1">
      <c r="A956" s="172" t="s">
        <v>2900</v>
      </c>
      <c r="B956" s="176">
        <v>46088</v>
      </c>
      <c r="C956" s="172" t="s">
        <v>2694</v>
      </c>
      <c r="D956" s="172" t="s">
        <v>2750</v>
      </c>
      <c r="E956" s="172" t="s">
        <v>58</v>
      </c>
      <c r="F956" s="172" t="s">
        <v>1300</v>
      </c>
      <c r="G956" s="172" t="s">
        <v>84</v>
      </c>
      <c r="H956" s="177">
        <v>1</v>
      </c>
      <c r="I956" s="178">
        <v>0</v>
      </c>
      <c r="J956" s="176">
        <v>46085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-10</v>
      </c>
    </row>
    <row r="957" spans="1:16" ht="19.5" hidden="1" customHeight="1">
      <c r="A957" s="172" t="s">
        <v>2901</v>
      </c>
      <c r="B957" s="176">
        <v>46088</v>
      </c>
      <c r="C957" s="172" t="s">
        <v>92</v>
      </c>
      <c r="D957" s="172" t="s">
        <v>24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0</v>
      </c>
      <c r="J957" s="176">
        <v>46077</v>
      </c>
      <c r="K957" s="172" t="s">
        <v>93</v>
      </c>
      <c r="L957" s="172" t="s">
        <v>94</v>
      </c>
      <c r="M957" s="179">
        <v>0</v>
      </c>
      <c r="N957" s="177"/>
      <c r="O957" s="177">
        <v>36</v>
      </c>
      <c r="P957" s="180">
        <v>-56.94</v>
      </c>
    </row>
    <row r="958" spans="1:16" ht="19.5" hidden="1" customHeight="1">
      <c r="A958" s="172" t="s">
        <v>2901</v>
      </c>
      <c r="B958" s="176">
        <v>46088</v>
      </c>
      <c r="C958" s="172" t="s">
        <v>2694</v>
      </c>
      <c r="D958" s="172" t="s">
        <v>95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0</v>
      </c>
      <c r="J958" s="176">
        <v>46077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-18.149999999999999</v>
      </c>
    </row>
    <row r="959" spans="1:16" ht="19.5" hidden="1" customHeight="1">
      <c r="A959" s="172" t="s">
        <v>2897</v>
      </c>
      <c r="B959" s="176">
        <v>46088</v>
      </c>
      <c r="C959" s="172" t="s">
        <v>2694</v>
      </c>
      <c r="D959" s="172" t="s">
        <v>82</v>
      </c>
      <c r="E959" s="172" t="s">
        <v>43</v>
      </c>
      <c r="F959" s="172" t="s">
        <v>125</v>
      </c>
      <c r="G959" s="172" t="s">
        <v>84</v>
      </c>
      <c r="H959" s="177">
        <v>1</v>
      </c>
      <c r="I959" s="178">
        <v>0</v>
      </c>
      <c r="J959" s="176">
        <v>46088</v>
      </c>
      <c r="K959" s="172" t="s">
        <v>85</v>
      </c>
      <c r="L959" s="172" t="s">
        <v>85</v>
      </c>
      <c r="M959" s="179">
        <v>0</v>
      </c>
      <c r="N959" s="177"/>
      <c r="O959" s="177"/>
      <c r="P959" s="180">
        <v>18.96</v>
      </c>
    </row>
    <row r="960" spans="1:16" ht="19.5" hidden="1" customHeight="1">
      <c r="A960" s="172" t="s">
        <v>2901</v>
      </c>
      <c r="B960" s="176">
        <v>46088</v>
      </c>
      <c r="C960" s="172" t="s">
        <v>92</v>
      </c>
      <c r="D960" s="172" t="s">
        <v>96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0</v>
      </c>
      <c r="J960" s="176">
        <v>46077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0</v>
      </c>
    </row>
    <row r="961" spans="1:16" ht="19.5" hidden="1" customHeight="1">
      <c r="A961" s="172" t="s">
        <v>2901</v>
      </c>
      <c r="B961" s="176">
        <v>46088</v>
      </c>
      <c r="C961" s="172" t="s">
        <v>92</v>
      </c>
      <c r="D961" s="172" t="s">
        <v>97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46077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-56.94</v>
      </c>
    </row>
    <row r="962" spans="1:16" ht="19.5" hidden="1" customHeight="1">
      <c r="A962" s="172" t="s">
        <v>2901</v>
      </c>
      <c r="B962" s="176">
        <v>46088</v>
      </c>
      <c r="C962" s="172" t="s">
        <v>2694</v>
      </c>
      <c r="D962" s="172" t="s">
        <v>98</v>
      </c>
      <c r="E962" s="172" t="s">
        <v>52</v>
      </c>
      <c r="F962" s="172" t="s">
        <v>90</v>
      </c>
      <c r="G962" s="172" t="s">
        <v>84</v>
      </c>
      <c r="H962" s="177">
        <v>1</v>
      </c>
      <c r="I962" s="178">
        <v>0</v>
      </c>
      <c r="J962" s="176">
        <v>46077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-15</v>
      </c>
    </row>
    <row r="963" spans="1:16" ht="19.5" hidden="1" customHeight="1">
      <c r="A963" s="172" t="s">
        <v>2746</v>
      </c>
      <c r="B963" s="176">
        <v>46088</v>
      </c>
      <c r="C963" s="172" t="s">
        <v>2694</v>
      </c>
      <c r="D963" s="172" t="s">
        <v>82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46084</v>
      </c>
      <c r="K963" s="172" t="s">
        <v>85</v>
      </c>
      <c r="L963" s="172" t="s">
        <v>85</v>
      </c>
      <c r="M963" s="179">
        <v>0</v>
      </c>
      <c r="N963" s="177"/>
      <c r="O963" s="177"/>
      <c r="P963" s="180">
        <v>9.7100000000000009</v>
      </c>
    </row>
    <row r="964" spans="1:16" ht="19.5" hidden="1" customHeight="1">
      <c r="A964" s="172" t="s">
        <v>2902</v>
      </c>
      <c r="B964" s="176">
        <v>46088</v>
      </c>
      <c r="C964" s="172" t="s">
        <v>92</v>
      </c>
      <c r="D964" s="172" t="s">
        <v>24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2327</v>
      </c>
      <c r="J964" s="176">
        <v>46087</v>
      </c>
      <c r="K964" s="172" t="s">
        <v>93</v>
      </c>
      <c r="L964" s="172" t="s">
        <v>94</v>
      </c>
      <c r="M964" s="179">
        <v>0.43</v>
      </c>
      <c r="N964" s="177"/>
      <c r="O964" s="177">
        <v>35</v>
      </c>
      <c r="P964" s="180">
        <v>-98.97</v>
      </c>
    </row>
    <row r="965" spans="1:16" ht="19.5" hidden="1" customHeight="1">
      <c r="A965" s="172" t="s">
        <v>2902</v>
      </c>
      <c r="B965" s="176">
        <v>46088</v>
      </c>
      <c r="C965" s="172" t="s">
        <v>100</v>
      </c>
      <c r="D965" s="172" t="s">
        <v>101</v>
      </c>
      <c r="E965" s="172" t="s">
        <v>42</v>
      </c>
      <c r="F965" s="172" t="s">
        <v>89</v>
      </c>
      <c r="G965" s="172" t="s">
        <v>84</v>
      </c>
      <c r="H965" s="177">
        <v>1</v>
      </c>
      <c r="I965" s="178">
        <v>2327</v>
      </c>
      <c r="J965" s="176">
        <v>46087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809.89</v>
      </c>
    </row>
    <row r="966" spans="1:16" ht="19.5" hidden="1" customHeight="1">
      <c r="A966" s="172" t="s">
        <v>2902</v>
      </c>
      <c r="B966" s="176">
        <v>46088</v>
      </c>
      <c r="C966" s="172" t="s">
        <v>100</v>
      </c>
      <c r="D966" s="172" t="s">
        <v>102</v>
      </c>
      <c r="E966" s="172" t="s">
        <v>42</v>
      </c>
      <c r="F966" s="172" t="s">
        <v>89</v>
      </c>
      <c r="G966" s="172" t="s">
        <v>84</v>
      </c>
      <c r="H966" s="177">
        <v>1</v>
      </c>
      <c r="I966" s="178">
        <v>2327</v>
      </c>
      <c r="J966" s="176">
        <v>46087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8.1</v>
      </c>
    </row>
    <row r="967" spans="1:16" ht="19.5" hidden="1" customHeight="1">
      <c r="A967" s="172" t="s">
        <v>2902</v>
      </c>
      <c r="B967" s="176">
        <v>46088</v>
      </c>
      <c r="C967" s="172" t="s">
        <v>100</v>
      </c>
      <c r="D967" s="172" t="s">
        <v>103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2327</v>
      </c>
      <c r="J967" s="176">
        <v>46087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1509.01</v>
      </c>
    </row>
    <row r="968" spans="1:16" ht="19.5" hidden="1" customHeight="1">
      <c r="A968" s="172" t="s">
        <v>2902</v>
      </c>
      <c r="B968" s="176">
        <v>46088</v>
      </c>
      <c r="C968" s="172" t="s">
        <v>104</v>
      </c>
      <c r="D968" s="172" t="s">
        <v>105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2327</v>
      </c>
      <c r="J968" s="176">
        <v>46087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-1000.61</v>
      </c>
    </row>
    <row r="969" spans="1:16" ht="19.5" hidden="1" customHeight="1">
      <c r="A969" s="172" t="s">
        <v>2902</v>
      </c>
      <c r="B969" s="176">
        <v>46088</v>
      </c>
      <c r="C969" s="172" t="s">
        <v>2694</v>
      </c>
      <c r="D969" s="172" t="s">
        <v>95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2327</v>
      </c>
      <c r="J969" s="176">
        <v>46087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-11.27</v>
      </c>
    </row>
    <row r="970" spans="1:16" ht="19.5" hidden="1" customHeight="1">
      <c r="A970" s="172" t="s">
        <v>2903</v>
      </c>
      <c r="B970" s="176">
        <v>46088</v>
      </c>
      <c r="C970" s="172" t="s">
        <v>2694</v>
      </c>
      <c r="D970" s="172" t="s">
        <v>82</v>
      </c>
      <c r="E970" s="172" t="s">
        <v>58</v>
      </c>
      <c r="F970" s="172" t="s">
        <v>1300</v>
      </c>
      <c r="G970" s="172" t="s">
        <v>84</v>
      </c>
      <c r="H970" s="177">
        <v>1</v>
      </c>
      <c r="I970" s="178">
        <v>0</v>
      </c>
      <c r="J970" s="176">
        <v>46088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-16.989999999999998</v>
      </c>
    </row>
    <row r="971" spans="1:16" ht="19.5" hidden="1" customHeight="1">
      <c r="A971" s="172" t="s">
        <v>2904</v>
      </c>
      <c r="B971" s="176">
        <v>46088</v>
      </c>
      <c r="C971" s="172" t="s">
        <v>92</v>
      </c>
      <c r="D971" s="172" t="s">
        <v>24</v>
      </c>
      <c r="E971" s="172" t="s">
        <v>38</v>
      </c>
      <c r="F971" s="172" t="s">
        <v>87</v>
      </c>
      <c r="G971" s="172" t="s">
        <v>84</v>
      </c>
      <c r="H971" s="177">
        <v>1</v>
      </c>
      <c r="I971" s="178">
        <v>0</v>
      </c>
      <c r="J971" s="176">
        <v>46064</v>
      </c>
      <c r="K971" s="172" t="s">
        <v>93</v>
      </c>
      <c r="L971" s="172" t="s">
        <v>94</v>
      </c>
      <c r="M971" s="179">
        <v>0</v>
      </c>
      <c r="N971" s="177"/>
      <c r="O971" s="177">
        <v>37</v>
      </c>
      <c r="P971" s="180">
        <v>-46.77</v>
      </c>
    </row>
    <row r="972" spans="1:16" ht="19.5" hidden="1" customHeight="1">
      <c r="A972" s="172" t="s">
        <v>2904</v>
      </c>
      <c r="B972" s="176">
        <v>46088</v>
      </c>
      <c r="C972" s="172" t="s">
        <v>2694</v>
      </c>
      <c r="D972" s="172" t="s">
        <v>95</v>
      </c>
      <c r="E972" s="172" t="s">
        <v>38</v>
      </c>
      <c r="F972" s="172" t="s">
        <v>87</v>
      </c>
      <c r="G972" s="172" t="s">
        <v>84</v>
      </c>
      <c r="H972" s="177">
        <v>1</v>
      </c>
      <c r="I972" s="178">
        <v>0</v>
      </c>
      <c r="J972" s="176">
        <v>46064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-12.96</v>
      </c>
    </row>
    <row r="973" spans="1:16" ht="19.5" hidden="1" customHeight="1">
      <c r="A973" s="172" t="s">
        <v>2904</v>
      </c>
      <c r="B973" s="176">
        <v>46088</v>
      </c>
      <c r="C973" s="172" t="s">
        <v>92</v>
      </c>
      <c r="D973" s="172" t="s">
        <v>96</v>
      </c>
      <c r="E973" s="172" t="s">
        <v>38</v>
      </c>
      <c r="F973" s="172" t="s">
        <v>87</v>
      </c>
      <c r="G973" s="172" t="s">
        <v>84</v>
      </c>
      <c r="H973" s="177">
        <v>1</v>
      </c>
      <c r="I973" s="178">
        <v>0</v>
      </c>
      <c r="J973" s="176">
        <v>46064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0</v>
      </c>
    </row>
    <row r="974" spans="1:16" ht="19.5" hidden="1" customHeight="1">
      <c r="A974" s="172" t="s">
        <v>2904</v>
      </c>
      <c r="B974" s="176">
        <v>46088</v>
      </c>
      <c r="C974" s="172" t="s">
        <v>92</v>
      </c>
      <c r="D974" s="172" t="s">
        <v>97</v>
      </c>
      <c r="E974" s="172" t="s">
        <v>38</v>
      </c>
      <c r="F974" s="172" t="s">
        <v>87</v>
      </c>
      <c r="G974" s="172" t="s">
        <v>84</v>
      </c>
      <c r="H974" s="177">
        <v>1</v>
      </c>
      <c r="I974" s="178">
        <v>0</v>
      </c>
      <c r="J974" s="176">
        <v>46064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-46.77</v>
      </c>
    </row>
    <row r="975" spans="1:16" ht="19.5" hidden="1" customHeight="1">
      <c r="A975" s="172" t="s">
        <v>2905</v>
      </c>
      <c r="B975" s="176">
        <v>46088</v>
      </c>
      <c r="C975" s="172" t="s">
        <v>2694</v>
      </c>
      <c r="D975" s="172" t="s">
        <v>82</v>
      </c>
      <c r="E975" s="172" t="s">
        <v>60</v>
      </c>
      <c r="F975" s="172" t="s">
        <v>1426</v>
      </c>
      <c r="G975" s="172" t="s">
        <v>84</v>
      </c>
      <c r="H975" s="177">
        <v>1</v>
      </c>
      <c r="I975" s="178">
        <v>0</v>
      </c>
      <c r="J975" s="176">
        <v>46088</v>
      </c>
      <c r="K975" s="172" t="s">
        <v>85</v>
      </c>
      <c r="L975" s="172" t="s">
        <v>85</v>
      </c>
      <c r="M975" s="179">
        <v>0</v>
      </c>
      <c r="N975" s="177"/>
      <c r="O975" s="177"/>
      <c r="P975" s="180">
        <v>-5.92</v>
      </c>
    </row>
    <row r="976" spans="1:16" ht="19.5" hidden="1" customHeight="1">
      <c r="A976" s="172" t="s">
        <v>2905</v>
      </c>
      <c r="B976" s="176">
        <v>46088</v>
      </c>
      <c r="C976" s="172" t="s">
        <v>2694</v>
      </c>
      <c r="D976" s="172" t="s">
        <v>82</v>
      </c>
      <c r="E976" s="172" t="s">
        <v>60</v>
      </c>
      <c r="F976" s="172" t="s">
        <v>1426</v>
      </c>
      <c r="G976" s="172" t="s">
        <v>84</v>
      </c>
      <c r="H976" s="177">
        <v>1</v>
      </c>
      <c r="I976" s="178">
        <v>0</v>
      </c>
      <c r="J976" s="176">
        <v>46088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5.92</v>
      </c>
    </row>
    <row r="977" spans="1:16" ht="19.5" hidden="1" customHeight="1">
      <c r="A977" s="172" t="s">
        <v>85</v>
      </c>
      <c r="B977" s="176">
        <v>46088</v>
      </c>
      <c r="C977" s="172" t="s">
        <v>109</v>
      </c>
      <c r="D977" s="172" t="s">
        <v>2499</v>
      </c>
      <c r="E977" s="172" t="s">
        <v>85</v>
      </c>
      <c r="F977" s="172" t="s">
        <v>85</v>
      </c>
      <c r="G977" s="172" t="s">
        <v>85</v>
      </c>
      <c r="H977" s="177">
        <v>0</v>
      </c>
      <c r="I977" s="178">
        <v>0</v>
      </c>
      <c r="J977" s="176">
        <v>46088</v>
      </c>
      <c r="K977" s="172" t="s">
        <v>85</v>
      </c>
      <c r="L977" s="172" t="s">
        <v>85</v>
      </c>
      <c r="M977" s="179">
        <v>0</v>
      </c>
      <c r="N977" s="177"/>
      <c r="O977" s="177"/>
      <c r="P977" s="180">
        <v>-1024.8</v>
      </c>
    </row>
    <row r="978" spans="1:16" ht="19.5" hidden="1" customHeight="1">
      <c r="A978" s="172" t="s">
        <v>2726</v>
      </c>
      <c r="B978" s="176">
        <v>46088</v>
      </c>
      <c r="C978" s="172" t="s">
        <v>109</v>
      </c>
      <c r="D978" s="172" t="s">
        <v>139</v>
      </c>
      <c r="E978" s="172" t="s">
        <v>85</v>
      </c>
      <c r="F978" s="172" t="s">
        <v>85</v>
      </c>
      <c r="G978" s="172" t="s">
        <v>85</v>
      </c>
      <c r="H978" s="177">
        <v>0</v>
      </c>
      <c r="I978" s="178">
        <v>0</v>
      </c>
      <c r="J978" s="176">
        <v>46088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-783.33</v>
      </c>
    </row>
    <row r="979" spans="1:16" ht="19.5" hidden="1" customHeight="1">
      <c r="A979" s="172" t="s">
        <v>2460</v>
      </c>
      <c r="B979" s="176">
        <v>46088</v>
      </c>
      <c r="C979" s="172" t="s">
        <v>109</v>
      </c>
      <c r="D979" s="172" t="s">
        <v>139</v>
      </c>
      <c r="E979" s="172" t="s">
        <v>85</v>
      </c>
      <c r="F979" s="172" t="s">
        <v>85</v>
      </c>
      <c r="G979" s="172" t="s">
        <v>85</v>
      </c>
      <c r="H979" s="177">
        <v>0</v>
      </c>
      <c r="I979" s="178">
        <v>0</v>
      </c>
      <c r="J979" s="176">
        <v>46088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-434.79</v>
      </c>
    </row>
    <row r="980" spans="1:16" ht="19.5" hidden="1" customHeight="1">
      <c r="A980" s="172" t="s">
        <v>2257</v>
      </c>
      <c r="B980" s="176">
        <v>46088</v>
      </c>
      <c r="C980" s="172" t="s">
        <v>109</v>
      </c>
      <c r="D980" s="172" t="s">
        <v>139</v>
      </c>
      <c r="E980" s="172" t="s">
        <v>85</v>
      </c>
      <c r="F980" s="172" t="s">
        <v>85</v>
      </c>
      <c r="G980" s="172" t="s">
        <v>85</v>
      </c>
      <c r="H980" s="177">
        <v>0</v>
      </c>
      <c r="I980" s="178">
        <v>0</v>
      </c>
      <c r="J980" s="176">
        <v>46088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-584.17999999999995</v>
      </c>
    </row>
    <row r="981" spans="1:16" ht="19.5" hidden="1" customHeight="1">
      <c r="A981" s="172" t="s">
        <v>1553</v>
      </c>
      <c r="B981" s="176">
        <v>46088</v>
      </c>
      <c r="C981" s="172" t="s">
        <v>109</v>
      </c>
      <c r="D981" s="172" t="s">
        <v>139</v>
      </c>
      <c r="E981" s="172" t="s">
        <v>85</v>
      </c>
      <c r="F981" s="172" t="s">
        <v>85</v>
      </c>
      <c r="G981" s="172" t="s">
        <v>85</v>
      </c>
      <c r="H981" s="177">
        <v>0</v>
      </c>
      <c r="I981" s="178">
        <v>0</v>
      </c>
      <c r="J981" s="176">
        <v>46088</v>
      </c>
      <c r="K981" s="172" t="s">
        <v>85</v>
      </c>
      <c r="L981" s="172" t="s">
        <v>85</v>
      </c>
      <c r="M981" s="179">
        <v>0</v>
      </c>
      <c r="N981" s="177"/>
      <c r="O981" s="177"/>
      <c r="P981" s="180">
        <v>-435.71</v>
      </c>
    </row>
    <row r="982" spans="1:16" ht="19.5" hidden="1" customHeight="1">
      <c r="A982" s="172" t="s">
        <v>141</v>
      </c>
      <c r="B982" s="176">
        <v>46088</v>
      </c>
      <c r="C982" s="172" t="s">
        <v>109</v>
      </c>
      <c r="D982" s="172" t="s">
        <v>139</v>
      </c>
      <c r="E982" s="172" t="s">
        <v>85</v>
      </c>
      <c r="F982" s="172" t="s">
        <v>85</v>
      </c>
      <c r="G982" s="172" t="s">
        <v>85</v>
      </c>
      <c r="H982" s="177">
        <v>0</v>
      </c>
      <c r="I982" s="178">
        <v>0</v>
      </c>
      <c r="J982" s="176">
        <v>46088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-573.35</v>
      </c>
    </row>
    <row r="983" spans="1:16" ht="19.5" hidden="1" customHeight="1">
      <c r="A983" s="172" t="s">
        <v>145</v>
      </c>
      <c r="B983" s="176">
        <v>46088</v>
      </c>
      <c r="C983" s="172" t="s">
        <v>109</v>
      </c>
      <c r="D983" s="172" t="s">
        <v>139</v>
      </c>
      <c r="E983" s="172" t="s">
        <v>85</v>
      </c>
      <c r="F983" s="172" t="s">
        <v>85</v>
      </c>
      <c r="G983" s="172" t="s">
        <v>85</v>
      </c>
      <c r="H983" s="177">
        <v>0</v>
      </c>
      <c r="I983" s="178">
        <v>0</v>
      </c>
      <c r="J983" s="176">
        <v>46088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-717.49</v>
      </c>
    </row>
    <row r="984" spans="1:16" ht="19.5" hidden="1" customHeight="1">
      <c r="A984" s="172" t="s">
        <v>144</v>
      </c>
      <c r="B984" s="176">
        <v>46088</v>
      </c>
      <c r="C984" s="172" t="s">
        <v>109</v>
      </c>
      <c r="D984" s="172" t="s">
        <v>139</v>
      </c>
      <c r="E984" s="172" t="s">
        <v>85</v>
      </c>
      <c r="F984" s="172" t="s">
        <v>85</v>
      </c>
      <c r="G984" s="172" t="s">
        <v>85</v>
      </c>
      <c r="H984" s="177">
        <v>0</v>
      </c>
      <c r="I984" s="178">
        <v>0</v>
      </c>
      <c r="J984" s="176">
        <v>46088</v>
      </c>
      <c r="K984" s="172" t="s">
        <v>85</v>
      </c>
      <c r="L984" s="172" t="s">
        <v>85</v>
      </c>
      <c r="M984" s="179">
        <v>0</v>
      </c>
      <c r="N984" s="177"/>
      <c r="O984" s="177"/>
      <c r="P984" s="180">
        <v>-789.32</v>
      </c>
    </row>
    <row r="985" spans="1:16" ht="19.5" hidden="1" customHeight="1">
      <c r="A985" s="172" t="s">
        <v>142</v>
      </c>
      <c r="B985" s="176">
        <v>46088</v>
      </c>
      <c r="C985" s="172" t="s">
        <v>109</v>
      </c>
      <c r="D985" s="172" t="s">
        <v>143</v>
      </c>
      <c r="E985" s="172" t="s">
        <v>85</v>
      </c>
      <c r="F985" s="172" t="s">
        <v>85</v>
      </c>
      <c r="G985" s="172" t="s">
        <v>85</v>
      </c>
      <c r="H985" s="177">
        <v>0</v>
      </c>
      <c r="I985" s="178">
        <v>0</v>
      </c>
      <c r="J985" s="176">
        <v>46088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-2510.6999999999998</v>
      </c>
    </row>
    <row r="986" spans="1:16" ht="19.5" hidden="1" customHeight="1">
      <c r="A986" s="172" t="s">
        <v>2906</v>
      </c>
      <c r="B986" s="176">
        <v>46089</v>
      </c>
      <c r="C986" s="172" t="s">
        <v>92</v>
      </c>
      <c r="D986" s="172" t="s">
        <v>24</v>
      </c>
      <c r="E986" s="172" t="s">
        <v>41</v>
      </c>
      <c r="F986" s="172" t="s">
        <v>83</v>
      </c>
      <c r="G986" s="172" t="s">
        <v>84</v>
      </c>
      <c r="H986" s="177">
        <v>1</v>
      </c>
      <c r="I986" s="178">
        <v>0</v>
      </c>
      <c r="J986" s="176">
        <v>46034</v>
      </c>
      <c r="K986" s="172" t="s">
        <v>93</v>
      </c>
      <c r="L986" s="172" t="s">
        <v>94</v>
      </c>
      <c r="M986" s="179">
        <v>0</v>
      </c>
      <c r="N986" s="177"/>
      <c r="O986" s="177">
        <v>42</v>
      </c>
      <c r="P986" s="180">
        <v>-46.77</v>
      </c>
    </row>
    <row r="987" spans="1:16" ht="19.5" hidden="1" customHeight="1">
      <c r="A987" s="172" t="s">
        <v>2906</v>
      </c>
      <c r="B987" s="176">
        <v>46089</v>
      </c>
      <c r="C987" s="172" t="s">
        <v>2694</v>
      </c>
      <c r="D987" s="172" t="s">
        <v>95</v>
      </c>
      <c r="E987" s="172" t="s">
        <v>41</v>
      </c>
      <c r="F987" s="172" t="s">
        <v>83</v>
      </c>
      <c r="G987" s="172" t="s">
        <v>84</v>
      </c>
      <c r="H987" s="177">
        <v>1</v>
      </c>
      <c r="I987" s="178">
        <v>0</v>
      </c>
      <c r="J987" s="176">
        <v>46034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-15.1</v>
      </c>
    </row>
    <row r="988" spans="1:16" ht="19.5" hidden="1" customHeight="1">
      <c r="A988" s="172" t="s">
        <v>2906</v>
      </c>
      <c r="B988" s="176">
        <v>46089</v>
      </c>
      <c r="C988" s="172" t="s">
        <v>92</v>
      </c>
      <c r="D988" s="172" t="s">
        <v>96</v>
      </c>
      <c r="E988" s="172" t="s">
        <v>41</v>
      </c>
      <c r="F988" s="172" t="s">
        <v>83</v>
      </c>
      <c r="G988" s="172" t="s">
        <v>84</v>
      </c>
      <c r="H988" s="177">
        <v>1</v>
      </c>
      <c r="I988" s="178">
        <v>0</v>
      </c>
      <c r="J988" s="176">
        <v>46034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0</v>
      </c>
    </row>
    <row r="989" spans="1:16" ht="19.5" hidden="1" customHeight="1">
      <c r="A989" s="172" t="s">
        <v>2906</v>
      </c>
      <c r="B989" s="176">
        <v>46089</v>
      </c>
      <c r="C989" s="172" t="s">
        <v>92</v>
      </c>
      <c r="D989" s="172" t="s">
        <v>97</v>
      </c>
      <c r="E989" s="172" t="s">
        <v>41</v>
      </c>
      <c r="F989" s="172" t="s">
        <v>83</v>
      </c>
      <c r="G989" s="172" t="s">
        <v>84</v>
      </c>
      <c r="H989" s="177">
        <v>1</v>
      </c>
      <c r="I989" s="178">
        <v>0</v>
      </c>
      <c r="J989" s="176">
        <v>46034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-46.77</v>
      </c>
    </row>
    <row r="990" spans="1:16" ht="19.5" hidden="1" customHeight="1">
      <c r="A990" s="172" t="s">
        <v>2907</v>
      </c>
      <c r="B990" s="176">
        <v>46089</v>
      </c>
      <c r="C990" s="172" t="s">
        <v>92</v>
      </c>
      <c r="D990" s="172" t="s">
        <v>24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0</v>
      </c>
      <c r="J990" s="176">
        <v>46085</v>
      </c>
      <c r="K990" s="172" t="s">
        <v>93</v>
      </c>
      <c r="L990" s="172" t="s">
        <v>94</v>
      </c>
      <c r="M990" s="179">
        <v>0</v>
      </c>
      <c r="N990" s="177"/>
      <c r="O990" s="177">
        <v>34</v>
      </c>
      <c r="P990" s="180">
        <v>-46.77</v>
      </c>
    </row>
    <row r="991" spans="1:16" ht="19.5" hidden="1" customHeight="1">
      <c r="A991" s="172" t="s">
        <v>2907</v>
      </c>
      <c r="B991" s="176">
        <v>46089</v>
      </c>
      <c r="C991" s="172" t="s">
        <v>2694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0</v>
      </c>
      <c r="J991" s="176">
        <v>46085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-11.35</v>
      </c>
    </row>
    <row r="992" spans="1:16" ht="19.5" hidden="1" customHeight="1">
      <c r="A992" s="172" t="s">
        <v>2907</v>
      </c>
      <c r="B992" s="176">
        <v>46089</v>
      </c>
      <c r="C992" s="172" t="s">
        <v>92</v>
      </c>
      <c r="D992" s="172" t="s">
        <v>96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0</v>
      </c>
      <c r="J992" s="176">
        <v>46085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2907</v>
      </c>
      <c r="B993" s="176">
        <v>46089</v>
      </c>
      <c r="C993" s="172" t="s">
        <v>92</v>
      </c>
      <c r="D993" s="172" t="s">
        <v>97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0</v>
      </c>
      <c r="J993" s="176">
        <v>46085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-46.77</v>
      </c>
    </row>
    <row r="994" spans="1:16" ht="19.5" hidden="1" customHeight="1">
      <c r="A994" s="172" t="s">
        <v>2908</v>
      </c>
      <c r="B994" s="176">
        <v>46089</v>
      </c>
      <c r="C994" s="172" t="s">
        <v>92</v>
      </c>
      <c r="D994" s="172" t="s">
        <v>24</v>
      </c>
      <c r="E994" s="172" t="s">
        <v>42</v>
      </c>
      <c r="F994" s="172" t="s">
        <v>89</v>
      </c>
      <c r="G994" s="172" t="s">
        <v>84</v>
      </c>
      <c r="H994" s="177">
        <v>1</v>
      </c>
      <c r="I994" s="178">
        <v>0</v>
      </c>
      <c r="J994" s="176">
        <v>46080</v>
      </c>
      <c r="K994" s="172" t="s">
        <v>93</v>
      </c>
      <c r="L994" s="172" t="s">
        <v>94</v>
      </c>
      <c r="M994" s="179">
        <v>0</v>
      </c>
      <c r="N994" s="177"/>
      <c r="O994" s="177">
        <v>36</v>
      </c>
      <c r="P994" s="180">
        <v>-46.77</v>
      </c>
    </row>
    <row r="995" spans="1:16" ht="19.5" hidden="1" customHeight="1">
      <c r="A995" s="172" t="s">
        <v>2908</v>
      </c>
      <c r="B995" s="176">
        <v>46089</v>
      </c>
      <c r="C995" s="172" t="s">
        <v>2694</v>
      </c>
      <c r="D995" s="172" t="s">
        <v>95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46080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-18.739999999999998</v>
      </c>
    </row>
    <row r="996" spans="1:16" ht="19.5" hidden="1" customHeight="1">
      <c r="A996" s="172" t="s">
        <v>2908</v>
      </c>
      <c r="B996" s="176">
        <v>46089</v>
      </c>
      <c r="C996" s="172" t="s">
        <v>92</v>
      </c>
      <c r="D996" s="172" t="s">
        <v>96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46080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0</v>
      </c>
    </row>
    <row r="997" spans="1:16" ht="19.5" hidden="1" customHeight="1">
      <c r="A997" s="172" t="s">
        <v>2908</v>
      </c>
      <c r="B997" s="176">
        <v>46089</v>
      </c>
      <c r="C997" s="172" t="s">
        <v>92</v>
      </c>
      <c r="D997" s="172" t="s">
        <v>97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46080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-46.77</v>
      </c>
    </row>
    <row r="998" spans="1:16" ht="19.5" hidden="1" customHeight="1">
      <c r="A998" s="172" t="s">
        <v>2908</v>
      </c>
      <c r="B998" s="176">
        <v>46089</v>
      </c>
      <c r="C998" s="172" t="s">
        <v>2694</v>
      </c>
      <c r="D998" s="172" t="s">
        <v>98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46080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-15</v>
      </c>
    </row>
    <row r="999" spans="1:16" ht="19.5" hidden="1" customHeight="1">
      <c r="A999" s="172" t="s">
        <v>2909</v>
      </c>
      <c r="B999" s="176">
        <v>46089</v>
      </c>
      <c r="C999" s="172" t="s">
        <v>92</v>
      </c>
      <c r="D999" s="172" t="s">
        <v>24</v>
      </c>
      <c r="E999" s="172" t="s">
        <v>42</v>
      </c>
      <c r="F999" s="172" t="s">
        <v>89</v>
      </c>
      <c r="G999" s="172" t="s">
        <v>84</v>
      </c>
      <c r="H999" s="177">
        <v>1</v>
      </c>
      <c r="I999" s="178">
        <v>0</v>
      </c>
      <c r="J999" s="176">
        <v>46082</v>
      </c>
      <c r="K999" s="172" t="s">
        <v>93</v>
      </c>
      <c r="L999" s="172" t="s">
        <v>94</v>
      </c>
      <c r="M999" s="179">
        <v>0</v>
      </c>
      <c r="N999" s="177"/>
      <c r="O999" s="177">
        <v>35</v>
      </c>
      <c r="P999" s="180">
        <v>-46.77</v>
      </c>
    </row>
    <row r="1000" spans="1:16" ht="19.5" hidden="1" customHeight="1">
      <c r="A1000" s="172" t="s">
        <v>2909</v>
      </c>
      <c r="B1000" s="176">
        <v>46089</v>
      </c>
      <c r="C1000" s="172" t="s">
        <v>2694</v>
      </c>
      <c r="D1000" s="172" t="s">
        <v>95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46082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-11.09</v>
      </c>
    </row>
    <row r="1001" spans="1:16" ht="19.5" hidden="1" customHeight="1">
      <c r="A1001" s="172" t="s">
        <v>2909</v>
      </c>
      <c r="B1001" s="176">
        <v>46089</v>
      </c>
      <c r="C1001" s="172" t="s">
        <v>92</v>
      </c>
      <c r="D1001" s="172" t="s">
        <v>96</v>
      </c>
      <c r="E1001" s="172" t="s">
        <v>42</v>
      </c>
      <c r="F1001" s="172" t="s">
        <v>89</v>
      </c>
      <c r="G1001" s="172" t="s">
        <v>84</v>
      </c>
      <c r="H1001" s="177">
        <v>1</v>
      </c>
      <c r="I1001" s="178">
        <v>0</v>
      </c>
      <c r="J1001" s="176">
        <v>46082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0</v>
      </c>
    </row>
    <row r="1002" spans="1:16" ht="19.5" hidden="1" customHeight="1">
      <c r="A1002" s="172" t="s">
        <v>2909</v>
      </c>
      <c r="B1002" s="176">
        <v>46089</v>
      </c>
      <c r="C1002" s="172" t="s">
        <v>92</v>
      </c>
      <c r="D1002" s="172" t="s">
        <v>97</v>
      </c>
      <c r="E1002" s="172" t="s">
        <v>42</v>
      </c>
      <c r="F1002" s="172" t="s">
        <v>89</v>
      </c>
      <c r="G1002" s="172" t="s">
        <v>84</v>
      </c>
      <c r="H1002" s="177">
        <v>1</v>
      </c>
      <c r="I1002" s="178">
        <v>0</v>
      </c>
      <c r="J1002" s="176">
        <v>46082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-46.77</v>
      </c>
    </row>
    <row r="1003" spans="1:16" ht="19.5" hidden="1" customHeight="1">
      <c r="A1003" s="172" t="s">
        <v>2909</v>
      </c>
      <c r="B1003" s="176">
        <v>46089</v>
      </c>
      <c r="C1003" s="172" t="s">
        <v>2694</v>
      </c>
      <c r="D1003" s="172" t="s">
        <v>98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46082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-15</v>
      </c>
    </row>
    <row r="1004" spans="1:16" ht="19.5" hidden="1" customHeight="1">
      <c r="A1004" s="172" t="s">
        <v>2910</v>
      </c>
      <c r="B1004" s="176">
        <v>46089</v>
      </c>
      <c r="C1004" s="172" t="s">
        <v>92</v>
      </c>
      <c r="D1004" s="172" t="s">
        <v>96</v>
      </c>
      <c r="E1004" s="172" t="s">
        <v>43</v>
      </c>
      <c r="F1004" s="172" t="s">
        <v>125</v>
      </c>
      <c r="G1004" s="172" t="s">
        <v>84</v>
      </c>
      <c r="H1004" s="177">
        <v>1</v>
      </c>
      <c r="I1004" s="178">
        <v>0</v>
      </c>
      <c r="J1004" s="176">
        <v>46077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0</v>
      </c>
    </row>
    <row r="1005" spans="1:16" ht="19.5" hidden="1" customHeight="1">
      <c r="A1005" s="172" t="s">
        <v>2910</v>
      </c>
      <c r="B1005" s="176">
        <v>46089</v>
      </c>
      <c r="C1005" s="172" t="s">
        <v>92</v>
      </c>
      <c r="D1005" s="172" t="s">
        <v>97</v>
      </c>
      <c r="E1005" s="172" t="s">
        <v>43</v>
      </c>
      <c r="F1005" s="172" t="s">
        <v>125</v>
      </c>
      <c r="G1005" s="172" t="s">
        <v>84</v>
      </c>
      <c r="H1005" s="177">
        <v>1</v>
      </c>
      <c r="I1005" s="178">
        <v>0</v>
      </c>
      <c r="J1005" s="176">
        <v>46077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-46.77</v>
      </c>
    </row>
    <row r="1006" spans="1:16" ht="19.5" hidden="1" customHeight="1">
      <c r="A1006" s="172" t="s">
        <v>2910</v>
      </c>
      <c r="B1006" s="176">
        <v>46089</v>
      </c>
      <c r="C1006" s="172" t="s">
        <v>2694</v>
      </c>
      <c r="D1006" s="172" t="s">
        <v>98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46077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-15</v>
      </c>
    </row>
    <row r="1007" spans="1:16" ht="19.5" hidden="1" customHeight="1">
      <c r="A1007" s="172" t="s">
        <v>2910</v>
      </c>
      <c r="B1007" s="176">
        <v>46089</v>
      </c>
      <c r="C1007" s="172" t="s">
        <v>92</v>
      </c>
      <c r="D1007" s="172" t="s">
        <v>24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46077</v>
      </c>
      <c r="K1007" s="172" t="s">
        <v>93</v>
      </c>
      <c r="L1007" s="172" t="s">
        <v>94</v>
      </c>
      <c r="M1007" s="179">
        <v>0</v>
      </c>
      <c r="N1007" s="177"/>
      <c r="O1007" s="177">
        <v>36</v>
      </c>
      <c r="P1007" s="180">
        <v>-46.77</v>
      </c>
    </row>
    <row r="1008" spans="1:16" ht="19.5" hidden="1" customHeight="1">
      <c r="A1008" s="172" t="s">
        <v>2910</v>
      </c>
      <c r="B1008" s="176">
        <v>46089</v>
      </c>
      <c r="C1008" s="172" t="s">
        <v>2694</v>
      </c>
      <c r="D1008" s="172" t="s">
        <v>95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46077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-14.33</v>
      </c>
    </row>
    <row r="1009" spans="1:16" ht="19.5" hidden="1" customHeight="1">
      <c r="A1009" s="172" t="s">
        <v>2844</v>
      </c>
      <c r="B1009" s="176">
        <v>46089</v>
      </c>
      <c r="C1009" s="172" t="s">
        <v>92</v>
      </c>
      <c r="D1009" s="172" t="s">
        <v>96</v>
      </c>
      <c r="E1009" s="172" t="s">
        <v>43</v>
      </c>
      <c r="F1009" s="172" t="s">
        <v>125</v>
      </c>
      <c r="G1009" s="172" t="s">
        <v>84</v>
      </c>
      <c r="H1009" s="177">
        <v>1</v>
      </c>
      <c r="I1009" s="178">
        <v>0</v>
      </c>
      <c r="J1009" s="176">
        <v>46081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0</v>
      </c>
    </row>
    <row r="1010" spans="1:16" ht="19.5" hidden="1" customHeight="1">
      <c r="A1010" s="172" t="s">
        <v>2844</v>
      </c>
      <c r="B1010" s="176">
        <v>46089</v>
      </c>
      <c r="C1010" s="172" t="s">
        <v>92</v>
      </c>
      <c r="D1010" s="172" t="s">
        <v>97</v>
      </c>
      <c r="E1010" s="172" t="s">
        <v>43</v>
      </c>
      <c r="F1010" s="172" t="s">
        <v>125</v>
      </c>
      <c r="G1010" s="172" t="s">
        <v>84</v>
      </c>
      <c r="H1010" s="177">
        <v>1</v>
      </c>
      <c r="I1010" s="178">
        <v>0</v>
      </c>
      <c r="J1010" s="176">
        <v>46081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-46.77</v>
      </c>
    </row>
    <row r="1011" spans="1:16" ht="19.5" hidden="1" customHeight="1">
      <c r="A1011" s="172" t="s">
        <v>2844</v>
      </c>
      <c r="B1011" s="176">
        <v>46089</v>
      </c>
      <c r="C1011" s="172" t="s">
        <v>2694</v>
      </c>
      <c r="D1011" s="172" t="s">
        <v>98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0</v>
      </c>
      <c r="J1011" s="176">
        <v>46081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-15</v>
      </c>
    </row>
    <row r="1012" spans="1:16" ht="19.5" hidden="1" customHeight="1">
      <c r="A1012" s="172" t="s">
        <v>2844</v>
      </c>
      <c r="B1012" s="176">
        <v>46089</v>
      </c>
      <c r="C1012" s="172" t="s">
        <v>92</v>
      </c>
      <c r="D1012" s="172" t="s">
        <v>24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0</v>
      </c>
      <c r="J1012" s="176">
        <v>46081</v>
      </c>
      <c r="K1012" s="172" t="s">
        <v>93</v>
      </c>
      <c r="L1012" s="172" t="s">
        <v>94</v>
      </c>
      <c r="M1012" s="179">
        <v>0</v>
      </c>
      <c r="N1012" s="177"/>
      <c r="O1012" s="177">
        <v>35</v>
      </c>
      <c r="P1012" s="180">
        <v>-46.77</v>
      </c>
    </row>
    <row r="1013" spans="1:16" ht="19.5" hidden="1" customHeight="1">
      <c r="A1013" s="172" t="s">
        <v>2844</v>
      </c>
      <c r="B1013" s="176">
        <v>46089</v>
      </c>
      <c r="C1013" s="172" t="s">
        <v>2694</v>
      </c>
      <c r="D1013" s="172" t="s">
        <v>95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0</v>
      </c>
      <c r="J1013" s="176">
        <v>46081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-24.71</v>
      </c>
    </row>
    <row r="1014" spans="1:16" ht="19.5" hidden="1" customHeight="1">
      <c r="A1014" s="172" t="s">
        <v>2911</v>
      </c>
      <c r="B1014" s="176">
        <v>46089</v>
      </c>
      <c r="C1014" s="172" t="s">
        <v>92</v>
      </c>
      <c r="D1014" s="172" t="s">
        <v>24</v>
      </c>
      <c r="E1014" s="172" t="s">
        <v>53</v>
      </c>
      <c r="F1014" s="172" t="s">
        <v>120</v>
      </c>
      <c r="G1014" s="172" t="s">
        <v>84</v>
      </c>
      <c r="H1014" s="177">
        <v>1</v>
      </c>
      <c r="I1014" s="178">
        <v>2470</v>
      </c>
      <c r="J1014" s="176">
        <v>46082</v>
      </c>
      <c r="K1014" s="172" t="s">
        <v>93</v>
      </c>
      <c r="L1014" s="172" t="s">
        <v>94</v>
      </c>
      <c r="M1014" s="179">
        <v>0.43</v>
      </c>
      <c r="N1014" s="177"/>
      <c r="O1014" s="177">
        <v>35</v>
      </c>
      <c r="P1014" s="180">
        <v>-114.68</v>
      </c>
    </row>
    <row r="1015" spans="1:16" ht="19.5" hidden="1" customHeight="1">
      <c r="A1015" s="172" t="s">
        <v>2911</v>
      </c>
      <c r="B1015" s="176">
        <v>46089</v>
      </c>
      <c r="C1015" s="172" t="s">
        <v>100</v>
      </c>
      <c r="D1015" s="172" t="s">
        <v>101</v>
      </c>
      <c r="E1015" s="172" t="s">
        <v>53</v>
      </c>
      <c r="F1015" s="172" t="s">
        <v>120</v>
      </c>
      <c r="G1015" s="172" t="s">
        <v>84</v>
      </c>
      <c r="H1015" s="177">
        <v>1</v>
      </c>
      <c r="I1015" s="178">
        <v>2470</v>
      </c>
      <c r="J1015" s="176">
        <v>46082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935.24</v>
      </c>
    </row>
    <row r="1016" spans="1:16" ht="19.5" hidden="1" customHeight="1">
      <c r="A1016" s="172" t="s">
        <v>2911</v>
      </c>
      <c r="B1016" s="176">
        <v>46089</v>
      </c>
      <c r="C1016" s="172" t="s">
        <v>100</v>
      </c>
      <c r="D1016" s="172" t="s">
        <v>102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2470</v>
      </c>
      <c r="J1016" s="176">
        <v>46082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9.35</v>
      </c>
    </row>
    <row r="1017" spans="1:16" ht="19.5" hidden="1" customHeight="1">
      <c r="A1017" s="172" t="s">
        <v>2911</v>
      </c>
      <c r="B1017" s="176">
        <v>46089</v>
      </c>
      <c r="C1017" s="172" t="s">
        <v>100</v>
      </c>
      <c r="D1017" s="172" t="s">
        <v>103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2470</v>
      </c>
      <c r="J1017" s="176">
        <v>46082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1525.41</v>
      </c>
    </row>
    <row r="1018" spans="1:16" ht="19.5" hidden="1" customHeight="1">
      <c r="A1018" s="172" t="s">
        <v>2911</v>
      </c>
      <c r="B1018" s="176">
        <v>46089</v>
      </c>
      <c r="C1018" s="172" t="s">
        <v>104</v>
      </c>
      <c r="D1018" s="172" t="s">
        <v>105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2470</v>
      </c>
      <c r="J1018" s="176">
        <v>46082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-1062.0999999999999</v>
      </c>
    </row>
    <row r="1019" spans="1:16" ht="19.5" hidden="1" customHeight="1">
      <c r="A1019" s="172" t="s">
        <v>2911</v>
      </c>
      <c r="B1019" s="176">
        <v>46089</v>
      </c>
      <c r="C1019" s="172" t="s">
        <v>2694</v>
      </c>
      <c r="D1019" s="172" t="s">
        <v>95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2470</v>
      </c>
      <c r="J1019" s="176">
        <v>46082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-18.93</v>
      </c>
    </row>
    <row r="1020" spans="1:16" ht="19.5" hidden="1" customHeight="1">
      <c r="A1020" s="172" t="s">
        <v>2911</v>
      </c>
      <c r="B1020" s="176">
        <v>46089</v>
      </c>
      <c r="C1020" s="172" t="s">
        <v>166</v>
      </c>
      <c r="D1020" s="172" t="s">
        <v>167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-2470</v>
      </c>
      <c r="J1020" s="176">
        <v>46082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-935.24</v>
      </c>
    </row>
    <row r="1021" spans="1:16" ht="19.5" hidden="1" customHeight="1">
      <c r="A1021" s="172" t="s">
        <v>2911</v>
      </c>
      <c r="B1021" s="176">
        <v>46089</v>
      </c>
      <c r="C1021" s="172" t="s">
        <v>166</v>
      </c>
      <c r="D1021" s="172" t="s">
        <v>102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-2470</v>
      </c>
      <c r="J1021" s="176">
        <v>46082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-9.35</v>
      </c>
    </row>
    <row r="1022" spans="1:16" ht="19.5" hidden="1" customHeight="1">
      <c r="A1022" s="172" t="s">
        <v>2911</v>
      </c>
      <c r="B1022" s="176">
        <v>46089</v>
      </c>
      <c r="C1022" s="172" t="s">
        <v>166</v>
      </c>
      <c r="D1022" s="172" t="s">
        <v>103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-2470</v>
      </c>
      <c r="J1022" s="176">
        <v>46082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-1525.41</v>
      </c>
    </row>
    <row r="1023" spans="1:16" ht="19.5" hidden="1" customHeight="1">
      <c r="A1023" s="172" t="s">
        <v>2911</v>
      </c>
      <c r="B1023" s="176">
        <v>46089</v>
      </c>
      <c r="C1023" s="172" t="s">
        <v>104</v>
      </c>
      <c r="D1023" s="172" t="s">
        <v>168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-2470</v>
      </c>
      <c r="J1023" s="176">
        <v>46082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1062.0999999999999</v>
      </c>
    </row>
    <row r="1024" spans="1:16" ht="19.5" hidden="1" customHeight="1">
      <c r="A1024" s="172" t="s">
        <v>2911</v>
      </c>
      <c r="B1024" s="176">
        <v>46089</v>
      </c>
      <c r="C1024" s="172" t="s">
        <v>2694</v>
      </c>
      <c r="D1024" s="172" t="s">
        <v>82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0</v>
      </c>
      <c r="J1024" s="176">
        <v>46082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-17.77</v>
      </c>
    </row>
    <row r="1025" spans="1:16" ht="19.5" hidden="1" customHeight="1">
      <c r="A1025" s="172" t="s">
        <v>2911</v>
      </c>
      <c r="B1025" s="176">
        <v>46089</v>
      </c>
      <c r="C1025" s="172" t="s">
        <v>2694</v>
      </c>
      <c r="D1025" s="172" t="s">
        <v>82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0</v>
      </c>
      <c r="J1025" s="176">
        <v>46082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17.77</v>
      </c>
    </row>
    <row r="1026" spans="1:16" ht="19.5" customHeight="1">
      <c r="A1026" s="172" t="s">
        <v>85</v>
      </c>
      <c r="B1026" s="176">
        <v>46089</v>
      </c>
      <c r="C1026" s="172" t="s">
        <v>109</v>
      </c>
      <c r="D1026" s="172" t="s">
        <v>110</v>
      </c>
      <c r="E1026" s="172" t="s">
        <v>85</v>
      </c>
      <c r="F1026" s="172" t="s">
        <v>85</v>
      </c>
      <c r="G1026" s="172" t="s">
        <v>2912</v>
      </c>
      <c r="H1026" s="177">
        <v>0</v>
      </c>
      <c r="I1026" s="178">
        <v>0</v>
      </c>
      <c r="J1026" s="176">
        <v>46089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-150</v>
      </c>
    </row>
    <row r="1027" spans="1:16" ht="19.5" hidden="1" customHeight="1">
      <c r="A1027" s="172" t="s">
        <v>2913</v>
      </c>
      <c r="B1027" s="176">
        <v>46089</v>
      </c>
      <c r="C1027" s="172" t="s">
        <v>92</v>
      </c>
      <c r="D1027" s="172" t="s">
        <v>24</v>
      </c>
      <c r="E1027" s="172" t="s">
        <v>42</v>
      </c>
      <c r="F1027" s="172" t="s">
        <v>89</v>
      </c>
      <c r="G1027" s="172" t="s">
        <v>84</v>
      </c>
      <c r="H1027" s="177">
        <v>1</v>
      </c>
      <c r="I1027" s="178">
        <v>0</v>
      </c>
      <c r="J1027" s="176">
        <v>46077</v>
      </c>
      <c r="K1027" s="172" t="s">
        <v>93</v>
      </c>
      <c r="L1027" s="172" t="s">
        <v>94</v>
      </c>
      <c r="M1027" s="179">
        <v>0</v>
      </c>
      <c r="N1027" s="177"/>
      <c r="O1027" s="177">
        <v>36</v>
      </c>
      <c r="P1027" s="180">
        <v>-46.77</v>
      </c>
    </row>
    <row r="1028" spans="1:16" ht="19.5" hidden="1" customHeight="1">
      <c r="A1028" s="172" t="s">
        <v>2913</v>
      </c>
      <c r="B1028" s="176">
        <v>46089</v>
      </c>
      <c r="C1028" s="172" t="s">
        <v>2694</v>
      </c>
      <c r="D1028" s="172" t="s">
        <v>95</v>
      </c>
      <c r="E1028" s="172" t="s">
        <v>42</v>
      </c>
      <c r="F1028" s="172" t="s">
        <v>89</v>
      </c>
      <c r="G1028" s="172" t="s">
        <v>84</v>
      </c>
      <c r="H1028" s="177">
        <v>1</v>
      </c>
      <c r="I1028" s="178">
        <v>0</v>
      </c>
      <c r="J1028" s="176">
        <v>46077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-15.96</v>
      </c>
    </row>
    <row r="1029" spans="1:16" ht="19.5" hidden="1" customHeight="1">
      <c r="A1029" s="172" t="s">
        <v>2913</v>
      </c>
      <c r="B1029" s="176">
        <v>46089</v>
      </c>
      <c r="C1029" s="172" t="s">
        <v>92</v>
      </c>
      <c r="D1029" s="172" t="s">
        <v>96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0</v>
      </c>
      <c r="J1029" s="176">
        <v>46077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0</v>
      </c>
    </row>
    <row r="1030" spans="1:16" ht="19.5" hidden="1" customHeight="1">
      <c r="A1030" s="172" t="s">
        <v>2913</v>
      </c>
      <c r="B1030" s="176">
        <v>46089</v>
      </c>
      <c r="C1030" s="172" t="s">
        <v>92</v>
      </c>
      <c r="D1030" s="172" t="s">
        <v>97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0</v>
      </c>
      <c r="J1030" s="176">
        <v>46077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-46.77</v>
      </c>
    </row>
    <row r="1031" spans="1:16" ht="19.5" hidden="1" customHeight="1">
      <c r="A1031" s="172" t="s">
        <v>2913</v>
      </c>
      <c r="B1031" s="176">
        <v>46089</v>
      </c>
      <c r="C1031" s="172" t="s">
        <v>2694</v>
      </c>
      <c r="D1031" s="172" t="s">
        <v>98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0</v>
      </c>
      <c r="J1031" s="176">
        <v>46077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-15</v>
      </c>
    </row>
    <row r="1032" spans="1:16" ht="19.5" hidden="1" customHeight="1">
      <c r="A1032" s="172" t="s">
        <v>2914</v>
      </c>
      <c r="B1032" s="176">
        <v>46089</v>
      </c>
      <c r="C1032" s="172" t="s">
        <v>92</v>
      </c>
      <c r="D1032" s="172" t="s">
        <v>24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2327</v>
      </c>
      <c r="J1032" s="176">
        <v>46086</v>
      </c>
      <c r="K1032" s="172" t="s">
        <v>93</v>
      </c>
      <c r="L1032" s="172" t="s">
        <v>94</v>
      </c>
      <c r="M1032" s="179">
        <v>0.43</v>
      </c>
      <c r="N1032" s="177"/>
      <c r="O1032" s="177">
        <v>35</v>
      </c>
      <c r="P1032" s="180">
        <v>-98.97</v>
      </c>
    </row>
    <row r="1033" spans="1:16" ht="19.5" hidden="1" customHeight="1">
      <c r="A1033" s="172" t="s">
        <v>2914</v>
      </c>
      <c r="B1033" s="176">
        <v>46089</v>
      </c>
      <c r="C1033" s="172" t="s">
        <v>100</v>
      </c>
      <c r="D1033" s="172" t="s">
        <v>101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2327</v>
      </c>
      <c r="J1033" s="176">
        <v>46086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838.1</v>
      </c>
    </row>
    <row r="1034" spans="1:16" ht="19.5" hidden="1" customHeight="1">
      <c r="A1034" s="172" t="s">
        <v>2914</v>
      </c>
      <c r="B1034" s="176">
        <v>46089</v>
      </c>
      <c r="C1034" s="172" t="s">
        <v>100</v>
      </c>
      <c r="D1034" s="172" t="s">
        <v>102</v>
      </c>
      <c r="E1034" s="172" t="s">
        <v>41</v>
      </c>
      <c r="F1034" s="172" t="s">
        <v>83</v>
      </c>
      <c r="G1034" s="172" t="s">
        <v>84</v>
      </c>
      <c r="H1034" s="177">
        <v>1</v>
      </c>
      <c r="I1034" s="178">
        <v>2327</v>
      </c>
      <c r="J1034" s="176">
        <v>46086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8.3800000000000008</v>
      </c>
    </row>
    <row r="1035" spans="1:16" ht="19.5" hidden="1" customHeight="1">
      <c r="A1035" s="172" t="s">
        <v>2914</v>
      </c>
      <c r="B1035" s="176">
        <v>46089</v>
      </c>
      <c r="C1035" s="172" t="s">
        <v>100</v>
      </c>
      <c r="D1035" s="172" t="s">
        <v>103</v>
      </c>
      <c r="E1035" s="172" t="s">
        <v>41</v>
      </c>
      <c r="F1035" s="172" t="s">
        <v>83</v>
      </c>
      <c r="G1035" s="172" t="s">
        <v>84</v>
      </c>
      <c r="H1035" s="177">
        <v>1</v>
      </c>
      <c r="I1035" s="178">
        <v>2327</v>
      </c>
      <c r="J1035" s="176">
        <v>46086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1480.52</v>
      </c>
    </row>
    <row r="1036" spans="1:16" ht="19.5" hidden="1" customHeight="1">
      <c r="A1036" s="172" t="s">
        <v>2914</v>
      </c>
      <c r="B1036" s="176">
        <v>46089</v>
      </c>
      <c r="C1036" s="172" t="s">
        <v>104</v>
      </c>
      <c r="D1036" s="172" t="s">
        <v>105</v>
      </c>
      <c r="E1036" s="172" t="s">
        <v>41</v>
      </c>
      <c r="F1036" s="172" t="s">
        <v>83</v>
      </c>
      <c r="G1036" s="172" t="s">
        <v>84</v>
      </c>
      <c r="H1036" s="177">
        <v>1</v>
      </c>
      <c r="I1036" s="178">
        <v>2327</v>
      </c>
      <c r="J1036" s="176">
        <v>46086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-1000.61</v>
      </c>
    </row>
    <row r="1037" spans="1:16" ht="19.5" hidden="1" customHeight="1">
      <c r="A1037" s="172" t="s">
        <v>2914</v>
      </c>
      <c r="B1037" s="176">
        <v>46089</v>
      </c>
      <c r="C1037" s="172" t="s">
        <v>2694</v>
      </c>
      <c r="D1037" s="172" t="s">
        <v>95</v>
      </c>
      <c r="E1037" s="172" t="s">
        <v>41</v>
      </c>
      <c r="F1037" s="172" t="s">
        <v>83</v>
      </c>
      <c r="G1037" s="172" t="s">
        <v>84</v>
      </c>
      <c r="H1037" s="177">
        <v>1</v>
      </c>
      <c r="I1037" s="178">
        <v>2327</v>
      </c>
      <c r="J1037" s="176">
        <v>46086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-9.81</v>
      </c>
    </row>
    <row r="1038" spans="1:16" ht="19.5" hidden="1" customHeight="1">
      <c r="A1038" s="172" t="s">
        <v>2915</v>
      </c>
      <c r="B1038" s="176">
        <v>46089</v>
      </c>
      <c r="C1038" s="172" t="s">
        <v>2694</v>
      </c>
      <c r="D1038" s="172" t="s">
        <v>82</v>
      </c>
      <c r="E1038" s="172" t="s">
        <v>60</v>
      </c>
      <c r="F1038" s="172" t="s">
        <v>1426</v>
      </c>
      <c r="G1038" s="172" t="s">
        <v>84</v>
      </c>
      <c r="H1038" s="177">
        <v>1</v>
      </c>
      <c r="I1038" s="178">
        <v>0</v>
      </c>
      <c r="J1038" s="176">
        <v>46089</v>
      </c>
      <c r="K1038" s="172" t="s">
        <v>85</v>
      </c>
      <c r="L1038" s="172" t="s">
        <v>85</v>
      </c>
      <c r="M1038" s="179">
        <v>0</v>
      </c>
      <c r="N1038" s="177"/>
      <c r="O1038" s="177"/>
      <c r="P1038" s="180">
        <v>-17.36</v>
      </c>
    </row>
    <row r="1039" spans="1:16" ht="19.5" hidden="1" customHeight="1">
      <c r="A1039" s="172" t="s">
        <v>2916</v>
      </c>
      <c r="B1039" s="176">
        <v>46089</v>
      </c>
      <c r="C1039" s="172" t="s">
        <v>92</v>
      </c>
      <c r="D1039" s="172" t="s">
        <v>24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2450</v>
      </c>
      <c r="J1039" s="176">
        <v>46086</v>
      </c>
      <c r="K1039" s="172" t="s">
        <v>93</v>
      </c>
      <c r="L1039" s="172" t="s">
        <v>94</v>
      </c>
      <c r="M1039" s="179">
        <v>0.43</v>
      </c>
      <c r="N1039" s="177"/>
      <c r="O1039" s="177">
        <v>35</v>
      </c>
      <c r="P1039" s="180">
        <v>-100.94</v>
      </c>
    </row>
    <row r="1040" spans="1:16" ht="19.5" hidden="1" customHeight="1">
      <c r="A1040" s="172" t="s">
        <v>2916</v>
      </c>
      <c r="B1040" s="176">
        <v>46089</v>
      </c>
      <c r="C1040" s="172" t="s">
        <v>100</v>
      </c>
      <c r="D1040" s="172" t="s">
        <v>101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2450</v>
      </c>
      <c r="J1040" s="176">
        <v>46086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1134.29</v>
      </c>
    </row>
    <row r="1041" spans="1:16" ht="19.5" hidden="1" customHeight="1">
      <c r="A1041" s="172" t="s">
        <v>2916</v>
      </c>
      <c r="B1041" s="176">
        <v>46089</v>
      </c>
      <c r="C1041" s="172" t="s">
        <v>100</v>
      </c>
      <c r="D1041" s="172" t="s">
        <v>102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2450</v>
      </c>
      <c r="J1041" s="176">
        <v>46086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hidden="1" customHeight="1">
      <c r="A1042" s="172" t="s">
        <v>2916</v>
      </c>
      <c r="B1042" s="176">
        <v>46089</v>
      </c>
      <c r="C1042" s="172" t="s">
        <v>100</v>
      </c>
      <c r="D1042" s="172" t="s">
        <v>103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2450</v>
      </c>
      <c r="J1042" s="176">
        <v>46086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1315.71</v>
      </c>
    </row>
    <row r="1043" spans="1:16" ht="19.5" hidden="1" customHeight="1">
      <c r="A1043" s="172" t="s">
        <v>2916</v>
      </c>
      <c r="B1043" s="176">
        <v>46089</v>
      </c>
      <c r="C1043" s="172" t="s">
        <v>104</v>
      </c>
      <c r="D1043" s="172" t="s">
        <v>105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2450</v>
      </c>
      <c r="J1043" s="176">
        <v>46086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-1053.5</v>
      </c>
    </row>
    <row r="1044" spans="1:16" ht="19.5" hidden="1" customHeight="1">
      <c r="A1044" s="172" t="s">
        <v>2917</v>
      </c>
      <c r="B1044" s="176">
        <v>46089</v>
      </c>
      <c r="C1044" s="172" t="s">
        <v>92</v>
      </c>
      <c r="D1044" s="172" t="s">
        <v>24</v>
      </c>
      <c r="E1044" s="172" t="s">
        <v>60</v>
      </c>
      <c r="F1044" s="172" t="s">
        <v>1426</v>
      </c>
      <c r="G1044" s="172" t="s">
        <v>84</v>
      </c>
      <c r="H1044" s="177">
        <v>1</v>
      </c>
      <c r="I1044" s="178">
        <v>2470</v>
      </c>
      <c r="J1044" s="176">
        <v>46084</v>
      </c>
      <c r="K1044" s="172" t="s">
        <v>93</v>
      </c>
      <c r="L1044" s="172" t="s">
        <v>94</v>
      </c>
      <c r="M1044" s="179">
        <v>0.43</v>
      </c>
      <c r="N1044" s="177"/>
      <c r="O1044" s="177">
        <v>35</v>
      </c>
      <c r="P1044" s="180">
        <v>-114.68</v>
      </c>
    </row>
    <row r="1045" spans="1:16" ht="19.5" hidden="1" customHeight="1">
      <c r="A1045" s="172" t="s">
        <v>2917</v>
      </c>
      <c r="B1045" s="176">
        <v>46089</v>
      </c>
      <c r="C1045" s="172" t="s">
        <v>100</v>
      </c>
      <c r="D1045" s="172" t="s">
        <v>101</v>
      </c>
      <c r="E1045" s="172" t="s">
        <v>60</v>
      </c>
      <c r="F1045" s="172" t="s">
        <v>1426</v>
      </c>
      <c r="G1045" s="172" t="s">
        <v>84</v>
      </c>
      <c r="H1045" s="177">
        <v>1</v>
      </c>
      <c r="I1045" s="178">
        <v>2470</v>
      </c>
      <c r="J1045" s="176">
        <v>46084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994.3</v>
      </c>
    </row>
    <row r="1046" spans="1:16" ht="19.5" hidden="1" customHeight="1">
      <c r="A1046" s="172" t="s">
        <v>2917</v>
      </c>
      <c r="B1046" s="176">
        <v>46089</v>
      </c>
      <c r="C1046" s="172" t="s">
        <v>100</v>
      </c>
      <c r="D1046" s="172" t="s">
        <v>102</v>
      </c>
      <c r="E1046" s="172" t="s">
        <v>60</v>
      </c>
      <c r="F1046" s="172" t="s">
        <v>1426</v>
      </c>
      <c r="G1046" s="172" t="s">
        <v>84</v>
      </c>
      <c r="H1046" s="177">
        <v>1</v>
      </c>
      <c r="I1046" s="178">
        <v>2470</v>
      </c>
      <c r="J1046" s="176">
        <v>46084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9.94</v>
      </c>
    </row>
    <row r="1047" spans="1:16" ht="19.5" hidden="1" customHeight="1">
      <c r="A1047" s="172" t="s">
        <v>2917</v>
      </c>
      <c r="B1047" s="176">
        <v>46089</v>
      </c>
      <c r="C1047" s="172" t="s">
        <v>100</v>
      </c>
      <c r="D1047" s="172" t="s">
        <v>103</v>
      </c>
      <c r="E1047" s="172" t="s">
        <v>60</v>
      </c>
      <c r="F1047" s="172" t="s">
        <v>1426</v>
      </c>
      <c r="G1047" s="172" t="s">
        <v>84</v>
      </c>
      <c r="H1047" s="177">
        <v>1</v>
      </c>
      <c r="I1047" s="178">
        <v>2470</v>
      </c>
      <c r="J1047" s="176">
        <v>46084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1465.76</v>
      </c>
    </row>
    <row r="1048" spans="1:16" ht="19.5" hidden="1" customHeight="1">
      <c r="A1048" s="172" t="s">
        <v>2917</v>
      </c>
      <c r="B1048" s="176">
        <v>46089</v>
      </c>
      <c r="C1048" s="172" t="s">
        <v>104</v>
      </c>
      <c r="D1048" s="172" t="s">
        <v>105</v>
      </c>
      <c r="E1048" s="172" t="s">
        <v>60</v>
      </c>
      <c r="F1048" s="172" t="s">
        <v>1426</v>
      </c>
      <c r="G1048" s="172" t="s">
        <v>84</v>
      </c>
      <c r="H1048" s="177">
        <v>1</v>
      </c>
      <c r="I1048" s="178">
        <v>2470</v>
      </c>
      <c r="J1048" s="176">
        <v>46084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-1062.0999999999999</v>
      </c>
    </row>
    <row r="1049" spans="1:16" ht="19.5" hidden="1" customHeight="1">
      <c r="A1049" s="172" t="s">
        <v>2917</v>
      </c>
      <c r="B1049" s="176">
        <v>46089</v>
      </c>
      <c r="C1049" s="172" t="s">
        <v>2694</v>
      </c>
      <c r="D1049" s="172" t="s">
        <v>95</v>
      </c>
      <c r="E1049" s="172" t="s">
        <v>60</v>
      </c>
      <c r="F1049" s="172" t="s">
        <v>1426</v>
      </c>
      <c r="G1049" s="172" t="s">
        <v>84</v>
      </c>
      <c r="H1049" s="177">
        <v>1</v>
      </c>
      <c r="I1049" s="178">
        <v>2470</v>
      </c>
      <c r="J1049" s="176">
        <v>46084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-17.45</v>
      </c>
    </row>
    <row r="1050" spans="1:16" ht="19.5" hidden="1" customHeight="1">
      <c r="A1050" s="172" t="s">
        <v>2867</v>
      </c>
      <c r="B1050" s="176">
        <v>46089</v>
      </c>
      <c r="C1050" s="172" t="s">
        <v>92</v>
      </c>
      <c r="D1050" s="172" t="s">
        <v>24</v>
      </c>
      <c r="E1050" s="172" t="s">
        <v>55</v>
      </c>
      <c r="F1050" s="172" t="s">
        <v>1272</v>
      </c>
      <c r="G1050" s="172" t="s">
        <v>84</v>
      </c>
      <c r="H1050" s="177">
        <v>1</v>
      </c>
      <c r="I1050" s="178">
        <v>0</v>
      </c>
      <c r="J1050" s="176">
        <v>46086</v>
      </c>
      <c r="K1050" s="172" t="s">
        <v>93</v>
      </c>
      <c r="L1050" s="172" t="s">
        <v>94</v>
      </c>
      <c r="M1050" s="179">
        <v>0</v>
      </c>
      <c r="N1050" s="177"/>
      <c r="O1050" s="177">
        <v>35</v>
      </c>
      <c r="P1050" s="180">
        <v>-56.94</v>
      </c>
    </row>
    <row r="1051" spans="1:16" ht="19.5" hidden="1" customHeight="1">
      <c r="A1051" s="172" t="s">
        <v>2867</v>
      </c>
      <c r="B1051" s="176">
        <v>46089</v>
      </c>
      <c r="C1051" s="172" t="s">
        <v>2694</v>
      </c>
      <c r="D1051" s="172" t="s">
        <v>95</v>
      </c>
      <c r="E1051" s="172" t="s">
        <v>55</v>
      </c>
      <c r="F1051" s="172" t="s">
        <v>1272</v>
      </c>
      <c r="G1051" s="172" t="s">
        <v>84</v>
      </c>
      <c r="H1051" s="177">
        <v>1</v>
      </c>
      <c r="I1051" s="178">
        <v>0</v>
      </c>
      <c r="J1051" s="176">
        <v>46086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-17.13</v>
      </c>
    </row>
    <row r="1052" spans="1:16" ht="19.5" hidden="1" customHeight="1">
      <c r="A1052" s="172" t="s">
        <v>2867</v>
      </c>
      <c r="B1052" s="176">
        <v>46089</v>
      </c>
      <c r="C1052" s="172" t="s">
        <v>92</v>
      </c>
      <c r="D1052" s="172" t="s">
        <v>96</v>
      </c>
      <c r="E1052" s="172" t="s">
        <v>55</v>
      </c>
      <c r="F1052" s="172" t="s">
        <v>1272</v>
      </c>
      <c r="G1052" s="172" t="s">
        <v>84</v>
      </c>
      <c r="H1052" s="177">
        <v>1</v>
      </c>
      <c r="I1052" s="178">
        <v>0</v>
      </c>
      <c r="J1052" s="176">
        <v>46086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2867</v>
      </c>
      <c r="B1053" s="176">
        <v>46089</v>
      </c>
      <c r="C1053" s="172" t="s">
        <v>92</v>
      </c>
      <c r="D1053" s="172" t="s">
        <v>97</v>
      </c>
      <c r="E1053" s="172" t="s">
        <v>55</v>
      </c>
      <c r="F1053" s="172" t="s">
        <v>1272</v>
      </c>
      <c r="G1053" s="172" t="s">
        <v>84</v>
      </c>
      <c r="H1053" s="177">
        <v>1</v>
      </c>
      <c r="I1053" s="178">
        <v>0</v>
      </c>
      <c r="J1053" s="176">
        <v>46086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-56.94</v>
      </c>
    </row>
    <row r="1054" spans="1:16" ht="19.5" hidden="1" customHeight="1">
      <c r="A1054" s="172" t="s">
        <v>2867</v>
      </c>
      <c r="B1054" s="176">
        <v>46089</v>
      </c>
      <c r="C1054" s="172" t="s">
        <v>2694</v>
      </c>
      <c r="D1054" s="172" t="s">
        <v>98</v>
      </c>
      <c r="E1054" s="172" t="s">
        <v>55</v>
      </c>
      <c r="F1054" s="172" t="s">
        <v>1272</v>
      </c>
      <c r="G1054" s="172" t="s">
        <v>84</v>
      </c>
      <c r="H1054" s="177">
        <v>1</v>
      </c>
      <c r="I1054" s="178">
        <v>0</v>
      </c>
      <c r="J1054" s="176">
        <v>46086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-15</v>
      </c>
    </row>
    <row r="1055" spans="1:16" ht="19.5" hidden="1" customHeight="1">
      <c r="A1055" s="172" t="s">
        <v>2917</v>
      </c>
      <c r="B1055" s="176">
        <v>46089</v>
      </c>
      <c r="C1055" s="172" t="s">
        <v>2694</v>
      </c>
      <c r="D1055" s="172" t="s">
        <v>82</v>
      </c>
      <c r="E1055" s="172" t="s">
        <v>60</v>
      </c>
      <c r="F1055" s="172" t="s">
        <v>1426</v>
      </c>
      <c r="G1055" s="172" t="s">
        <v>84</v>
      </c>
      <c r="H1055" s="177">
        <v>1</v>
      </c>
      <c r="I1055" s="178">
        <v>0</v>
      </c>
      <c r="J1055" s="176">
        <v>46084</v>
      </c>
      <c r="K1055" s="172" t="s">
        <v>85</v>
      </c>
      <c r="L1055" s="172" t="s">
        <v>85</v>
      </c>
      <c r="M1055" s="179">
        <v>0</v>
      </c>
      <c r="N1055" s="177"/>
      <c r="O1055" s="177"/>
      <c r="P1055" s="180">
        <v>-18.89</v>
      </c>
    </row>
    <row r="1056" spans="1:16" ht="19.5" hidden="1" customHeight="1">
      <c r="A1056" s="172" t="s">
        <v>2918</v>
      </c>
      <c r="B1056" s="176">
        <v>46089</v>
      </c>
      <c r="C1056" s="172" t="s">
        <v>92</v>
      </c>
      <c r="D1056" s="172" t="s">
        <v>24</v>
      </c>
      <c r="E1056" s="172" t="s">
        <v>38</v>
      </c>
      <c r="F1056" s="172" t="s">
        <v>87</v>
      </c>
      <c r="G1056" s="172" t="s">
        <v>84</v>
      </c>
      <c r="H1056" s="177">
        <v>1</v>
      </c>
      <c r="I1056" s="178">
        <v>0</v>
      </c>
      <c r="J1056" s="176">
        <v>46075</v>
      </c>
      <c r="K1056" s="172" t="s">
        <v>93</v>
      </c>
      <c r="L1056" s="172" t="s">
        <v>94</v>
      </c>
      <c r="M1056" s="179">
        <v>0</v>
      </c>
      <c r="N1056" s="177"/>
      <c r="O1056" s="177">
        <v>37</v>
      </c>
      <c r="P1056" s="180">
        <v>-46.77</v>
      </c>
    </row>
    <row r="1057" spans="1:16" ht="19.5" hidden="1" customHeight="1">
      <c r="A1057" s="172" t="s">
        <v>2918</v>
      </c>
      <c r="B1057" s="176">
        <v>46089</v>
      </c>
      <c r="C1057" s="172" t="s">
        <v>2694</v>
      </c>
      <c r="D1057" s="172" t="s">
        <v>95</v>
      </c>
      <c r="E1057" s="172" t="s">
        <v>38</v>
      </c>
      <c r="F1057" s="172" t="s">
        <v>87</v>
      </c>
      <c r="G1057" s="172" t="s">
        <v>84</v>
      </c>
      <c r="H1057" s="177">
        <v>1</v>
      </c>
      <c r="I1057" s="178">
        <v>0</v>
      </c>
      <c r="J1057" s="176">
        <v>46075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-25</v>
      </c>
    </row>
    <row r="1058" spans="1:16" ht="19.5" hidden="1" customHeight="1">
      <c r="A1058" s="172" t="s">
        <v>2918</v>
      </c>
      <c r="B1058" s="176">
        <v>46089</v>
      </c>
      <c r="C1058" s="172" t="s">
        <v>92</v>
      </c>
      <c r="D1058" s="172" t="s">
        <v>96</v>
      </c>
      <c r="E1058" s="172" t="s">
        <v>38</v>
      </c>
      <c r="F1058" s="172" t="s">
        <v>87</v>
      </c>
      <c r="G1058" s="172" t="s">
        <v>84</v>
      </c>
      <c r="H1058" s="177">
        <v>1</v>
      </c>
      <c r="I1058" s="178">
        <v>0</v>
      </c>
      <c r="J1058" s="176">
        <v>46075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0</v>
      </c>
    </row>
    <row r="1059" spans="1:16" ht="19.5" hidden="1" customHeight="1">
      <c r="A1059" s="172" t="s">
        <v>2918</v>
      </c>
      <c r="B1059" s="176">
        <v>46089</v>
      </c>
      <c r="C1059" s="172" t="s">
        <v>92</v>
      </c>
      <c r="D1059" s="172" t="s">
        <v>97</v>
      </c>
      <c r="E1059" s="172" t="s">
        <v>38</v>
      </c>
      <c r="F1059" s="172" t="s">
        <v>87</v>
      </c>
      <c r="G1059" s="172" t="s">
        <v>84</v>
      </c>
      <c r="H1059" s="177">
        <v>1</v>
      </c>
      <c r="I1059" s="178">
        <v>0</v>
      </c>
      <c r="J1059" s="176">
        <v>46075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-46.77</v>
      </c>
    </row>
    <row r="1060" spans="1:16" ht="19.5" hidden="1" customHeight="1">
      <c r="A1060" s="172" t="s">
        <v>2918</v>
      </c>
      <c r="B1060" s="176">
        <v>46089</v>
      </c>
      <c r="C1060" s="172" t="s">
        <v>2694</v>
      </c>
      <c r="D1060" s="172" t="s">
        <v>98</v>
      </c>
      <c r="E1060" s="172" t="s">
        <v>38</v>
      </c>
      <c r="F1060" s="172" t="s">
        <v>87</v>
      </c>
      <c r="G1060" s="172" t="s">
        <v>84</v>
      </c>
      <c r="H1060" s="177">
        <v>1</v>
      </c>
      <c r="I1060" s="178">
        <v>0</v>
      </c>
      <c r="J1060" s="176">
        <v>46075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-15</v>
      </c>
    </row>
    <row r="1061" spans="1:16" ht="19.5" hidden="1" customHeight="1">
      <c r="A1061" s="172" t="s">
        <v>2787</v>
      </c>
      <c r="B1061" s="176">
        <v>46089</v>
      </c>
      <c r="C1061" s="172" t="s">
        <v>2694</v>
      </c>
      <c r="D1061" s="172" t="s">
        <v>82</v>
      </c>
      <c r="E1061" s="172" t="s">
        <v>38</v>
      </c>
      <c r="F1061" s="172" t="s">
        <v>87</v>
      </c>
      <c r="G1061" s="172" t="s">
        <v>84</v>
      </c>
      <c r="H1061" s="177">
        <v>1</v>
      </c>
      <c r="I1061" s="178">
        <v>0</v>
      </c>
      <c r="J1061" s="176">
        <v>46085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19.13</v>
      </c>
    </row>
    <row r="1062" spans="1:16" ht="19.5" hidden="1" customHeight="1">
      <c r="A1062" s="172" t="s">
        <v>2919</v>
      </c>
      <c r="B1062" s="176">
        <v>46089</v>
      </c>
      <c r="C1062" s="172" t="s">
        <v>92</v>
      </c>
      <c r="D1062" s="172" t="s">
        <v>24</v>
      </c>
      <c r="E1062" s="172" t="s">
        <v>53</v>
      </c>
      <c r="F1062" s="172" t="s">
        <v>120</v>
      </c>
      <c r="G1062" s="172" t="s">
        <v>84</v>
      </c>
      <c r="H1062" s="177">
        <v>1</v>
      </c>
      <c r="I1062" s="178">
        <v>2327</v>
      </c>
      <c r="J1062" s="176">
        <v>46085</v>
      </c>
      <c r="K1062" s="172" t="s">
        <v>93</v>
      </c>
      <c r="L1062" s="172" t="s">
        <v>94</v>
      </c>
      <c r="M1062" s="179">
        <v>0.43</v>
      </c>
      <c r="N1062" s="177"/>
      <c r="O1062" s="177">
        <v>34</v>
      </c>
      <c r="P1062" s="180">
        <v>-105.46</v>
      </c>
    </row>
    <row r="1063" spans="1:16" ht="19.5" hidden="1" customHeight="1">
      <c r="A1063" s="172" t="s">
        <v>2919</v>
      </c>
      <c r="B1063" s="176">
        <v>46089</v>
      </c>
      <c r="C1063" s="172" t="s">
        <v>100</v>
      </c>
      <c r="D1063" s="172" t="s">
        <v>101</v>
      </c>
      <c r="E1063" s="172" t="s">
        <v>53</v>
      </c>
      <c r="F1063" s="172" t="s">
        <v>120</v>
      </c>
      <c r="G1063" s="172" t="s">
        <v>84</v>
      </c>
      <c r="H1063" s="177">
        <v>1</v>
      </c>
      <c r="I1063" s="178">
        <v>2327</v>
      </c>
      <c r="J1063" s="176">
        <v>46085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956.19</v>
      </c>
    </row>
    <row r="1064" spans="1:16" ht="19.5" hidden="1" customHeight="1">
      <c r="A1064" s="172" t="s">
        <v>2919</v>
      </c>
      <c r="B1064" s="176">
        <v>46089</v>
      </c>
      <c r="C1064" s="172" t="s">
        <v>100</v>
      </c>
      <c r="D1064" s="172" t="s">
        <v>102</v>
      </c>
      <c r="E1064" s="172" t="s">
        <v>53</v>
      </c>
      <c r="F1064" s="172" t="s">
        <v>120</v>
      </c>
      <c r="G1064" s="172" t="s">
        <v>84</v>
      </c>
      <c r="H1064" s="177">
        <v>1</v>
      </c>
      <c r="I1064" s="178">
        <v>2327</v>
      </c>
      <c r="J1064" s="176">
        <v>46085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9.56</v>
      </c>
    </row>
    <row r="1065" spans="1:16" ht="19.5" hidden="1" customHeight="1">
      <c r="A1065" s="172" t="s">
        <v>2919</v>
      </c>
      <c r="B1065" s="176">
        <v>46089</v>
      </c>
      <c r="C1065" s="172" t="s">
        <v>100</v>
      </c>
      <c r="D1065" s="172" t="s">
        <v>103</v>
      </c>
      <c r="E1065" s="172" t="s">
        <v>53</v>
      </c>
      <c r="F1065" s="172" t="s">
        <v>120</v>
      </c>
      <c r="G1065" s="172" t="s">
        <v>84</v>
      </c>
      <c r="H1065" s="177">
        <v>1</v>
      </c>
      <c r="I1065" s="178">
        <v>2327</v>
      </c>
      <c r="J1065" s="176">
        <v>46085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1361.25</v>
      </c>
    </row>
    <row r="1066" spans="1:16" ht="19.5" hidden="1" customHeight="1">
      <c r="A1066" s="172" t="s">
        <v>2919</v>
      </c>
      <c r="B1066" s="176">
        <v>46089</v>
      </c>
      <c r="C1066" s="172" t="s">
        <v>104</v>
      </c>
      <c r="D1066" s="172" t="s">
        <v>105</v>
      </c>
      <c r="E1066" s="172" t="s">
        <v>53</v>
      </c>
      <c r="F1066" s="172" t="s">
        <v>120</v>
      </c>
      <c r="G1066" s="172" t="s">
        <v>84</v>
      </c>
      <c r="H1066" s="177">
        <v>1</v>
      </c>
      <c r="I1066" s="178">
        <v>2327</v>
      </c>
      <c r="J1066" s="176">
        <v>46085</v>
      </c>
      <c r="K1066" s="172" t="s">
        <v>93</v>
      </c>
      <c r="L1066" s="172" t="s">
        <v>94</v>
      </c>
      <c r="M1066" s="179">
        <v>0.43</v>
      </c>
      <c r="N1066" s="177"/>
      <c r="O1066" s="177"/>
      <c r="P1066" s="180">
        <v>-1000.61</v>
      </c>
    </row>
    <row r="1067" spans="1:16" ht="19.5" hidden="1" customHeight="1">
      <c r="A1067" s="172" t="s">
        <v>2919</v>
      </c>
      <c r="B1067" s="176">
        <v>46089</v>
      </c>
      <c r="C1067" s="172" t="s">
        <v>2694</v>
      </c>
      <c r="D1067" s="172" t="s">
        <v>82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0</v>
      </c>
      <c r="J1067" s="176">
        <v>46085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-18.170000000000002</v>
      </c>
    </row>
    <row r="1068" spans="1:16" ht="19.5" hidden="1" customHeight="1">
      <c r="A1068" s="172" t="s">
        <v>2920</v>
      </c>
      <c r="B1068" s="176">
        <v>46089</v>
      </c>
      <c r="C1068" s="172" t="s">
        <v>92</v>
      </c>
      <c r="D1068" s="172" t="s">
        <v>24</v>
      </c>
      <c r="E1068" s="172" t="s">
        <v>43</v>
      </c>
      <c r="F1068" s="172" t="s">
        <v>125</v>
      </c>
      <c r="G1068" s="172" t="s">
        <v>84</v>
      </c>
      <c r="H1068" s="177">
        <v>1</v>
      </c>
      <c r="I1068" s="178">
        <v>2422</v>
      </c>
      <c r="J1068" s="176">
        <v>46087</v>
      </c>
      <c r="K1068" s="172" t="s">
        <v>93</v>
      </c>
      <c r="L1068" s="172" t="s">
        <v>94</v>
      </c>
      <c r="M1068" s="179">
        <v>0.43</v>
      </c>
      <c r="N1068" s="177"/>
      <c r="O1068" s="177">
        <v>35</v>
      </c>
      <c r="P1068" s="180">
        <v>-100.49</v>
      </c>
    </row>
    <row r="1069" spans="1:16" ht="19.5" hidden="1" customHeight="1">
      <c r="A1069" s="172" t="s">
        <v>2920</v>
      </c>
      <c r="B1069" s="176">
        <v>46089</v>
      </c>
      <c r="C1069" s="172" t="s">
        <v>100</v>
      </c>
      <c r="D1069" s="172" t="s">
        <v>101</v>
      </c>
      <c r="E1069" s="172" t="s">
        <v>43</v>
      </c>
      <c r="F1069" s="172" t="s">
        <v>125</v>
      </c>
      <c r="G1069" s="172" t="s">
        <v>84</v>
      </c>
      <c r="H1069" s="177">
        <v>1</v>
      </c>
      <c r="I1069" s="178">
        <v>2422</v>
      </c>
      <c r="J1069" s="176">
        <v>46087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443.33</v>
      </c>
    </row>
    <row r="1070" spans="1:16" ht="19.5" hidden="1" customHeight="1">
      <c r="A1070" s="172" t="s">
        <v>2920</v>
      </c>
      <c r="B1070" s="176">
        <v>46089</v>
      </c>
      <c r="C1070" s="172" t="s">
        <v>100</v>
      </c>
      <c r="D1070" s="172" t="s">
        <v>102</v>
      </c>
      <c r="E1070" s="172" t="s">
        <v>43</v>
      </c>
      <c r="F1070" s="172" t="s">
        <v>125</v>
      </c>
      <c r="G1070" s="172" t="s">
        <v>84</v>
      </c>
      <c r="H1070" s="177">
        <v>1</v>
      </c>
      <c r="I1070" s="178">
        <v>2422</v>
      </c>
      <c r="J1070" s="176">
        <v>46087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4.43</v>
      </c>
    </row>
    <row r="1071" spans="1:16" ht="19.5" hidden="1" customHeight="1">
      <c r="A1071" s="172" t="s">
        <v>2920</v>
      </c>
      <c r="B1071" s="176">
        <v>46089</v>
      </c>
      <c r="C1071" s="172" t="s">
        <v>100</v>
      </c>
      <c r="D1071" s="172" t="s">
        <v>103</v>
      </c>
      <c r="E1071" s="172" t="s">
        <v>43</v>
      </c>
      <c r="F1071" s="172" t="s">
        <v>125</v>
      </c>
      <c r="G1071" s="172" t="s">
        <v>84</v>
      </c>
      <c r="H1071" s="177">
        <v>1</v>
      </c>
      <c r="I1071" s="178">
        <v>2422</v>
      </c>
      <c r="J1071" s="176">
        <v>46087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1974.24</v>
      </c>
    </row>
    <row r="1072" spans="1:16" ht="19.5" hidden="1" customHeight="1">
      <c r="A1072" s="172" t="s">
        <v>2920</v>
      </c>
      <c r="B1072" s="176">
        <v>46089</v>
      </c>
      <c r="C1072" s="172" t="s">
        <v>104</v>
      </c>
      <c r="D1072" s="172" t="s">
        <v>105</v>
      </c>
      <c r="E1072" s="172" t="s">
        <v>43</v>
      </c>
      <c r="F1072" s="172" t="s">
        <v>125</v>
      </c>
      <c r="G1072" s="172" t="s">
        <v>84</v>
      </c>
      <c r="H1072" s="177">
        <v>1</v>
      </c>
      <c r="I1072" s="178">
        <v>2422</v>
      </c>
      <c r="J1072" s="176">
        <v>46087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-1041.46</v>
      </c>
    </row>
    <row r="1073" spans="1:16" ht="19.5" hidden="1" customHeight="1">
      <c r="A1073" s="172" t="s">
        <v>2920</v>
      </c>
      <c r="B1073" s="176">
        <v>46089</v>
      </c>
      <c r="C1073" s="172" t="s">
        <v>2694</v>
      </c>
      <c r="D1073" s="172" t="s">
        <v>95</v>
      </c>
      <c r="E1073" s="172" t="s">
        <v>43</v>
      </c>
      <c r="F1073" s="172" t="s">
        <v>125</v>
      </c>
      <c r="G1073" s="172" t="s">
        <v>84</v>
      </c>
      <c r="H1073" s="177">
        <v>1</v>
      </c>
      <c r="I1073" s="178">
        <v>2422</v>
      </c>
      <c r="J1073" s="176">
        <v>46087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-13.06</v>
      </c>
    </row>
    <row r="1074" spans="1:16" ht="19.5" hidden="1" customHeight="1">
      <c r="A1074" s="172" t="s">
        <v>2921</v>
      </c>
      <c r="B1074" s="176">
        <v>46089</v>
      </c>
      <c r="C1074" s="172" t="s">
        <v>92</v>
      </c>
      <c r="D1074" s="172" t="s">
        <v>24</v>
      </c>
      <c r="E1074" s="172" t="s">
        <v>57</v>
      </c>
      <c r="F1074" s="172" t="s">
        <v>1263</v>
      </c>
      <c r="G1074" s="172" t="s">
        <v>84</v>
      </c>
      <c r="H1074" s="177">
        <v>1</v>
      </c>
      <c r="I1074" s="178">
        <v>2289</v>
      </c>
      <c r="J1074" s="176">
        <v>46087</v>
      </c>
      <c r="K1074" s="172" t="s">
        <v>93</v>
      </c>
      <c r="L1074" s="172" t="s">
        <v>94</v>
      </c>
      <c r="M1074" s="179">
        <v>0.43</v>
      </c>
      <c r="N1074" s="177"/>
      <c r="O1074" s="177">
        <v>35</v>
      </c>
      <c r="P1074" s="180">
        <v>-111.78</v>
      </c>
    </row>
    <row r="1075" spans="1:16" ht="19.5" hidden="1" customHeight="1">
      <c r="A1075" s="172" t="s">
        <v>2921</v>
      </c>
      <c r="B1075" s="176">
        <v>46089</v>
      </c>
      <c r="C1075" s="172" t="s">
        <v>100</v>
      </c>
      <c r="D1075" s="172" t="s">
        <v>101</v>
      </c>
      <c r="E1075" s="172" t="s">
        <v>57</v>
      </c>
      <c r="F1075" s="172" t="s">
        <v>1263</v>
      </c>
      <c r="G1075" s="172" t="s">
        <v>84</v>
      </c>
      <c r="H1075" s="177">
        <v>1</v>
      </c>
      <c r="I1075" s="178">
        <v>2289</v>
      </c>
      <c r="J1075" s="176">
        <v>46087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991.44</v>
      </c>
    </row>
    <row r="1076" spans="1:16" ht="19.5" hidden="1" customHeight="1">
      <c r="A1076" s="172" t="s">
        <v>2921</v>
      </c>
      <c r="B1076" s="176">
        <v>46089</v>
      </c>
      <c r="C1076" s="172" t="s">
        <v>100</v>
      </c>
      <c r="D1076" s="172" t="s">
        <v>102</v>
      </c>
      <c r="E1076" s="172" t="s">
        <v>57</v>
      </c>
      <c r="F1076" s="172" t="s">
        <v>1263</v>
      </c>
      <c r="G1076" s="172" t="s">
        <v>84</v>
      </c>
      <c r="H1076" s="177">
        <v>1</v>
      </c>
      <c r="I1076" s="178">
        <v>2289</v>
      </c>
      <c r="J1076" s="176">
        <v>46087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9.91</v>
      </c>
    </row>
    <row r="1077" spans="1:16" ht="19.5" hidden="1" customHeight="1">
      <c r="A1077" s="172" t="s">
        <v>2921</v>
      </c>
      <c r="B1077" s="176">
        <v>46089</v>
      </c>
      <c r="C1077" s="172" t="s">
        <v>100</v>
      </c>
      <c r="D1077" s="172" t="s">
        <v>103</v>
      </c>
      <c r="E1077" s="172" t="s">
        <v>57</v>
      </c>
      <c r="F1077" s="172" t="s">
        <v>1263</v>
      </c>
      <c r="G1077" s="172" t="s">
        <v>84</v>
      </c>
      <c r="H1077" s="177">
        <v>1</v>
      </c>
      <c r="I1077" s="178">
        <v>2289</v>
      </c>
      <c r="J1077" s="176">
        <v>46087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1287.6500000000001</v>
      </c>
    </row>
    <row r="1078" spans="1:16" ht="19.5" hidden="1" customHeight="1">
      <c r="A1078" s="172" t="s">
        <v>2921</v>
      </c>
      <c r="B1078" s="176">
        <v>46089</v>
      </c>
      <c r="C1078" s="172" t="s">
        <v>104</v>
      </c>
      <c r="D1078" s="172" t="s">
        <v>105</v>
      </c>
      <c r="E1078" s="172" t="s">
        <v>57</v>
      </c>
      <c r="F1078" s="172" t="s">
        <v>1263</v>
      </c>
      <c r="G1078" s="172" t="s">
        <v>84</v>
      </c>
      <c r="H1078" s="177">
        <v>1</v>
      </c>
      <c r="I1078" s="178">
        <v>2289</v>
      </c>
      <c r="J1078" s="176">
        <v>46087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-984.27</v>
      </c>
    </row>
    <row r="1079" spans="1:16" ht="19.5" hidden="1" customHeight="1">
      <c r="A1079" s="172" t="s">
        <v>2921</v>
      </c>
      <c r="B1079" s="176">
        <v>46089</v>
      </c>
      <c r="C1079" s="172" t="s">
        <v>2694</v>
      </c>
      <c r="D1079" s="172" t="s">
        <v>95</v>
      </c>
      <c r="E1079" s="172" t="s">
        <v>57</v>
      </c>
      <c r="F1079" s="172" t="s">
        <v>1263</v>
      </c>
      <c r="G1079" s="172" t="s">
        <v>84</v>
      </c>
      <c r="H1079" s="177">
        <v>1</v>
      </c>
      <c r="I1079" s="178">
        <v>2289</v>
      </c>
      <c r="J1079" s="176">
        <v>46087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-10.29</v>
      </c>
    </row>
    <row r="1080" spans="1:16" ht="19.5" hidden="1" customHeight="1">
      <c r="A1080" s="172" t="s">
        <v>2921</v>
      </c>
      <c r="B1080" s="176">
        <v>46089</v>
      </c>
      <c r="C1080" s="172" t="s">
        <v>2694</v>
      </c>
      <c r="D1080" s="172" t="s">
        <v>82</v>
      </c>
      <c r="E1080" s="172" t="s">
        <v>57</v>
      </c>
      <c r="F1080" s="172" t="s">
        <v>1263</v>
      </c>
      <c r="G1080" s="172" t="s">
        <v>84</v>
      </c>
      <c r="H1080" s="177">
        <v>1</v>
      </c>
      <c r="I1080" s="178">
        <v>0</v>
      </c>
      <c r="J1080" s="176">
        <v>46087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-18.84</v>
      </c>
    </row>
    <row r="1081" spans="1:16" ht="19.5" hidden="1" customHeight="1">
      <c r="A1081" s="172" t="s">
        <v>2922</v>
      </c>
      <c r="B1081" s="176">
        <v>46089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46086</v>
      </c>
      <c r="K1081" s="172" t="s">
        <v>93</v>
      </c>
      <c r="L1081" s="172" t="s">
        <v>94</v>
      </c>
      <c r="M1081" s="179">
        <v>0</v>
      </c>
      <c r="N1081" s="177"/>
      <c r="O1081" s="177">
        <v>35</v>
      </c>
      <c r="P1081" s="180">
        <v>-56.94</v>
      </c>
    </row>
    <row r="1082" spans="1:16" ht="19.5" hidden="1" customHeight="1">
      <c r="A1082" s="172" t="s">
        <v>2922</v>
      </c>
      <c r="B1082" s="176">
        <v>46089</v>
      </c>
      <c r="C1082" s="172" t="s">
        <v>2694</v>
      </c>
      <c r="D1082" s="172" t="s">
        <v>95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0</v>
      </c>
      <c r="J1082" s="176">
        <v>46086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-16.53</v>
      </c>
    </row>
    <row r="1083" spans="1:16" ht="19.5" hidden="1" customHeight="1">
      <c r="A1083" s="172" t="s">
        <v>2922</v>
      </c>
      <c r="B1083" s="176">
        <v>46089</v>
      </c>
      <c r="C1083" s="172" t="s">
        <v>92</v>
      </c>
      <c r="D1083" s="172" t="s">
        <v>96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0</v>
      </c>
      <c r="J1083" s="176">
        <v>46086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2922</v>
      </c>
      <c r="B1084" s="176">
        <v>46089</v>
      </c>
      <c r="C1084" s="172" t="s">
        <v>92</v>
      </c>
      <c r="D1084" s="172" t="s">
        <v>97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0</v>
      </c>
      <c r="J1084" s="176">
        <v>46086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-56.94</v>
      </c>
    </row>
    <row r="1085" spans="1:16" ht="19.5" hidden="1" customHeight="1">
      <c r="A1085" s="172" t="s">
        <v>2922</v>
      </c>
      <c r="B1085" s="176">
        <v>46089</v>
      </c>
      <c r="C1085" s="172" t="s">
        <v>2694</v>
      </c>
      <c r="D1085" s="172" t="s">
        <v>98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0</v>
      </c>
      <c r="J1085" s="176">
        <v>46086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2923</v>
      </c>
      <c r="B1086" s="176">
        <v>46089</v>
      </c>
      <c r="C1086" s="172" t="s">
        <v>2694</v>
      </c>
      <c r="D1086" s="172" t="s">
        <v>82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46089</v>
      </c>
      <c r="K1086" s="172" t="s">
        <v>85</v>
      </c>
      <c r="L1086" s="172" t="s">
        <v>85</v>
      </c>
      <c r="M1086" s="179">
        <v>0</v>
      </c>
      <c r="N1086" s="177"/>
      <c r="O1086" s="177"/>
      <c r="P1086" s="180">
        <v>-11.51</v>
      </c>
    </row>
    <row r="1087" spans="1:16" ht="19.5" hidden="1" customHeight="1">
      <c r="A1087" s="172" t="s">
        <v>2924</v>
      </c>
      <c r="B1087" s="176">
        <v>46089</v>
      </c>
      <c r="C1087" s="172" t="s">
        <v>92</v>
      </c>
      <c r="D1087" s="172" t="s">
        <v>24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2410</v>
      </c>
      <c r="J1087" s="176">
        <v>46087</v>
      </c>
      <c r="K1087" s="172" t="s">
        <v>93</v>
      </c>
      <c r="L1087" s="172" t="s">
        <v>94</v>
      </c>
      <c r="M1087" s="179">
        <v>0.43</v>
      </c>
      <c r="N1087" s="177"/>
      <c r="O1087" s="177">
        <v>35</v>
      </c>
      <c r="P1087" s="180">
        <v>-113.72</v>
      </c>
    </row>
    <row r="1088" spans="1:16" ht="19.5" hidden="1" customHeight="1">
      <c r="A1088" s="172" t="s">
        <v>2924</v>
      </c>
      <c r="B1088" s="176">
        <v>46089</v>
      </c>
      <c r="C1088" s="172" t="s">
        <v>100</v>
      </c>
      <c r="D1088" s="172" t="s">
        <v>101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2410</v>
      </c>
      <c r="J1088" s="176">
        <v>46087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1048.57</v>
      </c>
    </row>
    <row r="1089" spans="1:16" ht="19.5" hidden="1" customHeight="1">
      <c r="A1089" s="172" t="s">
        <v>2924</v>
      </c>
      <c r="B1089" s="176">
        <v>46089</v>
      </c>
      <c r="C1089" s="172" t="s">
        <v>100</v>
      </c>
      <c r="D1089" s="172" t="s">
        <v>102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2410</v>
      </c>
      <c r="J1089" s="176">
        <v>46087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0</v>
      </c>
    </row>
    <row r="1090" spans="1:16" ht="19.5" hidden="1" customHeight="1">
      <c r="A1090" s="172" t="s">
        <v>2924</v>
      </c>
      <c r="B1090" s="176">
        <v>46089</v>
      </c>
      <c r="C1090" s="172" t="s">
        <v>100</v>
      </c>
      <c r="D1090" s="172" t="s">
        <v>103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2410</v>
      </c>
      <c r="J1090" s="176">
        <v>46087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1361.43</v>
      </c>
    </row>
    <row r="1091" spans="1:16" ht="19.5" hidden="1" customHeight="1">
      <c r="A1091" s="172" t="s">
        <v>2924</v>
      </c>
      <c r="B1091" s="176">
        <v>46089</v>
      </c>
      <c r="C1091" s="172" t="s">
        <v>104</v>
      </c>
      <c r="D1091" s="172" t="s">
        <v>105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2410</v>
      </c>
      <c r="J1091" s="176">
        <v>46087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-1036.3</v>
      </c>
    </row>
    <row r="1092" spans="1:16" ht="19.5" hidden="1" customHeight="1">
      <c r="A1092" s="172" t="s">
        <v>2925</v>
      </c>
      <c r="B1092" s="176">
        <v>46089</v>
      </c>
      <c r="C1092" s="172" t="s">
        <v>92</v>
      </c>
      <c r="D1092" s="172" t="s">
        <v>24</v>
      </c>
      <c r="E1092" s="172" t="s">
        <v>38</v>
      </c>
      <c r="F1092" s="172" t="s">
        <v>87</v>
      </c>
      <c r="G1092" s="172" t="s">
        <v>84</v>
      </c>
      <c r="H1092" s="177">
        <v>1</v>
      </c>
      <c r="I1092" s="178">
        <v>2327</v>
      </c>
      <c r="J1092" s="176">
        <v>46087</v>
      </c>
      <c r="K1092" s="172" t="s">
        <v>93</v>
      </c>
      <c r="L1092" s="172" t="s">
        <v>94</v>
      </c>
      <c r="M1092" s="179">
        <v>0.43</v>
      </c>
      <c r="N1092" s="177"/>
      <c r="O1092" s="177">
        <v>35</v>
      </c>
      <c r="P1092" s="180">
        <v>-98.97</v>
      </c>
    </row>
    <row r="1093" spans="1:16" ht="19.5" hidden="1" customHeight="1">
      <c r="A1093" s="172" t="s">
        <v>2925</v>
      </c>
      <c r="B1093" s="176">
        <v>46089</v>
      </c>
      <c r="C1093" s="172" t="s">
        <v>100</v>
      </c>
      <c r="D1093" s="172" t="s">
        <v>101</v>
      </c>
      <c r="E1093" s="172" t="s">
        <v>38</v>
      </c>
      <c r="F1093" s="172" t="s">
        <v>87</v>
      </c>
      <c r="G1093" s="172" t="s">
        <v>84</v>
      </c>
      <c r="H1093" s="177">
        <v>1</v>
      </c>
      <c r="I1093" s="178">
        <v>2327</v>
      </c>
      <c r="J1093" s="176">
        <v>46087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1013.33</v>
      </c>
    </row>
    <row r="1094" spans="1:16" ht="19.5" hidden="1" customHeight="1">
      <c r="A1094" s="172" t="s">
        <v>2925</v>
      </c>
      <c r="B1094" s="176">
        <v>46089</v>
      </c>
      <c r="C1094" s="172" t="s">
        <v>100</v>
      </c>
      <c r="D1094" s="172" t="s">
        <v>102</v>
      </c>
      <c r="E1094" s="172" t="s">
        <v>38</v>
      </c>
      <c r="F1094" s="172" t="s">
        <v>87</v>
      </c>
      <c r="G1094" s="172" t="s">
        <v>84</v>
      </c>
      <c r="H1094" s="177">
        <v>1</v>
      </c>
      <c r="I1094" s="178">
        <v>2327</v>
      </c>
      <c r="J1094" s="176">
        <v>46087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10.130000000000001</v>
      </c>
    </row>
    <row r="1095" spans="1:16" ht="19.5" hidden="1" customHeight="1">
      <c r="A1095" s="172" t="s">
        <v>2925</v>
      </c>
      <c r="B1095" s="176">
        <v>46089</v>
      </c>
      <c r="C1095" s="172" t="s">
        <v>100</v>
      </c>
      <c r="D1095" s="172" t="s">
        <v>103</v>
      </c>
      <c r="E1095" s="172" t="s">
        <v>38</v>
      </c>
      <c r="F1095" s="172" t="s">
        <v>87</v>
      </c>
      <c r="G1095" s="172" t="s">
        <v>84</v>
      </c>
      <c r="H1095" s="177">
        <v>1</v>
      </c>
      <c r="I1095" s="178">
        <v>2327</v>
      </c>
      <c r="J1095" s="176">
        <v>46087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1303.54</v>
      </c>
    </row>
    <row r="1096" spans="1:16" ht="19.5" hidden="1" customHeight="1">
      <c r="A1096" s="172" t="s">
        <v>2925</v>
      </c>
      <c r="B1096" s="176">
        <v>46089</v>
      </c>
      <c r="C1096" s="172" t="s">
        <v>104</v>
      </c>
      <c r="D1096" s="172" t="s">
        <v>105</v>
      </c>
      <c r="E1096" s="172" t="s">
        <v>38</v>
      </c>
      <c r="F1096" s="172" t="s">
        <v>87</v>
      </c>
      <c r="G1096" s="172" t="s">
        <v>84</v>
      </c>
      <c r="H1096" s="177">
        <v>1</v>
      </c>
      <c r="I1096" s="178">
        <v>2327</v>
      </c>
      <c r="J1096" s="176">
        <v>46087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-1000.61</v>
      </c>
    </row>
    <row r="1097" spans="1:16" ht="19.5" hidden="1" customHeight="1">
      <c r="A1097" s="172" t="s">
        <v>2925</v>
      </c>
      <c r="B1097" s="176">
        <v>46089</v>
      </c>
      <c r="C1097" s="172" t="s">
        <v>2694</v>
      </c>
      <c r="D1097" s="172" t="s">
        <v>95</v>
      </c>
      <c r="E1097" s="172" t="s">
        <v>38</v>
      </c>
      <c r="F1097" s="172" t="s">
        <v>87</v>
      </c>
      <c r="G1097" s="172" t="s">
        <v>84</v>
      </c>
      <c r="H1097" s="177">
        <v>1</v>
      </c>
      <c r="I1097" s="178">
        <v>2327</v>
      </c>
      <c r="J1097" s="176">
        <v>46087</v>
      </c>
      <c r="K1097" s="172" t="s">
        <v>93</v>
      </c>
      <c r="L1097" s="172" t="s">
        <v>94</v>
      </c>
      <c r="M1097" s="179">
        <v>0.43</v>
      </c>
      <c r="N1097" s="177"/>
      <c r="O1097" s="177"/>
      <c r="P1097" s="180">
        <v>-17.96</v>
      </c>
    </row>
    <row r="1098" spans="1:16" ht="19.5" hidden="1" customHeight="1">
      <c r="A1098" s="172" t="s">
        <v>2926</v>
      </c>
      <c r="B1098" s="176">
        <v>46089</v>
      </c>
      <c r="C1098" s="172" t="s">
        <v>2694</v>
      </c>
      <c r="D1098" s="172" t="s">
        <v>82</v>
      </c>
      <c r="E1098" s="172" t="s">
        <v>43</v>
      </c>
      <c r="F1098" s="172" t="s">
        <v>125</v>
      </c>
      <c r="G1098" s="172" t="s">
        <v>84</v>
      </c>
      <c r="H1098" s="177">
        <v>1</v>
      </c>
      <c r="I1098" s="178">
        <v>0</v>
      </c>
      <c r="J1098" s="176">
        <v>46089</v>
      </c>
      <c r="K1098" s="172" t="s">
        <v>85</v>
      </c>
      <c r="L1098" s="172" t="s">
        <v>85</v>
      </c>
      <c r="M1098" s="179">
        <v>0</v>
      </c>
      <c r="N1098" s="177"/>
      <c r="O1098" s="177"/>
      <c r="P1098" s="180">
        <v>-16.05</v>
      </c>
    </row>
    <row r="1099" spans="1:16" ht="19.5" hidden="1" customHeight="1">
      <c r="A1099" s="172" t="s">
        <v>2926</v>
      </c>
      <c r="B1099" s="176">
        <v>46089</v>
      </c>
      <c r="C1099" s="172" t="s">
        <v>2694</v>
      </c>
      <c r="D1099" s="172" t="s">
        <v>82</v>
      </c>
      <c r="E1099" s="172" t="s">
        <v>43</v>
      </c>
      <c r="F1099" s="172" t="s">
        <v>125</v>
      </c>
      <c r="G1099" s="172" t="s">
        <v>84</v>
      </c>
      <c r="H1099" s="177">
        <v>1</v>
      </c>
      <c r="I1099" s="178">
        <v>0</v>
      </c>
      <c r="J1099" s="176">
        <v>46089</v>
      </c>
      <c r="K1099" s="172" t="s">
        <v>85</v>
      </c>
      <c r="L1099" s="172" t="s">
        <v>85</v>
      </c>
      <c r="M1099" s="179">
        <v>0</v>
      </c>
      <c r="N1099" s="177"/>
      <c r="O1099" s="177"/>
      <c r="P1099" s="180">
        <v>16.05</v>
      </c>
    </row>
    <row r="1100" spans="1:16" ht="19.5" hidden="1" customHeight="1">
      <c r="A1100" s="172" t="s">
        <v>2927</v>
      </c>
      <c r="B1100" s="176">
        <v>46089</v>
      </c>
      <c r="C1100" s="172" t="s">
        <v>92</v>
      </c>
      <c r="D1100" s="172" t="s">
        <v>24</v>
      </c>
      <c r="E1100" s="172" t="s">
        <v>39</v>
      </c>
      <c r="F1100" s="172" t="s">
        <v>117</v>
      </c>
      <c r="G1100" s="172" t="s">
        <v>84</v>
      </c>
      <c r="H1100" s="177">
        <v>1</v>
      </c>
      <c r="I1100" s="178">
        <v>2327</v>
      </c>
      <c r="J1100" s="176">
        <v>46085</v>
      </c>
      <c r="K1100" s="172" t="s">
        <v>93</v>
      </c>
      <c r="L1100" s="172" t="s">
        <v>94</v>
      </c>
      <c r="M1100" s="179">
        <v>0.43</v>
      </c>
      <c r="N1100" s="177"/>
      <c r="O1100" s="177">
        <v>34</v>
      </c>
      <c r="P1100" s="180">
        <v>-92.45</v>
      </c>
    </row>
    <row r="1101" spans="1:16" ht="19.5" hidden="1" customHeight="1">
      <c r="A1101" s="172" t="s">
        <v>2927</v>
      </c>
      <c r="B1101" s="176">
        <v>46089</v>
      </c>
      <c r="C1101" s="172" t="s">
        <v>100</v>
      </c>
      <c r="D1101" s="172" t="s">
        <v>101</v>
      </c>
      <c r="E1101" s="172" t="s">
        <v>39</v>
      </c>
      <c r="F1101" s="172" t="s">
        <v>117</v>
      </c>
      <c r="G1101" s="172" t="s">
        <v>84</v>
      </c>
      <c r="H1101" s="177">
        <v>1</v>
      </c>
      <c r="I1101" s="178">
        <v>2327</v>
      </c>
      <c r="J1101" s="176">
        <v>46085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1018.1</v>
      </c>
    </row>
    <row r="1102" spans="1:16" ht="19.5" hidden="1" customHeight="1">
      <c r="A1102" s="172" t="s">
        <v>2927</v>
      </c>
      <c r="B1102" s="176">
        <v>46089</v>
      </c>
      <c r="C1102" s="172" t="s">
        <v>100</v>
      </c>
      <c r="D1102" s="172" t="s">
        <v>102</v>
      </c>
      <c r="E1102" s="172" t="s">
        <v>39</v>
      </c>
      <c r="F1102" s="172" t="s">
        <v>117</v>
      </c>
      <c r="G1102" s="172" t="s">
        <v>84</v>
      </c>
      <c r="H1102" s="177">
        <v>1</v>
      </c>
      <c r="I1102" s="178">
        <v>2327</v>
      </c>
      <c r="J1102" s="176">
        <v>46085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10.18</v>
      </c>
    </row>
    <row r="1103" spans="1:16" ht="19.5" hidden="1" customHeight="1">
      <c r="A1103" s="172" t="s">
        <v>2927</v>
      </c>
      <c r="B1103" s="176">
        <v>46089</v>
      </c>
      <c r="C1103" s="172" t="s">
        <v>100</v>
      </c>
      <c r="D1103" s="172" t="s">
        <v>103</v>
      </c>
      <c r="E1103" s="172" t="s">
        <v>39</v>
      </c>
      <c r="F1103" s="172" t="s">
        <v>117</v>
      </c>
      <c r="G1103" s="172" t="s">
        <v>84</v>
      </c>
      <c r="H1103" s="177">
        <v>1</v>
      </c>
      <c r="I1103" s="178">
        <v>2327</v>
      </c>
      <c r="J1103" s="176">
        <v>46085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1298.72</v>
      </c>
    </row>
    <row r="1104" spans="1:16" ht="19.5" hidden="1" customHeight="1">
      <c r="A1104" s="172" t="s">
        <v>2927</v>
      </c>
      <c r="B1104" s="176">
        <v>46089</v>
      </c>
      <c r="C1104" s="172" t="s">
        <v>104</v>
      </c>
      <c r="D1104" s="172" t="s">
        <v>105</v>
      </c>
      <c r="E1104" s="172" t="s">
        <v>39</v>
      </c>
      <c r="F1104" s="172" t="s">
        <v>117</v>
      </c>
      <c r="G1104" s="172" t="s">
        <v>84</v>
      </c>
      <c r="H1104" s="177">
        <v>1</v>
      </c>
      <c r="I1104" s="178">
        <v>2327</v>
      </c>
      <c r="J1104" s="176">
        <v>46085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-1000.61</v>
      </c>
    </row>
    <row r="1105" spans="1:16" ht="19.5" hidden="1" customHeight="1">
      <c r="A1105" s="172" t="s">
        <v>2927</v>
      </c>
      <c r="B1105" s="176">
        <v>46089</v>
      </c>
      <c r="C1105" s="172" t="s">
        <v>2694</v>
      </c>
      <c r="D1105" s="172" t="s">
        <v>95</v>
      </c>
      <c r="E1105" s="172" t="s">
        <v>39</v>
      </c>
      <c r="F1105" s="172" t="s">
        <v>117</v>
      </c>
      <c r="G1105" s="172" t="s">
        <v>84</v>
      </c>
      <c r="H1105" s="177">
        <v>1</v>
      </c>
      <c r="I1105" s="178">
        <v>2327</v>
      </c>
      <c r="J1105" s="176">
        <v>46085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-12.04</v>
      </c>
    </row>
    <row r="1106" spans="1:16" ht="19.5" hidden="1" customHeight="1">
      <c r="A1106" s="172" t="s">
        <v>2927</v>
      </c>
      <c r="B1106" s="176">
        <v>46089</v>
      </c>
      <c r="C1106" s="172" t="s">
        <v>2694</v>
      </c>
      <c r="D1106" s="172" t="s">
        <v>82</v>
      </c>
      <c r="E1106" s="172" t="s">
        <v>39</v>
      </c>
      <c r="F1106" s="172" t="s">
        <v>117</v>
      </c>
      <c r="G1106" s="172" t="s">
        <v>84</v>
      </c>
      <c r="H1106" s="177">
        <v>1</v>
      </c>
      <c r="I1106" s="178">
        <v>0</v>
      </c>
      <c r="J1106" s="176">
        <v>46085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-19.34</v>
      </c>
    </row>
    <row r="1107" spans="1:16" ht="19.5" hidden="1" customHeight="1">
      <c r="A1107" s="172" t="s">
        <v>2928</v>
      </c>
      <c r="B1107" s="176">
        <v>46089</v>
      </c>
      <c r="C1107" s="172" t="s">
        <v>2694</v>
      </c>
      <c r="D1107" s="172" t="s">
        <v>82</v>
      </c>
      <c r="E1107" s="172" t="s">
        <v>57</v>
      </c>
      <c r="F1107" s="172" t="s">
        <v>1263</v>
      </c>
      <c r="G1107" s="172" t="s">
        <v>84</v>
      </c>
      <c r="H1107" s="177">
        <v>1</v>
      </c>
      <c r="I1107" s="178">
        <v>0</v>
      </c>
      <c r="J1107" s="176">
        <v>46089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-6.41</v>
      </c>
    </row>
    <row r="1108" spans="1:16" ht="19.5" hidden="1" customHeight="1">
      <c r="A1108" s="172" t="s">
        <v>2929</v>
      </c>
      <c r="B1108" s="176">
        <v>46089</v>
      </c>
      <c r="C1108" s="172" t="s">
        <v>92</v>
      </c>
      <c r="D1108" s="172" t="s">
        <v>24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2500</v>
      </c>
      <c r="J1108" s="176">
        <v>46075</v>
      </c>
      <c r="K1108" s="172" t="s">
        <v>93</v>
      </c>
      <c r="L1108" s="172" t="s">
        <v>94</v>
      </c>
      <c r="M1108" s="179">
        <v>0.43</v>
      </c>
      <c r="N1108" s="177"/>
      <c r="O1108" s="177">
        <v>37</v>
      </c>
      <c r="P1108" s="180">
        <v>-115.48</v>
      </c>
    </row>
    <row r="1109" spans="1:16" ht="19.5" hidden="1" customHeight="1">
      <c r="A1109" s="172" t="s">
        <v>2929</v>
      </c>
      <c r="B1109" s="176">
        <v>46089</v>
      </c>
      <c r="C1109" s="172" t="s">
        <v>100</v>
      </c>
      <c r="D1109" s="172" t="s">
        <v>101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2500</v>
      </c>
      <c r="J1109" s="176">
        <v>46075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994.3</v>
      </c>
    </row>
    <row r="1110" spans="1:16" ht="19.5" hidden="1" customHeight="1">
      <c r="A1110" s="172" t="s">
        <v>2929</v>
      </c>
      <c r="B1110" s="176">
        <v>46089</v>
      </c>
      <c r="C1110" s="172" t="s">
        <v>100</v>
      </c>
      <c r="D1110" s="172" t="s">
        <v>102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2500</v>
      </c>
      <c r="J1110" s="176">
        <v>46075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9.94</v>
      </c>
    </row>
    <row r="1111" spans="1:16" ht="19.5" hidden="1" customHeight="1">
      <c r="A1111" s="172" t="s">
        <v>2929</v>
      </c>
      <c r="B1111" s="176">
        <v>46089</v>
      </c>
      <c r="C1111" s="172" t="s">
        <v>100</v>
      </c>
      <c r="D1111" s="172" t="s">
        <v>103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2500</v>
      </c>
      <c r="J1111" s="176">
        <v>46075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1495.76</v>
      </c>
    </row>
    <row r="1112" spans="1:16" ht="19.5" hidden="1" customHeight="1">
      <c r="A1112" s="172" t="s">
        <v>2929</v>
      </c>
      <c r="B1112" s="176">
        <v>46089</v>
      </c>
      <c r="C1112" s="172" t="s">
        <v>104</v>
      </c>
      <c r="D1112" s="172" t="s">
        <v>105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2500</v>
      </c>
      <c r="J1112" s="176">
        <v>46075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-1075</v>
      </c>
    </row>
    <row r="1113" spans="1:16" ht="19.5" hidden="1" customHeight="1">
      <c r="A1113" s="172" t="s">
        <v>2929</v>
      </c>
      <c r="B1113" s="176">
        <v>46089</v>
      </c>
      <c r="C1113" s="172" t="s">
        <v>2694</v>
      </c>
      <c r="D1113" s="172" t="s">
        <v>95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2500</v>
      </c>
      <c r="J1113" s="176">
        <v>46075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-25</v>
      </c>
    </row>
    <row r="1114" spans="1:16" ht="19.5" hidden="1" customHeight="1">
      <c r="A1114" s="172" t="s">
        <v>2930</v>
      </c>
      <c r="B1114" s="176">
        <v>46089</v>
      </c>
      <c r="C1114" s="172" t="s">
        <v>92</v>
      </c>
      <c r="D1114" s="172" t="s">
        <v>24</v>
      </c>
      <c r="E1114" s="172" t="s">
        <v>41</v>
      </c>
      <c r="F1114" s="172" t="s">
        <v>83</v>
      </c>
      <c r="G1114" s="172" t="s">
        <v>84</v>
      </c>
      <c r="H1114" s="177">
        <v>1</v>
      </c>
      <c r="I1114" s="178">
        <v>2327</v>
      </c>
      <c r="J1114" s="176">
        <v>46086</v>
      </c>
      <c r="K1114" s="172" t="s">
        <v>93</v>
      </c>
      <c r="L1114" s="172" t="s">
        <v>94</v>
      </c>
      <c r="M1114" s="179">
        <v>0.43</v>
      </c>
      <c r="N1114" s="177"/>
      <c r="O1114" s="177">
        <v>35</v>
      </c>
      <c r="P1114" s="180">
        <v>-98.97</v>
      </c>
    </row>
    <row r="1115" spans="1:16" ht="19.5" hidden="1" customHeight="1">
      <c r="A1115" s="172" t="s">
        <v>2930</v>
      </c>
      <c r="B1115" s="176">
        <v>46089</v>
      </c>
      <c r="C1115" s="172" t="s">
        <v>100</v>
      </c>
      <c r="D1115" s="172" t="s">
        <v>101</v>
      </c>
      <c r="E1115" s="172" t="s">
        <v>41</v>
      </c>
      <c r="F1115" s="172" t="s">
        <v>83</v>
      </c>
      <c r="G1115" s="172" t="s">
        <v>84</v>
      </c>
      <c r="H1115" s="177">
        <v>1</v>
      </c>
      <c r="I1115" s="178">
        <v>2327</v>
      </c>
      <c r="J1115" s="176">
        <v>46086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810.66</v>
      </c>
    </row>
    <row r="1116" spans="1:16" ht="19.5" hidden="1" customHeight="1">
      <c r="A1116" s="172" t="s">
        <v>2930</v>
      </c>
      <c r="B1116" s="176">
        <v>46089</v>
      </c>
      <c r="C1116" s="172" t="s">
        <v>100</v>
      </c>
      <c r="D1116" s="172" t="s">
        <v>102</v>
      </c>
      <c r="E1116" s="172" t="s">
        <v>41</v>
      </c>
      <c r="F1116" s="172" t="s">
        <v>83</v>
      </c>
      <c r="G1116" s="172" t="s">
        <v>84</v>
      </c>
      <c r="H1116" s="177">
        <v>1</v>
      </c>
      <c r="I1116" s="178">
        <v>2327</v>
      </c>
      <c r="J1116" s="176">
        <v>46086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8.11</v>
      </c>
    </row>
    <row r="1117" spans="1:16" ht="19.5" hidden="1" customHeight="1">
      <c r="A1117" s="172" t="s">
        <v>2930</v>
      </c>
      <c r="B1117" s="176">
        <v>46089</v>
      </c>
      <c r="C1117" s="172" t="s">
        <v>100</v>
      </c>
      <c r="D1117" s="172" t="s">
        <v>103</v>
      </c>
      <c r="E1117" s="172" t="s">
        <v>41</v>
      </c>
      <c r="F1117" s="172" t="s">
        <v>83</v>
      </c>
      <c r="G1117" s="172" t="s">
        <v>84</v>
      </c>
      <c r="H1117" s="177">
        <v>1</v>
      </c>
      <c r="I1117" s="178">
        <v>2327</v>
      </c>
      <c r="J1117" s="176">
        <v>46086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1508.23</v>
      </c>
    </row>
    <row r="1118" spans="1:16" ht="19.5" hidden="1" customHeight="1">
      <c r="A1118" s="172" t="s">
        <v>2930</v>
      </c>
      <c r="B1118" s="176">
        <v>46089</v>
      </c>
      <c r="C1118" s="172" t="s">
        <v>104</v>
      </c>
      <c r="D1118" s="172" t="s">
        <v>105</v>
      </c>
      <c r="E1118" s="172" t="s">
        <v>41</v>
      </c>
      <c r="F1118" s="172" t="s">
        <v>83</v>
      </c>
      <c r="G1118" s="172" t="s">
        <v>84</v>
      </c>
      <c r="H1118" s="177">
        <v>1</v>
      </c>
      <c r="I1118" s="178">
        <v>2327</v>
      </c>
      <c r="J1118" s="176">
        <v>46086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-1000.61</v>
      </c>
    </row>
    <row r="1119" spans="1:16" ht="19.5" hidden="1" customHeight="1">
      <c r="A1119" s="172" t="s">
        <v>2930</v>
      </c>
      <c r="B1119" s="176">
        <v>46089</v>
      </c>
      <c r="C1119" s="172" t="s">
        <v>2694</v>
      </c>
      <c r="D1119" s="172" t="s">
        <v>95</v>
      </c>
      <c r="E1119" s="172" t="s">
        <v>41</v>
      </c>
      <c r="F1119" s="172" t="s">
        <v>83</v>
      </c>
      <c r="G1119" s="172" t="s">
        <v>84</v>
      </c>
      <c r="H1119" s="177">
        <v>1</v>
      </c>
      <c r="I1119" s="178">
        <v>2327</v>
      </c>
      <c r="J1119" s="176">
        <v>46086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-13.53</v>
      </c>
    </row>
    <row r="1120" spans="1:16" ht="19.5" hidden="1" customHeight="1">
      <c r="A1120" s="172" t="s">
        <v>2931</v>
      </c>
      <c r="B1120" s="176">
        <v>46089</v>
      </c>
      <c r="C1120" s="172" t="s">
        <v>92</v>
      </c>
      <c r="D1120" s="172" t="s">
        <v>24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46081</v>
      </c>
      <c r="K1120" s="172" t="s">
        <v>93</v>
      </c>
      <c r="L1120" s="172" t="s">
        <v>94</v>
      </c>
      <c r="M1120" s="179">
        <v>0</v>
      </c>
      <c r="N1120" s="177"/>
      <c r="O1120" s="177">
        <v>35</v>
      </c>
      <c r="P1120" s="180">
        <v>-56.94</v>
      </c>
    </row>
    <row r="1121" spans="1:16" ht="19.5" hidden="1" customHeight="1">
      <c r="A1121" s="172" t="s">
        <v>2931</v>
      </c>
      <c r="B1121" s="176">
        <v>46089</v>
      </c>
      <c r="C1121" s="172" t="s">
        <v>2694</v>
      </c>
      <c r="D1121" s="172" t="s">
        <v>95</v>
      </c>
      <c r="E1121" s="172" t="s">
        <v>53</v>
      </c>
      <c r="F1121" s="172" t="s">
        <v>120</v>
      </c>
      <c r="G1121" s="172" t="s">
        <v>84</v>
      </c>
      <c r="H1121" s="177">
        <v>1</v>
      </c>
      <c r="I1121" s="178">
        <v>0</v>
      </c>
      <c r="J1121" s="176">
        <v>46081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-13.52</v>
      </c>
    </row>
    <row r="1122" spans="1:16" ht="19.5" hidden="1" customHeight="1">
      <c r="A1122" s="172" t="s">
        <v>2931</v>
      </c>
      <c r="B1122" s="176">
        <v>46089</v>
      </c>
      <c r="C1122" s="172" t="s">
        <v>92</v>
      </c>
      <c r="D1122" s="172" t="s">
        <v>96</v>
      </c>
      <c r="E1122" s="172" t="s">
        <v>53</v>
      </c>
      <c r="F1122" s="172" t="s">
        <v>120</v>
      </c>
      <c r="G1122" s="172" t="s">
        <v>84</v>
      </c>
      <c r="H1122" s="177">
        <v>1</v>
      </c>
      <c r="I1122" s="178">
        <v>0</v>
      </c>
      <c r="J1122" s="176">
        <v>46081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2931</v>
      </c>
      <c r="B1123" s="176">
        <v>46089</v>
      </c>
      <c r="C1123" s="172" t="s">
        <v>92</v>
      </c>
      <c r="D1123" s="172" t="s">
        <v>97</v>
      </c>
      <c r="E1123" s="172" t="s">
        <v>53</v>
      </c>
      <c r="F1123" s="172" t="s">
        <v>120</v>
      </c>
      <c r="G1123" s="172" t="s">
        <v>84</v>
      </c>
      <c r="H1123" s="177">
        <v>1</v>
      </c>
      <c r="I1123" s="178">
        <v>0</v>
      </c>
      <c r="J1123" s="176">
        <v>46081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-56.94</v>
      </c>
    </row>
    <row r="1124" spans="1:16" ht="19.5" hidden="1" customHeight="1">
      <c r="A1124" s="172" t="s">
        <v>2931</v>
      </c>
      <c r="B1124" s="176">
        <v>46089</v>
      </c>
      <c r="C1124" s="172" t="s">
        <v>2694</v>
      </c>
      <c r="D1124" s="172" t="s">
        <v>98</v>
      </c>
      <c r="E1124" s="172" t="s">
        <v>53</v>
      </c>
      <c r="F1124" s="172" t="s">
        <v>120</v>
      </c>
      <c r="G1124" s="172" t="s">
        <v>84</v>
      </c>
      <c r="H1124" s="177">
        <v>1</v>
      </c>
      <c r="I1124" s="178">
        <v>0</v>
      </c>
      <c r="J1124" s="176">
        <v>46081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2929</v>
      </c>
      <c r="B1125" s="176">
        <v>46089</v>
      </c>
      <c r="C1125" s="172" t="s">
        <v>2694</v>
      </c>
      <c r="D1125" s="172" t="s">
        <v>82</v>
      </c>
      <c r="E1125" s="172" t="s">
        <v>42</v>
      </c>
      <c r="F1125" s="172" t="s">
        <v>89</v>
      </c>
      <c r="G1125" s="172" t="s">
        <v>84</v>
      </c>
      <c r="H1125" s="177">
        <v>1</v>
      </c>
      <c r="I1125" s="178">
        <v>0</v>
      </c>
      <c r="J1125" s="176">
        <v>46075</v>
      </c>
      <c r="K1125" s="172" t="s">
        <v>85</v>
      </c>
      <c r="L1125" s="172" t="s">
        <v>85</v>
      </c>
      <c r="M1125" s="179">
        <v>0</v>
      </c>
      <c r="N1125" s="177"/>
      <c r="O1125" s="177"/>
      <c r="P1125" s="180">
        <v>-18.89</v>
      </c>
    </row>
    <row r="1126" spans="1:16" ht="19.5" hidden="1" customHeight="1">
      <c r="A1126" s="172" t="s">
        <v>2930</v>
      </c>
      <c r="B1126" s="176">
        <v>46089</v>
      </c>
      <c r="C1126" s="172" t="s">
        <v>2694</v>
      </c>
      <c r="D1126" s="172" t="s">
        <v>82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46086</v>
      </c>
      <c r="K1126" s="172" t="s">
        <v>85</v>
      </c>
      <c r="L1126" s="172" t="s">
        <v>85</v>
      </c>
      <c r="M1126" s="179">
        <v>0</v>
      </c>
      <c r="N1126" s="177"/>
      <c r="O1126" s="177"/>
      <c r="P1126" s="180">
        <v>-15.4</v>
      </c>
    </row>
    <row r="1127" spans="1:16" ht="19.5" hidden="1" customHeight="1">
      <c r="A1127" s="172" t="s">
        <v>2932</v>
      </c>
      <c r="B1127" s="176">
        <v>46089</v>
      </c>
      <c r="C1127" s="172" t="s">
        <v>92</v>
      </c>
      <c r="D1127" s="172" t="s">
        <v>24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2422</v>
      </c>
      <c r="J1127" s="176">
        <v>46087</v>
      </c>
      <c r="K1127" s="172" t="s">
        <v>93</v>
      </c>
      <c r="L1127" s="172" t="s">
        <v>94</v>
      </c>
      <c r="M1127" s="179">
        <v>0.43</v>
      </c>
      <c r="N1127" s="177"/>
      <c r="O1127" s="177">
        <v>35</v>
      </c>
      <c r="P1127" s="180">
        <v>-113.91</v>
      </c>
    </row>
    <row r="1128" spans="1:16" ht="19.5" hidden="1" customHeight="1">
      <c r="A1128" s="172" t="s">
        <v>2932</v>
      </c>
      <c r="B1128" s="176">
        <v>46089</v>
      </c>
      <c r="C1128" s="172" t="s">
        <v>100</v>
      </c>
      <c r="D1128" s="172" t="s">
        <v>101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2422</v>
      </c>
      <c r="J1128" s="176">
        <v>46087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843.16</v>
      </c>
    </row>
    <row r="1129" spans="1:16" ht="19.5" hidden="1" customHeight="1">
      <c r="A1129" s="172" t="s">
        <v>2932</v>
      </c>
      <c r="B1129" s="176">
        <v>46089</v>
      </c>
      <c r="C1129" s="172" t="s">
        <v>100</v>
      </c>
      <c r="D1129" s="172" t="s">
        <v>102</v>
      </c>
      <c r="E1129" s="172" t="s">
        <v>58</v>
      </c>
      <c r="F1129" s="172" t="s">
        <v>1300</v>
      </c>
      <c r="G1129" s="172" t="s">
        <v>84</v>
      </c>
      <c r="H1129" s="177">
        <v>1</v>
      </c>
      <c r="I1129" s="178">
        <v>2422</v>
      </c>
      <c r="J1129" s="176">
        <v>46087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8.43</v>
      </c>
    </row>
    <row r="1130" spans="1:16" ht="19.5" hidden="1" customHeight="1">
      <c r="A1130" s="172" t="s">
        <v>2932</v>
      </c>
      <c r="B1130" s="176">
        <v>46089</v>
      </c>
      <c r="C1130" s="172" t="s">
        <v>100</v>
      </c>
      <c r="D1130" s="172" t="s">
        <v>103</v>
      </c>
      <c r="E1130" s="172" t="s">
        <v>58</v>
      </c>
      <c r="F1130" s="172" t="s">
        <v>1300</v>
      </c>
      <c r="G1130" s="172" t="s">
        <v>84</v>
      </c>
      <c r="H1130" s="177">
        <v>1</v>
      </c>
      <c r="I1130" s="178">
        <v>2422</v>
      </c>
      <c r="J1130" s="176">
        <v>46087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1570.41</v>
      </c>
    </row>
    <row r="1131" spans="1:16" ht="19.5" hidden="1" customHeight="1">
      <c r="A1131" s="172" t="s">
        <v>2932</v>
      </c>
      <c r="B1131" s="176">
        <v>46089</v>
      </c>
      <c r="C1131" s="172" t="s">
        <v>104</v>
      </c>
      <c r="D1131" s="172" t="s">
        <v>105</v>
      </c>
      <c r="E1131" s="172" t="s">
        <v>58</v>
      </c>
      <c r="F1131" s="172" t="s">
        <v>1300</v>
      </c>
      <c r="G1131" s="172" t="s">
        <v>84</v>
      </c>
      <c r="H1131" s="177">
        <v>1</v>
      </c>
      <c r="I1131" s="178">
        <v>2422</v>
      </c>
      <c r="J1131" s="176">
        <v>46087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-1041.46</v>
      </c>
    </row>
    <row r="1132" spans="1:16" ht="19.5" hidden="1" customHeight="1">
      <c r="A1132" s="172" t="s">
        <v>2932</v>
      </c>
      <c r="B1132" s="176">
        <v>46089</v>
      </c>
      <c r="C1132" s="172" t="s">
        <v>2694</v>
      </c>
      <c r="D1132" s="172" t="s">
        <v>95</v>
      </c>
      <c r="E1132" s="172" t="s">
        <v>58</v>
      </c>
      <c r="F1132" s="172" t="s">
        <v>1300</v>
      </c>
      <c r="G1132" s="172" t="s">
        <v>84</v>
      </c>
      <c r="H1132" s="177">
        <v>1</v>
      </c>
      <c r="I1132" s="178">
        <v>2422</v>
      </c>
      <c r="J1132" s="176">
        <v>46087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-11.57</v>
      </c>
    </row>
    <row r="1133" spans="1:16" ht="19.5" hidden="1" customHeight="1">
      <c r="A1133" s="172" t="s">
        <v>2933</v>
      </c>
      <c r="B1133" s="176">
        <v>46089</v>
      </c>
      <c r="C1133" s="172" t="s">
        <v>92</v>
      </c>
      <c r="D1133" s="172" t="s">
        <v>24</v>
      </c>
      <c r="E1133" s="172" t="s">
        <v>41</v>
      </c>
      <c r="F1133" s="172" t="s">
        <v>83</v>
      </c>
      <c r="G1133" s="172" t="s">
        <v>84</v>
      </c>
      <c r="H1133" s="177">
        <v>1</v>
      </c>
      <c r="I1133" s="178">
        <v>2327</v>
      </c>
      <c r="J1133" s="176">
        <v>46087</v>
      </c>
      <c r="K1133" s="172" t="s">
        <v>93</v>
      </c>
      <c r="L1133" s="172" t="s">
        <v>94</v>
      </c>
      <c r="M1133" s="179">
        <v>0.43</v>
      </c>
      <c r="N1133" s="177"/>
      <c r="O1133" s="177">
        <v>35</v>
      </c>
      <c r="P1133" s="180">
        <v>-98.97</v>
      </c>
    </row>
    <row r="1134" spans="1:16" ht="19.5" hidden="1" customHeight="1">
      <c r="A1134" s="172" t="s">
        <v>2933</v>
      </c>
      <c r="B1134" s="176">
        <v>46089</v>
      </c>
      <c r="C1134" s="172" t="s">
        <v>100</v>
      </c>
      <c r="D1134" s="172" t="s">
        <v>101</v>
      </c>
      <c r="E1134" s="172" t="s">
        <v>41</v>
      </c>
      <c r="F1134" s="172" t="s">
        <v>83</v>
      </c>
      <c r="G1134" s="172" t="s">
        <v>84</v>
      </c>
      <c r="H1134" s="177">
        <v>1</v>
      </c>
      <c r="I1134" s="178">
        <v>2327</v>
      </c>
      <c r="J1134" s="176">
        <v>46087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838.1</v>
      </c>
    </row>
    <row r="1135" spans="1:16" ht="19.5" hidden="1" customHeight="1">
      <c r="A1135" s="172" t="s">
        <v>2933</v>
      </c>
      <c r="B1135" s="176">
        <v>46089</v>
      </c>
      <c r="C1135" s="172" t="s">
        <v>100</v>
      </c>
      <c r="D1135" s="172" t="s">
        <v>102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2327</v>
      </c>
      <c r="J1135" s="176">
        <v>46087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8.3800000000000008</v>
      </c>
    </row>
    <row r="1136" spans="1:16" ht="19.5" hidden="1" customHeight="1">
      <c r="A1136" s="172" t="s">
        <v>2933</v>
      </c>
      <c r="B1136" s="176">
        <v>46089</v>
      </c>
      <c r="C1136" s="172" t="s">
        <v>100</v>
      </c>
      <c r="D1136" s="172" t="s">
        <v>103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2327</v>
      </c>
      <c r="J1136" s="176">
        <v>46087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1480.52</v>
      </c>
    </row>
    <row r="1137" spans="1:16" ht="19.5" hidden="1" customHeight="1">
      <c r="A1137" s="172" t="s">
        <v>2933</v>
      </c>
      <c r="B1137" s="176">
        <v>46089</v>
      </c>
      <c r="C1137" s="172" t="s">
        <v>104</v>
      </c>
      <c r="D1137" s="172" t="s">
        <v>105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2327</v>
      </c>
      <c r="J1137" s="176">
        <v>46087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-1000.61</v>
      </c>
    </row>
    <row r="1138" spans="1:16" ht="19.5" hidden="1" customHeight="1">
      <c r="A1138" s="172" t="s">
        <v>2933</v>
      </c>
      <c r="B1138" s="176">
        <v>46089</v>
      </c>
      <c r="C1138" s="172" t="s">
        <v>2694</v>
      </c>
      <c r="D1138" s="172" t="s">
        <v>95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2327</v>
      </c>
      <c r="J1138" s="176">
        <v>46087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-21.95</v>
      </c>
    </row>
    <row r="1139" spans="1:16" ht="19.5" hidden="1" customHeight="1">
      <c r="A1139" s="172" t="s">
        <v>2932</v>
      </c>
      <c r="B1139" s="176">
        <v>46089</v>
      </c>
      <c r="C1139" s="172" t="s">
        <v>2694</v>
      </c>
      <c r="D1139" s="172" t="s">
        <v>82</v>
      </c>
      <c r="E1139" s="172" t="s">
        <v>58</v>
      </c>
      <c r="F1139" s="172" t="s">
        <v>1300</v>
      </c>
      <c r="G1139" s="172" t="s">
        <v>84</v>
      </c>
      <c r="H1139" s="177">
        <v>1</v>
      </c>
      <c r="I1139" s="178">
        <v>0</v>
      </c>
      <c r="J1139" s="176">
        <v>46087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-16.02</v>
      </c>
    </row>
    <row r="1140" spans="1:16" ht="19.5" hidden="1" customHeight="1">
      <c r="A1140" s="172" t="s">
        <v>2934</v>
      </c>
      <c r="B1140" s="176">
        <v>46089</v>
      </c>
      <c r="C1140" s="172" t="s">
        <v>2694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46089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-16.05</v>
      </c>
    </row>
    <row r="1141" spans="1:16" ht="19.5" hidden="1" customHeight="1">
      <c r="A1141" s="172" t="s">
        <v>2935</v>
      </c>
      <c r="B1141" s="176">
        <v>46089</v>
      </c>
      <c r="C1141" s="172" t="s">
        <v>1748</v>
      </c>
      <c r="D1141" s="172" t="s">
        <v>2749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46082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-5</v>
      </c>
    </row>
    <row r="1142" spans="1:16" ht="19.5" hidden="1" customHeight="1">
      <c r="A1142" s="172" t="s">
        <v>2935</v>
      </c>
      <c r="B1142" s="176">
        <v>46089</v>
      </c>
      <c r="C1142" s="172" t="s">
        <v>2694</v>
      </c>
      <c r="D1142" s="172" t="s">
        <v>2750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0</v>
      </c>
      <c r="J1142" s="176">
        <v>46082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-10</v>
      </c>
    </row>
    <row r="1143" spans="1:16" ht="19.5" hidden="1" customHeight="1">
      <c r="A1143" s="172" t="s">
        <v>2936</v>
      </c>
      <c r="B1143" s="176">
        <v>46089</v>
      </c>
      <c r="C1143" s="172" t="s">
        <v>92</v>
      </c>
      <c r="D1143" s="172" t="s">
        <v>24</v>
      </c>
      <c r="E1143" s="172" t="s">
        <v>38</v>
      </c>
      <c r="F1143" s="172" t="s">
        <v>87</v>
      </c>
      <c r="G1143" s="172" t="s">
        <v>84</v>
      </c>
      <c r="H1143" s="177">
        <v>1</v>
      </c>
      <c r="I1143" s="178">
        <v>0</v>
      </c>
      <c r="J1143" s="176">
        <v>46083</v>
      </c>
      <c r="K1143" s="172" t="s">
        <v>93</v>
      </c>
      <c r="L1143" s="172" t="s">
        <v>94</v>
      </c>
      <c r="M1143" s="179">
        <v>0</v>
      </c>
      <c r="N1143" s="177"/>
      <c r="O1143" s="177">
        <v>35</v>
      </c>
      <c r="P1143" s="180">
        <v>-46.77</v>
      </c>
    </row>
    <row r="1144" spans="1:16" ht="19.5" hidden="1" customHeight="1">
      <c r="A1144" s="172" t="s">
        <v>2936</v>
      </c>
      <c r="B1144" s="176">
        <v>46089</v>
      </c>
      <c r="C1144" s="172" t="s">
        <v>2694</v>
      </c>
      <c r="D1144" s="172" t="s">
        <v>95</v>
      </c>
      <c r="E1144" s="172" t="s">
        <v>38</v>
      </c>
      <c r="F1144" s="172" t="s">
        <v>87</v>
      </c>
      <c r="G1144" s="172" t="s">
        <v>84</v>
      </c>
      <c r="H1144" s="177">
        <v>1</v>
      </c>
      <c r="I1144" s="178">
        <v>0</v>
      </c>
      <c r="J1144" s="176">
        <v>46083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-12.48</v>
      </c>
    </row>
    <row r="1145" spans="1:16" ht="19.5" hidden="1" customHeight="1">
      <c r="A1145" s="172" t="s">
        <v>2936</v>
      </c>
      <c r="B1145" s="176">
        <v>46089</v>
      </c>
      <c r="C1145" s="172" t="s">
        <v>92</v>
      </c>
      <c r="D1145" s="172" t="s">
        <v>96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0</v>
      </c>
      <c r="J1145" s="176">
        <v>46083</v>
      </c>
      <c r="K1145" s="172" t="s">
        <v>93</v>
      </c>
      <c r="L1145" s="172" t="s">
        <v>94</v>
      </c>
      <c r="M1145" s="179">
        <v>0</v>
      </c>
      <c r="N1145" s="177"/>
      <c r="O1145" s="177"/>
      <c r="P1145" s="180">
        <v>0</v>
      </c>
    </row>
    <row r="1146" spans="1:16" ht="19.5" hidden="1" customHeight="1">
      <c r="A1146" s="172" t="s">
        <v>2936</v>
      </c>
      <c r="B1146" s="176">
        <v>46089</v>
      </c>
      <c r="C1146" s="172" t="s">
        <v>92</v>
      </c>
      <c r="D1146" s="172" t="s">
        <v>97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0</v>
      </c>
      <c r="J1146" s="176">
        <v>46083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-46.77</v>
      </c>
    </row>
    <row r="1147" spans="1:16" ht="19.5" hidden="1" customHeight="1">
      <c r="A1147" s="172" t="s">
        <v>2936</v>
      </c>
      <c r="B1147" s="176">
        <v>46089</v>
      </c>
      <c r="C1147" s="172" t="s">
        <v>2694</v>
      </c>
      <c r="D1147" s="172" t="s">
        <v>98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0</v>
      </c>
      <c r="J1147" s="176">
        <v>46083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-15</v>
      </c>
    </row>
    <row r="1148" spans="1:16" ht="19.5" hidden="1" customHeight="1">
      <c r="A1148" s="172" t="s">
        <v>2937</v>
      </c>
      <c r="B1148" s="176">
        <v>46089</v>
      </c>
      <c r="C1148" s="172" t="s">
        <v>92</v>
      </c>
      <c r="D1148" s="172" t="s">
        <v>24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0</v>
      </c>
      <c r="J1148" s="176">
        <v>46086</v>
      </c>
      <c r="K1148" s="172" t="s">
        <v>93</v>
      </c>
      <c r="L1148" s="172" t="s">
        <v>94</v>
      </c>
      <c r="M1148" s="179">
        <v>0</v>
      </c>
      <c r="N1148" s="177"/>
      <c r="O1148" s="177">
        <v>35</v>
      </c>
      <c r="P1148" s="180">
        <v>-56.94</v>
      </c>
    </row>
    <row r="1149" spans="1:16" ht="19.5" hidden="1" customHeight="1">
      <c r="A1149" s="172" t="s">
        <v>2937</v>
      </c>
      <c r="B1149" s="176">
        <v>46089</v>
      </c>
      <c r="C1149" s="172" t="s">
        <v>2694</v>
      </c>
      <c r="D1149" s="172" t="s">
        <v>95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0</v>
      </c>
      <c r="J1149" s="176">
        <v>46086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-9.7799999999999994</v>
      </c>
    </row>
    <row r="1150" spans="1:16" ht="19.5" hidden="1" customHeight="1">
      <c r="A1150" s="172" t="s">
        <v>2937</v>
      </c>
      <c r="B1150" s="176">
        <v>46089</v>
      </c>
      <c r="C1150" s="172" t="s">
        <v>92</v>
      </c>
      <c r="D1150" s="172" t="s">
        <v>96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0</v>
      </c>
      <c r="J1150" s="176">
        <v>46086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2937</v>
      </c>
      <c r="B1151" s="176">
        <v>46089</v>
      </c>
      <c r="C1151" s="172" t="s">
        <v>92</v>
      </c>
      <c r="D1151" s="172" t="s">
        <v>97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0</v>
      </c>
      <c r="J1151" s="176">
        <v>46086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-56.94</v>
      </c>
    </row>
    <row r="1152" spans="1:16" ht="19.5" hidden="1" customHeight="1">
      <c r="A1152" s="172" t="s">
        <v>2937</v>
      </c>
      <c r="B1152" s="176">
        <v>46089</v>
      </c>
      <c r="C1152" s="172" t="s">
        <v>2694</v>
      </c>
      <c r="D1152" s="172" t="s">
        <v>98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46086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-15</v>
      </c>
    </row>
    <row r="1153" spans="1:16" ht="19.5" hidden="1" customHeight="1">
      <c r="A1153" s="172" t="s">
        <v>2938</v>
      </c>
      <c r="B1153" s="176">
        <v>46089</v>
      </c>
      <c r="C1153" s="172" t="s">
        <v>92</v>
      </c>
      <c r="D1153" s="172" t="s">
        <v>96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0</v>
      </c>
      <c r="J1153" s="176">
        <v>46083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0</v>
      </c>
    </row>
    <row r="1154" spans="1:16" ht="19.5" hidden="1" customHeight="1">
      <c r="A1154" s="172" t="s">
        <v>2938</v>
      </c>
      <c r="B1154" s="176">
        <v>46089</v>
      </c>
      <c r="C1154" s="172" t="s">
        <v>92</v>
      </c>
      <c r="D1154" s="172" t="s">
        <v>97</v>
      </c>
      <c r="E1154" s="172" t="s">
        <v>43</v>
      </c>
      <c r="F1154" s="172" t="s">
        <v>125</v>
      </c>
      <c r="G1154" s="172" t="s">
        <v>84</v>
      </c>
      <c r="H1154" s="177">
        <v>1</v>
      </c>
      <c r="I1154" s="178">
        <v>0</v>
      </c>
      <c r="J1154" s="176">
        <v>46083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-46.77</v>
      </c>
    </row>
    <row r="1155" spans="1:16" ht="19.5" hidden="1" customHeight="1">
      <c r="A1155" s="172" t="s">
        <v>2938</v>
      </c>
      <c r="B1155" s="176">
        <v>46089</v>
      </c>
      <c r="C1155" s="172" t="s">
        <v>2694</v>
      </c>
      <c r="D1155" s="172" t="s">
        <v>98</v>
      </c>
      <c r="E1155" s="172" t="s">
        <v>43</v>
      </c>
      <c r="F1155" s="172" t="s">
        <v>125</v>
      </c>
      <c r="G1155" s="172" t="s">
        <v>84</v>
      </c>
      <c r="H1155" s="177">
        <v>1</v>
      </c>
      <c r="I1155" s="178">
        <v>0</v>
      </c>
      <c r="J1155" s="176">
        <v>46083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-15</v>
      </c>
    </row>
    <row r="1156" spans="1:16" ht="19.5" hidden="1" customHeight="1">
      <c r="A1156" s="172" t="s">
        <v>2938</v>
      </c>
      <c r="B1156" s="176">
        <v>46089</v>
      </c>
      <c r="C1156" s="172" t="s">
        <v>92</v>
      </c>
      <c r="D1156" s="172" t="s">
        <v>24</v>
      </c>
      <c r="E1156" s="172" t="s">
        <v>43</v>
      </c>
      <c r="F1156" s="172" t="s">
        <v>125</v>
      </c>
      <c r="G1156" s="172" t="s">
        <v>84</v>
      </c>
      <c r="H1156" s="177">
        <v>1</v>
      </c>
      <c r="I1156" s="178">
        <v>0</v>
      </c>
      <c r="J1156" s="176">
        <v>46083</v>
      </c>
      <c r="K1156" s="172" t="s">
        <v>93</v>
      </c>
      <c r="L1156" s="172" t="s">
        <v>94</v>
      </c>
      <c r="M1156" s="179">
        <v>0</v>
      </c>
      <c r="N1156" s="177"/>
      <c r="O1156" s="177">
        <v>35</v>
      </c>
      <c r="P1156" s="180">
        <v>-46.77</v>
      </c>
    </row>
    <row r="1157" spans="1:16" ht="19.5" hidden="1" customHeight="1">
      <c r="A1157" s="172" t="s">
        <v>2938</v>
      </c>
      <c r="B1157" s="176">
        <v>46089</v>
      </c>
      <c r="C1157" s="172" t="s">
        <v>2694</v>
      </c>
      <c r="D1157" s="172" t="s">
        <v>95</v>
      </c>
      <c r="E1157" s="172" t="s">
        <v>43</v>
      </c>
      <c r="F1157" s="172" t="s">
        <v>125</v>
      </c>
      <c r="G1157" s="172" t="s">
        <v>84</v>
      </c>
      <c r="H1157" s="177">
        <v>1</v>
      </c>
      <c r="I1157" s="178">
        <v>0</v>
      </c>
      <c r="J1157" s="176">
        <v>46083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-10.54</v>
      </c>
    </row>
    <row r="1158" spans="1:16" ht="19.5" hidden="1" customHeight="1">
      <c r="A1158" s="172" t="s">
        <v>2726</v>
      </c>
      <c r="B1158" s="176">
        <v>46089</v>
      </c>
      <c r="C1158" s="172" t="s">
        <v>109</v>
      </c>
      <c r="D1158" s="172" t="s">
        <v>139</v>
      </c>
      <c r="E1158" s="172" t="s">
        <v>85</v>
      </c>
      <c r="F1158" s="172" t="s">
        <v>85</v>
      </c>
      <c r="G1158" s="172" t="s">
        <v>85</v>
      </c>
      <c r="H1158" s="177">
        <v>0</v>
      </c>
      <c r="I1158" s="178">
        <v>0</v>
      </c>
      <c r="J1158" s="176">
        <v>46089</v>
      </c>
      <c r="K1158" s="172" t="s">
        <v>85</v>
      </c>
      <c r="L1158" s="172" t="s">
        <v>85</v>
      </c>
      <c r="M1158" s="179">
        <v>0</v>
      </c>
      <c r="N1158" s="177"/>
      <c r="O1158" s="177"/>
      <c r="P1158" s="180">
        <v>-841.45</v>
      </c>
    </row>
    <row r="1159" spans="1:16" ht="19.5" hidden="1" customHeight="1">
      <c r="A1159" s="172" t="s">
        <v>2460</v>
      </c>
      <c r="B1159" s="176">
        <v>46089</v>
      </c>
      <c r="C1159" s="172" t="s">
        <v>109</v>
      </c>
      <c r="D1159" s="172" t="s">
        <v>139</v>
      </c>
      <c r="E1159" s="172" t="s">
        <v>85</v>
      </c>
      <c r="F1159" s="172" t="s">
        <v>85</v>
      </c>
      <c r="G1159" s="172" t="s">
        <v>85</v>
      </c>
      <c r="H1159" s="177">
        <v>0</v>
      </c>
      <c r="I1159" s="178">
        <v>0</v>
      </c>
      <c r="J1159" s="176">
        <v>46089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-434.45</v>
      </c>
    </row>
    <row r="1160" spans="1:16" ht="19.5" hidden="1" customHeight="1">
      <c r="A1160" s="172" t="s">
        <v>2257</v>
      </c>
      <c r="B1160" s="176">
        <v>46089</v>
      </c>
      <c r="C1160" s="172" t="s">
        <v>109</v>
      </c>
      <c r="D1160" s="172" t="s">
        <v>139</v>
      </c>
      <c r="E1160" s="172" t="s">
        <v>85</v>
      </c>
      <c r="F1160" s="172" t="s">
        <v>85</v>
      </c>
      <c r="G1160" s="172" t="s">
        <v>85</v>
      </c>
      <c r="H1160" s="177">
        <v>0</v>
      </c>
      <c r="I1160" s="178">
        <v>0</v>
      </c>
      <c r="J1160" s="176">
        <v>46089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-552.86</v>
      </c>
    </row>
    <row r="1161" spans="1:16" ht="19.5" hidden="1" customHeight="1">
      <c r="A1161" s="172" t="s">
        <v>1553</v>
      </c>
      <c r="B1161" s="176">
        <v>46089</v>
      </c>
      <c r="C1161" s="172" t="s">
        <v>109</v>
      </c>
      <c r="D1161" s="172" t="s">
        <v>139</v>
      </c>
      <c r="E1161" s="172" t="s">
        <v>85</v>
      </c>
      <c r="F1161" s="172" t="s">
        <v>85</v>
      </c>
      <c r="G1161" s="172" t="s">
        <v>85</v>
      </c>
      <c r="H1161" s="177">
        <v>0</v>
      </c>
      <c r="I1161" s="178">
        <v>0</v>
      </c>
      <c r="J1161" s="176">
        <v>46089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-429.05</v>
      </c>
    </row>
    <row r="1162" spans="1:16" ht="19.5" hidden="1" customHeight="1">
      <c r="A1162" s="172" t="s">
        <v>141</v>
      </c>
      <c r="B1162" s="176">
        <v>46089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46089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-1234.44</v>
      </c>
    </row>
    <row r="1163" spans="1:16" ht="19.5" hidden="1" customHeight="1">
      <c r="A1163" s="172" t="s">
        <v>145</v>
      </c>
      <c r="B1163" s="176">
        <v>46089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46089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-709.2</v>
      </c>
    </row>
    <row r="1164" spans="1:16" ht="19.5" hidden="1" customHeight="1">
      <c r="A1164" s="172" t="s">
        <v>144</v>
      </c>
      <c r="B1164" s="176">
        <v>46089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46089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-787.47</v>
      </c>
    </row>
    <row r="1165" spans="1:16" ht="19.5" hidden="1" customHeight="1">
      <c r="A1165" s="172" t="s">
        <v>142</v>
      </c>
      <c r="B1165" s="176">
        <v>46089</v>
      </c>
      <c r="C1165" s="172" t="s">
        <v>109</v>
      </c>
      <c r="D1165" s="172" t="s">
        <v>143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46089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-2481.5700000000002</v>
      </c>
    </row>
  </sheetData>
  <autoFilter ref="A1:P1165" xr:uid="{C26F65DA-20D8-4D5E-86B0-B288CCD51BB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FFD9-597D-4296-BB82-CC456A48C5A5}">
  <sheetPr filterMode="1"/>
  <dimension ref="A1:P191"/>
  <sheetViews>
    <sheetView topLeftCell="F1" zoomScale="70" zoomScaleNormal="70" workbookViewId="0">
      <selection activeCell="D3" sqref="D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2641</v>
      </c>
      <c r="B2" s="176">
        <v>46082</v>
      </c>
      <c r="C2" s="172" t="s">
        <v>92</v>
      </c>
      <c r="D2" s="172" t="s">
        <v>24</v>
      </c>
      <c r="E2" s="172" t="s">
        <v>42</v>
      </c>
      <c r="F2" s="172" t="s">
        <v>89</v>
      </c>
      <c r="G2" s="172" t="s">
        <v>84</v>
      </c>
      <c r="H2" s="177">
        <v>1</v>
      </c>
      <c r="I2" s="178">
        <v>0</v>
      </c>
      <c r="J2" s="176">
        <v>46062</v>
      </c>
      <c r="K2" s="172" t="s">
        <v>93</v>
      </c>
      <c r="L2" s="172" t="s">
        <v>94</v>
      </c>
      <c r="M2" s="179">
        <v>0</v>
      </c>
      <c r="N2" s="177"/>
      <c r="O2" s="177">
        <v>39</v>
      </c>
      <c r="P2" s="180">
        <v>-46.77</v>
      </c>
    </row>
    <row r="3" spans="1:16" ht="19.5" hidden="1" customHeight="1">
      <c r="A3" s="172" t="s">
        <v>2641</v>
      </c>
      <c r="B3" s="176">
        <v>46082</v>
      </c>
      <c r="C3" s="172" t="s">
        <v>81</v>
      </c>
      <c r="D3" s="172" t="s">
        <v>95</v>
      </c>
      <c r="E3" s="172" t="s">
        <v>42</v>
      </c>
      <c r="F3" s="172" t="s">
        <v>89</v>
      </c>
      <c r="G3" s="172" t="s">
        <v>84</v>
      </c>
      <c r="H3" s="177">
        <v>1</v>
      </c>
      <c r="I3" s="178">
        <v>0</v>
      </c>
      <c r="J3" s="176">
        <v>46062</v>
      </c>
      <c r="K3" s="172" t="s">
        <v>93</v>
      </c>
      <c r="L3" s="172" t="s">
        <v>94</v>
      </c>
      <c r="M3" s="179">
        <v>0</v>
      </c>
      <c r="N3" s="177"/>
      <c r="O3" s="177"/>
      <c r="P3" s="180">
        <v>-15.66</v>
      </c>
    </row>
    <row r="4" spans="1:16" ht="19.5" hidden="1" customHeight="1">
      <c r="A4" s="172" t="s">
        <v>2641</v>
      </c>
      <c r="B4" s="176">
        <v>46082</v>
      </c>
      <c r="C4" s="172" t="s">
        <v>92</v>
      </c>
      <c r="D4" s="172" t="s">
        <v>96</v>
      </c>
      <c r="E4" s="172" t="s">
        <v>42</v>
      </c>
      <c r="F4" s="172" t="s">
        <v>89</v>
      </c>
      <c r="G4" s="172" t="s">
        <v>84</v>
      </c>
      <c r="H4" s="177">
        <v>1</v>
      </c>
      <c r="I4" s="178">
        <v>0</v>
      </c>
      <c r="J4" s="176">
        <v>46062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2641</v>
      </c>
      <c r="B5" s="176">
        <v>46082</v>
      </c>
      <c r="C5" s="172" t="s">
        <v>92</v>
      </c>
      <c r="D5" s="172" t="s">
        <v>97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46062</v>
      </c>
      <c r="K5" s="172" t="s">
        <v>93</v>
      </c>
      <c r="L5" s="172" t="s">
        <v>94</v>
      </c>
      <c r="M5" s="179">
        <v>0</v>
      </c>
      <c r="N5" s="177"/>
      <c r="O5" s="177"/>
      <c r="P5" s="180">
        <v>-46.77</v>
      </c>
    </row>
    <row r="6" spans="1:16" ht="19.5" hidden="1" customHeight="1">
      <c r="A6" s="172" t="s">
        <v>2642</v>
      </c>
      <c r="B6" s="176">
        <v>46082</v>
      </c>
      <c r="C6" s="172" t="s">
        <v>92</v>
      </c>
      <c r="D6" s="172" t="s">
        <v>96</v>
      </c>
      <c r="E6" s="172" t="s">
        <v>58</v>
      </c>
      <c r="F6" s="172" t="s">
        <v>1300</v>
      </c>
      <c r="G6" s="172" t="s">
        <v>84</v>
      </c>
      <c r="H6" s="177">
        <v>1</v>
      </c>
      <c r="I6" s="178">
        <v>0</v>
      </c>
      <c r="J6" s="176">
        <v>46076</v>
      </c>
      <c r="K6" s="172" t="s">
        <v>93</v>
      </c>
      <c r="L6" s="172" t="s">
        <v>94</v>
      </c>
      <c r="M6" s="179">
        <v>0</v>
      </c>
      <c r="N6" s="177"/>
      <c r="O6" s="177"/>
      <c r="P6" s="180">
        <v>0</v>
      </c>
    </row>
    <row r="7" spans="1:16" ht="19.5" hidden="1" customHeight="1">
      <c r="A7" s="172" t="s">
        <v>2642</v>
      </c>
      <c r="B7" s="176">
        <v>46082</v>
      </c>
      <c r="C7" s="172" t="s">
        <v>92</v>
      </c>
      <c r="D7" s="172" t="s">
        <v>97</v>
      </c>
      <c r="E7" s="172" t="s">
        <v>58</v>
      </c>
      <c r="F7" s="172" t="s">
        <v>1300</v>
      </c>
      <c r="G7" s="172" t="s">
        <v>84</v>
      </c>
      <c r="H7" s="177">
        <v>1</v>
      </c>
      <c r="I7" s="178">
        <v>0</v>
      </c>
      <c r="J7" s="176">
        <v>46076</v>
      </c>
      <c r="K7" s="172" t="s">
        <v>93</v>
      </c>
      <c r="L7" s="172" t="s">
        <v>94</v>
      </c>
      <c r="M7" s="179">
        <v>0</v>
      </c>
      <c r="N7" s="177"/>
      <c r="O7" s="177"/>
      <c r="P7" s="180">
        <v>-56.94</v>
      </c>
    </row>
    <row r="8" spans="1:16" ht="19.5" hidden="1" customHeight="1">
      <c r="A8" s="172" t="s">
        <v>2642</v>
      </c>
      <c r="B8" s="176">
        <v>46082</v>
      </c>
      <c r="C8" s="172" t="s">
        <v>81</v>
      </c>
      <c r="D8" s="172" t="s">
        <v>98</v>
      </c>
      <c r="E8" s="172" t="s">
        <v>58</v>
      </c>
      <c r="F8" s="172" t="s">
        <v>1300</v>
      </c>
      <c r="G8" s="172" t="s">
        <v>84</v>
      </c>
      <c r="H8" s="177">
        <v>1</v>
      </c>
      <c r="I8" s="178">
        <v>0</v>
      </c>
      <c r="J8" s="176">
        <v>46076</v>
      </c>
      <c r="K8" s="172" t="s">
        <v>93</v>
      </c>
      <c r="L8" s="172" t="s">
        <v>94</v>
      </c>
      <c r="M8" s="179">
        <v>0</v>
      </c>
      <c r="N8" s="177"/>
      <c r="O8" s="177"/>
      <c r="P8" s="180">
        <v>-15</v>
      </c>
    </row>
    <row r="9" spans="1:16" ht="19.5" hidden="1" customHeight="1">
      <c r="A9" s="172" t="s">
        <v>2642</v>
      </c>
      <c r="B9" s="176">
        <v>46082</v>
      </c>
      <c r="C9" s="172" t="s">
        <v>92</v>
      </c>
      <c r="D9" s="172" t="s">
        <v>24</v>
      </c>
      <c r="E9" s="172" t="s">
        <v>58</v>
      </c>
      <c r="F9" s="172" t="s">
        <v>1300</v>
      </c>
      <c r="G9" s="172" t="s">
        <v>84</v>
      </c>
      <c r="H9" s="177">
        <v>1</v>
      </c>
      <c r="I9" s="178">
        <v>0</v>
      </c>
      <c r="J9" s="176">
        <v>46076</v>
      </c>
      <c r="K9" s="172" t="s">
        <v>93</v>
      </c>
      <c r="L9" s="172" t="s">
        <v>94</v>
      </c>
      <c r="M9" s="179">
        <v>0</v>
      </c>
      <c r="N9" s="177"/>
      <c r="O9" s="177">
        <v>37</v>
      </c>
      <c r="P9" s="180">
        <v>-56.94</v>
      </c>
    </row>
    <row r="10" spans="1:16" ht="19.5" hidden="1" customHeight="1">
      <c r="A10" s="172" t="s">
        <v>2642</v>
      </c>
      <c r="B10" s="176">
        <v>46082</v>
      </c>
      <c r="C10" s="172" t="s">
        <v>81</v>
      </c>
      <c r="D10" s="172" t="s">
        <v>95</v>
      </c>
      <c r="E10" s="172" t="s">
        <v>58</v>
      </c>
      <c r="F10" s="172" t="s">
        <v>1300</v>
      </c>
      <c r="G10" s="172" t="s">
        <v>84</v>
      </c>
      <c r="H10" s="177">
        <v>1</v>
      </c>
      <c r="I10" s="178">
        <v>0</v>
      </c>
      <c r="J10" s="176">
        <v>46076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-13</v>
      </c>
    </row>
    <row r="11" spans="1:16" ht="19.5" hidden="1" customHeight="1">
      <c r="A11" s="172" t="s">
        <v>2643</v>
      </c>
      <c r="B11" s="176">
        <v>46082</v>
      </c>
      <c r="C11" s="172" t="s">
        <v>92</v>
      </c>
      <c r="D11" s="172" t="s">
        <v>24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46075</v>
      </c>
      <c r="K11" s="172" t="s">
        <v>93</v>
      </c>
      <c r="L11" s="172" t="s">
        <v>94</v>
      </c>
      <c r="M11" s="179">
        <v>0</v>
      </c>
      <c r="N11" s="177"/>
      <c r="O11" s="177">
        <v>37</v>
      </c>
      <c r="P11" s="180">
        <v>-56.94</v>
      </c>
    </row>
    <row r="12" spans="1:16" ht="19.5" hidden="1" customHeight="1">
      <c r="A12" s="172" t="s">
        <v>2643</v>
      </c>
      <c r="B12" s="176">
        <v>46082</v>
      </c>
      <c r="C12" s="172" t="s">
        <v>81</v>
      </c>
      <c r="D12" s="172" t="s">
        <v>95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46075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-25</v>
      </c>
    </row>
    <row r="13" spans="1:16" ht="19.5" hidden="1" customHeight="1">
      <c r="A13" s="172" t="s">
        <v>2643</v>
      </c>
      <c r="B13" s="176">
        <v>46082</v>
      </c>
      <c r="C13" s="172" t="s">
        <v>92</v>
      </c>
      <c r="D13" s="172" t="s">
        <v>96</v>
      </c>
      <c r="E13" s="172" t="s">
        <v>53</v>
      </c>
      <c r="F13" s="172" t="s">
        <v>120</v>
      </c>
      <c r="G13" s="172" t="s">
        <v>84</v>
      </c>
      <c r="H13" s="177">
        <v>1</v>
      </c>
      <c r="I13" s="178">
        <v>0</v>
      </c>
      <c r="J13" s="176">
        <v>46075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2643</v>
      </c>
      <c r="B14" s="176">
        <v>46082</v>
      </c>
      <c r="C14" s="172" t="s">
        <v>92</v>
      </c>
      <c r="D14" s="172" t="s">
        <v>97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0</v>
      </c>
      <c r="J14" s="176">
        <v>46075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2643</v>
      </c>
      <c r="B15" s="176">
        <v>46082</v>
      </c>
      <c r="C15" s="172" t="s">
        <v>81</v>
      </c>
      <c r="D15" s="172" t="s">
        <v>98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46075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hidden="1" customHeight="1">
      <c r="A16" s="172" t="s">
        <v>2644</v>
      </c>
      <c r="B16" s="176">
        <v>46082</v>
      </c>
      <c r="C16" s="172" t="s">
        <v>81</v>
      </c>
      <c r="D16" s="172" t="s">
        <v>82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46082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-6.51</v>
      </c>
    </row>
    <row r="17" spans="1:16" ht="19.5" hidden="1" customHeight="1">
      <c r="A17" s="172" t="s">
        <v>2645</v>
      </c>
      <c r="B17" s="176">
        <v>46082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46077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2645</v>
      </c>
      <c r="B18" s="176">
        <v>46082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46077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2645</v>
      </c>
      <c r="B19" s="176">
        <v>46082</v>
      </c>
      <c r="C19" s="172" t="s">
        <v>81</v>
      </c>
      <c r="D19" s="172" t="s">
        <v>98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0</v>
      </c>
      <c r="J19" s="176">
        <v>46077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-15</v>
      </c>
    </row>
    <row r="20" spans="1:16" ht="19.5" hidden="1" customHeight="1">
      <c r="A20" s="172" t="s">
        <v>2645</v>
      </c>
      <c r="B20" s="176">
        <v>46082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46077</v>
      </c>
      <c r="K20" s="172" t="s">
        <v>93</v>
      </c>
      <c r="L20" s="172" t="s">
        <v>94</v>
      </c>
      <c r="M20" s="179">
        <v>0</v>
      </c>
      <c r="N20" s="177"/>
      <c r="O20" s="177">
        <v>36</v>
      </c>
      <c r="P20" s="180">
        <v>-56.94</v>
      </c>
    </row>
    <row r="21" spans="1:16" ht="19.5" hidden="1" customHeight="1">
      <c r="A21" s="172" t="s">
        <v>2645</v>
      </c>
      <c r="B21" s="176">
        <v>46082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46077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-12.51</v>
      </c>
    </row>
    <row r="22" spans="1:16" ht="19.5" hidden="1" customHeight="1">
      <c r="A22" s="172" t="s">
        <v>2646</v>
      </c>
      <c r="B22" s="176">
        <v>46082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46077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2646</v>
      </c>
      <c r="B23" s="176">
        <v>46082</v>
      </c>
      <c r="C23" s="172" t="s">
        <v>81</v>
      </c>
      <c r="D23" s="172" t="s">
        <v>95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46077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-12.51</v>
      </c>
    </row>
    <row r="24" spans="1:16" ht="19.5" hidden="1" customHeight="1">
      <c r="A24" s="172" t="s">
        <v>2646</v>
      </c>
      <c r="B24" s="176">
        <v>46082</v>
      </c>
      <c r="C24" s="172" t="s">
        <v>92</v>
      </c>
      <c r="D24" s="172" t="s">
        <v>96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46077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hidden="1" customHeight="1">
      <c r="A25" s="172" t="s">
        <v>2646</v>
      </c>
      <c r="B25" s="176">
        <v>46082</v>
      </c>
      <c r="C25" s="172" t="s">
        <v>92</v>
      </c>
      <c r="D25" s="172" t="s">
        <v>97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46077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-56.94</v>
      </c>
    </row>
    <row r="26" spans="1:16" ht="19.5" hidden="1" customHeight="1">
      <c r="A26" s="172" t="s">
        <v>2646</v>
      </c>
      <c r="B26" s="176">
        <v>46082</v>
      </c>
      <c r="C26" s="172" t="s">
        <v>81</v>
      </c>
      <c r="D26" s="172" t="s">
        <v>98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46077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-15</v>
      </c>
    </row>
    <row r="27" spans="1:16" ht="19.5" hidden="1" customHeight="1">
      <c r="A27" s="172" t="s">
        <v>85</v>
      </c>
      <c r="B27" s="176">
        <v>46082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2647</v>
      </c>
      <c r="H27" s="177">
        <v>0</v>
      </c>
      <c r="I27" s="178">
        <v>0</v>
      </c>
      <c r="J27" s="176">
        <v>46082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2648</v>
      </c>
      <c r="B28" s="176">
        <v>46082</v>
      </c>
      <c r="C28" s="172" t="s">
        <v>81</v>
      </c>
      <c r="D28" s="172" t="s">
        <v>82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46082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-19.25</v>
      </c>
    </row>
    <row r="29" spans="1:16" ht="19.5" hidden="1" customHeight="1">
      <c r="A29" s="172" t="s">
        <v>2649</v>
      </c>
      <c r="B29" s="176">
        <v>46082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46076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2649</v>
      </c>
      <c r="B30" s="176">
        <v>46082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46076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-10.91</v>
      </c>
    </row>
    <row r="31" spans="1:16" ht="19.5" hidden="1" customHeight="1">
      <c r="A31" s="172" t="s">
        <v>2650</v>
      </c>
      <c r="B31" s="176">
        <v>46082</v>
      </c>
      <c r="C31" s="172" t="s">
        <v>92</v>
      </c>
      <c r="D31" s="172" t="s">
        <v>24</v>
      </c>
      <c r="E31" s="172" t="s">
        <v>57</v>
      </c>
      <c r="F31" s="172" t="s">
        <v>1263</v>
      </c>
      <c r="G31" s="172" t="s">
        <v>84</v>
      </c>
      <c r="H31" s="177">
        <v>1</v>
      </c>
      <c r="I31" s="178">
        <v>0</v>
      </c>
      <c r="J31" s="176">
        <v>46076</v>
      </c>
      <c r="K31" s="172" t="s">
        <v>93</v>
      </c>
      <c r="L31" s="172" t="s">
        <v>94</v>
      </c>
      <c r="M31" s="179">
        <v>0</v>
      </c>
      <c r="N31" s="177"/>
      <c r="O31" s="177">
        <v>37</v>
      </c>
      <c r="P31" s="180">
        <v>-56.94</v>
      </c>
    </row>
    <row r="32" spans="1:16" ht="19.5" hidden="1" customHeight="1">
      <c r="A32" s="172" t="s">
        <v>2650</v>
      </c>
      <c r="B32" s="176">
        <v>46082</v>
      </c>
      <c r="C32" s="172" t="s">
        <v>81</v>
      </c>
      <c r="D32" s="172" t="s">
        <v>95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-10.91</v>
      </c>
    </row>
    <row r="33" spans="1:16" ht="19.5" hidden="1" customHeight="1">
      <c r="A33" s="172" t="s">
        <v>2650</v>
      </c>
      <c r="B33" s="176">
        <v>46082</v>
      </c>
      <c r="C33" s="172" t="s">
        <v>92</v>
      </c>
      <c r="D33" s="172" t="s">
        <v>96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0</v>
      </c>
    </row>
    <row r="34" spans="1:16" ht="19.5" hidden="1" customHeight="1">
      <c r="A34" s="172" t="s">
        <v>2650</v>
      </c>
      <c r="B34" s="176">
        <v>46082</v>
      </c>
      <c r="C34" s="172" t="s">
        <v>92</v>
      </c>
      <c r="D34" s="172" t="s">
        <v>97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46076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-56.94</v>
      </c>
    </row>
    <row r="35" spans="1:16" ht="19.5" hidden="1" customHeight="1">
      <c r="A35" s="172" t="s">
        <v>2650</v>
      </c>
      <c r="B35" s="176">
        <v>46082</v>
      </c>
      <c r="C35" s="172" t="s">
        <v>81</v>
      </c>
      <c r="D35" s="172" t="s">
        <v>98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-15</v>
      </c>
    </row>
    <row r="36" spans="1:16" ht="19.5" hidden="1" customHeight="1">
      <c r="A36" s="172" t="s">
        <v>2649</v>
      </c>
      <c r="B36" s="176">
        <v>46082</v>
      </c>
      <c r="C36" s="172" t="s">
        <v>92</v>
      </c>
      <c r="D36" s="172" t="s">
        <v>96</v>
      </c>
      <c r="E36" s="172" t="s">
        <v>60</v>
      </c>
      <c r="F36" s="172" t="s">
        <v>1426</v>
      </c>
      <c r="G36" s="172" t="s">
        <v>84</v>
      </c>
      <c r="H36" s="177">
        <v>1</v>
      </c>
      <c r="I36" s="178">
        <v>0</v>
      </c>
      <c r="J36" s="176">
        <v>46076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hidden="1" customHeight="1">
      <c r="A37" s="172" t="s">
        <v>2649</v>
      </c>
      <c r="B37" s="176">
        <v>46082</v>
      </c>
      <c r="C37" s="172" t="s">
        <v>92</v>
      </c>
      <c r="D37" s="172" t="s">
        <v>97</v>
      </c>
      <c r="E37" s="172" t="s">
        <v>60</v>
      </c>
      <c r="F37" s="172" t="s">
        <v>1426</v>
      </c>
      <c r="G37" s="172" t="s">
        <v>84</v>
      </c>
      <c r="H37" s="177">
        <v>1</v>
      </c>
      <c r="I37" s="178">
        <v>0</v>
      </c>
      <c r="J37" s="176">
        <v>46076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-56.94</v>
      </c>
    </row>
    <row r="38" spans="1:16" ht="19.5" hidden="1" customHeight="1">
      <c r="A38" s="172" t="s">
        <v>2649</v>
      </c>
      <c r="B38" s="176">
        <v>46082</v>
      </c>
      <c r="C38" s="172" t="s">
        <v>81</v>
      </c>
      <c r="D38" s="172" t="s">
        <v>98</v>
      </c>
      <c r="E38" s="172" t="s">
        <v>60</v>
      </c>
      <c r="F38" s="172" t="s">
        <v>1426</v>
      </c>
      <c r="G38" s="172" t="s">
        <v>84</v>
      </c>
      <c r="H38" s="177">
        <v>1</v>
      </c>
      <c r="I38" s="178">
        <v>0</v>
      </c>
      <c r="J38" s="176">
        <v>46076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hidden="1" customHeight="1">
      <c r="A39" s="172" t="s">
        <v>2651</v>
      </c>
      <c r="B39" s="176">
        <v>46082</v>
      </c>
      <c r="C39" s="172" t="s">
        <v>81</v>
      </c>
      <c r="D39" s="172" t="s">
        <v>82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46082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-19.04</v>
      </c>
    </row>
    <row r="40" spans="1:16" ht="19.5" hidden="1" customHeight="1">
      <c r="A40" s="172" t="s">
        <v>2652</v>
      </c>
      <c r="B40" s="176">
        <v>46082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2600</v>
      </c>
      <c r="J40" s="176">
        <v>46080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-124.24</v>
      </c>
    </row>
    <row r="41" spans="1:16" ht="19.5" hidden="1" customHeight="1">
      <c r="A41" s="172" t="s">
        <v>2652</v>
      </c>
      <c r="B41" s="176">
        <v>46082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2600</v>
      </c>
      <c r="J41" s="176">
        <v>46080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1124.76</v>
      </c>
    </row>
    <row r="42" spans="1:16" ht="19.5" hidden="1" customHeight="1">
      <c r="A42" s="172" t="s">
        <v>2652</v>
      </c>
      <c r="B42" s="176">
        <v>46082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2600</v>
      </c>
      <c r="J42" s="176">
        <v>46080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11.25</v>
      </c>
    </row>
    <row r="43" spans="1:16" ht="19.5" hidden="1" customHeight="1">
      <c r="A43" s="172" t="s">
        <v>2652</v>
      </c>
      <c r="B43" s="176">
        <v>46082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2600</v>
      </c>
      <c r="J43" s="176">
        <v>46080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1463.99</v>
      </c>
    </row>
    <row r="44" spans="1:16" ht="19.5" hidden="1" customHeight="1">
      <c r="A44" s="172" t="s">
        <v>2652</v>
      </c>
      <c r="B44" s="176">
        <v>46082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2600</v>
      </c>
      <c r="J44" s="176">
        <v>46080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-1118</v>
      </c>
    </row>
    <row r="45" spans="1:16" ht="19.5" hidden="1" customHeight="1">
      <c r="A45" s="172" t="s">
        <v>2652</v>
      </c>
      <c r="B45" s="176">
        <v>46082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2600</v>
      </c>
      <c r="J45" s="176">
        <v>46080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-14.74</v>
      </c>
    </row>
    <row r="46" spans="1:16" ht="19.5" hidden="1" customHeight="1">
      <c r="A46" s="172" t="s">
        <v>2653</v>
      </c>
      <c r="B46" s="176">
        <v>46082</v>
      </c>
      <c r="C46" s="172" t="s">
        <v>92</v>
      </c>
      <c r="D46" s="172" t="s">
        <v>24</v>
      </c>
      <c r="E46" s="172" t="s">
        <v>40</v>
      </c>
      <c r="F46" s="172" t="s">
        <v>197</v>
      </c>
      <c r="G46" s="172" t="s">
        <v>84</v>
      </c>
      <c r="H46" s="177">
        <v>1</v>
      </c>
      <c r="I46" s="178">
        <v>0</v>
      </c>
      <c r="J46" s="176">
        <v>46075</v>
      </c>
      <c r="K46" s="172" t="s">
        <v>93</v>
      </c>
      <c r="L46" s="172" t="s">
        <v>94</v>
      </c>
      <c r="M46" s="179">
        <v>0</v>
      </c>
      <c r="N46" s="177"/>
      <c r="O46" s="177">
        <v>37</v>
      </c>
      <c r="P46" s="180">
        <v>-46.77</v>
      </c>
    </row>
    <row r="47" spans="1:16" ht="19.5" hidden="1" customHeight="1">
      <c r="A47" s="172" t="s">
        <v>2653</v>
      </c>
      <c r="B47" s="176">
        <v>46082</v>
      </c>
      <c r="C47" s="172" t="s">
        <v>81</v>
      </c>
      <c r="D47" s="172" t="s">
        <v>95</v>
      </c>
      <c r="E47" s="172" t="s">
        <v>40</v>
      </c>
      <c r="F47" s="172" t="s">
        <v>197</v>
      </c>
      <c r="G47" s="172" t="s">
        <v>84</v>
      </c>
      <c r="H47" s="177">
        <v>1</v>
      </c>
      <c r="I47" s="178">
        <v>0</v>
      </c>
      <c r="J47" s="176">
        <v>46075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-12.25</v>
      </c>
    </row>
    <row r="48" spans="1:16" ht="19.5" hidden="1" customHeight="1">
      <c r="A48" s="172" t="s">
        <v>2653</v>
      </c>
      <c r="B48" s="176">
        <v>46082</v>
      </c>
      <c r="C48" s="172" t="s">
        <v>92</v>
      </c>
      <c r="D48" s="172" t="s">
        <v>96</v>
      </c>
      <c r="E48" s="172" t="s">
        <v>40</v>
      </c>
      <c r="F48" s="172" t="s">
        <v>197</v>
      </c>
      <c r="G48" s="172" t="s">
        <v>84</v>
      </c>
      <c r="H48" s="177">
        <v>1</v>
      </c>
      <c r="I48" s="178">
        <v>0</v>
      </c>
      <c r="J48" s="176">
        <v>46075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0</v>
      </c>
    </row>
    <row r="49" spans="1:16" ht="19.5" hidden="1" customHeight="1">
      <c r="A49" s="172" t="s">
        <v>2653</v>
      </c>
      <c r="B49" s="176">
        <v>46082</v>
      </c>
      <c r="C49" s="172" t="s">
        <v>92</v>
      </c>
      <c r="D49" s="172" t="s">
        <v>97</v>
      </c>
      <c r="E49" s="172" t="s">
        <v>40</v>
      </c>
      <c r="F49" s="172" t="s">
        <v>197</v>
      </c>
      <c r="G49" s="172" t="s">
        <v>84</v>
      </c>
      <c r="H49" s="177">
        <v>1</v>
      </c>
      <c r="I49" s="178">
        <v>0</v>
      </c>
      <c r="J49" s="176">
        <v>46075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-46.77</v>
      </c>
    </row>
    <row r="50" spans="1:16" ht="19.5" hidden="1" customHeight="1">
      <c r="A50" s="172" t="s">
        <v>2653</v>
      </c>
      <c r="B50" s="176">
        <v>46082</v>
      </c>
      <c r="C50" s="172" t="s">
        <v>81</v>
      </c>
      <c r="D50" s="172" t="s">
        <v>98</v>
      </c>
      <c r="E50" s="172" t="s">
        <v>40</v>
      </c>
      <c r="F50" s="172" t="s">
        <v>197</v>
      </c>
      <c r="G50" s="172" t="s">
        <v>84</v>
      </c>
      <c r="H50" s="177">
        <v>1</v>
      </c>
      <c r="I50" s="178">
        <v>0</v>
      </c>
      <c r="J50" s="176">
        <v>46075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-15</v>
      </c>
    </row>
    <row r="51" spans="1:16" ht="19.5" hidden="1" customHeight="1">
      <c r="A51" s="172" t="s">
        <v>2333</v>
      </c>
      <c r="B51" s="176">
        <v>46082</v>
      </c>
      <c r="C51" s="172" t="s">
        <v>92</v>
      </c>
      <c r="D51" s="172" t="s">
        <v>272</v>
      </c>
      <c r="E51" s="172" t="s">
        <v>55</v>
      </c>
      <c r="F51" s="172" t="s">
        <v>1272</v>
      </c>
      <c r="G51" s="172" t="s">
        <v>84</v>
      </c>
      <c r="H51" s="177">
        <v>1</v>
      </c>
      <c r="I51" s="178">
        <v>0</v>
      </c>
      <c r="J51" s="176">
        <v>46069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2333</v>
      </c>
      <c r="B52" s="176">
        <v>46082</v>
      </c>
      <c r="C52" s="172" t="s">
        <v>92</v>
      </c>
      <c r="D52" s="172" t="s">
        <v>97</v>
      </c>
      <c r="E52" s="172" t="s">
        <v>55</v>
      </c>
      <c r="F52" s="172" t="s">
        <v>1272</v>
      </c>
      <c r="G52" s="172" t="s">
        <v>84</v>
      </c>
      <c r="H52" s="177">
        <v>1</v>
      </c>
      <c r="I52" s="178">
        <v>0</v>
      </c>
      <c r="J52" s="176">
        <v>46069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-56.94</v>
      </c>
    </row>
    <row r="53" spans="1:16" ht="19.5" hidden="1" customHeight="1">
      <c r="A53" s="172" t="s">
        <v>2333</v>
      </c>
      <c r="B53" s="176">
        <v>46082</v>
      </c>
      <c r="C53" s="172" t="s">
        <v>81</v>
      </c>
      <c r="D53" s="172" t="s">
        <v>98</v>
      </c>
      <c r="E53" s="172" t="s">
        <v>55</v>
      </c>
      <c r="F53" s="172" t="s">
        <v>1272</v>
      </c>
      <c r="G53" s="172" t="s">
        <v>84</v>
      </c>
      <c r="H53" s="177">
        <v>1</v>
      </c>
      <c r="I53" s="178">
        <v>0</v>
      </c>
      <c r="J53" s="176">
        <v>46069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-15</v>
      </c>
    </row>
    <row r="54" spans="1:16" ht="19.5" hidden="1" customHeight="1">
      <c r="A54" s="172" t="s">
        <v>2654</v>
      </c>
      <c r="B54" s="176">
        <v>46082</v>
      </c>
      <c r="C54" s="172" t="s">
        <v>92</v>
      </c>
      <c r="D54" s="172" t="s">
        <v>24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46078</v>
      </c>
      <c r="K54" s="172" t="s">
        <v>93</v>
      </c>
      <c r="L54" s="172" t="s">
        <v>94</v>
      </c>
      <c r="M54" s="179">
        <v>0</v>
      </c>
      <c r="N54" s="177"/>
      <c r="O54" s="177">
        <v>37</v>
      </c>
      <c r="P54" s="180">
        <v>-56.94</v>
      </c>
    </row>
    <row r="55" spans="1:16" ht="19.5" hidden="1" customHeight="1">
      <c r="A55" s="172" t="s">
        <v>2654</v>
      </c>
      <c r="B55" s="176">
        <v>46082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46078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-13.11</v>
      </c>
    </row>
    <row r="56" spans="1:16" ht="19.5" hidden="1" customHeight="1">
      <c r="A56" s="172" t="s">
        <v>2654</v>
      </c>
      <c r="B56" s="176">
        <v>46082</v>
      </c>
      <c r="C56" s="172" t="s">
        <v>92</v>
      </c>
      <c r="D56" s="172" t="s">
        <v>96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46078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0</v>
      </c>
    </row>
    <row r="57" spans="1:16" ht="19.5" hidden="1" customHeight="1">
      <c r="A57" s="172" t="s">
        <v>2654</v>
      </c>
      <c r="B57" s="176">
        <v>46082</v>
      </c>
      <c r="C57" s="172" t="s">
        <v>92</v>
      </c>
      <c r="D57" s="172" t="s">
        <v>97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46078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-56.94</v>
      </c>
    </row>
    <row r="58" spans="1:16" ht="19.5" hidden="1" customHeight="1">
      <c r="A58" s="172" t="s">
        <v>2654</v>
      </c>
      <c r="B58" s="176">
        <v>46082</v>
      </c>
      <c r="C58" s="172" t="s">
        <v>81</v>
      </c>
      <c r="D58" s="172" t="s">
        <v>98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46078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-15</v>
      </c>
    </row>
    <row r="59" spans="1:16" ht="19.5" hidden="1" customHeight="1">
      <c r="A59" s="172" t="s">
        <v>2655</v>
      </c>
      <c r="B59" s="176">
        <v>46082</v>
      </c>
      <c r="C59" s="172" t="s">
        <v>92</v>
      </c>
      <c r="D59" s="172" t="s">
        <v>24</v>
      </c>
      <c r="E59" s="172" t="s">
        <v>42</v>
      </c>
      <c r="F59" s="172" t="s">
        <v>89</v>
      </c>
      <c r="G59" s="172" t="s">
        <v>84</v>
      </c>
      <c r="H59" s="177">
        <v>1</v>
      </c>
      <c r="I59" s="178">
        <v>0</v>
      </c>
      <c r="J59" s="176">
        <v>46078</v>
      </c>
      <c r="K59" s="172" t="s">
        <v>93</v>
      </c>
      <c r="L59" s="172" t="s">
        <v>94</v>
      </c>
      <c r="M59" s="179">
        <v>0</v>
      </c>
      <c r="N59" s="177"/>
      <c r="O59" s="177">
        <v>37</v>
      </c>
      <c r="P59" s="180">
        <v>-46.77</v>
      </c>
    </row>
    <row r="60" spans="1:16" ht="19.5" hidden="1" customHeight="1">
      <c r="A60" s="172" t="s">
        <v>2655</v>
      </c>
      <c r="B60" s="176">
        <v>46082</v>
      </c>
      <c r="C60" s="172" t="s">
        <v>81</v>
      </c>
      <c r="D60" s="172" t="s">
        <v>95</v>
      </c>
      <c r="E60" s="172" t="s">
        <v>42</v>
      </c>
      <c r="F60" s="172" t="s">
        <v>89</v>
      </c>
      <c r="G60" s="172" t="s">
        <v>84</v>
      </c>
      <c r="H60" s="177">
        <v>1</v>
      </c>
      <c r="I60" s="178">
        <v>0</v>
      </c>
      <c r="J60" s="176">
        <v>46078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-24.49</v>
      </c>
    </row>
    <row r="61" spans="1:16" ht="19.5" hidden="1" customHeight="1">
      <c r="A61" s="172" t="s">
        <v>2655</v>
      </c>
      <c r="B61" s="176">
        <v>46082</v>
      </c>
      <c r="C61" s="172" t="s">
        <v>92</v>
      </c>
      <c r="D61" s="172" t="s">
        <v>96</v>
      </c>
      <c r="E61" s="172" t="s">
        <v>42</v>
      </c>
      <c r="F61" s="172" t="s">
        <v>89</v>
      </c>
      <c r="G61" s="172" t="s">
        <v>84</v>
      </c>
      <c r="H61" s="177">
        <v>1</v>
      </c>
      <c r="I61" s="178">
        <v>0</v>
      </c>
      <c r="J61" s="176">
        <v>46078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0</v>
      </c>
    </row>
    <row r="62" spans="1:16" ht="19.5" hidden="1" customHeight="1">
      <c r="A62" s="172" t="s">
        <v>2655</v>
      </c>
      <c r="B62" s="176">
        <v>46082</v>
      </c>
      <c r="C62" s="172" t="s">
        <v>92</v>
      </c>
      <c r="D62" s="172" t="s">
        <v>97</v>
      </c>
      <c r="E62" s="172" t="s">
        <v>42</v>
      </c>
      <c r="F62" s="172" t="s">
        <v>89</v>
      </c>
      <c r="G62" s="172" t="s">
        <v>84</v>
      </c>
      <c r="H62" s="177">
        <v>1</v>
      </c>
      <c r="I62" s="178">
        <v>0</v>
      </c>
      <c r="J62" s="176">
        <v>46078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-46.77</v>
      </c>
    </row>
    <row r="63" spans="1:16" ht="19.5" hidden="1" customHeight="1">
      <c r="A63" s="172" t="s">
        <v>2655</v>
      </c>
      <c r="B63" s="176">
        <v>46082</v>
      </c>
      <c r="C63" s="172" t="s">
        <v>81</v>
      </c>
      <c r="D63" s="172" t="s">
        <v>98</v>
      </c>
      <c r="E63" s="172" t="s">
        <v>42</v>
      </c>
      <c r="F63" s="172" t="s">
        <v>89</v>
      </c>
      <c r="G63" s="172" t="s">
        <v>84</v>
      </c>
      <c r="H63" s="177">
        <v>1</v>
      </c>
      <c r="I63" s="178">
        <v>0</v>
      </c>
      <c r="J63" s="176">
        <v>46078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-15</v>
      </c>
    </row>
    <row r="64" spans="1:16" ht="19.5" hidden="1" customHeight="1">
      <c r="A64" s="172" t="s">
        <v>2656</v>
      </c>
      <c r="B64" s="176">
        <v>46082</v>
      </c>
      <c r="C64" s="172" t="s">
        <v>92</v>
      </c>
      <c r="D64" s="172" t="s">
        <v>24</v>
      </c>
      <c r="E64" s="172" t="s">
        <v>42</v>
      </c>
      <c r="F64" s="172" t="s">
        <v>89</v>
      </c>
      <c r="G64" s="172" t="s">
        <v>84</v>
      </c>
      <c r="H64" s="177">
        <v>1</v>
      </c>
      <c r="I64" s="178">
        <v>0</v>
      </c>
      <c r="J64" s="176">
        <v>46076</v>
      </c>
      <c r="K64" s="172" t="s">
        <v>93</v>
      </c>
      <c r="L64" s="172" t="s">
        <v>94</v>
      </c>
      <c r="M64" s="179">
        <v>0</v>
      </c>
      <c r="N64" s="177"/>
      <c r="O64" s="177">
        <v>37</v>
      </c>
      <c r="P64" s="180">
        <v>-46.77</v>
      </c>
    </row>
    <row r="65" spans="1:16" ht="19.5" hidden="1" customHeight="1">
      <c r="A65" s="172" t="s">
        <v>2656</v>
      </c>
      <c r="B65" s="176">
        <v>46082</v>
      </c>
      <c r="C65" s="172" t="s">
        <v>81</v>
      </c>
      <c r="D65" s="172" t="s">
        <v>95</v>
      </c>
      <c r="E65" s="172" t="s">
        <v>42</v>
      </c>
      <c r="F65" s="172" t="s">
        <v>89</v>
      </c>
      <c r="G65" s="172" t="s">
        <v>84</v>
      </c>
      <c r="H65" s="177">
        <v>1</v>
      </c>
      <c r="I65" s="178">
        <v>0</v>
      </c>
      <c r="J65" s="176">
        <v>46076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-10.87</v>
      </c>
    </row>
    <row r="66" spans="1:16" ht="19.5" hidden="1" customHeight="1">
      <c r="A66" s="172" t="s">
        <v>2656</v>
      </c>
      <c r="B66" s="176">
        <v>46082</v>
      </c>
      <c r="C66" s="172" t="s">
        <v>92</v>
      </c>
      <c r="D66" s="172" t="s">
        <v>96</v>
      </c>
      <c r="E66" s="172" t="s">
        <v>42</v>
      </c>
      <c r="F66" s="172" t="s">
        <v>89</v>
      </c>
      <c r="G66" s="172" t="s">
        <v>84</v>
      </c>
      <c r="H66" s="177">
        <v>1</v>
      </c>
      <c r="I66" s="178">
        <v>0</v>
      </c>
      <c r="J66" s="176">
        <v>46076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2656</v>
      </c>
      <c r="B67" s="176">
        <v>46082</v>
      </c>
      <c r="C67" s="172" t="s">
        <v>92</v>
      </c>
      <c r="D67" s="172" t="s">
        <v>97</v>
      </c>
      <c r="E67" s="172" t="s">
        <v>42</v>
      </c>
      <c r="F67" s="172" t="s">
        <v>89</v>
      </c>
      <c r="G67" s="172" t="s">
        <v>84</v>
      </c>
      <c r="H67" s="177">
        <v>1</v>
      </c>
      <c r="I67" s="178">
        <v>0</v>
      </c>
      <c r="J67" s="176">
        <v>46076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hidden="1" customHeight="1">
      <c r="A68" s="172" t="s">
        <v>2656</v>
      </c>
      <c r="B68" s="176">
        <v>46082</v>
      </c>
      <c r="C68" s="172" t="s">
        <v>81</v>
      </c>
      <c r="D68" s="172" t="s">
        <v>98</v>
      </c>
      <c r="E68" s="172" t="s">
        <v>42</v>
      </c>
      <c r="F68" s="172" t="s">
        <v>89</v>
      </c>
      <c r="G68" s="172" t="s">
        <v>84</v>
      </c>
      <c r="H68" s="177">
        <v>1</v>
      </c>
      <c r="I68" s="178">
        <v>0</v>
      </c>
      <c r="J68" s="176">
        <v>46076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2657</v>
      </c>
      <c r="B69" s="176">
        <v>46082</v>
      </c>
      <c r="C69" s="172" t="s">
        <v>81</v>
      </c>
      <c r="D69" s="172" t="s">
        <v>82</v>
      </c>
      <c r="E69" s="172" t="s">
        <v>55</v>
      </c>
      <c r="F69" s="172" t="s">
        <v>1272</v>
      </c>
      <c r="G69" s="172" t="s">
        <v>84</v>
      </c>
      <c r="H69" s="177">
        <v>1</v>
      </c>
      <c r="I69" s="178">
        <v>0</v>
      </c>
      <c r="J69" s="176">
        <v>46082</v>
      </c>
      <c r="K69" s="172" t="s">
        <v>85</v>
      </c>
      <c r="L69" s="172" t="s">
        <v>85</v>
      </c>
      <c r="M69" s="179">
        <v>0</v>
      </c>
      <c r="N69" s="177"/>
      <c r="O69" s="177"/>
      <c r="P69" s="180">
        <v>-8.57</v>
      </c>
    </row>
    <row r="70" spans="1:16" ht="19.5" hidden="1" customHeight="1">
      <c r="A70" s="172" t="s">
        <v>2658</v>
      </c>
      <c r="B70" s="176">
        <v>46082</v>
      </c>
      <c r="C70" s="172" t="s">
        <v>92</v>
      </c>
      <c r="D70" s="172" t="s">
        <v>24</v>
      </c>
      <c r="E70" s="172" t="s">
        <v>59</v>
      </c>
      <c r="F70" s="172" t="s">
        <v>1386</v>
      </c>
      <c r="G70" s="172" t="s">
        <v>84</v>
      </c>
      <c r="H70" s="177">
        <v>1</v>
      </c>
      <c r="I70" s="178">
        <v>2400</v>
      </c>
      <c r="J70" s="176">
        <v>46079</v>
      </c>
      <c r="K70" s="172" t="s">
        <v>93</v>
      </c>
      <c r="L70" s="172" t="s">
        <v>94</v>
      </c>
      <c r="M70" s="179">
        <v>0.43</v>
      </c>
      <c r="N70" s="177"/>
      <c r="O70" s="177">
        <v>37</v>
      </c>
      <c r="P70" s="180">
        <v>-127.72</v>
      </c>
    </row>
    <row r="71" spans="1:16" ht="19.5" hidden="1" customHeight="1">
      <c r="A71" s="172" t="s">
        <v>2658</v>
      </c>
      <c r="B71" s="176">
        <v>46082</v>
      </c>
      <c r="C71" s="172" t="s">
        <v>100</v>
      </c>
      <c r="D71" s="172" t="s">
        <v>101</v>
      </c>
      <c r="E71" s="172" t="s">
        <v>59</v>
      </c>
      <c r="F71" s="172" t="s">
        <v>1386</v>
      </c>
      <c r="G71" s="172" t="s">
        <v>84</v>
      </c>
      <c r="H71" s="177">
        <v>1</v>
      </c>
      <c r="I71" s="178">
        <v>2400</v>
      </c>
      <c r="J71" s="176">
        <v>46079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585.59</v>
      </c>
    </row>
    <row r="72" spans="1:16" ht="19.5" hidden="1" customHeight="1">
      <c r="A72" s="172" t="s">
        <v>2658</v>
      </c>
      <c r="B72" s="176">
        <v>46082</v>
      </c>
      <c r="C72" s="172" t="s">
        <v>100</v>
      </c>
      <c r="D72" s="172" t="s">
        <v>102</v>
      </c>
      <c r="E72" s="172" t="s">
        <v>59</v>
      </c>
      <c r="F72" s="172" t="s">
        <v>1386</v>
      </c>
      <c r="G72" s="172" t="s">
        <v>84</v>
      </c>
      <c r="H72" s="177">
        <v>1</v>
      </c>
      <c r="I72" s="178">
        <v>2400</v>
      </c>
      <c r="J72" s="176">
        <v>46079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5.86</v>
      </c>
    </row>
    <row r="73" spans="1:16" ht="19.5" hidden="1" customHeight="1">
      <c r="A73" s="172" t="s">
        <v>2658</v>
      </c>
      <c r="B73" s="176">
        <v>46082</v>
      </c>
      <c r="C73" s="172" t="s">
        <v>100</v>
      </c>
      <c r="D73" s="172" t="s">
        <v>103</v>
      </c>
      <c r="E73" s="172" t="s">
        <v>59</v>
      </c>
      <c r="F73" s="172" t="s">
        <v>1386</v>
      </c>
      <c r="G73" s="172" t="s">
        <v>84</v>
      </c>
      <c r="H73" s="177">
        <v>1</v>
      </c>
      <c r="I73" s="178">
        <v>2400</v>
      </c>
      <c r="J73" s="176">
        <v>46079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1808.55</v>
      </c>
    </row>
    <row r="74" spans="1:16" ht="19.5" hidden="1" customHeight="1">
      <c r="A74" s="172" t="s">
        <v>2658</v>
      </c>
      <c r="B74" s="176">
        <v>46082</v>
      </c>
      <c r="C74" s="172" t="s">
        <v>104</v>
      </c>
      <c r="D74" s="172" t="s">
        <v>105</v>
      </c>
      <c r="E74" s="172" t="s">
        <v>59</v>
      </c>
      <c r="F74" s="172" t="s">
        <v>1386</v>
      </c>
      <c r="G74" s="172" t="s">
        <v>84</v>
      </c>
      <c r="H74" s="177">
        <v>1</v>
      </c>
      <c r="I74" s="178">
        <v>2400</v>
      </c>
      <c r="J74" s="176">
        <v>46079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-1032</v>
      </c>
    </row>
    <row r="75" spans="1:16" ht="19.5" hidden="1" customHeight="1">
      <c r="A75" s="172" t="s">
        <v>2658</v>
      </c>
      <c r="B75" s="176">
        <v>46082</v>
      </c>
      <c r="C75" s="172" t="s">
        <v>81</v>
      </c>
      <c r="D75" s="172" t="s">
        <v>95</v>
      </c>
      <c r="E75" s="172" t="s">
        <v>59</v>
      </c>
      <c r="F75" s="172" t="s">
        <v>1386</v>
      </c>
      <c r="G75" s="172" t="s">
        <v>84</v>
      </c>
      <c r="H75" s="177">
        <v>1</v>
      </c>
      <c r="I75" s="178">
        <v>2400</v>
      </c>
      <c r="J75" s="176">
        <v>46079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-25</v>
      </c>
    </row>
    <row r="76" spans="1:16" ht="19.5" hidden="1" customHeight="1">
      <c r="A76" s="172" t="s">
        <v>2658</v>
      </c>
      <c r="B76" s="176">
        <v>46082</v>
      </c>
      <c r="C76" s="172" t="s">
        <v>81</v>
      </c>
      <c r="D76" s="172" t="s">
        <v>82</v>
      </c>
      <c r="E76" s="172" t="s">
        <v>59</v>
      </c>
      <c r="F76" s="172" t="s">
        <v>1386</v>
      </c>
      <c r="G76" s="172" t="s">
        <v>84</v>
      </c>
      <c r="H76" s="177">
        <v>1</v>
      </c>
      <c r="I76" s="178">
        <v>0</v>
      </c>
      <c r="J76" s="176">
        <v>46079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-11.13</v>
      </c>
    </row>
    <row r="77" spans="1:16" ht="19.5" hidden="1" customHeight="1">
      <c r="A77" s="172" t="s">
        <v>2659</v>
      </c>
      <c r="B77" s="176">
        <v>46082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0</v>
      </c>
      <c r="J77" s="176">
        <v>46075</v>
      </c>
      <c r="K77" s="172" t="s">
        <v>93</v>
      </c>
      <c r="L77" s="172" t="s">
        <v>94</v>
      </c>
      <c r="M77" s="179">
        <v>0</v>
      </c>
      <c r="N77" s="177"/>
      <c r="O77" s="177">
        <v>37</v>
      </c>
      <c r="P77" s="180">
        <v>-56.94</v>
      </c>
    </row>
    <row r="78" spans="1:16" ht="19.5" hidden="1" customHeight="1">
      <c r="A78" s="172" t="s">
        <v>2659</v>
      </c>
      <c r="B78" s="176">
        <v>46082</v>
      </c>
      <c r="C78" s="172" t="s">
        <v>81</v>
      </c>
      <c r="D78" s="172" t="s">
        <v>95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0</v>
      </c>
      <c r="J78" s="176">
        <v>46075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-22.2</v>
      </c>
    </row>
    <row r="79" spans="1:16" ht="19.5" hidden="1" customHeight="1">
      <c r="A79" s="172" t="s">
        <v>2659</v>
      </c>
      <c r="B79" s="176">
        <v>46082</v>
      </c>
      <c r="C79" s="172" t="s">
        <v>92</v>
      </c>
      <c r="D79" s="172" t="s">
        <v>96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46075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0</v>
      </c>
    </row>
    <row r="80" spans="1:16" ht="19.5" hidden="1" customHeight="1">
      <c r="A80" s="172" t="s">
        <v>2659</v>
      </c>
      <c r="B80" s="176">
        <v>46082</v>
      </c>
      <c r="C80" s="172" t="s">
        <v>92</v>
      </c>
      <c r="D80" s="172" t="s">
        <v>97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0</v>
      </c>
      <c r="J80" s="176">
        <v>46075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-56.94</v>
      </c>
    </row>
    <row r="81" spans="1:16" ht="19.5" hidden="1" customHeight="1">
      <c r="A81" s="172" t="s">
        <v>2659</v>
      </c>
      <c r="B81" s="176">
        <v>46082</v>
      </c>
      <c r="C81" s="172" t="s">
        <v>81</v>
      </c>
      <c r="D81" s="172" t="s">
        <v>98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46075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-15</v>
      </c>
    </row>
    <row r="82" spans="1:16" ht="19.5" hidden="1" customHeight="1">
      <c r="A82" s="172" t="s">
        <v>2660</v>
      </c>
      <c r="B82" s="176">
        <v>46082</v>
      </c>
      <c r="C82" s="172" t="s">
        <v>92</v>
      </c>
      <c r="D82" s="172" t="s">
        <v>24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2600</v>
      </c>
      <c r="J82" s="176">
        <v>46080</v>
      </c>
      <c r="K82" s="172" t="s">
        <v>93</v>
      </c>
      <c r="L82" s="172" t="s">
        <v>94</v>
      </c>
      <c r="M82" s="179">
        <v>0.43</v>
      </c>
      <c r="N82" s="177"/>
      <c r="O82" s="177">
        <v>36</v>
      </c>
      <c r="P82" s="180">
        <v>-110.41</v>
      </c>
    </row>
    <row r="83" spans="1:16" ht="19.5" hidden="1" customHeight="1">
      <c r="A83" s="172" t="s">
        <v>2660</v>
      </c>
      <c r="B83" s="176">
        <v>46082</v>
      </c>
      <c r="C83" s="172" t="s">
        <v>100</v>
      </c>
      <c r="D83" s="172" t="s">
        <v>101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2600</v>
      </c>
      <c r="J83" s="176">
        <v>46080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1066.67</v>
      </c>
    </row>
    <row r="84" spans="1:16" ht="19.5" hidden="1" customHeight="1">
      <c r="A84" s="172" t="s">
        <v>2660</v>
      </c>
      <c r="B84" s="176">
        <v>46082</v>
      </c>
      <c r="C84" s="172" t="s">
        <v>100</v>
      </c>
      <c r="D84" s="172" t="s">
        <v>102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2600</v>
      </c>
      <c r="J84" s="176">
        <v>46080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hidden="1" customHeight="1">
      <c r="A85" s="172" t="s">
        <v>2660</v>
      </c>
      <c r="B85" s="176">
        <v>46082</v>
      </c>
      <c r="C85" s="172" t="s">
        <v>100</v>
      </c>
      <c r="D85" s="172" t="s">
        <v>103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2600</v>
      </c>
      <c r="J85" s="176">
        <v>46080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1533.33</v>
      </c>
    </row>
    <row r="86" spans="1:16" ht="19.5" hidden="1" customHeight="1">
      <c r="A86" s="172" t="s">
        <v>2660</v>
      </c>
      <c r="B86" s="176">
        <v>46082</v>
      </c>
      <c r="C86" s="172" t="s">
        <v>104</v>
      </c>
      <c r="D86" s="172" t="s">
        <v>105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2600</v>
      </c>
      <c r="J86" s="176">
        <v>46080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-1118</v>
      </c>
    </row>
    <row r="87" spans="1:16" ht="19.5" hidden="1" customHeight="1">
      <c r="A87" s="172" t="s">
        <v>2660</v>
      </c>
      <c r="B87" s="176">
        <v>46082</v>
      </c>
      <c r="C87" s="172" t="s">
        <v>81</v>
      </c>
      <c r="D87" s="172" t="s">
        <v>95</v>
      </c>
      <c r="E87" s="172" t="s">
        <v>41</v>
      </c>
      <c r="F87" s="172" t="s">
        <v>83</v>
      </c>
      <c r="G87" s="172" t="s">
        <v>84</v>
      </c>
      <c r="H87" s="177">
        <v>1</v>
      </c>
      <c r="I87" s="178">
        <v>2600</v>
      </c>
      <c r="J87" s="176">
        <v>46080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-14.75</v>
      </c>
    </row>
    <row r="88" spans="1:16" ht="19.5" hidden="1" customHeight="1">
      <c r="A88" s="172" t="s">
        <v>2661</v>
      </c>
      <c r="B88" s="176">
        <v>46082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2470</v>
      </c>
      <c r="J88" s="176">
        <v>46081</v>
      </c>
      <c r="K88" s="172" t="s">
        <v>93</v>
      </c>
      <c r="L88" s="172" t="s">
        <v>94</v>
      </c>
      <c r="M88" s="179">
        <v>0.43</v>
      </c>
      <c r="N88" s="177"/>
      <c r="O88" s="177">
        <v>35</v>
      </c>
      <c r="P88" s="180">
        <v>-114.68</v>
      </c>
    </row>
    <row r="89" spans="1:16" ht="19.5" hidden="1" customHeight="1">
      <c r="A89" s="172" t="s">
        <v>2661</v>
      </c>
      <c r="B89" s="176">
        <v>46082</v>
      </c>
      <c r="C89" s="172" t="s">
        <v>100</v>
      </c>
      <c r="D89" s="172" t="s">
        <v>101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2470</v>
      </c>
      <c r="J89" s="176">
        <v>46081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1001.9</v>
      </c>
    </row>
    <row r="90" spans="1:16" ht="19.5" hidden="1" customHeight="1">
      <c r="A90" s="172" t="s">
        <v>2661</v>
      </c>
      <c r="B90" s="176">
        <v>46082</v>
      </c>
      <c r="C90" s="172" t="s">
        <v>100</v>
      </c>
      <c r="D90" s="172" t="s">
        <v>102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2470</v>
      </c>
      <c r="J90" s="176">
        <v>46081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10.02</v>
      </c>
    </row>
    <row r="91" spans="1:16" ht="19.5" hidden="1" customHeight="1">
      <c r="A91" s="172" t="s">
        <v>2661</v>
      </c>
      <c r="B91" s="176">
        <v>46082</v>
      </c>
      <c r="C91" s="172" t="s">
        <v>100</v>
      </c>
      <c r="D91" s="172" t="s">
        <v>103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2470</v>
      </c>
      <c r="J91" s="176">
        <v>46081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1458.08</v>
      </c>
    </row>
    <row r="92" spans="1:16" ht="19.5" hidden="1" customHeight="1">
      <c r="A92" s="172" t="s">
        <v>2661</v>
      </c>
      <c r="B92" s="176">
        <v>46082</v>
      </c>
      <c r="C92" s="172" t="s">
        <v>104</v>
      </c>
      <c r="D92" s="172" t="s">
        <v>105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2470</v>
      </c>
      <c r="J92" s="176">
        <v>46081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-1062.0999999999999</v>
      </c>
    </row>
    <row r="93" spans="1:16" ht="19.5" hidden="1" customHeight="1">
      <c r="A93" s="172" t="s">
        <v>2661</v>
      </c>
      <c r="B93" s="176">
        <v>46082</v>
      </c>
      <c r="C93" s="172" t="s">
        <v>81</v>
      </c>
      <c r="D93" s="172" t="s">
        <v>95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2470</v>
      </c>
      <c r="J93" s="176">
        <v>46081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-10.18</v>
      </c>
    </row>
    <row r="94" spans="1:16" ht="19.5" hidden="1" customHeight="1">
      <c r="A94" s="172" t="s">
        <v>2662</v>
      </c>
      <c r="B94" s="176">
        <v>46082</v>
      </c>
      <c r="C94" s="172" t="s">
        <v>92</v>
      </c>
      <c r="D94" s="172" t="s">
        <v>24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2500</v>
      </c>
      <c r="J94" s="176">
        <v>46077</v>
      </c>
      <c r="K94" s="172" t="s">
        <v>93</v>
      </c>
      <c r="L94" s="172" t="s">
        <v>94</v>
      </c>
      <c r="M94" s="179">
        <v>0.43</v>
      </c>
      <c r="N94" s="177"/>
      <c r="O94" s="177">
        <v>36</v>
      </c>
      <c r="P94" s="180">
        <v>-122.44</v>
      </c>
    </row>
    <row r="95" spans="1:16" ht="19.5" hidden="1" customHeight="1">
      <c r="A95" s="172" t="s">
        <v>2662</v>
      </c>
      <c r="B95" s="176">
        <v>46082</v>
      </c>
      <c r="C95" s="172" t="s">
        <v>100</v>
      </c>
      <c r="D95" s="172" t="s">
        <v>101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2500</v>
      </c>
      <c r="J95" s="176">
        <v>46077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1040.95</v>
      </c>
    </row>
    <row r="96" spans="1:16" ht="19.5" hidden="1" customHeight="1">
      <c r="A96" s="172" t="s">
        <v>2662</v>
      </c>
      <c r="B96" s="176">
        <v>46082</v>
      </c>
      <c r="C96" s="172" t="s">
        <v>100</v>
      </c>
      <c r="D96" s="172" t="s">
        <v>102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2500</v>
      </c>
      <c r="J96" s="176">
        <v>46077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10.41</v>
      </c>
    </row>
    <row r="97" spans="1:16" ht="19.5" hidden="1" customHeight="1">
      <c r="A97" s="172" t="s">
        <v>2662</v>
      </c>
      <c r="B97" s="176">
        <v>46082</v>
      </c>
      <c r="C97" s="172" t="s">
        <v>100</v>
      </c>
      <c r="D97" s="172" t="s">
        <v>103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2500</v>
      </c>
      <c r="J97" s="176">
        <v>46077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1448.64</v>
      </c>
    </row>
    <row r="98" spans="1:16" ht="19.5" hidden="1" customHeight="1">
      <c r="A98" s="172" t="s">
        <v>2662</v>
      </c>
      <c r="B98" s="176">
        <v>46082</v>
      </c>
      <c r="C98" s="172" t="s">
        <v>104</v>
      </c>
      <c r="D98" s="172" t="s">
        <v>105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2500</v>
      </c>
      <c r="J98" s="176">
        <v>46077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-1075</v>
      </c>
    </row>
    <row r="99" spans="1:16" ht="19.5" hidden="1" customHeight="1">
      <c r="A99" s="172" t="s">
        <v>2662</v>
      </c>
      <c r="B99" s="176">
        <v>46082</v>
      </c>
      <c r="C99" s="172" t="s">
        <v>81</v>
      </c>
      <c r="D99" s="172" t="s">
        <v>95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2500</v>
      </c>
      <c r="J99" s="176">
        <v>46077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-25</v>
      </c>
    </row>
    <row r="100" spans="1:16" ht="19.5" hidden="1" customHeight="1">
      <c r="A100" s="172" t="s">
        <v>2663</v>
      </c>
      <c r="B100" s="176">
        <v>46082</v>
      </c>
      <c r="C100" s="172" t="s">
        <v>92</v>
      </c>
      <c r="D100" s="172" t="s">
        <v>24</v>
      </c>
      <c r="E100" s="172" t="s">
        <v>38</v>
      </c>
      <c r="F100" s="172" t="s">
        <v>87</v>
      </c>
      <c r="G100" s="172" t="s">
        <v>84</v>
      </c>
      <c r="H100" s="177">
        <v>1</v>
      </c>
      <c r="I100" s="178">
        <v>2450</v>
      </c>
      <c r="J100" s="176">
        <v>46080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-107.71</v>
      </c>
    </row>
    <row r="101" spans="1:16" ht="19.5" hidden="1" customHeight="1">
      <c r="A101" s="172" t="s">
        <v>2663</v>
      </c>
      <c r="B101" s="176">
        <v>46082</v>
      </c>
      <c r="C101" s="172" t="s">
        <v>100</v>
      </c>
      <c r="D101" s="172" t="s">
        <v>101</v>
      </c>
      <c r="E101" s="172" t="s">
        <v>38</v>
      </c>
      <c r="F101" s="172" t="s">
        <v>87</v>
      </c>
      <c r="G101" s="172" t="s">
        <v>84</v>
      </c>
      <c r="H101" s="177">
        <v>1</v>
      </c>
      <c r="I101" s="178">
        <v>2450</v>
      </c>
      <c r="J101" s="176">
        <v>46080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1048.53</v>
      </c>
    </row>
    <row r="102" spans="1:16" ht="19.5" hidden="1" customHeight="1">
      <c r="A102" s="172" t="s">
        <v>2663</v>
      </c>
      <c r="B102" s="176">
        <v>46082</v>
      </c>
      <c r="C102" s="172" t="s">
        <v>100</v>
      </c>
      <c r="D102" s="172" t="s">
        <v>102</v>
      </c>
      <c r="E102" s="172" t="s">
        <v>38</v>
      </c>
      <c r="F102" s="172" t="s">
        <v>87</v>
      </c>
      <c r="G102" s="172" t="s">
        <v>84</v>
      </c>
      <c r="H102" s="177">
        <v>1</v>
      </c>
      <c r="I102" s="178">
        <v>2450</v>
      </c>
      <c r="J102" s="176">
        <v>46080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10.49</v>
      </c>
    </row>
    <row r="103" spans="1:16" ht="19.5" hidden="1" customHeight="1">
      <c r="A103" s="172" t="s">
        <v>2663</v>
      </c>
      <c r="B103" s="176">
        <v>46082</v>
      </c>
      <c r="C103" s="172" t="s">
        <v>100</v>
      </c>
      <c r="D103" s="172" t="s">
        <v>103</v>
      </c>
      <c r="E103" s="172" t="s">
        <v>38</v>
      </c>
      <c r="F103" s="172" t="s">
        <v>87</v>
      </c>
      <c r="G103" s="172" t="s">
        <v>84</v>
      </c>
      <c r="H103" s="177">
        <v>1</v>
      </c>
      <c r="I103" s="178">
        <v>2450</v>
      </c>
      <c r="J103" s="176">
        <v>46080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1390.98</v>
      </c>
    </row>
    <row r="104" spans="1:16" ht="19.5" hidden="1" customHeight="1">
      <c r="A104" s="172" t="s">
        <v>2663</v>
      </c>
      <c r="B104" s="176">
        <v>46082</v>
      </c>
      <c r="C104" s="172" t="s">
        <v>104</v>
      </c>
      <c r="D104" s="172" t="s">
        <v>105</v>
      </c>
      <c r="E104" s="172" t="s">
        <v>38</v>
      </c>
      <c r="F104" s="172" t="s">
        <v>87</v>
      </c>
      <c r="G104" s="172" t="s">
        <v>84</v>
      </c>
      <c r="H104" s="177">
        <v>1</v>
      </c>
      <c r="I104" s="178">
        <v>2450</v>
      </c>
      <c r="J104" s="176">
        <v>46080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-1053.5</v>
      </c>
    </row>
    <row r="105" spans="1:16" ht="19.5" hidden="1" customHeight="1">
      <c r="A105" s="172" t="s">
        <v>2663</v>
      </c>
      <c r="B105" s="176">
        <v>46082</v>
      </c>
      <c r="C105" s="172" t="s">
        <v>81</v>
      </c>
      <c r="D105" s="172" t="s">
        <v>95</v>
      </c>
      <c r="E105" s="172" t="s">
        <v>38</v>
      </c>
      <c r="F105" s="172" t="s">
        <v>87</v>
      </c>
      <c r="G105" s="172" t="s">
        <v>84</v>
      </c>
      <c r="H105" s="177">
        <v>1</v>
      </c>
      <c r="I105" s="178">
        <v>2450</v>
      </c>
      <c r="J105" s="176">
        <v>46080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-14.6</v>
      </c>
    </row>
    <row r="106" spans="1:16" ht="19.5" hidden="1" customHeight="1">
      <c r="A106" s="172" t="s">
        <v>2662</v>
      </c>
      <c r="B106" s="176">
        <v>46082</v>
      </c>
      <c r="C106" s="172" t="s">
        <v>81</v>
      </c>
      <c r="D106" s="172" t="s">
        <v>82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0</v>
      </c>
      <c r="J106" s="176">
        <v>46077</v>
      </c>
      <c r="K106" s="172" t="s">
        <v>85</v>
      </c>
      <c r="L106" s="172" t="s">
        <v>85</v>
      </c>
      <c r="M106" s="179">
        <v>0</v>
      </c>
      <c r="N106" s="177"/>
      <c r="O106" s="177"/>
      <c r="P106" s="180">
        <v>-19.78</v>
      </c>
    </row>
    <row r="107" spans="1:16" ht="19.5" hidden="1" customHeight="1">
      <c r="A107" s="172" t="s">
        <v>2663</v>
      </c>
      <c r="B107" s="176">
        <v>46082</v>
      </c>
      <c r="C107" s="172" t="s">
        <v>81</v>
      </c>
      <c r="D107" s="172" t="s">
        <v>82</v>
      </c>
      <c r="E107" s="172" t="s">
        <v>38</v>
      </c>
      <c r="F107" s="172" t="s">
        <v>87</v>
      </c>
      <c r="G107" s="172" t="s">
        <v>84</v>
      </c>
      <c r="H107" s="177">
        <v>1</v>
      </c>
      <c r="I107" s="178">
        <v>0</v>
      </c>
      <c r="J107" s="176">
        <v>46080</v>
      </c>
      <c r="K107" s="172" t="s">
        <v>85</v>
      </c>
      <c r="L107" s="172" t="s">
        <v>85</v>
      </c>
      <c r="M107" s="179">
        <v>0</v>
      </c>
      <c r="N107" s="177"/>
      <c r="O107" s="177"/>
      <c r="P107" s="180">
        <v>-19.920000000000002</v>
      </c>
    </row>
    <row r="108" spans="1:16" ht="19.5" hidden="1" customHeight="1">
      <c r="A108" s="172" t="s">
        <v>2664</v>
      </c>
      <c r="B108" s="176">
        <v>46082</v>
      </c>
      <c r="C108" s="172" t="s">
        <v>81</v>
      </c>
      <c r="D108" s="172" t="s">
        <v>82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46082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-18.93</v>
      </c>
    </row>
    <row r="109" spans="1:16" ht="19.5" hidden="1" customHeight="1">
      <c r="A109" s="172" t="s">
        <v>2665</v>
      </c>
      <c r="B109" s="176">
        <v>46082</v>
      </c>
      <c r="C109" s="172" t="s">
        <v>92</v>
      </c>
      <c r="D109" s="172" t="s">
        <v>24</v>
      </c>
      <c r="E109" s="172" t="s">
        <v>60</v>
      </c>
      <c r="F109" s="172" t="s">
        <v>1426</v>
      </c>
      <c r="G109" s="172" t="s">
        <v>84</v>
      </c>
      <c r="H109" s="177">
        <v>1</v>
      </c>
      <c r="I109" s="178">
        <v>0</v>
      </c>
      <c r="J109" s="176">
        <v>46071</v>
      </c>
      <c r="K109" s="172" t="s">
        <v>93</v>
      </c>
      <c r="L109" s="172" t="s">
        <v>94</v>
      </c>
      <c r="M109" s="179">
        <v>0</v>
      </c>
      <c r="N109" s="177"/>
      <c r="O109" s="177">
        <v>39</v>
      </c>
      <c r="P109" s="180">
        <v>-56.94</v>
      </c>
    </row>
    <row r="110" spans="1:16" ht="19.5" hidden="1" customHeight="1">
      <c r="A110" s="172" t="s">
        <v>2665</v>
      </c>
      <c r="B110" s="176">
        <v>46082</v>
      </c>
      <c r="C110" s="172" t="s">
        <v>92</v>
      </c>
      <c r="D110" s="172" t="s">
        <v>96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46071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2665</v>
      </c>
      <c r="B111" s="176">
        <v>46082</v>
      </c>
      <c r="C111" s="172" t="s">
        <v>92</v>
      </c>
      <c r="D111" s="172" t="s">
        <v>97</v>
      </c>
      <c r="E111" s="172" t="s">
        <v>60</v>
      </c>
      <c r="F111" s="172" t="s">
        <v>1426</v>
      </c>
      <c r="G111" s="172" t="s">
        <v>84</v>
      </c>
      <c r="H111" s="177">
        <v>1</v>
      </c>
      <c r="I111" s="178">
        <v>0</v>
      </c>
      <c r="J111" s="176">
        <v>46071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-56.94</v>
      </c>
    </row>
    <row r="112" spans="1:16" ht="19.5" hidden="1" customHeight="1">
      <c r="A112" s="172" t="s">
        <v>2665</v>
      </c>
      <c r="B112" s="176">
        <v>46082</v>
      </c>
      <c r="C112" s="172" t="s">
        <v>81</v>
      </c>
      <c r="D112" s="172" t="s">
        <v>98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46071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2666</v>
      </c>
      <c r="B113" s="176">
        <v>46082</v>
      </c>
      <c r="C113" s="172" t="s">
        <v>92</v>
      </c>
      <c r="D113" s="172" t="s">
        <v>24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2600</v>
      </c>
      <c r="J113" s="176">
        <v>46080</v>
      </c>
      <c r="K113" s="172" t="s">
        <v>93</v>
      </c>
      <c r="L113" s="172" t="s">
        <v>94</v>
      </c>
      <c r="M113" s="179">
        <v>0.43</v>
      </c>
      <c r="N113" s="177"/>
      <c r="O113" s="177">
        <v>36</v>
      </c>
      <c r="P113" s="180">
        <v>-110.41</v>
      </c>
    </row>
    <row r="114" spans="1:16" ht="19.5" hidden="1" customHeight="1">
      <c r="A114" s="172" t="s">
        <v>2666</v>
      </c>
      <c r="B114" s="176">
        <v>46082</v>
      </c>
      <c r="C114" s="172" t="s">
        <v>100</v>
      </c>
      <c r="D114" s="172" t="s">
        <v>101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2600</v>
      </c>
      <c r="J114" s="176">
        <v>46080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922.86</v>
      </c>
    </row>
    <row r="115" spans="1:16" ht="19.5" hidden="1" customHeight="1">
      <c r="A115" s="172" t="s">
        <v>2666</v>
      </c>
      <c r="B115" s="176">
        <v>46082</v>
      </c>
      <c r="C115" s="172" t="s">
        <v>100</v>
      </c>
      <c r="D115" s="172" t="s">
        <v>102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2600</v>
      </c>
      <c r="J115" s="176">
        <v>46080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9.23</v>
      </c>
    </row>
    <row r="116" spans="1:16" ht="19.5" hidden="1" customHeight="1">
      <c r="A116" s="172" t="s">
        <v>2666</v>
      </c>
      <c r="B116" s="176">
        <v>46082</v>
      </c>
      <c r="C116" s="172" t="s">
        <v>100</v>
      </c>
      <c r="D116" s="172" t="s">
        <v>103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2600</v>
      </c>
      <c r="J116" s="176">
        <v>46080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1667.91</v>
      </c>
    </row>
    <row r="117" spans="1:16" ht="19.5" hidden="1" customHeight="1">
      <c r="A117" s="172" t="s">
        <v>2666</v>
      </c>
      <c r="B117" s="176">
        <v>46082</v>
      </c>
      <c r="C117" s="172" t="s">
        <v>104</v>
      </c>
      <c r="D117" s="172" t="s">
        <v>105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2600</v>
      </c>
      <c r="J117" s="176">
        <v>46080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-1118</v>
      </c>
    </row>
    <row r="118" spans="1:16" ht="19.5" hidden="1" customHeight="1">
      <c r="A118" s="172" t="s">
        <v>2666</v>
      </c>
      <c r="B118" s="176">
        <v>46082</v>
      </c>
      <c r="C118" s="172" t="s">
        <v>81</v>
      </c>
      <c r="D118" s="172" t="s">
        <v>95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2600</v>
      </c>
      <c r="J118" s="176">
        <v>46080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-10.47</v>
      </c>
    </row>
    <row r="119" spans="1:16" ht="19.5" hidden="1" customHeight="1">
      <c r="A119" s="172" t="s">
        <v>2667</v>
      </c>
      <c r="B119" s="176">
        <v>46082</v>
      </c>
      <c r="C119" s="172" t="s">
        <v>92</v>
      </c>
      <c r="D119" s="172" t="s">
        <v>24</v>
      </c>
      <c r="E119" s="172" t="s">
        <v>60</v>
      </c>
      <c r="F119" s="172" t="s">
        <v>1426</v>
      </c>
      <c r="G119" s="172" t="s">
        <v>84</v>
      </c>
      <c r="H119" s="177">
        <v>1</v>
      </c>
      <c r="I119" s="178">
        <v>2500</v>
      </c>
      <c r="J119" s="176">
        <v>46075</v>
      </c>
      <c r="K119" s="172" t="s">
        <v>93</v>
      </c>
      <c r="L119" s="172" t="s">
        <v>94</v>
      </c>
      <c r="M119" s="179">
        <v>0.43</v>
      </c>
      <c r="N119" s="177"/>
      <c r="O119" s="177">
        <v>37</v>
      </c>
      <c r="P119" s="180">
        <v>-129.72</v>
      </c>
    </row>
    <row r="120" spans="1:16" ht="19.5" hidden="1" customHeight="1">
      <c r="A120" s="172" t="s">
        <v>2667</v>
      </c>
      <c r="B120" s="176">
        <v>46082</v>
      </c>
      <c r="C120" s="172" t="s">
        <v>100</v>
      </c>
      <c r="D120" s="172" t="s">
        <v>101</v>
      </c>
      <c r="E120" s="172" t="s">
        <v>60</v>
      </c>
      <c r="F120" s="172" t="s">
        <v>1426</v>
      </c>
      <c r="G120" s="172" t="s">
        <v>84</v>
      </c>
      <c r="H120" s="177">
        <v>1</v>
      </c>
      <c r="I120" s="178">
        <v>2500</v>
      </c>
      <c r="J120" s="176">
        <v>46075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1126.55</v>
      </c>
    </row>
    <row r="121" spans="1:16" ht="19.5" hidden="1" customHeight="1">
      <c r="A121" s="172" t="s">
        <v>2667</v>
      </c>
      <c r="B121" s="176">
        <v>46082</v>
      </c>
      <c r="C121" s="172" t="s">
        <v>100</v>
      </c>
      <c r="D121" s="172" t="s">
        <v>102</v>
      </c>
      <c r="E121" s="172" t="s">
        <v>60</v>
      </c>
      <c r="F121" s="172" t="s">
        <v>1426</v>
      </c>
      <c r="G121" s="172" t="s">
        <v>84</v>
      </c>
      <c r="H121" s="177">
        <v>1</v>
      </c>
      <c r="I121" s="178">
        <v>2500</v>
      </c>
      <c r="J121" s="176">
        <v>46075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0</v>
      </c>
    </row>
    <row r="122" spans="1:16" ht="19.5" hidden="1" customHeight="1">
      <c r="A122" s="172" t="s">
        <v>2667</v>
      </c>
      <c r="B122" s="176">
        <v>46082</v>
      </c>
      <c r="C122" s="172" t="s">
        <v>100</v>
      </c>
      <c r="D122" s="172" t="s">
        <v>103</v>
      </c>
      <c r="E122" s="172" t="s">
        <v>60</v>
      </c>
      <c r="F122" s="172" t="s">
        <v>1426</v>
      </c>
      <c r="G122" s="172" t="s">
        <v>84</v>
      </c>
      <c r="H122" s="177">
        <v>1</v>
      </c>
      <c r="I122" s="178">
        <v>2500</v>
      </c>
      <c r="J122" s="176">
        <v>46075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1373.45</v>
      </c>
    </row>
    <row r="123" spans="1:16" ht="19.5" hidden="1" customHeight="1">
      <c r="A123" s="172" t="s">
        <v>2667</v>
      </c>
      <c r="B123" s="176">
        <v>46082</v>
      </c>
      <c r="C123" s="172" t="s">
        <v>104</v>
      </c>
      <c r="D123" s="172" t="s">
        <v>105</v>
      </c>
      <c r="E123" s="172" t="s">
        <v>60</v>
      </c>
      <c r="F123" s="172" t="s">
        <v>1426</v>
      </c>
      <c r="G123" s="172" t="s">
        <v>84</v>
      </c>
      <c r="H123" s="177">
        <v>1</v>
      </c>
      <c r="I123" s="178">
        <v>2500</v>
      </c>
      <c r="J123" s="176">
        <v>46075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-1075</v>
      </c>
    </row>
    <row r="124" spans="1:16" ht="19.5" hidden="1" customHeight="1">
      <c r="A124" s="172" t="s">
        <v>2667</v>
      </c>
      <c r="B124" s="176">
        <v>46082</v>
      </c>
      <c r="C124" s="172" t="s">
        <v>81</v>
      </c>
      <c r="D124" s="172" t="s">
        <v>95</v>
      </c>
      <c r="E124" s="172" t="s">
        <v>60</v>
      </c>
      <c r="F124" s="172" t="s">
        <v>1426</v>
      </c>
      <c r="G124" s="172" t="s">
        <v>84</v>
      </c>
      <c r="H124" s="177">
        <v>1</v>
      </c>
      <c r="I124" s="178">
        <v>2500</v>
      </c>
      <c r="J124" s="176">
        <v>46075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-11.98</v>
      </c>
    </row>
    <row r="125" spans="1:16" ht="19.5" hidden="1" customHeight="1">
      <c r="A125" s="172" t="s">
        <v>2668</v>
      </c>
      <c r="B125" s="176">
        <v>46082</v>
      </c>
      <c r="C125" s="172" t="s">
        <v>92</v>
      </c>
      <c r="D125" s="172" t="s">
        <v>24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2470</v>
      </c>
      <c r="J125" s="176">
        <v>46081</v>
      </c>
      <c r="K125" s="172" t="s">
        <v>93</v>
      </c>
      <c r="L125" s="172" t="s">
        <v>94</v>
      </c>
      <c r="M125" s="179">
        <v>0.43</v>
      </c>
      <c r="N125" s="177"/>
      <c r="O125" s="177">
        <v>35</v>
      </c>
      <c r="P125" s="180">
        <v>-114.68</v>
      </c>
    </row>
    <row r="126" spans="1:16" ht="19.5" hidden="1" customHeight="1">
      <c r="A126" s="172" t="s">
        <v>2668</v>
      </c>
      <c r="B126" s="176">
        <v>46082</v>
      </c>
      <c r="C126" s="172" t="s">
        <v>100</v>
      </c>
      <c r="D126" s="172" t="s">
        <v>101</v>
      </c>
      <c r="E126" s="172" t="s">
        <v>56</v>
      </c>
      <c r="F126" s="172" t="s">
        <v>1213</v>
      </c>
      <c r="G126" s="172" t="s">
        <v>84</v>
      </c>
      <c r="H126" s="177">
        <v>1</v>
      </c>
      <c r="I126" s="178">
        <v>2470</v>
      </c>
      <c r="J126" s="176">
        <v>46081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1110.69</v>
      </c>
    </row>
    <row r="127" spans="1:16" ht="19.5" hidden="1" customHeight="1">
      <c r="A127" s="172" t="s">
        <v>2668</v>
      </c>
      <c r="B127" s="176">
        <v>46082</v>
      </c>
      <c r="C127" s="172" t="s">
        <v>100</v>
      </c>
      <c r="D127" s="172" t="s">
        <v>102</v>
      </c>
      <c r="E127" s="172" t="s">
        <v>56</v>
      </c>
      <c r="F127" s="172" t="s">
        <v>1213</v>
      </c>
      <c r="G127" s="172" t="s">
        <v>84</v>
      </c>
      <c r="H127" s="177">
        <v>1</v>
      </c>
      <c r="I127" s="178">
        <v>2470</v>
      </c>
      <c r="J127" s="176">
        <v>46081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11.11</v>
      </c>
    </row>
    <row r="128" spans="1:16" ht="19.5" hidden="1" customHeight="1">
      <c r="A128" s="172" t="s">
        <v>2668</v>
      </c>
      <c r="B128" s="176">
        <v>46082</v>
      </c>
      <c r="C128" s="172" t="s">
        <v>100</v>
      </c>
      <c r="D128" s="172" t="s">
        <v>103</v>
      </c>
      <c r="E128" s="172" t="s">
        <v>56</v>
      </c>
      <c r="F128" s="172" t="s">
        <v>1213</v>
      </c>
      <c r="G128" s="172" t="s">
        <v>84</v>
      </c>
      <c r="H128" s="177">
        <v>1</v>
      </c>
      <c r="I128" s="178">
        <v>2470</v>
      </c>
      <c r="J128" s="176">
        <v>46081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1348.2</v>
      </c>
    </row>
    <row r="129" spans="1:16" ht="19.5" hidden="1" customHeight="1">
      <c r="A129" s="172" t="s">
        <v>2668</v>
      </c>
      <c r="B129" s="176">
        <v>46082</v>
      </c>
      <c r="C129" s="172" t="s">
        <v>104</v>
      </c>
      <c r="D129" s="172" t="s">
        <v>105</v>
      </c>
      <c r="E129" s="172" t="s">
        <v>56</v>
      </c>
      <c r="F129" s="172" t="s">
        <v>1213</v>
      </c>
      <c r="G129" s="172" t="s">
        <v>84</v>
      </c>
      <c r="H129" s="177">
        <v>1</v>
      </c>
      <c r="I129" s="178">
        <v>2470</v>
      </c>
      <c r="J129" s="176">
        <v>46081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-1062.0999999999999</v>
      </c>
    </row>
    <row r="130" spans="1:16" ht="19.5" hidden="1" customHeight="1">
      <c r="A130" s="172" t="s">
        <v>2668</v>
      </c>
      <c r="B130" s="176">
        <v>46082</v>
      </c>
      <c r="C130" s="172" t="s">
        <v>81</v>
      </c>
      <c r="D130" s="172" t="s">
        <v>95</v>
      </c>
      <c r="E130" s="172" t="s">
        <v>56</v>
      </c>
      <c r="F130" s="172" t="s">
        <v>1213</v>
      </c>
      <c r="G130" s="172" t="s">
        <v>84</v>
      </c>
      <c r="H130" s="177">
        <v>1</v>
      </c>
      <c r="I130" s="178">
        <v>2470</v>
      </c>
      <c r="J130" s="176">
        <v>46081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-12.62</v>
      </c>
    </row>
    <row r="131" spans="1:16" ht="19.5" hidden="1" customHeight="1">
      <c r="A131" s="172" t="s">
        <v>2667</v>
      </c>
      <c r="B131" s="176">
        <v>46082</v>
      </c>
      <c r="C131" s="172" t="s">
        <v>81</v>
      </c>
      <c r="D131" s="172" t="s">
        <v>82</v>
      </c>
      <c r="E131" s="172" t="s">
        <v>60</v>
      </c>
      <c r="F131" s="172" t="s">
        <v>1426</v>
      </c>
      <c r="G131" s="172" t="s">
        <v>84</v>
      </c>
      <c r="H131" s="177">
        <v>1</v>
      </c>
      <c r="I131" s="178">
        <v>0</v>
      </c>
      <c r="J131" s="176">
        <v>46075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-5.97</v>
      </c>
    </row>
    <row r="132" spans="1:16" ht="19.5" hidden="1" customHeight="1">
      <c r="A132" s="172" t="s">
        <v>2669</v>
      </c>
      <c r="B132" s="176">
        <v>46082</v>
      </c>
      <c r="C132" s="172" t="s">
        <v>92</v>
      </c>
      <c r="D132" s="172" t="s">
        <v>24</v>
      </c>
      <c r="E132" s="172" t="s">
        <v>40</v>
      </c>
      <c r="F132" s="172" t="s">
        <v>197</v>
      </c>
      <c r="G132" s="172" t="s">
        <v>84</v>
      </c>
      <c r="H132" s="177">
        <v>1</v>
      </c>
      <c r="I132" s="178">
        <v>2500</v>
      </c>
      <c r="J132" s="176">
        <v>46080</v>
      </c>
      <c r="K132" s="172" t="s">
        <v>93</v>
      </c>
      <c r="L132" s="172" t="s">
        <v>94</v>
      </c>
      <c r="M132" s="179">
        <v>0.43</v>
      </c>
      <c r="N132" s="177"/>
      <c r="O132" s="177">
        <v>36</v>
      </c>
      <c r="P132" s="180">
        <v>-108.61</v>
      </c>
    </row>
    <row r="133" spans="1:16" ht="19.5" hidden="1" customHeight="1">
      <c r="A133" s="172" t="s">
        <v>2669</v>
      </c>
      <c r="B133" s="176">
        <v>46082</v>
      </c>
      <c r="C133" s="172" t="s">
        <v>100</v>
      </c>
      <c r="D133" s="172" t="s">
        <v>101</v>
      </c>
      <c r="E133" s="172" t="s">
        <v>40</v>
      </c>
      <c r="F133" s="172" t="s">
        <v>197</v>
      </c>
      <c r="G133" s="172" t="s">
        <v>84</v>
      </c>
      <c r="H133" s="177">
        <v>1</v>
      </c>
      <c r="I133" s="178">
        <v>2500</v>
      </c>
      <c r="J133" s="176">
        <v>46080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1239.77</v>
      </c>
    </row>
    <row r="134" spans="1:16" ht="19.5" hidden="1" customHeight="1">
      <c r="A134" s="172" t="s">
        <v>2669</v>
      </c>
      <c r="B134" s="176">
        <v>46082</v>
      </c>
      <c r="C134" s="172" t="s">
        <v>100</v>
      </c>
      <c r="D134" s="172" t="s">
        <v>102</v>
      </c>
      <c r="E134" s="172" t="s">
        <v>40</v>
      </c>
      <c r="F134" s="172" t="s">
        <v>197</v>
      </c>
      <c r="G134" s="172" t="s">
        <v>84</v>
      </c>
      <c r="H134" s="177">
        <v>1</v>
      </c>
      <c r="I134" s="178">
        <v>2500</v>
      </c>
      <c r="J134" s="176">
        <v>46080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12.4</v>
      </c>
    </row>
    <row r="135" spans="1:16" ht="19.5" hidden="1" customHeight="1">
      <c r="A135" s="172" t="s">
        <v>2669</v>
      </c>
      <c r="B135" s="176">
        <v>46082</v>
      </c>
      <c r="C135" s="172" t="s">
        <v>100</v>
      </c>
      <c r="D135" s="172" t="s">
        <v>103</v>
      </c>
      <c r="E135" s="172" t="s">
        <v>40</v>
      </c>
      <c r="F135" s="172" t="s">
        <v>197</v>
      </c>
      <c r="G135" s="172" t="s">
        <v>84</v>
      </c>
      <c r="H135" s="177">
        <v>1</v>
      </c>
      <c r="I135" s="178">
        <v>2500</v>
      </c>
      <c r="J135" s="176">
        <v>46080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1247.83</v>
      </c>
    </row>
    <row r="136" spans="1:16" ht="19.5" hidden="1" customHeight="1">
      <c r="A136" s="172" t="s">
        <v>2669</v>
      </c>
      <c r="B136" s="176">
        <v>46082</v>
      </c>
      <c r="C136" s="172" t="s">
        <v>104</v>
      </c>
      <c r="D136" s="172" t="s">
        <v>105</v>
      </c>
      <c r="E136" s="172" t="s">
        <v>40</v>
      </c>
      <c r="F136" s="172" t="s">
        <v>197</v>
      </c>
      <c r="G136" s="172" t="s">
        <v>84</v>
      </c>
      <c r="H136" s="177">
        <v>1</v>
      </c>
      <c r="I136" s="178">
        <v>2500</v>
      </c>
      <c r="J136" s="176">
        <v>46080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-1075</v>
      </c>
    </row>
    <row r="137" spans="1:16" ht="19.5" hidden="1" customHeight="1">
      <c r="A137" s="172" t="s">
        <v>2669</v>
      </c>
      <c r="B137" s="176">
        <v>46082</v>
      </c>
      <c r="C137" s="172" t="s">
        <v>81</v>
      </c>
      <c r="D137" s="172" t="s">
        <v>95</v>
      </c>
      <c r="E137" s="172" t="s">
        <v>40</v>
      </c>
      <c r="F137" s="172" t="s">
        <v>197</v>
      </c>
      <c r="G137" s="172" t="s">
        <v>84</v>
      </c>
      <c r="H137" s="177">
        <v>1</v>
      </c>
      <c r="I137" s="178">
        <v>2500</v>
      </c>
      <c r="J137" s="176">
        <v>46080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-12.33</v>
      </c>
    </row>
    <row r="138" spans="1:16" ht="19.5" hidden="1" customHeight="1">
      <c r="A138" s="172" t="s">
        <v>2668</v>
      </c>
      <c r="B138" s="176">
        <v>46082</v>
      </c>
      <c r="C138" s="172" t="s">
        <v>81</v>
      </c>
      <c r="D138" s="172" t="s">
        <v>82</v>
      </c>
      <c r="E138" s="172" t="s">
        <v>56</v>
      </c>
      <c r="F138" s="172" t="s">
        <v>1213</v>
      </c>
      <c r="G138" s="172" t="s">
        <v>84</v>
      </c>
      <c r="H138" s="177">
        <v>1</v>
      </c>
      <c r="I138" s="178">
        <v>0</v>
      </c>
      <c r="J138" s="176">
        <v>46081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-21.1</v>
      </c>
    </row>
    <row r="139" spans="1:16" ht="19.5" hidden="1" customHeight="1">
      <c r="A139" s="172" t="s">
        <v>2670</v>
      </c>
      <c r="B139" s="176">
        <v>46082</v>
      </c>
      <c r="C139" s="172" t="s">
        <v>92</v>
      </c>
      <c r="D139" s="172" t="s">
        <v>24</v>
      </c>
      <c r="E139" s="172" t="s">
        <v>39</v>
      </c>
      <c r="F139" s="172" t="s">
        <v>117</v>
      </c>
      <c r="G139" s="172" t="s">
        <v>84</v>
      </c>
      <c r="H139" s="177">
        <v>1</v>
      </c>
      <c r="I139" s="178">
        <v>0</v>
      </c>
      <c r="J139" s="176">
        <v>46078</v>
      </c>
      <c r="K139" s="172" t="s">
        <v>93</v>
      </c>
      <c r="L139" s="172" t="s">
        <v>94</v>
      </c>
      <c r="M139" s="179">
        <v>0</v>
      </c>
      <c r="N139" s="177"/>
      <c r="O139" s="177">
        <v>37</v>
      </c>
      <c r="P139" s="180">
        <v>-46.77</v>
      </c>
    </row>
    <row r="140" spans="1:16" ht="19.5" hidden="1" customHeight="1">
      <c r="A140" s="172" t="s">
        <v>2670</v>
      </c>
      <c r="B140" s="176">
        <v>46082</v>
      </c>
      <c r="C140" s="172" t="s">
        <v>81</v>
      </c>
      <c r="D140" s="172" t="s">
        <v>95</v>
      </c>
      <c r="E140" s="172" t="s">
        <v>39</v>
      </c>
      <c r="F140" s="172" t="s">
        <v>117</v>
      </c>
      <c r="G140" s="172" t="s">
        <v>84</v>
      </c>
      <c r="H140" s="177">
        <v>1</v>
      </c>
      <c r="I140" s="178">
        <v>0</v>
      </c>
      <c r="J140" s="176">
        <v>46078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-12.36</v>
      </c>
    </row>
    <row r="141" spans="1:16" ht="19.5" hidden="1" customHeight="1">
      <c r="A141" s="172" t="s">
        <v>2670</v>
      </c>
      <c r="B141" s="176">
        <v>46082</v>
      </c>
      <c r="C141" s="172" t="s">
        <v>92</v>
      </c>
      <c r="D141" s="172" t="s">
        <v>96</v>
      </c>
      <c r="E141" s="172" t="s">
        <v>39</v>
      </c>
      <c r="F141" s="172" t="s">
        <v>117</v>
      </c>
      <c r="G141" s="172" t="s">
        <v>84</v>
      </c>
      <c r="H141" s="177">
        <v>1</v>
      </c>
      <c r="I141" s="178">
        <v>0</v>
      </c>
      <c r="J141" s="176">
        <v>46078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hidden="1" customHeight="1">
      <c r="A142" s="172" t="s">
        <v>2670</v>
      </c>
      <c r="B142" s="176">
        <v>46082</v>
      </c>
      <c r="C142" s="172" t="s">
        <v>92</v>
      </c>
      <c r="D142" s="172" t="s">
        <v>97</v>
      </c>
      <c r="E142" s="172" t="s">
        <v>39</v>
      </c>
      <c r="F142" s="172" t="s">
        <v>117</v>
      </c>
      <c r="G142" s="172" t="s">
        <v>84</v>
      </c>
      <c r="H142" s="177">
        <v>1</v>
      </c>
      <c r="I142" s="178">
        <v>0</v>
      </c>
      <c r="J142" s="176">
        <v>46078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-46.77</v>
      </c>
    </row>
    <row r="143" spans="1:16" ht="19.5" hidden="1" customHeight="1">
      <c r="A143" s="172" t="s">
        <v>2670</v>
      </c>
      <c r="B143" s="176">
        <v>46082</v>
      </c>
      <c r="C143" s="172" t="s">
        <v>81</v>
      </c>
      <c r="D143" s="172" t="s">
        <v>98</v>
      </c>
      <c r="E143" s="172" t="s">
        <v>39</v>
      </c>
      <c r="F143" s="172" t="s">
        <v>117</v>
      </c>
      <c r="G143" s="172" t="s">
        <v>84</v>
      </c>
      <c r="H143" s="177">
        <v>1</v>
      </c>
      <c r="I143" s="178">
        <v>0</v>
      </c>
      <c r="J143" s="176">
        <v>46078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hidden="1" customHeight="1">
      <c r="A144" s="172" t="s">
        <v>2285</v>
      </c>
      <c r="B144" s="176">
        <v>46082</v>
      </c>
      <c r="C144" s="172" t="s">
        <v>92</v>
      </c>
      <c r="D144" s="172" t="s">
        <v>272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0</v>
      </c>
    </row>
    <row r="145" spans="1:16" ht="19.5" hidden="1" customHeight="1">
      <c r="A145" s="172" t="s">
        <v>2285</v>
      </c>
      <c r="B145" s="176">
        <v>46082</v>
      </c>
      <c r="C145" s="172" t="s">
        <v>92</v>
      </c>
      <c r="D145" s="172" t="s">
        <v>97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-99.64</v>
      </c>
    </row>
    <row r="146" spans="1:16" ht="19.5" hidden="1" customHeight="1">
      <c r="A146" s="172" t="s">
        <v>2285</v>
      </c>
      <c r="B146" s="176">
        <v>46082</v>
      </c>
      <c r="C146" s="172" t="s">
        <v>81</v>
      </c>
      <c r="D146" s="172" t="s">
        <v>98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-15</v>
      </c>
    </row>
    <row r="147" spans="1:16" ht="19.5" hidden="1" customHeight="1">
      <c r="A147" s="172" t="s">
        <v>2671</v>
      </c>
      <c r="B147" s="176">
        <v>46082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46082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-18.89</v>
      </c>
    </row>
    <row r="148" spans="1:16" ht="19.5" hidden="1" customHeight="1">
      <c r="A148" s="172" t="s">
        <v>1937</v>
      </c>
      <c r="B148" s="176">
        <v>46082</v>
      </c>
      <c r="C148" s="172" t="s">
        <v>92</v>
      </c>
      <c r="D148" s="172" t="s">
        <v>272</v>
      </c>
      <c r="E148" s="172" t="s">
        <v>52</v>
      </c>
      <c r="F148" s="172" t="s">
        <v>90</v>
      </c>
      <c r="G148" s="172" t="s">
        <v>84</v>
      </c>
      <c r="H148" s="177">
        <v>1</v>
      </c>
      <c r="I148" s="178">
        <v>0</v>
      </c>
      <c r="J148" s="176">
        <v>46063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1937</v>
      </c>
      <c r="B149" s="176">
        <v>46082</v>
      </c>
      <c r="C149" s="172" t="s">
        <v>92</v>
      </c>
      <c r="D149" s="172" t="s">
        <v>97</v>
      </c>
      <c r="E149" s="172" t="s">
        <v>52</v>
      </c>
      <c r="F149" s="172" t="s">
        <v>90</v>
      </c>
      <c r="G149" s="172" t="s">
        <v>84</v>
      </c>
      <c r="H149" s="177">
        <v>1</v>
      </c>
      <c r="I149" s="178">
        <v>0</v>
      </c>
      <c r="J149" s="176">
        <v>46063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-99.64</v>
      </c>
    </row>
    <row r="150" spans="1:16" ht="19.5" hidden="1" customHeight="1">
      <c r="A150" s="172" t="s">
        <v>1937</v>
      </c>
      <c r="B150" s="176">
        <v>46082</v>
      </c>
      <c r="C150" s="172" t="s">
        <v>81</v>
      </c>
      <c r="D150" s="172" t="s">
        <v>98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46063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-15</v>
      </c>
    </row>
    <row r="151" spans="1:16" ht="19.5" hidden="1" customHeight="1">
      <c r="A151" s="172" t="s">
        <v>2672</v>
      </c>
      <c r="B151" s="176">
        <v>46082</v>
      </c>
      <c r="C151" s="172" t="s">
        <v>81</v>
      </c>
      <c r="D151" s="172" t="s">
        <v>82</v>
      </c>
      <c r="E151" s="172" t="s">
        <v>58</v>
      </c>
      <c r="F151" s="172" t="s">
        <v>1300</v>
      </c>
      <c r="G151" s="172" t="s">
        <v>84</v>
      </c>
      <c r="H151" s="177">
        <v>1</v>
      </c>
      <c r="I151" s="178">
        <v>0</v>
      </c>
      <c r="J151" s="176">
        <v>46082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-18.239999999999998</v>
      </c>
    </row>
    <row r="152" spans="1:16" ht="19.5" hidden="1" customHeight="1">
      <c r="A152" s="172" t="s">
        <v>2673</v>
      </c>
      <c r="B152" s="176">
        <v>46082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2470</v>
      </c>
      <c r="J152" s="176">
        <v>46081</v>
      </c>
      <c r="K152" s="172" t="s">
        <v>93</v>
      </c>
      <c r="L152" s="172" t="s">
        <v>94</v>
      </c>
      <c r="M152" s="179">
        <v>0.43</v>
      </c>
      <c r="N152" s="177"/>
      <c r="O152" s="177">
        <v>35</v>
      </c>
      <c r="P152" s="180">
        <v>-101.26</v>
      </c>
    </row>
    <row r="153" spans="1:16" ht="19.5" hidden="1" customHeight="1">
      <c r="A153" s="172" t="s">
        <v>2673</v>
      </c>
      <c r="B153" s="176">
        <v>46082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2470</v>
      </c>
      <c r="J153" s="176">
        <v>46081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1006.62</v>
      </c>
    </row>
    <row r="154" spans="1:16" ht="19.5" hidden="1" customHeight="1">
      <c r="A154" s="172" t="s">
        <v>2673</v>
      </c>
      <c r="B154" s="176">
        <v>46082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2470</v>
      </c>
      <c r="J154" s="176">
        <v>46081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10.07</v>
      </c>
    </row>
    <row r="155" spans="1:16" ht="19.5" hidden="1" customHeight="1">
      <c r="A155" s="172" t="s">
        <v>2673</v>
      </c>
      <c r="B155" s="176">
        <v>46082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2470</v>
      </c>
      <c r="J155" s="176">
        <v>46081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1453.31</v>
      </c>
    </row>
    <row r="156" spans="1:16" ht="19.5" hidden="1" customHeight="1">
      <c r="A156" s="172" t="s">
        <v>2673</v>
      </c>
      <c r="B156" s="176">
        <v>46082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2470</v>
      </c>
      <c r="J156" s="176">
        <v>46081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-1062.0999999999999</v>
      </c>
    </row>
    <row r="157" spans="1:16" ht="19.5" hidden="1" customHeight="1">
      <c r="A157" s="172" t="s">
        <v>2673</v>
      </c>
      <c r="B157" s="176">
        <v>46082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2470</v>
      </c>
      <c r="J157" s="176">
        <v>46081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-11.7</v>
      </c>
    </row>
    <row r="158" spans="1:16" ht="19.5" hidden="1" customHeight="1">
      <c r="A158" s="172" t="s">
        <v>2674</v>
      </c>
      <c r="B158" s="176">
        <v>46082</v>
      </c>
      <c r="C158" s="172" t="s">
        <v>81</v>
      </c>
      <c r="D158" s="172" t="s">
        <v>82</v>
      </c>
      <c r="E158" s="172" t="s">
        <v>58</v>
      </c>
      <c r="F158" s="172" t="s">
        <v>1300</v>
      </c>
      <c r="G158" s="172" t="s">
        <v>84</v>
      </c>
      <c r="H158" s="177">
        <v>1</v>
      </c>
      <c r="I158" s="178">
        <v>0</v>
      </c>
      <c r="J158" s="176">
        <v>46082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-16.41</v>
      </c>
    </row>
    <row r="159" spans="1:16" ht="19.5" hidden="1" customHeight="1">
      <c r="A159" s="172" t="s">
        <v>2673</v>
      </c>
      <c r="B159" s="176">
        <v>46082</v>
      </c>
      <c r="C159" s="172" t="s">
        <v>81</v>
      </c>
      <c r="D159" s="172" t="s">
        <v>82</v>
      </c>
      <c r="E159" s="172" t="s">
        <v>42</v>
      </c>
      <c r="F159" s="172" t="s">
        <v>89</v>
      </c>
      <c r="G159" s="172" t="s">
        <v>84</v>
      </c>
      <c r="H159" s="177">
        <v>1</v>
      </c>
      <c r="I159" s="178">
        <v>0</v>
      </c>
      <c r="J159" s="176">
        <v>46081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-19.13</v>
      </c>
    </row>
    <row r="160" spans="1:16" ht="19.5" hidden="1" customHeight="1">
      <c r="A160" s="172" t="s">
        <v>2675</v>
      </c>
      <c r="B160" s="176">
        <v>46082</v>
      </c>
      <c r="C160" s="172" t="s">
        <v>92</v>
      </c>
      <c r="D160" s="172" t="s">
        <v>24</v>
      </c>
      <c r="E160" s="172" t="s">
        <v>58</v>
      </c>
      <c r="F160" s="172" t="s">
        <v>1300</v>
      </c>
      <c r="G160" s="172" t="s">
        <v>84</v>
      </c>
      <c r="H160" s="177">
        <v>1</v>
      </c>
      <c r="I160" s="178">
        <v>2400</v>
      </c>
      <c r="J160" s="176">
        <v>46079</v>
      </c>
      <c r="K160" s="172" t="s">
        <v>93</v>
      </c>
      <c r="L160" s="172" t="s">
        <v>94</v>
      </c>
      <c r="M160" s="179">
        <v>0.43</v>
      </c>
      <c r="N160" s="177"/>
      <c r="O160" s="177">
        <v>37</v>
      </c>
      <c r="P160" s="180">
        <v>-127.72</v>
      </c>
    </row>
    <row r="161" spans="1:16" ht="19.5" hidden="1" customHeight="1">
      <c r="A161" s="172" t="s">
        <v>2675</v>
      </c>
      <c r="B161" s="176">
        <v>46082</v>
      </c>
      <c r="C161" s="172" t="s">
        <v>100</v>
      </c>
      <c r="D161" s="172" t="s">
        <v>101</v>
      </c>
      <c r="E161" s="172" t="s">
        <v>58</v>
      </c>
      <c r="F161" s="172" t="s">
        <v>1300</v>
      </c>
      <c r="G161" s="172" t="s">
        <v>84</v>
      </c>
      <c r="H161" s="177">
        <v>1</v>
      </c>
      <c r="I161" s="178">
        <v>2400</v>
      </c>
      <c r="J161" s="176">
        <v>46079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1030.48</v>
      </c>
    </row>
    <row r="162" spans="1:16" ht="19.5" hidden="1" customHeight="1">
      <c r="A162" s="172" t="s">
        <v>2675</v>
      </c>
      <c r="B162" s="176">
        <v>46082</v>
      </c>
      <c r="C162" s="172" t="s">
        <v>100</v>
      </c>
      <c r="D162" s="172" t="s">
        <v>102</v>
      </c>
      <c r="E162" s="172" t="s">
        <v>58</v>
      </c>
      <c r="F162" s="172" t="s">
        <v>1300</v>
      </c>
      <c r="G162" s="172" t="s">
        <v>84</v>
      </c>
      <c r="H162" s="177">
        <v>1</v>
      </c>
      <c r="I162" s="178">
        <v>2400</v>
      </c>
      <c r="J162" s="176">
        <v>46079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10.3</v>
      </c>
    </row>
    <row r="163" spans="1:16" ht="19.5" hidden="1" customHeight="1">
      <c r="A163" s="172" t="s">
        <v>2675</v>
      </c>
      <c r="B163" s="176">
        <v>46082</v>
      </c>
      <c r="C163" s="172" t="s">
        <v>100</v>
      </c>
      <c r="D163" s="172" t="s">
        <v>103</v>
      </c>
      <c r="E163" s="172" t="s">
        <v>58</v>
      </c>
      <c r="F163" s="172" t="s">
        <v>1300</v>
      </c>
      <c r="G163" s="172" t="s">
        <v>84</v>
      </c>
      <c r="H163" s="177">
        <v>1</v>
      </c>
      <c r="I163" s="178">
        <v>2400</v>
      </c>
      <c r="J163" s="176">
        <v>46079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1359.22</v>
      </c>
    </row>
    <row r="164" spans="1:16" ht="19.5" hidden="1" customHeight="1">
      <c r="A164" s="172" t="s">
        <v>2675</v>
      </c>
      <c r="B164" s="176">
        <v>46082</v>
      </c>
      <c r="C164" s="172" t="s">
        <v>104</v>
      </c>
      <c r="D164" s="172" t="s">
        <v>105</v>
      </c>
      <c r="E164" s="172" t="s">
        <v>58</v>
      </c>
      <c r="F164" s="172" t="s">
        <v>1300</v>
      </c>
      <c r="G164" s="172" t="s">
        <v>84</v>
      </c>
      <c r="H164" s="177">
        <v>1</v>
      </c>
      <c r="I164" s="178">
        <v>2400</v>
      </c>
      <c r="J164" s="176">
        <v>46079</v>
      </c>
      <c r="K164" s="172" t="s">
        <v>93</v>
      </c>
      <c r="L164" s="172" t="s">
        <v>94</v>
      </c>
      <c r="M164" s="179">
        <v>0.43</v>
      </c>
      <c r="N164" s="177"/>
      <c r="O164" s="177"/>
      <c r="P164" s="180">
        <v>-1032</v>
      </c>
    </row>
    <row r="165" spans="1:16" ht="19.5" hidden="1" customHeight="1">
      <c r="A165" s="172" t="s">
        <v>2675</v>
      </c>
      <c r="B165" s="176">
        <v>46082</v>
      </c>
      <c r="C165" s="172" t="s">
        <v>81</v>
      </c>
      <c r="D165" s="172" t="s">
        <v>95</v>
      </c>
      <c r="E165" s="172" t="s">
        <v>58</v>
      </c>
      <c r="F165" s="172" t="s">
        <v>1300</v>
      </c>
      <c r="G165" s="172" t="s">
        <v>84</v>
      </c>
      <c r="H165" s="177">
        <v>1</v>
      </c>
      <c r="I165" s="178">
        <v>2400</v>
      </c>
      <c r="J165" s="176">
        <v>46079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-12.97</v>
      </c>
    </row>
    <row r="166" spans="1:16" ht="19.5" hidden="1" customHeight="1">
      <c r="A166" s="172" t="s">
        <v>2676</v>
      </c>
      <c r="B166" s="176">
        <v>46082</v>
      </c>
      <c r="C166" s="172" t="s">
        <v>92</v>
      </c>
      <c r="D166" s="172" t="s">
        <v>24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2600</v>
      </c>
      <c r="J166" s="176">
        <v>46081</v>
      </c>
      <c r="K166" s="172" t="s">
        <v>93</v>
      </c>
      <c r="L166" s="172" t="s">
        <v>94</v>
      </c>
      <c r="M166" s="179">
        <v>0.43</v>
      </c>
      <c r="N166" s="177"/>
      <c r="O166" s="177">
        <v>35</v>
      </c>
      <c r="P166" s="180">
        <v>-103.34</v>
      </c>
    </row>
    <row r="167" spans="1:16" ht="19.5" hidden="1" customHeight="1">
      <c r="A167" s="172" t="s">
        <v>2676</v>
      </c>
      <c r="B167" s="176">
        <v>46082</v>
      </c>
      <c r="C167" s="172" t="s">
        <v>100</v>
      </c>
      <c r="D167" s="172" t="s">
        <v>101</v>
      </c>
      <c r="E167" s="172" t="s">
        <v>42</v>
      </c>
      <c r="F167" s="172" t="s">
        <v>89</v>
      </c>
      <c r="G167" s="172" t="s">
        <v>84</v>
      </c>
      <c r="H167" s="177">
        <v>1</v>
      </c>
      <c r="I167" s="178">
        <v>2600</v>
      </c>
      <c r="J167" s="176">
        <v>46081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1274.29</v>
      </c>
    </row>
    <row r="168" spans="1:16" ht="19.5" hidden="1" customHeight="1">
      <c r="A168" s="172" t="s">
        <v>2676</v>
      </c>
      <c r="B168" s="176">
        <v>46082</v>
      </c>
      <c r="C168" s="172" t="s">
        <v>100</v>
      </c>
      <c r="D168" s="172" t="s">
        <v>102</v>
      </c>
      <c r="E168" s="172" t="s">
        <v>42</v>
      </c>
      <c r="F168" s="172" t="s">
        <v>89</v>
      </c>
      <c r="G168" s="172" t="s">
        <v>84</v>
      </c>
      <c r="H168" s="177">
        <v>1</v>
      </c>
      <c r="I168" s="178">
        <v>2600</v>
      </c>
      <c r="J168" s="176">
        <v>46081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hidden="1" customHeight="1">
      <c r="A169" s="172" t="s">
        <v>2676</v>
      </c>
      <c r="B169" s="176">
        <v>46082</v>
      </c>
      <c r="C169" s="172" t="s">
        <v>100</v>
      </c>
      <c r="D169" s="172" t="s">
        <v>103</v>
      </c>
      <c r="E169" s="172" t="s">
        <v>42</v>
      </c>
      <c r="F169" s="172" t="s">
        <v>89</v>
      </c>
      <c r="G169" s="172" t="s">
        <v>84</v>
      </c>
      <c r="H169" s="177">
        <v>1</v>
      </c>
      <c r="I169" s="178">
        <v>2600</v>
      </c>
      <c r="J169" s="176">
        <v>46081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1325.71</v>
      </c>
    </row>
    <row r="170" spans="1:16" ht="19.5" hidden="1" customHeight="1">
      <c r="A170" s="172" t="s">
        <v>2676</v>
      </c>
      <c r="B170" s="176">
        <v>46082</v>
      </c>
      <c r="C170" s="172" t="s">
        <v>104</v>
      </c>
      <c r="D170" s="172" t="s">
        <v>105</v>
      </c>
      <c r="E170" s="172" t="s">
        <v>42</v>
      </c>
      <c r="F170" s="172" t="s">
        <v>89</v>
      </c>
      <c r="G170" s="172" t="s">
        <v>84</v>
      </c>
      <c r="H170" s="177">
        <v>1</v>
      </c>
      <c r="I170" s="178">
        <v>2600</v>
      </c>
      <c r="J170" s="176">
        <v>46081</v>
      </c>
      <c r="K170" s="172" t="s">
        <v>93</v>
      </c>
      <c r="L170" s="172" t="s">
        <v>94</v>
      </c>
      <c r="M170" s="179">
        <v>0.43</v>
      </c>
      <c r="N170" s="177"/>
      <c r="O170" s="177"/>
      <c r="P170" s="180">
        <v>-1118</v>
      </c>
    </row>
    <row r="171" spans="1:16" ht="19.5" hidden="1" customHeight="1">
      <c r="A171" s="172" t="s">
        <v>2676</v>
      </c>
      <c r="B171" s="176">
        <v>46082</v>
      </c>
      <c r="C171" s="172" t="s">
        <v>81</v>
      </c>
      <c r="D171" s="172" t="s">
        <v>95</v>
      </c>
      <c r="E171" s="172" t="s">
        <v>42</v>
      </c>
      <c r="F171" s="172" t="s">
        <v>89</v>
      </c>
      <c r="G171" s="172" t="s">
        <v>84</v>
      </c>
      <c r="H171" s="177">
        <v>1</v>
      </c>
      <c r="I171" s="178">
        <v>2600</v>
      </c>
      <c r="J171" s="176">
        <v>46081</v>
      </c>
      <c r="K171" s="172" t="s">
        <v>93</v>
      </c>
      <c r="L171" s="172" t="s">
        <v>94</v>
      </c>
      <c r="M171" s="179">
        <v>0.43</v>
      </c>
      <c r="N171" s="177"/>
      <c r="O171" s="177"/>
      <c r="P171" s="180">
        <v>-15.8</v>
      </c>
    </row>
    <row r="172" spans="1:16" ht="19.5" hidden="1" customHeight="1">
      <c r="A172" s="172" t="s">
        <v>2675</v>
      </c>
      <c r="B172" s="176">
        <v>46082</v>
      </c>
      <c r="C172" s="172" t="s">
        <v>166</v>
      </c>
      <c r="D172" s="172" t="s">
        <v>167</v>
      </c>
      <c r="E172" s="172" t="s">
        <v>58</v>
      </c>
      <c r="F172" s="172" t="s">
        <v>1300</v>
      </c>
      <c r="G172" s="172" t="s">
        <v>84</v>
      </c>
      <c r="H172" s="177">
        <v>1</v>
      </c>
      <c r="I172" s="178">
        <v>-2400</v>
      </c>
      <c r="J172" s="176">
        <v>46079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-1030.48</v>
      </c>
    </row>
    <row r="173" spans="1:16" ht="19.5" hidden="1" customHeight="1">
      <c r="A173" s="172" t="s">
        <v>2675</v>
      </c>
      <c r="B173" s="176">
        <v>46082</v>
      </c>
      <c r="C173" s="172" t="s">
        <v>166</v>
      </c>
      <c r="D173" s="172" t="s">
        <v>102</v>
      </c>
      <c r="E173" s="172" t="s">
        <v>58</v>
      </c>
      <c r="F173" s="172" t="s">
        <v>1300</v>
      </c>
      <c r="G173" s="172" t="s">
        <v>84</v>
      </c>
      <c r="H173" s="177">
        <v>1</v>
      </c>
      <c r="I173" s="178">
        <v>-2400</v>
      </c>
      <c r="J173" s="176">
        <v>46079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-10.3</v>
      </c>
    </row>
    <row r="174" spans="1:16" ht="19.5" hidden="1" customHeight="1">
      <c r="A174" s="172" t="s">
        <v>2675</v>
      </c>
      <c r="B174" s="176">
        <v>46082</v>
      </c>
      <c r="C174" s="172" t="s">
        <v>166</v>
      </c>
      <c r="D174" s="172" t="s">
        <v>103</v>
      </c>
      <c r="E174" s="172" t="s">
        <v>58</v>
      </c>
      <c r="F174" s="172" t="s">
        <v>1300</v>
      </c>
      <c r="G174" s="172" t="s">
        <v>84</v>
      </c>
      <c r="H174" s="177">
        <v>1</v>
      </c>
      <c r="I174" s="178">
        <v>-2400</v>
      </c>
      <c r="J174" s="176">
        <v>46079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-1359.22</v>
      </c>
    </row>
    <row r="175" spans="1:16" ht="19.5" hidden="1" customHeight="1">
      <c r="A175" s="172" t="s">
        <v>2675</v>
      </c>
      <c r="B175" s="176">
        <v>46082</v>
      </c>
      <c r="C175" s="172" t="s">
        <v>104</v>
      </c>
      <c r="D175" s="172" t="s">
        <v>168</v>
      </c>
      <c r="E175" s="172" t="s">
        <v>58</v>
      </c>
      <c r="F175" s="172" t="s">
        <v>1300</v>
      </c>
      <c r="G175" s="172" t="s">
        <v>84</v>
      </c>
      <c r="H175" s="177">
        <v>1</v>
      </c>
      <c r="I175" s="178">
        <v>-2400</v>
      </c>
      <c r="J175" s="176">
        <v>46079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1032</v>
      </c>
    </row>
    <row r="176" spans="1:16" ht="19.5" hidden="1" customHeight="1">
      <c r="A176" s="172" t="s">
        <v>2677</v>
      </c>
      <c r="B176" s="176">
        <v>46082</v>
      </c>
      <c r="C176" s="172" t="s">
        <v>81</v>
      </c>
      <c r="D176" s="172" t="s">
        <v>82</v>
      </c>
      <c r="E176" s="172" t="s">
        <v>39</v>
      </c>
      <c r="F176" s="172" t="s">
        <v>117</v>
      </c>
      <c r="G176" s="172" t="s">
        <v>84</v>
      </c>
      <c r="H176" s="177">
        <v>1</v>
      </c>
      <c r="I176" s="178">
        <v>0</v>
      </c>
      <c r="J176" s="176">
        <v>46082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-18.059999999999999</v>
      </c>
    </row>
    <row r="177" spans="1:16" ht="19.5" hidden="1" customHeight="1">
      <c r="A177" s="172" t="s">
        <v>2510</v>
      </c>
      <c r="B177" s="176">
        <v>46082</v>
      </c>
      <c r="C177" s="172" t="s">
        <v>81</v>
      </c>
      <c r="D177" s="172" t="s">
        <v>82</v>
      </c>
      <c r="E177" s="172" t="s">
        <v>58</v>
      </c>
      <c r="F177" s="172" t="s">
        <v>1300</v>
      </c>
      <c r="G177" s="172" t="s">
        <v>84</v>
      </c>
      <c r="H177" s="177">
        <v>1</v>
      </c>
      <c r="I177" s="178">
        <v>0</v>
      </c>
      <c r="J177" s="176">
        <v>46079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19.579999999999998</v>
      </c>
    </row>
    <row r="178" spans="1:16" ht="19.5" hidden="1" customHeight="1">
      <c r="A178" s="172" t="s">
        <v>2678</v>
      </c>
      <c r="B178" s="176">
        <v>46082</v>
      </c>
      <c r="C178" s="172" t="s">
        <v>81</v>
      </c>
      <c r="D178" s="172" t="s">
        <v>82</v>
      </c>
      <c r="E178" s="172" t="s">
        <v>60</v>
      </c>
      <c r="F178" s="172" t="s">
        <v>1426</v>
      </c>
      <c r="G178" s="172" t="s">
        <v>84</v>
      </c>
      <c r="H178" s="177">
        <v>1</v>
      </c>
      <c r="I178" s="178">
        <v>0</v>
      </c>
      <c r="J178" s="176">
        <v>46082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-16.48</v>
      </c>
    </row>
    <row r="179" spans="1:16" ht="19.5" hidden="1" customHeight="1">
      <c r="A179" s="172" t="s">
        <v>2679</v>
      </c>
      <c r="B179" s="176">
        <v>46082</v>
      </c>
      <c r="C179" s="172" t="s">
        <v>81</v>
      </c>
      <c r="D179" s="172" t="s">
        <v>82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46082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-18.89</v>
      </c>
    </row>
    <row r="180" spans="1:16" ht="19.5" customHeight="1">
      <c r="A180" s="172" t="s">
        <v>85</v>
      </c>
      <c r="B180" s="176">
        <v>46082</v>
      </c>
      <c r="C180" s="172" t="s">
        <v>109</v>
      </c>
      <c r="D180" s="172" t="s">
        <v>2499</v>
      </c>
      <c r="E180" s="172" t="s">
        <v>85</v>
      </c>
      <c r="F180" s="172" t="s">
        <v>85</v>
      </c>
      <c r="G180" s="172" t="s">
        <v>85</v>
      </c>
      <c r="H180" s="177">
        <v>0</v>
      </c>
      <c r="I180" s="178">
        <v>0</v>
      </c>
      <c r="J180" s="176">
        <v>46082</v>
      </c>
      <c r="K180" s="172" t="s">
        <v>85</v>
      </c>
      <c r="L180" s="172" t="s">
        <v>85</v>
      </c>
      <c r="M180" s="179">
        <v>0</v>
      </c>
      <c r="N180" s="177"/>
      <c r="O180" s="177"/>
      <c r="P180" s="180">
        <v>-1464</v>
      </c>
    </row>
    <row r="181" spans="1:16" ht="19.5" hidden="1" customHeight="1">
      <c r="A181" s="172" t="s">
        <v>2460</v>
      </c>
      <c r="B181" s="176">
        <v>46082</v>
      </c>
      <c r="C181" s="172" t="s">
        <v>109</v>
      </c>
      <c r="D181" s="172" t="s">
        <v>139</v>
      </c>
      <c r="E181" s="172" t="s">
        <v>85</v>
      </c>
      <c r="F181" s="172" t="s">
        <v>85</v>
      </c>
      <c r="G181" s="172" t="s">
        <v>85</v>
      </c>
      <c r="H181" s="177">
        <v>0</v>
      </c>
      <c r="I181" s="178">
        <v>0</v>
      </c>
      <c r="J181" s="176">
        <v>46082</v>
      </c>
      <c r="K181" s="172" t="s">
        <v>85</v>
      </c>
      <c r="L181" s="172" t="s">
        <v>85</v>
      </c>
      <c r="M181" s="179">
        <v>0</v>
      </c>
      <c r="N181" s="177"/>
      <c r="O181" s="177"/>
      <c r="P181" s="180">
        <v>-273.92</v>
      </c>
    </row>
    <row r="182" spans="1:16" ht="19.5" hidden="1" customHeight="1">
      <c r="A182" s="172" t="s">
        <v>2257</v>
      </c>
      <c r="B182" s="176">
        <v>46082</v>
      </c>
      <c r="C182" s="172" t="s">
        <v>109</v>
      </c>
      <c r="D182" s="172" t="s">
        <v>139</v>
      </c>
      <c r="E182" s="172" t="s">
        <v>85</v>
      </c>
      <c r="F182" s="172" t="s">
        <v>85</v>
      </c>
      <c r="G182" s="172" t="s">
        <v>85</v>
      </c>
      <c r="H182" s="177">
        <v>0</v>
      </c>
      <c r="I182" s="178">
        <v>0</v>
      </c>
      <c r="J182" s="176">
        <v>46082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-361.43</v>
      </c>
    </row>
    <row r="183" spans="1:16" ht="19.5" hidden="1" customHeight="1">
      <c r="A183" s="172" t="s">
        <v>2263</v>
      </c>
      <c r="B183" s="176">
        <v>46082</v>
      </c>
      <c r="C183" s="172" t="s">
        <v>109</v>
      </c>
      <c r="D183" s="172" t="s">
        <v>139</v>
      </c>
      <c r="E183" s="172" t="s">
        <v>85</v>
      </c>
      <c r="F183" s="172" t="s">
        <v>85</v>
      </c>
      <c r="G183" s="172" t="s">
        <v>85</v>
      </c>
      <c r="H183" s="177">
        <v>0</v>
      </c>
      <c r="I183" s="178">
        <v>0</v>
      </c>
      <c r="J183" s="176">
        <v>46082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-360.51</v>
      </c>
    </row>
    <row r="184" spans="1:16" ht="19.5" hidden="1" customHeight="1">
      <c r="A184" s="172" t="s">
        <v>2264</v>
      </c>
      <c r="B184" s="176">
        <v>46082</v>
      </c>
      <c r="C184" s="172" t="s">
        <v>109</v>
      </c>
      <c r="D184" s="172" t="s">
        <v>139</v>
      </c>
      <c r="E184" s="172" t="s">
        <v>85</v>
      </c>
      <c r="F184" s="172" t="s">
        <v>85</v>
      </c>
      <c r="G184" s="172" t="s">
        <v>85</v>
      </c>
      <c r="H184" s="177">
        <v>0</v>
      </c>
      <c r="I184" s="178">
        <v>0</v>
      </c>
      <c r="J184" s="176">
        <v>46082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-426.97</v>
      </c>
    </row>
    <row r="185" spans="1:16" ht="19.5" hidden="1" customHeight="1">
      <c r="A185" s="172" t="s">
        <v>2261</v>
      </c>
      <c r="B185" s="176">
        <v>46082</v>
      </c>
      <c r="C185" s="172" t="s">
        <v>109</v>
      </c>
      <c r="D185" s="172" t="s">
        <v>139</v>
      </c>
      <c r="E185" s="172" t="s">
        <v>85</v>
      </c>
      <c r="F185" s="172" t="s">
        <v>85</v>
      </c>
      <c r="G185" s="172" t="s">
        <v>85</v>
      </c>
      <c r="H185" s="177">
        <v>0</v>
      </c>
      <c r="I185" s="178">
        <v>0</v>
      </c>
      <c r="J185" s="176">
        <v>46082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-411.13</v>
      </c>
    </row>
    <row r="186" spans="1:16" ht="19.5" hidden="1" customHeight="1">
      <c r="A186" s="172" t="s">
        <v>1553</v>
      </c>
      <c r="B186" s="176">
        <v>46082</v>
      </c>
      <c r="C186" s="172" t="s">
        <v>109</v>
      </c>
      <c r="D186" s="172" t="s">
        <v>139</v>
      </c>
      <c r="E186" s="172" t="s">
        <v>85</v>
      </c>
      <c r="F186" s="172" t="s">
        <v>85</v>
      </c>
      <c r="G186" s="172" t="s">
        <v>85</v>
      </c>
      <c r="H186" s="177">
        <v>0</v>
      </c>
      <c r="I186" s="178">
        <v>0</v>
      </c>
      <c r="J186" s="176">
        <v>46082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-572.54999999999995</v>
      </c>
    </row>
    <row r="187" spans="1:16" ht="19.5" hidden="1" customHeight="1">
      <c r="A187" s="172" t="s">
        <v>141</v>
      </c>
      <c r="B187" s="176">
        <v>46082</v>
      </c>
      <c r="C187" s="172" t="s">
        <v>109</v>
      </c>
      <c r="D187" s="172" t="s">
        <v>139</v>
      </c>
      <c r="E187" s="172" t="s">
        <v>85</v>
      </c>
      <c r="F187" s="172" t="s">
        <v>85</v>
      </c>
      <c r="G187" s="172" t="s">
        <v>85</v>
      </c>
      <c r="H187" s="177">
        <v>0</v>
      </c>
      <c r="I187" s="178">
        <v>0</v>
      </c>
      <c r="J187" s="176">
        <v>46082</v>
      </c>
      <c r="K187" s="172" t="s">
        <v>85</v>
      </c>
      <c r="L187" s="172" t="s">
        <v>85</v>
      </c>
      <c r="M187" s="179">
        <v>0</v>
      </c>
      <c r="N187" s="177"/>
      <c r="O187" s="177"/>
      <c r="P187" s="180">
        <v>-941.73</v>
      </c>
    </row>
    <row r="188" spans="1:16" ht="19.5" hidden="1" customHeight="1">
      <c r="A188" s="172" t="s">
        <v>145</v>
      </c>
      <c r="B188" s="176">
        <v>46082</v>
      </c>
      <c r="C188" s="172" t="s">
        <v>109</v>
      </c>
      <c r="D188" s="172" t="s">
        <v>139</v>
      </c>
      <c r="E188" s="172" t="s">
        <v>85</v>
      </c>
      <c r="F188" s="172" t="s">
        <v>85</v>
      </c>
      <c r="G188" s="172" t="s">
        <v>85</v>
      </c>
      <c r="H188" s="177">
        <v>0</v>
      </c>
      <c r="I188" s="178">
        <v>0</v>
      </c>
      <c r="J188" s="176">
        <v>46082</v>
      </c>
      <c r="K188" s="172" t="s">
        <v>85</v>
      </c>
      <c r="L188" s="172" t="s">
        <v>85</v>
      </c>
      <c r="M188" s="179">
        <v>0</v>
      </c>
      <c r="N188" s="177"/>
      <c r="O188" s="177"/>
      <c r="P188" s="180">
        <v>-574.04999999999995</v>
      </c>
    </row>
    <row r="189" spans="1:16" ht="19.5" hidden="1" customHeight="1">
      <c r="A189" s="172" t="s">
        <v>138</v>
      </c>
      <c r="B189" s="176">
        <v>46082</v>
      </c>
      <c r="C189" s="172" t="s">
        <v>109</v>
      </c>
      <c r="D189" s="172" t="s">
        <v>139</v>
      </c>
      <c r="E189" s="172" t="s">
        <v>85</v>
      </c>
      <c r="F189" s="172" t="s">
        <v>85</v>
      </c>
      <c r="G189" s="172" t="s">
        <v>85</v>
      </c>
      <c r="H189" s="177">
        <v>0</v>
      </c>
      <c r="I189" s="178">
        <v>0</v>
      </c>
      <c r="J189" s="176">
        <v>46082</v>
      </c>
      <c r="K189" s="172" t="s">
        <v>85</v>
      </c>
      <c r="L189" s="172" t="s">
        <v>85</v>
      </c>
      <c r="M189" s="179">
        <v>0</v>
      </c>
      <c r="N189" s="177"/>
      <c r="O189" s="177"/>
      <c r="P189" s="180">
        <v>-693.78</v>
      </c>
    </row>
    <row r="190" spans="1:16" ht="19.5" hidden="1" customHeight="1">
      <c r="A190" s="172" t="s">
        <v>144</v>
      </c>
      <c r="B190" s="176">
        <v>46082</v>
      </c>
      <c r="C190" s="172" t="s">
        <v>109</v>
      </c>
      <c r="D190" s="172" t="s">
        <v>139</v>
      </c>
      <c r="E190" s="172" t="s">
        <v>85</v>
      </c>
      <c r="F190" s="172" t="s">
        <v>85</v>
      </c>
      <c r="G190" s="172" t="s">
        <v>85</v>
      </c>
      <c r="H190" s="177">
        <v>0</v>
      </c>
      <c r="I190" s="178">
        <v>0</v>
      </c>
      <c r="J190" s="176">
        <v>46082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-718.4</v>
      </c>
    </row>
    <row r="191" spans="1:16" ht="19.5" hidden="1" customHeight="1">
      <c r="A191" s="172" t="s">
        <v>142</v>
      </c>
      <c r="B191" s="176">
        <v>46082</v>
      </c>
      <c r="C191" s="172" t="s">
        <v>109</v>
      </c>
      <c r="D191" s="172" t="s">
        <v>143</v>
      </c>
      <c r="E191" s="172" t="s">
        <v>85</v>
      </c>
      <c r="F191" s="172" t="s">
        <v>85</v>
      </c>
      <c r="G191" s="172" t="s">
        <v>85</v>
      </c>
      <c r="H191" s="177">
        <v>0</v>
      </c>
      <c r="I191" s="178">
        <v>0</v>
      </c>
      <c r="J191" s="176">
        <v>46082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-3411</v>
      </c>
    </row>
  </sheetData>
  <autoFilter ref="A1:P191" xr:uid="{05C03199-3CB2-4A67-A95A-DC6E9F1BE7B8}">
    <filterColumn colId="2">
      <filters>
        <filter val="Продвижение и реклама"/>
      </filters>
    </filterColumn>
    <filterColumn colId="3">
      <filters>
        <filter val="Баллы за отзывы"/>
      </filters>
    </filterColumn>
  </autoFilter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CE78-554C-4A3A-90CE-693D015960E0}">
  <sheetPr filterMode="1"/>
  <dimension ref="A1:P140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2371</v>
      </c>
      <c r="B2" s="176">
        <v>46076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0</v>
      </c>
      <c r="J2" s="176">
        <v>46067</v>
      </c>
      <c r="K2" s="172" t="s">
        <v>93</v>
      </c>
      <c r="L2" s="172" t="s">
        <v>94</v>
      </c>
      <c r="M2" s="179">
        <v>0</v>
      </c>
      <c r="N2" s="177"/>
      <c r="O2" s="177">
        <v>36</v>
      </c>
      <c r="P2" s="180">
        <v>-56.94</v>
      </c>
    </row>
    <row r="3" spans="1:16" ht="19.5" hidden="1" customHeight="1">
      <c r="A3" s="172" t="s">
        <v>2371</v>
      </c>
      <c r="B3" s="176">
        <v>46076</v>
      </c>
      <c r="C3" s="172" t="s">
        <v>81</v>
      </c>
      <c r="D3" s="172" t="s">
        <v>95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0</v>
      </c>
      <c r="J3" s="176">
        <v>46067</v>
      </c>
      <c r="K3" s="172" t="s">
        <v>93</v>
      </c>
      <c r="L3" s="172" t="s">
        <v>94</v>
      </c>
      <c r="M3" s="179">
        <v>0</v>
      </c>
      <c r="N3" s="177"/>
      <c r="O3" s="177"/>
      <c r="P3" s="180">
        <v>-13.98</v>
      </c>
    </row>
    <row r="4" spans="1:16" ht="19.5" hidden="1" customHeight="1">
      <c r="A4" s="172" t="s">
        <v>2371</v>
      </c>
      <c r="B4" s="176">
        <v>46076</v>
      </c>
      <c r="C4" s="172" t="s">
        <v>92</v>
      </c>
      <c r="D4" s="172" t="s">
        <v>96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0</v>
      </c>
      <c r="J4" s="176">
        <v>46067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2371</v>
      </c>
      <c r="B5" s="176">
        <v>46076</v>
      </c>
      <c r="C5" s="172" t="s">
        <v>92</v>
      </c>
      <c r="D5" s="172" t="s">
        <v>97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0</v>
      </c>
      <c r="J5" s="176">
        <v>46067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-56.94</v>
      </c>
    </row>
    <row r="6" spans="1:16" ht="19.5" hidden="1" customHeight="1">
      <c r="A6" s="172" t="s">
        <v>2371</v>
      </c>
      <c r="B6" s="176">
        <v>46076</v>
      </c>
      <c r="C6" s="172" t="s">
        <v>81</v>
      </c>
      <c r="D6" s="172" t="s">
        <v>98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0</v>
      </c>
      <c r="J6" s="176">
        <v>46067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hidden="1" customHeight="1">
      <c r="A7" s="172" t="s">
        <v>2372</v>
      </c>
      <c r="B7" s="176">
        <v>46076</v>
      </c>
      <c r="C7" s="172" t="s">
        <v>92</v>
      </c>
      <c r="D7" s="172" t="s">
        <v>24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0</v>
      </c>
      <c r="J7" s="176">
        <v>46071</v>
      </c>
      <c r="K7" s="172" t="s">
        <v>93</v>
      </c>
      <c r="L7" s="172" t="s">
        <v>94</v>
      </c>
      <c r="M7" s="179">
        <v>0</v>
      </c>
      <c r="N7" s="177"/>
      <c r="O7" s="177">
        <v>39</v>
      </c>
      <c r="P7" s="180">
        <v>-56.94</v>
      </c>
    </row>
    <row r="8" spans="1:16" ht="19.5" hidden="1" customHeight="1">
      <c r="A8" s="172" t="s">
        <v>2373</v>
      </c>
      <c r="B8" s="176">
        <v>46076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46070</v>
      </c>
      <c r="K8" s="172" t="s">
        <v>93</v>
      </c>
      <c r="L8" s="172" t="s">
        <v>94</v>
      </c>
      <c r="M8" s="179">
        <v>0</v>
      </c>
      <c r="N8" s="177"/>
      <c r="O8" s="177">
        <v>39</v>
      </c>
      <c r="P8" s="180">
        <v>-46.77</v>
      </c>
    </row>
    <row r="9" spans="1:16" ht="19.5" hidden="1" customHeight="1">
      <c r="A9" s="172" t="s">
        <v>2373</v>
      </c>
      <c r="B9" s="176">
        <v>46076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46070</v>
      </c>
      <c r="K9" s="172" t="s">
        <v>93</v>
      </c>
      <c r="L9" s="172" t="s">
        <v>94</v>
      </c>
      <c r="M9" s="179">
        <v>0</v>
      </c>
      <c r="N9" s="177"/>
      <c r="O9" s="177"/>
      <c r="P9" s="180">
        <v>-11.89</v>
      </c>
    </row>
    <row r="10" spans="1:16" ht="19.5" hidden="1" customHeight="1">
      <c r="A10" s="172" t="s">
        <v>2373</v>
      </c>
      <c r="B10" s="176">
        <v>46076</v>
      </c>
      <c r="C10" s="172" t="s">
        <v>92</v>
      </c>
      <c r="D10" s="172" t="s">
        <v>96</v>
      </c>
      <c r="E10" s="172" t="s">
        <v>43</v>
      </c>
      <c r="F10" s="172" t="s">
        <v>125</v>
      </c>
      <c r="G10" s="172" t="s">
        <v>84</v>
      </c>
      <c r="H10" s="177">
        <v>1</v>
      </c>
      <c r="I10" s="178">
        <v>0</v>
      </c>
      <c r="J10" s="176">
        <v>46070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0</v>
      </c>
    </row>
    <row r="11" spans="1:16" ht="19.5" hidden="1" customHeight="1">
      <c r="A11" s="172" t="s">
        <v>2373</v>
      </c>
      <c r="B11" s="176">
        <v>46076</v>
      </c>
      <c r="C11" s="172" t="s">
        <v>92</v>
      </c>
      <c r="D11" s="172" t="s">
        <v>97</v>
      </c>
      <c r="E11" s="172" t="s">
        <v>43</v>
      </c>
      <c r="F11" s="172" t="s">
        <v>125</v>
      </c>
      <c r="G11" s="172" t="s">
        <v>84</v>
      </c>
      <c r="H11" s="177">
        <v>1</v>
      </c>
      <c r="I11" s="178">
        <v>0</v>
      </c>
      <c r="J11" s="176">
        <v>46070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-46.77</v>
      </c>
    </row>
    <row r="12" spans="1:16" ht="19.5" hidden="1" customHeight="1">
      <c r="A12" s="172" t="s">
        <v>2373</v>
      </c>
      <c r="B12" s="176">
        <v>46076</v>
      </c>
      <c r="C12" s="172" t="s">
        <v>81</v>
      </c>
      <c r="D12" s="172" t="s">
        <v>98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46070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-15</v>
      </c>
    </row>
    <row r="13" spans="1:16" ht="19.5" hidden="1" customHeight="1">
      <c r="A13" s="172" t="s">
        <v>2372</v>
      </c>
      <c r="B13" s="176">
        <v>46076</v>
      </c>
      <c r="C13" s="172" t="s">
        <v>92</v>
      </c>
      <c r="D13" s="172" t="s">
        <v>96</v>
      </c>
      <c r="E13" s="172" t="s">
        <v>60</v>
      </c>
      <c r="F13" s="172" t="s">
        <v>1426</v>
      </c>
      <c r="G13" s="172" t="s">
        <v>84</v>
      </c>
      <c r="H13" s="177">
        <v>1</v>
      </c>
      <c r="I13" s="178">
        <v>0</v>
      </c>
      <c r="J13" s="176">
        <v>46071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hidden="1" customHeight="1">
      <c r="A14" s="172" t="s">
        <v>2372</v>
      </c>
      <c r="B14" s="176">
        <v>46076</v>
      </c>
      <c r="C14" s="172" t="s">
        <v>92</v>
      </c>
      <c r="D14" s="172" t="s">
        <v>97</v>
      </c>
      <c r="E14" s="172" t="s">
        <v>60</v>
      </c>
      <c r="F14" s="172" t="s">
        <v>1426</v>
      </c>
      <c r="G14" s="172" t="s">
        <v>84</v>
      </c>
      <c r="H14" s="177">
        <v>1</v>
      </c>
      <c r="I14" s="178">
        <v>0</v>
      </c>
      <c r="J14" s="176">
        <v>46071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-56.94</v>
      </c>
    </row>
    <row r="15" spans="1:16" ht="19.5" hidden="1" customHeight="1">
      <c r="A15" s="172" t="s">
        <v>2374</v>
      </c>
      <c r="B15" s="176">
        <v>46076</v>
      </c>
      <c r="C15" s="172" t="s">
        <v>92</v>
      </c>
      <c r="D15" s="172" t="s">
        <v>24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0</v>
      </c>
      <c r="J15" s="176">
        <v>46067</v>
      </c>
      <c r="K15" s="172" t="s">
        <v>93</v>
      </c>
      <c r="L15" s="172" t="s">
        <v>94</v>
      </c>
      <c r="M15" s="179">
        <v>0</v>
      </c>
      <c r="N15" s="177"/>
      <c r="O15" s="177">
        <v>36</v>
      </c>
      <c r="P15" s="180">
        <v>-56.94</v>
      </c>
    </row>
    <row r="16" spans="1:16" ht="19.5" hidden="1" customHeight="1">
      <c r="A16" s="172" t="s">
        <v>2374</v>
      </c>
      <c r="B16" s="176">
        <v>46076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0</v>
      </c>
      <c r="J16" s="176">
        <v>46067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2374</v>
      </c>
      <c r="B17" s="176">
        <v>46076</v>
      </c>
      <c r="C17" s="172" t="s">
        <v>92</v>
      </c>
      <c r="D17" s="172" t="s">
        <v>96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46067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0</v>
      </c>
    </row>
    <row r="18" spans="1:16" ht="19.5" hidden="1" customHeight="1">
      <c r="A18" s="172" t="s">
        <v>2374</v>
      </c>
      <c r="B18" s="176">
        <v>46076</v>
      </c>
      <c r="C18" s="172" t="s">
        <v>92</v>
      </c>
      <c r="D18" s="172" t="s">
        <v>97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46067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-56.94</v>
      </c>
    </row>
    <row r="19" spans="1:16" ht="19.5" hidden="1" customHeight="1">
      <c r="A19" s="172" t="s">
        <v>2375</v>
      </c>
      <c r="B19" s="176">
        <v>46076</v>
      </c>
      <c r="C19" s="172" t="s">
        <v>92</v>
      </c>
      <c r="D19" s="172" t="s">
        <v>24</v>
      </c>
      <c r="E19" s="172" t="s">
        <v>58</v>
      </c>
      <c r="F19" s="172" t="s">
        <v>1300</v>
      </c>
      <c r="G19" s="172" t="s">
        <v>84</v>
      </c>
      <c r="H19" s="177">
        <v>1</v>
      </c>
      <c r="I19" s="178">
        <v>0</v>
      </c>
      <c r="J19" s="176">
        <v>46071</v>
      </c>
      <c r="K19" s="172" t="s">
        <v>93</v>
      </c>
      <c r="L19" s="172" t="s">
        <v>94</v>
      </c>
      <c r="M19" s="179">
        <v>0</v>
      </c>
      <c r="N19" s="177"/>
      <c r="O19" s="177">
        <v>39</v>
      </c>
      <c r="P19" s="180">
        <v>-56.94</v>
      </c>
    </row>
    <row r="20" spans="1:16" ht="19.5" hidden="1" customHeight="1">
      <c r="A20" s="172" t="s">
        <v>2375</v>
      </c>
      <c r="B20" s="176">
        <v>46076</v>
      </c>
      <c r="C20" s="172" t="s">
        <v>92</v>
      </c>
      <c r="D20" s="172" t="s">
        <v>96</v>
      </c>
      <c r="E20" s="172" t="s">
        <v>58</v>
      </c>
      <c r="F20" s="172" t="s">
        <v>1300</v>
      </c>
      <c r="G20" s="172" t="s">
        <v>84</v>
      </c>
      <c r="H20" s="177">
        <v>1</v>
      </c>
      <c r="I20" s="178">
        <v>0</v>
      </c>
      <c r="J20" s="176">
        <v>46071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0</v>
      </c>
    </row>
    <row r="21" spans="1:16" ht="19.5" hidden="1" customHeight="1">
      <c r="A21" s="172" t="s">
        <v>2375</v>
      </c>
      <c r="B21" s="176">
        <v>46076</v>
      </c>
      <c r="C21" s="172" t="s">
        <v>92</v>
      </c>
      <c r="D21" s="172" t="s">
        <v>97</v>
      </c>
      <c r="E21" s="172" t="s">
        <v>58</v>
      </c>
      <c r="F21" s="172" t="s">
        <v>1300</v>
      </c>
      <c r="G21" s="172" t="s">
        <v>84</v>
      </c>
      <c r="H21" s="177">
        <v>1</v>
      </c>
      <c r="I21" s="178">
        <v>0</v>
      </c>
      <c r="J21" s="176">
        <v>46071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-56.94</v>
      </c>
    </row>
    <row r="22" spans="1:16" ht="19.5" hidden="1" customHeight="1">
      <c r="A22" s="172" t="s">
        <v>2376</v>
      </c>
      <c r="B22" s="176">
        <v>46076</v>
      </c>
      <c r="C22" s="172" t="s">
        <v>92</v>
      </c>
      <c r="D22" s="172" t="s">
        <v>24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46068</v>
      </c>
      <c r="K22" s="172" t="s">
        <v>93</v>
      </c>
      <c r="L22" s="172" t="s">
        <v>94</v>
      </c>
      <c r="M22" s="179">
        <v>0</v>
      </c>
      <c r="N22" s="177"/>
      <c r="O22" s="177">
        <v>36</v>
      </c>
      <c r="P22" s="180">
        <v>-56.94</v>
      </c>
    </row>
    <row r="23" spans="1:16" ht="19.5" hidden="1" customHeight="1">
      <c r="A23" s="172" t="s">
        <v>2376</v>
      </c>
      <c r="B23" s="176">
        <v>46076</v>
      </c>
      <c r="C23" s="172" t="s">
        <v>92</v>
      </c>
      <c r="D23" s="172" t="s">
        <v>96</v>
      </c>
      <c r="E23" s="172" t="s">
        <v>58</v>
      </c>
      <c r="F23" s="172" t="s">
        <v>1300</v>
      </c>
      <c r="G23" s="172" t="s">
        <v>84</v>
      </c>
      <c r="H23" s="177">
        <v>1</v>
      </c>
      <c r="I23" s="178">
        <v>0</v>
      </c>
      <c r="J23" s="176">
        <v>46068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0</v>
      </c>
    </row>
    <row r="24" spans="1:16" ht="19.5" hidden="1" customHeight="1">
      <c r="A24" s="172" t="s">
        <v>2376</v>
      </c>
      <c r="B24" s="176">
        <v>46076</v>
      </c>
      <c r="C24" s="172" t="s">
        <v>92</v>
      </c>
      <c r="D24" s="172" t="s">
        <v>97</v>
      </c>
      <c r="E24" s="172" t="s">
        <v>58</v>
      </c>
      <c r="F24" s="172" t="s">
        <v>1300</v>
      </c>
      <c r="G24" s="172" t="s">
        <v>84</v>
      </c>
      <c r="H24" s="177">
        <v>1</v>
      </c>
      <c r="I24" s="178">
        <v>0</v>
      </c>
      <c r="J24" s="176">
        <v>46068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-56.94</v>
      </c>
    </row>
    <row r="25" spans="1:16" ht="19.5" customHeight="1">
      <c r="A25" s="172" t="s">
        <v>85</v>
      </c>
      <c r="B25" s="176">
        <v>46076</v>
      </c>
      <c r="C25" s="172" t="s">
        <v>109</v>
      </c>
      <c r="D25" s="172" t="s">
        <v>110</v>
      </c>
      <c r="E25" s="172" t="s">
        <v>85</v>
      </c>
      <c r="F25" s="172" t="s">
        <v>85</v>
      </c>
      <c r="G25" s="172" t="s">
        <v>2377</v>
      </c>
      <c r="H25" s="177">
        <v>0</v>
      </c>
      <c r="I25" s="178">
        <v>0</v>
      </c>
      <c r="J25" s="176">
        <v>46076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-150</v>
      </c>
    </row>
    <row r="26" spans="1:16" ht="19.5" hidden="1" customHeight="1">
      <c r="A26" s="172" t="s">
        <v>2378</v>
      </c>
      <c r="B26" s="176">
        <v>46076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46076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-17.79</v>
      </c>
    </row>
    <row r="27" spans="1:16" ht="19.5" hidden="1" customHeight="1">
      <c r="A27" s="172" t="s">
        <v>2379</v>
      </c>
      <c r="B27" s="176">
        <v>46076</v>
      </c>
      <c r="C27" s="172" t="s">
        <v>92</v>
      </c>
      <c r="D27" s="172" t="s">
        <v>24</v>
      </c>
      <c r="E27" s="172" t="s">
        <v>55</v>
      </c>
      <c r="F27" s="172" t="s">
        <v>1272</v>
      </c>
      <c r="G27" s="172" t="s">
        <v>84</v>
      </c>
      <c r="H27" s="177">
        <v>1</v>
      </c>
      <c r="I27" s="178">
        <v>0</v>
      </c>
      <c r="J27" s="176">
        <v>46072</v>
      </c>
      <c r="K27" s="172" t="s">
        <v>93</v>
      </c>
      <c r="L27" s="172" t="s">
        <v>94</v>
      </c>
      <c r="M27" s="179">
        <v>0</v>
      </c>
      <c r="N27" s="177"/>
      <c r="O27" s="177">
        <v>38</v>
      </c>
      <c r="P27" s="180">
        <v>-56.94</v>
      </c>
    </row>
    <row r="28" spans="1:16" ht="19.5" hidden="1" customHeight="1">
      <c r="A28" s="172" t="s">
        <v>2379</v>
      </c>
      <c r="B28" s="176">
        <v>46076</v>
      </c>
      <c r="C28" s="172" t="s">
        <v>81</v>
      </c>
      <c r="D28" s="172" t="s">
        <v>95</v>
      </c>
      <c r="E28" s="172" t="s">
        <v>55</v>
      </c>
      <c r="F28" s="172" t="s">
        <v>1272</v>
      </c>
      <c r="G28" s="172" t="s">
        <v>84</v>
      </c>
      <c r="H28" s="177">
        <v>1</v>
      </c>
      <c r="I28" s="178">
        <v>0</v>
      </c>
      <c r="J28" s="176">
        <v>46072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-10.27</v>
      </c>
    </row>
    <row r="29" spans="1:16" ht="19.5" hidden="1" customHeight="1">
      <c r="A29" s="172" t="s">
        <v>2379</v>
      </c>
      <c r="B29" s="176">
        <v>46076</v>
      </c>
      <c r="C29" s="172" t="s">
        <v>92</v>
      </c>
      <c r="D29" s="172" t="s">
        <v>96</v>
      </c>
      <c r="E29" s="172" t="s">
        <v>55</v>
      </c>
      <c r="F29" s="172" t="s">
        <v>1272</v>
      </c>
      <c r="G29" s="172" t="s">
        <v>84</v>
      </c>
      <c r="H29" s="177">
        <v>1</v>
      </c>
      <c r="I29" s="178">
        <v>0</v>
      </c>
      <c r="J29" s="176">
        <v>46072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0</v>
      </c>
    </row>
    <row r="30" spans="1:16" ht="19.5" hidden="1" customHeight="1">
      <c r="A30" s="172" t="s">
        <v>2379</v>
      </c>
      <c r="B30" s="176">
        <v>46076</v>
      </c>
      <c r="C30" s="172" t="s">
        <v>92</v>
      </c>
      <c r="D30" s="172" t="s">
        <v>97</v>
      </c>
      <c r="E30" s="172" t="s">
        <v>55</v>
      </c>
      <c r="F30" s="172" t="s">
        <v>1272</v>
      </c>
      <c r="G30" s="172" t="s">
        <v>84</v>
      </c>
      <c r="H30" s="177">
        <v>1</v>
      </c>
      <c r="I30" s="178">
        <v>0</v>
      </c>
      <c r="J30" s="176">
        <v>46072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-56.94</v>
      </c>
    </row>
    <row r="31" spans="1:16" ht="19.5" hidden="1" customHeight="1">
      <c r="A31" s="172" t="s">
        <v>2379</v>
      </c>
      <c r="B31" s="176">
        <v>46076</v>
      </c>
      <c r="C31" s="172" t="s">
        <v>81</v>
      </c>
      <c r="D31" s="172" t="s">
        <v>98</v>
      </c>
      <c r="E31" s="172" t="s">
        <v>55</v>
      </c>
      <c r="F31" s="172" t="s">
        <v>1272</v>
      </c>
      <c r="G31" s="172" t="s">
        <v>84</v>
      </c>
      <c r="H31" s="177">
        <v>1</v>
      </c>
      <c r="I31" s="178">
        <v>0</v>
      </c>
      <c r="J31" s="176">
        <v>46072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-15</v>
      </c>
    </row>
    <row r="32" spans="1:16" ht="19.5" hidden="1" customHeight="1">
      <c r="A32" s="172" t="s">
        <v>2380</v>
      </c>
      <c r="B32" s="176">
        <v>46076</v>
      </c>
      <c r="C32" s="172" t="s">
        <v>92</v>
      </c>
      <c r="D32" s="172" t="s">
        <v>24</v>
      </c>
      <c r="E32" s="172" t="s">
        <v>57</v>
      </c>
      <c r="F32" s="172" t="s">
        <v>1263</v>
      </c>
      <c r="G32" s="172" t="s">
        <v>84</v>
      </c>
      <c r="H32" s="177">
        <v>1</v>
      </c>
      <c r="I32" s="178">
        <v>0</v>
      </c>
      <c r="J32" s="176">
        <v>46070</v>
      </c>
      <c r="K32" s="172" t="s">
        <v>93</v>
      </c>
      <c r="L32" s="172" t="s">
        <v>94</v>
      </c>
      <c r="M32" s="179">
        <v>0</v>
      </c>
      <c r="N32" s="177"/>
      <c r="O32" s="177">
        <v>39</v>
      </c>
      <c r="P32" s="180">
        <v>-56.94</v>
      </c>
    </row>
    <row r="33" spans="1:16" ht="19.5" hidden="1" customHeight="1">
      <c r="A33" s="172" t="s">
        <v>2380</v>
      </c>
      <c r="B33" s="176">
        <v>46076</v>
      </c>
      <c r="C33" s="172" t="s">
        <v>81</v>
      </c>
      <c r="D33" s="172" t="s">
        <v>95</v>
      </c>
      <c r="E33" s="172" t="s">
        <v>57</v>
      </c>
      <c r="F33" s="172" t="s">
        <v>1263</v>
      </c>
      <c r="G33" s="172" t="s">
        <v>84</v>
      </c>
      <c r="H33" s="177">
        <v>1</v>
      </c>
      <c r="I33" s="178">
        <v>0</v>
      </c>
      <c r="J33" s="176">
        <v>46070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-17.989999999999998</v>
      </c>
    </row>
    <row r="34" spans="1:16" ht="19.5" hidden="1" customHeight="1">
      <c r="A34" s="172" t="s">
        <v>2380</v>
      </c>
      <c r="B34" s="176">
        <v>46076</v>
      </c>
      <c r="C34" s="172" t="s">
        <v>92</v>
      </c>
      <c r="D34" s="172" t="s">
        <v>96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0</v>
      </c>
      <c r="J34" s="176">
        <v>46070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0</v>
      </c>
    </row>
    <row r="35" spans="1:16" ht="19.5" hidden="1" customHeight="1">
      <c r="A35" s="172" t="s">
        <v>2380</v>
      </c>
      <c r="B35" s="176">
        <v>46076</v>
      </c>
      <c r="C35" s="172" t="s">
        <v>92</v>
      </c>
      <c r="D35" s="172" t="s">
        <v>97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0</v>
      </c>
      <c r="J35" s="176">
        <v>46070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-56.94</v>
      </c>
    </row>
    <row r="36" spans="1:16" ht="19.5" hidden="1" customHeight="1">
      <c r="A36" s="172" t="s">
        <v>2380</v>
      </c>
      <c r="B36" s="176">
        <v>46076</v>
      </c>
      <c r="C36" s="172" t="s">
        <v>81</v>
      </c>
      <c r="D36" s="172" t="s">
        <v>98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0</v>
      </c>
      <c r="J36" s="176">
        <v>46070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-15</v>
      </c>
    </row>
    <row r="37" spans="1:16" ht="19.5" hidden="1" customHeight="1">
      <c r="A37" s="172" t="s">
        <v>2381</v>
      </c>
      <c r="B37" s="176">
        <v>46076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46071</v>
      </c>
      <c r="K37" s="172" t="s">
        <v>93</v>
      </c>
      <c r="L37" s="172" t="s">
        <v>94</v>
      </c>
      <c r="M37" s="179">
        <v>0</v>
      </c>
      <c r="N37" s="177"/>
      <c r="O37" s="177">
        <v>39</v>
      </c>
      <c r="P37" s="180">
        <v>-56.94</v>
      </c>
    </row>
    <row r="38" spans="1:16" ht="19.5" hidden="1" customHeight="1">
      <c r="A38" s="172" t="s">
        <v>2381</v>
      </c>
      <c r="B38" s="176">
        <v>46076</v>
      </c>
      <c r="C38" s="172" t="s">
        <v>92</v>
      </c>
      <c r="D38" s="172" t="s">
        <v>96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46071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2381</v>
      </c>
      <c r="B39" s="176">
        <v>46076</v>
      </c>
      <c r="C39" s="172" t="s">
        <v>92</v>
      </c>
      <c r="D39" s="172" t="s">
        <v>97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0</v>
      </c>
      <c r="J39" s="176">
        <v>46071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-56.94</v>
      </c>
    </row>
    <row r="40" spans="1:16" ht="19.5" hidden="1" customHeight="1">
      <c r="A40" s="172" t="s">
        <v>2382</v>
      </c>
      <c r="B40" s="176">
        <v>46076</v>
      </c>
      <c r="C40" s="172" t="s">
        <v>92</v>
      </c>
      <c r="D40" s="172" t="s">
        <v>24</v>
      </c>
      <c r="E40" s="172" t="s">
        <v>41</v>
      </c>
      <c r="F40" s="172" t="s">
        <v>83</v>
      </c>
      <c r="G40" s="172" t="s">
        <v>84</v>
      </c>
      <c r="H40" s="177">
        <v>1</v>
      </c>
      <c r="I40" s="178">
        <v>2350</v>
      </c>
      <c r="J40" s="176">
        <v>46065</v>
      </c>
      <c r="K40" s="172" t="s">
        <v>93</v>
      </c>
      <c r="L40" s="172" t="s">
        <v>94</v>
      </c>
      <c r="M40" s="179">
        <v>0.43</v>
      </c>
      <c r="N40" s="177"/>
      <c r="O40" s="177">
        <v>36</v>
      </c>
      <c r="P40" s="180">
        <v>-105.91</v>
      </c>
    </row>
    <row r="41" spans="1:16" ht="19.5" hidden="1" customHeight="1">
      <c r="A41" s="172" t="s">
        <v>2382</v>
      </c>
      <c r="B41" s="176">
        <v>46076</v>
      </c>
      <c r="C41" s="172" t="s">
        <v>100</v>
      </c>
      <c r="D41" s="172" t="s">
        <v>101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2350</v>
      </c>
      <c r="J41" s="176">
        <v>46065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1064.76</v>
      </c>
    </row>
    <row r="42" spans="1:16" ht="19.5" hidden="1" customHeight="1">
      <c r="A42" s="172" t="s">
        <v>2382</v>
      </c>
      <c r="B42" s="176">
        <v>46076</v>
      </c>
      <c r="C42" s="172" t="s">
        <v>100</v>
      </c>
      <c r="D42" s="172" t="s">
        <v>102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2350</v>
      </c>
      <c r="J42" s="176">
        <v>46065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10.65</v>
      </c>
    </row>
    <row r="43" spans="1:16" ht="19.5" hidden="1" customHeight="1">
      <c r="A43" s="172" t="s">
        <v>2382</v>
      </c>
      <c r="B43" s="176">
        <v>46076</v>
      </c>
      <c r="C43" s="172" t="s">
        <v>100</v>
      </c>
      <c r="D43" s="172" t="s">
        <v>103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2350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1274.5899999999999</v>
      </c>
    </row>
    <row r="44" spans="1:16" ht="19.5" hidden="1" customHeight="1">
      <c r="A44" s="172" t="s">
        <v>2382</v>
      </c>
      <c r="B44" s="176">
        <v>46076</v>
      </c>
      <c r="C44" s="172" t="s">
        <v>104</v>
      </c>
      <c r="D44" s="172" t="s">
        <v>105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2350</v>
      </c>
      <c r="J44" s="176">
        <v>46065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-1010.5</v>
      </c>
    </row>
    <row r="45" spans="1:16" ht="19.5" hidden="1" customHeight="1">
      <c r="A45" s="172" t="s">
        <v>2382</v>
      </c>
      <c r="B45" s="176">
        <v>46076</v>
      </c>
      <c r="C45" s="172" t="s">
        <v>81</v>
      </c>
      <c r="D45" s="172" t="s">
        <v>95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2350</v>
      </c>
      <c r="J45" s="176">
        <v>46065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-25</v>
      </c>
    </row>
    <row r="46" spans="1:16" ht="19.5" hidden="1" customHeight="1">
      <c r="A46" s="172" t="s">
        <v>2383</v>
      </c>
      <c r="B46" s="176">
        <v>46076</v>
      </c>
      <c r="C46" s="172" t="s">
        <v>92</v>
      </c>
      <c r="D46" s="172" t="s">
        <v>24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46070</v>
      </c>
      <c r="K46" s="172" t="s">
        <v>93</v>
      </c>
      <c r="L46" s="172" t="s">
        <v>94</v>
      </c>
      <c r="M46" s="179">
        <v>0.43</v>
      </c>
      <c r="N46" s="177"/>
      <c r="O46" s="177">
        <v>39</v>
      </c>
      <c r="P46" s="180">
        <v>-141.87</v>
      </c>
    </row>
    <row r="47" spans="1:16" ht="19.5" hidden="1" customHeight="1">
      <c r="A47" s="172" t="s">
        <v>2383</v>
      </c>
      <c r="B47" s="176">
        <v>46076</v>
      </c>
      <c r="C47" s="172" t="s">
        <v>100</v>
      </c>
      <c r="D47" s="172" t="s">
        <v>101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46070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1257.1400000000001</v>
      </c>
    </row>
    <row r="48" spans="1:16" ht="19.5" hidden="1" customHeight="1">
      <c r="A48" s="172" t="s">
        <v>2383</v>
      </c>
      <c r="B48" s="176">
        <v>46076</v>
      </c>
      <c r="C48" s="172" t="s">
        <v>100</v>
      </c>
      <c r="D48" s="172" t="s">
        <v>102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2400</v>
      </c>
      <c r="J48" s="176">
        <v>46070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12.57</v>
      </c>
    </row>
    <row r="49" spans="1:16" ht="19.5" hidden="1" customHeight="1">
      <c r="A49" s="172" t="s">
        <v>2383</v>
      </c>
      <c r="B49" s="176">
        <v>46076</v>
      </c>
      <c r="C49" s="172" t="s">
        <v>100</v>
      </c>
      <c r="D49" s="172" t="s">
        <v>103</v>
      </c>
      <c r="E49" s="172" t="s">
        <v>57</v>
      </c>
      <c r="F49" s="172" t="s">
        <v>1263</v>
      </c>
      <c r="G49" s="172" t="s">
        <v>84</v>
      </c>
      <c r="H49" s="177">
        <v>1</v>
      </c>
      <c r="I49" s="178">
        <v>2400</v>
      </c>
      <c r="J49" s="176">
        <v>46070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1130.29</v>
      </c>
    </row>
    <row r="50" spans="1:16" ht="19.5" hidden="1" customHeight="1">
      <c r="A50" s="172" t="s">
        <v>2383</v>
      </c>
      <c r="B50" s="176">
        <v>46076</v>
      </c>
      <c r="C50" s="172" t="s">
        <v>104</v>
      </c>
      <c r="D50" s="172" t="s">
        <v>105</v>
      </c>
      <c r="E50" s="172" t="s">
        <v>57</v>
      </c>
      <c r="F50" s="172" t="s">
        <v>1263</v>
      </c>
      <c r="G50" s="172" t="s">
        <v>84</v>
      </c>
      <c r="H50" s="177">
        <v>1</v>
      </c>
      <c r="I50" s="178">
        <v>2400</v>
      </c>
      <c r="J50" s="176">
        <v>46070</v>
      </c>
      <c r="K50" s="172" t="s">
        <v>93</v>
      </c>
      <c r="L50" s="172" t="s">
        <v>94</v>
      </c>
      <c r="M50" s="179">
        <v>0.43</v>
      </c>
      <c r="N50" s="177"/>
      <c r="O50" s="177"/>
      <c r="P50" s="180">
        <v>-1032</v>
      </c>
    </row>
    <row r="51" spans="1:16" ht="19.5" hidden="1" customHeight="1">
      <c r="A51" s="172" t="s">
        <v>2383</v>
      </c>
      <c r="B51" s="176">
        <v>46076</v>
      </c>
      <c r="C51" s="172" t="s">
        <v>81</v>
      </c>
      <c r="D51" s="172" t="s">
        <v>95</v>
      </c>
      <c r="E51" s="172" t="s">
        <v>57</v>
      </c>
      <c r="F51" s="172" t="s">
        <v>1263</v>
      </c>
      <c r="G51" s="172" t="s">
        <v>84</v>
      </c>
      <c r="H51" s="177">
        <v>1</v>
      </c>
      <c r="I51" s="178">
        <v>2400</v>
      </c>
      <c r="J51" s="176">
        <v>46070</v>
      </c>
      <c r="K51" s="172" t="s">
        <v>93</v>
      </c>
      <c r="L51" s="172" t="s">
        <v>94</v>
      </c>
      <c r="M51" s="179">
        <v>0.43</v>
      </c>
      <c r="N51" s="177"/>
      <c r="O51" s="177"/>
      <c r="P51" s="180">
        <v>-24.45</v>
      </c>
    </row>
    <row r="52" spans="1:16" ht="19.5" hidden="1" customHeight="1">
      <c r="A52" s="172" t="s">
        <v>2384</v>
      </c>
      <c r="B52" s="176">
        <v>46076</v>
      </c>
      <c r="C52" s="172" t="s">
        <v>92</v>
      </c>
      <c r="D52" s="172" t="s">
        <v>24</v>
      </c>
      <c r="E52" s="172" t="s">
        <v>43</v>
      </c>
      <c r="F52" s="172" t="s">
        <v>125</v>
      </c>
      <c r="G52" s="172" t="s">
        <v>84</v>
      </c>
      <c r="H52" s="177">
        <v>1</v>
      </c>
      <c r="I52" s="178">
        <v>2500</v>
      </c>
      <c r="J52" s="176">
        <v>46073</v>
      </c>
      <c r="K52" s="172" t="s">
        <v>93</v>
      </c>
      <c r="L52" s="172" t="s">
        <v>94</v>
      </c>
      <c r="M52" s="179">
        <v>0.43</v>
      </c>
      <c r="N52" s="177"/>
      <c r="O52" s="177">
        <v>38</v>
      </c>
      <c r="P52" s="180">
        <v>-122.35</v>
      </c>
    </row>
    <row r="53" spans="1:16" ht="19.5" hidden="1" customHeight="1">
      <c r="A53" s="172" t="s">
        <v>2384</v>
      </c>
      <c r="B53" s="176">
        <v>46076</v>
      </c>
      <c r="C53" s="172" t="s">
        <v>100</v>
      </c>
      <c r="D53" s="172" t="s">
        <v>101</v>
      </c>
      <c r="E53" s="172" t="s">
        <v>43</v>
      </c>
      <c r="F53" s="172" t="s">
        <v>125</v>
      </c>
      <c r="G53" s="172" t="s">
        <v>84</v>
      </c>
      <c r="H53" s="177">
        <v>1</v>
      </c>
      <c r="I53" s="178">
        <v>2500</v>
      </c>
      <c r="J53" s="176">
        <v>46073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1094.1099999999999</v>
      </c>
    </row>
    <row r="54" spans="1:16" ht="19.5" hidden="1" customHeight="1">
      <c r="A54" s="172" t="s">
        <v>2384</v>
      </c>
      <c r="B54" s="176">
        <v>46076</v>
      </c>
      <c r="C54" s="172" t="s">
        <v>100</v>
      </c>
      <c r="D54" s="172" t="s">
        <v>102</v>
      </c>
      <c r="E54" s="172" t="s">
        <v>43</v>
      </c>
      <c r="F54" s="172" t="s">
        <v>125</v>
      </c>
      <c r="G54" s="172" t="s">
        <v>84</v>
      </c>
      <c r="H54" s="177">
        <v>1</v>
      </c>
      <c r="I54" s="178">
        <v>2500</v>
      </c>
      <c r="J54" s="176">
        <v>46073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10.94</v>
      </c>
    </row>
    <row r="55" spans="1:16" ht="19.5" hidden="1" customHeight="1">
      <c r="A55" s="172" t="s">
        <v>2384</v>
      </c>
      <c r="B55" s="176">
        <v>46076</v>
      </c>
      <c r="C55" s="172" t="s">
        <v>100</v>
      </c>
      <c r="D55" s="172" t="s">
        <v>103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2500</v>
      </c>
      <c r="J55" s="176">
        <v>46073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1394.95</v>
      </c>
    </row>
    <row r="56" spans="1:16" ht="19.5" hidden="1" customHeight="1">
      <c r="A56" s="172" t="s">
        <v>2384</v>
      </c>
      <c r="B56" s="176">
        <v>46076</v>
      </c>
      <c r="C56" s="172" t="s">
        <v>104</v>
      </c>
      <c r="D56" s="172" t="s">
        <v>105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2500</v>
      </c>
      <c r="J56" s="176">
        <v>46073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-1075</v>
      </c>
    </row>
    <row r="57" spans="1:16" ht="19.5" hidden="1" customHeight="1">
      <c r="A57" s="172" t="s">
        <v>2384</v>
      </c>
      <c r="B57" s="176">
        <v>46076</v>
      </c>
      <c r="C57" s="172" t="s">
        <v>81</v>
      </c>
      <c r="D57" s="172" t="s">
        <v>95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2500</v>
      </c>
      <c r="J57" s="176">
        <v>46073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-22.61</v>
      </c>
    </row>
    <row r="58" spans="1:16" ht="19.5" hidden="1" customHeight="1">
      <c r="A58" s="172" t="s">
        <v>2382</v>
      </c>
      <c r="B58" s="176">
        <v>46076</v>
      </c>
      <c r="C58" s="172" t="s">
        <v>81</v>
      </c>
      <c r="D58" s="172" t="s">
        <v>82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0</v>
      </c>
      <c r="J58" s="176">
        <v>46065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-20.23</v>
      </c>
    </row>
    <row r="59" spans="1:16" ht="19.5" hidden="1" customHeight="1">
      <c r="A59" s="172" t="s">
        <v>2383</v>
      </c>
      <c r="B59" s="176">
        <v>46076</v>
      </c>
      <c r="C59" s="172" t="s">
        <v>81</v>
      </c>
      <c r="D59" s="172" t="s">
        <v>82</v>
      </c>
      <c r="E59" s="172" t="s">
        <v>57</v>
      </c>
      <c r="F59" s="172" t="s">
        <v>1263</v>
      </c>
      <c r="G59" s="172" t="s">
        <v>84</v>
      </c>
      <c r="H59" s="177">
        <v>1</v>
      </c>
      <c r="I59" s="178">
        <v>0</v>
      </c>
      <c r="J59" s="176">
        <v>46070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-23.89</v>
      </c>
    </row>
    <row r="60" spans="1:16" ht="19.5" hidden="1" customHeight="1">
      <c r="A60" s="172" t="s">
        <v>2384</v>
      </c>
      <c r="B60" s="176">
        <v>46076</v>
      </c>
      <c r="C60" s="172" t="s">
        <v>81</v>
      </c>
      <c r="D60" s="172" t="s">
        <v>82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0</v>
      </c>
      <c r="J60" s="176">
        <v>46073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-20.79</v>
      </c>
    </row>
    <row r="61" spans="1:16" ht="19.5" hidden="1" customHeight="1">
      <c r="A61" s="172" t="s">
        <v>2385</v>
      </c>
      <c r="B61" s="176">
        <v>46076</v>
      </c>
      <c r="C61" s="172" t="s">
        <v>92</v>
      </c>
      <c r="D61" s="172" t="s">
        <v>24</v>
      </c>
      <c r="E61" s="172" t="s">
        <v>60</v>
      </c>
      <c r="F61" s="172" t="s">
        <v>1426</v>
      </c>
      <c r="G61" s="172" t="s">
        <v>84</v>
      </c>
      <c r="H61" s="177">
        <v>1</v>
      </c>
      <c r="I61" s="178">
        <v>0</v>
      </c>
      <c r="J61" s="176">
        <v>46071</v>
      </c>
      <c r="K61" s="172" t="s">
        <v>93</v>
      </c>
      <c r="L61" s="172" t="s">
        <v>94</v>
      </c>
      <c r="M61" s="179">
        <v>0</v>
      </c>
      <c r="N61" s="177"/>
      <c r="O61" s="177">
        <v>39</v>
      </c>
      <c r="P61" s="180">
        <v>-56.94</v>
      </c>
    </row>
    <row r="62" spans="1:16" ht="19.5" hidden="1" customHeight="1">
      <c r="A62" s="172" t="s">
        <v>2385</v>
      </c>
      <c r="B62" s="176">
        <v>46076</v>
      </c>
      <c r="C62" s="172" t="s">
        <v>81</v>
      </c>
      <c r="D62" s="172" t="s">
        <v>95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0</v>
      </c>
      <c r="J62" s="176">
        <v>46071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-20.170000000000002</v>
      </c>
    </row>
    <row r="63" spans="1:16" ht="19.5" hidden="1" customHeight="1">
      <c r="A63" s="172" t="s">
        <v>2385</v>
      </c>
      <c r="B63" s="176">
        <v>46076</v>
      </c>
      <c r="C63" s="172" t="s">
        <v>92</v>
      </c>
      <c r="D63" s="172" t="s">
        <v>96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0</v>
      </c>
      <c r="J63" s="176">
        <v>46071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0</v>
      </c>
    </row>
    <row r="64" spans="1:16" ht="19.5" hidden="1" customHeight="1">
      <c r="A64" s="172" t="s">
        <v>2385</v>
      </c>
      <c r="B64" s="176">
        <v>46076</v>
      </c>
      <c r="C64" s="172" t="s">
        <v>92</v>
      </c>
      <c r="D64" s="172" t="s">
        <v>97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0</v>
      </c>
      <c r="J64" s="176">
        <v>46071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-56.94</v>
      </c>
    </row>
    <row r="65" spans="1:16" ht="19.5" hidden="1" customHeight="1">
      <c r="A65" s="172" t="s">
        <v>2385</v>
      </c>
      <c r="B65" s="176">
        <v>46076</v>
      </c>
      <c r="C65" s="172" t="s">
        <v>81</v>
      </c>
      <c r="D65" s="172" t="s">
        <v>98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0</v>
      </c>
      <c r="J65" s="176">
        <v>46071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-15</v>
      </c>
    </row>
    <row r="66" spans="1:16" ht="19.5" hidden="1" customHeight="1">
      <c r="A66" s="172" t="s">
        <v>2386</v>
      </c>
      <c r="B66" s="176">
        <v>46076</v>
      </c>
      <c r="C66" s="172" t="s">
        <v>92</v>
      </c>
      <c r="D66" s="172" t="s">
        <v>96</v>
      </c>
      <c r="E66" s="172" t="s">
        <v>58</v>
      </c>
      <c r="F66" s="172" t="s">
        <v>1300</v>
      </c>
      <c r="G66" s="172" t="s">
        <v>84</v>
      </c>
      <c r="H66" s="177">
        <v>1</v>
      </c>
      <c r="I66" s="178">
        <v>0</v>
      </c>
      <c r="J66" s="176">
        <v>46070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hidden="1" customHeight="1">
      <c r="A67" s="172" t="s">
        <v>2386</v>
      </c>
      <c r="B67" s="176">
        <v>46076</v>
      </c>
      <c r="C67" s="172" t="s">
        <v>92</v>
      </c>
      <c r="D67" s="172" t="s">
        <v>97</v>
      </c>
      <c r="E67" s="172" t="s">
        <v>58</v>
      </c>
      <c r="F67" s="172" t="s">
        <v>1300</v>
      </c>
      <c r="G67" s="172" t="s">
        <v>84</v>
      </c>
      <c r="H67" s="177">
        <v>1</v>
      </c>
      <c r="I67" s="178">
        <v>0</v>
      </c>
      <c r="J67" s="176">
        <v>46070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-56.94</v>
      </c>
    </row>
    <row r="68" spans="1:16" ht="19.5" hidden="1" customHeight="1">
      <c r="A68" s="172" t="s">
        <v>2386</v>
      </c>
      <c r="B68" s="176">
        <v>46076</v>
      </c>
      <c r="C68" s="172" t="s">
        <v>81</v>
      </c>
      <c r="D68" s="172" t="s">
        <v>98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46070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hidden="1" customHeight="1">
      <c r="A69" s="172" t="s">
        <v>2386</v>
      </c>
      <c r="B69" s="176">
        <v>46076</v>
      </c>
      <c r="C69" s="172" t="s">
        <v>92</v>
      </c>
      <c r="D69" s="172" t="s">
        <v>24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46070</v>
      </c>
      <c r="K69" s="172" t="s">
        <v>93</v>
      </c>
      <c r="L69" s="172" t="s">
        <v>94</v>
      </c>
      <c r="M69" s="179">
        <v>0</v>
      </c>
      <c r="N69" s="177"/>
      <c r="O69" s="177">
        <v>39</v>
      </c>
      <c r="P69" s="180">
        <v>-56.94</v>
      </c>
    </row>
    <row r="70" spans="1:16" ht="19.5" hidden="1" customHeight="1">
      <c r="A70" s="172" t="s">
        <v>2386</v>
      </c>
      <c r="B70" s="176">
        <v>46076</v>
      </c>
      <c r="C70" s="172" t="s">
        <v>81</v>
      </c>
      <c r="D70" s="172" t="s">
        <v>95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46070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-15.72</v>
      </c>
    </row>
    <row r="71" spans="1:16" ht="19.5" hidden="1" customHeight="1">
      <c r="A71" s="172" t="s">
        <v>2387</v>
      </c>
      <c r="B71" s="176">
        <v>46076</v>
      </c>
      <c r="C71" s="172" t="s">
        <v>92</v>
      </c>
      <c r="D71" s="172" t="s">
        <v>24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0</v>
      </c>
      <c r="J71" s="176">
        <v>46071</v>
      </c>
      <c r="K71" s="172" t="s">
        <v>93</v>
      </c>
      <c r="L71" s="172" t="s">
        <v>94</v>
      </c>
      <c r="M71" s="179">
        <v>0</v>
      </c>
      <c r="N71" s="177"/>
      <c r="O71" s="177">
        <v>39</v>
      </c>
      <c r="P71" s="180">
        <v>-56.94</v>
      </c>
    </row>
    <row r="72" spans="1:16" ht="19.5" hidden="1" customHeight="1">
      <c r="A72" s="172" t="s">
        <v>2387</v>
      </c>
      <c r="B72" s="176">
        <v>46076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0</v>
      </c>
      <c r="J72" s="176">
        <v>46071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-11.66</v>
      </c>
    </row>
    <row r="73" spans="1:16" ht="19.5" hidden="1" customHeight="1">
      <c r="A73" s="172" t="s">
        <v>2387</v>
      </c>
      <c r="B73" s="176">
        <v>46076</v>
      </c>
      <c r="C73" s="172" t="s">
        <v>92</v>
      </c>
      <c r="D73" s="172" t="s">
        <v>96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46071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0</v>
      </c>
    </row>
    <row r="74" spans="1:16" ht="19.5" hidden="1" customHeight="1">
      <c r="A74" s="172" t="s">
        <v>2387</v>
      </c>
      <c r="B74" s="176">
        <v>46076</v>
      </c>
      <c r="C74" s="172" t="s">
        <v>92</v>
      </c>
      <c r="D74" s="172" t="s">
        <v>97</v>
      </c>
      <c r="E74" s="172" t="s">
        <v>52</v>
      </c>
      <c r="F74" s="172" t="s">
        <v>90</v>
      </c>
      <c r="G74" s="172" t="s">
        <v>84</v>
      </c>
      <c r="H74" s="177">
        <v>1</v>
      </c>
      <c r="I74" s="178">
        <v>0</v>
      </c>
      <c r="J74" s="176">
        <v>46071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-56.94</v>
      </c>
    </row>
    <row r="75" spans="1:16" ht="19.5" hidden="1" customHeight="1">
      <c r="A75" s="172" t="s">
        <v>2387</v>
      </c>
      <c r="B75" s="176">
        <v>46076</v>
      </c>
      <c r="C75" s="172" t="s">
        <v>81</v>
      </c>
      <c r="D75" s="172" t="s">
        <v>98</v>
      </c>
      <c r="E75" s="172" t="s">
        <v>52</v>
      </c>
      <c r="F75" s="172" t="s">
        <v>90</v>
      </c>
      <c r="G75" s="172" t="s">
        <v>84</v>
      </c>
      <c r="H75" s="177">
        <v>1</v>
      </c>
      <c r="I75" s="178">
        <v>0</v>
      </c>
      <c r="J75" s="176">
        <v>46071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-15</v>
      </c>
    </row>
    <row r="76" spans="1:16" ht="19.5" hidden="1" customHeight="1">
      <c r="A76" s="172" t="s">
        <v>2388</v>
      </c>
      <c r="B76" s="176">
        <v>46076</v>
      </c>
      <c r="C76" s="172" t="s">
        <v>92</v>
      </c>
      <c r="D76" s="172" t="s">
        <v>24</v>
      </c>
      <c r="E76" s="172" t="s">
        <v>58</v>
      </c>
      <c r="F76" s="172" t="s">
        <v>1300</v>
      </c>
      <c r="G76" s="172" t="s">
        <v>84</v>
      </c>
      <c r="H76" s="177">
        <v>1</v>
      </c>
      <c r="I76" s="178">
        <v>0</v>
      </c>
      <c r="J76" s="176">
        <v>46071</v>
      </c>
      <c r="K76" s="172" t="s">
        <v>93</v>
      </c>
      <c r="L76" s="172" t="s">
        <v>94</v>
      </c>
      <c r="M76" s="179">
        <v>0</v>
      </c>
      <c r="N76" s="177"/>
      <c r="O76" s="177">
        <v>39</v>
      </c>
      <c r="P76" s="180">
        <v>-56.94</v>
      </c>
    </row>
    <row r="77" spans="1:16" ht="19.5" hidden="1" customHeight="1">
      <c r="A77" s="172" t="s">
        <v>2388</v>
      </c>
      <c r="B77" s="176">
        <v>46076</v>
      </c>
      <c r="C77" s="172" t="s">
        <v>81</v>
      </c>
      <c r="D77" s="172" t="s">
        <v>95</v>
      </c>
      <c r="E77" s="172" t="s">
        <v>58</v>
      </c>
      <c r="F77" s="172" t="s">
        <v>1300</v>
      </c>
      <c r="G77" s="172" t="s">
        <v>84</v>
      </c>
      <c r="H77" s="177">
        <v>1</v>
      </c>
      <c r="I77" s="178">
        <v>0</v>
      </c>
      <c r="J77" s="176">
        <v>46071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-10.050000000000001</v>
      </c>
    </row>
    <row r="78" spans="1:16" ht="19.5" hidden="1" customHeight="1">
      <c r="A78" s="172" t="s">
        <v>2388</v>
      </c>
      <c r="B78" s="176">
        <v>46076</v>
      </c>
      <c r="C78" s="172" t="s">
        <v>92</v>
      </c>
      <c r="D78" s="172" t="s">
        <v>96</v>
      </c>
      <c r="E78" s="172" t="s">
        <v>58</v>
      </c>
      <c r="F78" s="172" t="s">
        <v>1300</v>
      </c>
      <c r="G78" s="172" t="s">
        <v>84</v>
      </c>
      <c r="H78" s="177">
        <v>1</v>
      </c>
      <c r="I78" s="178">
        <v>0</v>
      </c>
      <c r="J78" s="176">
        <v>46071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0</v>
      </c>
    </row>
    <row r="79" spans="1:16" ht="19.5" hidden="1" customHeight="1">
      <c r="A79" s="172" t="s">
        <v>2388</v>
      </c>
      <c r="B79" s="176">
        <v>46076</v>
      </c>
      <c r="C79" s="172" t="s">
        <v>92</v>
      </c>
      <c r="D79" s="172" t="s">
        <v>97</v>
      </c>
      <c r="E79" s="172" t="s">
        <v>58</v>
      </c>
      <c r="F79" s="172" t="s">
        <v>1300</v>
      </c>
      <c r="G79" s="172" t="s">
        <v>84</v>
      </c>
      <c r="H79" s="177">
        <v>1</v>
      </c>
      <c r="I79" s="178">
        <v>0</v>
      </c>
      <c r="J79" s="176">
        <v>46071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-56.94</v>
      </c>
    </row>
    <row r="80" spans="1:16" ht="19.5" hidden="1" customHeight="1">
      <c r="A80" s="172" t="s">
        <v>2388</v>
      </c>
      <c r="B80" s="176">
        <v>46076</v>
      </c>
      <c r="C80" s="172" t="s">
        <v>81</v>
      </c>
      <c r="D80" s="172" t="s">
        <v>98</v>
      </c>
      <c r="E80" s="172" t="s">
        <v>58</v>
      </c>
      <c r="F80" s="172" t="s">
        <v>1300</v>
      </c>
      <c r="G80" s="172" t="s">
        <v>84</v>
      </c>
      <c r="H80" s="177">
        <v>1</v>
      </c>
      <c r="I80" s="178">
        <v>0</v>
      </c>
      <c r="J80" s="176">
        <v>46071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-15</v>
      </c>
    </row>
    <row r="81" spans="1:16" ht="19.5" hidden="1" customHeight="1">
      <c r="A81" s="172" t="s">
        <v>2389</v>
      </c>
      <c r="B81" s="176">
        <v>46076</v>
      </c>
      <c r="C81" s="172" t="s">
        <v>92</v>
      </c>
      <c r="D81" s="172" t="s">
        <v>24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2500</v>
      </c>
      <c r="J81" s="176">
        <v>46073</v>
      </c>
      <c r="K81" s="172" t="s">
        <v>93</v>
      </c>
      <c r="L81" s="172" t="s">
        <v>94</v>
      </c>
      <c r="M81" s="179">
        <v>0.43</v>
      </c>
      <c r="N81" s="177"/>
      <c r="O81" s="177">
        <v>38</v>
      </c>
      <c r="P81" s="180">
        <v>-122.35</v>
      </c>
    </row>
    <row r="82" spans="1:16" ht="19.5" hidden="1" customHeight="1">
      <c r="A82" s="172" t="s">
        <v>2389</v>
      </c>
      <c r="B82" s="176">
        <v>46076</v>
      </c>
      <c r="C82" s="172" t="s">
        <v>100</v>
      </c>
      <c r="D82" s="172" t="s">
        <v>101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2500</v>
      </c>
      <c r="J82" s="176">
        <v>46073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1056.08</v>
      </c>
    </row>
    <row r="83" spans="1:16" ht="19.5" hidden="1" customHeight="1">
      <c r="A83" s="172" t="s">
        <v>2389</v>
      </c>
      <c r="B83" s="176">
        <v>46076</v>
      </c>
      <c r="C83" s="172" t="s">
        <v>100</v>
      </c>
      <c r="D83" s="172" t="s">
        <v>102</v>
      </c>
      <c r="E83" s="172" t="s">
        <v>41</v>
      </c>
      <c r="F83" s="172" t="s">
        <v>83</v>
      </c>
      <c r="G83" s="172" t="s">
        <v>84</v>
      </c>
      <c r="H83" s="177">
        <v>1</v>
      </c>
      <c r="I83" s="178">
        <v>2500</v>
      </c>
      <c r="J83" s="176">
        <v>46073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10.56</v>
      </c>
    </row>
    <row r="84" spans="1:16" ht="19.5" hidden="1" customHeight="1">
      <c r="A84" s="172" t="s">
        <v>2389</v>
      </c>
      <c r="B84" s="176">
        <v>46076</v>
      </c>
      <c r="C84" s="172" t="s">
        <v>100</v>
      </c>
      <c r="D84" s="172" t="s">
        <v>103</v>
      </c>
      <c r="E84" s="172" t="s">
        <v>41</v>
      </c>
      <c r="F84" s="172" t="s">
        <v>83</v>
      </c>
      <c r="G84" s="172" t="s">
        <v>84</v>
      </c>
      <c r="H84" s="177">
        <v>1</v>
      </c>
      <c r="I84" s="178">
        <v>2500</v>
      </c>
      <c r="J84" s="176">
        <v>46073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1433.36</v>
      </c>
    </row>
    <row r="85" spans="1:16" ht="19.5" hidden="1" customHeight="1">
      <c r="A85" s="172" t="s">
        <v>2389</v>
      </c>
      <c r="B85" s="176">
        <v>46076</v>
      </c>
      <c r="C85" s="172" t="s">
        <v>104</v>
      </c>
      <c r="D85" s="172" t="s">
        <v>105</v>
      </c>
      <c r="E85" s="172" t="s">
        <v>41</v>
      </c>
      <c r="F85" s="172" t="s">
        <v>83</v>
      </c>
      <c r="G85" s="172" t="s">
        <v>84</v>
      </c>
      <c r="H85" s="177">
        <v>1</v>
      </c>
      <c r="I85" s="178">
        <v>2500</v>
      </c>
      <c r="J85" s="176">
        <v>46073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-1075</v>
      </c>
    </row>
    <row r="86" spans="1:16" ht="19.5" hidden="1" customHeight="1">
      <c r="A86" s="172" t="s">
        <v>2389</v>
      </c>
      <c r="B86" s="176">
        <v>46076</v>
      </c>
      <c r="C86" s="172" t="s">
        <v>81</v>
      </c>
      <c r="D86" s="172" t="s">
        <v>95</v>
      </c>
      <c r="E86" s="172" t="s">
        <v>41</v>
      </c>
      <c r="F86" s="172" t="s">
        <v>83</v>
      </c>
      <c r="G86" s="172" t="s">
        <v>84</v>
      </c>
      <c r="H86" s="177">
        <v>1</v>
      </c>
      <c r="I86" s="178">
        <v>2500</v>
      </c>
      <c r="J86" s="176">
        <v>46073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-15.23</v>
      </c>
    </row>
    <row r="87" spans="1:16" ht="19.5" hidden="1" customHeight="1">
      <c r="A87" s="172" t="s">
        <v>2390</v>
      </c>
      <c r="B87" s="176">
        <v>46076</v>
      </c>
      <c r="C87" s="172" t="s">
        <v>92</v>
      </c>
      <c r="D87" s="172" t="s">
        <v>24</v>
      </c>
      <c r="E87" s="172" t="s">
        <v>57</v>
      </c>
      <c r="F87" s="172" t="s">
        <v>1263</v>
      </c>
      <c r="G87" s="172" t="s">
        <v>84</v>
      </c>
      <c r="H87" s="177">
        <v>1</v>
      </c>
      <c r="I87" s="178">
        <v>2400</v>
      </c>
      <c r="J87" s="176">
        <v>46070</v>
      </c>
      <c r="K87" s="172" t="s">
        <v>93</v>
      </c>
      <c r="L87" s="172" t="s">
        <v>94</v>
      </c>
      <c r="M87" s="179">
        <v>0.43</v>
      </c>
      <c r="N87" s="177"/>
      <c r="O87" s="177">
        <v>39</v>
      </c>
      <c r="P87" s="180">
        <v>-141.87</v>
      </c>
    </row>
    <row r="88" spans="1:16" ht="19.5" hidden="1" customHeight="1">
      <c r="A88" s="172" t="s">
        <v>2390</v>
      </c>
      <c r="B88" s="176">
        <v>46076</v>
      </c>
      <c r="C88" s="172" t="s">
        <v>100</v>
      </c>
      <c r="D88" s="172" t="s">
        <v>101</v>
      </c>
      <c r="E88" s="172" t="s">
        <v>57</v>
      </c>
      <c r="F88" s="172" t="s">
        <v>1263</v>
      </c>
      <c r="G88" s="172" t="s">
        <v>84</v>
      </c>
      <c r="H88" s="177">
        <v>1</v>
      </c>
      <c r="I88" s="178">
        <v>2400</v>
      </c>
      <c r="J88" s="176">
        <v>46070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1317.14</v>
      </c>
    </row>
    <row r="89" spans="1:16" ht="19.5" hidden="1" customHeight="1">
      <c r="A89" s="172" t="s">
        <v>2390</v>
      </c>
      <c r="B89" s="176">
        <v>46076</v>
      </c>
      <c r="C89" s="172" t="s">
        <v>100</v>
      </c>
      <c r="D89" s="172" t="s">
        <v>102</v>
      </c>
      <c r="E89" s="172" t="s">
        <v>57</v>
      </c>
      <c r="F89" s="172" t="s">
        <v>1263</v>
      </c>
      <c r="G89" s="172" t="s">
        <v>84</v>
      </c>
      <c r="H89" s="177">
        <v>1</v>
      </c>
      <c r="I89" s="178">
        <v>2400</v>
      </c>
      <c r="J89" s="176">
        <v>46070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hidden="1" customHeight="1">
      <c r="A90" s="172" t="s">
        <v>2390</v>
      </c>
      <c r="B90" s="176">
        <v>46076</v>
      </c>
      <c r="C90" s="172" t="s">
        <v>100</v>
      </c>
      <c r="D90" s="172" t="s">
        <v>103</v>
      </c>
      <c r="E90" s="172" t="s">
        <v>57</v>
      </c>
      <c r="F90" s="172" t="s">
        <v>1263</v>
      </c>
      <c r="G90" s="172" t="s">
        <v>84</v>
      </c>
      <c r="H90" s="177">
        <v>1</v>
      </c>
      <c r="I90" s="178">
        <v>2400</v>
      </c>
      <c r="J90" s="176">
        <v>46070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1082.8599999999999</v>
      </c>
    </row>
    <row r="91" spans="1:16" ht="19.5" hidden="1" customHeight="1">
      <c r="A91" s="172" t="s">
        <v>2390</v>
      </c>
      <c r="B91" s="176">
        <v>46076</v>
      </c>
      <c r="C91" s="172" t="s">
        <v>104</v>
      </c>
      <c r="D91" s="172" t="s">
        <v>105</v>
      </c>
      <c r="E91" s="172" t="s">
        <v>57</v>
      </c>
      <c r="F91" s="172" t="s">
        <v>1263</v>
      </c>
      <c r="G91" s="172" t="s">
        <v>84</v>
      </c>
      <c r="H91" s="177">
        <v>1</v>
      </c>
      <c r="I91" s="178">
        <v>2400</v>
      </c>
      <c r="J91" s="176">
        <v>46070</v>
      </c>
      <c r="K91" s="172" t="s">
        <v>93</v>
      </c>
      <c r="L91" s="172" t="s">
        <v>94</v>
      </c>
      <c r="M91" s="179">
        <v>0.43</v>
      </c>
      <c r="N91" s="177"/>
      <c r="O91" s="177"/>
      <c r="P91" s="180">
        <v>-1032</v>
      </c>
    </row>
    <row r="92" spans="1:16" ht="19.5" hidden="1" customHeight="1">
      <c r="A92" s="172" t="s">
        <v>2390</v>
      </c>
      <c r="B92" s="176">
        <v>46076</v>
      </c>
      <c r="C92" s="172" t="s">
        <v>81</v>
      </c>
      <c r="D92" s="172" t="s">
        <v>95</v>
      </c>
      <c r="E92" s="172" t="s">
        <v>57</v>
      </c>
      <c r="F92" s="172" t="s">
        <v>1263</v>
      </c>
      <c r="G92" s="172" t="s">
        <v>84</v>
      </c>
      <c r="H92" s="177">
        <v>1</v>
      </c>
      <c r="I92" s="178">
        <v>2400</v>
      </c>
      <c r="J92" s="176">
        <v>46070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-13.29</v>
      </c>
    </row>
    <row r="93" spans="1:16" ht="19.5" hidden="1" customHeight="1">
      <c r="A93" s="172" t="s">
        <v>2389</v>
      </c>
      <c r="B93" s="176">
        <v>46076</v>
      </c>
      <c r="C93" s="172" t="s">
        <v>81</v>
      </c>
      <c r="D93" s="172" t="s">
        <v>82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0</v>
      </c>
      <c r="J93" s="176">
        <v>46073</v>
      </c>
      <c r="K93" s="172" t="s">
        <v>85</v>
      </c>
      <c r="L93" s="172" t="s">
        <v>85</v>
      </c>
      <c r="M93" s="179">
        <v>0</v>
      </c>
      <c r="N93" s="177"/>
      <c r="O93" s="177"/>
      <c r="P93" s="180">
        <v>-20.07</v>
      </c>
    </row>
    <row r="94" spans="1:16" ht="19.5" hidden="1" customHeight="1">
      <c r="A94" s="172" t="s">
        <v>2391</v>
      </c>
      <c r="B94" s="176">
        <v>46076</v>
      </c>
      <c r="C94" s="172" t="s">
        <v>92</v>
      </c>
      <c r="D94" s="172" t="s">
        <v>24</v>
      </c>
      <c r="E94" s="172" t="s">
        <v>55</v>
      </c>
      <c r="F94" s="172" t="s">
        <v>1272</v>
      </c>
      <c r="G94" s="172" t="s">
        <v>84</v>
      </c>
      <c r="H94" s="177">
        <v>1</v>
      </c>
      <c r="I94" s="178">
        <v>0</v>
      </c>
      <c r="J94" s="176">
        <v>46070</v>
      </c>
      <c r="K94" s="172" t="s">
        <v>93</v>
      </c>
      <c r="L94" s="172" t="s">
        <v>94</v>
      </c>
      <c r="M94" s="179">
        <v>0</v>
      </c>
      <c r="N94" s="177"/>
      <c r="O94" s="177">
        <v>39</v>
      </c>
      <c r="P94" s="180">
        <v>-56.94</v>
      </c>
    </row>
    <row r="95" spans="1:16" ht="19.5" hidden="1" customHeight="1">
      <c r="A95" s="172" t="s">
        <v>2391</v>
      </c>
      <c r="B95" s="176">
        <v>46076</v>
      </c>
      <c r="C95" s="172" t="s">
        <v>81</v>
      </c>
      <c r="D95" s="172" t="s">
        <v>95</v>
      </c>
      <c r="E95" s="172" t="s">
        <v>55</v>
      </c>
      <c r="F95" s="172" t="s">
        <v>1272</v>
      </c>
      <c r="G95" s="172" t="s">
        <v>84</v>
      </c>
      <c r="H95" s="177">
        <v>1</v>
      </c>
      <c r="I95" s="178">
        <v>0</v>
      </c>
      <c r="J95" s="176">
        <v>46070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-25</v>
      </c>
    </row>
    <row r="96" spans="1:16" ht="19.5" hidden="1" customHeight="1">
      <c r="A96" s="172" t="s">
        <v>2390</v>
      </c>
      <c r="B96" s="176">
        <v>46076</v>
      </c>
      <c r="C96" s="172" t="s">
        <v>81</v>
      </c>
      <c r="D96" s="172" t="s">
        <v>82</v>
      </c>
      <c r="E96" s="172" t="s">
        <v>57</v>
      </c>
      <c r="F96" s="172" t="s">
        <v>1263</v>
      </c>
      <c r="G96" s="172" t="s">
        <v>84</v>
      </c>
      <c r="H96" s="177">
        <v>1</v>
      </c>
      <c r="I96" s="178">
        <v>0</v>
      </c>
      <c r="J96" s="176">
        <v>46070</v>
      </c>
      <c r="K96" s="172" t="s">
        <v>85</v>
      </c>
      <c r="L96" s="172" t="s">
        <v>85</v>
      </c>
      <c r="M96" s="179">
        <v>0</v>
      </c>
      <c r="N96" s="177"/>
      <c r="O96" s="177"/>
      <c r="P96" s="180">
        <v>-6.98</v>
      </c>
    </row>
    <row r="97" spans="1:16" ht="19.5" hidden="1" customHeight="1">
      <c r="A97" s="172" t="s">
        <v>2391</v>
      </c>
      <c r="B97" s="176">
        <v>46076</v>
      </c>
      <c r="C97" s="172" t="s">
        <v>92</v>
      </c>
      <c r="D97" s="172" t="s">
        <v>96</v>
      </c>
      <c r="E97" s="172" t="s">
        <v>55</v>
      </c>
      <c r="F97" s="172" t="s">
        <v>1272</v>
      </c>
      <c r="G97" s="172" t="s">
        <v>84</v>
      </c>
      <c r="H97" s="177">
        <v>1</v>
      </c>
      <c r="I97" s="178">
        <v>0</v>
      </c>
      <c r="J97" s="176">
        <v>46070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hidden="1" customHeight="1">
      <c r="A98" s="172" t="s">
        <v>2391</v>
      </c>
      <c r="B98" s="176">
        <v>46076</v>
      </c>
      <c r="C98" s="172" t="s">
        <v>92</v>
      </c>
      <c r="D98" s="172" t="s">
        <v>97</v>
      </c>
      <c r="E98" s="172" t="s">
        <v>55</v>
      </c>
      <c r="F98" s="172" t="s">
        <v>1272</v>
      </c>
      <c r="G98" s="172" t="s">
        <v>84</v>
      </c>
      <c r="H98" s="177">
        <v>1</v>
      </c>
      <c r="I98" s="178">
        <v>0</v>
      </c>
      <c r="J98" s="176">
        <v>46070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-56.94</v>
      </c>
    </row>
    <row r="99" spans="1:16" ht="19.5" hidden="1" customHeight="1">
      <c r="A99" s="172" t="s">
        <v>2391</v>
      </c>
      <c r="B99" s="176">
        <v>46076</v>
      </c>
      <c r="C99" s="172" t="s">
        <v>81</v>
      </c>
      <c r="D99" s="172" t="s">
        <v>98</v>
      </c>
      <c r="E99" s="172" t="s">
        <v>55</v>
      </c>
      <c r="F99" s="172" t="s">
        <v>1272</v>
      </c>
      <c r="G99" s="172" t="s">
        <v>84</v>
      </c>
      <c r="H99" s="177">
        <v>1</v>
      </c>
      <c r="I99" s="178">
        <v>0</v>
      </c>
      <c r="J99" s="176">
        <v>46070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hidden="1" customHeight="1">
      <c r="A100" s="172" t="s">
        <v>2392</v>
      </c>
      <c r="B100" s="176">
        <v>46076</v>
      </c>
      <c r="C100" s="172" t="s">
        <v>92</v>
      </c>
      <c r="D100" s="172" t="s">
        <v>24</v>
      </c>
      <c r="E100" s="172" t="s">
        <v>42</v>
      </c>
      <c r="F100" s="172" t="s">
        <v>89</v>
      </c>
      <c r="G100" s="172" t="s">
        <v>84</v>
      </c>
      <c r="H100" s="177">
        <v>1</v>
      </c>
      <c r="I100" s="178">
        <v>2350</v>
      </c>
      <c r="J100" s="176">
        <v>46070</v>
      </c>
      <c r="K100" s="172" t="s">
        <v>93</v>
      </c>
      <c r="L100" s="172" t="s">
        <v>94</v>
      </c>
      <c r="M100" s="179">
        <v>0.43</v>
      </c>
      <c r="N100" s="177"/>
      <c r="O100" s="177">
        <v>39</v>
      </c>
      <c r="P100" s="180">
        <v>-125.62</v>
      </c>
    </row>
    <row r="101" spans="1:16" ht="19.5" hidden="1" customHeight="1">
      <c r="A101" s="172" t="s">
        <v>2392</v>
      </c>
      <c r="B101" s="176">
        <v>46076</v>
      </c>
      <c r="C101" s="172" t="s">
        <v>100</v>
      </c>
      <c r="D101" s="172" t="s">
        <v>101</v>
      </c>
      <c r="E101" s="172" t="s">
        <v>42</v>
      </c>
      <c r="F101" s="172" t="s">
        <v>89</v>
      </c>
      <c r="G101" s="172" t="s">
        <v>84</v>
      </c>
      <c r="H101" s="177">
        <v>1</v>
      </c>
      <c r="I101" s="178">
        <v>2350</v>
      </c>
      <c r="J101" s="176">
        <v>46070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815.48</v>
      </c>
    </row>
    <row r="102" spans="1:16" ht="19.5" hidden="1" customHeight="1">
      <c r="A102" s="172" t="s">
        <v>2392</v>
      </c>
      <c r="B102" s="176">
        <v>46076</v>
      </c>
      <c r="C102" s="172" t="s">
        <v>100</v>
      </c>
      <c r="D102" s="172" t="s">
        <v>102</v>
      </c>
      <c r="E102" s="172" t="s">
        <v>42</v>
      </c>
      <c r="F102" s="172" t="s">
        <v>89</v>
      </c>
      <c r="G102" s="172" t="s">
        <v>84</v>
      </c>
      <c r="H102" s="177">
        <v>1</v>
      </c>
      <c r="I102" s="178">
        <v>2350</v>
      </c>
      <c r="J102" s="176">
        <v>46070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8.15</v>
      </c>
    </row>
    <row r="103" spans="1:16" ht="19.5" hidden="1" customHeight="1">
      <c r="A103" s="172" t="s">
        <v>2392</v>
      </c>
      <c r="B103" s="176">
        <v>46076</v>
      </c>
      <c r="C103" s="172" t="s">
        <v>100</v>
      </c>
      <c r="D103" s="172" t="s">
        <v>103</v>
      </c>
      <c r="E103" s="172" t="s">
        <v>42</v>
      </c>
      <c r="F103" s="172" t="s">
        <v>89</v>
      </c>
      <c r="G103" s="172" t="s">
        <v>84</v>
      </c>
      <c r="H103" s="177">
        <v>1</v>
      </c>
      <c r="I103" s="178">
        <v>2350</v>
      </c>
      <c r="J103" s="176">
        <v>46070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1526.37</v>
      </c>
    </row>
    <row r="104" spans="1:16" ht="19.5" hidden="1" customHeight="1">
      <c r="A104" s="172" t="s">
        <v>2392</v>
      </c>
      <c r="B104" s="176">
        <v>46076</v>
      </c>
      <c r="C104" s="172" t="s">
        <v>104</v>
      </c>
      <c r="D104" s="172" t="s">
        <v>105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2350</v>
      </c>
      <c r="J104" s="176">
        <v>46070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2392</v>
      </c>
      <c r="B105" s="176">
        <v>46076</v>
      </c>
      <c r="C105" s="172" t="s">
        <v>81</v>
      </c>
      <c r="D105" s="172" t="s">
        <v>95</v>
      </c>
      <c r="E105" s="172" t="s">
        <v>42</v>
      </c>
      <c r="F105" s="172" t="s">
        <v>89</v>
      </c>
      <c r="G105" s="172" t="s">
        <v>84</v>
      </c>
      <c r="H105" s="177">
        <v>1</v>
      </c>
      <c r="I105" s="178">
        <v>2350</v>
      </c>
      <c r="J105" s="176">
        <v>46070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-12.71</v>
      </c>
    </row>
    <row r="106" spans="1:16" ht="19.5" hidden="1" customHeight="1">
      <c r="A106" s="172" t="s">
        <v>2393</v>
      </c>
      <c r="B106" s="176">
        <v>46076</v>
      </c>
      <c r="C106" s="172" t="s">
        <v>92</v>
      </c>
      <c r="D106" s="172" t="s">
        <v>24</v>
      </c>
      <c r="E106" s="172" t="s">
        <v>42</v>
      </c>
      <c r="F106" s="172" t="s">
        <v>89</v>
      </c>
      <c r="G106" s="172" t="s">
        <v>84</v>
      </c>
      <c r="H106" s="177">
        <v>1</v>
      </c>
      <c r="I106" s="178">
        <v>0</v>
      </c>
      <c r="J106" s="176">
        <v>46068</v>
      </c>
      <c r="K106" s="172" t="s">
        <v>93</v>
      </c>
      <c r="L106" s="172" t="s">
        <v>94</v>
      </c>
      <c r="M106" s="179">
        <v>0</v>
      </c>
      <c r="N106" s="177"/>
      <c r="O106" s="177">
        <v>36</v>
      </c>
      <c r="P106" s="180">
        <v>-46.77</v>
      </c>
    </row>
    <row r="107" spans="1:16" ht="19.5" hidden="1" customHeight="1">
      <c r="A107" s="172" t="s">
        <v>2393</v>
      </c>
      <c r="B107" s="176">
        <v>46076</v>
      </c>
      <c r="C107" s="172" t="s">
        <v>81</v>
      </c>
      <c r="D107" s="172" t="s">
        <v>95</v>
      </c>
      <c r="E107" s="172" t="s">
        <v>42</v>
      </c>
      <c r="F107" s="172" t="s">
        <v>89</v>
      </c>
      <c r="G107" s="172" t="s">
        <v>84</v>
      </c>
      <c r="H107" s="177">
        <v>1</v>
      </c>
      <c r="I107" s="178">
        <v>0</v>
      </c>
      <c r="J107" s="176">
        <v>46068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-19.53</v>
      </c>
    </row>
    <row r="108" spans="1:16" ht="19.5" hidden="1" customHeight="1">
      <c r="A108" s="172" t="s">
        <v>2394</v>
      </c>
      <c r="B108" s="176">
        <v>46076</v>
      </c>
      <c r="C108" s="172" t="s">
        <v>92</v>
      </c>
      <c r="D108" s="172" t="s">
        <v>24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46070</v>
      </c>
      <c r="K108" s="172" t="s">
        <v>93</v>
      </c>
      <c r="L108" s="172" t="s">
        <v>94</v>
      </c>
      <c r="M108" s="179">
        <v>0</v>
      </c>
      <c r="N108" s="177"/>
      <c r="O108" s="177">
        <v>39</v>
      </c>
      <c r="P108" s="180">
        <v>-56.94</v>
      </c>
    </row>
    <row r="109" spans="1:16" ht="19.5" hidden="1" customHeight="1">
      <c r="A109" s="172" t="s">
        <v>2394</v>
      </c>
      <c r="B109" s="176">
        <v>46076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46070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-25</v>
      </c>
    </row>
    <row r="110" spans="1:16" ht="19.5" hidden="1" customHeight="1">
      <c r="A110" s="172" t="s">
        <v>2393</v>
      </c>
      <c r="B110" s="176">
        <v>46076</v>
      </c>
      <c r="C110" s="172" t="s">
        <v>92</v>
      </c>
      <c r="D110" s="172" t="s">
        <v>96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0</v>
      </c>
      <c r="J110" s="176">
        <v>46068</v>
      </c>
      <c r="K110" s="172" t="s">
        <v>93</v>
      </c>
      <c r="L110" s="172" t="s">
        <v>94</v>
      </c>
      <c r="M110" s="179">
        <v>0</v>
      </c>
      <c r="N110" s="177"/>
      <c r="O110" s="177"/>
      <c r="P110" s="180">
        <v>0</v>
      </c>
    </row>
    <row r="111" spans="1:16" ht="19.5" hidden="1" customHeight="1">
      <c r="A111" s="172" t="s">
        <v>2393</v>
      </c>
      <c r="B111" s="176">
        <v>46076</v>
      </c>
      <c r="C111" s="172" t="s">
        <v>92</v>
      </c>
      <c r="D111" s="172" t="s">
        <v>97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0</v>
      </c>
      <c r="J111" s="176">
        <v>46068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-46.77</v>
      </c>
    </row>
    <row r="112" spans="1:16" ht="19.5" hidden="1" customHeight="1">
      <c r="A112" s="172" t="s">
        <v>2393</v>
      </c>
      <c r="B112" s="176">
        <v>46076</v>
      </c>
      <c r="C112" s="172" t="s">
        <v>81</v>
      </c>
      <c r="D112" s="172" t="s">
        <v>98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0</v>
      </c>
      <c r="J112" s="176">
        <v>46068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-15</v>
      </c>
    </row>
    <row r="113" spans="1:16" ht="19.5" hidden="1" customHeight="1">
      <c r="A113" s="172" t="s">
        <v>2394</v>
      </c>
      <c r="B113" s="176">
        <v>46076</v>
      </c>
      <c r="C113" s="172" t="s">
        <v>92</v>
      </c>
      <c r="D113" s="172" t="s">
        <v>96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46070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0</v>
      </c>
    </row>
    <row r="114" spans="1:16" ht="19.5" hidden="1" customHeight="1">
      <c r="A114" s="172" t="s">
        <v>2394</v>
      </c>
      <c r="B114" s="176">
        <v>46076</v>
      </c>
      <c r="C114" s="172" t="s">
        <v>92</v>
      </c>
      <c r="D114" s="172" t="s">
        <v>97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46070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-56.94</v>
      </c>
    </row>
    <row r="115" spans="1:16" ht="19.5" hidden="1" customHeight="1">
      <c r="A115" s="172" t="s">
        <v>2394</v>
      </c>
      <c r="B115" s="176">
        <v>46076</v>
      </c>
      <c r="C115" s="172" t="s">
        <v>81</v>
      </c>
      <c r="D115" s="172" t="s">
        <v>98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0</v>
      </c>
      <c r="J115" s="176">
        <v>46070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-15</v>
      </c>
    </row>
    <row r="116" spans="1:16" ht="19.5" hidden="1" customHeight="1">
      <c r="A116" s="172" t="s">
        <v>2395</v>
      </c>
      <c r="B116" s="176">
        <v>46076</v>
      </c>
      <c r="C116" s="172" t="s">
        <v>92</v>
      </c>
      <c r="D116" s="172" t="s">
        <v>24</v>
      </c>
      <c r="E116" s="172" t="s">
        <v>43</v>
      </c>
      <c r="F116" s="172" t="s">
        <v>125</v>
      </c>
      <c r="G116" s="172" t="s">
        <v>84</v>
      </c>
      <c r="H116" s="177">
        <v>1</v>
      </c>
      <c r="I116" s="178">
        <v>2350</v>
      </c>
      <c r="J116" s="176">
        <v>46071</v>
      </c>
      <c r="K116" s="172" t="s">
        <v>93</v>
      </c>
      <c r="L116" s="172" t="s">
        <v>94</v>
      </c>
      <c r="M116" s="179">
        <v>0.43</v>
      </c>
      <c r="N116" s="177"/>
      <c r="O116" s="177">
        <v>39</v>
      </c>
      <c r="P116" s="180">
        <v>-125.62</v>
      </c>
    </row>
    <row r="117" spans="1:16" ht="19.5" hidden="1" customHeight="1">
      <c r="A117" s="172" t="s">
        <v>2395</v>
      </c>
      <c r="B117" s="176">
        <v>46076</v>
      </c>
      <c r="C117" s="172" t="s">
        <v>100</v>
      </c>
      <c r="D117" s="172" t="s">
        <v>101</v>
      </c>
      <c r="E117" s="172" t="s">
        <v>43</v>
      </c>
      <c r="F117" s="172" t="s">
        <v>125</v>
      </c>
      <c r="G117" s="172" t="s">
        <v>84</v>
      </c>
      <c r="H117" s="177">
        <v>1</v>
      </c>
      <c r="I117" s="178">
        <v>2350</v>
      </c>
      <c r="J117" s="176">
        <v>46071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1113.53</v>
      </c>
    </row>
    <row r="118" spans="1:16" ht="19.5" hidden="1" customHeight="1">
      <c r="A118" s="172" t="s">
        <v>2395</v>
      </c>
      <c r="B118" s="176">
        <v>46076</v>
      </c>
      <c r="C118" s="172" t="s">
        <v>100</v>
      </c>
      <c r="D118" s="172" t="s">
        <v>102</v>
      </c>
      <c r="E118" s="172" t="s">
        <v>43</v>
      </c>
      <c r="F118" s="172" t="s">
        <v>125</v>
      </c>
      <c r="G118" s="172" t="s">
        <v>84</v>
      </c>
      <c r="H118" s="177">
        <v>1</v>
      </c>
      <c r="I118" s="178">
        <v>2350</v>
      </c>
      <c r="J118" s="176">
        <v>46071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11.14</v>
      </c>
    </row>
    <row r="119" spans="1:16" ht="19.5" hidden="1" customHeight="1">
      <c r="A119" s="172" t="s">
        <v>2395</v>
      </c>
      <c r="B119" s="176">
        <v>46076</v>
      </c>
      <c r="C119" s="172" t="s">
        <v>100</v>
      </c>
      <c r="D119" s="172" t="s">
        <v>103</v>
      </c>
      <c r="E119" s="172" t="s">
        <v>43</v>
      </c>
      <c r="F119" s="172" t="s">
        <v>125</v>
      </c>
      <c r="G119" s="172" t="s">
        <v>84</v>
      </c>
      <c r="H119" s="177">
        <v>1</v>
      </c>
      <c r="I119" s="178">
        <v>2350</v>
      </c>
      <c r="J119" s="176">
        <v>46071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1225.33</v>
      </c>
    </row>
    <row r="120" spans="1:16" ht="19.5" hidden="1" customHeight="1">
      <c r="A120" s="172" t="s">
        <v>2395</v>
      </c>
      <c r="B120" s="176">
        <v>46076</v>
      </c>
      <c r="C120" s="172" t="s">
        <v>104</v>
      </c>
      <c r="D120" s="172" t="s">
        <v>105</v>
      </c>
      <c r="E120" s="172" t="s">
        <v>43</v>
      </c>
      <c r="F120" s="172" t="s">
        <v>125</v>
      </c>
      <c r="G120" s="172" t="s">
        <v>84</v>
      </c>
      <c r="H120" s="177">
        <v>1</v>
      </c>
      <c r="I120" s="178">
        <v>2350</v>
      </c>
      <c r="J120" s="176">
        <v>46071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-1010.5</v>
      </c>
    </row>
    <row r="121" spans="1:16" ht="19.5" hidden="1" customHeight="1">
      <c r="A121" s="172" t="s">
        <v>2395</v>
      </c>
      <c r="B121" s="176">
        <v>46076</v>
      </c>
      <c r="C121" s="172" t="s">
        <v>81</v>
      </c>
      <c r="D121" s="172" t="s">
        <v>95</v>
      </c>
      <c r="E121" s="172" t="s">
        <v>43</v>
      </c>
      <c r="F121" s="172" t="s">
        <v>125</v>
      </c>
      <c r="G121" s="172" t="s">
        <v>84</v>
      </c>
      <c r="H121" s="177">
        <v>1</v>
      </c>
      <c r="I121" s="178">
        <v>2350</v>
      </c>
      <c r="J121" s="176">
        <v>46071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-19.829999999999998</v>
      </c>
    </row>
    <row r="122" spans="1:16" ht="19.5" hidden="1" customHeight="1">
      <c r="A122" s="172" t="s">
        <v>2395</v>
      </c>
      <c r="B122" s="176">
        <v>46076</v>
      </c>
      <c r="C122" s="172" t="s">
        <v>81</v>
      </c>
      <c r="D122" s="172" t="s">
        <v>82</v>
      </c>
      <c r="E122" s="172" t="s">
        <v>43</v>
      </c>
      <c r="F122" s="172" t="s">
        <v>125</v>
      </c>
      <c r="G122" s="172" t="s">
        <v>84</v>
      </c>
      <c r="H122" s="177">
        <v>1</v>
      </c>
      <c r="I122" s="178">
        <v>0</v>
      </c>
      <c r="J122" s="176">
        <v>46071</v>
      </c>
      <c r="K122" s="172" t="s">
        <v>85</v>
      </c>
      <c r="L122" s="172" t="s">
        <v>85</v>
      </c>
      <c r="M122" s="179">
        <v>0</v>
      </c>
      <c r="N122" s="177"/>
      <c r="O122" s="177"/>
      <c r="P122" s="180">
        <v>-21.16</v>
      </c>
    </row>
    <row r="123" spans="1:16" ht="19.5" hidden="1" customHeight="1">
      <c r="A123" s="172" t="s">
        <v>2396</v>
      </c>
      <c r="B123" s="176">
        <v>46076</v>
      </c>
      <c r="C123" s="172" t="s">
        <v>92</v>
      </c>
      <c r="D123" s="172" t="s">
        <v>24</v>
      </c>
      <c r="E123" s="172" t="s">
        <v>55</v>
      </c>
      <c r="F123" s="172" t="s">
        <v>1272</v>
      </c>
      <c r="G123" s="172" t="s">
        <v>84</v>
      </c>
      <c r="H123" s="177">
        <v>1</v>
      </c>
      <c r="I123" s="178">
        <v>0</v>
      </c>
      <c r="J123" s="176">
        <v>46070</v>
      </c>
      <c r="K123" s="172" t="s">
        <v>93</v>
      </c>
      <c r="L123" s="172" t="s">
        <v>94</v>
      </c>
      <c r="M123" s="179">
        <v>0</v>
      </c>
      <c r="N123" s="177"/>
      <c r="O123" s="177">
        <v>39</v>
      </c>
      <c r="P123" s="180">
        <v>-56.94</v>
      </c>
    </row>
    <row r="124" spans="1:16" ht="19.5" hidden="1" customHeight="1">
      <c r="A124" s="172" t="s">
        <v>2396</v>
      </c>
      <c r="B124" s="176">
        <v>46076</v>
      </c>
      <c r="C124" s="172" t="s">
        <v>81</v>
      </c>
      <c r="D124" s="172" t="s">
        <v>95</v>
      </c>
      <c r="E124" s="172" t="s">
        <v>55</v>
      </c>
      <c r="F124" s="172" t="s">
        <v>1272</v>
      </c>
      <c r="G124" s="172" t="s">
        <v>84</v>
      </c>
      <c r="H124" s="177">
        <v>1</v>
      </c>
      <c r="I124" s="178">
        <v>0</v>
      </c>
      <c r="J124" s="176">
        <v>46070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-11.19</v>
      </c>
    </row>
    <row r="125" spans="1:16" ht="19.5" hidden="1" customHeight="1">
      <c r="A125" s="172" t="s">
        <v>2397</v>
      </c>
      <c r="B125" s="176">
        <v>46076</v>
      </c>
      <c r="C125" s="172" t="s">
        <v>92</v>
      </c>
      <c r="D125" s="172" t="s">
        <v>24</v>
      </c>
      <c r="E125" s="172" t="s">
        <v>42</v>
      </c>
      <c r="F125" s="172" t="s">
        <v>89</v>
      </c>
      <c r="G125" s="172" t="s">
        <v>84</v>
      </c>
      <c r="H125" s="177">
        <v>1</v>
      </c>
      <c r="I125" s="178">
        <v>2500</v>
      </c>
      <c r="J125" s="176">
        <v>46072</v>
      </c>
      <c r="K125" s="172" t="s">
        <v>93</v>
      </c>
      <c r="L125" s="172" t="s">
        <v>94</v>
      </c>
      <c r="M125" s="179">
        <v>0.43</v>
      </c>
      <c r="N125" s="177"/>
      <c r="O125" s="177">
        <v>38</v>
      </c>
      <c r="P125" s="180">
        <v>-122.35</v>
      </c>
    </row>
    <row r="126" spans="1:16" ht="19.5" hidden="1" customHeight="1">
      <c r="A126" s="172" t="s">
        <v>2397</v>
      </c>
      <c r="B126" s="176">
        <v>46076</v>
      </c>
      <c r="C126" s="172" t="s">
        <v>100</v>
      </c>
      <c r="D126" s="172" t="s">
        <v>101</v>
      </c>
      <c r="E126" s="172" t="s">
        <v>42</v>
      </c>
      <c r="F126" s="172" t="s">
        <v>89</v>
      </c>
      <c r="G126" s="172" t="s">
        <v>84</v>
      </c>
      <c r="H126" s="177">
        <v>1</v>
      </c>
      <c r="I126" s="178">
        <v>2500</v>
      </c>
      <c r="J126" s="176">
        <v>46072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1013.33</v>
      </c>
    </row>
    <row r="127" spans="1:16" ht="19.5" hidden="1" customHeight="1">
      <c r="A127" s="172" t="s">
        <v>2397</v>
      </c>
      <c r="B127" s="176">
        <v>46076</v>
      </c>
      <c r="C127" s="172" t="s">
        <v>100</v>
      </c>
      <c r="D127" s="172" t="s">
        <v>102</v>
      </c>
      <c r="E127" s="172" t="s">
        <v>42</v>
      </c>
      <c r="F127" s="172" t="s">
        <v>89</v>
      </c>
      <c r="G127" s="172" t="s">
        <v>84</v>
      </c>
      <c r="H127" s="177">
        <v>1</v>
      </c>
      <c r="I127" s="178">
        <v>2500</v>
      </c>
      <c r="J127" s="176">
        <v>46072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10.130000000000001</v>
      </c>
    </row>
    <row r="128" spans="1:16" ht="19.5" hidden="1" customHeight="1">
      <c r="A128" s="172" t="s">
        <v>2397</v>
      </c>
      <c r="B128" s="176">
        <v>46076</v>
      </c>
      <c r="C128" s="172" t="s">
        <v>100</v>
      </c>
      <c r="D128" s="172" t="s">
        <v>103</v>
      </c>
      <c r="E128" s="172" t="s">
        <v>42</v>
      </c>
      <c r="F128" s="172" t="s">
        <v>89</v>
      </c>
      <c r="G128" s="172" t="s">
        <v>84</v>
      </c>
      <c r="H128" s="177">
        <v>1</v>
      </c>
      <c r="I128" s="178">
        <v>2500</v>
      </c>
      <c r="J128" s="176">
        <v>46072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1476.54</v>
      </c>
    </row>
    <row r="129" spans="1:16" ht="19.5" hidden="1" customHeight="1">
      <c r="A129" s="172" t="s">
        <v>2397</v>
      </c>
      <c r="B129" s="176">
        <v>46076</v>
      </c>
      <c r="C129" s="172" t="s">
        <v>104</v>
      </c>
      <c r="D129" s="172" t="s">
        <v>105</v>
      </c>
      <c r="E129" s="172" t="s">
        <v>42</v>
      </c>
      <c r="F129" s="172" t="s">
        <v>89</v>
      </c>
      <c r="G129" s="172" t="s">
        <v>84</v>
      </c>
      <c r="H129" s="177">
        <v>1</v>
      </c>
      <c r="I129" s="178">
        <v>2500</v>
      </c>
      <c r="J129" s="176">
        <v>46072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-1075</v>
      </c>
    </row>
    <row r="130" spans="1:16" ht="19.5" hidden="1" customHeight="1">
      <c r="A130" s="172" t="s">
        <v>2397</v>
      </c>
      <c r="B130" s="176">
        <v>46076</v>
      </c>
      <c r="C130" s="172" t="s">
        <v>81</v>
      </c>
      <c r="D130" s="172" t="s">
        <v>95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2500</v>
      </c>
      <c r="J130" s="176">
        <v>46072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-21.5</v>
      </c>
    </row>
    <row r="131" spans="1:16" ht="19.5" hidden="1" customHeight="1">
      <c r="A131" s="172" t="s">
        <v>2396</v>
      </c>
      <c r="B131" s="176">
        <v>46076</v>
      </c>
      <c r="C131" s="172" t="s">
        <v>92</v>
      </c>
      <c r="D131" s="172" t="s">
        <v>96</v>
      </c>
      <c r="E131" s="172" t="s">
        <v>55</v>
      </c>
      <c r="F131" s="172" t="s">
        <v>1272</v>
      </c>
      <c r="G131" s="172" t="s">
        <v>84</v>
      </c>
      <c r="H131" s="177">
        <v>1</v>
      </c>
      <c r="I131" s="178">
        <v>0</v>
      </c>
      <c r="J131" s="176">
        <v>46070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0</v>
      </c>
    </row>
    <row r="132" spans="1:16" ht="19.5" hidden="1" customHeight="1">
      <c r="A132" s="172" t="s">
        <v>2396</v>
      </c>
      <c r="B132" s="176">
        <v>46076</v>
      </c>
      <c r="C132" s="172" t="s">
        <v>92</v>
      </c>
      <c r="D132" s="172" t="s">
        <v>97</v>
      </c>
      <c r="E132" s="172" t="s">
        <v>55</v>
      </c>
      <c r="F132" s="172" t="s">
        <v>1272</v>
      </c>
      <c r="G132" s="172" t="s">
        <v>84</v>
      </c>
      <c r="H132" s="177">
        <v>1</v>
      </c>
      <c r="I132" s="178">
        <v>0</v>
      </c>
      <c r="J132" s="176">
        <v>46070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-56.94</v>
      </c>
    </row>
    <row r="133" spans="1:16" ht="19.5" hidden="1" customHeight="1">
      <c r="A133" s="172" t="s">
        <v>2396</v>
      </c>
      <c r="B133" s="176">
        <v>46076</v>
      </c>
      <c r="C133" s="172" t="s">
        <v>81</v>
      </c>
      <c r="D133" s="172" t="s">
        <v>98</v>
      </c>
      <c r="E133" s="172" t="s">
        <v>55</v>
      </c>
      <c r="F133" s="172" t="s">
        <v>1272</v>
      </c>
      <c r="G133" s="172" t="s">
        <v>84</v>
      </c>
      <c r="H133" s="177">
        <v>1</v>
      </c>
      <c r="I133" s="178">
        <v>0</v>
      </c>
      <c r="J133" s="176">
        <v>46070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-15</v>
      </c>
    </row>
    <row r="134" spans="1:16" ht="19.5" hidden="1" customHeight="1">
      <c r="A134" s="172" t="s">
        <v>2398</v>
      </c>
      <c r="B134" s="176">
        <v>46076</v>
      </c>
      <c r="C134" s="172" t="s">
        <v>92</v>
      </c>
      <c r="D134" s="172" t="s">
        <v>24</v>
      </c>
      <c r="E134" s="172" t="s">
        <v>58</v>
      </c>
      <c r="F134" s="172" t="s">
        <v>1300</v>
      </c>
      <c r="G134" s="172" t="s">
        <v>84</v>
      </c>
      <c r="H134" s="177">
        <v>1</v>
      </c>
      <c r="I134" s="178">
        <v>2400</v>
      </c>
      <c r="J134" s="176">
        <v>46072</v>
      </c>
      <c r="K134" s="172" t="s">
        <v>93</v>
      </c>
      <c r="L134" s="172" t="s">
        <v>94</v>
      </c>
      <c r="M134" s="179">
        <v>0.43</v>
      </c>
      <c r="N134" s="177"/>
      <c r="O134" s="177">
        <v>38</v>
      </c>
      <c r="P134" s="180">
        <v>-134.79</v>
      </c>
    </row>
    <row r="135" spans="1:16" ht="19.5" hidden="1" customHeight="1">
      <c r="A135" s="172" t="s">
        <v>2398</v>
      </c>
      <c r="B135" s="176">
        <v>46076</v>
      </c>
      <c r="C135" s="172" t="s">
        <v>100</v>
      </c>
      <c r="D135" s="172" t="s">
        <v>101</v>
      </c>
      <c r="E135" s="172" t="s">
        <v>58</v>
      </c>
      <c r="F135" s="172" t="s">
        <v>1300</v>
      </c>
      <c r="G135" s="172" t="s">
        <v>84</v>
      </c>
      <c r="H135" s="177">
        <v>1</v>
      </c>
      <c r="I135" s="178">
        <v>2400</v>
      </c>
      <c r="J135" s="176">
        <v>46072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1032.32</v>
      </c>
    </row>
    <row r="136" spans="1:16" ht="19.5" hidden="1" customHeight="1">
      <c r="A136" s="172" t="s">
        <v>2398</v>
      </c>
      <c r="B136" s="176">
        <v>46076</v>
      </c>
      <c r="C136" s="172" t="s">
        <v>100</v>
      </c>
      <c r="D136" s="172" t="s">
        <v>102</v>
      </c>
      <c r="E136" s="172" t="s">
        <v>58</v>
      </c>
      <c r="F136" s="172" t="s">
        <v>1300</v>
      </c>
      <c r="G136" s="172" t="s">
        <v>84</v>
      </c>
      <c r="H136" s="177">
        <v>1</v>
      </c>
      <c r="I136" s="178">
        <v>2400</v>
      </c>
      <c r="J136" s="176">
        <v>46072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10.32</v>
      </c>
    </row>
    <row r="137" spans="1:16" ht="19.5" hidden="1" customHeight="1">
      <c r="A137" s="172" t="s">
        <v>2398</v>
      </c>
      <c r="B137" s="176">
        <v>46076</v>
      </c>
      <c r="C137" s="172" t="s">
        <v>100</v>
      </c>
      <c r="D137" s="172" t="s">
        <v>103</v>
      </c>
      <c r="E137" s="172" t="s">
        <v>58</v>
      </c>
      <c r="F137" s="172" t="s">
        <v>1300</v>
      </c>
      <c r="G137" s="172" t="s">
        <v>84</v>
      </c>
      <c r="H137" s="177">
        <v>1</v>
      </c>
      <c r="I137" s="178">
        <v>2400</v>
      </c>
      <c r="J137" s="176">
        <v>46072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1357.36</v>
      </c>
    </row>
    <row r="138" spans="1:16" ht="19.5" hidden="1" customHeight="1">
      <c r="A138" s="172" t="s">
        <v>2398</v>
      </c>
      <c r="B138" s="176">
        <v>46076</v>
      </c>
      <c r="C138" s="172" t="s">
        <v>104</v>
      </c>
      <c r="D138" s="172" t="s">
        <v>105</v>
      </c>
      <c r="E138" s="172" t="s">
        <v>58</v>
      </c>
      <c r="F138" s="172" t="s">
        <v>1300</v>
      </c>
      <c r="G138" s="172" t="s">
        <v>84</v>
      </c>
      <c r="H138" s="177">
        <v>1</v>
      </c>
      <c r="I138" s="178">
        <v>2400</v>
      </c>
      <c r="J138" s="176">
        <v>46072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2398</v>
      </c>
      <c r="B139" s="176">
        <v>46076</v>
      </c>
      <c r="C139" s="172" t="s">
        <v>81</v>
      </c>
      <c r="D139" s="172" t="s">
        <v>95</v>
      </c>
      <c r="E139" s="172" t="s">
        <v>58</v>
      </c>
      <c r="F139" s="172" t="s">
        <v>1300</v>
      </c>
      <c r="G139" s="172" t="s">
        <v>84</v>
      </c>
      <c r="H139" s="177">
        <v>1</v>
      </c>
      <c r="I139" s="178">
        <v>2400</v>
      </c>
      <c r="J139" s="176">
        <v>46072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-12.06</v>
      </c>
    </row>
    <row r="140" spans="1:16" ht="19.5" hidden="1" customHeight="1">
      <c r="A140" s="172" t="s">
        <v>2399</v>
      </c>
      <c r="B140" s="176">
        <v>46076</v>
      </c>
      <c r="C140" s="172" t="s">
        <v>92</v>
      </c>
      <c r="D140" s="172" t="s">
        <v>24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2500</v>
      </c>
      <c r="J140" s="176">
        <v>46073</v>
      </c>
      <c r="K140" s="172" t="s">
        <v>93</v>
      </c>
      <c r="L140" s="172" t="s">
        <v>94</v>
      </c>
      <c r="M140" s="179">
        <v>0.43</v>
      </c>
      <c r="N140" s="177"/>
      <c r="O140" s="177">
        <v>38</v>
      </c>
      <c r="P140" s="180">
        <v>-122.35</v>
      </c>
    </row>
    <row r="141" spans="1:16" ht="19.5" hidden="1" customHeight="1">
      <c r="A141" s="172" t="s">
        <v>2399</v>
      </c>
      <c r="B141" s="176">
        <v>46076</v>
      </c>
      <c r="C141" s="172" t="s">
        <v>100</v>
      </c>
      <c r="D141" s="172" t="s">
        <v>101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2500</v>
      </c>
      <c r="J141" s="176">
        <v>46073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1102.18</v>
      </c>
    </row>
    <row r="142" spans="1:16" ht="19.5" hidden="1" customHeight="1">
      <c r="A142" s="172" t="s">
        <v>2399</v>
      </c>
      <c r="B142" s="176">
        <v>46076</v>
      </c>
      <c r="C142" s="172" t="s">
        <v>100</v>
      </c>
      <c r="D142" s="172" t="s">
        <v>102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2500</v>
      </c>
      <c r="J142" s="176">
        <v>46073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0</v>
      </c>
    </row>
    <row r="143" spans="1:16" ht="19.5" hidden="1" customHeight="1">
      <c r="A143" s="172" t="s">
        <v>2399</v>
      </c>
      <c r="B143" s="176">
        <v>46076</v>
      </c>
      <c r="C143" s="172" t="s">
        <v>100</v>
      </c>
      <c r="D143" s="172" t="s">
        <v>103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2500</v>
      </c>
      <c r="J143" s="176">
        <v>46073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1397.82</v>
      </c>
    </row>
    <row r="144" spans="1:16" ht="19.5" hidden="1" customHeight="1">
      <c r="A144" s="172" t="s">
        <v>2399</v>
      </c>
      <c r="B144" s="176">
        <v>46076</v>
      </c>
      <c r="C144" s="172" t="s">
        <v>104</v>
      </c>
      <c r="D144" s="172" t="s">
        <v>105</v>
      </c>
      <c r="E144" s="172" t="s">
        <v>42</v>
      </c>
      <c r="F144" s="172" t="s">
        <v>89</v>
      </c>
      <c r="G144" s="172" t="s">
        <v>84</v>
      </c>
      <c r="H144" s="177">
        <v>1</v>
      </c>
      <c r="I144" s="178">
        <v>2500</v>
      </c>
      <c r="J144" s="176">
        <v>46073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-1075</v>
      </c>
    </row>
    <row r="145" spans="1:16" ht="19.5" hidden="1" customHeight="1">
      <c r="A145" s="172" t="s">
        <v>2399</v>
      </c>
      <c r="B145" s="176">
        <v>46076</v>
      </c>
      <c r="C145" s="172" t="s">
        <v>81</v>
      </c>
      <c r="D145" s="172" t="s">
        <v>95</v>
      </c>
      <c r="E145" s="172" t="s">
        <v>42</v>
      </c>
      <c r="F145" s="172" t="s">
        <v>89</v>
      </c>
      <c r="G145" s="172" t="s">
        <v>84</v>
      </c>
      <c r="H145" s="177">
        <v>1</v>
      </c>
      <c r="I145" s="178">
        <v>2500</v>
      </c>
      <c r="J145" s="176">
        <v>46073</v>
      </c>
      <c r="K145" s="172" t="s">
        <v>93</v>
      </c>
      <c r="L145" s="172" t="s">
        <v>94</v>
      </c>
      <c r="M145" s="179">
        <v>0.43</v>
      </c>
      <c r="N145" s="177"/>
      <c r="O145" s="177"/>
      <c r="P145" s="180">
        <v>-13.21</v>
      </c>
    </row>
    <row r="146" spans="1:16" ht="19.5" hidden="1" customHeight="1">
      <c r="A146" s="172" t="s">
        <v>2400</v>
      </c>
      <c r="B146" s="176">
        <v>46076</v>
      </c>
      <c r="C146" s="172" t="s">
        <v>92</v>
      </c>
      <c r="D146" s="172" t="s">
        <v>24</v>
      </c>
      <c r="E146" s="172" t="s">
        <v>42</v>
      </c>
      <c r="F146" s="172" t="s">
        <v>89</v>
      </c>
      <c r="G146" s="172" t="s">
        <v>84</v>
      </c>
      <c r="H146" s="177">
        <v>1</v>
      </c>
      <c r="I146" s="178">
        <v>2500</v>
      </c>
      <c r="J146" s="176">
        <v>46073</v>
      </c>
      <c r="K146" s="172" t="s">
        <v>93</v>
      </c>
      <c r="L146" s="172" t="s">
        <v>94</v>
      </c>
      <c r="M146" s="179">
        <v>0.43</v>
      </c>
      <c r="N146" s="177"/>
      <c r="O146" s="177">
        <v>38</v>
      </c>
      <c r="P146" s="180">
        <v>-122.35</v>
      </c>
    </row>
    <row r="147" spans="1:16" ht="19.5" hidden="1" customHeight="1">
      <c r="A147" s="172" t="s">
        <v>2400</v>
      </c>
      <c r="B147" s="176">
        <v>46076</v>
      </c>
      <c r="C147" s="172" t="s">
        <v>100</v>
      </c>
      <c r="D147" s="172" t="s">
        <v>101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2500</v>
      </c>
      <c r="J147" s="176">
        <v>46073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1102.18</v>
      </c>
    </row>
    <row r="148" spans="1:16" ht="19.5" hidden="1" customHeight="1">
      <c r="A148" s="172" t="s">
        <v>2400</v>
      </c>
      <c r="B148" s="176">
        <v>46076</v>
      </c>
      <c r="C148" s="172" t="s">
        <v>100</v>
      </c>
      <c r="D148" s="172" t="s">
        <v>102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2500</v>
      </c>
      <c r="J148" s="176">
        <v>46073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0</v>
      </c>
    </row>
    <row r="149" spans="1:16" ht="19.5" hidden="1" customHeight="1">
      <c r="A149" s="172" t="s">
        <v>2400</v>
      </c>
      <c r="B149" s="176">
        <v>46076</v>
      </c>
      <c r="C149" s="172" t="s">
        <v>100</v>
      </c>
      <c r="D149" s="172" t="s">
        <v>103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2500</v>
      </c>
      <c r="J149" s="176">
        <v>46073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1397.82</v>
      </c>
    </row>
    <row r="150" spans="1:16" ht="19.5" hidden="1" customHeight="1">
      <c r="A150" s="172" t="s">
        <v>2400</v>
      </c>
      <c r="B150" s="176">
        <v>46076</v>
      </c>
      <c r="C150" s="172" t="s">
        <v>104</v>
      </c>
      <c r="D150" s="172" t="s">
        <v>105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2500</v>
      </c>
      <c r="J150" s="176">
        <v>46073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-1075</v>
      </c>
    </row>
    <row r="151" spans="1:16" ht="19.5" hidden="1" customHeight="1">
      <c r="A151" s="172" t="s">
        <v>2400</v>
      </c>
      <c r="B151" s="176">
        <v>46076</v>
      </c>
      <c r="C151" s="172" t="s">
        <v>81</v>
      </c>
      <c r="D151" s="172" t="s">
        <v>95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2500</v>
      </c>
      <c r="J151" s="176">
        <v>46073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-13.21</v>
      </c>
    </row>
    <row r="152" spans="1:16" ht="19.5" hidden="1" customHeight="1">
      <c r="A152" s="172" t="s">
        <v>2401</v>
      </c>
      <c r="B152" s="176">
        <v>46076</v>
      </c>
      <c r="C152" s="172" t="s">
        <v>92</v>
      </c>
      <c r="D152" s="172" t="s">
        <v>24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2500</v>
      </c>
      <c r="J152" s="176">
        <v>46073</v>
      </c>
      <c r="K152" s="172" t="s">
        <v>93</v>
      </c>
      <c r="L152" s="172" t="s">
        <v>94</v>
      </c>
      <c r="M152" s="179">
        <v>0.43</v>
      </c>
      <c r="N152" s="177"/>
      <c r="O152" s="177">
        <v>38</v>
      </c>
      <c r="P152" s="180">
        <v>-122.35</v>
      </c>
    </row>
    <row r="153" spans="1:16" ht="19.5" hidden="1" customHeight="1">
      <c r="A153" s="172" t="s">
        <v>2401</v>
      </c>
      <c r="B153" s="176">
        <v>46076</v>
      </c>
      <c r="C153" s="172" t="s">
        <v>100</v>
      </c>
      <c r="D153" s="172" t="s">
        <v>101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2500</v>
      </c>
      <c r="J153" s="176">
        <v>46073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1102.18</v>
      </c>
    </row>
    <row r="154" spans="1:16" ht="19.5" hidden="1" customHeight="1">
      <c r="A154" s="172" t="s">
        <v>2401</v>
      </c>
      <c r="B154" s="176">
        <v>46076</v>
      </c>
      <c r="C154" s="172" t="s">
        <v>100</v>
      </c>
      <c r="D154" s="172" t="s">
        <v>102</v>
      </c>
      <c r="E154" s="172" t="s">
        <v>42</v>
      </c>
      <c r="F154" s="172" t="s">
        <v>89</v>
      </c>
      <c r="G154" s="172" t="s">
        <v>84</v>
      </c>
      <c r="H154" s="177">
        <v>1</v>
      </c>
      <c r="I154" s="178">
        <v>2500</v>
      </c>
      <c r="J154" s="176">
        <v>46073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0</v>
      </c>
    </row>
    <row r="155" spans="1:16" ht="19.5" hidden="1" customHeight="1">
      <c r="A155" s="172" t="s">
        <v>2401</v>
      </c>
      <c r="B155" s="176">
        <v>46076</v>
      </c>
      <c r="C155" s="172" t="s">
        <v>100</v>
      </c>
      <c r="D155" s="172" t="s">
        <v>103</v>
      </c>
      <c r="E155" s="172" t="s">
        <v>42</v>
      </c>
      <c r="F155" s="172" t="s">
        <v>89</v>
      </c>
      <c r="G155" s="172" t="s">
        <v>84</v>
      </c>
      <c r="H155" s="177">
        <v>1</v>
      </c>
      <c r="I155" s="178">
        <v>2500</v>
      </c>
      <c r="J155" s="176">
        <v>46073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1397.82</v>
      </c>
    </row>
    <row r="156" spans="1:16" ht="19.5" hidden="1" customHeight="1">
      <c r="A156" s="172" t="s">
        <v>2401</v>
      </c>
      <c r="B156" s="176">
        <v>46076</v>
      </c>
      <c r="C156" s="172" t="s">
        <v>104</v>
      </c>
      <c r="D156" s="172" t="s">
        <v>105</v>
      </c>
      <c r="E156" s="172" t="s">
        <v>42</v>
      </c>
      <c r="F156" s="172" t="s">
        <v>89</v>
      </c>
      <c r="G156" s="172" t="s">
        <v>84</v>
      </c>
      <c r="H156" s="177">
        <v>1</v>
      </c>
      <c r="I156" s="178">
        <v>2500</v>
      </c>
      <c r="J156" s="176">
        <v>46073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-1075</v>
      </c>
    </row>
    <row r="157" spans="1:16" ht="19.5" hidden="1" customHeight="1">
      <c r="A157" s="172" t="s">
        <v>2401</v>
      </c>
      <c r="B157" s="176">
        <v>46076</v>
      </c>
      <c r="C157" s="172" t="s">
        <v>81</v>
      </c>
      <c r="D157" s="172" t="s">
        <v>95</v>
      </c>
      <c r="E157" s="172" t="s">
        <v>42</v>
      </c>
      <c r="F157" s="172" t="s">
        <v>89</v>
      </c>
      <c r="G157" s="172" t="s">
        <v>84</v>
      </c>
      <c r="H157" s="177">
        <v>1</v>
      </c>
      <c r="I157" s="178">
        <v>2500</v>
      </c>
      <c r="J157" s="176">
        <v>46073</v>
      </c>
      <c r="K157" s="172" t="s">
        <v>93</v>
      </c>
      <c r="L157" s="172" t="s">
        <v>94</v>
      </c>
      <c r="M157" s="179">
        <v>0.43</v>
      </c>
      <c r="N157" s="177"/>
      <c r="O157" s="177"/>
      <c r="P157" s="180">
        <v>-13.21</v>
      </c>
    </row>
    <row r="158" spans="1:16" ht="19.5" hidden="1" customHeight="1">
      <c r="A158" s="172" t="s">
        <v>2402</v>
      </c>
      <c r="B158" s="176">
        <v>46076</v>
      </c>
      <c r="C158" s="172" t="s">
        <v>92</v>
      </c>
      <c r="D158" s="172" t="s">
        <v>24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0</v>
      </c>
      <c r="J158" s="176">
        <v>46070</v>
      </c>
      <c r="K158" s="172" t="s">
        <v>93</v>
      </c>
      <c r="L158" s="172" t="s">
        <v>94</v>
      </c>
      <c r="M158" s="179">
        <v>0</v>
      </c>
      <c r="N158" s="177"/>
      <c r="O158" s="177">
        <v>39</v>
      </c>
      <c r="P158" s="180">
        <v>-46.77</v>
      </c>
    </row>
    <row r="159" spans="1:16" ht="19.5" hidden="1" customHeight="1">
      <c r="A159" s="172" t="s">
        <v>2402</v>
      </c>
      <c r="B159" s="176">
        <v>46076</v>
      </c>
      <c r="C159" s="172" t="s">
        <v>81</v>
      </c>
      <c r="D159" s="172" t="s">
        <v>95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0</v>
      </c>
      <c r="J159" s="176">
        <v>46070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-12.93</v>
      </c>
    </row>
    <row r="160" spans="1:16" ht="19.5" hidden="1" customHeight="1">
      <c r="A160" s="172" t="s">
        <v>2402</v>
      </c>
      <c r="B160" s="176">
        <v>46076</v>
      </c>
      <c r="C160" s="172" t="s">
        <v>92</v>
      </c>
      <c r="D160" s="172" t="s">
        <v>96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0</v>
      </c>
      <c r="J160" s="176">
        <v>46070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0</v>
      </c>
    </row>
    <row r="161" spans="1:16" ht="19.5" hidden="1" customHeight="1">
      <c r="A161" s="172" t="s">
        <v>2402</v>
      </c>
      <c r="B161" s="176">
        <v>46076</v>
      </c>
      <c r="C161" s="172" t="s">
        <v>92</v>
      </c>
      <c r="D161" s="172" t="s">
        <v>97</v>
      </c>
      <c r="E161" s="172" t="s">
        <v>43</v>
      </c>
      <c r="F161" s="172" t="s">
        <v>125</v>
      </c>
      <c r="G161" s="172" t="s">
        <v>84</v>
      </c>
      <c r="H161" s="177">
        <v>1</v>
      </c>
      <c r="I161" s="178">
        <v>0</v>
      </c>
      <c r="J161" s="176">
        <v>46070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-46.77</v>
      </c>
    </row>
    <row r="162" spans="1:16" ht="19.5" hidden="1" customHeight="1">
      <c r="A162" s="172" t="s">
        <v>2402</v>
      </c>
      <c r="B162" s="176">
        <v>46076</v>
      </c>
      <c r="C162" s="172" t="s">
        <v>81</v>
      </c>
      <c r="D162" s="172" t="s">
        <v>98</v>
      </c>
      <c r="E162" s="172" t="s">
        <v>43</v>
      </c>
      <c r="F162" s="172" t="s">
        <v>125</v>
      </c>
      <c r="G162" s="172" t="s">
        <v>84</v>
      </c>
      <c r="H162" s="177">
        <v>1</v>
      </c>
      <c r="I162" s="178">
        <v>0</v>
      </c>
      <c r="J162" s="176">
        <v>46070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-15</v>
      </c>
    </row>
    <row r="163" spans="1:16" ht="19.5" hidden="1" customHeight="1">
      <c r="A163" s="172" t="s">
        <v>2403</v>
      </c>
      <c r="B163" s="176">
        <v>46076</v>
      </c>
      <c r="C163" s="172" t="s">
        <v>92</v>
      </c>
      <c r="D163" s="172" t="s">
        <v>24</v>
      </c>
      <c r="E163" s="172" t="s">
        <v>57</v>
      </c>
      <c r="F163" s="172" t="s">
        <v>1263</v>
      </c>
      <c r="G163" s="172" t="s">
        <v>84</v>
      </c>
      <c r="H163" s="177">
        <v>1</v>
      </c>
      <c r="I163" s="178">
        <v>0</v>
      </c>
      <c r="J163" s="176">
        <v>46070</v>
      </c>
      <c r="K163" s="172" t="s">
        <v>93</v>
      </c>
      <c r="L163" s="172" t="s">
        <v>94</v>
      </c>
      <c r="M163" s="179">
        <v>0</v>
      </c>
      <c r="N163" s="177"/>
      <c r="O163" s="177">
        <v>39</v>
      </c>
      <c r="P163" s="180">
        <v>-56.94</v>
      </c>
    </row>
    <row r="164" spans="1:16" ht="19.5" hidden="1" customHeight="1">
      <c r="A164" s="172" t="s">
        <v>2403</v>
      </c>
      <c r="B164" s="176">
        <v>46076</v>
      </c>
      <c r="C164" s="172" t="s">
        <v>81</v>
      </c>
      <c r="D164" s="172" t="s">
        <v>95</v>
      </c>
      <c r="E164" s="172" t="s">
        <v>57</v>
      </c>
      <c r="F164" s="172" t="s">
        <v>1263</v>
      </c>
      <c r="G164" s="172" t="s">
        <v>84</v>
      </c>
      <c r="H164" s="177">
        <v>1</v>
      </c>
      <c r="I164" s="178">
        <v>0</v>
      </c>
      <c r="J164" s="176">
        <v>46070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-12.96</v>
      </c>
    </row>
    <row r="165" spans="1:16" ht="19.5" hidden="1" customHeight="1">
      <c r="A165" s="172" t="s">
        <v>2403</v>
      </c>
      <c r="B165" s="176">
        <v>46076</v>
      </c>
      <c r="C165" s="172" t="s">
        <v>92</v>
      </c>
      <c r="D165" s="172" t="s">
        <v>96</v>
      </c>
      <c r="E165" s="172" t="s">
        <v>57</v>
      </c>
      <c r="F165" s="172" t="s">
        <v>1263</v>
      </c>
      <c r="G165" s="172" t="s">
        <v>84</v>
      </c>
      <c r="H165" s="177">
        <v>1</v>
      </c>
      <c r="I165" s="178">
        <v>0</v>
      </c>
      <c r="J165" s="176">
        <v>46070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0</v>
      </c>
    </row>
    <row r="166" spans="1:16" ht="19.5" hidden="1" customHeight="1">
      <c r="A166" s="172" t="s">
        <v>2403</v>
      </c>
      <c r="B166" s="176">
        <v>46076</v>
      </c>
      <c r="C166" s="172" t="s">
        <v>92</v>
      </c>
      <c r="D166" s="172" t="s">
        <v>97</v>
      </c>
      <c r="E166" s="172" t="s">
        <v>57</v>
      </c>
      <c r="F166" s="172" t="s">
        <v>1263</v>
      </c>
      <c r="G166" s="172" t="s">
        <v>84</v>
      </c>
      <c r="H166" s="177">
        <v>1</v>
      </c>
      <c r="I166" s="178">
        <v>0</v>
      </c>
      <c r="J166" s="176">
        <v>46070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-56.94</v>
      </c>
    </row>
    <row r="167" spans="1:16" ht="19.5" hidden="1" customHeight="1">
      <c r="A167" s="172" t="s">
        <v>2403</v>
      </c>
      <c r="B167" s="176">
        <v>46076</v>
      </c>
      <c r="C167" s="172" t="s">
        <v>81</v>
      </c>
      <c r="D167" s="172" t="s">
        <v>98</v>
      </c>
      <c r="E167" s="172" t="s">
        <v>57</v>
      </c>
      <c r="F167" s="172" t="s">
        <v>1263</v>
      </c>
      <c r="G167" s="172" t="s">
        <v>84</v>
      </c>
      <c r="H167" s="177">
        <v>1</v>
      </c>
      <c r="I167" s="178">
        <v>0</v>
      </c>
      <c r="J167" s="176">
        <v>46070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-15</v>
      </c>
    </row>
    <row r="168" spans="1:16" ht="19.5" hidden="1" customHeight="1">
      <c r="A168" s="172" t="s">
        <v>2404</v>
      </c>
      <c r="B168" s="176">
        <v>46076</v>
      </c>
      <c r="C168" s="172" t="s">
        <v>92</v>
      </c>
      <c r="D168" s="172" t="s">
        <v>24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2500</v>
      </c>
      <c r="J168" s="176">
        <v>46074</v>
      </c>
      <c r="K168" s="172" t="s">
        <v>93</v>
      </c>
      <c r="L168" s="172" t="s">
        <v>94</v>
      </c>
      <c r="M168" s="179">
        <v>0.43</v>
      </c>
      <c r="N168" s="177"/>
      <c r="O168" s="177">
        <v>38</v>
      </c>
      <c r="P168" s="180">
        <v>-136.99</v>
      </c>
    </row>
    <row r="169" spans="1:16" ht="19.5" hidden="1" customHeight="1">
      <c r="A169" s="172" t="s">
        <v>2404</v>
      </c>
      <c r="B169" s="176">
        <v>46076</v>
      </c>
      <c r="C169" s="172" t="s">
        <v>100</v>
      </c>
      <c r="D169" s="172" t="s">
        <v>101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2500</v>
      </c>
      <c r="J169" s="176">
        <v>46074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933.33</v>
      </c>
    </row>
    <row r="170" spans="1:16" ht="19.5" hidden="1" customHeight="1">
      <c r="A170" s="172" t="s">
        <v>2404</v>
      </c>
      <c r="B170" s="176">
        <v>46076</v>
      </c>
      <c r="C170" s="172" t="s">
        <v>100</v>
      </c>
      <c r="D170" s="172" t="s">
        <v>102</v>
      </c>
      <c r="E170" s="172" t="s">
        <v>52</v>
      </c>
      <c r="F170" s="172" t="s">
        <v>90</v>
      </c>
      <c r="G170" s="172" t="s">
        <v>84</v>
      </c>
      <c r="H170" s="177">
        <v>1</v>
      </c>
      <c r="I170" s="178">
        <v>2500</v>
      </c>
      <c r="J170" s="176">
        <v>46074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9.33</v>
      </c>
    </row>
    <row r="171" spans="1:16" ht="19.5" hidden="1" customHeight="1">
      <c r="A171" s="172" t="s">
        <v>2404</v>
      </c>
      <c r="B171" s="176">
        <v>46076</v>
      </c>
      <c r="C171" s="172" t="s">
        <v>100</v>
      </c>
      <c r="D171" s="172" t="s">
        <v>103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2500</v>
      </c>
      <c r="J171" s="176">
        <v>46074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1557.34</v>
      </c>
    </row>
    <row r="172" spans="1:16" ht="19.5" hidden="1" customHeight="1">
      <c r="A172" s="172" t="s">
        <v>2404</v>
      </c>
      <c r="B172" s="176">
        <v>46076</v>
      </c>
      <c r="C172" s="172" t="s">
        <v>104</v>
      </c>
      <c r="D172" s="172" t="s">
        <v>105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2500</v>
      </c>
      <c r="J172" s="176">
        <v>46074</v>
      </c>
      <c r="K172" s="172" t="s">
        <v>93</v>
      </c>
      <c r="L172" s="172" t="s">
        <v>94</v>
      </c>
      <c r="M172" s="179">
        <v>0.43</v>
      </c>
      <c r="N172" s="177"/>
      <c r="O172" s="177"/>
      <c r="P172" s="180">
        <v>-1075</v>
      </c>
    </row>
    <row r="173" spans="1:16" ht="19.5" hidden="1" customHeight="1">
      <c r="A173" s="172" t="s">
        <v>2404</v>
      </c>
      <c r="B173" s="176">
        <v>46076</v>
      </c>
      <c r="C173" s="172" t="s">
        <v>81</v>
      </c>
      <c r="D173" s="172" t="s">
        <v>95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2500</v>
      </c>
      <c r="J173" s="176">
        <v>46074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-25</v>
      </c>
    </row>
    <row r="174" spans="1:16" ht="19.5" hidden="1" customHeight="1">
      <c r="A174" s="172" t="s">
        <v>2405</v>
      </c>
      <c r="B174" s="176">
        <v>46076</v>
      </c>
      <c r="C174" s="172" t="s">
        <v>92</v>
      </c>
      <c r="D174" s="172" t="s">
        <v>24</v>
      </c>
      <c r="E174" s="172" t="s">
        <v>41</v>
      </c>
      <c r="F174" s="172" t="s">
        <v>83</v>
      </c>
      <c r="G174" s="172" t="s">
        <v>84</v>
      </c>
      <c r="H174" s="177">
        <v>1</v>
      </c>
      <c r="I174" s="178">
        <v>0</v>
      </c>
      <c r="J174" s="176">
        <v>46071</v>
      </c>
      <c r="K174" s="172" t="s">
        <v>93</v>
      </c>
      <c r="L174" s="172" t="s">
        <v>94</v>
      </c>
      <c r="M174" s="179">
        <v>0</v>
      </c>
      <c r="N174" s="177"/>
      <c r="O174" s="177">
        <v>39</v>
      </c>
      <c r="P174" s="180">
        <v>-46.77</v>
      </c>
    </row>
    <row r="175" spans="1:16" ht="19.5" hidden="1" customHeight="1">
      <c r="A175" s="172" t="s">
        <v>2405</v>
      </c>
      <c r="B175" s="176">
        <v>46076</v>
      </c>
      <c r="C175" s="172" t="s">
        <v>81</v>
      </c>
      <c r="D175" s="172" t="s">
        <v>95</v>
      </c>
      <c r="E175" s="172" t="s">
        <v>41</v>
      </c>
      <c r="F175" s="172" t="s">
        <v>83</v>
      </c>
      <c r="G175" s="172" t="s">
        <v>84</v>
      </c>
      <c r="H175" s="177">
        <v>1</v>
      </c>
      <c r="I175" s="178">
        <v>0</v>
      </c>
      <c r="J175" s="176">
        <v>46071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-14.9</v>
      </c>
    </row>
    <row r="176" spans="1:16" ht="19.5" hidden="1" customHeight="1">
      <c r="A176" s="172" t="s">
        <v>2405</v>
      </c>
      <c r="B176" s="176">
        <v>46076</v>
      </c>
      <c r="C176" s="172" t="s">
        <v>92</v>
      </c>
      <c r="D176" s="172" t="s">
        <v>96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46071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2405</v>
      </c>
      <c r="B177" s="176">
        <v>46076</v>
      </c>
      <c r="C177" s="172" t="s">
        <v>92</v>
      </c>
      <c r="D177" s="172" t="s">
        <v>97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46071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-46.77</v>
      </c>
    </row>
    <row r="178" spans="1:16" ht="19.5" hidden="1" customHeight="1">
      <c r="A178" s="172" t="s">
        <v>2405</v>
      </c>
      <c r="B178" s="176">
        <v>46076</v>
      </c>
      <c r="C178" s="172" t="s">
        <v>81</v>
      </c>
      <c r="D178" s="172" t="s">
        <v>98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46071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2406</v>
      </c>
      <c r="B179" s="176">
        <v>46076</v>
      </c>
      <c r="C179" s="172" t="s">
        <v>92</v>
      </c>
      <c r="D179" s="172" t="s">
        <v>24</v>
      </c>
      <c r="E179" s="172" t="s">
        <v>43</v>
      </c>
      <c r="F179" s="172" t="s">
        <v>125</v>
      </c>
      <c r="G179" s="172" t="s">
        <v>84</v>
      </c>
      <c r="H179" s="177">
        <v>1</v>
      </c>
      <c r="I179" s="178">
        <v>2350</v>
      </c>
      <c r="J179" s="176">
        <v>46071</v>
      </c>
      <c r="K179" s="172" t="s">
        <v>93</v>
      </c>
      <c r="L179" s="172" t="s">
        <v>94</v>
      </c>
      <c r="M179" s="179">
        <v>0.43</v>
      </c>
      <c r="N179" s="177"/>
      <c r="O179" s="177">
        <v>39</v>
      </c>
      <c r="P179" s="180">
        <v>-125.62</v>
      </c>
    </row>
    <row r="180" spans="1:16" ht="19.5" hidden="1" customHeight="1">
      <c r="A180" s="172" t="s">
        <v>2406</v>
      </c>
      <c r="B180" s="176">
        <v>46076</v>
      </c>
      <c r="C180" s="172" t="s">
        <v>100</v>
      </c>
      <c r="D180" s="172" t="s">
        <v>101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2350</v>
      </c>
      <c r="J180" s="176">
        <v>46071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991.43</v>
      </c>
    </row>
    <row r="181" spans="1:16" ht="19.5" hidden="1" customHeight="1">
      <c r="A181" s="172" t="s">
        <v>2406</v>
      </c>
      <c r="B181" s="176">
        <v>46076</v>
      </c>
      <c r="C181" s="172" t="s">
        <v>100</v>
      </c>
      <c r="D181" s="172" t="s">
        <v>102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2350</v>
      </c>
      <c r="J181" s="176">
        <v>46071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9.91</v>
      </c>
    </row>
    <row r="182" spans="1:16" ht="19.5" hidden="1" customHeight="1">
      <c r="A182" s="172" t="s">
        <v>2406</v>
      </c>
      <c r="B182" s="176">
        <v>46076</v>
      </c>
      <c r="C182" s="172" t="s">
        <v>100</v>
      </c>
      <c r="D182" s="172" t="s">
        <v>103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2350</v>
      </c>
      <c r="J182" s="176">
        <v>46071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1348.66</v>
      </c>
    </row>
    <row r="183" spans="1:16" ht="19.5" hidden="1" customHeight="1">
      <c r="A183" s="172" t="s">
        <v>2406</v>
      </c>
      <c r="B183" s="176">
        <v>46076</v>
      </c>
      <c r="C183" s="172" t="s">
        <v>104</v>
      </c>
      <c r="D183" s="172" t="s">
        <v>105</v>
      </c>
      <c r="E183" s="172" t="s">
        <v>43</v>
      </c>
      <c r="F183" s="172" t="s">
        <v>125</v>
      </c>
      <c r="G183" s="172" t="s">
        <v>84</v>
      </c>
      <c r="H183" s="177">
        <v>1</v>
      </c>
      <c r="I183" s="178">
        <v>2350</v>
      </c>
      <c r="J183" s="176">
        <v>46071</v>
      </c>
      <c r="K183" s="172" t="s">
        <v>93</v>
      </c>
      <c r="L183" s="172" t="s">
        <v>94</v>
      </c>
      <c r="M183" s="179">
        <v>0.43</v>
      </c>
      <c r="N183" s="177"/>
      <c r="O183" s="177"/>
      <c r="P183" s="180">
        <v>-1010.5</v>
      </c>
    </row>
    <row r="184" spans="1:16" ht="19.5" hidden="1" customHeight="1">
      <c r="A184" s="172" t="s">
        <v>2406</v>
      </c>
      <c r="B184" s="176">
        <v>46076</v>
      </c>
      <c r="C184" s="172" t="s">
        <v>81</v>
      </c>
      <c r="D184" s="172" t="s">
        <v>95</v>
      </c>
      <c r="E184" s="172" t="s">
        <v>43</v>
      </c>
      <c r="F184" s="172" t="s">
        <v>125</v>
      </c>
      <c r="G184" s="172" t="s">
        <v>84</v>
      </c>
      <c r="H184" s="177">
        <v>1</v>
      </c>
      <c r="I184" s="178">
        <v>2350</v>
      </c>
      <c r="J184" s="176">
        <v>46071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-16.18</v>
      </c>
    </row>
    <row r="185" spans="1:16" ht="19.5" hidden="1" customHeight="1">
      <c r="A185" s="172" t="s">
        <v>2407</v>
      </c>
      <c r="B185" s="176">
        <v>46076</v>
      </c>
      <c r="C185" s="172" t="s">
        <v>92</v>
      </c>
      <c r="D185" s="172" t="s">
        <v>24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46069</v>
      </c>
      <c r="K185" s="172" t="s">
        <v>93</v>
      </c>
      <c r="L185" s="172" t="s">
        <v>94</v>
      </c>
      <c r="M185" s="179">
        <v>0</v>
      </c>
      <c r="N185" s="177"/>
      <c r="O185" s="177">
        <v>37</v>
      </c>
      <c r="P185" s="180">
        <v>-46.77</v>
      </c>
    </row>
    <row r="186" spans="1:16" ht="19.5" hidden="1" customHeight="1">
      <c r="A186" s="172" t="s">
        <v>2407</v>
      </c>
      <c r="B186" s="176">
        <v>46076</v>
      </c>
      <c r="C186" s="172" t="s">
        <v>81</v>
      </c>
      <c r="D186" s="172" t="s">
        <v>95</v>
      </c>
      <c r="E186" s="172" t="s">
        <v>41</v>
      </c>
      <c r="F186" s="172" t="s">
        <v>83</v>
      </c>
      <c r="G186" s="172" t="s">
        <v>84</v>
      </c>
      <c r="H186" s="177">
        <v>1</v>
      </c>
      <c r="I186" s="178">
        <v>0</v>
      </c>
      <c r="J186" s="176">
        <v>46069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-11.29</v>
      </c>
    </row>
    <row r="187" spans="1:16" ht="19.5" hidden="1" customHeight="1">
      <c r="A187" s="172" t="s">
        <v>2407</v>
      </c>
      <c r="B187" s="176">
        <v>46076</v>
      </c>
      <c r="C187" s="172" t="s">
        <v>92</v>
      </c>
      <c r="D187" s="172" t="s">
        <v>96</v>
      </c>
      <c r="E187" s="172" t="s">
        <v>41</v>
      </c>
      <c r="F187" s="172" t="s">
        <v>83</v>
      </c>
      <c r="G187" s="172" t="s">
        <v>84</v>
      </c>
      <c r="H187" s="177">
        <v>1</v>
      </c>
      <c r="I187" s="178">
        <v>0</v>
      </c>
      <c r="J187" s="176">
        <v>46069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2407</v>
      </c>
      <c r="B188" s="176">
        <v>46076</v>
      </c>
      <c r="C188" s="172" t="s">
        <v>92</v>
      </c>
      <c r="D188" s="172" t="s">
        <v>97</v>
      </c>
      <c r="E188" s="172" t="s">
        <v>41</v>
      </c>
      <c r="F188" s="172" t="s">
        <v>83</v>
      </c>
      <c r="G188" s="172" t="s">
        <v>84</v>
      </c>
      <c r="H188" s="177">
        <v>1</v>
      </c>
      <c r="I188" s="178">
        <v>0</v>
      </c>
      <c r="J188" s="176">
        <v>46069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-46.77</v>
      </c>
    </row>
    <row r="189" spans="1:16" ht="19.5" hidden="1" customHeight="1">
      <c r="A189" s="172" t="s">
        <v>2407</v>
      </c>
      <c r="B189" s="176">
        <v>46076</v>
      </c>
      <c r="C189" s="172" t="s">
        <v>81</v>
      </c>
      <c r="D189" s="172" t="s">
        <v>98</v>
      </c>
      <c r="E189" s="172" t="s">
        <v>41</v>
      </c>
      <c r="F189" s="172" t="s">
        <v>83</v>
      </c>
      <c r="G189" s="172" t="s">
        <v>84</v>
      </c>
      <c r="H189" s="177">
        <v>1</v>
      </c>
      <c r="I189" s="178">
        <v>0</v>
      </c>
      <c r="J189" s="176">
        <v>46069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-15</v>
      </c>
    </row>
    <row r="190" spans="1:16" ht="19.5" hidden="1" customHeight="1">
      <c r="A190" s="172" t="s">
        <v>2406</v>
      </c>
      <c r="B190" s="176">
        <v>46076</v>
      </c>
      <c r="C190" s="172" t="s">
        <v>81</v>
      </c>
      <c r="D190" s="172" t="s">
        <v>82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0</v>
      </c>
      <c r="J190" s="176">
        <v>46071</v>
      </c>
      <c r="K190" s="172" t="s">
        <v>85</v>
      </c>
      <c r="L190" s="172" t="s">
        <v>85</v>
      </c>
      <c r="M190" s="179">
        <v>0</v>
      </c>
      <c r="N190" s="177"/>
      <c r="O190" s="177"/>
      <c r="P190" s="180">
        <v>-18.84</v>
      </c>
    </row>
    <row r="191" spans="1:16" ht="19.5" hidden="1" customHeight="1">
      <c r="A191" s="172" t="s">
        <v>2408</v>
      </c>
      <c r="B191" s="176">
        <v>46076</v>
      </c>
      <c r="C191" s="172" t="s">
        <v>81</v>
      </c>
      <c r="D191" s="172" t="s">
        <v>82</v>
      </c>
      <c r="E191" s="172" t="s">
        <v>38</v>
      </c>
      <c r="F191" s="172" t="s">
        <v>87</v>
      </c>
      <c r="G191" s="172" t="s">
        <v>84</v>
      </c>
      <c r="H191" s="177">
        <v>1</v>
      </c>
      <c r="I191" s="178">
        <v>0</v>
      </c>
      <c r="J191" s="176">
        <v>46076</v>
      </c>
      <c r="K191" s="172" t="s">
        <v>85</v>
      </c>
      <c r="L191" s="172" t="s">
        <v>85</v>
      </c>
      <c r="M191" s="179">
        <v>0</v>
      </c>
      <c r="N191" s="177"/>
      <c r="O191" s="177"/>
      <c r="P191" s="180">
        <v>-20.25</v>
      </c>
    </row>
    <row r="192" spans="1:16" ht="19.5" hidden="1" customHeight="1">
      <c r="A192" s="172" t="s">
        <v>2409</v>
      </c>
      <c r="B192" s="176">
        <v>46076</v>
      </c>
      <c r="C192" s="172" t="s">
        <v>92</v>
      </c>
      <c r="D192" s="172" t="s">
        <v>24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0</v>
      </c>
      <c r="J192" s="176">
        <v>46071</v>
      </c>
      <c r="K192" s="172" t="s">
        <v>93</v>
      </c>
      <c r="L192" s="172" t="s">
        <v>94</v>
      </c>
      <c r="M192" s="179">
        <v>0</v>
      </c>
      <c r="N192" s="177"/>
      <c r="O192" s="177">
        <v>39</v>
      </c>
      <c r="P192" s="180">
        <v>-46.77</v>
      </c>
    </row>
    <row r="193" spans="1:16" ht="19.5" hidden="1" customHeight="1">
      <c r="A193" s="172" t="s">
        <v>2409</v>
      </c>
      <c r="B193" s="176">
        <v>46076</v>
      </c>
      <c r="C193" s="172" t="s">
        <v>81</v>
      </c>
      <c r="D193" s="172" t="s">
        <v>95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0</v>
      </c>
      <c r="J193" s="176">
        <v>46071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-13.08</v>
      </c>
    </row>
    <row r="194" spans="1:16" ht="19.5" hidden="1" customHeight="1">
      <c r="A194" s="172" t="s">
        <v>2410</v>
      </c>
      <c r="B194" s="176">
        <v>46076</v>
      </c>
      <c r="C194" s="172" t="s">
        <v>92</v>
      </c>
      <c r="D194" s="172" t="s">
        <v>24</v>
      </c>
      <c r="E194" s="172" t="s">
        <v>60</v>
      </c>
      <c r="F194" s="172" t="s">
        <v>1426</v>
      </c>
      <c r="G194" s="172" t="s">
        <v>84</v>
      </c>
      <c r="H194" s="177">
        <v>1</v>
      </c>
      <c r="I194" s="178">
        <v>0</v>
      </c>
      <c r="J194" s="176">
        <v>46071</v>
      </c>
      <c r="K194" s="172" t="s">
        <v>93</v>
      </c>
      <c r="L194" s="172" t="s">
        <v>94</v>
      </c>
      <c r="M194" s="179">
        <v>0</v>
      </c>
      <c r="N194" s="177"/>
      <c r="O194" s="177">
        <v>39</v>
      </c>
      <c r="P194" s="180">
        <v>-56.94</v>
      </c>
    </row>
    <row r="195" spans="1:16" ht="19.5" hidden="1" customHeight="1">
      <c r="A195" s="172" t="s">
        <v>2410</v>
      </c>
      <c r="B195" s="176">
        <v>46076</v>
      </c>
      <c r="C195" s="172" t="s">
        <v>81</v>
      </c>
      <c r="D195" s="172" t="s">
        <v>95</v>
      </c>
      <c r="E195" s="172" t="s">
        <v>60</v>
      </c>
      <c r="F195" s="172" t="s">
        <v>1426</v>
      </c>
      <c r="G195" s="172" t="s">
        <v>84</v>
      </c>
      <c r="H195" s="177">
        <v>1</v>
      </c>
      <c r="I195" s="178">
        <v>0</v>
      </c>
      <c r="J195" s="176">
        <v>46071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-11.26</v>
      </c>
    </row>
    <row r="196" spans="1:16" ht="19.5" hidden="1" customHeight="1">
      <c r="A196" s="172" t="s">
        <v>2411</v>
      </c>
      <c r="B196" s="176">
        <v>46076</v>
      </c>
      <c r="C196" s="172" t="s">
        <v>92</v>
      </c>
      <c r="D196" s="172" t="s">
        <v>24</v>
      </c>
      <c r="E196" s="172" t="s">
        <v>58</v>
      </c>
      <c r="F196" s="172" t="s">
        <v>1300</v>
      </c>
      <c r="G196" s="172" t="s">
        <v>84</v>
      </c>
      <c r="H196" s="177">
        <v>1</v>
      </c>
      <c r="I196" s="178">
        <v>2024</v>
      </c>
      <c r="J196" s="176">
        <v>46071</v>
      </c>
      <c r="K196" s="172" t="s">
        <v>93</v>
      </c>
      <c r="L196" s="172" t="s">
        <v>94</v>
      </c>
      <c r="M196" s="179">
        <v>0.43</v>
      </c>
      <c r="N196" s="177"/>
      <c r="O196" s="177">
        <v>39</v>
      </c>
      <c r="P196" s="180">
        <v>-132.85</v>
      </c>
    </row>
    <row r="197" spans="1:16" ht="19.5" hidden="1" customHeight="1">
      <c r="A197" s="172" t="s">
        <v>2411</v>
      </c>
      <c r="B197" s="176">
        <v>46076</v>
      </c>
      <c r="C197" s="172" t="s">
        <v>100</v>
      </c>
      <c r="D197" s="172" t="s">
        <v>101</v>
      </c>
      <c r="E197" s="172" t="s">
        <v>58</v>
      </c>
      <c r="F197" s="172" t="s">
        <v>1300</v>
      </c>
      <c r="G197" s="172" t="s">
        <v>84</v>
      </c>
      <c r="H197" s="177">
        <v>1</v>
      </c>
      <c r="I197" s="178">
        <v>2024</v>
      </c>
      <c r="J197" s="176">
        <v>46071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940.95</v>
      </c>
    </row>
    <row r="198" spans="1:16" ht="19.5" hidden="1" customHeight="1">
      <c r="A198" s="172" t="s">
        <v>2411</v>
      </c>
      <c r="B198" s="176">
        <v>46076</v>
      </c>
      <c r="C198" s="172" t="s">
        <v>100</v>
      </c>
      <c r="D198" s="172" t="s">
        <v>102</v>
      </c>
      <c r="E198" s="172" t="s">
        <v>58</v>
      </c>
      <c r="F198" s="172" t="s">
        <v>1300</v>
      </c>
      <c r="G198" s="172" t="s">
        <v>84</v>
      </c>
      <c r="H198" s="177">
        <v>1</v>
      </c>
      <c r="I198" s="178">
        <v>2024</v>
      </c>
      <c r="J198" s="176">
        <v>46071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9.41</v>
      </c>
    </row>
    <row r="199" spans="1:16" ht="19.5" hidden="1" customHeight="1">
      <c r="A199" s="172" t="s">
        <v>2411</v>
      </c>
      <c r="B199" s="176">
        <v>46076</v>
      </c>
      <c r="C199" s="172" t="s">
        <v>100</v>
      </c>
      <c r="D199" s="172" t="s">
        <v>103</v>
      </c>
      <c r="E199" s="172" t="s">
        <v>58</v>
      </c>
      <c r="F199" s="172" t="s">
        <v>1300</v>
      </c>
      <c r="G199" s="172" t="s">
        <v>84</v>
      </c>
      <c r="H199" s="177">
        <v>1</v>
      </c>
      <c r="I199" s="178">
        <v>2024</v>
      </c>
      <c r="J199" s="176">
        <v>46071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1073.6400000000001</v>
      </c>
    </row>
    <row r="200" spans="1:16" ht="19.5" hidden="1" customHeight="1">
      <c r="A200" s="172" t="s">
        <v>2411</v>
      </c>
      <c r="B200" s="176">
        <v>46076</v>
      </c>
      <c r="C200" s="172" t="s">
        <v>104</v>
      </c>
      <c r="D200" s="172" t="s">
        <v>105</v>
      </c>
      <c r="E200" s="172" t="s">
        <v>58</v>
      </c>
      <c r="F200" s="172" t="s">
        <v>1300</v>
      </c>
      <c r="G200" s="172" t="s">
        <v>84</v>
      </c>
      <c r="H200" s="177">
        <v>1</v>
      </c>
      <c r="I200" s="178">
        <v>2024</v>
      </c>
      <c r="J200" s="176">
        <v>46071</v>
      </c>
      <c r="K200" s="172" t="s">
        <v>93</v>
      </c>
      <c r="L200" s="172" t="s">
        <v>94</v>
      </c>
      <c r="M200" s="179">
        <v>0.43</v>
      </c>
      <c r="N200" s="177"/>
      <c r="O200" s="177"/>
      <c r="P200" s="180">
        <v>-870.32</v>
      </c>
    </row>
    <row r="201" spans="1:16" ht="19.5" hidden="1" customHeight="1">
      <c r="A201" s="172" t="s">
        <v>2411</v>
      </c>
      <c r="B201" s="176">
        <v>46076</v>
      </c>
      <c r="C201" s="172" t="s">
        <v>81</v>
      </c>
      <c r="D201" s="172" t="s">
        <v>95</v>
      </c>
      <c r="E201" s="172" t="s">
        <v>58</v>
      </c>
      <c r="F201" s="172" t="s">
        <v>1300</v>
      </c>
      <c r="G201" s="172" t="s">
        <v>84</v>
      </c>
      <c r="H201" s="177">
        <v>1</v>
      </c>
      <c r="I201" s="178">
        <v>2024</v>
      </c>
      <c r="J201" s="176">
        <v>46071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-10.19</v>
      </c>
    </row>
    <row r="202" spans="1:16" ht="19.5" hidden="1" customHeight="1">
      <c r="A202" s="172" t="s">
        <v>2409</v>
      </c>
      <c r="B202" s="176">
        <v>46076</v>
      </c>
      <c r="C202" s="172" t="s">
        <v>92</v>
      </c>
      <c r="D202" s="172" t="s">
        <v>96</v>
      </c>
      <c r="E202" s="172" t="s">
        <v>42</v>
      </c>
      <c r="F202" s="172" t="s">
        <v>89</v>
      </c>
      <c r="G202" s="172" t="s">
        <v>84</v>
      </c>
      <c r="H202" s="177">
        <v>1</v>
      </c>
      <c r="I202" s="178">
        <v>0</v>
      </c>
      <c r="J202" s="176">
        <v>46071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hidden="1" customHeight="1">
      <c r="A203" s="172" t="s">
        <v>2409</v>
      </c>
      <c r="B203" s="176">
        <v>46076</v>
      </c>
      <c r="C203" s="172" t="s">
        <v>92</v>
      </c>
      <c r="D203" s="172" t="s">
        <v>97</v>
      </c>
      <c r="E203" s="172" t="s">
        <v>42</v>
      </c>
      <c r="F203" s="172" t="s">
        <v>89</v>
      </c>
      <c r="G203" s="172" t="s">
        <v>84</v>
      </c>
      <c r="H203" s="177">
        <v>1</v>
      </c>
      <c r="I203" s="178">
        <v>0</v>
      </c>
      <c r="J203" s="176">
        <v>46071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-46.77</v>
      </c>
    </row>
    <row r="204" spans="1:16" ht="19.5" hidden="1" customHeight="1">
      <c r="A204" s="172" t="s">
        <v>2409</v>
      </c>
      <c r="B204" s="176">
        <v>46076</v>
      </c>
      <c r="C204" s="172" t="s">
        <v>81</v>
      </c>
      <c r="D204" s="172" t="s">
        <v>98</v>
      </c>
      <c r="E204" s="172" t="s">
        <v>42</v>
      </c>
      <c r="F204" s="172" t="s">
        <v>89</v>
      </c>
      <c r="G204" s="172" t="s">
        <v>84</v>
      </c>
      <c r="H204" s="177">
        <v>1</v>
      </c>
      <c r="I204" s="178">
        <v>0</v>
      </c>
      <c r="J204" s="176">
        <v>46071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hidden="1" customHeight="1">
      <c r="A205" s="172" t="s">
        <v>2410</v>
      </c>
      <c r="B205" s="176">
        <v>46076</v>
      </c>
      <c r="C205" s="172" t="s">
        <v>92</v>
      </c>
      <c r="D205" s="172" t="s">
        <v>96</v>
      </c>
      <c r="E205" s="172" t="s">
        <v>60</v>
      </c>
      <c r="F205" s="172" t="s">
        <v>1426</v>
      </c>
      <c r="G205" s="172" t="s">
        <v>84</v>
      </c>
      <c r="H205" s="177">
        <v>1</v>
      </c>
      <c r="I205" s="178">
        <v>0</v>
      </c>
      <c r="J205" s="176">
        <v>46071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0</v>
      </c>
    </row>
    <row r="206" spans="1:16" ht="19.5" hidden="1" customHeight="1">
      <c r="A206" s="172" t="s">
        <v>2410</v>
      </c>
      <c r="B206" s="176">
        <v>46076</v>
      </c>
      <c r="C206" s="172" t="s">
        <v>92</v>
      </c>
      <c r="D206" s="172" t="s">
        <v>97</v>
      </c>
      <c r="E206" s="172" t="s">
        <v>60</v>
      </c>
      <c r="F206" s="172" t="s">
        <v>1426</v>
      </c>
      <c r="G206" s="172" t="s">
        <v>84</v>
      </c>
      <c r="H206" s="177">
        <v>1</v>
      </c>
      <c r="I206" s="178">
        <v>0</v>
      </c>
      <c r="J206" s="176">
        <v>46071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-56.94</v>
      </c>
    </row>
    <row r="207" spans="1:16" ht="19.5" hidden="1" customHeight="1">
      <c r="A207" s="172" t="s">
        <v>2410</v>
      </c>
      <c r="B207" s="176">
        <v>46076</v>
      </c>
      <c r="C207" s="172" t="s">
        <v>81</v>
      </c>
      <c r="D207" s="172" t="s">
        <v>98</v>
      </c>
      <c r="E207" s="172" t="s">
        <v>60</v>
      </c>
      <c r="F207" s="172" t="s">
        <v>1426</v>
      </c>
      <c r="G207" s="172" t="s">
        <v>84</v>
      </c>
      <c r="H207" s="177">
        <v>1</v>
      </c>
      <c r="I207" s="178">
        <v>0</v>
      </c>
      <c r="J207" s="176">
        <v>46071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-15</v>
      </c>
    </row>
    <row r="208" spans="1:16" ht="19.5" hidden="1" customHeight="1">
      <c r="A208" s="172" t="s">
        <v>2412</v>
      </c>
      <c r="B208" s="176">
        <v>46076</v>
      </c>
      <c r="C208" s="172" t="s">
        <v>92</v>
      </c>
      <c r="D208" s="172" t="s">
        <v>24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0</v>
      </c>
      <c r="J208" s="176">
        <v>46068</v>
      </c>
      <c r="K208" s="172" t="s">
        <v>93</v>
      </c>
      <c r="L208" s="172" t="s">
        <v>94</v>
      </c>
      <c r="M208" s="179">
        <v>0</v>
      </c>
      <c r="N208" s="177"/>
      <c r="O208" s="177">
        <v>36</v>
      </c>
      <c r="P208" s="180">
        <v>-56.94</v>
      </c>
    </row>
    <row r="209" spans="1:16" ht="19.5" hidden="1" customHeight="1">
      <c r="A209" s="172" t="s">
        <v>2412</v>
      </c>
      <c r="B209" s="176">
        <v>46076</v>
      </c>
      <c r="C209" s="172" t="s">
        <v>81</v>
      </c>
      <c r="D209" s="172" t="s">
        <v>95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0</v>
      </c>
      <c r="J209" s="176">
        <v>46068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-12.19</v>
      </c>
    </row>
    <row r="210" spans="1:16" ht="19.5" hidden="1" customHeight="1">
      <c r="A210" s="172" t="s">
        <v>1937</v>
      </c>
      <c r="B210" s="176">
        <v>46076</v>
      </c>
      <c r="C210" s="172" t="s">
        <v>166</v>
      </c>
      <c r="D210" s="172" t="s">
        <v>167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-2350</v>
      </c>
      <c r="J210" s="176">
        <v>46063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-999.05</v>
      </c>
    </row>
    <row r="211" spans="1:16" ht="19.5" hidden="1" customHeight="1">
      <c r="A211" s="172" t="s">
        <v>1937</v>
      </c>
      <c r="B211" s="176">
        <v>46076</v>
      </c>
      <c r="C211" s="172" t="s">
        <v>166</v>
      </c>
      <c r="D211" s="172" t="s">
        <v>102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-2350</v>
      </c>
      <c r="J211" s="176">
        <v>46063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0</v>
      </c>
    </row>
    <row r="212" spans="1:16" ht="19.5" hidden="1" customHeight="1">
      <c r="A212" s="172" t="s">
        <v>1937</v>
      </c>
      <c r="B212" s="176">
        <v>46076</v>
      </c>
      <c r="C212" s="172" t="s">
        <v>166</v>
      </c>
      <c r="D212" s="172" t="s">
        <v>103</v>
      </c>
      <c r="E212" s="172" t="s">
        <v>52</v>
      </c>
      <c r="F212" s="172" t="s">
        <v>90</v>
      </c>
      <c r="G212" s="172" t="s">
        <v>84</v>
      </c>
      <c r="H212" s="177">
        <v>1</v>
      </c>
      <c r="I212" s="178">
        <v>-2350</v>
      </c>
      <c r="J212" s="176">
        <v>46063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-1350.95</v>
      </c>
    </row>
    <row r="213" spans="1:16" ht="19.5" hidden="1" customHeight="1">
      <c r="A213" s="172" t="s">
        <v>1937</v>
      </c>
      <c r="B213" s="176">
        <v>46076</v>
      </c>
      <c r="C213" s="172" t="s">
        <v>104</v>
      </c>
      <c r="D213" s="172" t="s">
        <v>168</v>
      </c>
      <c r="E213" s="172" t="s">
        <v>52</v>
      </c>
      <c r="F213" s="172" t="s">
        <v>90</v>
      </c>
      <c r="G213" s="172" t="s">
        <v>84</v>
      </c>
      <c r="H213" s="177">
        <v>1</v>
      </c>
      <c r="I213" s="178">
        <v>-2350</v>
      </c>
      <c r="J213" s="176">
        <v>46063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1010.5</v>
      </c>
    </row>
    <row r="214" spans="1:16" ht="19.5" hidden="1" customHeight="1">
      <c r="A214" s="172" t="s">
        <v>2412</v>
      </c>
      <c r="B214" s="176">
        <v>46076</v>
      </c>
      <c r="C214" s="172" t="s">
        <v>92</v>
      </c>
      <c r="D214" s="172" t="s">
        <v>96</v>
      </c>
      <c r="E214" s="172" t="s">
        <v>58</v>
      </c>
      <c r="F214" s="172" t="s">
        <v>1300</v>
      </c>
      <c r="G214" s="172" t="s">
        <v>84</v>
      </c>
      <c r="H214" s="177">
        <v>1</v>
      </c>
      <c r="I214" s="178">
        <v>0</v>
      </c>
      <c r="J214" s="176">
        <v>46068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hidden="1" customHeight="1">
      <c r="A215" s="172" t="s">
        <v>2412</v>
      </c>
      <c r="B215" s="176">
        <v>46076</v>
      </c>
      <c r="C215" s="172" t="s">
        <v>92</v>
      </c>
      <c r="D215" s="172" t="s">
        <v>97</v>
      </c>
      <c r="E215" s="172" t="s">
        <v>58</v>
      </c>
      <c r="F215" s="172" t="s">
        <v>1300</v>
      </c>
      <c r="G215" s="172" t="s">
        <v>84</v>
      </c>
      <c r="H215" s="177">
        <v>1</v>
      </c>
      <c r="I215" s="178">
        <v>0</v>
      </c>
      <c r="J215" s="176">
        <v>46068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hidden="1" customHeight="1">
      <c r="A216" s="172" t="s">
        <v>2412</v>
      </c>
      <c r="B216" s="176">
        <v>46076</v>
      </c>
      <c r="C216" s="172" t="s">
        <v>81</v>
      </c>
      <c r="D216" s="172" t="s">
        <v>98</v>
      </c>
      <c r="E216" s="172" t="s">
        <v>58</v>
      </c>
      <c r="F216" s="172" t="s">
        <v>1300</v>
      </c>
      <c r="G216" s="172" t="s">
        <v>84</v>
      </c>
      <c r="H216" s="177">
        <v>1</v>
      </c>
      <c r="I216" s="178">
        <v>0</v>
      </c>
      <c r="J216" s="176">
        <v>46068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hidden="1" customHeight="1">
      <c r="A217" s="172" t="s">
        <v>2413</v>
      </c>
      <c r="B217" s="176">
        <v>46076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2500</v>
      </c>
      <c r="J217" s="176">
        <v>46074</v>
      </c>
      <c r="K217" s="172" t="s">
        <v>93</v>
      </c>
      <c r="L217" s="172" t="s">
        <v>94</v>
      </c>
      <c r="M217" s="179">
        <v>0.43</v>
      </c>
      <c r="N217" s="177"/>
      <c r="O217" s="177">
        <v>38</v>
      </c>
      <c r="P217" s="180">
        <v>-122.35</v>
      </c>
    </row>
    <row r="218" spans="1:16" ht="19.5" hidden="1" customHeight="1">
      <c r="A218" s="172" t="s">
        <v>2413</v>
      </c>
      <c r="B218" s="176">
        <v>46076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2500</v>
      </c>
      <c r="J218" s="176">
        <v>46074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1182.8599999999999</v>
      </c>
    </row>
    <row r="219" spans="1:16" ht="19.5" hidden="1" customHeight="1">
      <c r="A219" s="172" t="s">
        <v>2413</v>
      </c>
      <c r="B219" s="176">
        <v>46076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2500</v>
      </c>
      <c r="J219" s="176">
        <v>46074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hidden="1" customHeight="1">
      <c r="A220" s="172" t="s">
        <v>2413</v>
      </c>
      <c r="B220" s="176">
        <v>46076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2500</v>
      </c>
      <c r="J220" s="176">
        <v>46074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1317.14</v>
      </c>
    </row>
    <row r="221" spans="1:16" ht="19.5" hidden="1" customHeight="1">
      <c r="A221" s="172" t="s">
        <v>2413</v>
      </c>
      <c r="B221" s="176">
        <v>46076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2500</v>
      </c>
      <c r="J221" s="176">
        <v>46074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-1075</v>
      </c>
    </row>
    <row r="222" spans="1:16" ht="19.5" hidden="1" customHeight="1">
      <c r="A222" s="172" t="s">
        <v>2413</v>
      </c>
      <c r="B222" s="176">
        <v>46076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2500</v>
      </c>
      <c r="J222" s="176">
        <v>46074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-15.21</v>
      </c>
    </row>
    <row r="223" spans="1:16" ht="19.5" hidden="1" customHeight="1">
      <c r="A223" s="172" t="s">
        <v>1825</v>
      </c>
      <c r="B223" s="176">
        <v>46076</v>
      </c>
      <c r="C223" s="172" t="s">
        <v>81</v>
      </c>
      <c r="D223" s="172" t="s">
        <v>82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0</v>
      </c>
      <c r="J223" s="176">
        <v>46063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6.69</v>
      </c>
    </row>
    <row r="224" spans="1:16" ht="19.5" hidden="1" customHeight="1">
      <c r="A224" s="172" t="s">
        <v>2414</v>
      </c>
      <c r="B224" s="176">
        <v>46076</v>
      </c>
      <c r="C224" s="172" t="s">
        <v>92</v>
      </c>
      <c r="D224" s="172" t="s">
        <v>24</v>
      </c>
      <c r="E224" s="172" t="s">
        <v>60</v>
      </c>
      <c r="F224" s="172" t="s">
        <v>1426</v>
      </c>
      <c r="G224" s="172" t="s">
        <v>84</v>
      </c>
      <c r="H224" s="177">
        <v>1</v>
      </c>
      <c r="I224" s="178">
        <v>0</v>
      </c>
      <c r="J224" s="176">
        <v>46071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2414</v>
      </c>
      <c r="B225" s="176">
        <v>46076</v>
      </c>
      <c r="C225" s="172" t="s">
        <v>81</v>
      </c>
      <c r="D225" s="172" t="s">
        <v>95</v>
      </c>
      <c r="E225" s="172" t="s">
        <v>60</v>
      </c>
      <c r="F225" s="172" t="s">
        <v>1426</v>
      </c>
      <c r="G225" s="172" t="s">
        <v>84</v>
      </c>
      <c r="H225" s="177">
        <v>1</v>
      </c>
      <c r="I225" s="178">
        <v>0</v>
      </c>
      <c r="J225" s="176">
        <v>46071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-15.56</v>
      </c>
    </row>
    <row r="226" spans="1:16" ht="19.5" hidden="1" customHeight="1">
      <c r="A226" s="172" t="s">
        <v>2415</v>
      </c>
      <c r="B226" s="176">
        <v>46076</v>
      </c>
      <c r="C226" s="172" t="s">
        <v>92</v>
      </c>
      <c r="D226" s="172" t="s">
        <v>24</v>
      </c>
      <c r="E226" s="172" t="s">
        <v>57</v>
      </c>
      <c r="F226" s="172" t="s">
        <v>1263</v>
      </c>
      <c r="G226" s="172" t="s">
        <v>84</v>
      </c>
      <c r="H226" s="177">
        <v>1</v>
      </c>
      <c r="I226" s="178">
        <v>2400</v>
      </c>
      <c r="J226" s="176">
        <v>46074</v>
      </c>
      <c r="K226" s="172" t="s">
        <v>93</v>
      </c>
      <c r="L226" s="172" t="s">
        <v>94</v>
      </c>
      <c r="M226" s="179">
        <v>0.43</v>
      </c>
      <c r="N226" s="177"/>
      <c r="O226" s="177">
        <v>38</v>
      </c>
      <c r="P226" s="180">
        <v>-134.79</v>
      </c>
    </row>
    <row r="227" spans="1:16" ht="19.5" hidden="1" customHeight="1">
      <c r="A227" s="172" t="s">
        <v>2415</v>
      </c>
      <c r="B227" s="176">
        <v>46076</v>
      </c>
      <c r="C227" s="172" t="s">
        <v>100</v>
      </c>
      <c r="D227" s="172" t="s">
        <v>101</v>
      </c>
      <c r="E227" s="172" t="s">
        <v>57</v>
      </c>
      <c r="F227" s="172" t="s">
        <v>1263</v>
      </c>
      <c r="G227" s="172" t="s">
        <v>84</v>
      </c>
      <c r="H227" s="177">
        <v>1</v>
      </c>
      <c r="I227" s="178">
        <v>2400</v>
      </c>
      <c r="J227" s="176">
        <v>46074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1016.11</v>
      </c>
    </row>
    <row r="228" spans="1:16" ht="19.5" hidden="1" customHeight="1">
      <c r="A228" s="172" t="s">
        <v>2415</v>
      </c>
      <c r="B228" s="176">
        <v>46076</v>
      </c>
      <c r="C228" s="172" t="s">
        <v>100</v>
      </c>
      <c r="D228" s="172" t="s">
        <v>102</v>
      </c>
      <c r="E228" s="172" t="s">
        <v>57</v>
      </c>
      <c r="F228" s="172" t="s">
        <v>1263</v>
      </c>
      <c r="G228" s="172" t="s">
        <v>84</v>
      </c>
      <c r="H228" s="177">
        <v>1</v>
      </c>
      <c r="I228" s="178">
        <v>2400</v>
      </c>
      <c r="J228" s="176">
        <v>46074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10.16</v>
      </c>
    </row>
    <row r="229" spans="1:16" ht="19.5" hidden="1" customHeight="1">
      <c r="A229" s="172" t="s">
        <v>2415</v>
      </c>
      <c r="B229" s="176">
        <v>46076</v>
      </c>
      <c r="C229" s="172" t="s">
        <v>100</v>
      </c>
      <c r="D229" s="172" t="s">
        <v>103</v>
      </c>
      <c r="E229" s="172" t="s">
        <v>57</v>
      </c>
      <c r="F229" s="172" t="s">
        <v>1263</v>
      </c>
      <c r="G229" s="172" t="s">
        <v>84</v>
      </c>
      <c r="H229" s="177">
        <v>1</v>
      </c>
      <c r="I229" s="178">
        <v>2400</v>
      </c>
      <c r="J229" s="176">
        <v>46074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1373.73</v>
      </c>
    </row>
    <row r="230" spans="1:16" ht="19.5" hidden="1" customHeight="1">
      <c r="A230" s="172" t="s">
        <v>2415</v>
      </c>
      <c r="B230" s="176">
        <v>46076</v>
      </c>
      <c r="C230" s="172" t="s">
        <v>104</v>
      </c>
      <c r="D230" s="172" t="s">
        <v>105</v>
      </c>
      <c r="E230" s="172" t="s">
        <v>57</v>
      </c>
      <c r="F230" s="172" t="s">
        <v>1263</v>
      </c>
      <c r="G230" s="172" t="s">
        <v>84</v>
      </c>
      <c r="H230" s="177">
        <v>1</v>
      </c>
      <c r="I230" s="178">
        <v>2400</v>
      </c>
      <c r="J230" s="176">
        <v>46074</v>
      </c>
      <c r="K230" s="172" t="s">
        <v>93</v>
      </c>
      <c r="L230" s="172" t="s">
        <v>94</v>
      </c>
      <c r="M230" s="179">
        <v>0.43</v>
      </c>
      <c r="N230" s="177"/>
      <c r="O230" s="177"/>
      <c r="P230" s="180">
        <v>-1032</v>
      </c>
    </row>
    <row r="231" spans="1:16" ht="19.5" hidden="1" customHeight="1">
      <c r="A231" s="172" t="s">
        <v>2415</v>
      </c>
      <c r="B231" s="176">
        <v>46076</v>
      </c>
      <c r="C231" s="172" t="s">
        <v>81</v>
      </c>
      <c r="D231" s="172" t="s">
        <v>95</v>
      </c>
      <c r="E231" s="172" t="s">
        <v>57</v>
      </c>
      <c r="F231" s="172" t="s">
        <v>1263</v>
      </c>
      <c r="G231" s="172" t="s">
        <v>84</v>
      </c>
      <c r="H231" s="177">
        <v>1</v>
      </c>
      <c r="I231" s="178">
        <v>2400</v>
      </c>
      <c r="J231" s="176">
        <v>46074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-12.2</v>
      </c>
    </row>
    <row r="232" spans="1:16" ht="19.5" hidden="1" customHeight="1">
      <c r="A232" s="172" t="s">
        <v>2414</v>
      </c>
      <c r="B232" s="176">
        <v>46076</v>
      </c>
      <c r="C232" s="172" t="s">
        <v>92</v>
      </c>
      <c r="D232" s="172" t="s">
        <v>96</v>
      </c>
      <c r="E232" s="172" t="s">
        <v>60</v>
      </c>
      <c r="F232" s="172" t="s">
        <v>1426</v>
      </c>
      <c r="G232" s="172" t="s">
        <v>84</v>
      </c>
      <c r="H232" s="177">
        <v>1</v>
      </c>
      <c r="I232" s="178">
        <v>0</v>
      </c>
      <c r="J232" s="176">
        <v>46071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0</v>
      </c>
    </row>
    <row r="233" spans="1:16" ht="19.5" hidden="1" customHeight="1">
      <c r="A233" s="172" t="s">
        <v>2414</v>
      </c>
      <c r="B233" s="176">
        <v>46076</v>
      </c>
      <c r="C233" s="172" t="s">
        <v>92</v>
      </c>
      <c r="D233" s="172" t="s">
        <v>97</v>
      </c>
      <c r="E233" s="172" t="s">
        <v>60</v>
      </c>
      <c r="F233" s="172" t="s">
        <v>1426</v>
      </c>
      <c r="G233" s="172" t="s">
        <v>84</v>
      </c>
      <c r="H233" s="177">
        <v>1</v>
      </c>
      <c r="I233" s="178">
        <v>0</v>
      </c>
      <c r="J233" s="176">
        <v>46071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-56.94</v>
      </c>
    </row>
    <row r="234" spans="1:16" ht="19.5" hidden="1" customHeight="1">
      <c r="A234" s="172" t="s">
        <v>2414</v>
      </c>
      <c r="B234" s="176">
        <v>46076</v>
      </c>
      <c r="C234" s="172" t="s">
        <v>81</v>
      </c>
      <c r="D234" s="172" t="s">
        <v>98</v>
      </c>
      <c r="E234" s="172" t="s">
        <v>60</v>
      </c>
      <c r="F234" s="172" t="s">
        <v>1426</v>
      </c>
      <c r="G234" s="172" t="s">
        <v>84</v>
      </c>
      <c r="H234" s="177">
        <v>1</v>
      </c>
      <c r="I234" s="178">
        <v>0</v>
      </c>
      <c r="J234" s="176">
        <v>46071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-15</v>
      </c>
    </row>
    <row r="235" spans="1:16" ht="19.5" hidden="1" customHeight="1">
      <c r="A235" s="172" t="s">
        <v>2415</v>
      </c>
      <c r="B235" s="176">
        <v>46076</v>
      </c>
      <c r="C235" s="172" t="s">
        <v>81</v>
      </c>
      <c r="D235" s="172" t="s">
        <v>82</v>
      </c>
      <c r="E235" s="172" t="s">
        <v>57</v>
      </c>
      <c r="F235" s="172" t="s">
        <v>1263</v>
      </c>
      <c r="G235" s="172" t="s">
        <v>84</v>
      </c>
      <c r="H235" s="177">
        <v>1</v>
      </c>
      <c r="I235" s="178">
        <v>0</v>
      </c>
      <c r="J235" s="176">
        <v>46074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-19.309999999999999</v>
      </c>
    </row>
    <row r="236" spans="1:16" ht="19.5" hidden="1" customHeight="1">
      <c r="A236" s="172" t="s">
        <v>2416</v>
      </c>
      <c r="B236" s="176">
        <v>46076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2350</v>
      </c>
      <c r="J236" s="176">
        <v>46064</v>
      </c>
      <c r="K236" s="172" t="s">
        <v>93</v>
      </c>
      <c r="L236" s="172" t="s">
        <v>94</v>
      </c>
      <c r="M236" s="179">
        <v>0.43</v>
      </c>
      <c r="N236" s="177"/>
      <c r="O236" s="177">
        <v>37</v>
      </c>
      <c r="P236" s="180">
        <v>-126.72</v>
      </c>
    </row>
    <row r="237" spans="1:16" ht="19.5" hidden="1" customHeight="1">
      <c r="A237" s="172" t="s">
        <v>2416</v>
      </c>
      <c r="B237" s="176">
        <v>46076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2350</v>
      </c>
      <c r="J237" s="176">
        <v>46064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885.71</v>
      </c>
    </row>
    <row r="238" spans="1:16" ht="19.5" hidden="1" customHeight="1">
      <c r="A238" s="172" t="s">
        <v>2416</v>
      </c>
      <c r="B238" s="176">
        <v>46076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2350</v>
      </c>
      <c r="J238" s="176">
        <v>46064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8.86</v>
      </c>
    </row>
    <row r="239" spans="1:16" ht="19.5" hidden="1" customHeight="1">
      <c r="A239" s="172" t="s">
        <v>2416</v>
      </c>
      <c r="B239" s="176">
        <v>46076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2350</v>
      </c>
      <c r="J239" s="176">
        <v>46064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1455.43</v>
      </c>
    </row>
    <row r="240" spans="1:16" ht="19.5" hidden="1" customHeight="1">
      <c r="A240" s="172" t="s">
        <v>2416</v>
      </c>
      <c r="B240" s="176">
        <v>46076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2350</v>
      </c>
      <c r="J240" s="176">
        <v>46064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-1010.5</v>
      </c>
    </row>
    <row r="241" spans="1:16" ht="19.5" hidden="1" customHeight="1">
      <c r="A241" s="172" t="s">
        <v>2416</v>
      </c>
      <c r="B241" s="176">
        <v>46076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2350</v>
      </c>
      <c r="J241" s="176">
        <v>46064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-13.43</v>
      </c>
    </row>
    <row r="242" spans="1:16" ht="19.5" hidden="1" customHeight="1">
      <c r="A242" s="172" t="s">
        <v>2416</v>
      </c>
      <c r="B242" s="176">
        <v>46076</v>
      </c>
      <c r="C242" s="172" t="s">
        <v>81</v>
      </c>
      <c r="D242" s="172" t="s">
        <v>82</v>
      </c>
      <c r="E242" s="172" t="s">
        <v>52</v>
      </c>
      <c r="F242" s="172" t="s">
        <v>90</v>
      </c>
      <c r="G242" s="172" t="s">
        <v>84</v>
      </c>
      <c r="H242" s="177">
        <v>1</v>
      </c>
      <c r="I242" s="178">
        <v>0</v>
      </c>
      <c r="J242" s="176">
        <v>46064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-16.829999999999998</v>
      </c>
    </row>
    <row r="243" spans="1:16" ht="19.5" hidden="1" customHeight="1">
      <c r="A243" s="172" t="s">
        <v>2417</v>
      </c>
      <c r="B243" s="176">
        <v>46076</v>
      </c>
      <c r="C243" s="172" t="s">
        <v>92</v>
      </c>
      <c r="D243" s="172" t="s">
        <v>24</v>
      </c>
      <c r="E243" s="172" t="s">
        <v>55</v>
      </c>
      <c r="F243" s="172" t="s">
        <v>1272</v>
      </c>
      <c r="G243" s="172" t="s">
        <v>84</v>
      </c>
      <c r="H243" s="177">
        <v>1</v>
      </c>
      <c r="I243" s="178">
        <v>2400</v>
      </c>
      <c r="J243" s="176">
        <v>46075</v>
      </c>
      <c r="K243" s="172" t="s">
        <v>93</v>
      </c>
      <c r="L243" s="172" t="s">
        <v>94</v>
      </c>
      <c r="M243" s="179">
        <v>0.43</v>
      </c>
      <c r="N243" s="177"/>
      <c r="O243" s="177">
        <v>37</v>
      </c>
      <c r="P243" s="180">
        <v>-127.72</v>
      </c>
    </row>
    <row r="244" spans="1:16" ht="19.5" hidden="1" customHeight="1">
      <c r="A244" s="172" t="s">
        <v>2417</v>
      </c>
      <c r="B244" s="176">
        <v>46076</v>
      </c>
      <c r="C244" s="172" t="s">
        <v>100</v>
      </c>
      <c r="D244" s="172" t="s">
        <v>101</v>
      </c>
      <c r="E244" s="172" t="s">
        <v>55</v>
      </c>
      <c r="F244" s="172" t="s">
        <v>1272</v>
      </c>
      <c r="G244" s="172" t="s">
        <v>84</v>
      </c>
      <c r="H244" s="177">
        <v>1</v>
      </c>
      <c r="I244" s="178">
        <v>2400</v>
      </c>
      <c r="J244" s="176">
        <v>46075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985.71</v>
      </c>
    </row>
    <row r="245" spans="1:16" ht="19.5" hidden="1" customHeight="1">
      <c r="A245" s="172" t="s">
        <v>2417</v>
      </c>
      <c r="B245" s="176">
        <v>46076</v>
      </c>
      <c r="C245" s="172" t="s">
        <v>100</v>
      </c>
      <c r="D245" s="172" t="s">
        <v>102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2400</v>
      </c>
      <c r="J245" s="176">
        <v>46075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9.86</v>
      </c>
    </row>
    <row r="246" spans="1:16" ht="19.5" hidden="1" customHeight="1">
      <c r="A246" s="172" t="s">
        <v>2417</v>
      </c>
      <c r="B246" s="176">
        <v>46076</v>
      </c>
      <c r="C246" s="172" t="s">
        <v>100</v>
      </c>
      <c r="D246" s="172" t="s">
        <v>103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2400</v>
      </c>
      <c r="J246" s="176">
        <v>46075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1404.43</v>
      </c>
    </row>
    <row r="247" spans="1:16" ht="19.5" hidden="1" customHeight="1">
      <c r="A247" s="172" t="s">
        <v>2417</v>
      </c>
      <c r="B247" s="176">
        <v>46076</v>
      </c>
      <c r="C247" s="172" t="s">
        <v>104</v>
      </c>
      <c r="D247" s="172" t="s">
        <v>105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2400</v>
      </c>
      <c r="J247" s="176">
        <v>46075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-1032</v>
      </c>
    </row>
    <row r="248" spans="1:16" ht="19.5" hidden="1" customHeight="1">
      <c r="A248" s="172" t="s">
        <v>2417</v>
      </c>
      <c r="B248" s="176">
        <v>46076</v>
      </c>
      <c r="C248" s="172" t="s">
        <v>81</v>
      </c>
      <c r="D248" s="172" t="s">
        <v>95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2400</v>
      </c>
      <c r="J248" s="176">
        <v>46075</v>
      </c>
      <c r="K248" s="172" t="s">
        <v>93</v>
      </c>
      <c r="L248" s="172" t="s">
        <v>94</v>
      </c>
      <c r="M248" s="179">
        <v>0.43</v>
      </c>
      <c r="N248" s="177"/>
      <c r="O248" s="177"/>
      <c r="P248" s="180">
        <v>-10.16</v>
      </c>
    </row>
    <row r="249" spans="1:16" ht="19.5" hidden="1" customHeight="1">
      <c r="A249" s="172" t="s">
        <v>2417</v>
      </c>
      <c r="B249" s="176">
        <v>46076</v>
      </c>
      <c r="C249" s="172" t="s">
        <v>81</v>
      </c>
      <c r="D249" s="172" t="s">
        <v>82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46075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-18.73</v>
      </c>
    </row>
    <row r="250" spans="1:16" ht="19.5" hidden="1" customHeight="1">
      <c r="A250" s="172" t="s">
        <v>2418</v>
      </c>
      <c r="B250" s="176">
        <v>46076</v>
      </c>
      <c r="C250" s="172" t="s">
        <v>92</v>
      </c>
      <c r="D250" s="172" t="s">
        <v>24</v>
      </c>
      <c r="E250" s="172" t="s">
        <v>60</v>
      </c>
      <c r="F250" s="172" t="s">
        <v>1426</v>
      </c>
      <c r="G250" s="172" t="s">
        <v>84</v>
      </c>
      <c r="H250" s="177">
        <v>1</v>
      </c>
      <c r="I250" s="178">
        <v>2500</v>
      </c>
      <c r="J250" s="176">
        <v>46073</v>
      </c>
      <c r="K250" s="172" t="s">
        <v>93</v>
      </c>
      <c r="L250" s="172" t="s">
        <v>94</v>
      </c>
      <c r="M250" s="179">
        <v>0.43</v>
      </c>
      <c r="N250" s="177"/>
      <c r="O250" s="177">
        <v>38</v>
      </c>
      <c r="P250" s="180">
        <v>-136.99</v>
      </c>
    </row>
    <row r="251" spans="1:16" ht="19.5" hidden="1" customHeight="1">
      <c r="A251" s="172" t="s">
        <v>2418</v>
      </c>
      <c r="B251" s="176">
        <v>46076</v>
      </c>
      <c r="C251" s="172" t="s">
        <v>100</v>
      </c>
      <c r="D251" s="172" t="s">
        <v>101</v>
      </c>
      <c r="E251" s="172" t="s">
        <v>60</v>
      </c>
      <c r="F251" s="172" t="s">
        <v>1426</v>
      </c>
      <c r="G251" s="172" t="s">
        <v>84</v>
      </c>
      <c r="H251" s="177">
        <v>1</v>
      </c>
      <c r="I251" s="178">
        <v>2500</v>
      </c>
      <c r="J251" s="176">
        <v>46073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1070.3399999999999</v>
      </c>
    </row>
    <row r="252" spans="1:16" ht="19.5" hidden="1" customHeight="1">
      <c r="A252" s="172" t="s">
        <v>2418</v>
      </c>
      <c r="B252" s="176">
        <v>46076</v>
      </c>
      <c r="C252" s="172" t="s">
        <v>100</v>
      </c>
      <c r="D252" s="172" t="s">
        <v>102</v>
      </c>
      <c r="E252" s="172" t="s">
        <v>60</v>
      </c>
      <c r="F252" s="172" t="s">
        <v>1426</v>
      </c>
      <c r="G252" s="172" t="s">
        <v>84</v>
      </c>
      <c r="H252" s="177">
        <v>1</v>
      </c>
      <c r="I252" s="178">
        <v>2500</v>
      </c>
      <c r="J252" s="176">
        <v>46073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10.7</v>
      </c>
    </row>
    <row r="253" spans="1:16" ht="19.5" hidden="1" customHeight="1">
      <c r="A253" s="172" t="s">
        <v>2418</v>
      </c>
      <c r="B253" s="176">
        <v>46076</v>
      </c>
      <c r="C253" s="172" t="s">
        <v>100</v>
      </c>
      <c r="D253" s="172" t="s">
        <v>103</v>
      </c>
      <c r="E253" s="172" t="s">
        <v>60</v>
      </c>
      <c r="F253" s="172" t="s">
        <v>1426</v>
      </c>
      <c r="G253" s="172" t="s">
        <v>84</v>
      </c>
      <c r="H253" s="177">
        <v>1</v>
      </c>
      <c r="I253" s="178">
        <v>2500</v>
      </c>
      <c r="J253" s="176">
        <v>46073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1418.96</v>
      </c>
    </row>
    <row r="254" spans="1:16" ht="19.5" hidden="1" customHeight="1">
      <c r="A254" s="172" t="s">
        <v>2418</v>
      </c>
      <c r="B254" s="176">
        <v>46076</v>
      </c>
      <c r="C254" s="172" t="s">
        <v>104</v>
      </c>
      <c r="D254" s="172" t="s">
        <v>105</v>
      </c>
      <c r="E254" s="172" t="s">
        <v>60</v>
      </c>
      <c r="F254" s="172" t="s">
        <v>1426</v>
      </c>
      <c r="G254" s="172" t="s">
        <v>84</v>
      </c>
      <c r="H254" s="177">
        <v>1</v>
      </c>
      <c r="I254" s="178">
        <v>2500</v>
      </c>
      <c r="J254" s="176">
        <v>46073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-1075</v>
      </c>
    </row>
    <row r="255" spans="1:16" ht="19.5" hidden="1" customHeight="1">
      <c r="A255" s="172" t="s">
        <v>2418</v>
      </c>
      <c r="B255" s="176">
        <v>46076</v>
      </c>
      <c r="C255" s="172" t="s">
        <v>81</v>
      </c>
      <c r="D255" s="172" t="s">
        <v>95</v>
      </c>
      <c r="E255" s="172" t="s">
        <v>60</v>
      </c>
      <c r="F255" s="172" t="s">
        <v>1426</v>
      </c>
      <c r="G255" s="172" t="s">
        <v>84</v>
      </c>
      <c r="H255" s="177">
        <v>1</v>
      </c>
      <c r="I255" s="178">
        <v>2500</v>
      </c>
      <c r="J255" s="176">
        <v>46073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-9.75</v>
      </c>
    </row>
    <row r="256" spans="1:16" ht="19.5" hidden="1" customHeight="1">
      <c r="A256" s="172" t="s">
        <v>2418</v>
      </c>
      <c r="B256" s="176">
        <v>46076</v>
      </c>
      <c r="C256" s="172" t="s">
        <v>81</v>
      </c>
      <c r="D256" s="172" t="s">
        <v>82</v>
      </c>
      <c r="E256" s="172" t="s">
        <v>60</v>
      </c>
      <c r="F256" s="172" t="s">
        <v>1426</v>
      </c>
      <c r="G256" s="172" t="s">
        <v>84</v>
      </c>
      <c r="H256" s="177">
        <v>1</v>
      </c>
      <c r="I256" s="178">
        <v>0</v>
      </c>
      <c r="J256" s="176">
        <v>46073</v>
      </c>
      <c r="K256" s="172" t="s">
        <v>85</v>
      </c>
      <c r="L256" s="172" t="s">
        <v>85</v>
      </c>
      <c r="M256" s="179">
        <v>0</v>
      </c>
      <c r="N256" s="177"/>
      <c r="O256" s="177"/>
      <c r="P256" s="180">
        <v>-20.34</v>
      </c>
    </row>
    <row r="257" spans="1:16" ht="19.5" hidden="1" customHeight="1">
      <c r="A257" s="172" t="s">
        <v>2419</v>
      </c>
      <c r="B257" s="176">
        <v>46076</v>
      </c>
      <c r="C257" s="172" t="s">
        <v>92</v>
      </c>
      <c r="D257" s="172" t="s">
        <v>24</v>
      </c>
      <c r="E257" s="172" t="s">
        <v>60</v>
      </c>
      <c r="F257" s="172" t="s">
        <v>1426</v>
      </c>
      <c r="G257" s="172" t="s">
        <v>84</v>
      </c>
      <c r="H257" s="177">
        <v>1</v>
      </c>
      <c r="I257" s="178">
        <v>2500</v>
      </c>
      <c r="J257" s="176">
        <v>46073</v>
      </c>
      <c r="K257" s="172" t="s">
        <v>93</v>
      </c>
      <c r="L257" s="172" t="s">
        <v>94</v>
      </c>
      <c r="M257" s="179">
        <v>0.43</v>
      </c>
      <c r="N257" s="177"/>
      <c r="O257" s="177">
        <v>38</v>
      </c>
      <c r="P257" s="180">
        <v>-136.99</v>
      </c>
    </row>
    <row r="258" spans="1:16" ht="19.5" hidden="1" customHeight="1">
      <c r="A258" s="172" t="s">
        <v>2419</v>
      </c>
      <c r="B258" s="176">
        <v>46076</v>
      </c>
      <c r="C258" s="172" t="s">
        <v>100</v>
      </c>
      <c r="D258" s="172" t="s">
        <v>101</v>
      </c>
      <c r="E258" s="172" t="s">
        <v>60</v>
      </c>
      <c r="F258" s="172" t="s">
        <v>1426</v>
      </c>
      <c r="G258" s="172" t="s">
        <v>84</v>
      </c>
      <c r="H258" s="177">
        <v>1</v>
      </c>
      <c r="I258" s="178">
        <v>2500</v>
      </c>
      <c r="J258" s="176">
        <v>46073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1067.3</v>
      </c>
    </row>
    <row r="259" spans="1:16" ht="19.5" hidden="1" customHeight="1">
      <c r="A259" s="172" t="s">
        <v>2419</v>
      </c>
      <c r="B259" s="176">
        <v>46076</v>
      </c>
      <c r="C259" s="172" t="s">
        <v>100</v>
      </c>
      <c r="D259" s="172" t="s">
        <v>102</v>
      </c>
      <c r="E259" s="172" t="s">
        <v>60</v>
      </c>
      <c r="F259" s="172" t="s">
        <v>1426</v>
      </c>
      <c r="G259" s="172" t="s">
        <v>84</v>
      </c>
      <c r="H259" s="177">
        <v>1</v>
      </c>
      <c r="I259" s="178">
        <v>2500</v>
      </c>
      <c r="J259" s="176">
        <v>46073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10.67</v>
      </c>
    </row>
    <row r="260" spans="1:16" ht="19.5" hidden="1" customHeight="1">
      <c r="A260" s="172" t="s">
        <v>2419</v>
      </c>
      <c r="B260" s="176">
        <v>46076</v>
      </c>
      <c r="C260" s="172" t="s">
        <v>100</v>
      </c>
      <c r="D260" s="172" t="s">
        <v>103</v>
      </c>
      <c r="E260" s="172" t="s">
        <v>60</v>
      </c>
      <c r="F260" s="172" t="s">
        <v>1426</v>
      </c>
      <c r="G260" s="172" t="s">
        <v>84</v>
      </c>
      <c r="H260" s="177">
        <v>1</v>
      </c>
      <c r="I260" s="178">
        <v>2500</v>
      </c>
      <c r="J260" s="176">
        <v>46073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1422.03</v>
      </c>
    </row>
    <row r="261" spans="1:16" ht="19.5" hidden="1" customHeight="1">
      <c r="A261" s="172" t="s">
        <v>2419</v>
      </c>
      <c r="B261" s="176">
        <v>46076</v>
      </c>
      <c r="C261" s="172" t="s">
        <v>104</v>
      </c>
      <c r="D261" s="172" t="s">
        <v>105</v>
      </c>
      <c r="E261" s="172" t="s">
        <v>60</v>
      </c>
      <c r="F261" s="172" t="s">
        <v>1426</v>
      </c>
      <c r="G261" s="172" t="s">
        <v>84</v>
      </c>
      <c r="H261" s="177">
        <v>1</v>
      </c>
      <c r="I261" s="178">
        <v>2500</v>
      </c>
      <c r="J261" s="176">
        <v>46073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-1075</v>
      </c>
    </row>
    <row r="262" spans="1:16" ht="19.5" hidden="1" customHeight="1">
      <c r="A262" s="172" t="s">
        <v>2419</v>
      </c>
      <c r="B262" s="176">
        <v>46076</v>
      </c>
      <c r="C262" s="172" t="s">
        <v>81</v>
      </c>
      <c r="D262" s="172" t="s">
        <v>95</v>
      </c>
      <c r="E262" s="172" t="s">
        <v>60</v>
      </c>
      <c r="F262" s="172" t="s">
        <v>1426</v>
      </c>
      <c r="G262" s="172" t="s">
        <v>84</v>
      </c>
      <c r="H262" s="177">
        <v>1</v>
      </c>
      <c r="I262" s="178">
        <v>2500</v>
      </c>
      <c r="J262" s="176">
        <v>46073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-12.37</v>
      </c>
    </row>
    <row r="263" spans="1:16" ht="19.5" hidden="1" customHeight="1">
      <c r="A263" s="172" t="s">
        <v>2230</v>
      </c>
      <c r="B263" s="176">
        <v>46076</v>
      </c>
      <c r="C263" s="172" t="s">
        <v>81</v>
      </c>
      <c r="D263" s="172" t="s">
        <v>82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46073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20.51</v>
      </c>
    </row>
    <row r="264" spans="1:16" ht="19.5" hidden="1" customHeight="1">
      <c r="A264" s="172" t="s">
        <v>2420</v>
      </c>
      <c r="B264" s="176">
        <v>46076</v>
      </c>
      <c r="C264" s="172" t="s">
        <v>81</v>
      </c>
      <c r="D264" s="172" t="s">
        <v>82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0</v>
      </c>
      <c r="J264" s="176">
        <v>46076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-20.07</v>
      </c>
    </row>
    <row r="265" spans="1:16" ht="19.5" customHeight="1">
      <c r="A265" s="172" t="s">
        <v>2264</v>
      </c>
      <c r="B265" s="176">
        <v>46076</v>
      </c>
      <c r="C265" s="172" t="s">
        <v>109</v>
      </c>
      <c r="D265" s="172" t="s">
        <v>139</v>
      </c>
      <c r="E265" s="172" t="s">
        <v>85</v>
      </c>
      <c r="F265" s="172" t="s">
        <v>85</v>
      </c>
      <c r="G265" s="172" t="s">
        <v>85</v>
      </c>
      <c r="H265" s="177">
        <v>0</v>
      </c>
      <c r="I265" s="178">
        <v>0</v>
      </c>
      <c r="J265" s="176">
        <v>46076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-285.85000000000002</v>
      </c>
    </row>
    <row r="266" spans="1:16" ht="19.5" customHeight="1">
      <c r="A266" s="172" t="s">
        <v>2262</v>
      </c>
      <c r="B266" s="176">
        <v>46076</v>
      </c>
      <c r="C266" s="172" t="s">
        <v>109</v>
      </c>
      <c r="D266" s="172" t="s">
        <v>139</v>
      </c>
      <c r="E266" s="172" t="s">
        <v>85</v>
      </c>
      <c r="F266" s="172" t="s">
        <v>85</v>
      </c>
      <c r="G266" s="172" t="s">
        <v>85</v>
      </c>
      <c r="H266" s="177">
        <v>0</v>
      </c>
      <c r="I266" s="178">
        <v>0</v>
      </c>
      <c r="J266" s="176">
        <v>46076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-294.04000000000002</v>
      </c>
    </row>
    <row r="267" spans="1:16" ht="19.5" customHeight="1">
      <c r="A267" s="172" t="s">
        <v>2257</v>
      </c>
      <c r="B267" s="176">
        <v>46076</v>
      </c>
      <c r="C267" s="172" t="s">
        <v>109</v>
      </c>
      <c r="D267" s="172" t="s">
        <v>139</v>
      </c>
      <c r="E267" s="172" t="s">
        <v>85</v>
      </c>
      <c r="F267" s="172" t="s">
        <v>85</v>
      </c>
      <c r="G267" s="172" t="s">
        <v>85</v>
      </c>
      <c r="H267" s="177">
        <v>0</v>
      </c>
      <c r="I267" s="178">
        <v>0</v>
      </c>
      <c r="J267" s="176">
        <v>46076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-287.76</v>
      </c>
    </row>
    <row r="268" spans="1:16" ht="19.5" customHeight="1">
      <c r="A268" s="172" t="s">
        <v>2263</v>
      </c>
      <c r="B268" s="176">
        <v>46076</v>
      </c>
      <c r="C268" s="172" t="s">
        <v>109</v>
      </c>
      <c r="D268" s="172" t="s">
        <v>139</v>
      </c>
      <c r="E268" s="172" t="s">
        <v>85</v>
      </c>
      <c r="F268" s="172" t="s">
        <v>85</v>
      </c>
      <c r="G268" s="172" t="s">
        <v>85</v>
      </c>
      <c r="H268" s="177">
        <v>0</v>
      </c>
      <c r="I268" s="178">
        <v>0</v>
      </c>
      <c r="J268" s="176">
        <v>46076</v>
      </c>
      <c r="K268" s="172" t="s">
        <v>85</v>
      </c>
      <c r="L268" s="172" t="s">
        <v>85</v>
      </c>
      <c r="M268" s="179">
        <v>0</v>
      </c>
      <c r="N268" s="177"/>
      <c r="O268" s="177"/>
      <c r="P268" s="180">
        <v>-301.36</v>
      </c>
    </row>
    <row r="269" spans="1:16" ht="19.5" customHeight="1">
      <c r="A269" s="172" t="s">
        <v>2256</v>
      </c>
      <c r="B269" s="176">
        <v>46076</v>
      </c>
      <c r="C269" s="172" t="s">
        <v>109</v>
      </c>
      <c r="D269" s="172" t="s">
        <v>139</v>
      </c>
      <c r="E269" s="172" t="s">
        <v>85</v>
      </c>
      <c r="F269" s="172" t="s">
        <v>85</v>
      </c>
      <c r="G269" s="172" t="s">
        <v>85</v>
      </c>
      <c r="H269" s="177">
        <v>0</v>
      </c>
      <c r="I269" s="178">
        <v>0</v>
      </c>
      <c r="J269" s="176">
        <v>46076</v>
      </c>
      <c r="K269" s="172" t="s">
        <v>85</v>
      </c>
      <c r="L269" s="172" t="s">
        <v>85</v>
      </c>
      <c r="M269" s="179">
        <v>0</v>
      </c>
      <c r="N269" s="177"/>
      <c r="O269" s="177"/>
      <c r="P269" s="180">
        <v>-286.61</v>
      </c>
    </row>
    <row r="270" spans="1:16" ht="19.5" customHeight="1">
      <c r="A270" s="172" t="s">
        <v>2258</v>
      </c>
      <c r="B270" s="176">
        <v>46076</v>
      </c>
      <c r="C270" s="172" t="s">
        <v>109</v>
      </c>
      <c r="D270" s="172" t="s">
        <v>139</v>
      </c>
      <c r="E270" s="172" t="s">
        <v>85</v>
      </c>
      <c r="F270" s="172" t="s">
        <v>85</v>
      </c>
      <c r="G270" s="172" t="s">
        <v>85</v>
      </c>
      <c r="H270" s="177">
        <v>0</v>
      </c>
      <c r="I270" s="178">
        <v>0</v>
      </c>
      <c r="J270" s="176">
        <v>46076</v>
      </c>
      <c r="K270" s="172" t="s">
        <v>85</v>
      </c>
      <c r="L270" s="172" t="s">
        <v>85</v>
      </c>
      <c r="M270" s="179">
        <v>0</v>
      </c>
      <c r="N270" s="177"/>
      <c r="O270" s="177"/>
      <c r="P270" s="180">
        <v>-288.45999999999998</v>
      </c>
    </row>
    <row r="271" spans="1:16" ht="19.5" customHeight="1">
      <c r="A271" s="172" t="s">
        <v>2259</v>
      </c>
      <c r="B271" s="176">
        <v>46076</v>
      </c>
      <c r="C271" s="172" t="s">
        <v>109</v>
      </c>
      <c r="D271" s="172" t="s">
        <v>139</v>
      </c>
      <c r="E271" s="172" t="s">
        <v>85</v>
      </c>
      <c r="F271" s="172" t="s">
        <v>85</v>
      </c>
      <c r="G271" s="172" t="s">
        <v>85</v>
      </c>
      <c r="H271" s="177">
        <v>0</v>
      </c>
      <c r="I271" s="178">
        <v>0</v>
      </c>
      <c r="J271" s="176">
        <v>46076</v>
      </c>
      <c r="K271" s="172" t="s">
        <v>85</v>
      </c>
      <c r="L271" s="172" t="s">
        <v>85</v>
      </c>
      <c r="M271" s="179">
        <v>0</v>
      </c>
      <c r="N271" s="177"/>
      <c r="O271" s="177"/>
      <c r="P271" s="180">
        <v>-285.99</v>
      </c>
    </row>
    <row r="272" spans="1:16" ht="19.5" customHeight="1">
      <c r="A272" s="172" t="s">
        <v>2261</v>
      </c>
      <c r="B272" s="176">
        <v>46076</v>
      </c>
      <c r="C272" s="172" t="s">
        <v>109</v>
      </c>
      <c r="D272" s="172" t="s">
        <v>139</v>
      </c>
      <c r="E272" s="172" t="s">
        <v>85</v>
      </c>
      <c r="F272" s="172" t="s">
        <v>85</v>
      </c>
      <c r="G272" s="172" t="s">
        <v>85</v>
      </c>
      <c r="H272" s="177">
        <v>0</v>
      </c>
      <c r="I272" s="178">
        <v>0</v>
      </c>
      <c r="J272" s="176">
        <v>46076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-291.8</v>
      </c>
    </row>
    <row r="273" spans="1:16" ht="19.5" customHeight="1">
      <c r="A273" s="172" t="s">
        <v>2260</v>
      </c>
      <c r="B273" s="176">
        <v>46076</v>
      </c>
      <c r="C273" s="172" t="s">
        <v>109</v>
      </c>
      <c r="D273" s="172" t="s">
        <v>139</v>
      </c>
      <c r="E273" s="172" t="s">
        <v>85</v>
      </c>
      <c r="F273" s="172" t="s">
        <v>85</v>
      </c>
      <c r="G273" s="172" t="s">
        <v>85</v>
      </c>
      <c r="H273" s="177">
        <v>0</v>
      </c>
      <c r="I273" s="178">
        <v>0</v>
      </c>
      <c r="J273" s="176">
        <v>46076</v>
      </c>
      <c r="K273" s="172" t="s">
        <v>85</v>
      </c>
      <c r="L273" s="172" t="s">
        <v>85</v>
      </c>
      <c r="M273" s="179">
        <v>0</v>
      </c>
      <c r="N273" s="177"/>
      <c r="O273" s="177"/>
      <c r="P273" s="180">
        <v>-276.69</v>
      </c>
    </row>
    <row r="274" spans="1:16" ht="19.5" customHeight="1">
      <c r="A274" s="172" t="s">
        <v>1553</v>
      </c>
      <c r="B274" s="176">
        <v>46076</v>
      </c>
      <c r="C274" s="172" t="s">
        <v>109</v>
      </c>
      <c r="D274" s="172" t="s">
        <v>139</v>
      </c>
      <c r="E274" s="172" t="s">
        <v>85</v>
      </c>
      <c r="F274" s="172" t="s">
        <v>85</v>
      </c>
      <c r="G274" s="172" t="s">
        <v>85</v>
      </c>
      <c r="H274" s="177">
        <v>0</v>
      </c>
      <c r="I274" s="178">
        <v>0</v>
      </c>
      <c r="J274" s="176">
        <v>46076</v>
      </c>
      <c r="K274" s="172" t="s">
        <v>85</v>
      </c>
      <c r="L274" s="172" t="s">
        <v>85</v>
      </c>
      <c r="M274" s="179">
        <v>0</v>
      </c>
      <c r="N274" s="177"/>
      <c r="O274" s="177"/>
      <c r="P274" s="180">
        <v>-360.28</v>
      </c>
    </row>
    <row r="275" spans="1:16" ht="19.5" customHeight="1">
      <c r="A275" s="172" t="s">
        <v>141</v>
      </c>
      <c r="B275" s="176">
        <v>46076</v>
      </c>
      <c r="C275" s="172" t="s">
        <v>109</v>
      </c>
      <c r="D275" s="172" t="s">
        <v>139</v>
      </c>
      <c r="E275" s="172" t="s">
        <v>85</v>
      </c>
      <c r="F275" s="172" t="s">
        <v>85</v>
      </c>
      <c r="G275" s="172" t="s">
        <v>85</v>
      </c>
      <c r="H275" s="177">
        <v>0</v>
      </c>
      <c r="I275" s="178">
        <v>0</v>
      </c>
      <c r="J275" s="176">
        <v>46076</v>
      </c>
      <c r="K275" s="172" t="s">
        <v>85</v>
      </c>
      <c r="L275" s="172" t="s">
        <v>85</v>
      </c>
      <c r="M275" s="179">
        <v>0</v>
      </c>
      <c r="N275" s="177"/>
      <c r="O275" s="177"/>
      <c r="P275" s="180">
        <v>-432.56</v>
      </c>
    </row>
    <row r="276" spans="1:16" ht="19.5" customHeight="1">
      <c r="A276" s="172" t="s">
        <v>145</v>
      </c>
      <c r="B276" s="176">
        <v>46076</v>
      </c>
      <c r="C276" s="172" t="s">
        <v>109</v>
      </c>
      <c r="D276" s="172" t="s">
        <v>139</v>
      </c>
      <c r="E276" s="172" t="s">
        <v>85</v>
      </c>
      <c r="F276" s="172" t="s">
        <v>85</v>
      </c>
      <c r="G276" s="172" t="s">
        <v>85</v>
      </c>
      <c r="H276" s="177">
        <v>0</v>
      </c>
      <c r="I276" s="178">
        <v>0</v>
      </c>
      <c r="J276" s="176">
        <v>46076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-856.04</v>
      </c>
    </row>
    <row r="277" spans="1:16" ht="19.5" customHeight="1">
      <c r="A277" s="172" t="s">
        <v>138</v>
      </c>
      <c r="B277" s="176">
        <v>46076</v>
      </c>
      <c r="C277" s="172" t="s">
        <v>109</v>
      </c>
      <c r="D277" s="172" t="s">
        <v>139</v>
      </c>
      <c r="E277" s="172" t="s">
        <v>85</v>
      </c>
      <c r="F277" s="172" t="s">
        <v>85</v>
      </c>
      <c r="G277" s="172" t="s">
        <v>85</v>
      </c>
      <c r="H277" s="177">
        <v>0</v>
      </c>
      <c r="I277" s="178">
        <v>0</v>
      </c>
      <c r="J277" s="176">
        <v>46076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-699.42</v>
      </c>
    </row>
    <row r="278" spans="1:16" ht="19.5" customHeight="1">
      <c r="A278" s="172" t="s">
        <v>144</v>
      </c>
      <c r="B278" s="176">
        <v>46076</v>
      </c>
      <c r="C278" s="172" t="s">
        <v>109</v>
      </c>
      <c r="D278" s="172" t="s">
        <v>139</v>
      </c>
      <c r="E278" s="172" t="s">
        <v>85</v>
      </c>
      <c r="F278" s="172" t="s">
        <v>85</v>
      </c>
      <c r="G278" s="172" t="s">
        <v>85</v>
      </c>
      <c r="H278" s="177">
        <v>0</v>
      </c>
      <c r="I278" s="178">
        <v>0</v>
      </c>
      <c r="J278" s="176">
        <v>46076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-711.83</v>
      </c>
    </row>
    <row r="279" spans="1:16" ht="19.5" customHeight="1">
      <c r="A279" s="172" t="s">
        <v>142</v>
      </c>
      <c r="B279" s="176">
        <v>46076</v>
      </c>
      <c r="C279" s="172" t="s">
        <v>109</v>
      </c>
      <c r="D279" s="172" t="s">
        <v>143</v>
      </c>
      <c r="E279" s="172" t="s">
        <v>85</v>
      </c>
      <c r="F279" s="172" t="s">
        <v>85</v>
      </c>
      <c r="G279" s="172" t="s">
        <v>85</v>
      </c>
      <c r="H279" s="177">
        <v>0</v>
      </c>
      <c r="I279" s="178">
        <v>0</v>
      </c>
      <c r="J279" s="176">
        <v>46076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-4029.5</v>
      </c>
    </row>
    <row r="280" spans="1:16" ht="19.5" hidden="1" customHeight="1">
      <c r="A280" s="172" t="s">
        <v>2421</v>
      </c>
      <c r="B280" s="176">
        <v>46077</v>
      </c>
      <c r="C280" s="172" t="s">
        <v>92</v>
      </c>
      <c r="D280" s="172" t="s">
        <v>24</v>
      </c>
      <c r="E280" s="172" t="s">
        <v>56</v>
      </c>
      <c r="F280" s="172" t="s">
        <v>1213</v>
      </c>
      <c r="G280" s="172" t="s">
        <v>84</v>
      </c>
      <c r="H280" s="177">
        <v>1</v>
      </c>
      <c r="I280" s="178">
        <v>0</v>
      </c>
      <c r="J280" s="176">
        <v>46073</v>
      </c>
      <c r="K280" s="172" t="s">
        <v>93</v>
      </c>
      <c r="L280" s="172" t="s">
        <v>94</v>
      </c>
      <c r="M280" s="179">
        <v>0</v>
      </c>
      <c r="N280" s="177"/>
      <c r="O280" s="177">
        <v>38</v>
      </c>
      <c r="P280" s="180">
        <v>-56.94</v>
      </c>
    </row>
    <row r="281" spans="1:16" ht="19.5" hidden="1" customHeight="1">
      <c r="A281" s="172" t="s">
        <v>2421</v>
      </c>
      <c r="B281" s="176">
        <v>46077</v>
      </c>
      <c r="C281" s="172" t="s">
        <v>81</v>
      </c>
      <c r="D281" s="172" t="s">
        <v>95</v>
      </c>
      <c r="E281" s="172" t="s">
        <v>56</v>
      </c>
      <c r="F281" s="172" t="s">
        <v>1213</v>
      </c>
      <c r="G281" s="172" t="s">
        <v>84</v>
      </c>
      <c r="H281" s="177">
        <v>1</v>
      </c>
      <c r="I281" s="178">
        <v>0</v>
      </c>
      <c r="J281" s="176">
        <v>46073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-14.92</v>
      </c>
    </row>
    <row r="282" spans="1:16" ht="19.5" hidden="1" customHeight="1">
      <c r="A282" s="172" t="s">
        <v>2421</v>
      </c>
      <c r="B282" s="176">
        <v>46077</v>
      </c>
      <c r="C282" s="172" t="s">
        <v>92</v>
      </c>
      <c r="D282" s="172" t="s">
        <v>96</v>
      </c>
      <c r="E282" s="172" t="s">
        <v>56</v>
      </c>
      <c r="F282" s="172" t="s">
        <v>1213</v>
      </c>
      <c r="G282" s="172" t="s">
        <v>84</v>
      </c>
      <c r="H282" s="177">
        <v>1</v>
      </c>
      <c r="I282" s="178">
        <v>0</v>
      </c>
      <c r="J282" s="176">
        <v>46073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hidden="1" customHeight="1">
      <c r="A283" s="172" t="s">
        <v>2421</v>
      </c>
      <c r="B283" s="176">
        <v>46077</v>
      </c>
      <c r="C283" s="172" t="s">
        <v>92</v>
      </c>
      <c r="D283" s="172" t="s">
        <v>97</v>
      </c>
      <c r="E283" s="172" t="s">
        <v>56</v>
      </c>
      <c r="F283" s="172" t="s">
        <v>1213</v>
      </c>
      <c r="G283" s="172" t="s">
        <v>84</v>
      </c>
      <c r="H283" s="177">
        <v>1</v>
      </c>
      <c r="I283" s="178">
        <v>0</v>
      </c>
      <c r="J283" s="176">
        <v>46073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-56.94</v>
      </c>
    </row>
    <row r="284" spans="1:16" ht="19.5" hidden="1" customHeight="1">
      <c r="A284" s="172" t="s">
        <v>2421</v>
      </c>
      <c r="B284" s="176">
        <v>46077</v>
      </c>
      <c r="C284" s="172" t="s">
        <v>81</v>
      </c>
      <c r="D284" s="172" t="s">
        <v>98</v>
      </c>
      <c r="E284" s="172" t="s">
        <v>56</v>
      </c>
      <c r="F284" s="172" t="s">
        <v>1213</v>
      </c>
      <c r="G284" s="172" t="s">
        <v>84</v>
      </c>
      <c r="H284" s="177">
        <v>1</v>
      </c>
      <c r="I284" s="178">
        <v>0</v>
      </c>
      <c r="J284" s="176">
        <v>46073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-15</v>
      </c>
    </row>
    <row r="285" spans="1:16" ht="19.5" hidden="1" customHeight="1">
      <c r="A285" s="172" t="s">
        <v>2422</v>
      </c>
      <c r="B285" s="176">
        <v>46077</v>
      </c>
      <c r="C285" s="172" t="s">
        <v>92</v>
      </c>
      <c r="D285" s="172" t="s">
        <v>24</v>
      </c>
      <c r="E285" s="172" t="s">
        <v>43</v>
      </c>
      <c r="F285" s="172" t="s">
        <v>125</v>
      </c>
      <c r="G285" s="172" t="s">
        <v>84</v>
      </c>
      <c r="H285" s="177">
        <v>1</v>
      </c>
      <c r="I285" s="178">
        <v>0</v>
      </c>
      <c r="J285" s="176">
        <v>46060</v>
      </c>
      <c r="K285" s="172" t="s">
        <v>93</v>
      </c>
      <c r="L285" s="172" t="s">
        <v>94</v>
      </c>
      <c r="M285" s="179">
        <v>0</v>
      </c>
      <c r="N285" s="177"/>
      <c r="O285" s="177">
        <v>39</v>
      </c>
      <c r="P285" s="180">
        <v>-46.77</v>
      </c>
    </row>
    <row r="286" spans="1:16" ht="19.5" hidden="1" customHeight="1">
      <c r="A286" s="172" t="s">
        <v>2422</v>
      </c>
      <c r="B286" s="176">
        <v>46077</v>
      </c>
      <c r="C286" s="172" t="s">
        <v>92</v>
      </c>
      <c r="D286" s="172" t="s">
        <v>96</v>
      </c>
      <c r="E286" s="172" t="s">
        <v>43</v>
      </c>
      <c r="F286" s="172" t="s">
        <v>125</v>
      </c>
      <c r="G286" s="172" t="s">
        <v>84</v>
      </c>
      <c r="H286" s="177">
        <v>1</v>
      </c>
      <c r="I286" s="178">
        <v>0</v>
      </c>
      <c r="J286" s="176">
        <v>46060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0</v>
      </c>
    </row>
    <row r="287" spans="1:16" ht="19.5" hidden="1" customHeight="1">
      <c r="A287" s="172" t="s">
        <v>2422</v>
      </c>
      <c r="B287" s="176">
        <v>46077</v>
      </c>
      <c r="C287" s="172" t="s">
        <v>92</v>
      </c>
      <c r="D287" s="172" t="s">
        <v>97</v>
      </c>
      <c r="E287" s="172" t="s">
        <v>43</v>
      </c>
      <c r="F287" s="172" t="s">
        <v>125</v>
      </c>
      <c r="G287" s="172" t="s">
        <v>84</v>
      </c>
      <c r="H287" s="177">
        <v>1</v>
      </c>
      <c r="I287" s="178">
        <v>0</v>
      </c>
      <c r="J287" s="176">
        <v>46060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-46.77</v>
      </c>
    </row>
    <row r="288" spans="1:16" ht="19.5" hidden="1" customHeight="1">
      <c r="A288" s="172" t="s">
        <v>2423</v>
      </c>
      <c r="B288" s="176">
        <v>46077</v>
      </c>
      <c r="C288" s="172" t="s">
        <v>92</v>
      </c>
      <c r="D288" s="172" t="s">
        <v>24</v>
      </c>
      <c r="E288" s="172" t="s">
        <v>43</v>
      </c>
      <c r="F288" s="172" t="s">
        <v>125</v>
      </c>
      <c r="G288" s="172" t="s">
        <v>84</v>
      </c>
      <c r="H288" s="177">
        <v>1</v>
      </c>
      <c r="I288" s="178">
        <v>0</v>
      </c>
      <c r="J288" s="176">
        <v>46073</v>
      </c>
      <c r="K288" s="172" t="s">
        <v>93</v>
      </c>
      <c r="L288" s="172" t="s">
        <v>94</v>
      </c>
      <c r="M288" s="179">
        <v>0</v>
      </c>
      <c r="N288" s="177"/>
      <c r="O288" s="177">
        <v>38</v>
      </c>
      <c r="P288" s="180">
        <v>-46.77</v>
      </c>
    </row>
    <row r="289" spans="1:16" ht="19.5" hidden="1" customHeight="1">
      <c r="A289" s="172" t="s">
        <v>2423</v>
      </c>
      <c r="B289" s="176">
        <v>46077</v>
      </c>
      <c r="C289" s="172" t="s">
        <v>81</v>
      </c>
      <c r="D289" s="172" t="s">
        <v>95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46073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-17.09</v>
      </c>
    </row>
    <row r="290" spans="1:16" ht="19.5" hidden="1" customHeight="1">
      <c r="A290" s="172" t="s">
        <v>2423</v>
      </c>
      <c r="B290" s="176">
        <v>46077</v>
      </c>
      <c r="C290" s="172" t="s">
        <v>92</v>
      </c>
      <c r="D290" s="172" t="s">
        <v>96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46073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2423</v>
      </c>
      <c r="B291" s="176">
        <v>46077</v>
      </c>
      <c r="C291" s="172" t="s">
        <v>92</v>
      </c>
      <c r="D291" s="172" t="s">
        <v>97</v>
      </c>
      <c r="E291" s="172" t="s">
        <v>43</v>
      </c>
      <c r="F291" s="172" t="s">
        <v>125</v>
      </c>
      <c r="G291" s="172" t="s">
        <v>84</v>
      </c>
      <c r="H291" s="177">
        <v>1</v>
      </c>
      <c r="I291" s="178">
        <v>0</v>
      </c>
      <c r="J291" s="176">
        <v>46073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2423</v>
      </c>
      <c r="B292" s="176">
        <v>46077</v>
      </c>
      <c r="C292" s="172" t="s">
        <v>81</v>
      </c>
      <c r="D292" s="172" t="s">
        <v>98</v>
      </c>
      <c r="E292" s="172" t="s">
        <v>43</v>
      </c>
      <c r="F292" s="172" t="s">
        <v>125</v>
      </c>
      <c r="G292" s="172" t="s">
        <v>84</v>
      </c>
      <c r="H292" s="177">
        <v>1</v>
      </c>
      <c r="I292" s="178">
        <v>0</v>
      </c>
      <c r="J292" s="176">
        <v>46073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2424</v>
      </c>
      <c r="B293" s="176">
        <v>46077</v>
      </c>
      <c r="C293" s="172" t="s">
        <v>92</v>
      </c>
      <c r="D293" s="172" t="s">
        <v>24</v>
      </c>
      <c r="E293" s="172" t="s">
        <v>43</v>
      </c>
      <c r="F293" s="172" t="s">
        <v>125</v>
      </c>
      <c r="G293" s="172" t="s">
        <v>84</v>
      </c>
      <c r="H293" s="177">
        <v>1</v>
      </c>
      <c r="I293" s="178">
        <v>2350</v>
      </c>
      <c r="J293" s="176">
        <v>46068</v>
      </c>
      <c r="K293" s="172" t="s">
        <v>93</v>
      </c>
      <c r="L293" s="172" t="s">
        <v>94</v>
      </c>
      <c r="M293" s="179">
        <v>0.43</v>
      </c>
      <c r="N293" s="177"/>
      <c r="O293" s="177">
        <v>36</v>
      </c>
      <c r="P293" s="180">
        <v>-105.91</v>
      </c>
    </row>
    <row r="294" spans="1:16" ht="19.5" hidden="1" customHeight="1">
      <c r="A294" s="172" t="s">
        <v>2424</v>
      </c>
      <c r="B294" s="176">
        <v>46077</v>
      </c>
      <c r="C294" s="172" t="s">
        <v>100</v>
      </c>
      <c r="D294" s="172" t="s">
        <v>101</v>
      </c>
      <c r="E294" s="172" t="s">
        <v>43</v>
      </c>
      <c r="F294" s="172" t="s">
        <v>125</v>
      </c>
      <c r="G294" s="172" t="s">
        <v>84</v>
      </c>
      <c r="H294" s="177">
        <v>1</v>
      </c>
      <c r="I294" s="178">
        <v>2350</v>
      </c>
      <c r="J294" s="176">
        <v>46068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1083.81</v>
      </c>
    </row>
    <row r="295" spans="1:16" ht="19.5" hidden="1" customHeight="1">
      <c r="A295" s="172" t="s">
        <v>2424</v>
      </c>
      <c r="B295" s="176">
        <v>46077</v>
      </c>
      <c r="C295" s="172" t="s">
        <v>100</v>
      </c>
      <c r="D295" s="172" t="s">
        <v>102</v>
      </c>
      <c r="E295" s="172" t="s">
        <v>43</v>
      </c>
      <c r="F295" s="172" t="s">
        <v>125</v>
      </c>
      <c r="G295" s="172" t="s">
        <v>84</v>
      </c>
      <c r="H295" s="177">
        <v>1</v>
      </c>
      <c r="I295" s="178">
        <v>2350</v>
      </c>
      <c r="J295" s="176">
        <v>46068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hidden="1" customHeight="1">
      <c r="A296" s="172" t="s">
        <v>2424</v>
      </c>
      <c r="B296" s="176">
        <v>46077</v>
      </c>
      <c r="C296" s="172" t="s">
        <v>100</v>
      </c>
      <c r="D296" s="172" t="s">
        <v>103</v>
      </c>
      <c r="E296" s="172" t="s">
        <v>43</v>
      </c>
      <c r="F296" s="172" t="s">
        <v>125</v>
      </c>
      <c r="G296" s="172" t="s">
        <v>84</v>
      </c>
      <c r="H296" s="177">
        <v>1</v>
      </c>
      <c r="I296" s="178">
        <v>2350</v>
      </c>
      <c r="J296" s="176">
        <v>46068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1266.19</v>
      </c>
    </row>
    <row r="297" spans="1:16" ht="19.5" hidden="1" customHeight="1">
      <c r="A297" s="172" t="s">
        <v>2424</v>
      </c>
      <c r="B297" s="176">
        <v>46077</v>
      </c>
      <c r="C297" s="172" t="s">
        <v>104</v>
      </c>
      <c r="D297" s="172" t="s">
        <v>105</v>
      </c>
      <c r="E297" s="172" t="s">
        <v>43</v>
      </c>
      <c r="F297" s="172" t="s">
        <v>125</v>
      </c>
      <c r="G297" s="172" t="s">
        <v>84</v>
      </c>
      <c r="H297" s="177">
        <v>1</v>
      </c>
      <c r="I297" s="178">
        <v>2350</v>
      </c>
      <c r="J297" s="176">
        <v>46068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-1010.5</v>
      </c>
    </row>
    <row r="298" spans="1:16" ht="19.5" hidden="1" customHeight="1">
      <c r="A298" s="172" t="s">
        <v>2424</v>
      </c>
      <c r="B298" s="176">
        <v>46077</v>
      </c>
      <c r="C298" s="172" t="s">
        <v>81</v>
      </c>
      <c r="D298" s="172" t="s">
        <v>95</v>
      </c>
      <c r="E298" s="172" t="s">
        <v>43</v>
      </c>
      <c r="F298" s="172" t="s">
        <v>125</v>
      </c>
      <c r="G298" s="172" t="s">
        <v>84</v>
      </c>
      <c r="H298" s="177">
        <v>1</v>
      </c>
      <c r="I298" s="178">
        <v>2350</v>
      </c>
      <c r="J298" s="176">
        <v>46068</v>
      </c>
      <c r="K298" s="172" t="s">
        <v>93</v>
      </c>
      <c r="L298" s="172" t="s">
        <v>94</v>
      </c>
      <c r="M298" s="179">
        <v>0.43</v>
      </c>
      <c r="N298" s="177"/>
      <c r="O298" s="177"/>
      <c r="P298" s="180">
        <v>-1.61</v>
      </c>
    </row>
    <row r="299" spans="1:16" ht="19.5" hidden="1" customHeight="1">
      <c r="A299" s="172" t="s">
        <v>2425</v>
      </c>
      <c r="B299" s="176">
        <v>46077</v>
      </c>
      <c r="C299" s="172" t="s">
        <v>92</v>
      </c>
      <c r="D299" s="172" t="s">
        <v>24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46071</v>
      </c>
      <c r="K299" s="172" t="s">
        <v>93</v>
      </c>
      <c r="L299" s="172" t="s">
        <v>94</v>
      </c>
      <c r="M299" s="179">
        <v>0</v>
      </c>
      <c r="N299" s="177"/>
      <c r="O299" s="177">
        <v>39</v>
      </c>
      <c r="P299" s="180">
        <v>-56.94</v>
      </c>
    </row>
    <row r="300" spans="1:16" ht="19.5" hidden="1" customHeight="1">
      <c r="A300" s="172" t="s">
        <v>2425</v>
      </c>
      <c r="B300" s="176">
        <v>46077</v>
      </c>
      <c r="C300" s="172" t="s">
        <v>92</v>
      </c>
      <c r="D300" s="172" t="s">
        <v>96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46071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0</v>
      </c>
    </row>
    <row r="301" spans="1:16" ht="19.5" hidden="1" customHeight="1">
      <c r="A301" s="172" t="s">
        <v>2425</v>
      </c>
      <c r="B301" s="176">
        <v>46077</v>
      </c>
      <c r="C301" s="172" t="s">
        <v>92</v>
      </c>
      <c r="D301" s="172" t="s">
        <v>97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0</v>
      </c>
      <c r="J301" s="176">
        <v>46071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-56.94</v>
      </c>
    </row>
    <row r="302" spans="1:16" ht="19.5" hidden="1" customHeight="1">
      <c r="A302" s="172" t="s">
        <v>2426</v>
      </c>
      <c r="B302" s="176">
        <v>46077</v>
      </c>
      <c r="C302" s="172" t="s">
        <v>92</v>
      </c>
      <c r="D302" s="172" t="s">
        <v>24</v>
      </c>
      <c r="E302" s="172" t="s">
        <v>38</v>
      </c>
      <c r="F302" s="172" t="s">
        <v>87</v>
      </c>
      <c r="G302" s="172" t="s">
        <v>84</v>
      </c>
      <c r="H302" s="177">
        <v>1</v>
      </c>
      <c r="I302" s="178">
        <v>0</v>
      </c>
      <c r="J302" s="176">
        <v>46070</v>
      </c>
      <c r="K302" s="172" t="s">
        <v>93</v>
      </c>
      <c r="L302" s="172" t="s">
        <v>94</v>
      </c>
      <c r="M302" s="179">
        <v>0</v>
      </c>
      <c r="N302" s="177"/>
      <c r="O302" s="177">
        <v>39</v>
      </c>
      <c r="P302" s="180">
        <v>-46.77</v>
      </c>
    </row>
    <row r="303" spans="1:16" ht="19.5" hidden="1" customHeight="1">
      <c r="A303" s="172" t="s">
        <v>2426</v>
      </c>
      <c r="B303" s="176">
        <v>46077</v>
      </c>
      <c r="C303" s="172" t="s">
        <v>81</v>
      </c>
      <c r="D303" s="172" t="s">
        <v>95</v>
      </c>
      <c r="E303" s="172" t="s">
        <v>38</v>
      </c>
      <c r="F303" s="172" t="s">
        <v>87</v>
      </c>
      <c r="G303" s="172" t="s">
        <v>84</v>
      </c>
      <c r="H303" s="177">
        <v>1</v>
      </c>
      <c r="I303" s="178">
        <v>0</v>
      </c>
      <c r="J303" s="176">
        <v>46070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-11.88</v>
      </c>
    </row>
    <row r="304" spans="1:16" ht="19.5" hidden="1" customHeight="1">
      <c r="A304" s="172" t="s">
        <v>2426</v>
      </c>
      <c r="B304" s="176">
        <v>46077</v>
      </c>
      <c r="C304" s="172" t="s">
        <v>92</v>
      </c>
      <c r="D304" s="172" t="s">
        <v>96</v>
      </c>
      <c r="E304" s="172" t="s">
        <v>38</v>
      </c>
      <c r="F304" s="172" t="s">
        <v>87</v>
      </c>
      <c r="G304" s="172" t="s">
        <v>84</v>
      </c>
      <c r="H304" s="177">
        <v>1</v>
      </c>
      <c r="I304" s="178">
        <v>0</v>
      </c>
      <c r="J304" s="176">
        <v>46070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0</v>
      </c>
    </row>
    <row r="305" spans="1:16" ht="19.5" hidden="1" customHeight="1">
      <c r="A305" s="172" t="s">
        <v>2426</v>
      </c>
      <c r="B305" s="176">
        <v>46077</v>
      </c>
      <c r="C305" s="172" t="s">
        <v>92</v>
      </c>
      <c r="D305" s="172" t="s">
        <v>97</v>
      </c>
      <c r="E305" s="172" t="s">
        <v>38</v>
      </c>
      <c r="F305" s="172" t="s">
        <v>87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-46.77</v>
      </c>
    </row>
    <row r="306" spans="1:16" ht="19.5" hidden="1" customHeight="1">
      <c r="A306" s="172" t="s">
        <v>2426</v>
      </c>
      <c r="B306" s="176">
        <v>46077</v>
      </c>
      <c r="C306" s="172" t="s">
        <v>81</v>
      </c>
      <c r="D306" s="172" t="s">
        <v>98</v>
      </c>
      <c r="E306" s="172" t="s">
        <v>38</v>
      </c>
      <c r="F306" s="172" t="s">
        <v>87</v>
      </c>
      <c r="G306" s="172" t="s">
        <v>84</v>
      </c>
      <c r="H306" s="177">
        <v>1</v>
      </c>
      <c r="I306" s="178">
        <v>0</v>
      </c>
      <c r="J306" s="176">
        <v>46070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-15</v>
      </c>
    </row>
    <row r="307" spans="1:16" ht="19.5" hidden="1" customHeight="1">
      <c r="A307" s="172" t="s">
        <v>2427</v>
      </c>
      <c r="B307" s="176">
        <v>46077</v>
      </c>
      <c r="C307" s="172" t="s">
        <v>92</v>
      </c>
      <c r="D307" s="172" t="s">
        <v>24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46070</v>
      </c>
      <c r="K307" s="172" t="s">
        <v>93</v>
      </c>
      <c r="L307" s="172" t="s">
        <v>94</v>
      </c>
      <c r="M307" s="179">
        <v>0</v>
      </c>
      <c r="N307" s="177"/>
      <c r="O307" s="177">
        <v>39</v>
      </c>
      <c r="P307" s="180">
        <v>-46.77</v>
      </c>
    </row>
    <row r="308" spans="1:16" ht="19.5" hidden="1" customHeight="1">
      <c r="A308" s="172" t="s">
        <v>2427</v>
      </c>
      <c r="B308" s="176">
        <v>46077</v>
      </c>
      <c r="C308" s="172" t="s">
        <v>81</v>
      </c>
      <c r="D308" s="172" t="s">
        <v>95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46070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-13.21</v>
      </c>
    </row>
    <row r="309" spans="1:16" ht="19.5" hidden="1" customHeight="1">
      <c r="A309" s="172" t="s">
        <v>2427</v>
      </c>
      <c r="B309" s="176">
        <v>46077</v>
      </c>
      <c r="C309" s="172" t="s">
        <v>92</v>
      </c>
      <c r="D309" s="172" t="s">
        <v>96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46070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0</v>
      </c>
    </row>
    <row r="310" spans="1:16" ht="19.5" hidden="1" customHeight="1">
      <c r="A310" s="172" t="s">
        <v>2427</v>
      </c>
      <c r="B310" s="176">
        <v>46077</v>
      </c>
      <c r="C310" s="172" t="s">
        <v>92</v>
      </c>
      <c r="D310" s="172" t="s">
        <v>97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0</v>
      </c>
      <c r="J310" s="176">
        <v>46070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-46.77</v>
      </c>
    </row>
    <row r="311" spans="1:16" ht="19.5" hidden="1" customHeight="1">
      <c r="A311" s="172" t="s">
        <v>2427</v>
      </c>
      <c r="B311" s="176">
        <v>46077</v>
      </c>
      <c r="C311" s="172" t="s">
        <v>81</v>
      </c>
      <c r="D311" s="172" t="s">
        <v>98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0</v>
      </c>
      <c r="J311" s="176">
        <v>46070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-15</v>
      </c>
    </row>
    <row r="312" spans="1:16" ht="19.5" customHeight="1">
      <c r="A312" s="172" t="s">
        <v>85</v>
      </c>
      <c r="B312" s="176">
        <v>46077</v>
      </c>
      <c r="C312" s="172" t="s">
        <v>109</v>
      </c>
      <c r="D312" s="172" t="s">
        <v>110</v>
      </c>
      <c r="E312" s="172" t="s">
        <v>85</v>
      </c>
      <c r="F312" s="172" t="s">
        <v>85</v>
      </c>
      <c r="G312" s="172" t="s">
        <v>2428</v>
      </c>
      <c r="H312" s="177">
        <v>0</v>
      </c>
      <c r="I312" s="178">
        <v>0</v>
      </c>
      <c r="J312" s="176">
        <v>46077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-150</v>
      </c>
    </row>
    <row r="313" spans="1:16" ht="19.5" hidden="1" customHeight="1">
      <c r="A313" s="172" t="s">
        <v>2429</v>
      </c>
      <c r="B313" s="176">
        <v>46077</v>
      </c>
      <c r="C313" s="172" t="s">
        <v>92</v>
      </c>
      <c r="D313" s="172" t="s">
        <v>24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2350</v>
      </c>
      <c r="J313" s="176">
        <v>46069</v>
      </c>
      <c r="K313" s="172" t="s">
        <v>93</v>
      </c>
      <c r="L313" s="172" t="s">
        <v>94</v>
      </c>
      <c r="M313" s="179">
        <v>0.43</v>
      </c>
      <c r="N313" s="177"/>
      <c r="O313" s="177">
        <v>37</v>
      </c>
      <c r="P313" s="180">
        <v>-126.72</v>
      </c>
    </row>
    <row r="314" spans="1:16" ht="19.5" hidden="1" customHeight="1">
      <c r="A314" s="172" t="s">
        <v>2429</v>
      </c>
      <c r="B314" s="176">
        <v>46077</v>
      </c>
      <c r="C314" s="172" t="s">
        <v>100</v>
      </c>
      <c r="D314" s="172" t="s">
        <v>101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2350</v>
      </c>
      <c r="J314" s="176">
        <v>46069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963.81</v>
      </c>
    </row>
    <row r="315" spans="1:16" ht="19.5" hidden="1" customHeight="1">
      <c r="A315" s="172" t="s">
        <v>2429</v>
      </c>
      <c r="B315" s="176">
        <v>46077</v>
      </c>
      <c r="C315" s="172" t="s">
        <v>100</v>
      </c>
      <c r="D315" s="172" t="s">
        <v>102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2350</v>
      </c>
      <c r="J315" s="176">
        <v>46069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9.64</v>
      </c>
    </row>
    <row r="316" spans="1:16" ht="19.5" hidden="1" customHeight="1">
      <c r="A316" s="172" t="s">
        <v>2429</v>
      </c>
      <c r="B316" s="176">
        <v>46077</v>
      </c>
      <c r="C316" s="172" t="s">
        <v>100</v>
      </c>
      <c r="D316" s="172" t="s">
        <v>103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2350</v>
      </c>
      <c r="J316" s="176">
        <v>46069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1376.55</v>
      </c>
    </row>
    <row r="317" spans="1:16" ht="19.5" hidden="1" customHeight="1">
      <c r="A317" s="172" t="s">
        <v>2429</v>
      </c>
      <c r="B317" s="176">
        <v>46077</v>
      </c>
      <c r="C317" s="172" t="s">
        <v>104</v>
      </c>
      <c r="D317" s="172" t="s">
        <v>105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2350</v>
      </c>
      <c r="J317" s="176">
        <v>46069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2429</v>
      </c>
      <c r="B318" s="176">
        <v>46077</v>
      </c>
      <c r="C318" s="172" t="s">
        <v>81</v>
      </c>
      <c r="D318" s="172" t="s">
        <v>95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2350</v>
      </c>
      <c r="J318" s="176">
        <v>46069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-25</v>
      </c>
    </row>
    <row r="319" spans="1:16" ht="19.5" hidden="1" customHeight="1">
      <c r="A319" s="172" t="s">
        <v>2429</v>
      </c>
      <c r="B319" s="176">
        <v>46077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46069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-18.309999999999999</v>
      </c>
    </row>
    <row r="320" spans="1:16" ht="19.5" hidden="1" customHeight="1">
      <c r="A320" s="172" t="s">
        <v>2430</v>
      </c>
      <c r="B320" s="176">
        <v>46077</v>
      </c>
      <c r="C320" s="172" t="s">
        <v>92</v>
      </c>
      <c r="D320" s="172" t="s">
        <v>24</v>
      </c>
      <c r="E320" s="172" t="s">
        <v>42</v>
      </c>
      <c r="F320" s="172" t="s">
        <v>89</v>
      </c>
      <c r="G320" s="172" t="s">
        <v>84</v>
      </c>
      <c r="H320" s="177">
        <v>1</v>
      </c>
      <c r="I320" s="178">
        <v>2350</v>
      </c>
      <c r="J320" s="176">
        <v>46067</v>
      </c>
      <c r="K320" s="172" t="s">
        <v>93</v>
      </c>
      <c r="L320" s="172" t="s">
        <v>94</v>
      </c>
      <c r="M320" s="179">
        <v>0.43</v>
      </c>
      <c r="N320" s="177"/>
      <c r="O320" s="177">
        <v>36</v>
      </c>
      <c r="P320" s="180">
        <v>-105.91</v>
      </c>
    </row>
    <row r="321" spans="1:16" ht="19.5" hidden="1" customHeight="1">
      <c r="A321" s="172" t="s">
        <v>2430</v>
      </c>
      <c r="B321" s="176">
        <v>46077</v>
      </c>
      <c r="C321" s="172" t="s">
        <v>100</v>
      </c>
      <c r="D321" s="172" t="s">
        <v>101</v>
      </c>
      <c r="E321" s="172" t="s">
        <v>42</v>
      </c>
      <c r="F321" s="172" t="s">
        <v>89</v>
      </c>
      <c r="G321" s="172" t="s">
        <v>84</v>
      </c>
      <c r="H321" s="177">
        <v>1</v>
      </c>
      <c r="I321" s="178">
        <v>2350</v>
      </c>
      <c r="J321" s="176">
        <v>46067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822.24</v>
      </c>
    </row>
    <row r="322" spans="1:16" ht="19.5" hidden="1" customHeight="1">
      <c r="A322" s="172" t="s">
        <v>2430</v>
      </c>
      <c r="B322" s="176">
        <v>46077</v>
      </c>
      <c r="C322" s="172" t="s">
        <v>100</v>
      </c>
      <c r="D322" s="172" t="s">
        <v>102</v>
      </c>
      <c r="E322" s="172" t="s">
        <v>42</v>
      </c>
      <c r="F322" s="172" t="s">
        <v>89</v>
      </c>
      <c r="G322" s="172" t="s">
        <v>84</v>
      </c>
      <c r="H322" s="177">
        <v>1</v>
      </c>
      <c r="I322" s="178">
        <v>2350</v>
      </c>
      <c r="J322" s="176">
        <v>46067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8.2200000000000006</v>
      </c>
    </row>
    <row r="323" spans="1:16" ht="19.5" hidden="1" customHeight="1">
      <c r="A323" s="172" t="s">
        <v>2430</v>
      </c>
      <c r="B323" s="176">
        <v>46077</v>
      </c>
      <c r="C323" s="172" t="s">
        <v>100</v>
      </c>
      <c r="D323" s="172" t="s">
        <v>103</v>
      </c>
      <c r="E323" s="172" t="s">
        <v>42</v>
      </c>
      <c r="F323" s="172" t="s">
        <v>89</v>
      </c>
      <c r="G323" s="172" t="s">
        <v>84</v>
      </c>
      <c r="H323" s="177">
        <v>1</v>
      </c>
      <c r="I323" s="178">
        <v>2350</v>
      </c>
      <c r="J323" s="176">
        <v>46067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1519.54</v>
      </c>
    </row>
    <row r="324" spans="1:16" ht="19.5" hidden="1" customHeight="1">
      <c r="A324" s="172" t="s">
        <v>2430</v>
      </c>
      <c r="B324" s="176">
        <v>46077</v>
      </c>
      <c r="C324" s="172" t="s">
        <v>104</v>
      </c>
      <c r="D324" s="172" t="s">
        <v>105</v>
      </c>
      <c r="E324" s="172" t="s">
        <v>42</v>
      </c>
      <c r="F324" s="172" t="s">
        <v>89</v>
      </c>
      <c r="G324" s="172" t="s">
        <v>84</v>
      </c>
      <c r="H324" s="177">
        <v>1</v>
      </c>
      <c r="I324" s="178">
        <v>2350</v>
      </c>
      <c r="J324" s="176">
        <v>46067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-1010.5</v>
      </c>
    </row>
    <row r="325" spans="1:16" ht="19.5" hidden="1" customHeight="1">
      <c r="A325" s="172" t="s">
        <v>2430</v>
      </c>
      <c r="B325" s="176">
        <v>46077</v>
      </c>
      <c r="C325" s="172" t="s">
        <v>81</v>
      </c>
      <c r="D325" s="172" t="s">
        <v>95</v>
      </c>
      <c r="E325" s="172" t="s">
        <v>42</v>
      </c>
      <c r="F325" s="172" t="s">
        <v>89</v>
      </c>
      <c r="G325" s="172" t="s">
        <v>84</v>
      </c>
      <c r="H325" s="177">
        <v>1</v>
      </c>
      <c r="I325" s="178">
        <v>2350</v>
      </c>
      <c r="J325" s="176">
        <v>46067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-25</v>
      </c>
    </row>
    <row r="326" spans="1:16" ht="19.5" hidden="1" customHeight="1">
      <c r="A326" s="172" t="s">
        <v>2430</v>
      </c>
      <c r="B326" s="176">
        <v>46077</v>
      </c>
      <c r="C326" s="172" t="s">
        <v>81</v>
      </c>
      <c r="D326" s="172" t="s">
        <v>82</v>
      </c>
      <c r="E326" s="172" t="s">
        <v>42</v>
      </c>
      <c r="F326" s="172" t="s">
        <v>89</v>
      </c>
      <c r="G326" s="172" t="s">
        <v>84</v>
      </c>
      <c r="H326" s="177">
        <v>1</v>
      </c>
      <c r="I326" s="178">
        <v>0</v>
      </c>
      <c r="J326" s="176">
        <v>46067</v>
      </c>
      <c r="K326" s="172" t="s">
        <v>85</v>
      </c>
      <c r="L326" s="172" t="s">
        <v>85</v>
      </c>
      <c r="M326" s="179">
        <v>0</v>
      </c>
      <c r="N326" s="177"/>
      <c r="O326" s="177"/>
      <c r="P326" s="180">
        <v>-15.62</v>
      </c>
    </row>
    <row r="327" spans="1:16" ht="19.5" hidden="1" customHeight="1">
      <c r="A327" s="172" t="s">
        <v>2431</v>
      </c>
      <c r="B327" s="176">
        <v>46077</v>
      </c>
      <c r="C327" s="172" t="s">
        <v>92</v>
      </c>
      <c r="D327" s="172" t="s">
        <v>24</v>
      </c>
      <c r="E327" s="172" t="s">
        <v>58</v>
      </c>
      <c r="F327" s="172" t="s">
        <v>1300</v>
      </c>
      <c r="G327" s="172" t="s">
        <v>84</v>
      </c>
      <c r="H327" s="177">
        <v>1</v>
      </c>
      <c r="I327" s="178">
        <v>0</v>
      </c>
      <c r="J327" s="176">
        <v>46070</v>
      </c>
      <c r="K327" s="172" t="s">
        <v>93</v>
      </c>
      <c r="L327" s="172" t="s">
        <v>94</v>
      </c>
      <c r="M327" s="179">
        <v>0</v>
      </c>
      <c r="N327" s="177"/>
      <c r="O327" s="177">
        <v>39</v>
      </c>
      <c r="P327" s="180">
        <v>-56.94</v>
      </c>
    </row>
    <row r="328" spans="1:16" ht="19.5" hidden="1" customHeight="1">
      <c r="A328" s="172" t="s">
        <v>2431</v>
      </c>
      <c r="B328" s="176">
        <v>46077</v>
      </c>
      <c r="C328" s="172" t="s">
        <v>81</v>
      </c>
      <c r="D328" s="172" t="s">
        <v>95</v>
      </c>
      <c r="E328" s="172" t="s">
        <v>58</v>
      </c>
      <c r="F328" s="172" t="s">
        <v>1300</v>
      </c>
      <c r="G328" s="172" t="s">
        <v>84</v>
      </c>
      <c r="H328" s="177">
        <v>1</v>
      </c>
      <c r="I328" s="178">
        <v>0</v>
      </c>
      <c r="J328" s="176">
        <v>46070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-13.49</v>
      </c>
    </row>
    <row r="329" spans="1:16" ht="19.5" hidden="1" customHeight="1">
      <c r="A329" s="172" t="s">
        <v>2431</v>
      </c>
      <c r="B329" s="176">
        <v>46077</v>
      </c>
      <c r="C329" s="172" t="s">
        <v>92</v>
      </c>
      <c r="D329" s="172" t="s">
        <v>96</v>
      </c>
      <c r="E329" s="172" t="s">
        <v>58</v>
      </c>
      <c r="F329" s="172" t="s">
        <v>1300</v>
      </c>
      <c r="G329" s="172" t="s">
        <v>84</v>
      </c>
      <c r="H329" s="177">
        <v>1</v>
      </c>
      <c r="I329" s="178">
        <v>0</v>
      </c>
      <c r="J329" s="176">
        <v>46070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0</v>
      </c>
    </row>
    <row r="330" spans="1:16" ht="19.5" hidden="1" customHeight="1">
      <c r="A330" s="172" t="s">
        <v>2431</v>
      </c>
      <c r="B330" s="176">
        <v>46077</v>
      </c>
      <c r="C330" s="172" t="s">
        <v>92</v>
      </c>
      <c r="D330" s="172" t="s">
        <v>97</v>
      </c>
      <c r="E330" s="172" t="s">
        <v>58</v>
      </c>
      <c r="F330" s="172" t="s">
        <v>1300</v>
      </c>
      <c r="G330" s="172" t="s">
        <v>84</v>
      </c>
      <c r="H330" s="177">
        <v>1</v>
      </c>
      <c r="I330" s="178">
        <v>0</v>
      </c>
      <c r="J330" s="176">
        <v>46070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-56.94</v>
      </c>
    </row>
    <row r="331" spans="1:16" ht="19.5" hidden="1" customHeight="1">
      <c r="A331" s="172" t="s">
        <v>2431</v>
      </c>
      <c r="B331" s="176">
        <v>46077</v>
      </c>
      <c r="C331" s="172" t="s">
        <v>81</v>
      </c>
      <c r="D331" s="172" t="s">
        <v>98</v>
      </c>
      <c r="E331" s="172" t="s">
        <v>58</v>
      </c>
      <c r="F331" s="172" t="s">
        <v>1300</v>
      </c>
      <c r="G331" s="172" t="s">
        <v>84</v>
      </c>
      <c r="H331" s="177">
        <v>1</v>
      </c>
      <c r="I331" s="178">
        <v>0</v>
      </c>
      <c r="J331" s="176">
        <v>46070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-15</v>
      </c>
    </row>
    <row r="332" spans="1:16" ht="19.5" hidden="1" customHeight="1">
      <c r="A332" s="172" t="s">
        <v>2432</v>
      </c>
      <c r="B332" s="176">
        <v>46077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2350</v>
      </c>
      <c r="J332" s="176">
        <v>46070</v>
      </c>
      <c r="K332" s="172" t="s">
        <v>93</v>
      </c>
      <c r="L332" s="172" t="s">
        <v>94</v>
      </c>
      <c r="M332" s="179">
        <v>0.43</v>
      </c>
      <c r="N332" s="177"/>
      <c r="O332" s="177">
        <v>39</v>
      </c>
      <c r="P332" s="180">
        <v>-140.66999999999999</v>
      </c>
    </row>
    <row r="333" spans="1:16" ht="19.5" hidden="1" customHeight="1">
      <c r="A333" s="172" t="s">
        <v>2432</v>
      </c>
      <c r="B333" s="176">
        <v>46077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2350</v>
      </c>
      <c r="J333" s="176">
        <v>46070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819.05</v>
      </c>
    </row>
    <row r="334" spans="1:16" ht="19.5" hidden="1" customHeight="1">
      <c r="A334" s="172" t="s">
        <v>2432</v>
      </c>
      <c r="B334" s="176">
        <v>46077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2350</v>
      </c>
      <c r="J334" s="176">
        <v>46070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8.19</v>
      </c>
    </row>
    <row r="335" spans="1:16" ht="19.5" hidden="1" customHeight="1">
      <c r="A335" s="172" t="s">
        <v>2432</v>
      </c>
      <c r="B335" s="176">
        <v>46077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2350</v>
      </c>
      <c r="J335" s="176">
        <v>46070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1522.76</v>
      </c>
    </row>
    <row r="336" spans="1:16" ht="19.5" hidden="1" customHeight="1">
      <c r="A336" s="172" t="s">
        <v>2432</v>
      </c>
      <c r="B336" s="176">
        <v>46077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2350</v>
      </c>
      <c r="J336" s="176">
        <v>46070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-1010.5</v>
      </c>
    </row>
    <row r="337" spans="1:16" ht="19.5" hidden="1" customHeight="1">
      <c r="A337" s="172" t="s">
        <v>2432</v>
      </c>
      <c r="B337" s="176">
        <v>46077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2350</v>
      </c>
      <c r="J337" s="176">
        <v>46070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-25</v>
      </c>
    </row>
    <row r="338" spans="1:16" ht="19.5" hidden="1" customHeight="1">
      <c r="A338" s="172" t="s">
        <v>2433</v>
      </c>
      <c r="B338" s="176">
        <v>46077</v>
      </c>
      <c r="C338" s="172" t="s">
        <v>81</v>
      </c>
      <c r="D338" s="172" t="s">
        <v>82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46077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-18.71</v>
      </c>
    </row>
    <row r="339" spans="1:16" ht="19.5" hidden="1" customHeight="1">
      <c r="A339" s="172" t="s">
        <v>2432</v>
      </c>
      <c r="B339" s="176">
        <v>46077</v>
      </c>
      <c r="C339" s="172" t="s">
        <v>81</v>
      </c>
      <c r="D339" s="172" t="s">
        <v>82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46070</v>
      </c>
      <c r="K339" s="172" t="s">
        <v>85</v>
      </c>
      <c r="L339" s="172" t="s">
        <v>85</v>
      </c>
      <c r="M339" s="179">
        <v>0</v>
      </c>
      <c r="N339" s="177"/>
      <c r="O339" s="177"/>
      <c r="P339" s="180">
        <v>-15.56</v>
      </c>
    </row>
    <row r="340" spans="1:16" ht="19.5" hidden="1" customHeight="1">
      <c r="A340" s="172" t="s">
        <v>2434</v>
      </c>
      <c r="B340" s="176">
        <v>46077</v>
      </c>
      <c r="C340" s="172" t="s">
        <v>92</v>
      </c>
      <c r="D340" s="172" t="s">
        <v>24</v>
      </c>
      <c r="E340" s="172" t="s">
        <v>60</v>
      </c>
      <c r="F340" s="172" t="s">
        <v>1426</v>
      </c>
      <c r="G340" s="172" t="s">
        <v>84</v>
      </c>
      <c r="H340" s="177">
        <v>1</v>
      </c>
      <c r="I340" s="178">
        <v>0</v>
      </c>
      <c r="J340" s="176">
        <v>46073</v>
      </c>
      <c r="K340" s="172" t="s">
        <v>93</v>
      </c>
      <c r="L340" s="172" t="s">
        <v>94</v>
      </c>
      <c r="M340" s="179">
        <v>0</v>
      </c>
      <c r="N340" s="177"/>
      <c r="O340" s="177">
        <v>38</v>
      </c>
      <c r="P340" s="180">
        <v>-56.94</v>
      </c>
    </row>
    <row r="341" spans="1:16" ht="19.5" hidden="1" customHeight="1">
      <c r="A341" s="172" t="s">
        <v>2434</v>
      </c>
      <c r="B341" s="176">
        <v>46077</v>
      </c>
      <c r="C341" s="172" t="s">
        <v>81</v>
      </c>
      <c r="D341" s="172" t="s">
        <v>95</v>
      </c>
      <c r="E341" s="172" t="s">
        <v>60</v>
      </c>
      <c r="F341" s="172" t="s">
        <v>1426</v>
      </c>
      <c r="G341" s="172" t="s">
        <v>84</v>
      </c>
      <c r="H341" s="177">
        <v>1</v>
      </c>
      <c r="I341" s="178">
        <v>0</v>
      </c>
      <c r="J341" s="176">
        <v>46073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-11.67</v>
      </c>
    </row>
    <row r="342" spans="1:16" ht="19.5" hidden="1" customHeight="1">
      <c r="A342" s="172" t="s">
        <v>2434</v>
      </c>
      <c r="B342" s="176">
        <v>46077</v>
      </c>
      <c r="C342" s="172" t="s">
        <v>92</v>
      </c>
      <c r="D342" s="172" t="s">
        <v>96</v>
      </c>
      <c r="E342" s="172" t="s">
        <v>60</v>
      </c>
      <c r="F342" s="172" t="s">
        <v>1426</v>
      </c>
      <c r="G342" s="172" t="s">
        <v>84</v>
      </c>
      <c r="H342" s="177">
        <v>1</v>
      </c>
      <c r="I342" s="178">
        <v>0</v>
      </c>
      <c r="J342" s="176">
        <v>46073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0</v>
      </c>
    </row>
    <row r="343" spans="1:16" ht="19.5" hidden="1" customHeight="1">
      <c r="A343" s="172" t="s">
        <v>2434</v>
      </c>
      <c r="B343" s="176">
        <v>46077</v>
      </c>
      <c r="C343" s="172" t="s">
        <v>92</v>
      </c>
      <c r="D343" s="172" t="s">
        <v>97</v>
      </c>
      <c r="E343" s="172" t="s">
        <v>60</v>
      </c>
      <c r="F343" s="172" t="s">
        <v>1426</v>
      </c>
      <c r="G343" s="172" t="s">
        <v>84</v>
      </c>
      <c r="H343" s="177">
        <v>1</v>
      </c>
      <c r="I343" s="178">
        <v>0</v>
      </c>
      <c r="J343" s="176">
        <v>46073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-56.94</v>
      </c>
    </row>
    <row r="344" spans="1:16" ht="19.5" hidden="1" customHeight="1">
      <c r="A344" s="172" t="s">
        <v>2434</v>
      </c>
      <c r="B344" s="176">
        <v>46077</v>
      </c>
      <c r="C344" s="172" t="s">
        <v>81</v>
      </c>
      <c r="D344" s="172" t="s">
        <v>98</v>
      </c>
      <c r="E344" s="172" t="s">
        <v>60</v>
      </c>
      <c r="F344" s="172" t="s">
        <v>1426</v>
      </c>
      <c r="G344" s="172" t="s">
        <v>84</v>
      </c>
      <c r="H344" s="177">
        <v>1</v>
      </c>
      <c r="I344" s="178">
        <v>0</v>
      </c>
      <c r="J344" s="176">
        <v>46073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-15</v>
      </c>
    </row>
    <row r="345" spans="1:16" ht="19.5" hidden="1" customHeight="1">
      <c r="A345" s="172" t="s">
        <v>2435</v>
      </c>
      <c r="B345" s="176">
        <v>46077</v>
      </c>
      <c r="C345" s="172" t="s">
        <v>92</v>
      </c>
      <c r="D345" s="172" t="s">
        <v>24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0</v>
      </c>
      <c r="J345" s="176">
        <v>46071</v>
      </c>
      <c r="K345" s="172" t="s">
        <v>93</v>
      </c>
      <c r="L345" s="172" t="s">
        <v>94</v>
      </c>
      <c r="M345" s="179">
        <v>0</v>
      </c>
      <c r="N345" s="177"/>
      <c r="O345" s="177">
        <v>39</v>
      </c>
      <c r="P345" s="180">
        <v>-56.94</v>
      </c>
    </row>
    <row r="346" spans="1:16" ht="19.5" hidden="1" customHeight="1">
      <c r="A346" s="172" t="s">
        <v>2435</v>
      </c>
      <c r="B346" s="176">
        <v>46077</v>
      </c>
      <c r="C346" s="172" t="s">
        <v>81</v>
      </c>
      <c r="D346" s="172" t="s">
        <v>95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0</v>
      </c>
      <c r="J346" s="176">
        <v>46071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-12.2</v>
      </c>
    </row>
    <row r="347" spans="1:16" ht="19.5" hidden="1" customHeight="1">
      <c r="A347" s="172" t="s">
        <v>2435</v>
      </c>
      <c r="B347" s="176">
        <v>46077</v>
      </c>
      <c r="C347" s="172" t="s">
        <v>92</v>
      </c>
      <c r="D347" s="172" t="s">
        <v>96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0</v>
      </c>
      <c r="J347" s="176">
        <v>46071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0</v>
      </c>
    </row>
    <row r="348" spans="1:16" ht="19.5" hidden="1" customHeight="1">
      <c r="A348" s="172" t="s">
        <v>2435</v>
      </c>
      <c r="B348" s="176">
        <v>46077</v>
      </c>
      <c r="C348" s="172" t="s">
        <v>92</v>
      </c>
      <c r="D348" s="172" t="s">
        <v>97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0</v>
      </c>
      <c r="J348" s="176">
        <v>46071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-56.94</v>
      </c>
    </row>
    <row r="349" spans="1:16" ht="19.5" hidden="1" customHeight="1">
      <c r="A349" s="172" t="s">
        <v>2435</v>
      </c>
      <c r="B349" s="176">
        <v>46077</v>
      </c>
      <c r="C349" s="172" t="s">
        <v>81</v>
      </c>
      <c r="D349" s="172" t="s">
        <v>98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46071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-15</v>
      </c>
    </row>
    <row r="350" spans="1:16" ht="19.5" hidden="1" customHeight="1">
      <c r="A350" s="172" t="s">
        <v>2436</v>
      </c>
      <c r="B350" s="176">
        <v>46077</v>
      </c>
      <c r="C350" s="172" t="s">
        <v>92</v>
      </c>
      <c r="D350" s="172" t="s">
        <v>24</v>
      </c>
      <c r="E350" s="172" t="s">
        <v>59</v>
      </c>
      <c r="F350" s="172" t="s">
        <v>1386</v>
      </c>
      <c r="G350" s="172" t="s">
        <v>84</v>
      </c>
      <c r="H350" s="177">
        <v>1</v>
      </c>
      <c r="I350" s="178">
        <v>2400</v>
      </c>
      <c r="J350" s="176">
        <v>46074</v>
      </c>
      <c r="K350" s="172" t="s">
        <v>93</v>
      </c>
      <c r="L350" s="172" t="s">
        <v>94</v>
      </c>
      <c r="M350" s="179">
        <v>0.43</v>
      </c>
      <c r="N350" s="177"/>
      <c r="O350" s="177">
        <v>38</v>
      </c>
      <c r="P350" s="180">
        <v>-134.79</v>
      </c>
    </row>
    <row r="351" spans="1:16" ht="19.5" hidden="1" customHeight="1">
      <c r="A351" s="172" t="s">
        <v>2436</v>
      </c>
      <c r="B351" s="176">
        <v>46077</v>
      </c>
      <c r="C351" s="172" t="s">
        <v>100</v>
      </c>
      <c r="D351" s="172" t="s">
        <v>101</v>
      </c>
      <c r="E351" s="172" t="s">
        <v>59</v>
      </c>
      <c r="F351" s="172" t="s">
        <v>1386</v>
      </c>
      <c r="G351" s="172" t="s">
        <v>84</v>
      </c>
      <c r="H351" s="177">
        <v>1</v>
      </c>
      <c r="I351" s="178">
        <v>2400</v>
      </c>
      <c r="J351" s="176">
        <v>46074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1182.8599999999999</v>
      </c>
    </row>
    <row r="352" spans="1:16" ht="19.5" hidden="1" customHeight="1">
      <c r="A352" s="172" t="s">
        <v>2436</v>
      </c>
      <c r="B352" s="176">
        <v>46077</v>
      </c>
      <c r="C352" s="172" t="s">
        <v>100</v>
      </c>
      <c r="D352" s="172" t="s">
        <v>102</v>
      </c>
      <c r="E352" s="172" t="s">
        <v>59</v>
      </c>
      <c r="F352" s="172" t="s">
        <v>1386</v>
      </c>
      <c r="G352" s="172" t="s">
        <v>84</v>
      </c>
      <c r="H352" s="177">
        <v>1</v>
      </c>
      <c r="I352" s="178">
        <v>2400</v>
      </c>
      <c r="J352" s="176">
        <v>46074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11.83</v>
      </c>
    </row>
    <row r="353" spans="1:16" ht="19.5" hidden="1" customHeight="1">
      <c r="A353" s="172" t="s">
        <v>2436</v>
      </c>
      <c r="B353" s="176">
        <v>46077</v>
      </c>
      <c r="C353" s="172" t="s">
        <v>100</v>
      </c>
      <c r="D353" s="172" t="s">
        <v>103</v>
      </c>
      <c r="E353" s="172" t="s">
        <v>59</v>
      </c>
      <c r="F353" s="172" t="s">
        <v>1386</v>
      </c>
      <c r="G353" s="172" t="s">
        <v>84</v>
      </c>
      <c r="H353" s="177">
        <v>1</v>
      </c>
      <c r="I353" s="178">
        <v>2400</v>
      </c>
      <c r="J353" s="176">
        <v>46074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1205.31</v>
      </c>
    </row>
    <row r="354" spans="1:16" ht="19.5" hidden="1" customHeight="1">
      <c r="A354" s="172" t="s">
        <v>2436</v>
      </c>
      <c r="B354" s="176">
        <v>46077</v>
      </c>
      <c r="C354" s="172" t="s">
        <v>104</v>
      </c>
      <c r="D354" s="172" t="s">
        <v>105</v>
      </c>
      <c r="E354" s="172" t="s">
        <v>59</v>
      </c>
      <c r="F354" s="172" t="s">
        <v>1386</v>
      </c>
      <c r="G354" s="172" t="s">
        <v>84</v>
      </c>
      <c r="H354" s="177">
        <v>1</v>
      </c>
      <c r="I354" s="178">
        <v>2400</v>
      </c>
      <c r="J354" s="176">
        <v>46074</v>
      </c>
      <c r="K354" s="172" t="s">
        <v>93</v>
      </c>
      <c r="L354" s="172" t="s">
        <v>94</v>
      </c>
      <c r="M354" s="179">
        <v>0.43</v>
      </c>
      <c r="N354" s="177"/>
      <c r="O354" s="177"/>
      <c r="P354" s="180">
        <v>-1032</v>
      </c>
    </row>
    <row r="355" spans="1:16" ht="19.5" hidden="1" customHeight="1">
      <c r="A355" s="172" t="s">
        <v>2436</v>
      </c>
      <c r="B355" s="176">
        <v>46077</v>
      </c>
      <c r="C355" s="172" t="s">
        <v>81</v>
      </c>
      <c r="D355" s="172" t="s">
        <v>95</v>
      </c>
      <c r="E355" s="172" t="s">
        <v>59</v>
      </c>
      <c r="F355" s="172" t="s">
        <v>1386</v>
      </c>
      <c r="G355" s="172" t="s">
        <v>84</v>
      </c>
      <c r="H355" s="177">
        <v>1</v>
      </c>
      <c r="I355" s="178">
        <v>2400</v>
      </c>
      <c r="J355" s="176">
        <v>46074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-17.7</v>
      </c>
    </row>
    <row r="356" spans="1:16" ht="19.5" hidden="1" customHeight="1">
      <c r="A356" s="172" t="s">
        <v>2437</v>
      </c>
      <c r="B356" s="176">
        <v>46077</v>
      </c>
      <c r="C356" s="172" t="s">
        <v>92</v>
      </c>
      <c r="D356" s="172" t="s">
        <v>24</v>
      </c>
      <c r="E356" s="172" t="s">
        <v>60</v>
      </c>
      <c r="F356" s="172" t="s">
        <v>1426</v>
      </c>
      <c r="G356" s="172" t="s">
        <v>84</v>
      </c>
      <c r="H356" s="177">
        <v>1</v>
      </c>
      <c r="I356" s="178">
        <v>2500</v>
      </c>
      <c r="J356" s="176">
        <v>46075</v>
      </c>
      <c r="K356" s="172" t="s">
        <v>93</v>
      </c>
      <c r="L356" s="172" t="s">
        <v>94</v>
      </c>
      <c r="M356" s="179">
        <v>0.43</v>
      </c>
      <c r="N356" s="177"/>
      <c r="O356" s="177">
        <v>37</v>
      </c>
      <c r="P356" s="180">
        <v>-129.72</v>
      </c>
    </row>
    <row r="357" spans="1:16" ht="19.5" hidden="1" customHeight="1">
      <c r="A357" s="172" t="s">
        <v>2437</v>
      </c>
      <c r="B357" s="176">
        <v>46077</v>
      </c>
      <c r="C357" s="172" t="s">
        <v>100</v>
      </c>
      <c r="D357" s="172" t="s">
        <v>101</v>
      </c>
      <c r="E357" s="172" t="s">
        <v>60</v>
      </c>
      <c r="F357" s="172" t="s">
        <v>1426</v>
      </c>
      <c r="G357" s="172" t="s">
        <v>84</v>
      </c>
      <c r="H357" s="177">
        <v>1</v>
      </c>
      <c r="I357" s="178">
        <v>2500</v>
      </c>
      <c r="J357" s="176">
        <v>46075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931.49</v>
      </c>
    </row>
    <row r="358" spans="1:16" ht="19.5" hidden="1" customHeight="1">
      <c r="A358" s="172" t="s">
        <v>2437</v>
      </c>
      <c r="B358" s="176">
        <v>46077</v>
      </c>
      <c r="C358" s="172" t="s">
        <v>100</v>
      </c>
      <c r="D358" s="172" t="s">
        <v>102</v>
      </c>
      <c r="E358" s="172" t="s">
        <v>60</v>
      </c>
      <c r="F358" s="172" t="s">
        <v>1426</v>
      </c>
      <c r="G358" s="172" t="s">
        <v>84</v>
      </c>
      <c r="H358" s="177">
        <v>1</v>
      </c>
      <c r="I358" s="178">
        <v>2500</v>
      </c>
      <c r="J358" s="176">
        <v>46075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9.31</v>
      </c>
    </row>
    <row r="359" spans="1:16" ht="19.5" hidden="1" customHeight="1">
      <c r="A359" s="172" t="s">
        <v>2437</v>
      </c>
      <c r="B359" s="176">
        <v>46077</v>
      </c>
      <c r="C359" s="172" t="s">
        <v>100</v>
      </c>
      <c r="D359" s="172" t="s">
        <v>103</v>
      </c>
      <c r="E359" s="172" t="s">
        <v>60</v>
      </c>
      <c r="F359" s="172" t="s">
        <v>1426</v>
      </c>
      <c r="G359" s="172" t="s">
        <v>84</v>
      </c>
      <c r="H359" s="177">
        <v>1</v>
      </c>
      <c r="I359" s="178">
        <v>2500</v>
      </c>
      <c r="J359" s="176">
        <v>46075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1559.2</v>
      </c>
    </row>
    <row r="360" spans="1:16" ht="19.5" hidden="1" customHeight="1">
      <c r="A360" s="172" t="s">
        <v>2437</v>
      </c>
      <c r="B360" s="176">
        <v>46077</v>
      </c>
      <c r="C360" s="172" t="s">
        <v>104</v>
      </c>
      <c r="D360" s="172" t="s">
        <v>105</v>
      </c>
      <c r="E360" s="172" t="s">
        <v>60</v>
      </c>
      <c r="F360" s="172" t="s">
        <v>1426</v>
      </c>
      <c r="G360" s="172" t="s">
        <v>84</v>
      </c>
      <c r="H360" s="177">
        <v>1</v>
      </c>
      <c r="I360" s="178">
        <v>2500</v>
      </c>
      <c r="J360" s="176">
        <v>46075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-1075</v>
      </c>
    </row>
    <row r="361" spans="1:16" ht="19.5" hidden="1" customHeight="1">
      <c r="A361" s="172" t="s">
        <v>2437</v>
      </c>
      <c r="B361" s="176">
        <v>46077</v>
      </c>
      <c r="C361" s="172" t="s">
        <v>81</v>
      </c>
      <c r="D361" s="172" t="s">
        <v>95</v>
      </c>
      <c r="E361" s="172" t="s">
        <v>60</v>
      </c>
      <c r="F361" s="172" t="s">
        <v>1426</v>
      </c>
      <c r="G361" s="172" t="s">
        <v>84</v>
      </c>
      <c r="H361" s="177">
        <v>1</v>
      </c>
      <c r="I361" s="178">
        <v>2500</v>
      </c>
      <c r="J361" s="176">
        <v>46075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-23.26</v>
      </c>
    </row>
    <row r="362" spans="1:16" ht="19.5" hidden="1" customHeight="1">
      <c r="A362" s="172" t="s">
        <v>2436</v>
      </c>
      <c r="B362" s="176">
        <v>46077</v>
      </c>
      <c r="C362" s="172" t="s">
        <v>81</v>
      </c>
      <c r="D362" s="172" t="s">
        <v>82</v>
      </c>
      <c r="E362" s="172" t="s">
        <v>59</v>
      </c>
      <c r="F362" s="172" t="s">
        <v>1386</v>
      </c>
      <c r="G362" s="172" t="s">
        <v>84</v>
      </c>
      <c r="H362" s="177">
        <v>1</v>
      </c>
      <c r="I362" s="178">
        <v>0</v>
      </c>
      <c r="J362" s="176">
        <v>46074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-22.47</v>
      </c>
    </row>
    <row r="363" spans="1:16" ht="19.5" hidden="1" customHeight="1">
      <c r="A363" s="172" t="s">
        <v>2438</v>
      </c>
      <c r="B363" s="176">
        <v>46077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2500</v>
      </c>
      <c r="J363" s="176">
        <v>46073</v>
      </c>
      <c r="K363" s="172" t="s">
        <v>93</v>
      </c>
      <c r="L363" s="172" t="s">
        <v>94</v>
      </c>
      <c r="M363" s="179">
        <v>0.43</v>
      </c>
      <c r="N363" s="177"/>
      <c r="O363" s="177">
        <v>38</v>
      </c>
      <c r="P363" s="180">
        <v>-122.35</v>
      </c>
    </row>
    <row r="364" spans="1:16" ht="19.5" hidden="1" customHeight="1">
      <c r="A364" s="172" t="s">
        <v>2438</v>
      </c>
      <c r="B364" s="176">
        <v>46077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2500</v>
      </c>
      <c r="J364" s="176">
        <v>46073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1071.3599999999999</v>
      </c>
    </row>
    <row r="365" spans="1:16" ht="19.5" hidden="1" customHeight="1">
      <c r="A365" s="172" t="s">
        <v>2438</v>
      </c>
      <c r="B365" s="176">
        <v>46077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2500</v>
      </c>
      <c r="J365" s="176">
        <v>46073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10.71</v>
      </c>
    </row>
    <row r="366" spans="1:16" ht="19.5" hidden="1" customHeight="1">
      <c r="A366" s="172" t="s">
        <v>2438</v>
      </c>
      <c r="B366" s="176">
        <v>46077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2500</v>
      </c>
      <c r="J366" s="176">
        <v>46073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1417.93</v>
      </c>
    </row>
    <row r="367" spans="1:16" ht="19.5" hidden="1" customHeight="1">
      <c r="A367" s="172" t="s">
        <v>2438</v>
      </c>
      <c r="B367" s="176">
        <v>46077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2500</v>
      </c>
      <c r="J367" s="176">
        <v>46073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-1075</v>
      </c>
    </row>
    <row r="368" spans="1:16" ht="19.5" hidden="1" customHeight="1">
      <c r="A368" s="172" t="s">
        <v>2438</v>
      </c>
      <c r="B368" s="176">
        <v>46077</v>
      </c>
      <c r="C368" s="172" t="s">
        <v>81</v>
      </c>
      <c r="D368" s="172" t="s">
        <v>95</v>
      </c>
      <c r="E368" s="172" t="s">
        <v>42</v>
      </c>
      <c r="F368" s="172" t="s">
        <v>89</v>
      </c>
      <c r="G368" s="172" t="s">
        <v>84</v>
      </c>
      <c r="H368" s="177">
        <v>1</v>
      </c>
      <c r="I368" s="178">
        <v>2500</v>
      </c>
      <c r="J368" s="176">
        <v>46073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-20.38</v>
      </c>
    </row>
    <row r="369" spans="1:16" ht="19.5" hidden="1" customHeight="1">
      <c r="A369" s="172" t="s">
        <v>2439</v>
      </c>
      <c r="B369" s="176">
        <v>46077</v>
      </c>
      <c r="C369" s="172" t="s">
        <v>92</v>
      </c>
      <c r="D369" s="172" t="s">
        <v>24</v>
      </c>
      <c r="E369" s="172" t="s">
        <v>58</v>
      </c>
      <c r="F369" s="172" t="s">
        <v>1300</v>
      </c>
      <c r="G369" s="172" t="s">
        <v>84</v>
      </c>
      <c r="H369" s="177">
        <v>1</v>
      </c>
      <c r="I369" s="178">
        <v>2400</v>
      </c>
      <c r="J369" s="176">
        <v>46070</v>
      </c>
      <c r="K369" s="172" t="s">
        <v>93</v>
      </c>
      <c r="L369" s="172" t="s">
        <v>94</v>
      </c>
      <c r="M369" s="179">
        <v>0.43</v>
      </c>
      <c r="N369" s="177"/>
      <c r="O369" s="177">
        <v>39</v>
      </c>
      <c r="P369" s="180">
        <v>-141.87</v>
      </c>
    </row>
    <row r="370" spans="1:16" ht="19.5" hidden="1" customHeight="1">
      <c r="A370" s="172" t="s">
        <v>2439</v>
      </c>
      <c r="B370" s="176">
        <v>46077</v>
      </c>
      <c r="C370" s="172" t="s">
        <v>100</v>
      </c>
      <c r="D370" s="172" t="s">
        <v>101</v>
      </c>
      <c r="E370" s="172" t="s">
        <v>58</v>
      </c>
      <c r="F370" s="172" t="s">
        <v>1300</v>
      </c>
      <c r="G370" s="172" t="s">
        <v>84</v>
      </c>
      <c r="H370" s="177">
        <v>1</v>
      </c>
      <c r="I370" s="178">
        <v>2400</v>
      </c>
      <c r="J370" s="176">
        <v>46070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906.67</v>
      </c>
    </row>
    <row r="371" spans="1:16" ht="19.5" hidden="1" customHeight="1">
      <c r="A371" s="172" t="s">
        <v>2439</v>
      </c>
      <c r="B371" s="176">
        <v>46077</v>
      </c>
      <c r="C371" s="172" t="s">
        <v>100</v>
      </c>
      <c r="D371" s="172" t="s">
        <v>102</v>
      </c>
      <c r="E371" s="172" t="s">
        <v>58</v>
      </c>
      <c r="F371" s="172" t="s">
        <v>1300</v>
      </c>
      <c r="G371" s="172" t="s">
        <v>84</v>
      </c>
      <c r="H371" s="177">
        <v>1</v>
      </c>
      <c r="I371" s="178">
        <v>2400</v>
      </c>
      <c r="J371" s="176">
        <v>46070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9.07</v>
      </c>
    </row>
    <row r="372" spans="1:16" ht="19.5" hidden="1" customHeight="1">
      <c r="A372" s="172" t="s">
        <v>2439</v>
      </c>
      <c r="B372" s="176">
        <v>46077</v>
      </c>
      <c r="C372" s="172" t="s">
        <v>100</v>
      </c>
      <c r="D372" s="172" t="s">
        <v>103</v>
      </c>
      <c r="E372" s="172" t="s">
        <v>58</v>
      </c>
      <c r="F372" s="172" t="s">
        <v>1300</v>
      </c>
      <c r="G372" s="172" t="s">
        <v>84</v>
      </c>
      <c r="H372" s="177">
        <v>1</v>
      </c>
      <c r="I372" s="178">
        <v>2400</v>
      </c>
      <c r="J372" s="176">
        <v>46070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1484.26</v>
      </c>
    </row>
    <row r="373" spans="1:16" ht="19.5" hidden="1" customHeight="1">
      <c r="A373" s="172" t="s">
        <v>2439</v>
      </c>
      <c r="B373" s="176">
        <v>46077</v>
      </c>
      <c r="C373" s="172" t="s">
        <v>104</v>
      </c>
      <c r="D373" s="172" t="s">
        <v>105</v>
      </c>
      <c r="E373" s="172" t="s">
        <v>58</v>
      </c>
      <c r="F373" s="172" t="s">
        <v>1300</v>
      </c>
      <c r="G373" s="172" t="s">
        <v>84</v>
      </c>
      <c r="H373" s="177">
        <v>1</v>
      </c>
      <c r="I373" s="178">
        <v>2400</v>
      </c>
      <c r="J373" s="176">
        <v>46070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-1032</v>
      </c>
    </row>
    <row r="374" spans="1:16" ht="19.5" hidden="1" customHeight="1">
      <c r="A374" s="172" t="s">
        <v>2439</v>
      </c>
      <c r="B374" s="176">
        <v>46077</v>
      </c>
      <c r="C374" s="172" t="s">
        <v>81</v>
      </c>
      <c r="D374" s="172" t="s">
        <v>95</v>
      </c>
      <c r="E374" s="172" t="s">
        <v>58</v>
      </c>
      <c r="F374" s="172" t="s">
        <v>1300</v>
      </c>
      <c r="G374" s="172" t="s">
        <v>84</v>
      </c>
      <c r="H374" s="177">
        <v>1</v>
      </c>
      <c r="I374" s="178">
        <v>2400</v>
      </c>
      <c r="J374" s="176">
        <v>46070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-13.18</v>
      </c>
    </row>
    <row r="375" spans="1:16" ht="19.5" hidden="1" customHeight="1">
      <c r="A375" s="172" t="s">
        <v>2439</v>
      </c>
      <c r="B375" s="176">
        <v>46077</v>
      </c>
      <c r="C375" s="172" t="s">
        <v>81</v>
      </c>
      <c r="D375" s="172" t="s">
        <v>82</v>
      </c>
      <c r="E375" s="172" t="s">
        <v>58</v>
      </c>
      <c r="F375" s="172" t="s">
        <v>1300</v>
      </c>
      <c r="G375" s="172" t="s">
        <v>84</v>
      </c>
      <c r="H375" s="177">
        <v>1</v>
      </c>
      <c r="I375" s="178">
        <v>0</v>
      </c>
      <c r="J375" s="176">
        <v>46070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-17.23</v>
      </c>
    </row>
    <row r="376" spans="1:16" ht="19.5" hidden="1" customHeight="1">
      <c r="A376" s="172" t="s">
        <v>2440</v>
      </c>
      <c r="B376" s="176">
        <v>46077</v>
      </c>
      <c r="C376" s="172" t="s">
        <v>92</v>
      </c>
      <c r="D376" s="172" t="s">
        <v>24</v>
      </c>
      <c r="E376" s="172" t="s">
        <v>53</v>
      </c>
      <c r="F376" s="172" t="s">
        <v>120</v>
      </c>
      <c r="G376" s="172" t="s">
        <v>84</v>
      </c>
      <c r="H376" s="177">
        <v>1</v>
      </c>
      <c r="I376" s="178">
        <v>0</v>
      </c>
      <c r="J376" s="176">
        <v>46071</v>
      </c>
      <c r="K376" s="172" t="s">
        <v>93</v>
      </c>
      <c r="L376" s="172" t="s">
        <v>94</v>
      </c>
      <c r="M376" s="179">
        <v>0</v>
      </c>
      <c r="N376" s="177"/>
      <c r="O376" s="177">
        <v>39</v>
      </c>
      <c r="P376" s="180">
        <v>-56.94</v>
      </c>
    </row>
    <row r="377" spans="1:16" ht="19.5" hidden="1" customHeight="1">
      <c r="A377" s="172" t="s">
        <v>2440</v>
      </c>
      <c r="B377" s="176">
        <v>46077</v>
      </c>
      <c r="C377" s="172" t="s">
        <v>81</v>
      </c>
      <c r="D377" s="172" t="s">
        <v>95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46071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-12.25</v>
      </c>
    </row>
    <row r="378" spans="1:16" ht="19.5" hidden="1" customHeight="1">
      <c r="A378" s="172" t="s">
        <v>2441</v>
      </c>
      <c r="B378" s="176">
        <v>46077</v>
      </c>
      <c r="C378" s="172" t="s">
        <v>92</v>
      </c>
      <c r="D378" s="172" t="s">
        <v>24</v>
      </c>
      <c r="E378" s="172" t="s">
        <v>40</v>
      </c>
      <c r="F378" s="172" t="s">
        <v>197</v>
      </c>
      <c r="G378" s="172" t="s">
        <v>84</v>
      </c>
      <c r="H378" s="177">
        <v>1</v>
      </c>
      <c r="I378" s="178">
        <v>2500</v>
      </c>
      <c r="J378" s="176">
        <v>46075</v>
      </c>
      <c r="K378" s="172" t="s">
        <v>93</v>
      </c>
      <c r="L378" s="172" t="s">
        <v>94</v>
      </c>
      <c r="M378" s="179">
        <v>0.43</v>
      </c>
      <c r="N378" s="177"/>
      <c r="O378" s="177">
        <v>37</v>
      </c>
      <c r="P378" s="180">
        <v>-115.48</v>
      </c>
    </row>
    <row r="379" spans="1:16" ht="19.5" hidden="1" customHeight="1">
      <c r="A379" s="172" t="s">
        <v>2441</v>
      </c>
      <c r="B379" s="176">
        <v>46077</v>
      </c>
      <c r="C379" s="172" t="s">
        <v>100</v>
      </c>
      <c r="D379" s="172" t="s">
        <v>101</v>
      </c>
      <c r="E379" s="172" t="s">
        <v>40</v>
      </c>
      <c r="F379" s="172" t="s">
        <v>197</v>
      </c>
      <c r="G379" s="172" t="s">
        <v>84</v>
      </c>
      <c r="H379" s="177">
        <v>1</v>
      </c>
      <c r="I379" s="178">
        <v>2500</v>
      </c>
      <c r="J379" s="176">
        <v>46075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872.62</v>
      </c>
    </row>
    <row r="380" spans="1:16" ht="19.5" hidden="1" customHeight="1">
      <c r="A380" s="172" t="s">
        <v>2441</v>
      </c>
      <c r="B380" s="176">
        <v>46077</v>
      </c>
      <c r="C380" s="172" t="s">
        <v>100</v>
      </c>
      <c r="D380" s="172" t="s">
        <v>102</v>
      </c>
      <c r="E380" s="172" t="s">
        <v>40</v>
      </c>
      <c r="F380" s="172" t="s">
        <v>197</v>
      </c>
      <c r="G380" s="172" t="s">
        <v>84</v>
      </c>
      <c r="H380" s="177">
        <v>1</v>
      </c>
      <c r="I380" s="178">
        <v>2500</v>
      </c>
      <c r="J380" s="176">
        <v>46075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8.73</v>
      </c>
    </row>
    <row r="381" spans="1:16" ht="19.5" hidden="1" customHeight="1">
      <c r="A381" s="172" t="s">
        <v>2441</v>
      </c>
      <c r="B381" s="176">
        <v>46077</v>
      </c>
      <c r="C381" s="172" t="s">
        <v>100</v>
      </c>
      <c r="D381" s="172" t="s">
        <v>103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2500</v>
      </c>
      <c r="J381" s="176">
        <v>46075</v>
      </c>
      <c r="K381" s="172" t="s">
        <v>93</v>
      </c>
      <c r="L381" s="172" t="s">
        <v>94</v>
      </c>
      <c r="M381" s="179">
        <v>0</v>
      </c>
      <c r="N381" s="177"/>
      <c r="O381" s="177"/>
      <c r="P381" s="180">
        <v>1618.65</v>
      </c>
    </row>
    <row r="382" spans="1:16" ht="19.5" hidden="1" customHeight="1">
      <c r="A382" s="172" t="s">
        <v>2441</v>
      </c>
      <c r="B382" s="176">
        <v>46077</v>
      </c>
      <c r="C382" s="172" t="s">
        <v>104</v>
      </c>
      <c r="D382" s="172" t="s">
        <v>105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2500</v>
      </c>
      <c r="J382" s="176">
        <v>46075</v>
      </c>
      <c r="K382" s="172" t="s">
        <v>93</v>
      </c>
      <c r="L382" s="172" t="s">
        <v>94</v>
      </c>
      <c r="M382" s="179">
        <v>0.43</v>
      </c>
      <c r="N382" s="177"/>
      <c r="O382" s="177"/>
      <c r="P382" s="180">
        <v>-1075</v>
      </c>
    </row>
    <row r="383" spans="1:16" ht="19.5" hidden="1" customHeight="1">
      <c r="A383" s="172" t="s">
        <v>2441</v>
      </c>
      <c r="B383" s="176">
        <v>46077</v>
      </c>
      <c r="C383" s="172" t="s">
        <v>81</v>
      </c>
      <c r="D383" s="172" t="s">
        <v>95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2500</v>
      </c>
      <c r="J383" s="176">
        <v>46075</v>
      </c>
      <c r="K383" s="172" t="s">
        <v>93</v>
      </c>
      <c r="L383" s="172" t="s">
        <v>94</v>
      </c>
      <c r="M383" s="179">
        <v>0.43</v>
      </c>
      <c r="N383" s="177"/>
      <c r="O383" s="177"/>
      <c r="P383" s="180">
        <v>-10.33</v>
      </c>
    </row>
    <row r="384" spans="1:16" ht="19.5" hidden="1" customHeight="1">
      <c r="A384" s="172" t="s">
        <v>2440</v>
      </c>
      <c r="B384" s="176">
        <v>46077</v>
      </c>
      <c r="C384" s="172" t="s">
        <v>92</v>
      </c>
      <c r="D384" s="172" t="s">
        <v>96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46071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0</v>
      </c>
    </row>
    <row r="385" spans="1:16" ht="19.5" hidden="1" customHeight="1">
      <c r="A385" s="172" t="s">
        <v>2440</v>
      </c>
      <c r="B385" s="176">
        <v>46077</v>
      </c>
      <c r="C385" s="172" t="s">
        <v>92</v>
      </c>
      <c r="D385" s="172" t="s">
        <v>97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46071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-56.94</v>
      </c>
    </row>
    <row r="386" spans="1:16" ht="19.5" hidden="1" customHeight="1">
      <c r="A386" s="172" t="s">
        <v>2440</v>
      </c>
      <c r="B386" s="176">
        <v>46077</v>
      </c>
      <c r="C386" s="172" t="s">
        <v>81</v>
      </c>
      <c r="D386" s="172" t="s">
        <v>98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46071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-15</v>
      </c>
    </row>
    <row r="387" spans="1:16" ht="19.5" hidden="1" customHeight="1">
      <c r="A387" s="172" t="s">
        <v>2442</v>
      </c>
      <c r="B387" s="176">
        <v>46077</v>
      </c>
      <c r="C387" s="172" t="s">
        <v>81</v>
      </c>
      <c r="D387" s="172" t="s">
        <v>82</v>
      </c>
      <c r="E387" s="172" t="s">
        <v>42</v>
      </c>
      <c r="F387" s="172" t="s">
        <v>89</v>
      </c>
      <c r="G387" s="172" t="s">
        <v>84</v>
      </c>
      <c r="H387" s="177">
        <v>1</v>
      </c>
      <c r="I387" s="178">
        <v>0</v>
      </c>
      <c r="J387" s="176">
        <v>46077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-18.73</v>
      </c>
    </row>
    <row r="388" spans="1:16" ht="19.5" hidden="1" customHeight="1">
      <c r="A388" s="172" t="s">
        <v>2151</v>
      </c>
      <c r="B388" s="176">
        <v>46077</v>
      </c>
      <c r="C388" s="172" t="s">
        <v>92</v>
      </c>
      <c r="D388" s="172" t="s">
        <v>272</v>
      </c>
      <c r="E388" s="172" t="s">
        <v>60</v>
      </c>
      <c r="F388" s="172" t="s">
        <v>1426</v>
      </c>
      <c r="G388" s="172" t="s">
        <v>84</v>
      </c>
      <c r="H388" s="177">
        <v>1</v>
      </c>
      <c r="I388" s="178">
        <v>0</v>
      </c>
      <c r="J388" s="176">
        <v>46069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0</v>
      </c>
    </row>
    <row r="389" spans="1:16" ht="19.5" hidden="1" customHeight="1">
      <c r="A389" s="172" t="s">
        <v>2151</v>
      </c>
      <c r="B389" s="176">
        <v>46077</v>
      </c>
      <c r="C389" s="172" t="s">
        <v>92</v>
      </c>
      <c r="D389" s="172" t="s">
        <v>97</v>
      </c>
      <c r="E389" s="172" t="s">
        <v>60</v>
      </c>
      <c r="F389" s="172" t="s">
        <v>1426</v>
      </c>
      <c r="G389" s="172" t="s">
        <v>84</v>
      </c>
      <c r="H389" s="177">
        <v>1</v>
      </c>
      <c r="I389" s="178">
        <v>0</v>
      </c>
      <c r="J389" s="176">
        <v>46069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-56.94</v>
      </c>
    </row>
    <row r="390" spans="1:16" ht="19.5" hidden="1" customHeight="1">
      <c r="A390" s="172" t="s">
        <v>2151</v>
      </c>
      <c r="B390" s="176">
        <v>46077</v>
      </c>
      <c r="C390" s="172" t="s">
        <v>81</v>
      </c>
      <c r="D390" s="172" t="s">
        <v>98</v>
      </c>
      <c r="E390" s="172" t="s">
        <v>60</v>
      </c>
      <c r="F390" s="172" t="s">
        <v>1426</v>
      </c>
      <c r="G390" s="172" t="s">
        <v>84</v>
      </c>
      <c r="H390" s="177">
        <v>1</v>
      </c>
      <c r="I390" s="178">
        <v>0</v>
      </c>
      <c r="J390" s="176">
        <v>46069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-15</v>
      </c>
    </row>
    <row r="391" spans="1:16" ht="19.5" hidden="1" customHeight="1">
      <c r="A391" s="172" t="s">
        <v>2443</v>
      </c>
      <c r="B391" s="176">
        <v>46077</v>
      </c>
      <c r="C391" s="172" t="s">
        <v>92</v>
      </c>
      <c r="D391" s="172" t="s">
        <v>24</v>
      </c>
      <c r="E391" s="172" t="s">
        <v>58</v>
      </c>
      <c r="F391" s="172" t="s">
        <v>1300</v>
      </c>
      <c r="G391" s="172" t="s">
        <v>84</v>
      </c>
      <c r="H391" s="177">
        <v>1</v>
      </c>
      <c r="I391" s="178">
        <v>2400</v>
      </c>
      <c r="J391" s="176">
        <v>46075</v>
      </c>
      <c r="K391" s="172" t="s">
        <v>93</v>
      </c>
      <c r="L391" s="172" t="s">
        <v>94</v>
      </c>
      <c r="M391" s="179">
        <v>0.43</v>
      </c>
      <c r="N391" s="177"/>
      <c r="O391" s="177">
        <v>37</v>
      </c>
      <c r="P391" s="180">
        <v>-127.72</v>
      </c>
    </row>
    <row r="392" spans="1:16" ht="19.5" hidden="1" customHeight="1">
      <c r="A392" s="172" t="s">
        <v>2443</v>
      </c>
      <c r="B392" s="176">
        <v>46077</v>
      </c>
      <c r="C392" s="172" t="s">
        <v>100</v>
      </c>
      <c r="D392" s="172" t="s">
        <v>101</v>
      </c>
      <c r="E392" s="172" t="s">
        <v>58</v>
      </c>
      <c r="F392" s="172" t="s">
        <v>1300</v>
      </c>
      <c r="G392" s="172" t="s">
        <v>84</v>
      </c>
      <c r="H392" s="177">
        <v>1</v>
      </c>
      <c r="I392" s="178">
        <v>2400</v>
      </c>
      <c r="J392" s="176">
        <v>46075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882.86</v>
      </c>
    </row>
    <row r="393" spans="1:16" ht="19.5" hidden="1" customHeight="1">
      <c r="A393" s="172" t="s">
        <v>2443</v>
      </c>
      <c r="B393" s="176">
        <v>46077</v>
      </c>
      <c r="C393" s="172" t="s">
        <v>100</v>
      </c>
      <c r="D393" s="172" t="s">
        <v>102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2400</v>
      </c>
      <c r="J393" s="176">
        <v>46075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8.83</v>
      </c>
    </row>
    <row r="394" spans="1:16" ht="19.5" hidden="1" customHeight="1">
      <c r="A394" s="172" t="s">
        <v>2443</v>
      </c>
      <c r="B394" s="176">
        <v>46077</v>
      </c>
      <c r="C394" s="172" t="s">
        <v>100</v>
      </c>
      <c r="D394" s="172" t="s">
        <v>103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2400</v>
      </c>
      <c r="J394" s="176">
        <v>46075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1508.31</v>
      </c>
    </row>
    <row r="395" spans="1:16" ht="19.5" hidden="1" customHeight="1">
      <c r="A395" s="172" t="s">
        <v>2443</v>
      </c>
      <c r="B395" s="176">
        <v>46077</v>
      </c>
      <c r="C395" s="172" t="s">
        <v>104</v>
      </c>
      <c r="D395" s="172" t="s">
        <v>105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2400</v>
      </c>
      <c r="J395" s="176">
        <v>46075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-1032</v>
      </c>
    </row>
    <row r="396" spans="1:16" ht="19.5" hidden="1" customHeight="1">
      <c r="A396" s="172" t="s">
        <v>2443</v>
      </c>
      <c r="B396" s="176">
        <v>46077</v>
      </c>
      <c r="C396" s="172" t="s">
        <v>81</v>
      </c>
      <c r="D396" s="172" t="s">
        <v>95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2400</v>
      </c>
      <c r="J396" s="176">
        <v>46075</v>
      </c>
      <c r="K396" s="172" t="s">
        <v>93</v>
      </c>
      <c r="L396" s="172" t="s">
        <v>94</v>
      </c>
      <c r="M396" s="179">
        <v>0.43</v>
      </c>
      <c r="N396" s="177"/>
      <c r="O396" s="177"/>
      <c r="P396" s="180">
        <v>-13.62</v>
      </c>
    </row>
    <row r="397" spans="1:16" ht="19.5" hidden="1" customHeight="1">
      <c r="A397" s="172" t="s">
        <v>2444</v>
      </c>
      <c r="B397" s="176">
        <v>46077</v>
      </c>
      <c r="C397" s="172" t="s">
        <v>81</v>
      </c>
      <c r="D397" s="172" t="s">
        <v>82</v>
      </c>
      <c r="E397" s="172" t="s">
        <v>39</v>
      </c>
      <c r="F397" s="172" t="s">
        <v>117</v>
      </c>
      <c r="G397" s="172" t="s">
        <v>84</v>
      </c>
      <c r="H397" s="177">
        <v>1</v>
      </c>
      <c r="I397" s="178">
        <v>0</v>
      </c>
      <c r="J397" s="176">
        <v>46077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-17.239999999999998</v>
      </c>
    </row>
    <row r="398" spans="1:16" ht="19.5" hidden="1" customHeight="1">
      <c r="A398" s="172" t="s">
        <v>2445</v>
      </c>
      <c r="B398" s="176">
        <v>46077</v>
      </c>
      <c r="C398" s="172" t="s">
        <v>92</v>
      </c>
      <c r="D398" s="172" t="s">
        <v>24</v>
      </c>
      <c r="E398" s="172" t="s">
        <v>42</v>
      </c>
      <c r="F398" s="172" t="s">
        <v>89</v>
      </c>
      <c r="G398" s="172" t="s">
        <v>84</v>
      </c>
      <c r="H398" s="177">
        <v>1</v>
      </c>
      <c r="I398" s="178">
        <v>2500</v>
      </c>
      <c r="J398" s="176">
        <v>46074</v>
      </c>
      <c r="K398" s="172" t="s">
        <v>93</v>
      </c>
      <c r="L398" s="172" t="s">
        <v>94</v>
      </c>
      <c r="M398" s="179">
        <v>0.43</v>
      </c>
      <c r="N398" s="177"/>
      <c r="O398" s="177">
        <v>38</v>
      </c>
      <c r="P398" s="180">
        <v>-122.35</v>
      </c>
    </row>
    <row r="399" spans="1:16" ht="19.5" hidden="1" customHeight="1">
      <c r="A399" s="172" t="s">
        <v>2445</v>
      </c>
      <c r="B399" s="176">
        <v>46077</v>
      </c>
      <c r="C399" s="172" t="s">
        <v>100</v>
      </c>
      <c r="D399" s="172" t="s">
        <v>101</v>
      </c>
      <c r="E399" s="172" t="s">
        <v>42</v>
      </c>
      <c r="F399" s="172" t="s">
        <v>89</v>
      </c>
      <c r="G399" s="172" t="s">
        <v>84</v>
      </c>
      <c r="H399" s="177">
        <v>1</v>
      </c>
      <c r="I399" s="178">
        <v>2500</v>
      </c>
      <c r="J399" s="176">
        <v>46074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996.19</v>
      </c>
    </row>
    <row r="400" spans="1:16" ht="19.5" hidden="1" customHeight="1">
      <c r="A400" s="172" t="s">
        <v>2445</v>
      </c>
      <c r="B400" s="176">
        <v>46077</v>
      </c>
      <c r="C400" s="172" t="s">
        <v>100</v>
      </c>
      <c r="D400" s="172" t="s">
        <v>102</v>
      </c>
      <c r="E400" s="172" t="s">
        <v>42</v>
      </c>
      <c r="F400" s="172" t="s">
        <v>89</v>
      </c>
      <c r="G400" s="172" t="s">
        <v>84</v>
      </c>
      <c r="H400" s="177">
        <v>1</v>
      </c>
      <c r="I400" s="178">
        <v>2500</v>
      </c>
      <c r="J400" s="176">
        <v>46074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9.9600000000000009</v>
      </c>
    </row>
    <row r="401" spans="1:16" ht="19.5" hidden="1" customHeight="1">
      <c r="A401" s="172" t="s">
        <v>2445</v>
      </c>
      <c r="B401" s="176">
        <v>46077</v>
      </c>
      <c r="C401" s="172" t="s">
        <v>100</v>
      </c>
      <c r="D401" s="172" t="s">
        <v>103</v>
      </c>
      <c r="E401" s="172" t="s">
        <v>42</v>
      </c>
      <c r="F401" s="172" t="s">
        <v>89</v>
      </c>
      <c r="G401" s="172" t="s">
        <v>84</v>
      </c>
      <c r="H401" s="177">
        <v>1</v>
      </c>
      <c r="I401" s="178">
        <v>2500</v>
      </c>
      <c r="J401" s="176">
        <v>46074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1493.85</v>
      </c>
    </row>
    <row r="402" spans="1:16" ht="19.5" hidden="1" customHeight="1">
      <c r="A402" s="172" t="s">
        <v>2445</v>
      </c>
      <c r="B402" s="176">
        <v>46077</v>
      </c>
      <c r="C402" s="172" t="s">
        <v>104</v>
      </c>
      <c r="D402" s="172" t="s">
        <v>105</v>
      </c>
      <c r="E402" s="172" t="s">
        <v>42</v>
      </c>
      <c r="F402" s="172" t="s">
        <v>89</v>
      </c>
      <c r="G402" s="172" t="s">
        <v>84</v>
      </c>
      <c r="H402" s="177">
        <v>1</v>
      </c>
      <c r="I402" s="178">
        <v>2500</v>
      </c>
      <c r="J402" s="176">
        <v>46074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-1075</v>
      </c>
    </row>
    <row r="403" spans="1:16" ht="19.5" hidden="1" customHeight="1">
      <c r="A403" s="172" t="s">
        <v>2443</v>
      </c>
      <c r="B403" s="176">
        <v>46077</v>
      </c>
      <c r="C403" s="172" t="s">
        <v>81</v>
      </c>
      <c r="D403" s="172" t="s">
        <v>82</v>
      </c>
      <c r="E403" s="172" t="s">
        <v>58</v>
      </c>
      <c r="F403" s="172" t="s">
        <v>1300</v>
      </c>
      <c r="G403" s="172" t="s">
        <v>84</v>
      </c>
      <c r="H403" s="177">
        <v>1</v>
      </c>
      <c r="I403" s="178">
        <v>0</v>
      </c>
      <c r="J403" s="176">
        <v>46075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-16.77</v>
      </c>
    </row>
    <row r="404" spans="1:16" ht="19.5" hidden="1" customHeight="1">
      <c r="A404" s="172" t="s">
        <v>2446</v>
      </c>
      <c r="B404" s="176">
        <v>46077</v>
      </c>
      <c r="C404" s="172" t="s">
        <v>92</v>
      </c>
      <c r="D404" s="172" t="s">
        <v>24</v>
      </c>
      <c r="E404" s="172" t="s">
        <v>43</v>
      </c>
      <c r="F404" s="172" t="s">
        <v>125</v>
      </c>
      <c r="G404" s="172" t="s">
        <v>84</v>
      </c>
      <c r="H404" s="177">
        <v>1</v>
      </c>
      <c r="I404" s="178">
        <v>2500</v>
      </c>
      <c r="J404" s="176">
        <v>46075</v>
      </c>
      <c r="K404" s="172" t="s">
        <v>93</v>
      </c>
      <c r="L404" s="172" t="s">
        <v>94</v>
      </c>
      <c r="M404" s="179">
        <v>0.43</v>
      </c>
      <c r="N404" s="177"/>
      <c r="O404" s="177">
        <v>37</v>
      </c>
      <c r="P404" s="180">
        <v>-115.48</v>
      </c>
    </row>
    <row r="405" spans="1:16" ht="19.5" hidden="1" customHeight="1">
      <c r="A405" s="172" t="s">
        <v>2446</v>
      </c>
      <c r="B405" s="176">
        <v>46077</v>
      </c>
      <c r="C405" s="172" t="s">
        <v>100</v>
      </c>
      <c r="D405" s="172" t="s">
        <v>101</v>
      </c>
      <c r="E405" s="172" t="s">
        <v>43</v>
      </c>
      <c r="F405" s="172" t="s">
        <v>125</v>
      </c>
      <c r="G405" s="172" t="s">
        <v>84</v>
      </c>
      <c r="H405" s="177">
        <v>1</v>
      </c>
      <c r="I405" s="178">
        <v>2500</v>
      </c>
      <c r="J405" s="176">
        <v>46075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1012.37</v>
      </c>
    </row>
    <row r="406" spans="1:16" ht="19.5" hidden="1" customHeight="1">
      <c r="A406" s="172" t="s">
        <v>2446</v>
      </c>
      <c r="B406" s="176">
        <v>46077</v>
      </c>
      <c r="C406" s="172" t="s">
        <v>100</v>
      </c>
      <c r="D406" s="172" t="s">
        <v>102</v>
      </c>
      <c r="E406" s="172" t="s">
        <v>43</v>
      </c>
      <c r="F406" s="172" t="s">
        <v>125</v>
      </c>
      <c r="G406" s="172" t="s">
        <v>84</v>
      </c>
      <c r="H406" s="177">
        <v>1</v>
      </c>
      <c r="I406" s="178">
        <v>2500</v>
      </c>
      <c r="J406" s="176">
        <v>46075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10.119999999999999</v>
      </c>
    </row>
    <row r="407" spans="1:16" ht="19.5" hidden="1" customHeight="1">
      <c r="A407" s="172" t="s">
        <v>2446</v>
      </c>
      <c r="B407" s="176">
        <v>46077</v>
      </c>
      <c r="C407" s="172" t="s">
        <v>100</v>
      </c>
      <c r="D407" s="172" t="s">
        <v>103</v>
      </c>
      <c r="E407" s="172" t="s">
        <v>43</v>
      </c>
      <c r="F407" s="172" t="s">
        <v>125</v>
      </c>
      <c r="G407" s="172" t="s">
        <v>84</v>
      </c>
      <c r="H407" s="177">
        <v>1</v>
      </c>
      <c r="I407" s="178">
        <v>2500</v>
      </c>
      <c r="J407" s="176">
        <v>46075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1477.51</v>
      </c>
    </row>
    <row r="408" spans="1:16" ht="19.5" hidden="1" customHeight="1">
      <c r="A408" s="172" t="s">
        <v>2446</v>
      </c>
      <c r="B408" s="176">
        <v>46077</v>
      </c>
      <c r="C408" s="172" t="s">
        <v>104</v>
      </c>
      <c r="D408" s="172" t="s">
        <v>105</v>
      </c>
      <c r="E408" s="172" t="s">
        <v>43</v>
      </c>
      <c r="F408" s="172" t="s">
        <v>125</v>
      </c>
      <c r="G408" s="172" t="s">
        <v>84</v>
      </c>
      <c r="H408" s="177">
        <v>1</v>
      </c>
      <c r="I408" s="178">
        <v>2500</v>
      </c>
      <c r="J408" s="176">
        <v>46075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-1075</v>
      </c>
    </row>
    <row r="409" spans="1:16" ht="19.5" hidden="1" customHeight="1">
      <c r="A409" s="172" t="s">
        <v>2446</v>
      </c>
      <c r="B409" s="176">
        <v>46077</v>
      </c>
      <c r="C409" s="172" t="s">
        <v>81</v>
      </c>
      <c r="D409" s="172" t="s">
        <v>95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2500</v>
      </c>
      <c r="J409" s="176">
        <v>46075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-14.83</v>
      </c>
    </row>
    <row r="410" spans="1:16" ht="19.5" hidden="1" customHeight="1">
      <c r="A410" s="172" t="s">
        <v>2446</v>
      </c>
      <c r="B410" s="176">
        <v>46077</v>
      </c>
      <c r="C410" s="172" t="s">
        <v>81</v>
      </c>
      <c r="D410" s="172" t="s">
        <v>82</v>
      </c>
      <c r="E410" s="172" t="s">
        <v>43</v>
      </c>
      <c r="F410" s="172" t="s">
        <v>125</v>
      </c>
      <c r="G410" s="172" t="s">
        <v>84</v>
      </c>
      <c r="H410" s="177">
        <v>1</v>
      </c>
      <c r="I410" s="178">
        <v>0</v>
      </c>
      <c r="J410" s="176">
        <v>46075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-19.239999999999998</v>
      </c>
    </row>
    <row r="411" spans="1:16" ht="19.5" hidden="1" customHeight="1">
      <c r="A411" s="172" t="s">
        <v>2447</v>
      </c>
      <c r="B411" s="176">
        <v>46077</v>
      </c>
      <c r="C411" s="172" t="s">
        <v>92</v>
      </c>
      <c r="D411" s="172" t="s">
        <v>24</v>
      </c>
      <c r="E411" s="172" t="s">
        <v>60</v>
      </c>
      <c r="F411" s="172" t="s">
        <v>1426</v>
      </c>
      <c r="G411" s="172" t="s">
        <v>84</v>
      </c>
      <c r="H411" s="177">
        <v>1</v>
      </c>
      <c r="I411" s="178">
        <v>0</v>
      </c>
      <c r="J411" s="176">
        <v>46075</v>
      </c>
      <c r="K411" s="172" t="s">
        <v>93</v>
      </c>
      <c r="L411" s="172" t="s">
        <v>94</v>
      </c>
      <c r="M411" s="179">
        <v>0</v>
      </c>
      <c r="N411" s="177"/>
      <c r="O411" s="177">
        <v>37</v>
      </c>
      <c r="P411" s="180">
        <v>-129.72</v>
      </c>
    </row>
    <row r="412" spans="1:16" ht="19.5" hidden="1" customHeight="1">
      <c r="A412" s="172" t="s">
        <v>2448</v>
      </c>
      <c r="B412" s="176">
        <v>46077</v>
      </c>
      <c r="C412" s="172" t="s">
        <v>92</v>
      </c>
      <c r="D412" s="172" t="s">
        <v>24</v>
      </c>
      <c r="E412" s="172" t="s">
        <v>58</v>
      </c>
      <c r="F412" s="172" t="s">
        <v>1300</v>
      </c>
      <c r="G412" s="172" t="s">
        <v>84</v>
      </c>
      <c r="H412" s="177">
        <v>1</v>
      </c>
      <c r="I412" s="178">
        <v>2400</v>
      </c>
      <c r="J412" s="176">
        <v>46074</v>
      </c>
      <c r="K412" s="172" t="s">
        <v>93</v>
      </c>
      <c r="L412" s="172" t="s">
        <v>94</v>
      </c>
      <c r="M412" s="179">
        <v>0.43</v>
      </c>
      <c r="N412" s="177"/>
      <c r="O412" s="177">
        <v>38</v>
      </c>
      <c r="P412" s="180">
        <v>-134.79</v>
      </c>
    </row>
    <row r="413" spans="1:16" ht="19.5" hidden="1" customHeight="1">
      <c r="A413" s="172" t="s">
        <v>2448</v>
      </c>
      <c r="B413" s="176">
        <v>46077</v>
      </c>
      <c r="C413" s="172" t="s">
        <v>100</v>
      </c>
      <c r="D413" s="172" t="s">
        <v>101</v>
      </c>
      <c r="E413" s="172" t="s">
        <v>58</v>
      </c>
      <c r="F413" s="172" t="s">
        <v>1300</v>
      </c>
      <c r="G413" s="172" t="s">
        <v>84</v>
      </c>
      <c r="H413" s="177">
        <v>1</v>
      </c>
      <c r="I413" s="178">
        <v>2400</v>
      </c>
      <c r="J413" s="176">
        <v>46074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896.19</v>
      </c>
    </row>
    <row r="414" spans="1:16" ht="19.5" hidden="1" customHeight="1">
      <c r="A414" s="172" t="s">
        <v>2448</v>
      </c>
      <c r="B414" s="176">
        <v>46077</v>
      </c>
      <c r="C414" s="172" t="s">
        <v>100</v>
      </c>
      <c r="D414" s="172" t="s">
        <v>102</v>
      </c>
      <c r="E414" s="172" t="s">
        <v>58</v>
      </c>
      <c r="F414" s="172" t="s">
        <v>1300</v>
      </c>
      <c r="G414" s="172" t="s">
        <v>84</v>
      </c>
      <c r="H414" s="177">
        <v>1</v>
      </c>
      <c r="I414" s="178">
        <v>2400</v>
      </c>
      <c r="J414" s="176">
        <v>46074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8.9600000000000009</v>
      </c>
    </row>
    <row r="415" spans="1:16" ht="19.5" hidden="1" customHeight="1">
      <c r="A415" s="172" t="s">
        <v>2448</v>
      </c>
      <c r="B415" s="176">
        <v>46077</v>
      </c>
      <c r="C415" s="172" t="s">
        <v>100</v>
      </c>
      <c r="D415" s="172" t="s">
        <v>103</v>
      </c>
      <c r="E415" s="172" t="s">
        <v>58</v>
      </c>
      <c r="F415" s="172" t="s">
        <v>1300</v>
      </c>
      <c r="G415" s="172" t="s">
        <v>84</v>
      </c>
      <c r="H415" s="177">
        <v>1</v>
      </c>
      <c r="I415" s="178">
        <v>2400</v>
      </c>
      <c r="J415" s="176">
        <v>46074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1494.85</v>
      </c>
    </row>
    <row r="416" spans="1:16" ht="19.5" hidden="1" customHeight="1">
      <c r="A416" s="172" t="s">
        <v>2448</v>
      </c>
      <c r="B416" s="176">
        <v>46077</v>
      </c>
      <c r="C416" s="172" t="s">
        <v>104</v>
      </c>
      <c r="D416" s="172" t="s">
        <v>105</v>
      </c>
      <c r="E416" s="172" t="s">
        <v>58</v>
      </c>
      <c r="F416" s="172" t="s">
        <v>1300</v>
      </c>
      <c r="G416" s="172" t="s">
        <v>84</v>
      </c>
      <c r="H416" s="177">
        <v>1</v>
      </c>
      <c r="I416" s="178">
        <v>2400</v>
      </c>
      <c r="J416" s="176">
        <v>46074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-1032</v>
      </c>
    </row>
    <row r="417" spans="1:16" ht="19.5" hidden="1" customHeight="1">
      <c r="A417" s="172" t="s">
        <v>2448</v>
      </c>
      <c r="B417" s="176">
        <v>46077</v>
      </c>
      <c r="C417" s="172" t="s">
        <v>81</v>
      </c>
      <c r="D417" s="172" t="s">
        <v>95</v>
      </c>
      <c r="E417" s="172" t="s">
        <v>58</v>
      </c>
      <c r="F417" s="172" t="s">
        <v>1300</v>
      </c>
      <c r="G417" s="172" t="s">
        <v>84</v>
      </c>
      <c r="H417" s="177">
        <v>1</v>
      </c>
      <c r="I417" s="178">
        <v>2400</v>
      </c>
      <c r="J417" s="176">
        <v>46074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-13.41</v>
      </c>
    </row>
    <row r="418" spans="1:16" ht="19.5" hidden="1" customHeight="1">
      <c r="A418" s="172" t="s">
        <v>2449</v>
      </c>
      <c r="B418" s="176">
        <v>46077</v>
      </c>
      <c r="C418" s="172" t="s">
        <v>92</v>
      </c>
      <c r="D418" s="172" t="s">
        <v>24</v>
      </c>
      <c r="E418" s="172" t="s">
        <v>56</v>
      </c>
      <c r="F418" s="172" t="s">
        <v>1213</v>
      </c>
      <c r="G418" s="172" t="s">
        <v>84</v>
      </c>
      <c r="H418" s="177">
        <v>1</v>
      </c>
      <c r="I418" s="178">
        <v>2400</v>
      </c>
      <c r="J418" s="176">
        <v>46075</v>
      </c>
      <c r="K418" s="172" t="s">
        <v>93</v>
      </c>
      <c r="L418" s="172" t="s">
        <v>94</v>
      </c>
      <c r="M418" s="179">
        <v>0.43</v>
      </c>
      <c r="N418" s="177"/>
      <c r="O418" s="177">
        <v>37</v>
      </c>
      <c r="P418" s="180">
        <v>-127.72</v>
      </c>
    </row>
    <row r="419" spans="1:16" ht="19.5" hidden="1" customHeight="1">
      <c r="A419" s="172" t="s">
        <v>2449</v>
      </c>
      <c r="B419" s="176">
        <v>46077</v>
      </c>
      <c r="C419" s="172" t="s">
        <v>100</v>
      </c>
      <c r="D419" s="172" t="s">
        <v>101</v>
      </c>
      <c r="E419" s="172" t="s">
        <v>56</v>
      </c>
      <c r="F419" s="172" t="s">
        <v>1213</v>
      </c>
      <c r="G419" s="172" t="s">
        <v>84</v>
      </c>
      <c r="H419" s="177">
        <v>1</v>
      </c>
      <c r="I419" s="178">
        <v>2400</v>
      </c>
      <c r="J419" s="176">
        <v>46075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878.1</v>
      </c>
    </row>
    <row r="420" spans="1:16" ht="19.5" hidden="1" customHeight="1">
      <c r="A420" s="172" t="s">
        <v>2449</v>
      </c>
      <c r="B420" s="176">
        <v>46077</v>
      </c>
      <c r="C420" s="172" t="s">
        <v>100</v>
      </c>
      <c r="D420" s="172" t="s">
        <v>102</v>
      </c>
      <c r="E420" s="172" t="s">
        <v>56</v>
      </c>
      <c r="F420" s="172" t="s">
        <v>1213</v>
      </c>
      <c r="G420" s="172" t="s">
        <v>84</v>
      </c>
      <c r="H420" s="177">
        <v>1</v>
      </c>
      <c r="I420" s="178">
        <v>2400</v>
      </c>
      <c r="J420" s="176">
        <v>46075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8.7799999999999994</v>
      </c>
    </row>
    <row r="421" spans="1:16" ht="19.5" hidden="1" customHeight="1">
      <c r="A421" s="172" t="s">
        <v>2449</v>
      </c>
      <c r="B421" s="176">
        <v>46077</v>
      </c>
      <c r="C421" s="172" t="s">
        <v>100</v>
      </c>
      <c r="D421" s="172" t="s">
        <v>103</v>
      </c>
      <c r="E421" s="172" t="s">
        <v>56</v>
      </c>
      <c r="F421" s="172" t="s">
        <v>1213</v>
      </c>
      <c r="G421" s="172" t="s">
        <v>84</v>
      </c>
      <c r="H421" s="177">
        <v>1</v>
      </c>
      <c r="I421" s="178">
        <v>2400</v>
      </c>
      <c r="J421" s="176">
        <v>46075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1513.12</v>
      </c>
    </row>
    <row r="422" spans="1:16" ht="19.5" hidden="1" customHeight="1">
      <c r="A422" s="172" t="s">
        <v>2449</v>
      </c>
      <c r="B422" s="176">
        <v>46077</v>
      </c>
      <c r="C422" s="172" t="s">
        <v>104</v>
      </c>
      <c r="D422" s="172" t="s">
        <v>105</v>
      </c>
      <c r="E422" s="172" t="s">
        <v>56</v>
      </c>
      <c r="F422" s="172" t="s">
        <v>1213</v>
      </c>
      <c r="G422" s="172" t="s">
        <v>84</v>
      </c>
      <c r="H422" s="177">
        <v>1</v>
      </c>
      <c r="I422" s="178">
        <v>2400</v>
      </c>
      <c r="J422" s="176">
        <v>46075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-1032</v>
      </c>
    </row>
    <row r="423" spans="1:16" ht="19.5" hidden="1" customHeight="1">
      <c r="A423" s="172" t="s">
        <v>2449</v>
      </c>
      <c r="B423" s="176">
        <v>46077</v>
      </c>
      <c r="C423" s="172" t="s">
        <v>81</v>
      </c>
      <c r="D423" s="172" t="s">
        <v>95</v>
      </c>
      <c r="E423" s="172" t="s">
        <v>56</v>
      </c>
      <c r="F423" s="172" t="s">
        <v>1213</v>
      </c>
      <c r="G423" s="172" t="s">
        <v>84</v>
      </c>
      <c r="H423" s="177">
        <v>1</v>
      </c>
      <c r="I423" s="178">
        <v>2400</v>
      </c>
      <c r="J423" s="176">
        <v>46075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-25</v>
      </c>
    </row>
    <row r="424" spans="1:16" ht="19.5" hidden="1" customHeight="1">
      <c r="A424" s="172" t="s">
        <v>2450</v>
      </c>
      <c r="B424" s="176">
        <v>46077</v>
      </c>
      <c r="C424" s="172" t="s">
        <v>92</v>
      </c>
      <c r="D424" s="172" t="s">
        <v>24</v>
      </c>
      <c r="E424" s="172" t="s">
        <v>60</v>
      </c>
      <c r="F424" s="172" t="s">
        <v>1426</v>
      </c>
      <c r="G424" s="172" t="s">
        <v>84</v>
      </c>
      <c r="H424" s="177">
        <v>1</v>
      </c>
      <c r="I424" s="178">
        <v>2500</v>
      </c>
      <c r="J424" s="176">
        <v>46076</v>
      </c>
      <c r="K424" s="172" t="s">
        <v>93</v>
      </c>
      <c r="L424" s="172" t="s">
        <v>94</v>
      </c>
      <c r="M424" s="179">
        <v>0.43</v>
      </c>
      <c r="N424" s="177"/>
      <c r="O424" s="177">
        <v>37</v>
      </c>
      <c r="P424" s="180">
        <v>-129.72</v>
      </c>
    </row>
    <row r="425" spans="1:16" ht="19.5" hidden="1" customHeight="1">
      <c r="A425" s="172" t="s">
        <v>2450</v>
      </c>
      <c r="B425" s="176">
        <v>46077</v>
      </c>
      <c r="C425" s="172" t="s">
        <v>100</v>
      </c>
      <c r="D425" s="172" t="s">
        <v>101</v>
      </c>
      <c r="E425" s="172" t="s">
        <v>60</v>
      </c>
      <c r="F425" s="172" t="s">
        <v>1426</v>
      </c>
      <c r="G425" s="172" t="s">
        <v>84</v>
      </c>
      <c r="H425" s="177">
        <v>1</v>
      </c>
      <c r="I425" s="178">
        <v>2500</v>
      </c>
      <c r="J425" s="176">
        <v>46076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1043.73</v>
      </c>
    </row>
    <row r="426" spans="1:16" ht="19.5" hidden="1" customHeight="1">
      <c r="A426" s="172" t="s">
        <v>2450</v>
      </c>
      <c r="B426" s="176">
        <v>46077</v>
      </c>
      <c r="C426" s="172" t="s">
        <v>100</v>
      </c>
      <c r="D426" s="172" t="s">
        <v>102</v>
      </c>
      <c r="E426" s="172" t="s">
        <v>60</v>
      </c>
      <c r="F426" s="172" t="s">
        <v>1426</v>
      </c>
      <c r="G426" s="172" t="s">
        <v>84</v>
      </c>
      <c r="H426" s="177">
        <v>1</v>
      </c>
      <c r="I426" s="178">
        <v>2500</v>
      </c>
      <c r="J426" s="176">
        <v>46076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10.44</v>
      </c>
    </row>
    <row r="427" spans="1:16" ht="19.5" hidden="1" customHeight="1">
      <c r="A427" s="172" t="s">
        <v>2450</v>
      </c>
      <c r="B427" s="176">
        <v>46077</v>
      </c>
      <c r="C427" s="172" t="s">
        <v>100</v>
      </c>
      <c r="D427" s="172" t="s">
        <v>103</v>
      </c>
      <c r="E427" s="172" t="s">
        <v>60</v>
      </c>
      <c r="F427" s="172" t="s">
        <v>1426</v>
      </c>
      <c r="G427" s="172" t="s">
        <v>84</v>
      </c>
      <c r="H427" s="177">
        <v>1</v>
      </c>
      <c r="I427" s="178">
        <v>2500</v>
      </c>
      <c r="J427" s="176">
        <v>46076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1445.83</v>
      </c>
    </row>
    <row r="428" spans="1:16" ht="19.5" hidden="1" customHeight="1">
      <c r="A428" s="172" t="s">
        <v>2450</v>
      </c>
      <c r="B428" s="176">
        <v>46077</v>
      </c>
      <c r="C428" s="172" t="s">
        <v>104</v>
      </c>
      <c r="D428" s="172" t="s">
        <v>105</v>
      </c>
      <c r="E428" s="172" t="s">
        <v>60</v>
      </c>
      <c r="F428" s="172" t="s">
        <v>1426</v>
      </c>
      <c r="G428" s="172" t="s">
        <v>84</v>
      </c>
      <c r="H428" s="177">
        <v>1</v>
      </c>
      <c r="I428" s="178">
        <v>2500</v>
      </c>
      <c r="J428" s="176">
        <v>46076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-1075</v>
      </c>
    </row>
    <row r="429" spans="1:16" ht="19.5" hidden="1" customHeight="1">
      <c r="A429" s="172" t="s">
        <v>2450</v>
      </c>
      <c r="B429" s="176">
        <v>46077</v>
      </c>
      <c r="C429" s="172" t="s">
        <v>81</v>
      </c>
      <c r="D429" s="172" t="s">
        <v>95</v>
      </c>
      <c r="E429" s="172" t="s">
        <v>60</v>
      </c>
      <c r="F429" s="172" t="s">
        <v>1426</v>
      </c>
      <c r="G429" s="172" t="s">
        <v>84</v>
      </c>
      <c r="H429" s="177">
        <v>1</v>
      </c>
      <c r="I429" s="178">
        <v>2500</v>
      </c>
      <c r="J429" s="176">
        <v>46076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-9.65</v>
      </c>
    </row>
    <row r="430" spans="1:16" ht="19.5" hidden="1" customHeight="1">
      <c r="A430" s="172" t="s">
        <v>2451</v>
      </c>
      <c r="B430" s="176">
        <v>46077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2500</v>
      </c>
      <c r="J430" s="176">
        <v>46076</v>
      </c>
      <c r="K430" s="172" t="s">
        <v>93</v>
      </c>
      <c r="L430" s="172" t="s">
        <v>94</v>
      </c>
      <c r="M430" s="179">
        <v>0.43</v>
      </c>
      <c r="N430" s="177"/>
      <c r="O430" s="177">
        <v>37</v>
      </c>
      <c r="P430" s="180">
        <v>-129.72</v>
      </c>
    </row>
    <row r="431" spans="1:16" ht="19.5" hidden="1" customHeight="1">
      <c r="A431" s="172" t="s">
        <v>2451</v>
      </c>
      <c r="B431" s="176">
        <v>46077</v>
      </c>
      <c r="C431" s="172" t="s">
        <v>100</v>
      </c>
      <c r="D431" s="172" t="s">
        <v>101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2500</v>
      </c>
      <c r="J431" s="176">
        <v>46076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936.19</v>
      </c>
    </row>
    <row r="432" spans="1:16" ht="19.5" hidden="1" customHeight="1">
      <c r="A432" s="172" t="s">
        <v>2451</v>
      </c>
      <c r="B432" s="176">
        <v>46077</v>
      </c>
      <c r="C432" s="172" t="s">
        <v>100</v>
      </c>
      <c r="D432" s="172" t="s">
        <v>102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2500</v>
      </c>
      <c r="J432" s="176">
        <v>46076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9.36</v>
      </c>
    </row>
    <row r="433" spans="1:16" ht="19.5" hidden="1" customHeight="1">
      <c r="A433" s="172" t="s">
        <v>2451</v>
      </c>
      <c r="B433" s="176">
        <v>46077</v>
      </c>
      <c r="C433" s="172" t="s">
        <v>100</v>
      </c>
      <c r="D433" s="172" t="s">
        <v>103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2500</v>
      </c>
      <c r="J433" s="176">
        <v>46076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1554.45</v>
      </c>
    </row>
    <row r="434" spans="1:16" ht="19.5" hidden="1" customHeight="1">
      <c r="A434" s="172" t="s">
        <v>2451</v>
      </c>
      <c r="B434" s="176">
        <v>46077</v>
      </c>
      <c r="C434" s="172" t="s">
        <v>104</v>
      </c>
      <c r="D434" s="172" t="s">
        <v>105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2500</v>
      </c>
      <c r="J434" s="176">
        <v>46076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-1075</v>
      </c>
    </row>
    <row r="435" spans="1:16" ht="19.5" hidden="1" customHeight="1">
      <c r="A435" s="172" t="s">
        <v>2451</v>
      </c>
      <c r="B435" s="176">
        <v>46077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2500</v>
      </c>
      <c r="J435" s="176">
        <v>46076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-16.170000000000002</v>
      </c>
    </row>
    <row r="436" spans="1:16" ht="19.5" hidden="1" customHeight="1">
      <c r="A436" s="172" t="s">
        <v>2448</v>
      </c>
      <c r="B436" s="176">
        <v>46077</v>
      </c>
      <c r="C436" s="172" t="s">
        <v>81</v>
      </c>
      <c r="D436" s="172" t="s">
        <v>82</v>
      </c>
      <c r="E436" s="172" t="s">
        <v>58</v>
      </c>
      <c r="F436" s="172" t="s">
        <v>1300</v>
      </c>
      <c r="G436" s="172" t="s">
        <v>84</v>
      </c>
      <c r="H436" s="177">
        <v>1</v>
      </c>
      <c r="I436" s="178">
        <v>0</v>
      </c>
      <c r="J436" s="176">
        <v>46074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-17.03</v>
      </c>
    </row>
    <row r="437" spans="1:16" ht="19.5" hidden="1" customHeight="1">
      <c r="A437" s="172" t="s">
        <v>2452</v>
      </c>
      <c r="B437" s="176">
        <v>46077</v>
      </c>
      <c r="C437" s="172" t="s">
        <v>92</v>
      </c>
      <c r="D437" s="172" t="s">
        <v>24</v>
      </c>
      <c r="E437" s="172" t="s">
        <v>38</v>
      </c>
      <c r="F437" s="172" t="s">
        <v>87</v>
      </c>
      <c r="G437" s="172" t="s">
        <v>84</v>
      </c>
      <c r="H437" s="177">
        <v>1</v>
      </c>
      <c r="I437" s="178">
        <v>2450</v>
      </c>
      <c r="J437" s="176">
        <v>46075</v>
      </c>
      <c r="K437" s="172" t="s">
        <v>93</v>
      </c>
      <c r="L437" s="172" t="s">
        <v>94</v>
      </c>
      <c r="M437" s="179">
        <v>0.43</v>
      </c>
      <c r="N437" s="177"/>
      <c r="O437" s="177">
        <v>37</v>
      </c>
      <c r="P437" s="180">
        <v>-114.48</v>
      </c>
    </row>
    <row r="438" spans="1:16" ht="19.5" hidden="1" customHeight="1">
      <c r="A438" s="172" t="s">
        <v>2452</v>
      </c>
      <c r="B438" s="176">
        <v>46077</v>
      </c>
      <c r="C438" s="172" t="s">
        <v>100</v>
      </c>
      <c r="D438" s="172" t="s">
        <v>101</v>
      </c>
      <c r="E438" s="172" t="s">
        <v>38</v>
      </c>
      <c r="F438" s="172" t="s">
        <v>87</v>
      </c>
      <c r="G438" s="172" t="s">
        <v>84</v>
      </c>
      <c r="H438" s="177">
        <v>1</v>
      </c>
      <c r="I438" s="178">
        <v>2450</v>
      </c>
      <c r="J438" s="176">
        <v>46075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907.28</v>
      </c>
    </row>
    <row r="439" spans="1:16" ht="19.5" hidden="1" customHeight="1">
      <c r="A439" s="172" t="s">
        <v>2452</v>
      </c>
      <c r="B439" s="176">
        <v>46077</v>
      </c>
      <c r="C439" s="172" t="s">
        <v>100</v>
      </c>
      <c r="D439" s="172" t="s">
        <v>102</v>
      </c>
      <c r="E439" s="172" t="s">
        <v>38</v>
      </c>
      <c r="F439" s="172" t="s">
        <v>87</v>
      </c>
      <c r="G439" s="172" t="s">
        <v>84</v>
      </c>
      <c r="H439" s="177">
        <v>1</v>
      </c>
      <c r="I439" s="178">
        <v>2450</v>
      </c>
      <c r="J439" s="176">
        <v>46075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9.07</v>
      </c>
    </row>
    <row r="440" spans="1:16" ht="19.5" hidden="1" customHeight="1">
      <c r="A440" s="172" t="s">
        <v>2452</v>
      </c>
      <c r="B440" s="176">
        <v>46077</v>
      </c>
      <c r="C440" s="172" t="s">
        <v>100</v>
      </c>
      <c r="D440" s="172" t="s">
        <v>103</v>
      </c>
      <c r="E440" s="172" t="s">
        <v>38</v>
      </c>
      <c r="F440" s="172" t="s">
        <v>87</v>
      </c>
      <c r="G440" s="172" t="s">
        <v>84</v>
      </c>
      <c r="H440" s="177">
        <v>1</v>
      </c>
      <c r="I440" s="178">
        <v>2450</v>
      </c>
      <c r="J440" s="176">
        <v>46075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1533.65</v>
      </c>
    </row>
    <row r="441" spans="1:16" ht="19.5" hidden="1" customHeight="1">
      <c r="A441" s="172" t="s">
        <v>2452</v>
      </c>
      <c r="B441" s="176">
        <v>46077</v>
      </c>
      <c r="C441" s="172" t="s">
        <v>104</v>
      </c>
      <c r="D441" s="172" t="s">
        <v>105</v>
      </c>
      <c r="E441" s="172" t="s">
        <v>38</v>
      </c>
      <c r="F441" s="172" t="s">
        <v>87</v>
      </c>
      <c r="G441" s="172" t="s">
        <v>84</v>
      </c>
      <c r="H441" s="177">
        <v>1</v>
      </c>
      <c r="I441" s="178">
        <v>2450</v>
      </c>
      <c r="J441" s="176">
        <v>46075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-1053.5</v>
      </c>
    </row>
    <row r="442" spans="1:16" ht="19.5" hidden="1" customHeight="1">
      <c r="A442" s="172" t="s">
        <v>2452</v>
      </c>
      <c r="B442" s="176">
        <v>46077</v>
      </c>
      <c r="C442" s="172" t="s">
        <v>81</v>
      </c>
      <c r="D442" s="172" t="s">
        <v>95</v>
      </c>
      <c r="E442" s="172" t="s">
        <v>38</v>
      </c>
      <c r="F442" s="172" t="s">
        <v>87</v>
      </c>
      <c r="G442" s="172" t="s">
        <v>84</v>
      </c>
      <c r="H442" s="177">
        <v>1</v>
      </c>
      <c r="I442" s="178">
        <v>2450</v>
      </c>
      <c r="J442" s="176">
        <v>46075</v>
      </c>
      <c r="K442" s="172" t="s">
        <v>93</v>
      </c>
      <c r="L442" s="172" t="s">
        <v>94</v>
      </c>
      <c r="M442" s="179">
        <v>0.43</v>
      </c>
      <c r="N442" s="177"/>
      <c r="O442" s="177"/>
      <c r="P442" s="180">
        <v>-12.45</v>
      </c>
    </row>
    <row r="443" spans="1:16" ht="19.5" hidden="1" customHeight="1">
      <c r="A443" s="172" t="s">
        <v>2449</v>
      </c>
      <c r="B443" s="176">
        <v>46077</v>
      </c>
      <c r="C443" s="172" t="s">
        <v>81</v>
      </c>
      <c r="D443" s="172" t="s">
        <v>82</v>
      </c>
      <c r="E443" s="172" t="s">
        <v>56</v>
      </c>
      <c r="F443" s="172" t="s">
        <v>1213</v>
      </c>
      <c r="G443" s="172" t="s">
        <v>84</v>
      </c>
      <c r="H443" s="177">
        <v>1</v>
      </c>
      <c r="I443" s="178">
        <v>0</v>
      </c>
      <c r="J443" s="176">
        <v>46075</v>
      </c>
      <c r="K443" s="172" t="s">
        <v>85</v>
      </c>
      <c r="L443" s="172" t="s">
        <v>85</v>
      </c>
      <c r="M443" s="179">
        <v>0</v>
      </c>
      <c r="N443" s="177"/>
      <c r="O443" s="177"/>
      <c r="P443" s="180">
        <v>-16.68</v>
      </c>
    </row>
    <row r="444" spans="1:16" ht="19.5" hidden="1" customHeight="1">
      <c r="A444" s="172" t="s">
        <v>2450</v>
      </c>
      <c r="B444" s="176">
        <v>46077</v>
      </c>
      <c r="C444" s="172" t="s">
        <v>81</v>
      </c>
      <c r="D444" s="172" t="s">
        <v>82</v>
      </c>
      <c r="E444" s="172" t="s">
        <v>60</v>
      </c>
      <c r="F444" s="172" t="s">
        <v>1426</v>
      </c>
      <c r="G444" s="172" t="s">
        <v>84</v>
      </c>
      <c r="H444" s="177">
        <v>1</v>
      </c>
      <c r="I444" s="178">
        <v>0</v>
      </c>
      <c r="J444" s="176">
        <v>46076</v>
      </c>
      <c r="K444" s="172" t="s">
        <v>85</v>
      </c>
      <c r="L444" s="172" t="s">
        <v>85</v>
      </c>
      <c r="M444" s="179">
        <v>0</v>
      </c>
      <c r="N444" s="177"/>
      <c r="O444" s="177"/>
      <c r="P444" s="180">
        <v>-19.829999999999998</v>
      </c>
    </row>
    <row r="445" spans="1:16" ht="19.5" hidden="1" customHeight="1">
      <c r="A445" s="172" t="s">
        <v>2453</v>
      </c>
      <c r="B445" s="176">
        <v>46077</v>
      </c>
      <c r="C445" s="172" t="s">
        <v>81</v>
      </c>
      <c r="D445" s="172" t="s">
        <v>82</v>
      </c>
      <c r="E445" s="172" t="s">
        <v>53</v>
      </c>
      <c r="F445" s="172" t="s">
        <v>120</v>
      </c>
      <c r="G445" s="172" t="s">
        <v>84</v>
      </c>
      <c r="H445" s="177">
        <v>1</v>
      </c>
      <c r="I445" s="178">
        <v>0</v>
      </c>
      <c r="J445" s="176">
        <v>46077</v>
      </c>
      <c r="K445" s="172" t="s">
        <v>85</v>
      </c>
      <c r="L445" s="172" t="s">
        <v>85</v>
      </c>
      <c r="M445" s="179">
        <v>0</v>
      </c>
      <c r="N445" s="177"/>
      <c r="O445" s="177"/>
      <c r="P445" s="180">
        <v>-8.64</v>
      </c>
    </row>
    <row r="446" spans="1:16" ht="19.5" hidden="1" customHeight="1">
      <c r="A446" s="172" t="s">
        <v>2454</v>
      </c>
      <c r="B446" s="176">
        <v>46077</v>
      </c>
      <c r="C446" s="172" t="s">
        <v>92</v>
      </c>
      <c r="D446" s="172" t="s">
        <v>24</v>
      </c>
      <c r="E446" s="172" t="s">
        <v>53</v>
      </c>
      <c r="F446" s="172" t="s">
        <v>120</v>
      </c>
      <c r="G446" s="172" t="s">
        <v>84</v>
      </c>
      <c r="H446" s="177">
        <v>1</v>
      </c>
      <c r="I446" s="178">
        <v>2500</v>
      </c>
      <c r="J446" s="176">
        <v>46076</v>
      </c>
      <c r="K446" s="172" t="s">
        <v>93</v>
      </c>
      <c r="L446" s="172" t="s">
        <v>94</v>
      </c>
      <c r="M446" s="179">
        <v>0.43</v>
      </c>
      <c r="N446" s="177"/>
      <c r="O446" s="177">
        <v>37</v>
      </c>
      <c r="P446" s="180">
        <v>-129.72</v>
      </c>
    </row>
    <row r="447" spans="1:16" ht="19.5" hidden="1" customHeight="1">
      <c r="A447" s="172" t="s">
        <v>2454</v>
      </c>
      <c r="B447" s="176">
        <v>46077</v>
      </c>
      <c r="C447" s="172" t="s">
        <v>100</v>
      </c>
      <c r="D447" s="172" t="s">
        <v>101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2500</v>
      </c>
      <c r="J447" s="176">
        <v>46076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1020.95</v>
      </c>
    </row>
    <row r="448" spans="1:16" ht="19.5" hidden="1" customHeight="1">
      <c r="A448" s="172" t="s">
        <v>2454</v>
      </c>
      <c r="B448" s="176">
        <v>46077</v>
      </c>
      <c r="C448" s="172" t="s">
        <v>100</v>
      </c>
      <c r="D448" s="172" t="s">
        <v>102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2500</v>
      </c>
      <c r="J448" s="176">
        <v>46076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10.210000000000001</v>
      </c>
    </row>
    <row r="449" spans="1:16" ht="19.5" hidden="1" customHeight="1">
      <c r="A449" s="172" t="s">
        <v>2454</v>
      </c>
      <c r="B449" s="176">
        <v>46077</v>
      </c>
      <c r="C449" s="172" t="s">
        <v>100</v>
      </c>
      <c r="D449" s="172" t="s">
        <v>103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2500</v>
      </c>
      <c r="J449" s="176">
        <v>46076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1468.84</v>
      </c>
    </row>
    <row r="450" spans="1:16" ht="19.5" hidden="1" customHeight="1">
      <c r="A450" s="172" t="s">
        <v>2454</v>
      </c>
      <c r="B450" s="176">
        <v>46077</v>
      </c>
      <c r="C450" s="172" t="s">
        <v>104</v>
      </c>
      <c r="D450" s="172" t="s">
        <v>105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2500</v>
      </c>
      <c r="J450" s="176">
        <v>46076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-1075</v>
      </c>
    </row>
    <row r="451" spans="1:16" ht="19.5" hidden="1" customHeight="1">
      <c r="A451" s="172" t="s">
        <v>2454</v>
      </c>
      <c r="B451" s="176">
        <v>46077</v>
      </c>
      <c r="C451" s="172" t="s">
        <v>81</v>
      </c>
      <c r="D451" s="172" t="s">
        <v>95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2500</v>
      </c>
      <c r="J451" s="176">
        <v>46076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-13.55</v>
      </c>
    </row>
    <row r="452" spans="1:16" ht="19.5" hidden="1" customHeight="1">
      <c r="A452" s="172" t="s">
        <v>2454</v>
      </c>
      <c r="B452" s="176">
        <v>46077</v>
      </c>
      <c r="C452" s="172" t="s">
        <v>81</v>
      </c>
      <c r="D452" s="172" t="s">
        <v>82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0</v>
      </c>
      <c r="J452" s="176">
        <v>46076</v>
      </c>
      <c r="K452" s="172" t="s">
        <v>85</v>
      </c>
      <c r="L452" s="172" t="s">
        <v>85</v>
      </c>
      <c r="M452" s="179">
        <v>0</v>
      </c>
      <c r="N452" s="177"/>
      <c r="O452" s="177"/>
      <c r="P452" s="180">
        <v>-19.399999999999999</v>
      </c>
    </row>
    <row r="453" spans="1:16" ht="19.5" hidden="1" customHeight="1">
      <c r="A453" s="172" t="s">
        <v>2455</v>
      </c>
      <c r="B453" s="176">
        <v>46077</v>
      </c>
      <c r="C453" s="172" t="s">
        <v>92</v>
      </c>
      <c r="D453" s="172" t="s">
        <v>24</v>
      </c>
      <c r="E453" s="172" t="s">
        <v>58</v>
      </c>
      <c r="F453" s="172" t="s">
        <v>1300</v>
      </c>
      <c r="G453" s="172" t="s">
        <v>84</v>
      </c>
      <c r="H453" s="177">
        <v>1</v>
      </c>
      <c r="I453" s="178">
        <v>2400</v>
      </c>
      <c r="J453" s="176">
        <v>46075</v>
      </c>
      <c r="K453" s="172" t="s">
        <v>93</v>
      </c>
      <c r="L453" s="172" t="s">
        <v>94</v>
      </c>
      <c r="M453" s="179">
        <v>0.43</v>
      </c>
      <c r="N453" s="177"/>
      <c r="O453" s="177">
        <v>37</v>
      </c>
      <c r="P453" s="180">
        <v>-127.72</v>
      </c>
    </row>
    <row r="454" spans="1:16" ht="19.5" hidden="1" customHeight="1">
      <c r="A454" s="172" t="s">
        <v>2455</v>
      </c>
      <c r="B454" s="176">
        <v>46077</v>
      </c>
      <c r="C454" s="172" t="s">
        <v>100</v>
      </c>
      <c r="D454" s="172" t="s">
        <v>101</v>
      </c>
      <c r="E454" s="172" t="s">
        <v>58</v>
      </c>
      <c r="F454" s="172" t="s">
        <v>1300</v>
      </c>
      <c r="G454" s="172" t="s">
        <v>84</v>
      </c>
      <c r="H454" s="177">
        <v>1</v>
      </c>
      <c r="I454" s="178">
        <v>2400</v>
      </c>
      <c r="J454" s="176">
        <v>46075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835.39</v>
      </c>
    </row>
    <row r="455" spans="1:16" ht="19.5" hidden="1" customHeight="1">
      <c r="A455" s="172" t="s">
        <v>2455</v>
      </c>
      <c r="B455" s="176">
        <v>46077</v>
      </c>
      <c r="C455" s="172" t="s">
        <v>100</v>
      </c>
      <c r="D455" s="172" t="s">
        <v>102</v>
      </c>
      <c r="E455" s="172" t="s">
        <v>58</v>
      </c>
      <c r="F455" s="172" t="s">
        <v>1300</v>
      </c>
      <c r="G455" s="172" t="s">
        <v>84</v>
      </c>
      <c r="H455" s="177">
        <v>1</v>
      </c>
      <c r="I455" s="178">
        <v>2400</v>
      </c>
      <c r="J455" s="176">
        <v>46075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8.35</v>
      </c>
    </row>
    <row r="456" spans="1:16" ht="19.5" hidden="1" customHeight="1">
      <c r="A456" s="172" t="s">
        <v>2455</v>
      </c>
      <c r="B456" s="176">
        <v>46077</v>
      </c>
      <c r="C456" s="172" t="s">
        <v>100</v>
      </c>
      <c r="D456" s="172" t="s">
        <v>103</v>
      </c>
      <c r="E456" s="172" t="s">
        <v>58</v>
      </c>
      <c r="F456" s="172" t="s">
        <v>1300</v>
      </c>
      <c r="G456" s="172" t="s">
        <v>84</v>
      </c>
      <c r="H456" s="177">
        <v>1</v>
      </c>
      <c r="I456" s="178">
        <v>2400</v>
      </c>
      <c r="J456" s="176">
        <v>46075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1556.26</v>
      </c>
    </row>
    <row r="457" spans="1:16" ht="19.5" hidden="1" customHeight="1">
      <c r="A457" s="172" t="s">
        <v>2455</v>
      </c>
      <c r="B457" s="176">
        <v>46077</v>
      </c>
      <c r="C457" s="172" t="s">
        <v>104</v>
      </c>
      <c r="D457" s="172" t="s">
        <v>105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2400</v>
      </c>
      <c r="J457" s="176">
        <v>46075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-1032</v>
      </c>
    </row>
    <row r="458" spans="1:16" ht="19.5" hidden="1" customHeight="1">
      <c r="A458" s="172" t="s">
        <v>2455</v>
      </c>
      <c r="B458" s="176">
        <v>46077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2400</v>
      </c>
      <c r="J458" s="176">
        <v>46075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-9.8000000000000007</v>
      </c>
    </row>
    <row r="459" spans="1:16" ht="19.5" hidden="1" customHeight="1">
      <c r="A459" s="172" t="s">
        <v>2456</v>
      </c>
      <c r="B459" s="176">
        <v>46077</v>
      </c>
      <c r="C459" s="172" t="s">
        <v>81</v>
      </c>
      <c r="D459" s="172" t="s">
        <v>82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0</v>
      </c>
      <c r="J459" s="176">
        <v>46077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-21.84</v>
      </c>
    </row>
    <row r="460" spans="1:16" ht="19.5" hidden="1" customHeight="1">
      <c r="A460" s="172" t="s">
        <v>2455</v>
      </c>
      <c r="B460" s="176">
        <v>46077</v>
      </c>
      <c r="C460" s="172" t="s">
        <v>81</v>
      </c>
      <c r="D460" s="172" t="s">
        <v>82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46075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-15.87</v>
      </c>
    </row>
    <row r="461" spans="1:16" ht="19.5" hidden="1" customHeight="1">
      <c r="A461" s="172" t="s">
        <v>2457</v>
      </c>
      <c r="B461" s="176">
        <v>46077</v>
      </c>
      <c r="C461" s="172" t="s">
        <v>81</v>
      </c>
      <c r="D461" s="172" t="s">
        <v>82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46077</v>
      </c>
      <c r="K461" s="172" t="s">
        <v>85</v>
      </c>
      <c r="L461" s="172" t="s">
        <v>85</v>
      </c>
      <c r="M461" s="179">
        <v>0</v>
      </c>
      <c r="N461" s="177"/>
      <c r="O461" s="177"/>
      <c r="P461" s="180">
        <v>-18.32</v>
      </c>
    </row>
    <row r="462" spans="1:16" ht="19.5" hidden="1" customHeight="1">
      <c r="A462" s="172" t="s">
        <v>2458</v>
      </c>
      <c r="B462" s="176">
        <v>46077</v>
      </c>
      <c r="C462" s="172" t="s">
        <v>92</v>
      </c>
      <c r="D462" s="172" t="s">
        <v>24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46073</v>
      </c>
      <c r="K462" s="172" t="s">
        <v>93</v>
      </c>
      <c r="L462" s="172" t="s">
        <v>94</v>
      </c>
      <c r="M462" s="179">
        <v>0</v>
      </c>
      <c r="N462" s="177"/>
      <c r="O462" s="177">
        <v>38</v>
      </c>
      <c r="P462" s="180">
        <v>-56.94</v>
      </c>
    </row>
    <row r="463" spans="1:16" ht="19.5" hidden="1" customHeight="1">
      <c r="A463" s="172" t="s">
        <v>2458</v>
      </c>
      <c r="B463" s="176">
        <v>46077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46073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-18.329999999999998</v>
      </c>
    </row>
    <row r="464" spans="1:16" ht="19.5" hidden="1" customHeight="1">
      <c r="A464" s="172" t="s">
        <v>2459</v>
      </c>
      <c r="B464" s="176">
        <v>46077</v>
      </c>
      <c r="C464" s="172" t="s">
        <v>92</v>
      </c>
      <c r="D464" s="172" t="s">
        <v>24</v>
      </c>
      <c r="E464" s="172" t="s">
        <v>43</v>
      </c>
      <c r="F464" s="172" t="s">
        <v>125</v>
      </c>
      <c r="G464" s="172" t="s">
        <v>84</v>
      </c>
      <c r="H464" s="177">
        <v>1</v>
      </c>
      <c r="I464" s="178">
        <v>0</v>
      </c>
      <c r="J464" s="176">
        <v>46074</v>
      </c>
      <c r="K464" s="172" t="s">
        <v>93</v>
      </c>
      <c r="L464" s="172" t="s">
        <v>94</v>
      </c>
      <c r="M464" s="179">
        <v>0</v>
      </c>
      <c r="N464" s="177"/>
      <c r="O464" s="177">
        <v>38</v>
      </c>
      <c r="P464" s="180">
        <v>-46.77</v>
      </c>
    </row>
    <row r="465" spans="1:16" ht="19.5" hidden="1" customHeight="1">
      <c r="A465" s="172" t="s">
        <v>2459</v>
      </c>
      <c r="B465" s="176">
        <v>46077</v>
      </c>
      <c r="C465" s="172" t="s">
        <v>92</v>
      </c>
      <c r="D465" s="172" t="s">
        <v>96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46074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0</v>
      </c>
    </row>
    <row r="466" spans="1:16" ht="19.5" hidden="1" customHeight="1">
      <c r="A466" s="172" t="s">
        <v>2459</v>
      </c>
      <c r="B466" s="176">
        <v>46077</v>
      </c>
      <c r="C466" s="172" t="s">
        <v>92</v>
      </c>
      <c r="D466" s="172" t="s">
        <v>97</v>
      </c>
      <c r="E466" s="172" t="s">
        <v>43</v>
      </c>
      <c r="F466" s="172" t="s">
        <v>125</v>
      </c>
      <c r="G466" s="172" t="s">
        <v>84</v>
      </c>
      <c r="H466" s="177">
        <v>1</v>
      </c>
      <c r="I466" s="178">
        <v>0</v>
      </c>
      <c r="J466" s="176">
        <v>46074</v>
      </c>
      <c r="K466" s="172" t="s">
        <v>93</v>
      </c>
      <c r="L466" s="172" t="s">
        <v>94</v>
      </c>
      <c r="M466" s="179">
        <v>0</v>
      </c>
      <c r="N466" s="177"/>
      <c r="O466" s="177"/>
      <c r="P466" s="180">
        <v>-46.77</v>
      </c>
    </row>
    <row r="467" spans="1:16" ht="19.5" hidden="1" customHeight="1">
      <c r="A467" s="172" t="s">
        <v>2458</v>
      </c>
      <c r="B467" s="176">
        <v>46077</v>
      </c>
      <c r="C467" s="172" t="s">
        <v>92</v>
      </c>
      <c r="D467" s="172" t="s">
        <v>96</v>
      </c>
      <c r="E467" s="172" t="s">
        <v>53</v>
      </c>
      <c r="F467" s="172" t="s">
        <v>120</v>
      </c>
      <c r="G467" s="172" t="s">
        <v>84</v>
      </c>
      <c r="H467" s="177">
        <v>1</v>
      </c>
      <c r="I467" s="178">
        <v>0</v>
      </c>
      <c r="J467" s="176">
        <v>46073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0</v>
      </c>
    </row>
    <row r="468" spans="1:16" ht="19.5" hidden="1" customHeight="1">
      <c r="A468" s="172" t="s">
        <v>2458</v>
      </c>
      <c r="B468" s="176">
        <v>46077</v>
      </c>
      <c r="C468" s="172" t="s">
        <v>92</v>
      </c>
      <c r="D468" s="172" t="s">
        <v>97</v>
      </c>
      <c r="E468" s="172" t="s">
        <v>53</v>
      </c>
      <c r="F468" s="172" t="s">
        <v>120</v>
      </c>
      <c r="G468" s="172" t="s">
        <v>84</v>
      </c>
      <c r="H468" s="177">
        <v>1</v>
      </c>
      <c r="I468" s="178">
        <v>0</v>
      </c>
      <c r="J468" s="176">
        <v>46073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-56.94</v>
      </c>
    </row>
    <row r="469" spans="1:16" ht="19.5" hidden="1" customHeight="1">
      <c r="A469" s="172" t="s">
        <v>2458</v>
      </c>
      <c r="B469" s="176">
        <v>46077</v>
      </c>
      <c r="C469" s="172" t="s">
        <v>81</v>
      </c>
      <c r="D469" s="172" t="s">
        <v>98</v>
      </c>
      <c r="E469" s="172" t="s">
        <v>53</v>
      </c>
      <c r="F469" s="172" t="s">
        <v>120</v>
      </c>
      <c r="G469" s="172" t="s">
        <v>84</v>
      </c>
      <c r="H469" s="177">
        <v>1</v>
      </c>
      <c r="I469" s="178">
        <v>0</v>
      </c>
      <c r="J469" s="176">
        <v>46073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-15</v>
      </c>
    </row>
    <row r="470" spans="1:16" ht="19.5" hidden="1" customHeight="1">
      <c r="A470" s="172" t="s">
        <v>2013</v>
      </c>
      <c r="B470" s="176">
        <v>46077</v>
      </c>
      <c r="C470" s="172" t="s">
        <v>92</v>
      </c>
      <c r="D470" s="172" t="s">
        <v>272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0</v>
      </c>
      <c r="J470" s="176">
        <v>46066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0</v>
      </c>
    </row>
    <row r="471" spans="1:16" ht="19.5" hidden="1" customHeight="1">
      <c r="A471" s="172" t="s">
        <v>2013</v>
      </c>
      <c r="B471" s="176">
        <v>46077</v>
      </c>
      <c r="C471" s="172" t="s">
        <v>92</v>
      </c>
      <c r="D471" s="172" t="s">
        <v>97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0</v>
      </c>
      <c r="J471" s="176">
        <v>46066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-46.77</v>
      </c>
    </row>
    <row r="472" spans="1:16" ht="19.5" hidden="1" customHeight="1">
      <c r="A472" s="172" t="s">
        <v>2013</v>
      </c>
      <c r="B472" s="176">
        <v>46077</v>
      </c>
      <c r="C472" s="172" t="s">
        <v>81</v>
      </c>
      <c r="D472" s="172" t="s">
        <v>98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46066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-15</v>
      </c>
    </row>
    <row r="473" spans="1:16" ht="19.5" customHeight="1">
      <c r="A473" s="172" t="s">
        <v>2460</v>
      </c>
      <c r="B473" s="176">
        <v>46077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46077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-249.12</v>
      </c>
    </row>
    <row r="474" spans="1:16" ht="19.5" customHeight="1">
      <c r="A474" s="172" t="s">
        <v>2259</v>
      </c>
      <c r="B474" s="176">
        <v>46077</v>
      </c>
      <c r="C474" s="172" t="s">
        <v>109</v>
      </c>
      <c r="D474" s="172" t="s">
        <v>139</v>
      </c>
      <c r="E474" s="172" t="s">
        <v>85</v>
      </c>
      <c r="F474" s="172" t="s">
        <v>85</v>
      </c>
      <c r="G474" s="172" t="s">
        <v>85</v>
      </c>
      <c r="H474" s="177">
        <v>0</v>
      </c>
      <c r="I474" s="178">
        <v>0</v>
      </c>
      <c r="J474" s="176">
        <v>46077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-78.209999999999994</v>
      </c>
    </row>
    <row r="475" spans="1:16" ht="19.5" customHeight="1">
      <c r="A475" s="172" t="s">
        <v>2261</v>
      </c>
      <c r="B475" s="176">
        <v>46077</v>
      </c>
      <c r="C475" s="172" t="s">
        <v>109</v>
      </c>
      <c r="D475" s="172" t="s">
        <v>139</v>
      </c>
      <c r="E475" s="172" t="s">
        <v>85</v>
      </c>
      <c r="F475" s="172" t="s">
        <v>85</v>
      </c>
      <c r="G475" s="172" t="s">
        <v>85</v>
      </c>
      <c r="H475" s="177">
        <v>0</v>
      </c>
      <c r="I475" s="178">
        <v>0</v>
      </c>
      <c r="J475" s="176">
        <v>46077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-298.61</v>
      </c>
    </row>
    <row r="476" spans="1:16" ht="19.5" customHeight="1">
      <c r="A476" s="172" t="s">
        <v>2262</v>
      </c>
      <c r="B476" s="176">
        <v>46077</v>
      </c>
      <c r="C476" s="172" t="s">
        <v>109</v>
      </c>
      <c r="D476" s="172" t="s">
        <v>139</v>
      </c>
      <c r="E476" s="172" t="s">
        <v>85</v>
      </c>
      <c r="F476" s="172" t="s">
        <v>85</v>
      </c>
      <c r="G476" s="172" t="s">
        <v>85</v>
      </c>
      <c r="H476" s="177">
        <v>0</v>
      </c>
      <c r="I476" s="178">
        <v>0</v>
      </c>
      <c r="J476" s="176">
        <v>46077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-283.31</v>
      </c>
    </row>
    <row r="477" spans="1:16" ht="19.5" customHeight="1">
      <c r="A477" s="172" t="s">
        <v>2256</v>
      </c>
      <c r="B477" s="176">
        <v>46077</v>
      </c>
      <c r="C477" s="172" t="s">
        <v>109</v>
      </c>
      <c r="D477" s="172" t="s">
        <v>139</v>
      </c>
      <c r="E477" s="172" t="s">
        <v>85</v>
      </c>
      <c r="F477" s="172" t="s">
        <v>85</v>
      </c>
      <c r="G477" s="172" t="s">
        <v>85</v>
      </c>
      <c r="H477" s="177">
        <v>0</v>
      </c>
      <c r="I477" s="178">
        <v>0</v>
      </c>
      <c r="J477" s="176">
        <v>46077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-296.06</v>
      </c>
    </row>
    <row r="478" spans="1:16" ht="19.5" customHeight="1">
      <c r="A478" s="172" t="s">
        <v>2264</v>
      </c>
      <c r="B478" s="176">
        <v>46077</v>
      </c>
      <c r="C478" s="172" t="s">
        <v>109</v>
      </c>
      <c r="D478" s="172" t="s">
        <v>139</v>
      </c>
      <c r="E478" s="172" t="s">
        <v>85</v>
      </c>
      <c r="F478" s="172" t="s">
        <v>85</v>
      </c>
      <c r="G478" s="172" t="s">
        <v>85</v>
      </c>
      <c r="H478" s="177">
        <v>0</v>
      </c>
      <c r="I478" s="178">
        <v>0</v>
      </c>
      <c r="J478" s="176">
        <v>46077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-292.83</v>
      </c>
    </row>
    <row r="479" spans="1:16" ht="19.5" customHeight="1">
      <c r="A479" s="172" t="s">
        <v>2258</v>
      </c>
      <c r="B479" s="176">
        <v>46077</v>
      </c>
      <c r="C479" s="172" t="s">
        <v>109</v>
      </c>
      <c r="D479" s="172" t="s">
        <v>139</v>
      </c>
      <c r="E479" s="172" t="s">
        <v>85</v>
      </c>
      <c r="F479" s="172" t="s">
        <v>85</v>
      </c>
      <c r="G479" s="172" t="s">
        <v>85</v>
      </c>
      <c r="H479" s="177">
        <v>0</v>
      </c>
      <c r="I479" s="178">
        <v>0</v>
      </c>
      <c r="J479" s="176">
        <v>46077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-55.23</v>
      </c>
    </row>
    <row r="480" spans="1:16" ht="19.5" customHeight="1">
      <c r="A480" s="172" t="s">
        <v>2260</v>
      </c>
      <c r="B480" s="176">
        <v>46077</v>
      </c>
      <c r="C480" s="172" t="s">
        <v>109</v>
      </c>
      <c r="D480" s="172" t="s">
        <v>139</v>
      </c>
      <c r="E480" s="172" t="s">
        <v>85</v>
      </c>
      <c r="F480" s="172" t="s">
        <v>85</v>
      </c>
      <c r="G480" s="172" t="s">
        <v>85</v>
      </c>
      <c r="H480" s="177">
        <v>0</v>
      </c>
      <c r="I480" s="178">
        <v>0</v>
      </c>
      <c r="J480" s="176">
        <v>46077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-39.9</v>
      </c>
    </row>
    <row r="481" spans="1:16" ht="19.5" customHeight="1">
      <c r="A481" s="172" t="s">
        <v>2257</v>
      </c>
      <c r="B481" s="176">
        <v>46077</v>
      </c>
      <c r="C481" s="172" t="s">
        <v>109</v>
      </c>
      <c r="D481" s="172" t="s">
        <v>139</v>
      </c>
      <c r="E481" s="172" t="s">
        <v>85</v>
      </c>
      <c r="F481" s="172" t="s">
        <v>85</v>
      </c>
      <c r="G481" s="172" t="s">
        <v>85</v>
      </c>
      <c r="H481" s="177">
        <v>0</v>
      </c>
      <c r="I481" s="178">
        <v>0</v>
      </c>
      <c r="J481" s="176">
        <v>46077</v>
      </c>
      <c r="K481" s="172" t="s">
        <v>85</v>
      </c>
      <c r="L481" s="172" t="s">
        <v>85</v>
      </c>
      <c r="M481" s="179">
        <v>0</v>
      </c>
      <c r="N481" s="177"/>
      <c r="O481" s="177"/>
      <c r="P481" s="180">
        <v>-296.45999999999998</v>
      </c>
    </row>
    <row r="482" spans="1:16" ht="19.5" customHeight="1">
      <c r="A482" s="172" t="s">
        <v>2263</v>
      </c>
      <c r="B482" s="176">
        <v>46077</v>
      </c>
      <c r="C482" s="172" t="s">
        <v>109</v>
      </c>
      <c r="D482" s="172" t="s">
        <v>139</v>
      </c>
      <c r="E482" s="172" t="s">
        <v>85</v>
      </c>
      <c r="F482" s="172" t="s">
        <v>85</v>
      </c>
      <c r="G482" s="172" t="s">
        <v>85</v>
      </c>
      <c r="H482" s="177">
        <v>0</v>
      </c>
      <c r="I482" s="178">
        <v>0</v>
      </c>
      <c r="J482" s="176">
        <v>46077</v>
      </c>
      <c r="K482" s="172" t="s">
        <v>85</v>
      </c>
      <c r="L482" s="172" t="s">
        <v>85</v>
      </c>
      <c r="M482" s="179">
        <v>0</v>
      </c>
      <c r="N482" s="177"/>
      <c r="O482" s="177"/>
      <c r="P482" s="180">
        <v>-285.31</v>
      </c>
    </row>
    <row r="483" spans="1:16" ht="19.5" customHeight="1">
      <c r="A483" s="172" t="s">
        <v>1553</v>
      </c>
      <c r="B483" s="176">
        <v>46077</v>
      </c>
      <c r="C483" s="172" t="s">
        <v>109</v>
      </c>
      <c r="D483" s="172" t="s">
        <v>139</v>
      </c>
      <c r="E483" s="172" t="s">
        <v>85</v>
      </c>
      <c r="F483" s="172" t="s">
        <v>85</v>
      </c>
      <c r="G483" s="172" t="s">
        <v>85</v>
      </c>
      <c r="H483" s="177">
        <v>0</v>
      </c>
      <c r="I483" s="178">
        <v>0</v>
      </c>
      <c r="J483" s="176">
        <v>46077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-987.57</v>
      </c>
    </row>
    <row r="484" spans="1:16" ht="19.5" customHeight="1">
      <c r="A484" s="172" t="s">
        <v>141</v>
      </c>
      <c r="B484" s="176">
        <v>46077</v>
      </c>
      <c r="C484" s="172" t="s">
        <v>109</v>
      </c>
      <c r="D484" s="172" t="s">
        <v>139</v>
      </c>
      <c r="E484" s="172" t="s">
        <v>85</v>
      </c>
      <c r="F484" s="172" t="s">
        <v>85</v>
      </c>
      <c r="G484" s="172" t="s">
        <v>85</v>
      </c>
      <c r="H484" s="177">
        <v>0</v>
      </c>
      <c r="I484" s="178">
        <v>0</v>
      </c>
      <c r="J484" s="176">
        <v>46077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-429.08</v>
      </c>
    </row>
    <row r="485" spans="1:16" ht="19.5" customHeight="1">
      <c r="A485" s="172" t="s">
        <v>145</v>
      </c>
      <c r="B485" s="176">
        <v>46077</v>
      </c>
      <c r="C485" s="172" t="s">
        <v>109</v>
      </c>
      <c r="D485" s="172" t="s">
        <v>139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46077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-841.16</v>
      </c>
    </row>
    <row r="486" spans="1:16" ht="19.5" customHeight="1">
      <c r="A486" s="172" t="s">
        <v>138</v>
      </c>
      <c r="B486" s="176">
        <v>46077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46077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-717.5</v>
      </c>
    </row>
    <row r="487" spans="1:16" ht="19.5" customHeight="1">
      <c r="A487" s="172" t="s">
        <v>144</v>
      </c>
      <c r="B487" s="176">
        <v>46077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46077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-718.62</v>
      </c>
    </row>
    <row r="488" spans="1:16" ht="19.5" customHeight="1">
      <c r="A488" s="172" t="s">
        <v>142</v>
      </c>
      <c r="B488" s="176">
        <v>46077</v>
      </c>
      <c r="C488" s="172" t="s">
        <v>109</v>
      </c>
      <c r="D488" s="172" t="s">
        <v>143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46077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-4999</v>
      </c>
    </row>
    <row r="489" spans="1:16" ht="19.5" hidden="1" customHeight="1">
      <c r="A489" s="172" t="s">
        <v>2461</v>
      </c>
      <c r="B489" s="176">
        <v>46078</v>
      </c>
      <c r="C489" s="172" t="s">
        <v>92</v>
      </c>
      <c r="D489" s="172" t="s">
        <v>24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0</v>
      </c>
      <c r="J489" s="176">
        <v>46074</v>
      </c>
      <c r="K489" s="172" t="s">
        <v>93</v>
      </c>
      <c r="L489" s="172" t="s">
        <v>94</v>
      </c>
      <c r="M489" s="179">
        <v>0</v>
      </c>
      <c r="N489" s="177"/>
      <c r="O489" s="177">
        <v>38</v>
      </c>
      <c r="P489" s="180">
        <v>-56.94</v>
      </c>
    </row>
    <row r="490" spans="1:16" ht="19.5" hidden="1" customHeight="1">
      <c r="A490" s="172" t="s">
        <v>2461</v>
      </c>
      <c r="B490" s="176">
        <v>46078</v>
      </c>
      <c r="C490" s="172" t="s">
        <v>92</v>
      </c>
      <c r="D490" s="172" t="s">
        <v>96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46074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0</v>
      </c>
    </row>
    <row r="491" spans="1:16" ht="19.5" hidden="1" customHeight="1">
      <c r="A491" s="172" t="s">
        <v>2461</v>
      </c>
      <c r="B491" s="176">
        <v>46078</v>
      </c>
      <c r="C491" s="172" t="s">
        <v>92</v>
      </c>
      <c r="D491" s="172" t="s">
        <v>97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46074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-56.94</v>
      </c>
    </row>
    <row r="492" spans="1:16" ht="19.5" hidden="1" customHeight="1">
      <c r="A492" s="172" t="s">
        <v>2462</v>
      </c>
      <c r="B492" s="176">
        <v>46078</v>
      </c>
      <c r="C492" s="172" t="s">
        <v>92</v>
      </c>
      <c r="D492" s="172" t="s">
        <v>96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0</v>
      </c>
      <c r="J492" s="176">
        <v>46073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hidden="1" customHeight="1">
      <c r="A493" s="172" t="s">
        <v>2462</v>
      </c>
      <c r="B493" s="176">
        <v>46078</v>
      </c>
      <c r="C493" s="172" t="s">
        <v>92</v>
      </c>
      <c r="D493" s="172" t="s">
        <v>97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46073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-56.94</v>
      </c>
    </row>
    <row r="494" spans="1:16" ht="19.5" hidden="1" customHeight="1">
      <c r="A494" s="172" t="s">
        <v>2462</v>
      </c>
      <c r="B494" s="176">
        <v>46078</v>
      </c>
      <c r="C494" s="172" t="s">
        <v>81</v>
      </c>
      <c r="D494" s="172" t="s">
        <v>98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46073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hidden="1" customHeight="1">
      <c r="A495" s="172" t="s">
        <v>2462</v>
      </c>
      <c r="B495" s="176">
        <v>46078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46073</v>
      </c>
      <c r="K495" s="172" t="s">
        <v>93</v>
      </c>
      <c r="L495" s="172" t="s">
        <v>94</v>
      </c>
      <c r="M495" s="179">
        <v>0</v>
      </c>
      <c r="N495" s="177"/>
      <c r="O495" s="177">
        <v>38</v>
      </c>
      <c r="P495" s="180">
        <v>-56.94</v>
      </c>
    </row>
    <row r="496" spans="1:16" ht="19.5" hidden="1" customHeight="1">
      <c r="A496" s="172" t="s">
        <v>2462</v>
      </c>
      <c r="B496" s="176">
        <v>46078</v>
      </c>
      <c r="C496" s="172" t="s">
        <v>81</v>
      </c>
      <c r="D496" s="172" t="s">
        <v>95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46073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-9.7899999999999991</v>
      </c>
    </row>
    <row r="497" spans="1:16" ht="19.5" hidden="1" customHeight="1">
      <c r="A497" s="172" t="s">
        <v>2463</v>
      </c>
      <c r="B497" s="176">
        <v>46078</v>
      </c>
      <c r="C497" s="172" t="s">
        <v>92</v>
      </c>
      <c r="D497" s="172" t="s">
        <v>24</v>
      </c>
      <c r="E497" s="172" t="s">
        <v>39</v>
      </c>
      <c r="F497" s="172" t="s">
        <v>117</v>
      </c>
      <c r="G497" s="172" t="s">
        <v>84</v>
      </c>
      <c r="H497" s="177">
        <v>1</v>
      </c>
      <c r="I497" s="178">
        <v>0</v>
      </c>
      <c r="J497" s="176">
        <v>46072</v>
      </c>
      <c r="K497" s="172" t="s">
        <v>93</v>
      </c>
      <c r="L497" s="172" t="s">
        <v>94</v>
      </c>
      <c r="M497" s="179">
        <v>0</v>
      </c>
      <c r="N497" s="177"/>
      <c r="O497" s="177">
        <v>38</v>
      </c>
      <c r="P497" s="180">
        <v>-46.77</v>
      </c>
    </row>
    <row r="498" spans="1:16" ht="19.5" hidden="1" customHeight="1">
      <c r="A498" s="172" t="s">
        <v>2463</v>
      </c>
      <c r="B498" s="176">
        <v>46078</v>
      </c>
      <c r="C498" s="172" t="s">
        <v>81</v>
      </c>
      <c r="D498" s="172" t="s">
        <v>95</v>
      </c>
      <c r="E498" s="172" t="s">
        <v>39</v>
      </c>
      <c r="F498" s="172" t="s">
        <v>117</v>
      </c>
      <c r="G498" s="172" t="s">
        <v>84</v>
      </c>
      <c r="H498" s="177">
        <v>1</v>
      </c>
      <c r="I498" s="178">
        <v>0</v>
      </c>
      <c r="J498" s="176">
        <v>46072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-20.97</v>
      </c>
    </row>
    <row r="499" spans="1:16" ht="19.5" hidden="1" customHeight="1">
      <c r="A499" s="172" t="s">
        <v>2463</v>
      </c>
      <c r="B499" s="176">
        <v>46078</v>
      </c>
      <c r="C499" s="172" t="s">
        <v>92</v>
      </c>
      <c r="D499" s="172" t="s">
        <v>96</v>
      </c>
      <c r="E499" s="172" t="s">
        <v>39</v>
      </c>
      <c r="F499" s="172" t="s">
        <v>117</v>
      </c>
      <c r="G499" s="172" t="s">
        <v>84</v>
      </c>
      <c r="H499" s="177">
        <v>1</v>
      </c>
      <c r="I499" s="178">
        <v>0</v>
      </c>
      <c r="J499" s="176">
        <v>46072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0</v>
      </c>
    </row>
    <row r="500" spans="1:16" ht="19.5" hidden="1" customHeight="1">
      <c r="A500" s="172" t="s">
        <v>2463</v>
      </c>
      <c r="B500" s="176">
        <v>46078</v>
      </c>
      <c r="C500" s="172" t="s">
        <v>92</v>
      </c>
      <c r="D500" s="172" t="s">
        <v>97</v>
      </c>
      <c r="E500" s="172" t="s">
        <v>39</v>
      </c>
      <c r="F500" s="172" t="s">
        <v>117</v>
      </c>
      <c r="G500" s="172" t="s">
        <v>84</v>
      </c>
      <c r="H500" s="177">
        <v>1</v>
      </c>
      <c r="I500" s="178">
        <v>0</v>
      </c>
      <c r="J500" s="176">
        <v>46072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-46.77</v>
      </c>
    </row>
    <row r="501" spans="1:16" ht="19.5" hidden="1" customHeight="1">
      <c r="A501" s="172" t="s">
        <v>2463</v>
      </c>
      <c r="B501" s="176">
        <v>46078</v>
      </c>
      <c r="C501" s="172" t="s">
        <v>81</v>
      </c>
      <c r="D501" s="172" t="s">
        <v>98</v>
      </c>
      <c r="E501" s="172" t="s">
        <v>39</v>
      </c>
      <c r="F501" s="172" t="s">
        <v>117</v>
      </c>
      <c r="G501" s="172" t="s">
        <v>84</v>
      </c>
      <c r="H501" s="177">
        <v>1</v>
      </c>
      <c r="I501" s="178">
        <v>0</v>
      </c>
      <c r="J501" s="176">
        <v>46072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-15</v>
      </c>
    </row>
    <row r="502" spans="1:16" ht="19.5" hidden="1" customHeight="1">
      <c r="A502" s="172" t="s">
        <v>2199</v>
      </c>
      <c r="B502" s="176">
        <v>46078</v>
      </c>
      <c r="C502" s="172" t="s">
        <v>92</v>
      </c>
      <c r="D502" s="172" t="s">
        <v>272</v>
      </c>
      <c r="E502" s="172" t="s">
        <v>40</v>
      </c>
      <c r="F502" s="172" t="s">
        <v>197</v>
      </c>
      <c r="G502" s="172" t="s">
        <v>84</v>
      </c>
      <c r="H502" s="177">
        <v>1</v>
      </c>
      <c r="I502" s="178">
        <v>0</v>
      </c>
      <c r="J502" s="176">
        <v>46065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0</v>
      </c>
    </row>
    <row r="503" spans="1:16" ht="19.5" hidden="1" customHeight="1">
      <c r="A503" s="172" t="s">
        <v>2199</v>
      </c>
      <c r="B503" s="176">
        <v>46078</v>
      </c>
      <c r="C503" s="172" t="s">
        <v>92</v>
      </c>
      <c r="D503" s="172" t="s">
        <v>97</v>
      </c>
      <c r="E503" s="172" t="s">
        <v>40</v>
      </c>
      <c r="F503" s="172" t="s">
        <v>197</v>
      </c>
      <c r="G503" s="172" t="s">
        <v>84</v>
      </c>
      <c r="H503" s="177">
        <v>1</v>
      </c>
      <c r="I503" s="178">
        <v>0</v>
      </c>
      <c r="J503" s="176">
        <v>46065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-46.77</v>
      </c>
    </row>
    <row r="504" spans="1:16" ht="19.5" hidden="1" customHeight="1">
      <c r="A504" s="172" t="s">
        <v>2199</v>
      </c>
      <c r="B504" s="176">
        <v>46078</v>
      </c>
      <c r="C504" s="172" t="s">
        <v>81</v>
      </c>
      <c r="D504" s="172" t="s">
        <v>98</v>
      </c>
      <c r="E504" s="172" t="s">
        <v>40</v>
      </c>
      <c r="F504" s="172" t="s">
        <v>197</v>
      </c>
      <c r="G504" s="172" t="s">
        <v>84</v>
      </c>
      <c r="H504" s="177">
        <v>1</v>
      </c>
      <c r="I504" s="178">
        <v>0</v>
      </c>
      <c r="J504" s="176">
        <v>46065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-15</v>
      </c>
    </row>
    <row r="505" spans="1:16" ht="19.5" hidden="1" customHeight="1">
      <c r="A505" s="172" t="s">
        <v>2464</v>
      </c>
      <c r="B505" s="176">
        <v>46078</v>
      </c>
      <c r="C505" s="172" t="s">
        <v>92</v>
      </c>
      <c r="D505" s="172" t="s">
        <v>24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46071</v>
      </c>
      <c r="K505" s="172" t="s">
        <v>93</v>
      </c>
      <c r="L505" s="172" t="s">
        <v>94</v>
      </c>
      <c r="M505" s="179">
        <v>0</v>
      </c>
      <c r="N505" s="177"/>
      <c r="O505" s="177">
        <v>39</v>
      </c>
      <c r="P505" s="180">
        <v>-56.94</v>
      </c>
    </row>
    <row r="506" spans="1:16" ht="19.5" hidden="1" customHeight="1">
      <c r="A506" s="172" t="s">
        <v>2464</v>
      </c>
      <c r="B506" s="176">
        <v>46078</v>
      </c>
      <c r="C506" s="172" t="s">
        <v>81</v>
      </c>
      <c r="D506" s="172" t="s">
        <v>95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0</v>
      </c>
      <c r="J506" s="176">
        <v>46071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-17.87</v>
      </c>
    </row>
    <row r="507" spans="1:16" ht="19.5" hidden="1" customHeight="1">
      <c r="A507" s="172" t="s">
        <v>2464</v>
      </c>
      <c r="B507" s="176">
        <v>46078</v>
      </c>
      <c r="C507" s="172" t="s">
        <v>92</v>
      </c>
      <c r="D507" s="172" t="s">
        <v>96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46071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2464</v>
      </c>
      <c r="B508" s="176">
        <v>46078</v>
      </c>
      <c r="C508" s="172" t="s">
        <v>92</v>
      </c>
      <c r="D508" s="172" t="s">
        <v>97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46071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-56.94</v>
      </c>
    </row>
    <row r="509" spans="1:16" ht="19.5" hidden="1" customHeight="1">
      <c r="A509" s="172" t="s">
        <v>2464</v>
      </c>
      <c r="B509" s="176">
        <v>46078</v>
      </c>
      <c r="C509" s="172" t="s">
        <v>81</v>
      </c>
      <c r="D509" s="172" t="s">
        <v>98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46071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-15</v>
      </c>
    </row>
    <row r="510" spans="1:16" ht="19.5" customHeight="1">
      <c r="A510" s="172" t="s">
        <v>85</v>
      </c>
      <c r="B510" s="176">
        <v>46078</v>
      </c>
      <c r="C510" s="172" t="s">
        <v>109</v>
      </c>
      <c r="D510" s="172" t="s">
        <v>110</v>
      </c>
      <c r="E510" s="172" t="s">
        <v>85</v>
      </c>
      <c r="F510" s="172" t="s">
        <v>85</v>
      </c>
      <c r="G510" s="172" t="s">
        <v>2465</v>
      </c>
      <c r="H510" s="177">
        <v>0</v>
      </c>
      <c r="I510" s="178">
        <v>0</v>
      </c>
      <c r="J510" s="176">
        <v>46078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-150</v>
      </c>
    </row>
    <row r="511" spans="1:16" ht="19.5" hidden="1" customHeight="1">
      <c r="A511" s="172" t="s">
        <v>2466</v>
      </c>
      <c r="B511" s="176">
        <v>46078</v>
      </c>
      <c r="C511" s="172" t="s">
        <v>92</v>
      </c>
      <c r="D511" s="172" t="s">
        <v>24</v>
      </c>
      <c r="E511" s="172" t="s">
        <v>55</v>
      </c>
      <c r="F511" s="172" t="s">
        <v>1272</v>
      </c>
      <c r="G511" s="172" t="s">
        <v>84</v>
      </c>
      <c r="H511" s="177">
        <v>1</v>
      </c>
      <c r="I511" s="178">
        <v>2400</v>
      </c>
      <c r="J511" s="176">
        <v>46074</v>
      </c>
      <c r="K511" s="172" t="s">
        <v>93</v>
      </c>
      <c r="L511" s="172" t="s">
        <v>94</v>
      </c>
      <c r="M511" s="179">
        <v>0.43</v>
      </c>
      <c r="N511" s="177"/>
      <c r="O511" s="177">
        <v>38</v>
      </c>
      <c r="P511" s="180">
        <v>-134.79</v>
      </c>
    </row>
    <row r="512" spans="1:16" ht="19.5" hidden="1" customHeight="1">
      <c r="A512" s="172" t="s">
        <v>2466</v>
      </c>
      <c r="B512" s="176">
        <v>46078</v>
      </c>
      <c r="C512" s="172" t="s">
        <v>100</v>
      </c>
      <c r="D512" s="172" t="s">
        <v>101</v>
      </c>
      <c r="E512" s="172" t="s">
        <v>55</v>
      </c>
      <c r="F512" s="172" t="s">
        <v>1272</v>
      </c>
      <c r="G512" s="172" t="s">
        <v>84</v>
      </c>
      <c r="H512" s="177">
        <v>1</v>
      </c>
      <c r="I512" s="178">
        <v>2400</v>
      </c>
      <c r="J512" s="176">
        <v>46074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1085.31</v>
      </c>
    </row>
    <row r="513" spans="1:16" ht="19.5" hidden="1" customHeight="1">
      <c r="A513" s="172" t="s">
        <v>2466</v>
      </c>
      <c r="B513" s="176">
        <v>46078</v>
      </c>
      <c r="C513" s="172" t="s">
        <v>100</v>
      </c>
      <c r="D513" s="172" t="s">
        <v>102</v>
      </c>
      <c r="E513" s="172" t="s">
        <v>55</v>
      </c>
      <c r="F513" s="172" t="s">
        <v>1272</v>
      </c>
      <c r="G513" s="172" t="s">
        <v>84</v>
      </c>
      <c r="H513" s="177">
        <v>1</v>
      </c>
      <c r="I513" s="178">
        <v>2400</v>
      </c>
      <c r="J513" s="176">
        <v>46074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10.85</v>
      </c>
    </row>
    <row r="514" spans="1:16" ht="19.5" hidden="1" customHeight="1">
      <c r="A514" s="172" t="s">
        <v>2466</v>
      </c>
      <c r="B514" s="176">
        <v>46078</v>
      </c>
      <c r="C514" s="172" t="s">
        <v>100</v>
      </c>
      <c r="D514" s="172" t="s">
        <v>103</v>
      </c>
      <c r="E514" s="172" t="s">
        <v>55</v>
      </c>
      <c r="F514" s="172" t="s">
        <v>1272</v>
      </c>
      <c r="G514" s="172" t="s">
        <v>84</v>
      </c>
      <c r="H514" s="177">
        <v>1</v>
      </c>
      <c r="I514" s="178">
        <v>2400</v>
      </c>
      <c r="J514" s="176">
        <v>46074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1303.8399999999999</v>
      </c>
    </row>
    <row r="515" spans="1:16" ht="19.5" hidden="1" customHeight="1">
      <c r="A515" s="172" t="s">
        <v>2466</v>
      </c>
      <c r="B515" s="176">
        <v>46078</v>
      </c>
      <c r="C515" s="172" t="s">
        <v>104</v>
      </c>
      <c r="D515" s="172" t="s">
        <v>105</v>
      </c>
      <c r="E515" s="172" t="s">
        <v>55</v>
      </c>
      <c r="F515" s="172" t="s">
        <v>1272</v>
      </c>
      <c r="G515" s="172" t="s">
        <v>84</v>
      </c>
      <c r="H515" s="177">
        <v>1</v>
      </c>
      <c r="I515" s="178">
        <v>2400</v>
      </c>
      <c r="J515" s="176">
        <v>46074</v>
      </c>
      <c r="K515" s="172" t="s">
        <v>93</v>
      </c>
      <c r="L515" s="172" t="s">
        <v>94</v>
      </c>
      <c r="M515" s="179">
        <v>0.43</v>
      </c>
      <c r="N515" s="177"/>
      <c r="O515" s="177"/>
      <c r="P515" s="180">
        <v>-1032</v>
      </c>
    </row>
    <row r="516" spans="1:16" ht="19.5" hidden="1" customHeight="1">
      <c r="A516" s="172" t="s">
        <v>2466</v>
      </c>
      <c r="B516" s="176">
        <v>46078</v>
      </c>
      <c r="C516" s="172" t="s">
        <v>81</v>
      </c>
      <c r="D516" s="172" t="s">
        <v>95</v>
      </c>
      <c r="E516" s="172" t="s">
        <v>55</v>
      </c>
      <c r="F516" s="172" t="s">
        <v>1272</v>
      </c>
      <c r="G516" s="172" t="s">
        <v>84</v>
      </c>
      <c r="H516" s="177">
        <v>1</v>
      </c>
      <c r="I516" s="178">
        <v>2400</v>
      </c>
      <c r="J516" s="176">
        <v>46074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-15.63</v>
      </c>
    </row>
    <row r="517" spans="1:16" ht="19.5" hidden="1" customHeight="1">
      <c r="A517" s="172" t="s">
        <v>2467</v>
      </c>
      <c r="B517" s="176">
        <v>46078</v>
      </c>
      <c r="C517" s="172" t="s">
        <v>92</v>
      </c>
      <c r="D517" s="172" t="s">
        <v>24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46057</v>
      </c>
      <c r="K517" s="172" t="s">
        <v>93</v>
      </c>
      <c r="L517" s="172" t="s">
        <v>94</v>
      </c>
      <c r="M517" s="179">
        <v>0</v>
      </c>
      <c r="N517" s="177"/>
      <c r="O517" s="177">
        <v>40</v>
      </c>
      <c r="P517" s="180">
        <v>-46.77</v>
      </c>
    </row>
    <row r="518" spans="1:16" ht="19.5" hidden="1" customHeight="1">
      <c r="A518" s="172" t="s">
        <v>2467</v>
      </c>
      <c r="B518" s="176">
        <v>46078</v>
      </c>
      <c r="C518" s="172" t="s">
        <v>81</v>
      </c>
      <c r="D518" s="172" t="s">
        <v>95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46057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-14.7</v>
      </c>
    </row>
    <row r="519" spans="1:16" ht="19.5" hidden="1" customHeight="1">
      <c r="A519" s="172" t="s">
        <v>2468</v>
      </c>
      <c r="B519" s="176">
        <v>46078</v>
      </c>
      <c r="C519" s="172" t="s">
        <v>92</v>
      </c>
      <c r="D519" s="172" t="s">
        <v>24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2400</v>
      </c>
      <c r="J519" s="176">
        <v>46076</v>
      </c>
      <c r="K519" s="172" t="s">
        <v>93</v>
      </c>
      <c r="L519" s="172" t="s">
        <v>94</v>
      </c>
      <c r="M519" s="179">
        <v>0.43</v>
      </c>
      <c r="N519" s="177"/>
      <c r="O519" s="177">
        <v>37</v>
      </c>
      <c r="P519" s="180">
        <v>-127.72</v>
      </c>
    </row>
    <row r="520" spans="1:16" ht="19.5" hidden="1" customHeight="1">
      <c r="A520" s="172" t="s">
        <v>2468</v>
      </c>
      <c r="B520" s="176">
        <v>46078</v>
      </c>
      <c r="C520" s="172" t="s">
        <v>100</v>
      </c>
      <c r="D520" s="172" t="s">
        <v>101</v>
      </c>
      <c r="E520" s="172" t="s">
        <v>58</v>
      </c>
      <c r="F520" s="172" t="s">
        <v>1300</v>
      </c>
      <c r="G520" s="172" t="s">
        <v>84</v>
      </c>
      <c r="H520" s="177">
        <v>1</v>
      </c>
      <c r="I520" s="178">
        <v>2400</v>
      </c>
      <c r="J520" s="176">
        <v>46076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952.47</v>
      </c>
    </row>
    <row r="521" spans="1:16" ht="19.5" hidden="1" customHeight="1">
      <c r="A521" s="172" t="s">
        <v>2468</v>
      </c>
      <c r="B521" s="176">
        <v>46078</v>
      </c>
      <c r="C521" s="172" t="s">
        <v>100</v>
      </c>
      <c r="D521" s="172" t="s">
        <v>102</v>
      </c>
      <c r="E521" s="172" t="s">
        <v>58</v>
      </c>
      <c r="F521" s="172" t="s">
        <v>1300</v>
      </c>
      <c r="G521" s="172" t="s">
        <v>84</v>
      </c>
      <c r="H521" s="177">
        <v>1</v>
      </c>
      <c r="I521" s="178">
        <v>2400</v>
      </c>
      <c r="J521" s="176">
        <v>46076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9.52</v>
      </c>
    </row>
    <row r="522" spans="1:16" ht="19.5" hidden="1" customHeight="1">
      <c r="A522" s="172" t="s">
        <v>2468</v>
      </c>
      <c r="B522" s="176">
        <v>46078</v>
      </c>
      <c r="C522" s="172" t="s">
        <v>100</v>
      </c>
      <c r="D522" s="172" t="s">
        <v>103</v>
      </c>
      <c r="E522" s="172" t="s">
        <v>58</v>
      </c>
      <c r="F522" s="172" t="s">
        <v>1300</v>
      </c>
      <c r="G522" s="172" t="s">
        <v>84</v>
      </c>
      <c r="H522" s="177">
        <v>1</v>
      </c>
      <c r="I522" s="178">
        <v>2400</v>
      </c>
      <c r="J522" s="176">
        <v>46076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1438.01</v>
      </c>
    </row>
    <row r="523" spans="1:16" ht="19.5" hidden="1" customHeight="1">
      <c r="A523" s="172" t="s">
        <v>2468</v>
      </c>
      <c r="B523" s="176">
        <v>46078</v>
      </c>
      <c r="C523" s="172" t="s">
        <v>104</v>
      </c>
      <c r="D523" s="172" t="s">
        <v>105</v>
      </c>
      <c r="E523" s="172" t="s">
        <v>58</v>
      </c>
      <c r="F523" s="172" t="s">
        <v>1300</v>
      </c>
      <c r="G523" s="172" t="s">
        <v>84</v>
      </c>
      <c r="H523" s="177">
        <v>1</v>
      </c>
      <c r="I523" s="178">
        <v>2400</v>
      </c>
      <c r="J523" s="176">
        <v>46076</v>
      </c>
      <c r="K523" s="172" t="s">
        <v>93</v>
      </c>
      <c r="L523" s="172" t="s">
        <v>94</v>
      </c>
      <c r="M523" s="179">
        <v>0.43</v>
      </c>
      <c r="N523" s="177"/>
      <c r="O523" s="177"/>
      <c r="P523" s="180">
        <v>-1032</v>
      </c>
    </row>
    <row r="524" spans="1:16" ht="19.5" hidden="1" customHeight="1">
      <c r="A524" s="172" t="s">
        <v>2468</v>
      </c>
      <c r="B524" s="176">
        <v>46078</v>
      </c>
      <c r="C524" s="172" t="s">
        <v>81</v>
      </c>
      <c r="D524" s="172" t="s">
        <v>95</v>
      </c>
      <c r="E524" s="172" t="s">
        <v>58</v>
      </c>
      <c r="F524" s="172" t="s">
        <v>1300</v>
      </c>
      <c r="G524" s="172" t="s">
        <v>84</v>
      </c>
      <c r="H524" s="177">
        <v>1</v>
      </c>
      <c r="I524" s="178">
        <v>2400</v>
      </c>
      <c r="J524" s="176">
        <v>46076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-12.64</v>
      </c>
    </row>
    <row r="525" spans="1:16" ht="19.5" hidden="1" customHeight="1">
      <c r="A525" s="172" t="s">
        <v>2467</v>
      </c>
      <c r="B525" s="176">
        <v>46078</v>
      </c>
      <c r="C525" s="172" t="s">
        <v>92</v>
      </c>
      <c r="D525" s="172" t="s">
        <v>96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0</v>
      </c>
      <c r="J525" s="176">
        <v>46057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0</v>
      </c>
    </row>
    <row r="526" spans="1:16" ht="19.5" hidden="1" customHeight="1">
      <c r="A526" s="172" t="s">
        <v>2467</v>
      </c>
      <c r="B526" s="176">
        <v>46078</v>
      </c>
      <c r="C526" s="172" t="s">
        <v>92</v>
      </c>
      <c r="D526" s="172" t="s">
        <v>97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0</v>
      </c>
      <c r="J526" s="176">
        <v>46057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-46.77</v>
      </c>
    </row>
    <row r="527" spans="1:16" ht="19.5" hidden="1" customHeight="1">
      <c r="A527" s="172" t="s">
        <v>2468</v>
      </c>
      <c r="B527" s="176">
        <v>46078</v>
      </c>
      <c r="C527" s="172" t="s">
        <v>81</v>
      </c>
      <c r="D527" s="172" t="s">
        <v>82</v>
      </c>
      <c r="E527" s="172" t="s">
        <v>58</v>
      </c>
      <c r="F527" s="172" t="s">
        <v>1300</v>
      </c>
      <c r="G527" s="172" t="s">
        <v>84</v>
      </c>
      <c r="H527" s="177">
        <v>1</v>
      </c>
      <c r="I527" s="178">
        <v>0</v>
      </c>
      <c r="J527" s="176">
        <v>46076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-18.100000000000001</v>
      </c>
    </row>
    <row r="528" spans="1:16" ht="19.5" hidden="1" customHeight="1">
      <c r="A528" s="172" t="s">
        <v>2469</v>
      </c>
      <c r="B528" s="176">
        <v>46078</v>
      </c>
      <c r="C528" s="172" t="s">
        <v>81</v>
      </c>
      <c r="D528" s="172" t="s">
        <v>82</v>
      </c>
      <c r="E528" s="172" t="s">
        <v>57</v>
      </c>
      <c r="F528" s="172" t="s">
        <v>1263</v>
      </c>
      <c r="G528" s="172" t="s">
        <v>84</v>
      </c>
      <c r="H528" s="177">
        <v>1</v>
      </c>
      <c r="I528" s="178">
        <v>0</v>
      </c>
      <c r="J528" s="176">
        <v>46078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-19.54</v>
      </c>
    </row>
    <row r="529" spans="1:16" ht="19.5" hidden="1" customHeight="1">
      <c r="A529" s="172" t="s">
        <v>2470</v>
      </c>
      <c r="B529" s="176">
        <v>46078</v>
      </c>
      <c r="C529" s="172" t="s">
        <v>92</v>
      </c>
      <c r="D529" s="172" t="s">
        <v>24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0</v>
      </c>
      <c r="J529" s="176">
        <v>46071</v>
      </c>
      <c r="K529" s="172" t="s">
        <v>93</v>
      </c>
      <c r="L529" s="172" t="s">
        <v>94</v>
      </c>
      <c r="M529" s="179">
        <v>0</v>
      </c>
      <c r="N529" s="177"/>
      <c r="O529" s="177">
        <v>39</v>
      </c>
      <c r="P529" s="180">
        <v>-46.77</v>
      </c>
    </row>
    <row r="530" spans="1:16" ht="19.5" hidden="1" customHeight="1">
      <c r="A530" s="172" t="s">
        <v>2470</v>
      </c>
      <c r="B530" s="176">
        <v>46078</v>
      </c>
      <c r="C530" s="172" t="s">
        <v>81</v>
      </c>
      <c r="D530" s="172" t="s">
        <v>95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0</v>
      </c>
      <c r="J530" s="176">
        <v>46071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-13.65</v>
      </c>
    </row>
    <row r="531" spans="1:16" ht="19.5" hidden="1" customHeight="1">
      <c r="A531" s="172" t="s">
        <v>2471</v>
      </c>
      <c r="B531" s="176">
        <v>46078</v>
      </c>
      <c r="C531" s="172" t="s">
        <v>92</v>
      </c>
      <c r="D531" s="172" t="s">
        <v>24</v>
      </c>
      <c r="E531" s="172" t="s">
        <v>42</v>
      </c>
      <c r="F531" s="172" t="s">
        <v>89</v>
      </c>
      <c r="G531" s="172" t="s">
        <v>84</v>
      </c>
      <c r="H531" s="177">
        <v>1</v>
      </c>
      <c r="I531" s="178">
        <v>0</v>
      </c>
      <c r="J531" s="176">
        <v>46071</v>
      </c>
      <c r="K531" s="172" t="s">
        <v>93</v>
      </c>
      <c r="L531" s="172" t="s">
        <v>94</v>
      </c>
      <c r="M531" s="179">
        <v>0</v>
      </c>
      <c r="N531" s="177"/>
      <c r="O531" s="177">
        <v>39</v>
      </c>
      <c r="P531" s="180">
        <v>-46.77</v>
      </c>
    </row>
    <row r="532" spans="1:16" ht="19.5" hidden="1" customHeight="1">
      <c r="A532" s="172" t="s">
        <v>2471</v>
      </c>
      <c r="B532" s="176">
        <v>46078</v>
      </c>
      <c r="C532" s="172" t="s">
        <v>81</v>
      </c>
      <c r="D532" s="172" t="s">
        <v>95</v>
      </c>
      <c r="E532" s="172" t="s">
        <v>42</v>
      </c>
      <c r="F532" s="172" t="s">
        <v>89</v>
      </c>
      <c r="G532" s="172" t="s">
        <v>84</v>
      </c>
      <c r="H532" s="177">
        <v>1</v>
      </c>
      <c r="I532" s="178">
        <v>0</v>
      </c>
      <c r="J532" s="176">
        <v>46071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-13.65</v>
      </c>
    </row>
    <row r="533" spans="1:16" ht="19.5" hidden="1" customHeight="1">
      <c r="A533" s="172" t="s">
        <v>2472</v>
      </c>
      <c r="B533" s="176">
        <v>46078</v>
      </c>
      <c r="C533" s="172" t="s">
        <v>92</v>
      </c>
      <c r="D533" s="172" t="s">
        <v>24</v>
      </c>
      <c r="E533" s="172" t="s">
        <v>58</v>
      </c>
      <c r="F533" s="172" t="s">
        <v>1300</v>
      </c>
      <c r="G533" s="172" t="s">
        <v>84</v>
      </c>
      <c r="H533" s="177">
        <v>1</v>
      </c>
      <c r="I533" s="178">
        <v>0</v>
      </c>
      <c r="J533" s="176">
        <v>46072</v>
      </c>
      <c r="K533" s="172" t="s">
        <v>93</v>
      </c>
      <c r="L533" s="172" t="s">
        <v>94</v>
      </c>
      <c r="M533" s="179">
        <v>0</v>
      </c>
      <c r="N533" s="177"/>
      <c r="O533" s="177">
        <v>38</v>
      </c>
      <c r="P533" s="180">
        <v>-56.94</v>
      </c>
    </row>
    <row r="534" spans="1:16" ht="19.5" hidden="1" customHeight="1">
      <c r="A534" s="172" t="s">
        <v>2472</v>
      </c>
      <c r="B534" s="176">
        <v>46078</v>
      </c>
      <c r="C534" s="172" t="s">
        <v>81</v>
      </c>
      <c r="D534" s="172" t="s">
        <v>95</v>
      </c>
      <c r="E534" s="172" t="s">
        <v>58</v>
      </c>
      <c r="F534" s="172" t="s">
        <v>1300</v>
      </c>
      <c r="G534" s="172" t="s">
        <v>84</v>
      </c>
      <c r="H534" s="177">
        <v>1</v>
      </c>
      <c r="I534" s="178">
        <v>0</v>
      </c>
      <c r="J534" s="176">
        <v>46072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-16.14</v>
      </c>
    </row>
    <row r="535" spans="1:16" ht="19.5" hidden="1" customHeight="1">
      <c r="A535" s="172" t="s">
        <v>2471</v>
      </c>
      <c r="B535" s="176">
        <v>46078</v>
      </c>
      <c r="C535" s="172" t="s">
        <v>92</v>
      </c>
      <c r="D535" s="172" t="s">
        <v>96</v>
      </c>
      <c r="E535" s="172" t="s">
        <v>42</v>
      </c>
      <c r="F535" s="172" t="s">
        <v>89</v>
      </c>
      <c r="G535" s="172" t="s">
        <v>84</v>
      </c>
      <c r="H535" s="177">
        <v>1</v>
      </c>
      <c r="I535" s="178">
        <v>0</v>
      </c>
      <c r="J535" s="176">
        <v>46071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0</v>
      </c>
    </row>
    <row r="536" spans="1:16" ht="19.5" hidden="1" customHeight="1">
      <c r="A536" s="172" t="s">
        <v>2471</v>
      </c>
      <c r="B536" s="176">
        <v>46078</v>
      </c>
      <c r="C536" s="172" t="s">
        <v>92</v>
      </c>
      <c r="D536" s="172" t="s">
        <v>97</v>
      </c>
      <c r="E536" s="172" t="s">
        <v>42</v>
      </c>
      <c r="F536" s="172" t="s">
        <v>89</v>
      </c>
      <c r="G536" s="172" t="s">
        <v>84</v>
      </c>
      <c r="H536" s="177">
        <v>1</v>
      </c>
      <c r="I536" s="178">
        <v>0</v>
      </c>
      <c r="J536" s="176">
        <v>46071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-46.77</v>
      </c>
    </row>
    <row r="537" spans="1:16" ht="19.5" hidden="1" customHeight="1">
      <c r="A537" s="172" t="s">
        <v>2471</v>
      </c>
      <c r="B537" s="176">
        <v>46078</v>
      </c>
      <c r="C537" s="172" t="s">
        <v>81</v>
      </c>
      <c r="D537" s="172" t="s">
        <v>98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-15</v>
      </c>
    </row>
    <row r="538" spans="1:16" ht="19.5" hidden="1" customHeight="1">
      <c r="A538" s="172" t="s">
        <v>2470</v>
      </c>
      <c r="B538" s="176">
        <v>46078</v>
      </c>
      <c r="C538" s="172" t="s">
        <v>92</v>
      </c>
      <c r="D538" s="172" t="s">
        <v>96</v>
      </c>
      <c r="E538" s="172" t="s">
        <v>43</v>
      </c>
      <c r="F538" s="172" t="s">
        <v>125</v>
      </c>
      <c r="G538" s="172" t="s">
        <v>84</v>
      </c>
      <c r="H538" s="177">
        <v>1</v>
      </c>
      <c r="I538" s="178">
        <v>0</v>
      </c>
      <c r="J538" s="176">
        <v>46071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0</v>
      </c>
    </row>
    <row r="539" spans="1:16" ht="19.5" hidden="1" customHeight="1">
      <c r="A539" s="172" t="s">
        <v>2470</v>
      </c>
      <c r="B539" s="176">
        <v>46078</v>
      </c>
      <c r="C539" s="172" t="s">
        <v>92</v>
      </c>
      <c r="D539" s="172" t="s">
        <v>97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46071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-46.77</v>
      </c>
    </row>
    <row r="540" spans="1:16" ht="19.5" hidden="1" customHeight="1">
      <c r="A540" s="172" t="s">
        <v>2470</v>
      </c>
      <c r="B540" s="176">
        <v>46078</v>
      </c>
      <c r="C540" s="172" t="s">
        <v>81</v>
      </c>
      <c r="D540" s="172" t="s">
        <v>98</v>
      </c>
      <c r="E540" s="172" t="s">
        <v>43</v>
      </c>
      <c r="F540" s="172" t="s">
        <v>125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-15</v>
      </c>
    </row>
    <row r="541" spans="1:16" ht="19.5" hidden="1" customHeight="1">
      <c r="A541" s="172" t="s">
        <v>2472</v>
      </c>
      <c r="B541" s="176">
        <v>46078</v>
      </c>
      <c r="C541" s="172" t="s">
        <v>92</v>
      </c>
      <c r="D541" s="172" t="s">
        <v>96</v>
      </c>
      <c r="E541" s="172" t="s">
        <v>58</v>
      </c>
      <c r="F541" s="172" t="s">
        <v>1300</v>
      </c>
      <c r="G541" s="172" t="s">
        <v>84</v>
      </c>
      <c r="H541" s="177">
        <v>1</v>
      </c>
      <c r="I541" s="178">
        <v>0</v>
      </c>
      <c r="J541" s="176">
        <v>46072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2472</v>
      </c>
      <c r="B542" s="176">
        <v>46078</v>
      </c>
      <c r="C542" s="172" t="s">
        <v>92</v>
      </c>
      <c r="D542" s="172" t="s">
        <v>97</v>
      </c>
      <c r="E542" s="172" t="s">
        <v>58</v>
      </c>
      <c r="F542" s="172" t="s">
        <v>1300</v>
      </c>
      <c r="G542" s="172" t="s">
        <v>84</v>
      </c>
      <c r="H542" s="177">
        <v>1</v>
      </c>
      <c r="I542" s="178">
        <v>0</v>
      </c>
      <c r="J542" s="176">
        <v>46072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2472</v>
      </c>
      <c r="B543" s="176">
        <v>46078</v>
      </c>
      <c r="C543" s="172" t="s">
        <v>81</v>
      </c>
      <c r="D543" s="172" t="s">
        <v>98</v>
      </c>
      <c r="E543" s="172" t="s">
        <v>58</v>
      </c>
      <c r="F543" s="172" t="s">
        <v>1300</v>
      </c>
      <c r="G543" s="172" t="s">
        <v>84</v>
      </c>
      <c r="H543" s="177">
        <v>1</v>
      </c>
      <c r="I543" s="178">
        <v>0</v>
      </c>
      <c r="J543" s="176">
        <v>46072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2473</v>
      </c>
      <c r="B544" s="176">
        <v>46078</v>
      </c>
      <c r="C544" s="172" t="s">
        <v>92</v>
      </c>
      <c r="D544" s="172" t="s">
        <v>24</v>
      </c>
      <c r="E544" s="172" t="s">
        <v>38</v>
      </c>
      <c r="F544" s="172" t="s">
        <v>87</v>
      </c>
      <c r="G544" s="172" t="s">
        <v>84</v>
      </c>
      <c r="H544" s="177">
        <v>1</v>
      </c>
      <c r="I544" s="178">
        <v>2450</v>
      </c>
      <c r="J544" s="176">
        <v>46074</v>
      </c>
      <c r="K544" s="172" t="s">
        <v>93</v>
      </c>
      <c r="L544" s="172" t="s">
        <v>94</v>
      </c>
      <c r="M544" s="179">
        <v>0.43</v>
      </c>
      <c r="N544" s="177"/>
      <c r="O544" s="177">
        <v>38</v>
      </c>
      <c r="P544" s="180">
        <v>-121.25</v>
      </c>
    </row>
    <row r="545" spans="1:16" ht="19.5" hidden="1" customHeight="1">
      <c r="A545" s="172" t="s">
        <v>2473</v>
      </c>
      <c r="B545" s="176">
        <v>46078</v>
      </c>
      <c r="C545" s="172" t="s">
        <v>100</v>
      </c>
      <c r="D545" s="172" t="s">
        <v>101</v>
      </c>
      <c r="E545" s="172" t="s">
        <v>38</v>
      </c>
      <c r="F545" s="172" t="s">
        <v>87</v>
      </c>
      <c r="G545" s="172" t="s">
        <v>84</v>
      </c>
      <c r="H545" s="177">
        <v>1</v>
      </c>
      <c r="I545" s="178">
        <v>2450</v>
      </c>
      <c r="J545" s="176">
        <v>46074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1032.3800000000001</v>
      </c>
    </row>
    <row r="546" spans="1:16" ht="19.5" hidden="1" customHeight="1">
      <c r="A546" s="172" t="s">
        <v>2473</v>
      </c>
      <c r="B546" s="176">
        <v>46078</v>
      </c>
      <c r="C546" s="172" t="s">
        <v>100</v>
      </c>
      <c r="D546" s="172" t="s">
        <v>102</v>
      </c>
      <c r="E546" s="172" t="s">
        <v>38</v>
      </c>
      <c r="F546" s="172" t="s">
        <v>87</v>
      </c>
      <c r="G546" s="172" t="s">
        <v>84</v>
      </c>
      <c r="H546" s="177">
        <v>1</v>
      </c>
      <c r="I546" s="178">
        <v>2450</v>
      </c>
      <c r="J546" s="176">
        <v>46074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10.32</v>
      </c>
    </row>
    <row r="547" spans="1:16" ht="19.5" hidden="1" customHeight="1">
      <c r="A547" s="172" t="s">
        <v>2473</v>
      </c>
      <c r="B547" s="176">
        <v>46078</v>
      </c>
      <c r="C547" s="172" t="s">
        <v>100</v>
      </c>
      <c r="D547" s="172" t="s">
        <v>103</v>
      </c>
      <c r="E547" s="172" t="s">
        <v>38</v>
      </c>
      <c r="F547" s="172" t="s">
        <v>87</v>
      </c>
      <c r="G547" s="172" t="s">
        <v>84</v>
      </c>
      <c r="H547" s="177">
        <v>1</v>
      </c>
      <c r="I547" s="178">
        <v>2450</v>
      </c>
      <c r="J547" s="176">
        <v>46074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1407.3</v>
      </c>
    </row>
    <row r="548" spans="1:16" ht="19.5" hidden="1" customHeight="1">
      <c r="A548" s="172" t="s">
        <v>2473</v>
      </c>
      <c r="B548" s="176">
        <v>46078</v>
      </c>
      <c r="C548" s="172" t="s">
        <v>104</v>
      </c>
      <c r="D548" s="172" t="s">
        <v>105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2450</v>
      </c>
      <c r="J548" s="176">
        <v>46074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-1053.5</v>
      </c>
    </row>
    <row r="549" spans="1:16" ht="19.5" hidden="1" customHeight="1">
      <c r="A549" s="172" t="s">
        <v>2473</v>
      </c>
      <c r="B549" s="176">
        <v>46078</v>
      </c>
      <c r="C549" s="172" t="s">
        <v>81</v>
      </c>
      <c r="D549" s="172" t="s">
        <v>95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2450</v>
      </c>
      <c r="J549" s="176">
        <v>46074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-10.06</v>
      </c>
    </row>
    <row r="550" spans="1:16" ht="19.5" hidden="1" customHeight="1">
      <c r="A550" s="172" t="s">
        <v>2474</v>
      </c>
      <c r="B550" s="176">
        <v>46078</v>
      </c>
      <c r="C550" s="172" t="s">
        <v>92</v>
      </c>
      <c r="D550" s="172" t="s">
        <v>24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2500</v>
      </c>
      <c r="J550" s="176">
        <v>46073</v>
      </c>
      <c r="K550" s="172" t="s">
        <v>93</v>
      </c>
      <c r="L550" s="172" t="s">
        <v>94</v>
      </c>
      <c r="M550" s="179">
        <v>0.43</v>
      </c>
      <c r="N550" s="177"/>
      <c r="O550" s="177">
        <v>38</v>
      </c>
      <c r="P550" s="180">
        <v>-136.99</v>
      </c>
    </row>
    <row r="551" spans="1:16" ht="19.5" hidden="1" customHeight="1">
      <c r="A551" s="172" t="s">
        <v>2474</v>
      </c>
      <c r="B551" s="176">
        <v>46078</v>
      </c>
      <c r="C551" s="172" t="s">
        <v>100</v>
      </c>
      <c r="D551" s="172" t="s">
        <v>101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2500</v>
      </c>
      <c r="J551" s="176">
        <v>46073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920.95</v>
      </c>
    </row>
    <row r="552" spans="1:16" ht="19.5" hidden="1" customHeight="1">
      <c r="A552" s="172" t="s">
        <v>2474</v>
      </c>
      <c r="B552" s="176">
        <v>46078</v>
      </c>
      <c r="C552" s="172" t="s">
        <v>100</v>
      </c>
      <c r="D552" s="172" t="s">
        <v>102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2500</v>
      </c>
      <c r="J552" s="176">
        <v>46073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9.2100000000000009</v>
      </c>
    </row>
    <row r="553" spans="1:16" ht="19.5" hidden="1" customHeight="1">
      <c r="A553" s="172" t="s">
        <v>2474</v>
      </c>
      <c r="B553" s="176">
        <v>46078</v>
      </c>
      <c r="C553" s="172" t="s">
        <v>100</v>
      </c>
      <c r="D553" s="172" t="s">
        <v>103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2500</v>
      </c>
      <c r="J553" s="176">
        <v>46073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1569.84</v>
      </c>
    </row>
    <row r="554" spans="1:16" ht="19.5" hidden="1" customHeight="1">
      <c r="A554" s="172" t="s">
        <v>2474</v>
      </c>
      <c r="B554" s="176">
        <v>46078</v>
      </c>
      <c r="C554" s="172" t="s">
        <v>104</v>
      </c>
      <c r="D554" s="172" t="s">
        <v>105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2500</v>
      </c>
      <c r="J554" s="176">
        <v>46073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-1075</v>
      </c>
    </row>
    <row r="555" spans="1:16" ht="19.5" hidden="1" customHeight="1">
      <c r="A555" s="172" t="s">
        <v>2474</v>
      </c>
      <c r="B555" s="176">
        <v>46078</v>
      </c>
      <c r="C555" s="172" t="s">
        <v>81</v>
      </c>
      <c r="D555" s="172" t="s">
        <v>95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2500</v>
      </c>
      <c r="J555" s="176">
        <v>46073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-24.63</v>
      </c>
    </row>
    <row r="556" spans="1:16" ht="19.5" hidden="1" customHeight="1">
      <c r="A556" s="172" t="s">
        <v>2475</v>
      </c>
      <c r="B556" s="176">
        <v>46078</v>
      </c>
      <c r="C556" s="172" t="s">
        <v>92</v>
      </c>
      <c r="D556" s="172" t="s">
        <v>24</v>
      </c>
      <c r="E556" s="172" t="s">
        <v>59</v>
      </c>
      <c r="F556" s="172" t="s">
        <v>1386</v>
      </c>
      <c r="G556" s="172" t="s">
        <v>84</v>
      </c>
      <c r="H556" s="177">
        <v>1</v>
      </c>
      <c r="I556" s="178">
        <v>0</v>
      </c>
      <c r="J556" s="176">
        <v>46072</v>
      </c>
      <c r="K556" s="172" t="s">
        <v>93</v>
      </c>
      <c r="L556" s="172" t="s">
        <v>94</v>
      </c>
      <c r="M556" s="179">
        <v>0</v>
      </c>
      <c r="N556" s="177"/>
      <c r="O556" s="177">
        <v>38</v>
      </c>
      <c r="P556" s="180">
        <v>-56.94</v>
      </c>
    </row>
    <row r="557" spans="1:16" ht="19.5" hidden="1" customHeight="1">
      <c r="A557" s="172" t="s">
        <v>2475</v>
      </c>
      <c r="B557" s="176">
        <v>46078</v>
      </c>
      <c r="C557" s="172" t="s">
        <v>81</v>
      </c>
      <c r="D557" s="172" t="s">
        <v>95</v>
      </c>
      <c r="E557" s="172" t="s">
        <v>59</v>
      </c>
      <c r="F557" s="172" t="s">
        <v>1386</v>
      </c>
      <c r="G557" s="172" t="s">
        <v>84</v>
      </c>
      <c r="H557" s="177">
        <v>1</v>
      </c>
      <c r="I557" s="178">
        <v>0</v>
      </c>
      <c r="J557" s="176">
        <v>46072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-16.14</v>
      </c>
    </row>
    <row r="558" spans="1:16" ht="19.5" hidden="1" customHeight="1">
      <c r="A558" s="172" t="s">
        <v>2476</v>
      </c>
      <c r="B558" s="176">
        <v>46078</v>
      </c>
      <c r="C558" s="172" t="s">
        <v>92</v>
      </c>
      <c r="D558" s="172" t="s">
        <v>24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0</v>
      </c>
      <c r="J558" s="176">
        <v>46075</v>
      </c>
      <c r="K558" s="172" t="s">
        <v>93</v>
      </c>
      <c r="L558" s="172" t="s">
        <v>94</v>
      </c>
      <c r="M558" s="179">
        <v>0</v>
      </c>
      <c r="N558" s="177"/>
      <c r="O558" s="177">
        <v>37</v>
      </c>
      <c r="P558" s="180">
        <v>-46.77</v>
      </c>
    </row>
    <row r="559" spans="1:16" ht="19.5" hidden="1" customHeight="1">
      <c r="A559" s="172" t="s">
        <v>2476</v>
      </c>
      <c r="B559" s="176">
        <v>46078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0</v>
      </c>
      <c r="J559" s="176">
        <v>46075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-13.16</v>
      </c>
    </row>
    <row r="560" spans="1:16" ht="19.5" hidden="1" customHeight="1">
      <c r="A560" s="172" t="s">
        <v>2475</v>
      </c>
      <c r="B560" s="176">
        <v>46078</v>
      </c>
      <c r="C560" s="172" t="s">
        <v>92</v>
      </c>
      <c r="D560" s="172" t="s">
        <v>96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0</v>
      </c>
      <c r="J560" s="176">
        <v>46072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0</v>
      </c>
    </row>
    <row r="561" spans="1:16" ht="19.5" hidden="1" customHeight="1">
      <c r="A561" s="172" t="s">
        <v>2475</v>
      </c>
      <c r="B561" s="176">
        <v>46078</v>
      </c>
      <c r="C561" s="172" t="s">
        <v>92</v>
      </c>
      <c r="D561" s="172" t="s">
        <v>97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0</v>
      </c>
      <c r="J561" s="176">
        <v>46072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-56.94</v>
      </c>
    </row>
    <row r="562" spans="1:16" ht="19.5" hidden="1" customHeight="1">
      <c r="A562" s="172" t="s">
        <v>2475</v>
      </c>
      <c r="B562" s="176">
        <v>46078</v>
      </c>
      <c r="C562" s="172" t="s">
        <v>81</v>
      </c>
      <c r="D562" s="172" t="s">
        <v>98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0</v>
      </c>
      <c r="J562" s="176">
        <v>46072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-15</v>
      </c>
    </row>
    <row r="563" spans="1:16" ht="19.5" hidden="1" customHeight="1">
      <c r="A563" s="172" t="s">
        <v>2476</v>
      </c>
      <c r="B563" s="176">
        <v>46078</v>
      </c>
      <c r="C563" s="172" t="s">
        <v>92</v>
      </c>
      <c r="D563" s="172" t="s">
        <v>96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0</v>
      </c>
      <c r="J563" s="176">
        <v>46075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hidden="1" customHeight="1">
      <c r="A564" s="172" t="s">
        <v>2476</v>
      </c>
      <c r="B564" s="176">
        <v>46078</v>
      </c>
      <c r="C564" s="172" t="s">
        <v>92</v>
      </c>
      <c r="D564" s="172" t="s">
        <v>97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0</v>
      </c>
      <c r="J564" s="176">
        <v>46075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-46.77</v>
      </c>
    </row>
    <row r="565" spans="1:16" ht="19.5" hidden="1" customHeight="1">
      <c r="A565" s="172" t="s">
        <v>2474</v>
      </c>
      <c r="B565" s="176">
        <v>46078</v>
      </c>
      <c r="C565" s="172" t="s">
        <v>81</v>
      </c>
      <c r="D565" s="172" t="s">
        <v>82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46073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-17.5</v>
      </c>
    </row>
    <row r="566" spans="1:16" ht="19.5" hidden="1" customHeight="1">
      <c r="A566" s="172" t="s">
        <v>2477</v>
      </c>
      <c r="B566" s="176">
        <v>46078</v>
      </c>
      <c r="C566" s="172" t="s">
        <v>81</v>
      </c>
      <c r="D566" s="172" t="s">
        <v>82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0</v>
      </c>
      <c r="J566" s="176">
        <v>46078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-21.97</v>
      </c>
    </row>
    <row r="567" spans="1:16" ht="19.5" hidden="1" customHeight="1">
      <c r="A567" s="172" t="s">
        <v>2285</v>
      </c>
      <c r="B567" s="176">
        <v>46078</v>
      </c>
      <c r="C567" s="172" t="s">
        <v>166</v>
      </c>
      <c r="D567" s="172" t="s">
        <v>167</v>
      </c>
      <c r="E567" s="172" t="s">
        <v>55</v>
      </c>
      <c r="F567" s="172" t="s">
        <v>1272</v>
      </c>
      <c r="G567" s="172" t="s">
        <v>84</v>
      </c>
      <c r="H567" s="177">
        <v>1</v>
      </c>
      <c r="I567" s="178">
        <v>-2400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-1129.52</v>
      </c>
    </row>
    <row r="568" spans="1:16" ht="19.5" hidden="1" customHeight="1">
      <c r="A568" s="172" t="s">
        <v>2285</v>
      </c>
      <c r="B568" s="176">
        <v>46078</v>
      </c>
      <c r="C568" s="172" t="s">
        <v>166</v>
      </c>
      <c r="D568" s="172" t="s">
        <v>102</v>
      </c>
      <c r="E568" s="172" t="s">
        <v>55</v>
      </c>
      <c r="F568" s="172" t="s">
        <v>1272</v>
      </c>
      <c r="G568" s="172" t="s">
        <v>84</v>
      </c>
      <c r="H568" s="177">
        <v>1</v>
      </c>
      <c r="I568" s="178">
        <v>-2400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-11.3</v>
      </c>
    </row>
    <row r="569" spans="1:16" ht="19.5" hidden="1" customHeight="1">
      <c r="A569" s="172" t="s">
        <v>2285</v>
      </c>
      <c r="B569" s="176">
        <v>46078</v>
      </c>
      <c r="C569" s="172" t="s">
        <v>166</v>
      </c>
      <c r="D569" s="172" t="s">
        <v>103</v>
      </c>
      <c r="E569" s="172" t="s">
        <v>55</v>
      </c>
      <c r="F569" s="172" t="s">
        <v>1272</v>
      </c>
      <c r="G569" s="172" t="s">
        <v>84</v>
      </c>
      <c r="H569" s="177">
        <v>1</v>
      </c>
      <c r="I569" s="178">
        <v>-2400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-1259.18</v>
      </c>
    </row>
    <row r="570" spans="1:16" ht="19.5" hidden="1" customHeight="1">
      <c r="A570" s="172" t="s">
        <v>2285</v>
      </c>
      <c r="B570" s="176">
        <v>46078</v>
      </c>
      <c r="C570" s="172" t="s">
        <v>104</v>
      </c>
      <c r="D570" s="172" t="s">
        <v>168</v>
      </c>
      <c r="E570" s="172" t="s">
        <v>55</v>
      </c>
      <c r="F570" s="172" t="s">
        <v>1272</v>
      </c>
      <c r="G570" s="172" t="s">
        <v>84</v>
      </c>
      <c r="H570" s="177">
        <v>1</v>
      </c>
      <c r="I570" s="178">
        <v>-2400</v>
      </c>
      <c r="J570" s="176">
        <v>46065</v>
      </c>
      <c r="K570" s="172" t="s">
        <v>93</v>
      </c>
      <c r="L570" s="172" t="s">
        <v>94</v>
      </c>
      <c r="M570" s="179">
        <v>0.43</v>
      </c>
      <c r="N570" s="177"/>
      <c r="O570" s="177"/>
      <c r="P570" s="180">
        <v>1032</v>
      </c>
    </row>
    <row r="571" spans="1:16" ht="19.5" hidden="1" customHeight="1">
      <c r="A571" s="172" t="s">
        <v>2285</v>
      </c>
      <c r="B571" s="176">
        <v>46078</v>
      </c>
      <c r="C571" s="172" t="s">
        <v>81</v>
      </c>
      <c r="D571" s="172" t="s">
        <v>82</v>
      </c>
      <c r="E571" s="172" t="s">
        <v>55</v>
      </c>
      <c r="F571" s="172" t="s">
        <v>1272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21.46</v>
      </c>
    </row>
    <row r="572" spans="1:16" ht="19.5" hidden="1" customHeight="1">
      <c r="A572" s="172" t="s">
        <v>2478</v>
      </c>
      <c r="B572" s="176">
        <v>46078</v>
      </c>
      <c r="C572" s="172" t="s">
        <v>92</v>
      </c>
      <c r="D572" s="172" t="s">
        <v>24</v>
      </c>
      <c r="E572" s="172" t="s">
        <v>52</v>
      </c>
      <c r="F572" s="172" t="s">
        <v>90</v>
      </c>
      <c r="G572" s="172" t="s">
        <v>84</v>
      </c>
      <c r="H572" s="177">
        <v>1</v>
      </c>
      <c r="I572" s="178">
        <v>0</v>
      </c>
      <c r="J572" s="176">
        <v>46071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2478</v>
      </c>
      <c r="B573" s="176">
        <v>46078</v>
      </c>
      <c r="C573" s="172" t="s">
        <v>92</v>
      </c>
      <c r="D573" s="172" t="s">
        <v>96</v>
      </c>
      <c r="E573" s="172" t="s">
        <v>52</v>
      </c>
      <c r="F573" s="172" t="s">
        <v>90</v>
      </c>
      <c r="G573" s="172" t="s">
        <v>84</v>
      </c>
      <c r="H573" s="177">
        <v>1</v>
      </c>
      <c r="I573" s="178">
        <v>0</v>
      </c>
      <c r="J573" s="176">
        <v>46071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0</v>
      </c>
    </row>
    <row r="574" spans="1:16" ht="19.5" hidden="1" customHeight="1">
      <c r="A574" s="172" t="s">
        <v>2478</v>
      </c>
      <c r="B574" s="176">
        <v>46078</v>
      </c>
      <c r="C574" s="172" t="s">
        <v>92</v>
      </c>
      <c r="D574" s="172" t="s">
        <v>97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46071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-56.94</v>
      </c>
    </row>
    <row r="575" spans="1:16" ht="19.5" hidden="1" customHeight="1">
      <c r="A575" s="172" t="s">
        <v>2479</v>
      </c>
      <c r="B575" s="176">
        <v>46078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46078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-15.36</v>
      </c>
    </row>
    <row r="576" spans="1:16" ht="19.5" hidden="1" customHeight="1">
      <c r="A576" s="172" t="s">
        <v>2480</v>
      </c>
      <c r="B576" s="176">
        <v>46078</v>
      </c>
      <c r="C576" s="172" t="s">
        <v>92</v>
      </c>
      <c r="D576" s="172" t="s">
        <v>96</v>
      </c>
      <c r="E576" s="172" t="s">
        <v>42</v>
      </c>
      <c r="F576" s="172" t="s">
        <v>89</v>
      </c>
      <c r="G576" s="172" t="s">
        <v>84</v>
      </c>
      <c r="H576" s="177">
        <v>1</v>
      </c>
      <c r="I576" s="178">
        <v>0</v>
      </c>
      <c r="J576" s="176">
        <v>46072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2480</v>
      </c>
      <c r="B577" s="176">
        <v>46078</v>
      </c>
      <c r="C577" s="172" t="s">
        <v>92</v>
      </c>
      <c r="D577" s="172" t="s">
        <v>97</v>
      </c>
      <c r="E577" s="172" t="s">
        <v>42</v>
      </c>
      <c r="F577" s="172" t="s">
        <v>89</v>
      </c>
      <c r="G577" s="172" t="s">
        <v>84</v>
      </c>
      <c r="H577" s="177">
        <v>1</v>
      </c>
      <c r="I577" s="178">
        <v>0</v>
      </c>
      <c r="J577" s="176">
        <v>46072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hidden="1" customHeight="1">
      <c r="A578" s="172" t="s">
        <v>2480</v>
      </c>
      <c r="B578" s="176">
        <v>46078</v>
      </c>
      <c r="C578" s="172" t="s">
        <v>81</v>
      </c>
      <c r="D578" s="172" t="s">
        <v>98</v>
      </c>
      <c r="E578" s="172" t="s">
        <v>42</v>
      </c>
      <c r="F578" s="172" t="s">
        <v>89</v>
      </c>
      <c r="G578" s="172" t="s">
        <v>84</v>
      </c>
      <c r="H578" s="177">
        <v>1</v>
      </c>
      <c r="I578" s="178">
        <v>0</v>
      </c>
      <c r="J578" s="176">
        <v>46072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2480</v>
      </c>
      <c r="B579" s="176">
        <v>46078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0</v>
      </c>
      <c r="J579" s="176">
        <v>46072</v>
      </c>
      <c r="K579" s="172" t="s">
        <v>93</v>
      </c>
      <c r="L579" s="172" t="s">
        <v>94</v>
      </c>
      <c r="M579" s="179">
        <v>0</v>
      </c>
      <c r="N579" s="177"/>
      <c r="O579" s="177">
        <v>38</v>
      </c>
      <c r="P579" s="180">
        <v>-46.77</v>
      </c>
    </row>
    <row r="580" spans="1:16" ht="19.5" hidden="1" customHeight="1">
      <c r="A580" s="172" t="s">
        <v>2480</v>
      </c>
      <c r="B580" s="176">
        <v>46078</v>
      </c>
      <c r="C580" s="172" t="s">
        <v>81</v>
      </c>
      <c r="D580" s="172" t="s">
        <v>95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0</v>
      </c>
      <c r="J580" s="176">
        <v>46072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-15.68</v>
      </c>
    </row>
    <row r="581" spans="1:16" ht="19.5" hidden="1" customHeight="1">
      <c r="A581" s="172" t="s">
        <v>2481</v>
      </c>
      <c r="B581" s="176">
        <v>46078</v>
      </c>
      <c r="C581" s="172" t="s">
        <v>92</v>
      </c>
      <c r="D581" s="172" t="s">
        <v>24</v>
      </c>
      <c r="E581" s="172" t="s">
        <v>58</v>
      </c>
      <c r="F581" s="172" t="s">
        <v>1300</v>
      </c>
      <c r="G581" s="172" t="s">
        <v>84</v>
      </c>
      <c r="H581" s="177">
        <v>1</v>
      </c>
      <c r="I581" s="178">
        <v>0</v>
      </c>
      <c r="J581" s="176">
        <v>46074</v>
      </c>
      <c r="K581" s="172" t="s">
        <v>93</v>
      </c>
      <c r="L581" s="172" t="s">
        <v>94</v>
      </c>
      <c r="M581" s="179">
        <v>0</v>
      </c>
      <c r="N581" s="177"/>
      <c r="O581" s="177">
        <v>38</v>
      </c>
      <c r="P581" s="180">
        <v>-56.94</v>
      </c>
    </row>
    <row r="582" spans="1:16" ht="19.5" hidden="1" customHeight="1">
      <c r="A582" s="172" t="s">
        <v>2481</v>
      </c>
      <c r="B582" s="176">
        <v>46078</v>
      </c>
      <c r="C582" s="172" t="s">
        <v>81</v>
      </c>
      <c r="D582" s="172" t="s">
        <v>95</v>
      </c>
      <c r="E582" s="172" t="s">
        <v>58</v>
      </c>
      <c r="F582" s="172" t="s">
        <v>1300</v>
      </c>
      <c r="G582" s="172" t="s">
        <v>84</v>
      </c>
      <c r="H582" s="177">
        <v>1</v>
      </c>
      <c r="I582" s="178">
        <v>0</v>
      </c>
      <c r="J582" s="176">
        <v>46074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-10.53</v>
      </c>
    </row>
    <row r="583" spans="1:16" ht="19.5" hidden="1" customHeight="1">
      <c r="A583" s="172" t="s">
        <v>2481</v>
      </c>
      <c r="B583" s="176">
        <v>46078</v>
      </c>
      <c r="C583" s="172" t="s">
        <v>92</v>
      </c>
      <c r="D583" s="172" t="s">
        <v>96</v>
      </c>
      <c r="E583" s="172" t="s">
        <v>58</v>
      </c>
      <c r="F583" s="172" t="s">
        <v>1300</v>
      </c>
      <c r="G583" s="172" t="s">
        <v>84</v>
      </c>
      <c r="H583" s="177">
        <v>1</v>
      </c>
      <c r="I583" s="178">
        <v>0</v>
      </c>
      <c r="J583" s="176">
        <v>46074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0</v>
      </c>
    </row>
    <row r="584" spans="1:16" ht="19.5" hidden="1" customHeight="1">
      <c r="A584" s="172" t="s">
        <v>2481</v>
      </c>
      <c r="B584" s="176">
        <v>46078</v>
      </c>
      <c r="C584" s="172" t="s">
        <v>92</v>
      </c>
      <c r="D584" s="172" t="s">
        <v>97</v>
      </c>
      <c r="E584" s="172" t="s">
        <v>58</v>
      </c>
      <c r="F584" s="172" t="s">
        <v>1300</v>
      </c>
      <c r="G584" s="172" t="s">
        <v>84</v>
      </c>
      <c r="H584" s="177">
        <v>1</v>
      </c>
      <c r="I584" s="178">
        <v>0</v>
      </c>
      <c r="J584" s="176">
        <v>46074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-56.94</v>
      </c>
    </row>
    <row r="585" spans="1:16" ht="19.5" hidden="1" customHeight="1">
      <c r="A585" s="172" t="s">
        <v>2481</v>
      </c>
      <c r="B585" s="176">
        <v>46078</v>
      </c>
      <c r="C585" s="172" t="s">
        <v>81</v>
      </c>
      <c r="D585" s="172" t="s">
        <v>98</v>
      </c>
      <c r="E585" s="172" t="s">
        <v>58</v>
      </c>
      <c r="F585" s="172" t="s">
        <v>1300</v>
      </c>
      <c r="G585" s="172" t="s">
        <v>84</v>
      </c>
      <c r="H585" s="177">
        <v>1</v>
      </c>
      <c r="I585" s="178">
        <v>0</v>
      </c>
      <c r="J585" s="176">
        <v>46074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-15</v>
      </c>
    </row>
    <row r="586" spans="1:16" ht="19.5" hidden="1" customHeight="1">
      <c r="A586" s="172" t="s">
        <v>2482</v>
      </c>
      <c r="B586" s="176">
        <v>46078</v>
      </c>
      <c r="C586" s="172" t="s">
        <v>81</v>
      </c>
      <c r="D586" s="172" t="s">
        <v>82</v>
      </c>
      <c r="E586" s="172" t="s">
        <v>41</v>
      </c>
      <c r="F586" s="172" t="s">
        <v>83</v>
      </c>
      <c r="G586" s="172" t="s">
        <v>84</v>
      </c>
      <c r="H586" s="177">
        <v>1</v>
      </c>
      <c r="I586" s="178">
        <v>0</v>
      </c>
      <c r="J586" s="176">
        <v>46078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-0.15</v>
      </c>
    </row>
    <row r="587" spans="1:16" ht="19.5" hidden="1" customHeight="1">
      <c r="A587" s="172" t="s">
        <v>2483</v>
      </c>
      <c r="B587" s="176">
        <v>46078</v>
      </c>
      <c r="C587" s="172" t="s">
        <v>92</v>
      </c>
      <c r="D587" s="172" t="s">
        <v>24</v>
      </c>
      <c r="E587" s="172" t="s">
        <v>38</v>
      </c>
      <c r="F587" s="172" t="s">
        <v>87</v>
      </c>
      <c r="G587" s="172" t="s">
        <v>84</v>
      </c>
      <c r="H587" s="177">
        <v>1</v>
      </c>
      <c r="I587" s="178">
        <v>2350</v>
      </c>
      <c r="J587" s="176">
        <v>46072</v>
      </c>
      <c r="K587" s="172" t="s">
        <v>93</v>
      </c>
      <c r="L587" s="172" t="s">
        <v>94</v>
      </c>
      <c r="M587" s="179">
        <v>0.43</v>
      </c>
      <c r="N587" s="177"/>
      <c r="O587" s="177">
        <v>38</v>
      </c>
      <c r="P587" s="180">
        <v>-119.05</v>
      </c>
    </row>
    <row r="588" spans="1:16" ht="19.5" hidden="1" customHeight="1">
      <c r="A588" s="172" t="s">
        <v>2483</v>
      </c>
      <c r="B588" s="176">
        <v>46078</v>
      </c>
      <c r="C588" s="172" t="s">
        <v>100</v>
      </c>
      <c r="D588" s="172" t="s">
        <v>101</v>
      </c>
      <c r="E588" s="172" t="s">
        <v>38</v>
      </c>
      <c r="F588" s="172" t="s">
        <v>87</v>
      </c>
      <c r="G588" s="172" t="s">
        <v>84</v>
      </c>
      <c r="H588" s="177">
        <v>1</v>
      </c>
      <c r="I588" s="178">
        <v>2350</v>
      </c>
      <c r="J588" s="176">
        <v>46072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1053.23</v>
      </c>
    </row>
    <row r="589" spans="1:16" ht="19.5" hidden="1" customHeight="1">
      <c r="A589" s="172" t="s">
        <v>2483</v>
      </c>
      <c r="B589" s="176">
        <v>46078</v>
      </c>
      <c r="C589" s="172" t="s">
        <v>100</v>
      </c>
      <c r="D589" s="172" t="s">
        <v>102</v>
      </c>
      <c r="E589" s="172" t="s">
        <v>38</v>
      </c>
      <c r="F589" s="172" t="s">
        <v>87</v>
      </c>
      <c r="G589" s="172" t="s">
        <v>84</v>
      </c>
      <c r="H589" s="177">
        <v>1</v>
      </c>
      <c r="I589" s="178">
        <v>2350</v>
      </c>
      <c r="J589" s="176">
        <v>46072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10.53</v>
      </c>
    </row>
    <row r="590" spans="1:16" ht="19.5" hidden="1" customHeight="1">
      <c r="A590" s="172" t="s">
        <v>2483</v>
      </c>
      <c r="B590" s="176">
        <v>46078</v>
      </c>
      <c r="C590" s="172" t="s">
        <v>100</v>
      </c>
      <c r="D590" s="172" t="s">
        <v>103</v>
      </c>
      <c r="E590" s="172" t="s">
        <v>38</v>
      </c>
      <c r="F590" s="172" t="s">
        <v>87</v>
      </c>
      <c r="G590" s="172" t="s">
        <v>84</v>
      </c>
      <c r="H590" s="177">
        <v>1</v>
      </c>
      <c r="I590" s="178">
        <v>2350</v>
      </c>
      <c r="J590" s="176">
        <v>46072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1286.24</v>
      </c>
    </row>
    <row r="591" spans="1:16" ht="19.5" hidden="1" customHeight="1">
      <c r="A591" s="172" t="s">
        <v>2483</v>
      </c>
      <c r="B591" s="176">
        <v>46078</v>
      </c>
      <c r="C591" s="172" t="s">
        <v>104</v>
      </c>
      <c r="D591" s="172" t="s">
        <v>105</v>
      </c>
      <c r="E591" s="172" t="s">
        <v>38</v>
      </c>
      <c r="F591" s="172" t="s">
        <v>87</v>
      </c>
      <c r="G591" s="172" t="s">
        <v>84</v>
      </c>
      <c r="H591" s="177">
        <v>1</v>
      </c>
      <c r="I591" s="178">
        <v>2350</v>
      </c>
      <c r="J591" s="176">
        <v>46072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-1010.5</v>
      </c>
    </row>
    <row r="592" spans="1:16" ht="19.5" hidden="1" customHeight="1">
      <c r="A592" s="172" t="s">
        <v>2483</v>
      </c>
      <c r="B592" s="176">
        <v>46078</v>
      </c>
      <c r="C592" s="172" t="s">
        <v>81</v>
      </c>
      <c r="D592" s="172" t="s">
        <v>95</v>
      </c>
      <c r="E592" s="172" t="s">
        <v>38</v>
      </c>
      <c r="F592" s="172" t="s">
        <v>87</v>
      </c>
      <c r="G592" s="172" t="s">
        <v>84</v>
      </c>
      <c r="H592" s="177">
        <v>1</v>
      </c>
      <c r="I592" s="178">
        <v>2350</v>
      </c>
      <c r="J592" s="176">
        <v>46072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-25</v>
      </c>
    </row>
    <row r="593" spans="1:16" ht="19.5" hidden="1" customHeight="1">
      <c r="A593" s="172" t="s">
        <v>2484</v>
      </c>
      <c r="B593" s="176">
        <v>46078</v>
      </c>
      <c r="C593" s="172" t="s">
        <v>81</v>
      </c>
      <c r="D593" s="172" t="s">
        <v>82</v>
      </c>
      <c r="E593" s="172" t="s">
        <v>41</v>
      </c>
      <c r="F593" s="172" t="s">
        <v>83</v>
      </c>
      <c r="G593" s="172" t="s">
        <v>84</v>
      </c>
      <c r="H593" s="177">
        <v>1</v>
      </c>
      <c r="I593" s="178">
        <v>0</v>
      </c>
      <c r="J593" s="176">
        <v>46078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-17.350000000000001</v>
      </c>
    </row>
    <row r="594" spans="1:16" ht="19.5" hidden="1" customHeight="1">
      <c r="A594" s="172" t="s">
        <v>2485</v>
      </c>
      <c r="B594" s="176">
        <v>46078</v>
      </c>
      <c r="C594" s="172" t="s">
        <v>92</v>
      </c>
      <c r="D594" s="172" t="s">
        <v>24</v>
      </c>
      <c r="E594" s="172" t="s">
        <v>39</v>
      </c>
      <c r="F594" s="172" t="s">
        <v>117</v>
      </c>
      <c r="G594" s="172" t="s">
        <v>84</v>
      </c>
      <c r="H594" s="177">
        <v>1</v>
      </c>
      <c r="I594" s="178">
        <v>2450</v>
      </c>
      <c r="J594" s="176">
        <v>46076</v>
      </c>
      <c r="K594" s="172" t="s">
        <v>93</v>
      </c>
      <c r="L594" s="172" t="s">
        <v>94</v>
      </c>
      <c r="M594" s="179">
        <v>0.43</v>
      </c>
      <c r="N594" s="177"/>
      <c r="O594" s="177">
        <v>37</v>
      </c>
      <c r="P594" s="180">
        <v>-114.48</v>
      </c>
    </row>
    <row r="595" spans="1:16" ht="19.5" hidden="1" customHeight="1">
      <c r="A595" s="172" t="s">
        <v>2485</v>
      </c>
      <c r="B595" s="176">
        <v>46078</v>
      </c>
      <c r="C595" s="172" t="s">
        <v>100</v>
      </c>
      <c r="D595" s="172" t="s">
        <v>101</v>
      </c>
      <c r="E595" s="172" t="s">
        <v>39</v>
      </c>
      <c r="F595" s="172" t="s">
        <v>117</v>
      </c>
      <c r="G595" s="172" t="s">
        <v>84</v>
      </c>
      <c r="H595" s="177">
        <v>1</v>
      </c>
      <c r="I595" s="178">
        <v>2450</v>
      </c>
      <c r="J595" s="176">
        <v>46076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853.33</v>
      </c>
    </row>
    <row r="596" spans="1:16" ht="19.5" hidden="1" customHeight="1">
      <c r="A596" s="172" t="s">
        <v>2485</v>
      </c>
      <c r="B596" s="176">
        <v>46078</v>
      </c>
      <c r="C596" s="172" t="s">
        <v>100</v>
      </c>
      <c r="D596" s="172" t="s">
        <v>102</v>
      </c>
      <c r="E596" s="172" t="s">
        <v>39</v>
      </c>
      <c r="F596" s="172" t="s">
        <v>117</v>
      </c>
      <c r="G596" s="172" t="s">
        <v>84</v>
      </c>
      <c r="H596" s="177">
        <v>1</v>
      </c>
      <c r="I596" s="178">
        <v>2450</v>
      </c>
      <c r="J596" s="176">
        <v>46076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8.5299999999999994</v>
      </c>
    </row>
    <row r="597" spans="1:16" ht="19.5" hidden="1" customHeight="1">
      <c r="A597" s="172" t="s">
        <v>2485</v>
      </c>
      <c r="B597" s="176">
        <v>46078</v>
      </c>
      <c r="C597" s="172" t="s">
        <v>100</v>
      </c>
      <c r="D597" s="172" t="s">
        <v>103</v>
      </c>
      <c r="E597" s="172" t="s">
        <v>39</v>
      </c>
      <c r="F597" s="172" t="s">
        <v>117</v>
      </c>
      <c r="G597" s="172" t="s">
        <v>84</v>
      </c>
      <c r="H597" s="177">
        <v>1</v>
      </c>
      <c r="I597" s="178">
        <v>2450</v>
      </c>
      <c r="J597" s="176">
        <v>46076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1588.14</v>
      </c>
    </row>
    <row r="598" spans="1:16" ht="19.5" hidden="1" customHeight="1">
      <c r="A598" s="172" t="s">
        <v>2485</v>
      </c>
      <c r="B598" s="176">
        <v>46078</v>
      </c>
      <c r="C598" s="172" t="s">
        <v>104</v>
      </c>
      <c r="D598" s="172" t="s">
        <v>105</v>
      </c>
      <c r="E598" s="172" t="s">
        <v>39</v>
      </c>
      <c r="F598" s="172" t="s">
        <v>117</v>
      </c>
      <c r="G598" s="172" t="s">
        <v>84</v>
      </c>
      <c r="H598" s="177">
        <v>1</v>
      </c>
      <c r="I598" s="178">
        <v>2450</v>
      </c>
      <c r="J598" s="176">
        <v>46076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-1053.5</v>
      </c>
    </row>
    <row r="599" spans="1:16" ht="19.5" hidden="1" customHeight="1">
      <c r="A599" s="172" t="s">
        <v>2485</v>
      </c>
      <c r="B599" s="176">
        <v>46078</v>
      </c>
      <c r="C599" s="172" t="s">
        <v>81</v>
      </c>
      <c r="D599" s="172" t="s">
        <v>95</v>
      </c>
      <c r="E599" s="172" t="s">
        <v>39</v>
      </c>
      <c r="F599" s="172" t="s">
        <v>117</v>
      </c>
      <c r="G599" s="172" t="s">
        <v>84</v>
      </c>
      <c r="H599" s="177">
        <v>1</v>
      </c>
      <c r="I599" s="178">
        <v>2450</v>
      </c>
      <c r="J599" s="176">
        <v>46076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-17.61</v>
      </c>
    </row>
    <row r="600" spans="1:16" ht="19.5" hidden="1" customHeight="1">
      <c r="A600" s="172" t="s">
        <v>2486</v>
      </c>
      <c r="B600" s="176">
        <v>46078</v>
      </c>
      <c r="C600" s="172" t="s">
        <v>92</v>
      </c>
      <c r="D600" s="172" t="s">
        <v>24</v>
      </c>
      <c r="E600" s="172" t="s">
        <v>38</v>
      </c>
      <c r="F600" s="172" t="s">
        <v>87</v>
      </c>
      <c r="G600" s="172" t="s">
        <v>84</v>
      </c>
      <c r="H600" s="177">
        <v>1</v>
      </c>
      <c r="I600" s="178">
        <v>2450</v>
      </c>
      <c r="J600" s="176">
        <v>46076</v>
      </c>
      <c r="K600" s="172" t="s">
        <v>93</v>
      </c>
      <c r="L600" s="172" t="s">
        <v>94</v>
      </c>
      <c r="M600" s="179">
        <v>0.43</v>
      </c>
      <c r="N600" s="177"/>
      <c r="O600" s="177">
        <v>37</v>
      </c>
      <c r="P600" s="180">
        <v>-114.48</v>
      </c>
    </row>
    <row r="601" spans="1:16" ht="19.5" hidden="1" customHeight="1">
      <c r="A601" s="172" t="s">
        <v>2486</v>
      </c>
      <c r="B601" s="176">
        <v>46078</v>
      </c>
      <c r="C601" s="172" t="s">
        <v>100</v>
      </c>
      <c r="D601" s="172" t="s">
        <v>101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2450</v>
      </c>
      <c r="J601" s="176">
        <v>46076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1065.71</v>
      </c>
    </row>
    <row r="602" spans="1:16" ht="19.5" hidden="1" customHeight="1">
      <c r="A602" s="172" t="s">
        <v>2486</v>
      </c>
      <c r="B602" s="176">
        <v>46078</v>
      </c>
      <c r="C602" s="172" t="s">
        <v>100</v>
      </c>
      <c r="D602" s="172" t="s">
        <v>102</v>
      </c>
      <c r="E602" s="172" t="s">
        <v>38</v>
      </c>
      <c r="F602" s="172" t="s">
        <v>87</v>
      </c>
      <c r="G602" s="172" t="s">
        <v>84</v>
      </c>
      <c r="H602" s="177">
        <v>1</v>
      </c>
      <c r="I602" s="178">
        <v>2450</v>
      </c>
      <c r="J602" s="176">
        <v>46076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10.66</v>
      </c>
    </row>
    <row r="603" spans="1:16" ht="19.5" hidden="1" customHeight="1">
      <c r="A603" s="172" t="s">
        <v>2486</v>
      </c>
      <c r="B603" s="176">
        <v>46078</v>
      </c>
      <c r="C603" s="172" t="s">
        <v>100</v>
      </c>
      <c r="D603" s="172" t="s">
        <v>103</v>
      </c>
      <c r="E603" s="172" t="s">
        <v>38</v>
      </c>
      <c r="F603" s="172" t="s">
        <v>87</v>
      </c>
      <c r="G603" s="172" t="s">
        <v>84</v>
      </c>
      <c r="H603" s="177">
        <v>1</v>
      </c>
      <c r="I603" s="178">
        <v>2450</v>
      </c>
      <c r="J603" s="176">
        <v>46076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1373.63</v>
      </c>
    </row>
    <row r="604" spans="1:16" ht="19.5" hidden="1" customHeight="1">
      <c r="A604" s="172" t="s">
        <v>2486</v>
      </c>
      <c r="B604" s="176">
        <v>46078</v>
      </c>
      <c r="C604" s="172" t="s">
        <v>104</v>
      </c>
      <c r="D604" s="172" t="s">
        <v>105</v>
      </c>
      <c r="E604" s="172" t="s">
        <v>38</v>
      </c>
      <c r="F604" s="172" t="s">
        <v>87</v>
      </c>
      <c r="G604" s="172" t="s">
        <v>84</v>
      </c>
      <c r="H604" s="177">
        <v>1</v>
      </c>
      <c r="I604" s="178">
        <v>2450</v>
      </c>
      <c r="J604" s="176">
        <v>46076</v>
      </c>
      <c r="K604" s="172" t="s">
        <v>93</v>
      </c>
      <c r="L604" s="172" t="s">
        <v>94</v>
      </c>
      <c r="M604" s="179">
        <v>0.43</v>
      </c>
      <c r="N604" s="177"/>
      <c r="O604" s="177"/>
      <c r="P604" s="180">
        <v>-1053.5</v>
      </c>
    </row>
    <row r="605" spans="1:16" ht="19.5" hidden="1" customHeight="1">
      <c r="A605" s="172" t="s">
        <v>2486</v>
      </c>
      <c r="B605" s="176">
        <v>46078</v>
      </c>
      <c r="C605" s="172" t="s">
        <v>81</v>
      </c>
      <c r="D605" s="172" t="s">
        <v>95</v>
      </c>
      <c r="E605" s="172" t="s">
        <v>38</v>
      </c>
      <c r="F605" s="172" t="s">
        <v>87</v>
      </c>
      <c r="G605" s="172" t="s">
        <v>84</v>
      </c>
      <c r="H605" s="177">
        <v>1</v>
      </c>
      <c r="I605" s="178">
        <v>2450</v>
      </c>
      <c r="J605" s="176">
        <v>46076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-11.26</v>
      </c>
    </row>
    <row r="606" spans="1:16" ht="19.5" hidden="1" customHeight="1">
      <c r="A606" s="172" t="s">
        <v>2485</v>
      </c>
      <c r="B606" s="176">
        <v>46078</v>
      </c>
      <c r="C606" s="172" t="s">
        <v>81</v>
      </c>
      <c r="D606" s="172" t="s">
        <v>82</v>
      </c>
      <c r="E606" s="172" t="s">
        <v>39</v>
      </c>
      <c r="F606" s="172" t="s">
        <v>117</v>
      </c>
      <c r="G606" s="172" t="s">
        <v>84</v>
      </c>
      <c r="H606" s="177">
        <v>1</v>
      </c>
      <c r="I606" s="178">
        <v>0</v>
      </c>
      <c r="J606" s="176">
        <v>46076</v>
      </c>
      <c r="K606" s="172" t="s">
        <v>85</v>
      </c>
      <c r="L606" s="172" t="s">
        <v>85</v>
      </c>
      <c r="M606" s="179">
        <v>0</v>
      </c>
      <c r="N606" s="177"/>
      <c r="O606" s="177"/>
      <c r="P606" s="180">
        <v>-16.21</v>
      </c>
    </row>
    <row r="607" spans="1:16" ht="19.5" hidden="1" customHeight="1">
      <c r="A607" s="172" t="s">
        <v>2487</v>
      </c>
      <c r="B607" s="176">
        <v>46078</v>
      </c>
      <c r="C607" s="172" t="s">
        <v>81</v>
      </c>
      <c r="D607" s="172" t="s">
        <v>82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0</v>
      </c>
      <c r="J607" s="176">
        <v>46078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-13.94</v>
      </c>
    </row>
    <row r="608" spans="1:16" ht="19.5" hidden="1" customHeight="1">
      <c r="A608" s="172" t="s">
        <v>2488</v>
      </c>
      <c r="B608" s="176">
        <v>46078</v>
      </c>
      <c r="C608" s="172" t="s">
        <v>92</v>
      </c>
      <c r="D608" s="172" t="s">
        <v>24</v>
      </c>
      <c r="E608" s="172" t="s">
        <v>58</v>
      </c>
      <c r="F608" s="172" t="s">
        <v>1300</v>
      </c>
      <c r="G608" s="172" t="s">
        <v>84</v>
      </c>
      <c r="H608" s="177">
        <v>1</v>
      </c>
      <c r="I608" s="178">
        <v>0</v>
      </c>
      <c r="J608" s="176">
        <v>46071</v>
      </c>
      <c r="K608" s="172" t="s">
        <v>93</v>
      </c>
      <c r="L608" s="172" t="s">
        <v>94</v>
      </c>
      <c r="M608" s="179">
        <v>0</v>
      </c>
      <c r="N608" s="177"/>
      <c r="O608" s="177">
        <v>39</v>
      </c>
      <c r="P608" s="180">
        <v>-56.94</v>
      </c>
    </row>
    <row r="609" spans="1:16" ht="19.5" hidden="1" customHeight="1">
      <c r="A609" s="172" t="s">
        <v>2488</v>
      </c>
      <c r="B609" s="176">
        <v>46078</v>
      </c>
      <c r="C609" s="172" t="s">
        <v>81</v>
      </c>
      <c r="D609" s="172" t="s">
        <v>95</v>
      </c>
      <c r="E609" s="172" t="s">
        <v>58</v>
      </c>
      <c r="F609" s="172" t="s">
        <v>1300</v>
      </c>
      <c r="G609" s="172" t="s">
        <v>84</v>
      </c>
      <c r="H609" s="177">
        <v>1</v>
      </c>
      <c r="I609" s="178">
        <v>0</v>
      </c>
      <c r="J609" s="176">
        <v>46071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-3.9</v>
      </c>
    </row>
    <row r="610" spans="1:16" ht="19.5" hidden="1" customHeight="1">
      <c r="A610" s="172" t="s">
        <v>2488</v>
      </c>
      <c r="B610" s="176">
        <v>46078</v>
      </c>
      <c r="C610" s="172" t="s">
        <v>92</v>
      </c>
      <c r="D610" s="172" t="s">
        <v>96</v>
      </c>
      <c r="E610" s="172" t="s">
        <v>58</v>
      </c>
      <c r="F610" s="172" t="s">
        <v>1300</v>
      </c>
      <c r="G610" s="172" t="s">
        <v>84</v>
      </c>
      <c r="H610" s="177">
        <v>1</v>
      </c>
      <c r="I610" s="178">
        <v>0</v>
      </c>
      <c r="J610" s="176">
        <v>46071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2488</v>
      </c>
      <c r="B611" s="176">
        <v>46078</v>
      </c>
      <c r="C611" s="172" t="s">
        <v>92</v>
      </c>
      <c r="D611" s="172" t="s">
        <v>97</v>
      </c>
      <c r="E611" s="172" t="s">
        <v>58</v>
      </c>
      <c r="F611" s="172" t="s">
        <v>1300</v>
      </c>
      <c r="G611" s="172" t="s">
        <v>84</v>
      </c>
      <c r="H611" s="177">
        <v>1</v>
      </c>
      <c r="I611" s="178">
        <v>0</v>
      </c>
      <c r="J611" s="176">
        <v>46071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-56.94</v>
      </c>
    </row>
    <row r="612" spans="1:16" ht="19.5" hidden="1" customHeight="1">
      <c r="A612" s="172" t="s">
        <v>2488</v>
      </c>
      <c r="B612" s="176">
        <v>46078</v>
      </c>
      <c r="C612" s="172" t="s">
        <v>81</v>
      </c>
      <c r="D612" s="172" t="s">
        <v>98</v>
      </c>
      <c r="E612" s="172" t="s">
        <v>58</v>
      </c>
      <c r="F612" s="172" t="s">
        <v>1300</v>
      </c>
      <c r="G612" s="172" t="s">
        <v>84</v>
      </c>
      <c r="H612" s="177">
        <v>1</v>
      </c>
      <c r="I612" s="178">
        <v>0</v>
      </c>
      <c r="J612" s="176">
        <v>46071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hidden="1" customHeight="1">
      <c r="A613" s="172" t="s">
        <v>2489</v>
      </c>
      <c r="B613" s="176">
        <v>46078</v>
      </c>
      <c r="C613" s="172" t="s">
        <v>92</v>
      </c>
      <c r="D613" s="172" t="s">
        <v>24</v>
      </c>
      <c r="E613" s="172" t="s">
        <v>43</v>
      </c>
      <c r="F613" s="172" t="s">
        <v>125</v>
      </c>
      <c r="G613" s="172" t="s">
        <v>84</v>
      </c>
      <c r="H613" s="177">
        <v>1</v>
      </c>
      <c r="I613" s="178">
        <v>2500</v>
      </c>
      <c r="J613" s="176">
        <v>46072</v>
      </c>
      <c r="K613" s="172" t="s">
        <v>93</v>
      </c>
      <c r="L613" s="172" t="s">
        <v>94</v>
      </c>
      <c r="M613" s="179">
        <v>0.43</v>
      </c>
      <c r="N613" s="177"/>
      <c r="O613" s="177">
        <v>38</v>
      </c>
      <c r="P613" s="180">
        <v>-122.35</v>
      </c>
    </row>
    <row r="614" spans="1:16" ht="19.5" hidden="1" customHeight="1">
      <c r="A614" s="172" t="s">
        <v>2489</v>
      </c>
      <c r="B614" s="176">
        <v>46078</v>
      </c>
      <c r="C614" s="172" t="s">
        <v>100</v>
      </c>
      <c r="D614" s="172" t="s">
        <v>101</v>
      </c>
      <c r="E614" s="172" t="s">
        <v>43</v>
      </c>
      <c r="F614" s="172" t="s">
        <v>125</v>
      </c>
      <c r="G614" s="172" t="s">
        <v>84</v>
      </c>
      <c r="H614" s="177">
        <v>1</v>
      </c>
      <c r="I614" s="178">
        <v>2500</v>
      </c>
      <c r="J614" s="176">
        <v>46072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1039.92</v>
      </c>
    </row>
    <row r="615" spans="1:16" ht="19.5" hidden="1" customHeight="1">
      <c r="A615" s="172" t="s">
        <v>2489</v>
      </c>
      <c r="B615" s="176">
        <v>46078</v>
      </c>
      <c r="C615" s="172" t="s">
        <v>100</v>
      </c>
      <c r="D615" s="172" t="s">
        <v>102</v>
      </c>
      <c r="E615" s="172" t="s">
        <v>43</v>
      </c>
      <c r="F615" s="172" t="s">
        <v>125</v>
      </c>
      <c r="G615" s="172" t="s">
        <v>84</v>
      </c>
      <c r="H615" s="177">
        <v>1</v>
      </c>
      <c r="I615" s="178">
        <v>2500</v>
      </c>
      <c r="J615" s="176">
        <v>46072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10.4</v>
      </c>
    </row>
    <row r="616" spans="1:16" ht="19.5" hidden="1" customHeight="1">
      <c r="A616" s="172" t="s">
        <v>2489</v>
      </c>
      <c r="B616" s="176">
        <v>46078</v>
      </c>
      <c r="C616" s="172" t="s">
        <v>100</v>
      </c>
      <c r="D616" s="172" t="s">
        <v>103</v>
      </c>
      <c r="E616" s="172" t="s">
        <v>43</v>
      </c>
      <c r="F616" s="172" t="s">
        <v>125</v>
      </c>
      <c r="G616" s="172" t="s">
        <v>84</v>
      </c>
      <c r="H616" s="177">
        <v>1</v>
      </c>
      <c r="I616" s="178">
        <v>2500</v>
      </c>
      <c r="J616" s="176">
        <v>46072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1449.68</v>
      </c>
    </row>
    <row r="617" spans="1:16" ht="19.5" hidden="1" customHeight="1">
      <c r="A617" s="172" t="s">
        <v>2489</v>
      </c>
      <c r="B617" s="176">
        <v>46078</v>
      </c>
      <c r="C617" s="172" t="s">
        <v>104</v>
      </c>
      <c r="D617" s="172" t="s">
        <v>105</v>
      </c>
      <c r="E617" s="172" t="s">
        <v>43</v>
      </c>
      <c r="F617" s="172" t="s">
        <v>125</v>
      </c>
      <c r="G617" s="172" t="s">
        <v>84</v>
      </c>
      <c r="H617" s="177">
        <v>1</v>
      </c>
      <c r="I617" s="178">
        <v>2500</v>
      </c>
      <c r="J617" s="176">
        <v>46072</v>
      </c>
      <c r="K617" s="172" t="s">
        <v>93</v>
      </c>
      <c r="L617" s="172" t="s">
        <v>94</v>
      </c>
      <c r="M617" s="179">
        <v>0.43</v>
      </c>
      <c r="N617" s="177"/>
      <c r="O617" s="177"/>
      <c r="P617" s="180">
        <v>-1075</v>
      </c>
    </row>
    <row r="618" spans="1:16" ht="19.5" hidden="1" customHeight="1">
      <c r="A618" s="172" t="s">
        <v>2489</v>
      </c>
      <c r="B618" s="176">
        <v>46078</v>
      </c>
      <c r="C618" s="172" t="s">
        <v>81</v>
      </c>
      <c r="D618" s="172" t="s">
        <v>95</v>
      </c>
      <c r="E618" s="172" t="s">
        <v>43</v>
      </c>
      <c r="F618" s="172" t="s">
        <v>125</v>
      </c>
      <c r="G618" s="172" t="s">
        <v>84</v>
      </c>
      <c r="H618" s="177">
        <v>1</v>
      </c>
      <c r="I618" s="178">
        <v>2500</v>
      </c>
      <c r="J618" s="176">
        <v>46072</v>
      </c>
      <c r="K618" s="172" t="s">
        <v>93</v>
      </c>
      <c r="L618" s="172" t="s">
        <v>94</v>
      </c>
      <c r="M618" s="179">
        <v>0.43</v>
      </c>
      <c r="N618" s="177"/>
      <c r="O618" s="177"/>
      <c r="P618" s="180">
        <v>-25</v>
      </c>
    </row>
    <row r="619" spans="1:16" ht="19.5" hidden="1" customHeight="1">
      <c r="A619" s="172" t="s">
        <v>2490</v>
      </c>
      <c r="B619" s="176">
        <v>46078</v>
      </c>
      <c r="C619" s="172" t="s">
        <v>92</v>
      </c>
      <c r="D619" s="172" t="s">
        <v>24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0.43</v>
      </c>
      <c r="N619" s="177"/>
      <c r="O619" s="177">
        <v>39</v>
      </c>
      <c r="P619" s="180">
        <v>-140.66999999999999</v>
      </c>
    </row>
    <row r="620" spans="1:16" ht="19.5" hidden="1" customHeight="1">
      <c r="A620" s="172" t="s">
        <v>2490</v>
      </c>
      <c r="B620" s="176">
        <v>46078</v>
      </c>
      <c r="C620" s="172" t="s">
        <v>100</v>
      </c>
      <c r="D620" s="172" t="s">
        <v>101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940.95</v>
      </c>
    </row>
    <row r="621" spans="1:16" ht="19.5" hidden="1" customHeight="1">
      <c r="A621" s="172" t="s">
        <v>2490</v>
      </c>
      <c r="B621" s="176">
        <v>46078</v>
      </c>
      <c r="C621" s="172" t="s">
        <v>100</v>
      </c>
      <c r="D621" s="172" t="s">
        <v>102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0</v>
      </c>
    </row>
    <row r="622" spans="1:16" ht="19.5" hidden="1" customHeight="1">
      <c r="A622" s="172" t="s">
        <v>2490</v>
      </c>
      <c r="B622" s="176">
        <v>46078</v>
      </c>
      <c r="C622" s="172" t="s">
        <v>100</v>
      </c>
      <c r="D622" s="172" t="s">
        <v>103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2350</v>
      </c>
      <c r="J622" s="176">
        <v>46070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1409.05</v>
      </c>
    </row>
    <row r="623" spans="1:16" ht="19.5" hidden="1" customHeight="1">
      <c r="A623" s="172" t="s">
        <v>2490</v>
      </c>
      <c r="B623" s="176">
        <v>46078</v>
      </c>
      <c r="C623" s="172" t="s">
        <v>104</v>
      </c>
      <c r="D623" s="172" t="s">
        <v>105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2350</v>
      </c>
      <c r="J623" s="176">
        <v>46070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-1010.5</v>
      </c>
    </row>
    <row r="624" spans="1:16" ht="19.5" hidden="1" customHeight="1">
      <c r="A624" s="172" t="s">
        <v>2491</v>
      </c>
      <c r="B624" s="176">
        <v>46078</v>
      </c>
      <c r="C624" s="172" t="s">
        <v>92</v>
      </c>
      <c r="D624" s="172" t="s">
        <v>24</v>
      </c>
      <c r="E624" s="172" t="s">
        <v>53</v>
      </c>
      <c r="F624" s="172" t="s">
        <v>120</v>
      </c>
      <c r="G624" s="172" t="s">
        <v>84</v>
      </c>
      <c r="H624" s="177">
        <v>1</v>
      </c>
      <c r="I624" s="178">
        <v>0</v>
      </c>
      <c r="J624" s="176">
        <v>46071</v>
      </c>
      <c r="K624" s="172" t="s">
        <v>93</v>
      </c>
      <c r="L624" s="172" t="s">
        <v>94</v>
      </c>
      <c r="M624" s="179">
        <v>0</v>
      </c>
      <c r="N624" s="177"/>
      <c r="O624" s="177">
        <v>39</v>
      </c>
      <c r="P624" s="180">
        <v>-56.94</v>
      </c>
    </row>
    <row r="625" spans="1:16" ht="19.5" hidden="1" customHeight="1">
      <c r="A625" s="172" t="s">
        <v>2491</v>
      </c>
      <c r="B625" s="176">
        <v>46078</v>
      </c>
      <c r="C625" s="172" t="s">
        <v>81</v>
      </c>
      <c r="D625" s="172" t="s">
        <v>95</v>
      </c>
      <c r="E625" s="172" t="s">
        <v>53</v>
      </c>
      <c r="F625" s="172" t="s">
        <v>120</v>
      </c>
      <c r="G625" s="172" t="s">
        <v>84</v>
      </c>
      <c r="H625" s="177">
        <v>1</v>
      </c>
      <c r="I625" s="178">
        <v>0</v>
      </c>
      <c r="J625" s="176">
        <v>46071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-21.81</v>
      </c>
    </row>
    <row r="626" spans="1:16" ht="19.5" hidden="1" customHeight="1">
      <c r="A626" s="172" t="s">
        <v>2492</v>
      </c>
      <c r="B626" s="176">
        <v>46078</v>
      </c>
      <c r="C626" s="172" t="s">
        <v>92</v>
      </c>
      <c r="D626" s="172" t="s">
        <v>24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2400</v>
      </c>
      <c r="J626" s="176">
        <v>46076</v>
      </c>
      <c r="K626" s="172" t="s">
        <v>93</v>
      </c>
      <c r="L626" s="172" t="s">
        <v>94</v>
      </c>
      <c r="M626" s="179">
        <v>0.43</v>
      </c>
      <c r="N626" s="177"/>
      <c r="O626" s="177">
        <v>37</v>
      </c>
      <c r="P626" s="180">
        <v>-127.72</v>
      </c>
    </row>
    <row r="627" spans="1:16" ht="19.5" hidden="1" customHeight="1">
      <c r="A627" s="172" t="s">
        <v>2492</v>
      </c>
      <c r="B627" s="176">
        <v>46078</v>
      </c>
      <c r="C627" s="172" t="s">
        <v>100</v>
      </c>
      <c r="D627" s="172" t="s">
        <v>101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2400</v>
      </c>
      <c r="J627" s="176">
        <v>46076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1098.8599999999999</v>
      </c>
    </row>
    <row r="628" spans="1:16" ht="19.5" hidden="1" customHeight="1">
      <c r="A628" s="172" t="s">
        <v>2492</v>
      </c>
      <c r="B628" s="176">
        <v>46078</v>
      </c>
      <c r="C628" s="172" t="s">
        <v>100</v>
      </c>
      <c r="D628" s="172" t="s">
        <v>102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2400</v>
      </c>
      <c r="J628" s="176">
        <v>46076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0</v>
      </c>
    </row>
    <row r="629" spans="1:16" ht="19.5" hidden="1" customHeight="1">
      <c r="A629" s="172" t="s">
        <v>2492</v>
      </c>
      <c r="B629" s="176">
        <v>46078</v>
      </c>
      <c r="C629" s="172" t="s">
        <v>100</v>
      </c>
      <c r="D629" s="172" t="s">
        <v>103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2400</v>
      </c>
      <c r="J629" s="176">
        <v>46076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1301.1400000000001</v>
      </c>
    </row>
    <row r="630" spans="1:16" ht="19.5" hidden="1" customHeight="1">
      <c r="A630" s="172" t="s">
        <v>2492</v>
      </c>
      <c r="B630" s="176">
        <v>46078</v>
      </c>
      <c r="C630" s="172" t="s">
        <v>104</v>
      </c>
      <c r="D630" s="172" t="s">
        <v>105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2400</v>
      </c>
      <c r="J630" s="176">
        <v>46076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-1032</v>
      </c>
    </row>
    <row r="631" spans="1:16" ht="19.5" hidden="1" customHeight="1">
      <c r="A631" s="172" t="s">
        <v>2492</v>
      </c>
      <c r="B631" s="176">
        <v>46078</v>
      </c>
      <c r="C631" s="172" t="s">
        <v>81</v>
      </c>
      <c r="D631" s="172" t="s">
        <v>95</v>
      </c>
      <c r="E631" s="172" t="s">
        <v>58</v>
      </c>
      <c r="F631" s="172" t="s">
        <v>1300</v>
      </c>
      <c r="G631" s="172" t="s">
        <v>84</v>
      </c>
      <c r="H631" s="177">
        <v>1</v>
      </c>
      <c r="I631" s="178">
        <v>2400</v>
      </c>
      <c r="J631" s="176">
        <v>46076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-15.45</v>
      </c>
    </row>
    <row r="632" spans="1:16" ht="19.5" hidden="1" customHeight="1">
      <c r="A632" s="172" t="s">
        <v>2491</v>
      </c>
      <c r="B632" s="176">
        <v>46078</v>
      </c>
      <c r="C632" s="172" t="s">
        <v>92</v>
      </c>
      <c r="D632" s="172" t="s">
        <v>96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46071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hidden="1" customHeight="1">
      <c r="A633" s="172" t="s">
        <v>2491</v>
      </c>
      <c r="B633" s="176">
        <v>46078</v>
      </c>
      <c r="C633" s="172" t="s">
        <v>92</v>
      </c>
      <c r="D633" s="172" t="s">
        <v>97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46071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-56.94</v>
      </c>
    </row>
    <row r="634" spans="1:16" ht="19.5" hidden="1" customHeight="1">
      <c r="A634" s="172" t="s">
        <v>2491</v>
      </c>
      <c r="B634" s="176">
        <v>46078</v>
      </c>
      <c r="C634" s="172" t="s">
        <v>81</v>
      </c>
      <c r="D634" s="172" t="s">
        <v>98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46071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-15</v>
      </c>
    </row>
    <row r="635" spans="1:16" ht="19.5" hidden="1" customHeight="1">
      <c r="A635" s="172" t="s">
        <v>2492</v>
      </c>
      <c r="B635" s="176">
        <v>46078</v>
      </c>
      <c r="C635" s="172" t="s">
        <v>81</v>
      </c>
      <c r="D635" s="172" t="s">
        <v>82</v>
      </c>
      <c r="E635" s="172" t="s">
        <v>58</v>
      </c>
      <c r="F635" s="172" t="s">
        <v>1300</v>
      </c>
      <c r="G635" s="172" t="s">
        <v>84</v>
      </c>
      <c r="H635" s="177">
        <v>1</v>
      </c>
      <c r="I635" s="178">
        <v>0</v>
      </c>
      <c r="J635" s="176">
        <v>46076</v>
      </c>
      <c r="K635" s="172" t="s">
        <v>85</v>
      </c>
      <c r="L635" s="172" t="s">
        <v>85</v>
      </c>
      <c r="M635" s="179">
        <v>0</v>
      </c>
      <c r="N635" s="177"/>
      <c r="O635" s="177"/>
      <c r="P635" s="180">
        <v>-5.82</v>
      </c>
    </row>
    <row r="636" spans="1:16" ht="19.5" hidden="1" customHeight="1">
      <c r="A636" s="172" t="s">
        <v>2493</v>
      </c>
      <c r="B636" s="176">
        <v>46078</v>
      </c>
      <c r="C636" s="172" t="s">
        <v>92</v>
      </c>
      <c r="D636" s="172" t="s">
        <v>24</v>
      </c>
      <c r="E636" s="172" t="s">
        <v>56</v>
      </c>
      <c r="F636" s="172" t="s">
        <v>1213</v>
      </c>
      <c r="G636" s="172" t="s">
        <v>84</v>
      </c>
      <c r="H636" s="177">
        <v>1</v>
      </c>
      <c r="I636" s="178">
        <v>2400</v>
      </c>
      <c r="J636" s="176">
        <v>46075</v>
      </c>
      <c r="K636" s="172" t="s">
        <v>93</v>
      </c>
      <c r="L636" s="172" t="s">
        <v>94</v>
      </c>
      <c r="M636" s="179">
        <v>0.43</v>
      </c>
      <c r="N636" s="177"/>
      <c r="O636" s="177">
        <v>37</v>
      </c>
      <c r="P636" s="180">
        <v>-127.72</v>
      </c>
    </row>
    <row r="637" spans="1:16" ht="19.5" hidden="1" customHeight="1">
      <c r="A637" s="172" t="s">
        <v>2493</v>
      </c>
      <c r="B637" s="176">
        <v>46078</v>
      </c>
      <c r="C637" s="172" t="s">
        <v>100</v>
      </c>
      <c r="D637" s="172" t="s">
        <v>101</v>
      </c>
      <c r="E637" s="172" t="s">
        <v>56</v>
      </c>
      <c r="F637" s="172" t="s">
        <v>1213</v>
      </c>
      <c r="G637" s="172" t="s">
        <v>84</v>
      </c>
      <c r="H637" s="177">
        <v>1</v>
      </c>
      <c r="I637" s="178">
        <v>2400</v>
      </c>
      <c r="J637" s="176">
        <v>46075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1036.19</v>
      </c>
    </row>
    <row r="638" spans="1:16" ht="19.5" hidden="1" customHeight="1">
      <c r="A638" s="172" t="s">
        <v>2493</v>
      </c>
      <c r="B638" s="176">
        <v>46078</v>
      </c>
      <c r="C638" s="172" t="s">
        <v>100</v>
      </c>
      <c r="D638" s="172" t="s">
        <v>102</v>
      </c>
      <c r="E638" s="172" t="s">
        <v>56</v>
      </c>
      <c r="F638" s="172" t="s">
        <v>1213</v>
      </c>
      <c r="G638" s="172" t="s">
        <v>84</v>
      </c>
      <c r="H638" s="177">
        <v>1</v>
      </c>
      <c r="I638" s="178">
        <v>2400</v>
      </c>
      <c r="J638" s="176">
        <v>46075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10.36</v>
      </c>
    </row>
    <row r="639" spans="1:16" ht="19.5" hidden="1" customHeight="1">
      <c r="A639" s="172" t="s">
        <v>2493</v>
      </c>
      <c r="B639" s="176">
        <v>46078</v>
      </c>
      <c r="C639" s="172" t="s">
        <v>100</v>
      </c>
      <c r="D639" s="172" t="s">
        <v>103</v>
      </c>
      <c r="E639" s="172" t="s">
        <v>56</v>
      </c>
      <c r="F639" s="172" t="s">
        <v>1213</v>
      </c>
      <c r="G639" s="172" t="s">
        <v>84</v>
      </c>
      <c r="H639" s="177">
        <v>1</v>
      </c>
      <c r="I639" s="178">
        <v>2400</v>
      </c>
      <c r="J639" s="176">
        <v>46075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1353.45</v>
      </c>
    </row>
    <row r="640" spans="1:16" ht="19.5" hidden="1" customHeight="1">
      <c r="A640" s="172" t="s">
        <v>2493</v>
      </c>
      <c r="B640" s="176">
        <v>46078</v>
      </c>
      <c r="C640" s="172" t="s">
        <v>104</v>
      </c>
      <c r="D640" s="172" t="s">
        <v>105</v>
      </c>
      <c r="E640" s="172" t="s">
        <v>56</v>
      </c>
      <c r="F640" s="172" t="s">
        <v>1213</v>
      </c>
      <c r="G640" s="172" t="s">
        <v>84</v>
      </c>
      <c r="H640" s="177">
        <v>1</v>
      </c>
      <c r="I640" s="178">
        <v>2400</v>
      </c>
      <c r="J640" s="176">
        <v>46075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-1032</v>
      </c>
    </row>
    <row r="641" spans="1:16" ht="19.5" hidden="1" customHeight="1">
      <c r="A641" s="172" t="s">
        <v>2493</v>
      </c>
      <c r="B641" s="176">
        <v>46078</v>
      </c>
      <c r="C641" s="172" t="s">
        <v>81</v>
      </c>
      <c r="D641" s="172" t="s">
        <v>95</v>
      </c>
      <c r="E641" s="172" t="s">
        <v>56</v>
      </c>
      <c r="F641" s="172" t="s">
        <v>1213</v>
      </c>
      <c r="G641" s="172" t="s">
        <v>84</v>
      </c>
      <c r="H641" s="177">
        <v>1</v>
      </c>
      <c r="I641" s="178">
        <v>2400</v>
      </c>
      <c r="J641" s="176">
        <v>46075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-24.4</v>
      </c>
    </row>
    <row r="642" spans="1:16" ht="19.5" hidden="1" customHeight="1">
      <c r="A642" s="172" t="s">
        <v>2493</v>
      </c>
      <c r="B642" s="176">
        <v>46078</v>
      </c>
      <c r="C642" s="172" t="s">
        <v>81</v>
      </c>
      <c r="D642" s="172" t="s">
        <v>82</v>
      </c>
      <c r="E642" s="172" t="s">
        <v>56</v>
      </c>
      <c r="F642" s="172" t="s">
        <v>1213</v>
      </c>
      <c r="G642" s="172" t="s">
        <v>84</v>
      </c>
      <c r="H642" s="177">
        <v>1</v>
      </c>
      <c r="I642" s="178">
        <v>0</v>
      </c>
      <c r="J642" s="176">
        <v>46075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-19.690000000000001</v>
      </c>
    </row>
    <row r="643" spans="1:16" ht="19.5" hidden="1" customHeight="1">
      <c r="A643" s="172" t="s">
        <v>2494</v>
      </c>
      <c r="B643" s="176">
        <v>46078</v>
      </c>
      <c r="C643" s="172" t="s">
        <v>92</v>
      </c>
      <c r="D643" s="172" t="s">
        <v>24</v>
      </c>
      <c r="E643" s="172" t="s">
        <v>53</v>
      </c>
      <c r="F643" s="172" t="s">
        <v>120</v>
      </c>
      <c r="G643" s="172" t="s">
        <v>84</v>
      </c>
      <c r="H643" s="177">
        <v>1</v>
      </c>
      <c r="I643" s="178">
        <v>2500</v>
      </c>
      <c r="J643" s="176">
        <v>46074</v>
      </c>
      <c r="K643" s="172" t="s">
        <v>93</v>
      </c>
      <c r="L643" s="172" t="s">
        <v>94</v>
      </c>
      <c r="M643" s="179">
        <v>0.43</v>
      </c>
      <c r="N643" s="177"/>
      <c r="O643" s="177">
        <v>38</v>
      </c>
      <c r="P643" s="180">
        <v>-136.99</v>
      </c>
    </row>
    <row r="644" spans="1:16" ht="19.5" hidden="1" customHeight="1">
      <c r="A644" s="172" t="s">
        <v>2494</v>
      </c>
      <c r="B644" s="176">
        <v>46078</v>
      </c>
      <c r="C644" s="172" t="s">
        <v>100</v>
      </c>
      <c r="D644" s="172" t="s">
        <v>101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2500</v>
      </c>
      <c r="J644" s="176">
        <v>46074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1191.43</v>
      </c>
    </row>
    <row r="645" spans="1:16" ht="19.5" hidden="1" customHeight="1">
      <c r="A645" s="172" t="s">
        <v>2494</v>
      </c>
      <c r="B645" s="176">
        <v>46078</v>
      </c>
      <c r="C645" s="172" t="s">
        <v>100</v>
      </c>
      <c r="D645" s="172" t="s">
        <v>102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2500</v>
      </c>
      <c r="J645" s="176">
        <v>46074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11.91</v>
      </c>
    </row>
    <row r="646" spans="1:16" ht="19.5" hidden="1" customHeight="1">
      <c r="A646" s="172" t="s">
        <v>2494</v>
      </c>
      <c r="B646" s="176">
        <v>46078</v>
      </c>
      <c r="C646" s="172" t="s">
        <v>100</v>
      </c>
      <c r="D646" s="172" t="s">
        <v>103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2500</v>
      </c>
      <c r="J646" s="176">
        <v>46074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1296.6600000000001</v>
      </c>
    </row>
    <row r="647" spans="1:16" ht="19.5" hidden="1" customHeight="1">
      <c r="A647" s="172" t="s">
        <v>2494</v>
      </c>
      <c r="B647" s="176">
        <v>46078</v>
      </c>
      <c r="C647" s="172" t="s">
        <v>104</v>
      </c>
      <c r="D647" s="172" t="s">
        <v>105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2500</v>
      </c>
      <c r="J647" s="176">
        <v>46074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-1075</v>
      </c>
    </row>
    <row r="648" spans="1:16" ht="19.5" hidden="1" customHeight="1">
      <c r="A648" s="172" t="s">
        <v>2494</v>
      </c>
      <c r="B648" s="176">
        <v>46078</v>
      </c>
      <c r="C648" s="172" t="s">
        <v>81</v>
      </c>
      <c r="D648" s="172" t="s">
        <v>95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2500</v>
      </c>
      <c r="J648" s="176">
        <v>46074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-12.59</v>
      </c>
    </row>
    <row r="649" spans="1:16" ht="19.5" hidden="1" customHeight="1">
      <c r="A649" s="172" t="s">
        <v>2495</v>
      </c>
      <c r="B649" s="176">
        <v>46078</v>
      </c>
      <c r="C649" s="172" t="s">
        <v>92</v>
      </c>
      <c r="D649" s="172" t="s">
        <v>24</v>
      </c>
      <c r="E649" s="172" t="s">
        <v>43</v>
      </c>
      <c r="F649" s="172" t="s">
        <v>125</v>
      </c>
      <c r="G649" s="172" t="s">
        <v>84</v>
      </c>
      <c r="H649" s="177">
        <v>1</v>
      </c>
      <c r="I649" s="178">
        <v>2500</v>
      </c>
      <c r="J649" s="176">
        <v>46075</v>
      </c>
      <c r="K649" s="172" t="s">
        <v>93</v>
      </c>
      <c r="L649" s="172" t="s">
        <v>94</v>
      </c>
      <c r="M649" s="179">
        <v>0.43</v>
      </c>
      <c r="N649" s="177"/>
      <c r="O649" s="177">
        <v>37</v>
      </c>
      <c r="P649" s="180">
        <v>-115.48</v>
      </c>
    </row>
    <row r="650" spans="1:16" ht="19.5" hidden="1" customHeight="1">
      <c r="A650" s="172" t="s">
        <v>2495</v>
      </c>
      <c r="B650" s="176">
        <v>46078</v>
      </c>
      <c r="C650" s="172" t="s">
        <v>100</v>
      </c>
      <c r="D650" s="172" t="s">
        <v>101</v>
      </c>
      <c r="E650" s="172" t="s">
        <v>43</v>
      </c>
      <c r="F650" s="172" t="s">
        <v>125</v>
      </c>
      <c r="G650" s="172" t="s">
        <v>84</v>
      </c>
      <c r="H650" s="177">
        <v>1</v>
      </c>
      <c r="I650" s="178">
        <v>2500</v>
      </c>
      <c r="J650" s="176">
        <v>46075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1026.54</v>
      </c>
    </row>
    <row r="651" spans="1:16" ht="19.5" hidden="1" customHeight="1">
      <c r="A651" s="172" t="s">
        <v>2495</v>
      </c>
      <c r="B651" s="176">
        <v>46078</v>
      </c>
      <c r="C651" s="172" t="s">
        <v>100</v>
      </c>
      <c r="D651" s="172" t="s">
        <v>102</v>
      </c>
      <c r="E651" s="172" t="s">
        <v>43</v>
      </c>
      <c r="F651" s="172" t="s">
        <v>125</v>
      </c>
      <c r="G651" s="172" t="s">
        <v>84</v>
      </c>
      <c r="H651" s="177">
        <v>1</v>
      </c>
      <c r="I651" s="178">
        <v>2500</v>
      </c>
      <c r="J651" s="176">
        <v>46075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10.27</v>
      </c>
    </row>
    <row r="652" spans="1:16" ht="19.5" hidden="1" customHeight="1">
      <c r="A652" s="172" t="s">
        <v>2495</v>
      </c>
      <c r="B652" s="176">
        <v>46078</v>
      </c>
      <c r="C652" s="172" t="s">
        <v>100</v>
      </c>
      <c r="D652" s="172" t="s">
        <v>103</v>
      </c>
      <c r="E652" s="172" t="s">
        <v>43</v>
      </c>
      <c r="F652" s="172" t="s">
        <v>125</v>
      </c>
      <c r="G652" s="172" t="s">
        <v>84</v>
      </c>
      <c r="H652" s="177">
        <v>1</v>
      </c>
      <c r="I652" s="178">
        <v>2500</v>
      </c>
      <c r="J652" s="176">
        <v>46075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1463.19</v>
      </c>
    </row>
    <row r="653" spans="1:16" ht="19.5" hidden="1" customHeight="1">
      <c r="A653" s="172" t="s">
        <v>2495</v>
      </c>
      <c r="B653" s="176">
        <v>46078</v>
      </c>
      <c r="C653" s="172" t="s">
        <v>104</v>
      </c>
      <c r="D653" s="172" t="s">
        <v>105</v>
      </c>
      <c r="E653" s="172" t="s">
        <v>43</v>
      </c>
      <c r="F653" s="172" t="s">
        <v>125</v>
      </c>
      <c r="G653" s="172" t="s">
        <v>84</v>
      </c>
      <c r="H653" s="177">
        <v>1</v>
      </c>
      <c r="I653" s="178">
        <v>2500</v>
      </c>
      <c r="J653" s="176">
        <v>46075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-1075</v>
      </c>
    </row>
    <row r="654" spans="1:16" ht="19.5" hidden="1" customHeight="1">
      <c r="A654" s="172" t="s">
        <v>2495</v>
      </c>
      <c r="B654" s="176">
        <v>46078</v>
      </c>
      <c r="C654" s="172" t="s">
        <v>81</v>
      </c>
      <c r="D654" s="172" t="s">
        <v>95</v>
      </c>
      <c r="E654" s="172" t="s">
        <v>43</v>
      </c>
      <c r="F654" s="172" t="s">
        <v>125</v>
      </c>
      <c r="G654" s="172" t="s">
        <v>84</v>
      </c>
      <c r="H654" s="177">
        <v>1</v>
      </c>
      <c r="I654" s="178">
        <v>2500</v>
      </c>
      <c r="J654" s="176">
        <v>46075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-13.89</v>
      </c>
    </row>
    <row r="655" spans="1:16" ht="19.5" hidden="1" customHeight="1">
      <c r="A655" s="172" t="s">
        <v>2496</v>
      </c>
      <c r="B655" s="176">
        <v>46078</v>
      </c>
      <c r="C655" s="172" t="s">
        <v>81</v>
      </c>
      <c r="D655" s="172" t="s">
        <v>82</v>
      </c>
      <c r="E655" s="172" t="s">
        <v>40</v>
      </c>
      <c r="F655" s="172" t="s">
        <v>197</v>
      </c>
      <c r="G655" s="172" t="s">
        <v>84</v>
      </c>
      <c r="H655" s="177">
        <v>1</v>
      </c>
      <c r="I655" s="178">
        <v>0</v>
      </c>
      <c r="J655" s="176">
        <v>46078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-14.4</v>
      </c>
    </row>
    <row r="656" spans="1:16" ht="19.5" hidden="1" customHeight="1">
      <c r="A656" s="172" t="s">
        <v>2494</v>
      </c>
      <c r="B656" s="176">
        <v>46078</v>
      </c>
      <c r="C656" s="172" t="s">
        <v>81</v>
      </c>
      <c r="D656" s="172" t="s">
        <v>82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46074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-22.64</v>
      </c>
    </row>
    <row r="657" spans="1:16" ht="19.5" hidden="1" customHeight="1">
      <c r="A657" s="172" t="s">
        <v>2495</v>
      </c>
      <c r="B657" s="176">
        <v>46078</v>
      </c>
      <c r="C657" s="172" t="s">
        <v>81</v>
      </c>
      <c r="D657" s="172" t="s">
        <v>82</v>
      </c>
      <c r="E657" s="172" t="s">
        <v>43</v>
      </c>
      <c r="F657" s="172" t="s">
        <v>125</v>
      </c>
      <c r="G657" s="172" t="s">
        <v>84</v>
      </c>
      <c r="H657" s="177">
        <v>1</v>
      </c>
      <c r="I657" s="178">
        <v>0</v>
      </c>
      <c r="J657" s="176">
        <v>46075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-19.5</v>
      </c>
    </row>
    <row r="658" spans="1:16" ht="19.5" hidden="1" customHeight="1">
      <c r="A658" s="172" t="s">
        <v>2497</v>
      </c>
      <c r="B658" s="176">
        <v>46078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0</v>
      </c>
      <c r="J658" s="176">
        <v>46071</v>
      </c>
      <c r="K658" s="172" t="s">
        <v>93</v>
      </c>
      <c r="L658" s="172" t="s">
        <v>94</v>
      </c>
      <c r="M658" s="179">
        <v>0</v>
      </c>
      <c r="N658" s="177"/>
      <c r="O658" s="177">
        <v>39</v>
      </c>
      <c r="P658" s="180">
        <v>-46.77</v>
      </c>
    </row>
    <row r="659" spans="1:16" ht="19.5" hidden="1" customHeight="1">
      <c r="A659" s="172" t="s">
        <v>2497</v>
      </c>
      <c r="B659" s="176">
        <v>46078</v>
      </c>
      <c r="C659" s="172" t="s">
        <v>81</v>
      </c>
      <c r="D659" s="172" t="s">
        <v>95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0</v>
      </c>
      <c r="J659" s="176">
        <v>46071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-11.5</v>
      </c>
    </row>
    <row r="660" spans="1:16" ht="19.5" hidden="1" customHeight="1">
      <c r="A660" s="172" t="s">
        <v>2498</v>
      </c>
      <c r="B660" s="176">
        <v>46078</v>
      </c>
      <c r="C660" s="172" t="s">
        <v>92</v>
      </c>
      <c r="D660" s="172" t="s">
        <v>24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2500</v>
      </c>
      <c r="J660" s="176">
        <v>46073</v>
      </c>
      <c r="K660" s="172" t="s">
        <v>93</v>
      </c>
      <c r="L660" s="172" t="s">
        <v>94</v>
      </c>
      <c r="M660" s="179">
        <v>0.43</v>
      </c>
      <c r="N660" s="177"/>
      <c r="O660" s="177">
        <v>38</v>
      </c>
      <c r="P660" s="180">
        <v>-122.35</v>
      </c>
    </row>
    <row r="661" spans="1:16" ht="19.5" hidden="1" customHeight="1">
      <c r="A661" s="172" t="s">
        <v>2498</v>
      </c>
      <c r="B661" s="176">
        <v>46078</v>
      </c>
      <c r="C661" s="172" t="s">
        <v>100</v>
      </c>
      <c r="D661" s="172" t="s">
        <v>101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2500</v>
      </c>
      <c r="J661" s="176">
        <v>46073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1195.24</v>
      </c>
    </row>
    <row r="662" spans="1:16" ht="19.5" hidden="1" customHeight="1">
      <c r="A662" s="172" t="s">
        <v>2498</v>
      </c>
      <c r="B662" s="176">
        <v>46078</v>
      </c>
      <c r="C662" s="172" t="s">
        <v>100</v>
      </c>
      <c r="D662" s="172" t="s">
        <v>102</v>
      </c>
      <c r="E662" s="172" t="s">
        <v>42</v>
      </c>
      <c r="F662" s="172" t="s">
        <v>89</v>
      </c>
      <c r="G662" s="172" t="s">
        <v>84</v>
      </c>
      <c r="H662" s="177">
        <v>1</v>
      </c>
      <c r="I662" s="178">
        <v>2500</v>
      </c>
      <c r="J662" s="176">
        <v>46073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11.95</v>
      </c>
    </row>
    <row r="663" spans="1:16" ht="19.5" hidden="1" customHeight="1">
      <c r="A663" s="172" t="s">
        <v>2498</v>
      </c>
      <c r="B663" s="176">
        <v>46078</v>
      </c>
      <c r="C663" s="172" t="s">
        <v>100</v>
      </c>
      <c r="D663" s="172" t="s">
        <v>103</v>
      </c>
      <c r="E663" s="172" t="s">
        <v>42</v>
      </c>
      <c r="F663" s="172" t="s">
        <v>89</v>
      </c>
      <c r="G663" s="172" t="s">
        <v>84</v>
      </c>
      <c r="H663" s="177">
        <v>1</v>
      </c>
      <c r="I663" s="178">
        <v>2500</v>
      </c>
      <c r="J663" s="176">
        <v>46073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1292.81</v>
      </c>
    </row>
    <row r="664" spans="1:16" ht="19.5" hidden="1" customHeight="1">
      <c r="A664" s="172" t="s">
        <v>2498</v>
      </c>
      <c r="B664" s="176">
        <v>46078</v>
      </c>
      <c r="C664" s="172" t="s">
        <v>104</v>
      </c>
      <c r="D664" s="172" t="s">
        <v>105</v>
      </c>
      <c r="E664" s="172" t="s">
        <v>42</v>
      </c>
      <c r="F664" s="172" t="s">
        <v>89</v>
      </c>
      <c r="G664" s="172" t="s">
        <v>84</v>
      </c>
      <c r="H664" s="177">
        <v>1</v>
      </c>
      <c r="I664" s="178">
        <v>2500</v>
      </c>
      <c r="J664" s="176">
        <v>46073</v>
      </c>
      <c r="K664" s="172" t="s">
        <v>93</v>
      </c>
      <c r="L664" s="172" t="s">
        <v>94</v>
      </c>
      <c r="M664" s="179">
        <v>0.43</v>
      </c>
      <c r="N664" s="177"/>
      <c r="O664" s="177"/>
      <c r="P664" s="180">
        <v>-1075</v>
      </c>
    </row>
    <row r="665" spans="1:16" ht="19.5" hidden="1" customHeight="1">
      <c r="A665" s="172" t="s">
        <v>2498</v>
      </c>
      <c r="B665" s="176">
        <v>46078</v>
      </c>
      <c r="C665" s="172" t="s">
        <v>81</v>
      </c>
      <c r="D665" s="172" t="s">
        <v>95</v>
      </c>
      <c r="E665" s="172" t="s">
        <v>42</v>
      </c>
      <c r="F665" s="172" t="s">
        <v>89</v>
      </c>
      <c r="G665" s="172" t="s">
        <v>84</v>
      </c>
      <c r="H665" s="177">
        <v>1</v>
      </c>
      <c r="I665" s="178">
        <v>2500</v>
      </c>
      <c r="J665" s="176">
        <v>46073</v>
      </c>
      <c r="K665" s="172" t="s">
        <v>93</v>
      </c>
      <c r="L665" s="172" t="s">
        <v>94</v>
      </c>
      <c r="M665" s="179">
        <v>0.43</v>
      </c>
      <c r="N665" s="177"/>
      <c r="O665" s="177"/>
      <c r="P665" s="180">
        <v>-10.87</v>
      </c>
    </row>
    <row r="666" spans="1:16" ht="19.5" hidden="1" customHeight="1">
      <c r="A666" s="172" t="s">
        <v>2497</v>
      </c>
      <c r="B666" s="176">
        <v>46078</v>
      </c>
      <c r="C666" s="172" t="s">
        <v>92</v>
      </c>
      <c r="D666" s="172" t="s">
        <v>96</v>
      </c>
      <c r="E666" s="172" t="s">
        <v>43</v>
      </c>
      <c r="F666" s="172" t="s">
        <v>125</v>
      </c>
      <c r="G666" s="172" t="s">
        <v>84</v>
      </c>
      <c r="H666" s="177">
        <v>1</v>
      </c>
      <c r="I666" s="178">
        <v>0</v>
      </c>
      <c r="J666" s="176">
        <v>46071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2497</v>
      </c>
      <c r="B667" s="176">
        <v>46078</v>
      </c>
      <c r="C667" s="172" t="s">
        <v>92</v>
      </c>
      <c r="D667" s="172" t="s">
        <v>97</v>
      </c>
      <c r="E667" s="172" t="s">
        <v>43</v>
      </c>
      <c r="F667" s="172" t="s">
        <v>125</v>
      </c>
      <c r="G667" s="172" t="s">
        <v>84</v>
      </c>
      <c r="H667" s="177">
        <v>1</v>
      </c>
      <c r="I667" s="178">
        <v>0</v>
      </c>
      <c r="J667" s="176">
        <v>46071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-46.77</v>
      </c>
    </row>
    <row r="668" spans="1:16" ht="19.5" hidden="1" customHeight="1">
      <c r="A668" s="172" t="s">
        <v>2497</v>
      </c>
      <c r="B668" s="176">
        <v>46078</v>
      </c>
      <c r="C668" s="172" t="s">
        <v>81</v>
      </c>
      <c r="D668" s="172" t="s">
        <v>98</v>
      </c>
      <c r="E668" s="172" t="s">
        <v>43</v>
      </c>
      <c r="F668" s="172" t="s">
        <v>125</v>
      </c>
      <c r="G668" s="172" t="s">
        <v>84</v>
      </c>
      <c r="H668" s="177">
        <v>1</v>
      </c>
      <c r="I668" s="178">
        <v>0</v>
      </c>
      <c r="J668" s="176">
        <v>46071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-15</v>
      </c>
    </row>
    <row r="669" spans="1:16" ht="19.5" hidden="1" customHeight="1">
      <c r="A669" s="172" t="s">
        <v>2495</v>
      </c>
      <c r="B669" s="176">
        <v>46078</v>
      </c>
      <c r="C669" s="172" t="s">
        <v>166</v>
      </c>
      <c r="D669" s="172" t="s">
        <v>167</v>
      </c>
      <c r="E669" s="172" t="s">
        <v>43</v>
      </c>
      <c r="F669" s="172" t="s">
        <v>125</v>
      </c>
      <c r="G669" s="172" t="s">
        <v>84</v>
      </c>
      <c r="H669" s="177">
        <v>1</v>
      </c>
      <c r="I669" s="178">
        <v>-2500</v>
      </c>
      <c r="J669" s="176">
        <v>46075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-1026.54</v>
      </c>
    </row>
    <row r="670" spans="1:16" ht="19.5" hidden="1" customHeight="1">
      <c r="A670" s="172" t="s">
        <v>2495</v>
      </c>
      <c r="B670" s="176">
        <v>46078</v>
      </c>
      <c r="C670" s="172" t="s">
        <v>166</v>
      </c>
      <c r="D670" s="172" t="s">
        <v>102</v>
      </c>
      <c r="E670" s="172" t="s">
        <v>43</v>
      </c>
      <c r="F670" s="172" t="s">
        <v>125</v>
      </c>
      <c r="G670" s="172" t="s">
        <v>84</v>
      </c>
      <c r="H670" s="177">
        <v>1</v>
      </c>
      <c r="I670" s="178">
        <v>-2500</v>
      </c>
      <c r="J670" s="176">
        <v>46075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-10.27</v>
      </c>
    </row>
    <row r="671" spans="1:16" ht="19.5" hidden="1" customHeight="1">
      <c r="A671" s="172" t="s">
        <v>2495</v>
      </c>
      <c r="B671" s="176">
        <v>46078</v>
      </c>
      <c r="C671" s="172" t="s">
        <v>166</v>
      </c>
      <c r="D671" s="172" t="s">
        <v>103</v>
      </c>
      <c r="E671" s="172" t="s">
        <v>43</v>
      </c>
      <c r="F671" s="172" t="s">
        <v>125</v>
      </c>
      <c r="G671" s="172" t="s">
        <v>84</v>
      </c>
      <c r="H671" s="177">
        <v>1</v>
      </c>
      <c r="I671" s="178">
        <v>-2500</v>
      </c>
      <c r="J671" s="176">
        <v>46075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-1463.19</v>
      </c>
    </row>
    <row r="672" spans="1:16" ht="19.5" hidden="1" customHeight="1">
      <c r="A672" s="172" t="s">
        <v>2495</v>
      </c>
      <c r="B672" s="176">
        <v>46078</v>
      </c>
      <c r="C672" s="172" t="s">
        <v>104</v>
      </c>
      <c r="D672" s="172" t="s">
        <v>168</v>
      </c>
      <c r="E672" s="172" t="s">
        <v>43</v>
      </c>
      <c r="F672" s="172" t="s">
        <v>125</v>
      </c>
      <c r="G672" s="172" t="s">
        <v>84</v>
      </c>
      <c r="H672" s="177">
        <v>1</v>
      </c>
      <c r="I672" s="178">
        <v>-2500</v>
      </c>
      <c r="J672" s="176">
        <v>46075</v>
      </c>
      <c r="K672" s="172" t="s">
        <v>93</v>
      </c>
      <c r="L672" s="172" t="s">
        <v>94</v>
      </c>
      <c r="M672" s="179">
        <v>0.43</v>
      </c>
      <c r="N672" s="177"/>
      <c r="O672" s="177"/>
      <c r="P672" s="180">
        <v>1075</v>
      </c>
    </row>
    <row r="673" spans="1:16" ht="19.5" hidden="1" customHeight="1">
      <c r="A673" s="172" t="s">
        <v>2498</v>
      </c>
      <c r="B673" s="176">
        <v>46078</v>
      </c>
      <c r="C673" s="172" t="s">
        <v>81</v>
      </c>
      <c r="D673" s="172" t="s">
        <v>82</v>
      </c>
      <c r="E673" s="172" t="s">
        <v>42</v>
      </c>
      <c r="F673" s="172" t="s">
        <v>89</v>
      </c>
      <c r="G673" s="172" t="s">
        <v>84</v>
      </c>
      <c r="H673" s="177">
        <v>1</v>
      </c>
      <c r="I673" s="178">
        <v>0</v>
      </c>
      <c r="J673" s="176">
        <v>46073</v>
      </c>
      <c r="K673" s="172" t="s">
        <v>85</v>
      </c>
      <c r="L673" s="172" t="s">
        <v>85</v>
      </c>
      <c r="M673" s="179">
        <v>0</v>
      </c>
      <c r="N673" s="177"/>
      <c r="O673" s="177"/>
      <c r="P673" s="180">
        <v>-22.71</v>
      </c>
    </row>
    <row r="674" spans="1:16" ht="19.5" hidden="1" customHeight="1">
      <c r="A674" s="172" t="s">
        <v>2495</v>
      </c>
      <c r="B674" s="176">
        <v>46078</v>
      </c>
      <c r="C674" s="172" t="s">
        <v>81</v>
      </c>
      <c r="D674" s="172" t="s">
        <v>82</v>
      </c>
      <c r="E674" s="172" t="s">
        <v>43</v>
      </c>
      <c r="F674" s="172" t="s">
        <v>125</v>
      </c>
      <c r="G674" s="172" t="s">
        <v>84</v>
      </c>
      <c r="H674" s="177">
        <v>1</v>
      </c>
      <c r="I674" s="178">
        <v>0</v>
      </c>
      <c r="J674" s="176">
        <v>46075</v>
      </c>
      <c r="K674" s="172" t="s">
        <v>85</v>
      </c>
      <c r="L674" s="172" t="s">
        <v>85</v>
      </c>
      <c r="M674" s="179">
        <v>0</v>
      </c>
      <c r="N674" s="177"/>
      <c r="O674" s="177"/>
      <c r="P674" s="180">
        <v>19.5</v>
      </c>
    </row>
    <row r="675" spans="1:16" ht="19.5" customHeight="1">
      <c r="A675" s="172" t="s">
        <v>85</v>
      </c>
      <c r="B675" s="176">
        <v>46078</v>
      </c>
      <c r="C675" s="172" t="s">
        <v>109</v>
      </c>
      <c r="D675" s="172" t="s">
        <v>2499</v>
      </c>
      <c r="E675" s="172" t="s">
        <v>85</v>
      </c>
      <c r="F675" s="172" t="s">
        <v>85</v>
      </c>
      <c r="G675" s="172" t="s">
        <v>85</v>
      </c>
      <c r="H675" s="177">
        <v>0</v>
      </c>
      <c r="I675" s="178">
        <v>0</v>
      </c>
      <c r="J675" s="176">
        <v>46078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-878.4</v>
      </c>
    </row>
    <row r="676" spans="1:16" ht="19.5" customHeight="1">
      <c r="A676" s="172" t="s">
        <v>2460</v>
      </c>
      <c r="B676" s="176">
        <v>46078</v>
      </c>
      <c r="C676" s="172" t="s">
        <v>109</v>
      </c>
      <c r="D676" s="172" t="s">
        <v>139</v>
      </c>
      <c r="E676" s="172" t="s">
        <v>85</v>
      </c>
      <c r="F676" s="172" t="s">
        <v>85</v>
      </c>
      <c r="G676" s="172" t="s">
        <v>85</v>
      </c>
      <c r="H676" s="177">
        <v>0</v>
      </c>
      <c r="I676" s="178">
        <v>0</v>
      </c>
      <c r="J676" s="176">
        <v>46078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-291.70999999999998</v>
      </c>
    </row>
    <row r="677" spans="1:16" ht="19.5" customHeight="1">
      <c r="A677" s="172" t="s">
        <v>2264</v>
      </c>
      <c r="B677" s="176">
        <v>46078</v>
      </c>
      <c r="C677" s="172" t="s">
        <v>109</v>
      </c>
      <c r="D677" s="172" t="s">
        <v>139</v>
      </c>
      <c r="E677" s="172" t="s">
        <v>85</v>
      </c>
      <c r="F677" s="172" t="s">
        <v>85</v>
      </c>
      <c r="G677" s="172" t="s">
        <v>85</v>
      </c>
      <c r="H677" s="177">
        <v>0</v>
      </c>
      <c r="I677" s="178">
        <v>0</v>
      </c>
      <c r="J677" s="176">
        <v>46078</v>
      </c>
      <c r="K677" s="172" t="s">
        <v>85</v>
      </c>
      <c r="L677" s="172" t="s">
        <v>85</v>
      </c>
      <c r="M677" s="179">
        <v>0</v>
      </c>
      <c r="N677" s="177"/>
      <c r="O677" s="177"/>
      <c r="P677" s="180">
        <v>-717.09</v>
      </c>
    </row>
    <row r="678" spans="1:16" ht="19.5" customHeight="1">
      <c r="A678" s="172" t="s">
        <v>2256</v>
      </c>
      <c r="B678" s="176">
        <v>46078</v>
      </c>
      <c r="C678" s="172" t="s">
        <v>109</v>
      </c>
      <c r="D678" s="172" t="s">
        <v>139</v>
      </c>
      <c r="E678" s="172" t="s">
        <v>85</v>
      </c>
      <c r="F678" s="172" t="s">
        <v>85</v>
      </c>
      <c r="G678" s="172" t="s">
        <v>85</v>
      </c>
      <c r="H678" s="177">
        <v>0</v>
      </c>
      <c r="I678" s="178">
        <v>0</v>
      </c>
      <c r="J678" s="176">
        <v>46078</v>
      </c>
      <c r="K678" s="172" t="s">
        <v>85</v>
      </c>
      <c r="L678" s="172" t="s">
        <v>85</v>
      </c>
      <c r="M678" s="179">
        <v>0</v>
      </c>
      <c r="N678" s="177"/>
      <c r="O678" s="177"/>
      <c r="P678" s="180">
        <v>-670.69</v>
      </c>
    </row>
    <row r="679" spans="1:16" ht="19.5" customHeight="1">
      <c r="A679" s="172" t="s">
        <v>2261</v>
      </c>
      <c r="B679" s="176">
        <v>46078</v>
      </c>
      <c r="C679" s="172" t="s">
        <v>109</v>
      </c>
      <c r="D679" s="172" t="s">
        <v>139</v>
      </c>
      <c r="E679" s="172" t="s">
        <v>85</v>
      </c>
      <c r="F679" s="172" t="s">
        <v>85</v>
      </c>
      <c r="G679" s="172" t="s">
        <v>85</v>
      </c>
      <c r="H679" s="177">
        <v>0</v>
      </c>
      <c r="I679" s="178">
        <v>0</v>
      </c>
      <c r="J679" s="176">
        <v>46078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-715.01</v>
      </c>
    </row>
    <row r="680" spans="1:16" ht="19.5" customHeight="1">
      <c r="A680" s="172" t="s">
        <v>2262</v>
      </c>
      <c r="B680" s="176">
        <v>46078</v>
      </c>
      <c r="C680" s="172" t="s">
        <v>109</v>
      </c>
      <c r="D680" s="172" t="s">
        <v>139</v>
      </c>
      <c r="E680" s="172" t="s">
        <v>85</v>
      </c>
      <c r="F680" s="172" t="s">
        <v>85</v>
      </c>
      <c r="G680" s="172" t="s">
        <v>85</v>
      </c>
      <c r="H680" s="177">
        <v>0</v>
      </c>
      <c r="I680" s="178">
        <v>0</v>
      </c>
      <c r="J680" s="176">
        <v>46078</v>
      </c>
      <c r="K680" s="172" t="s">
        <v>85</v>
      </c>
      <c r="L680" s="172" t="s">
        <v>85</v>
      </c>
      <c r="M680" s="179">
        <v>0</v>
      </c>
      <c r="N680" s="177"/>
      <c r="O680" s="177"/>
      <c r="P680" s="180">
        <v>-282.20999999999998</v>
      </c>
    </row>
    <row r="681" spans="1:16" ht="19.5" customHeight="1">
      <c r="A681" s="172" t="s">
        <v>2257</v>
      </c>
      <c r="B681" s="176">
        <v>46078</v>
      </c>
      <c r="C681" s="172" t="s">
        <v>109</v>
      </c>
      <c r="D681" s="172" t="s">
        <v>139</v>
      </c>
      <c r="E681" s="172" t="s">
        <v>85</v>
      </c>
      <c r="F681" s="172" t="s">
        <v>85</v>
      </c>
      <c r="G681" s="172" t="s">
        <v>85</v>
      </c>
      <c r="H681" s="177">
        <v>0</v>
      </c>
      <c r="I681" s="178">
        <v>0</v>
      </c>
      <c r="J681" s="176">
        <v>46078</v>
      </c>
      <c r="K681" s="172" t="s">
        <v>85</v>
      </c>
      <c r="L681" s="172" t="s">
        <v>85</v>
      </c>
      <c r="M681" s="179">
        <v>0</v>
      </c>
      <c r="N681" s="177"/>
      <c r="O681" s="177"/>
      <c r="P681" s="180">
        <v>-303.11</v>
      </c>
    </row>
    <row r="682" spans="1:16" ht="19.5" customHeight="1">
      <c r="A682" s="172" t="s">
        <v>2263</v>
      </c>
      <c r="B682" s="176">
        <v>46078</v>
      </c>
      <c r="C682" s="172" t="s">
        <v>109</v>
      </c>
      <c r="D682" s="172" t="s">
        <v>139</v>
      </c>
      <c r="E682" s="172" t="s">
        <v>85</v>
      </c>
      <c r="F682" s="172" t="s">
        <v>85</v>
      </c>
      <c r="G682" s="172" t="s">
        <v>85</v>
      </c>
      <c r="H682" s="177">
        <v>0</v>
      </c>
      <c r="I682" s="178">
        <v>0</v>
      </c>
      <c r="J682" s="176">
        <v>46078</v>
      </c>
      <c r="K682" s="172" t="s">
        <v>85</v>
      </c>
      <c r="L682" s="172" t="s">
        <v>85</v>
      </c>
      <c r="M682" s="179">
        <v>0</v>
      </c>
      <c r="N682" s="177"/>
      <c r="O682" s="177"/>
      <c r="P682" s="180">
        <v>-278.60000000000002</v>
      </c>
    </row>
    <row r="683" spans="1:16" ht="19.5" customHeight="1">
      <c r="A683" s="172" t="s">
        <v>1553</v>
      </c>
      <c r="B683" s="176">
        <v>46078</v>
      </c>
      <c r="C683" s="172" t="s">
        <v>109</v>
      </c>
      <c r="D683" s="172" t="s">
        <v>139</v>
      </c>
      <c r="E683" s="172" t="s">
        <v>85</v>
      </c>
      <c r="F683" s="172" t="s">
        <v>85</v>
      </c>
      <c r="G683" s="172" t="s">
        <v>85</v>
      </c>
      <c r="H683" s="177">
        <v>0</v>
      </c>
      <c r="I683" s="178">
        <v>0</v>
      </c>
      <c r="J683" s="176">
        <v>46078</v>
      </c>
      <c r="K683" s="172" t="s">
        <v>85</v>
      </c>
      <c r="L683" s="172" t="s">
        <v>85</v>
      </c>
      <c r="M683" s="179">
        <v>0</v>
      </c>
      <c r="N683" s="177"/>
      <c r="O683" s="177"/>
      <c r="P683" s="180">
        <v>-546.83000000000004</v>
      </c>
    </row>
    <row r="684" spans="1:16" ht="19.5" customHeight="1">
      <c r="A684" s="172" t="s">
        <v>141</v>
      </c>
      <c r="B684" s="176">
        <v>46078</v>
      </c>
      <c r="C684" s="172" t="s">
        <v>109</v>
      </c>
      <c r="D684" s="172" t="s">
        <v>139</v>
      </c>
      <c r="E684" s="172" t="s">
        <v>85</v>
      </c>
      <c r="F684" s="172" t="s">
        <v>85</v>
      </c>
      <c r="G684" s="172" t="s">
        <v>85</v>
      </c>
      <c r="H684" s="177">
        <v>0</v>
      </c>
      <c r="I684" s="178">
        <v>0</v>
      </c>
      <c r="J684" s="176">
        <v>46078</v>
      </c>
      <c r="K684" s="172" t="s">
        <v>85</v>
      </c>
      <c r="L684" s="172" t="s">
        <v>85</v>
      </c>
      <c r="M684" s="179">
        <v>0</v>
      </c>
      <c r="N684" s="177"/>
      <c r="O684" s="177"/>
      <c r="P684" s="180">
        <v>-413.84</v>
      </c>
    </row>
    <row r="685" spans="1:16" ht="19.5" customHeight="1">
      <c r="A685" s="172" t="s">
        <v>145</v>
      </c>
      <c r="B685" s="176">
        <v>46078</v>
      </c>
      <c r="C685" s="172" t="s">
        <v>109</v>
      </c>
      <c r="D685" s="172" t="s">
        <v>139</v>
      </c>
      <c r="E685" s="172" t="s">
        <v>85</v>
      </c>
      <c r="F685" s="172" t="s">
        <v>85</v>
      </c>
      <c r="G685" s="172" t="s">
        <v>85</v>
      </c>
      <c r="H685" s="177">
        <v>0</v>
      </c>
      <c r="I685" s="178">
        <v>0</v>
      </c>
      <c r="J685" s="176">
        <v>46078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-860.77</v>
      </c>
    </row>
    <row r="686" spans="1:16" ht="19.5" customHeight="1">
      <c r="A686" s="172" t="s">
        <v>138</v>
      </c>
      <c r="B686" s="176">
        <v>46078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46078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-704.42</v>
      </c>
    </row>
    <row r="687" spans="1:16" ht="19.5" customHeight="1">
      <c r="A687" s="172" t="s">
        <v>144</v>
      </c>
      <c r="B687" s="176">
        <v>46078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46078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-714.45</v>
      </c>
    </row>
    <row r="688" spans="1:16" ht="19.5" customHeight="1">
      <c r="A688" s="172" t="s">
        <v>142</v>
      </c>
      <c r="B688" s="176">
        <v>46078</v>
      </c>
      <c r="C688" s="172" t="s">
        <v>109</v>
      </c>
      <c r="D688" s="172" t="s">
        <v>143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-3385</v>
      </c>
    </row>
    <row r="689" spans="1:16" ht="19.5" hidden="1" customHeight="1">
      <c r="A689" s="172" t="s">
        <v>2500</v>
      </c>
      <c r="B689" s="176">
        <v>46079</v>
      </c>
      <c r="C689" s="172" t="s">
        <v>92</v>
      </c>
      <c r="D689" s="172" t="s">
        <v>24</v>
      </c>
      <c r="E689" s="172" t="s">
        <v>57</v>
      </c>
      <c r="F689" s="172" t="s">
        <v>1263</v>
      </c>
      <c r="G689" s="172" t="s">
        <v>84</v>
      </c>
      <c r="H689" s="177">
        <v>1</v>
      </c>
      <c r="I689" s="178">
        <v>0</v>
      </c>
      <c r="J689" s="176">
        <v>46065</v>
      </c>
      <c r="K689" s="172" t="s">
        <v>93</v>
      </c>
      <c r="L689" s="172" t="s">
        <v>94</v>
      </c>
      <c r="M689" s="179">
        <v>0</v>
      </c>
      <c r="N689" s="177"/>
      <c r="O689" s="177">
        <v>36</v>
      </c>
      <c r="P689" s="180">
        <v>-56.94</v>
      </c>
    </row>
    <row r="690" spans="1:16" ht="19.5" hidden="1" customHeight="1">
      <c r="A690" s="172" t="s">
        <v>2500</v>
      </c>
      <c r="B690" s="176">
        <v>46079</v>
      </c>
      <c r="C690" s="172" t="s">
        <v>81</v>
      </c>
      <c r="D690" s="172" t="s">
        <v>95</v>
      </c>
      <c r="E690" s="172" t="s">
        <v>57</v>
      </c>
      <c r="F690" s="172" t="s">
        <v>1263</v>
      </c>
      <c r="G690" s="172" t="s">
        <v>84</v>
      </c>
      <c r="H690" s="177">
        <v>1</v>
      </c>
      <c r="I690" s="178">
        <v>0</v>
      </c>
      <c r="J690" s="176">
        <v>46065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-19.87</v>
      </c>
    </row>
    <row r="691" spans="1:16" ht="19.5" hidden="1" customHeight="1">
      <c r="A691" s="172" t="s">
        <v>2501</v>
      </c>
      <c r="B691" s="176">
        <v>46079</v>
      </c>
      <c r="C691" s="172" t="s">
        <v>92</v>
      </c>
      <c r="D691" s="172" t="s">
        <v>24</v>
      </c>
      <c r="E691" s="172" t="s">
        <v>55</v>
      </c>
      <c r="F691" s="172" t="s">
        <v>1272</v>
      </c>
      <c r="G691" s="172" t="s">
        <v>84</v>
      </c>
      <c r="H691" s="177">
        <v>1</v>
      </c>
      <c r="I691" s="178">
        <v>0</v>
      </c>
      <c r="J691" s="176">
        <v>46072</v>
      </c>
      <c r="K691" s="172" t="s">
        <v>93</v>
      </c>
      <c r="L691" s="172" t="s">
        <v>94</v>
      </c>
      <c r="M691" s="179">
        <v>0</v>
      </c>
      <c r="N691" s="177"/>
      <c r="O691" s="177">
        <v>38</v>
      </c>
      <c r="P691" s="180">
        <v>-56.94</v>
      </c>
    </row>
    <row r="692" spans="1:16" ht="19.5" hidden="1" customHeight="1">
      <c r="A692" s="172" t="s">
        <v>2501</v>
      </c>
      <c r="B692" s="176">
        <v>46079</v>
      </c>
      <c r="C692" s="172" t="s">
        <v>81</v>
      </c>
      <c r="D692" s="172" t="s">
        <v>95</v>
      </c>
      <c r="E692" s="172" t="s">
        <v>55</v>
      </c>
      <c r="F692" s="172" t="s">
        <v>1272</v>
      </c>
      <c r="G692" s="172" t="s">
        <v>84</v>
      </c>
      <c r="H692" s="177">
        <v>1</v>
      </c>
      <c r="I692" s="178">
        <v>0</v>
      </c>
      <c r="J692" s="176">
        <v>46072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-21.74</v>
      </c>
    </row>
    <row r="693" spans="1:16" ht="19.5" hidden="1" customHeight="1">
      <c r="A693" s="172" t="s">
        <v>2501</v>
      </c>
      <c r="B693" s="176">
        <v>46079</v>
      </c>
      <c r="C693" s="172" t="s">
        <v>92</v>
      </c>
      <c r="D693" s="172" t="s">
        <v>96</v>
      </c>
      <c r="E693" s="172" t="s">
        <v>55</v>
      </c>
      <c r="F693" s="172" t="s">
        <v>1272</v>
      </c>
      <c r="G693" s="172" t="s">
        <v>84</v>
      </c>
      <c r="H693" s="177">
        <v>1</v>
      </c>
      <c r="I693" s="178">
        <v>0</v>
      </c>
      <c r="J693" s="176">
        <v>46072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0</v>
      </c>
    </row>
    <row r="694" spans="1:16" ht="19.5" hidden="1" customHeight="1">
      <c r="A694" s="172" t="s">
        <v>2501</v>
      </c>
      <c r="B694" s="176">
        <v>46079</v>
      </c>
      <c r="C694" s="172" t="s">
        <v>92</v>
      </c>
      <c r="D694" s="172" t="s">
        <v>97</v>
      </c>
      <c r="E694" s="172" t="s">
        <v>55</v>
      </c>
      <c r="F694" s="172" t="s">
        <v>1272</v>
      </c>
      <c r="G694" s="172" t="s">
        <v>84</v>
      </c>
      <c r="H694" s="177">
        <v>1</v>
      </c>
      <c r="I694" s="178">
        <v>0</v>
      </c>
      <c r="J694" s="176">
        <v>46072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-56.94</v>
      </c>
    </row>
    <row r="695" spans="1:16" ht="19.5" hidden="1" customHeight="1">
      <c r="A695" s="172" t="s">
        <v>2500</v>
      </c>
      <c r="B695" s="176">
        <v>46079</v>
      </c>
      <c r="C695" s="172" t="s">
        <v>92</v>
      </c>
      <c r="D695" s="172" t="s">
        <v>96</v>
      </c>
      <c r="E695" s="172" t="s">
        <v>57</v>
      </c>
      <c r="F695" s="172" t="s">
        <v>1263</v>
      </c>
      <c r="G695" s="172" t="s">
        <v>84</v>
      </c>
      <c r="H695" s="177">
        <v>1</v>
      </c>
      <c r="I695" s="178">
        <v>0</v>
      </c>
      <c r="J695" s="176">
        <v>46065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0</v>
      </c>
    </row>
    <row r="696" spans="1:16" ht="19.5" hidden="1" customHeight="1">
      <c r="A696" s="172" t="s">
        <v>2500</v>
      </c>
      <c r="B696" s="176">
        <v>46079</v>
      </c>
      <c r="C696" s="172" t="s">
        <v>92</v>
      </c>
      <c r="D696" s="172" t="s">
        <v>97</v>
      </c>
      <c r="E696" s="172" t="s">
        <v>57</v>
      </c>
      <c r="F696" s="172" t="s">
        <v>1263</v>
      </c>
      <c r="G696" s="172" t="s">
        <v>84</v>
      </c>
      <c r="H696" s="177">
        <v>1</v>
      </c>
      <c r="I696" s="178">
        <v>0</v>
      </c>
      <c r="J696" s="176">
        <v>46065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-56.94</v>
      </c>
    </row>
    <row r="697" spans="1:16" ht="19.5" hidden="1" customHeight="1">
      <c r="A697" s="172" t="s">
        <v>2500</v>
      </c>
      <c r="B697" s="176">
        <v>46079</v>
      </c>
      <c r="C697" s="172" t="s">
        <v>81</v>
      </c>
      <c r="D697" s="172" t="s">
        <v>98</v>
      </c>
      <c r="E697" s="172" t="s">
        <v>57</v>
      </c>
      <c r="F697" s="172" t="s">
        <v>1263</v>
      </c>
      <c r="G697" s="172" t="s">
        <v>84</v>
      </c>
      <c r="H697" s="177">
        <v>1</v>
      </c>
      <c r="I697" s="178">
        <v>0</v>
      </c>
      <c r="J697" s="176">
        <v>46065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-15</v>
      </c>
    </row>
    <row r="698" spans="1:16" ht="19.5" hidden="1" customHeight="1">
      <c r="A698" s="172" t="s">
        <v>2502</v>
      </c>
      <c r="B698" s="176">
        <v>46079</v>
      </c>
      <c r="C698" s="172" t="s">
        <v>92</v>
      </c>
      <c r="D698" s="172" t="s">
        <v>96</v>
      </c>
      <c r="E698" s="172" t="s">
        <v>39</v>
      </c>
      <c r="F698" s="172" t="s">
        <v>117</v>
      </c>
      <c r="G698" s="172" t="s">
        <v>84</v>
      </c>
      <c r="H698" s="177">
        <v>1</v>
      </c>
      <c r="I698" s="178">
        <v>0</v>
      </c>
      <c r="J698" s="176">
        <v>46075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0</v>
      </c>
    </row>
    <row r="699" spans="1:16" ht="19.5" hidden="1" customHeight="1">
      <c r="A699" s="172" t="s">
        <v>2502</v>
      </c>
      <c r="B699" s="176">
        <v>46079</v>
      </c>
      <c r="C699" s="172" t="s">
        <v>92</v>
      </c>
      <c r="D699" s="172" t="s">
        <v>97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0</v>
      </c>
      <c r="J699" s="176">
        <v>46075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-46.77</v>
      </c>
    </row>
    <row r="700" spans="1:16" ht="19.5" hidden="1" customHeight="1">
      <c r="A700" s="172" t="s">
        <v>2502</v>
      </c>
      <c r="B700" s="176">
        <v>46079</v>
      </c>
      <c r="C700" s="172" t="s">
        <v>81</v>
      </c>
      <c r="D700" s="172" t="s">
        <v>98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0</v>
      </c>
      <c r="J700" s="176">
        <v>46075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-15</v>
      </c>
    </row>
    <row r="701" spans="1:16" ht="19.5" hidden="1" customHeight="1">
      <c r="A701" s="172" t="s">
        <v>2502</v>
      </c>
      <c r="B701" s="176">
        <v>46079</v>
      </c>
      <c r="C701" s="172" t="s">
        <v>92</v>
      </c>
      <c r="D701" s="172" t="s">
        <v>24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0</v>
      </c>
      <c r="J701" s="176">
        <v>46075</v>
      </c>
      <c r="K701" s="172" t="s">
        <v>93</v>
      </c>
      <c r="L701" s="172" t="s">
        <v>94</v>
      </c>
      <c r="M701" s="179">
        <v>0</v>
      </c>
      <c r="N701" s="177"/>
      <c r="O701" s="177">
        <v>37</v>
      </c>
      <c r="P701" s="180">
        <v>-46.77</v>
      </c>
    </row>
    <row r="702" spans="1:16" ht="19.5" hidden="1" customHeight="1">
      <c r="A702" s="172" t="s">
        <v>2502</v>
      </c>
      <c r="B702" s="176">
        <v>46079</v>
      </c>
      <c r="C702" s="172" t="s">
        <v>81</v>
      </c>
      <c r="D702" s="172" t="s">
        <v>95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0</v>
      </c>
      <c r="J702" s="176">
        <v>46075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-13.88</v>
      </c>
    </row>
    <row r="703" spans="1:16" ht="19.5" hidden="1" customHeight="1">
      <c r="A703" s="172" t="s">
        <v>2503</v>
      </c>
      <c r="B703" s="176">
        <v>46079</v>
      </c>
      <c r="C703" s="172" t="s">
        <v>92</v>
      </c>
      <c r="D703" s="172" t="s">
        <v>24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0</v>
      </c>
      <c r="J703" s="176">
        <v>46072</v>
      </c>
      <c r="K703" s="172" t="s">
        <v>93</v>
      </c>
      <c r="L703" s="172" t="s">
        <v>94</v>
      </c>
      <c r="M703" s="179">
        <v>0</v>
      </c>
      <c r="N703" s="177"/>
      <c r="O703" s="177">
        <v>38</v>
      </c>
      <c r="P703" s="180">
        <v>-46.77</v>
      </c>
    </row>
    <row r="704" spans="1:16" ht="19.5" hidden="1" customHeight="1">
      <c r="A704" s="172" t="s">
        <v>2503</v>
      </c>
      <c r="B704" s="176">
        <v>46079</v>
      </c>
      <c r="C704" s="172" t="s">
        <v>81</v>
      </c>
      <c r="D704" s="172" t="s">
        <v>95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0</v>
      </c>
      <c r="J704" s="176">
        <v>46072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-11.08</v>
      </c>
    </row>
    <row r="705" spans="1:16" ht="19.5" hidden="1" customHeight="1">
      <c r="A705" s="172" t="s">
        <v>2503</v>
      </c>
      <c r="B705" s="176">
        <v>46079</v>
      </c>
      <c r="C705" s="172" t="s">
        <v>92</v>
      </c>
      <c r="D705" s="172" t="s">
        <v>96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0</v>
      </c>
    </row>
    <row r="706" spans="1:16" ht="19.5" hidden="1" customHeight="1">
      <c r="A706" s="172" t="s">
        <v>2503</v>
      </c>
      <c r="B706" s="176">
        <v>46079</v>
      </c>
      <c r="C706" s="172" t="s">
        <v>92</v>
      </c>
      <c r="D706" s="172" t="s">
        <v>97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0</v>
      </c>
      <c r="J706" s="176">
        <v>46072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-46.77</v>
      </c>
    </row>
    <row r="707" spans="1:16" ht="19.5" hidden="1" customHeight="1">
      <c r="A707" s="172" t="s">
        <v>2503</v>
      </c>
      <c r="B707" s="176">
        <v>46079</v>
      </c>
      <c r="C707" s="172" t="s">
        <v>81</v>
      </c>
      <c r="D707" s="172" t="s">
        <v>98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0</v>
      </c>
      <c r="J707" s="176">
        <v>46072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-15</v>
      </c>
    </row>
    <row r="708" spans="1:16" ht="19.5" hidden="1" customHeight="1">
      <c r="A708" s="172" t="s">
        <v>2504</v>
      </c>
      <c r="B708" s="176">
        <v>46079</v>
      </c>
      <c r="C708" s="172" t="s">
        <v>92</v>
      </c>
      <c r="D708" s="172" t="s">
        <v>96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46072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0</v>
      </c>
    </row>
    <row r="709" spans="1:16" ht="19.5" hidden="1" customHeight="1">
      <c r="A709" s="172" t="s">
        <v>2504</v>
      </c>
      <c r="B709" s="176">
        <v>46079</v>
      </c>
      <c r="C709" s="172" t="s">
        <v>92</v>
      </c>
      <c r="D709" s="172" t="s">
        <v>97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46072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-56.94</v>
      </c>
    </row>
    <row r="710" spans="1:16" ht="19.5" hidden="1" customHeight="1">
      <c r="A710" s="172" t="s">
        <v>2504</v>
      </c>
      <c r="B710" s="176">
        <v>46079</v>
      </c>
      <c r="C710" s="172" t="s">
        <v>92</v>
      </c>
      <c r="D710" s="172" t="s">
        <v>24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46072</v>
      </c>
      <c r="K710" s="172" t="s">
        <v>93</v>
      </c>
      <c r="L710" s="172" t="s">
        <v>94</v>
      </c>
      <c r="M710" s="179">
        <v>0</v>
      </c>
      <c r="N710" s="177"/>
      <c r="O710" s="177">
        <v>38</v>
      </c>
      <c r="P710" s="180">
        <v>-56.94</v>
      </c>
    </row>
    <row r="711" spans="1:16" ht="19.5" hidden="1" customHeight="1">
      <c r="A711" s="172" t="s">
        <v>2505</v>
      </c>
      <c r="B711" s="176">
        <v>46079</v>
      </c>
      <c r="C711" s="172" t="s">
        <v>92</v>
      </c>
      <c r="D711" s="172" t="s">
        <v>24</v>
      </c>
      <c r="E711" s="172" t="s">
        <v>60</v>
      </c>
      <c r="F711" s="172" t="s">
        <v>1426</v>
      </c>
      <c r="G711" s="172" t="s">
        <v>84</v>
      </c>
      <c r="H711" s="177">
        <v>1</v>
      </c>
      <c r="I711" s="178">
        <v>2500</v>
      </c>
      <c r="J711" s="176">
        <v>46073</v>
      </c>
      <c r="K711" s="172" t="s">
        <v>93</v>
      </c>
      <c r="L711" s="172" t="s">
        <v>94</v>
      </c>
      <c r="M711" s="179">
        <v>0.43</v>
      </c>
      <c r="N711" s="177"/>
      <c r="O711" s="177">
        <v>38</v>
      </c>
      <c r="P711" s="180">
        <v>-136.99</v>
      </c>
    </row>
    <row r="712" spans="1:16" ht="19.5" hidden="1" customHeight="1">
      <c r="A712" s="172" t="s">
        <v>2505</v>
      </c>
      <c r="B712" s="176">
        <v>46079</v>
      </c>
      <c r="C712" s="172" t="s">
        <v>100</v>
      </c>
      <c r="D712" s="172" t="s">
        <v>101</v>
      </c>
      <c r="E712" s="172" t="s">
        <v>60</v>
      </c>
      <c r="F712" s="172" t="s">
        <v>1426</v>
      </c>
      <c r="G712" s="172" t="s">
        <v>84</v>
      </c>
      <c r="H712" s="177">
        <v>1</v>
      </c>
      <c r="I712" s="178">
        <v>2500</v>
      </c>
      <c r="J712" s="176">
        <v>46073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1072.3800000000001</v>
      </c>
    </row>
    <row r="713" spans="1:16" ht="19.5" hidden="1" customHeight="1">
      <c r="A713" s="172" t="s">
        <v>2505</v>
      </c>
      <c r="B713" s="176">
        <v>46079</v>
      </c>
      <c r="C713" s="172" t="s">
        <v>100</v>
      </c>
      <c r="D713" s="172" t="s">
        <v>102</v>
      </c>
      <c r="E713" s="172" t="s">
        <v>60</v>
      </c>
      <c r="F713" s="172" t="s">
        <v>1426</v>
      </c>
      <c r="G713" s="172" t="s">
        <v>84</v>
      </c>
      <c r="H713" s="177">
        <v>1</v>
      </c>
      <c r="I713" s="178">
        <v>2500</v>
      </c>
      <c r="J713" s="176">
        <v>46073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10.72</v>
      </c>
    </row>
    <row r="714" spans="1:16" ht="19.5" hidden="1" customHeight="1">
      <c r="A714" s="172" t="s">
        <v>2505</v>
      </c>
      <c r="B714" s="176">
        <v>46079</v>
      </c>
      <c r="C714" s="172" t="s">
        <v>100</v>
      </c>
      <c r="D714" s="172" t="s">
        <v>103</v>
      </c>
      <c r="E714" s="172" t="s">
        <v>60</v>
      </c>
      <c r="F714" s="172" t="s">
        <v>1426</v>
      </c>
      <c r="G714" s="172" t="s">
        <v>84</v>
      </c>
      <c r="H714" s="177">
        <v>1</v>
      </c>
      <c r="I714" s="178">
        <v>2500</v>
      </c>
      <c r="J714" s="176">
        <v>46073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1416.9</v>
      </c>
    </row>
    <row r="715" spans="1:16" ht="19.5" hidden="1" customHeight="1">
      <c r="A715" s="172" t="s">
        <v>2505</v>
      </c>
      <c r="B715" s="176">
        <v>46079</v>
      </c>
      <c r="C715" s="172" t="s">
        <v>104</v>
      </c>
      <c r="D715" s="172" t="s">
        <v>105</v>
      </c>
      <c r="E715" s="172" t="s">
        <v>60</v>
      </c>
      <c r="F715" s="172" t="s">
        <v>1426</v>
      </c>
      <c r="G715" s="172" t="s">
        <v>84</v>
      </c>
      <c r="H715" s="177">
        <v>1</v>
      </c>
      <c r="I715" s="178">
        <v>2500</v>
      </c>
      <c r="J715" s="176">
        <v>46073</v>
      </c>
      <c r="K715" s="172" t="s">
        <v>93</v>
      </c>
      <c r="L715" s="172" t="s">
        <v>94</v>
      </c>
      <c r="M715" s="179">
        <v>0.43</v>
      </c>
      <c r="N715" s="177"/>
      <c r="O715" s="177"/>
      <c r="P715" s="180">
        <v>-1075</v>
      </c>
    </row>
    <row r="716" spans="1:16" ht="19.5" hidden="1" customHeight="1">
      <c r="A716" s="172" t="s">
        <v>2505</v>
      </c>
      <c r="B716" s="176">
        <v>46079</v>
      </c>
      <c r="C716" s="172" t="s">
        <v>81</v>
      </c>
      <c r="D716" s="172" t="s">
        <v>95</v>
      </c>
      <c r="E716" s="172" t="s">
        <v>60</v>
      </c>
      <c r="F716" s="172" t="s">
        <v>1426</v>
      </c>
      <c r="G716" s="172" t="s">
        <v>84</v>
      </c>
      <c r="H716" s="177">
        <v>1</v>
      </c>
      <c r="I716" s="178">
        <v>2500</v>
      </c>
      <c r="J716" s="176">
        <v>46073</v>
      </c>
      <c r="K716" s="172" t="s">
        <v>93</v>
      </c>
      <c r="L716" s="172" t="s">
        <v>94</v>
      </c>
      <c r="M716" s="179">
        <v>0.43</v>
      </c>
      <c r="N716" s="177"/>
      <c r="O716" s="177"/>
      <c r="P716" s="180">
        <v>-14.53</v>
      </c>
    </row>
    <row r="717" spans="1:16" ht="19.5" hidden="1" customHeight="1">
      <c r="A717" s="172" t="s">
        <v>2505</v>
      </c>
      <c r="B717" s="176">
        <v>46079</v>
      </c>
      <c r="C717" s="172" t="s">
        <v>81</v>
      </c>
      <c r="D717" s="172" t="s">
        <v>82</v>
      </c>
      <c r="E717" s="172" t="s">
        <v>60</v>
      </c>
      <c r="F717" s="172" t="s">
        <v>1426</v>
      </c>
      <c r="G717" s="172" t="s">
        <v>84</v>
      </c>
      <c r="H717" s="177">
        <v>1</v>
      </c>
      <c r="I717" s="178">
        <v>0</v>
      </c>
      <c r="J717" s="176">
        <v>46073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-20.38</v>
      </c>
    </row>
    <row r="718" spans="1:16" ht="19.5" hidden="1" customHeight="1">
      <c r="A718" s="172" t="s">
        <v>2506</v>
      </c>
      <c r="B718" s="176">
        <v>46079</v>
      </c>
      <c r="C718" s="172" t="s">
        <v>92</v>
      </c>
      <c r="D718" s="172" t="s">
        <v>24</v>
      </c>
      <c r="E718" s="172" t="s">
        <v>38</v>
      </c>
      <c r="F718" s="172" t="s">
        <v>87</v>
      </c>
      <c r="G718" s="172" t="s">
        <v>84</v>
      </c>
      <c r="H718" s="177">
        <v>1</v>
      </c>
      <c r="I718" s="178">
        <v>0</v>
      </c>
      <c r="J718" s="176">
        <v>46073</v>
      </c>
      <c r="K718" s="172" t="s">
        <v>93</v>
      </c>
      <c r="L718" s="172" t="s">
        <v>94</v>
      </c>
      <c r="M718" s="179">
        <v>0</v>
      </c>
      <c r="N718" s="177"/>
      <c r="O718" s="177">
        <v>38</v>
      </c>
      <c r="P718" s="180">
        <v>-46.77</v>
      </c>
    </row>
    <row r="719" spans="1:16" ht="19.5" hidden="1" customHeight="1">
      <c r="A719" s="172" t="s">
        <v>2506</v>
      </c>
      <c r="B719" s="176">
        <v>46079</v>
      </c>
      <c r="C719" s="172" t="s">
        <v>81</v>
      </c>
      <c r="D719" s="172" t="s">
        <v>95</v>
      </c>
      <c r="E719" s="172" t="s">
        <v>38</v>
      </c>
      <c r="F719" s="172" t="s">
        <v>87</v>
      </c>
      <c r="G719" s="172" t="s">
        <v>84</v>
      </c>
      <c r="H719" s="177">
        <v>1</v>
      </c>
      <c r="I719" s="178">
        <v>0</v>
      </c>
      <c r="J719" s="176">
        <v>46073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-25</v>
      </c>
    </row>
    <row r="720" spans="1:16" ht="19.5" hidden="1" customHeight="1">
      <c r="A720" s="172" t="s">
        <v>2506</v>
      </c>
      <c r="B720" s="176">
        <v>46079</v>
      </c>
      <c r="C720" s="172" t="s">
        <v>92</v>
      </c>
      <c r="D720" s="172" t="s">
        <v>96</v>
      </c>
      <c r="E720" s="172" t="s">
        <v>38</v>
      </c>
      <c r="F720" s="172" t="s">
        <v>87</v>
      </c>
      <c r="G720" s="172" t="s">
        <v>84</v>
      </c>
      <c r="H720" s="177">
        <v>1</v>
      </c>
      <c r="I720" s="178">
        <v>0</v>
      </c>
      <c r="J720" s="176">
        <v>46073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hidden="1" customHeight="1">
      <c r="A721" s="172" t="s">
        <v>2506</v>
      </c>
      <c r="B721" s="176">
        <v>46079</v>
      </c>
      <c r="C721" s="172" t="s">
        <v>92</v>
      </c>
      <c r="D721" s="172" t="s">
        <v>97</v>
      </c>
      <c r="E721" s="172" t="s">
        <v>38</v>
      </c>
      <c r="F721" s="172" t="s">
        <v>87</v>
      </c>
      <c r="G721" s="172" t="s">
        <v>84</v>
      </c>
      <c r="H721" s="177">
        <v>1</v>
      </c>
      <c r="I721" s="178">
        <v>0</v>
      </c>
      <c r="J721" s="176">
        <v>46073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-46.77</v>
      </c>
    </row>
    <row r="722" spans="1:16" ht="19.5" hidden="1" customHeight="1">
      <c r="A722" s="172" t="s">
        <v>2506</v>
      </c>
      <c r="B722" s="176">
        <v>46079</v>
      </c>
      <c r="C722" s="172" t="s">
        <v>81</v>
      </c>
      <c r="D722" s="172" t="s">
        <v>98</v>
      </c>
      <c r="E722" s="172" t="s">
        <v>38</v>
      </c>
      <c r="F722" s="172" t="s">
        <v>87</v>
      </c>
      <c r="G722" s="172" t="s">
        <v>84</v>
      </c>
      <c r="H722" s="177">
        <v>1</v>
      </c>
      <c r="I722" s="178">
        <v>0</v>
      </c>
      <c r="J722" s="176">
        <v>46073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85</v>
      </c>
      <c r="B723" s="176">
        <v>46079</v>
      </c>
      <c r="C723" s="172" t="s">
        <v>109</v>
      </c>
      <c r="D723" s="172" t="s">
        <v>110</v>
      </c>
      <c r="E723" s="172" t="s">
        <v>85</v>
      </c>
      <c r="F723" s="172" t="s">
        <v>85</v>
      </c>
      <c r="G723" s="172" t="s">
        <v>2507</v>
      </c>
      <c r="H723" s="177">
        <v>0</v>
      </c>
      <c r="I723" s="178">
        <v>0</v>
      </c>
      <c r="J723" s="176">
        <v>46079</v>
      </c>
      <c r="K723" s="172" t="s">
        <v>85</v>
      </c>
      <c r="L723" s="172" t="s">
        <v>85</v>
      </c>
      <c r="M723" s="179">
        <v>0</v>
      </c>
      <c r="N723" s="177"/>
      <c r="O723" s="177"/>
      <c r="P723" s="180">
        <v>-150</v>
      </c>
    </row>
    <row r="724" spans="1:16" ht="19.5" hidden="1" customHeight="1">
      <c r="A724" s="172" t="s">
        <v>2508</v>
      </c>
      <c r="B724" s="176">
        <v>46079</v>
      </c>
      <c r="C724" s="172" t="s">
        <v>92</v>
      </c>
      <c r="D724" s="172" t="s">
        <v>24</v>
      </c>
      <c r="E724" s="172" t="s">
        <v>58</v>
      </c>
      <c r="F724" s="172" t="s">
        <v>1300</v>
      </c>
      <c r="G724" s="172" t="s">
        <v>84</v>
      </c>
      <c r="H724" s="177">
        <v>1</v>
      </c>
      <c r="I724" s="178">
        <v>0</v>
      </c>
      <c r="J724" s="176">
        <v>46073</v>
      </c>
      <c r="K724" s="172" t="s">
        <v>93</v>
      </c>
      <c r="L724" s="172" t="s">
        <v>94</v>
      </c>
      <c r="M724" s="179">
        <v>0</v>
      </c>
      <c r="N724" s="177"/>
      <c r="O724" s="177">
        <v>38</v>
      </c>
      <c r="P724" s="180">
        <v>-56.94</v>
      </c>
    </row>
    <row r="725" spans="1:16" ht="19.5" hidden="1" customHeight="1">
      <c r="A725" s="172" t="s">
        <v>2508</v>
      </c>
      <c r="B725" s="176">
        <v>46079</v>
      </c>
      <c r="C725" s="172" t="s">
        <v>81</v>
      </c>
      <c r="D725" s="172" t="s">
        <v>95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0</v>
      </c>
      <c r="J725" s="176">
        <v>46073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-12.51</v>
      </c>
    </row>
    <row r="726" spans="1:16" ht="19.5" hidden="1" customHeight="1">
      <c r="A726" s="172" t="s">
        <v>2508</v>
      </c>
      <c r="B726" s="176">
        <v>46079</v>
      </c>
      <c r="C726" s="172" t="s">
        <v>92</v>
      </c>
      <c r="D726" s="172" t="s">
        <v>96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0</v>
      </c>
      <c r="J726" s="176">
        <v>46073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0</v>
      </c>
    </row>
    <row r="727" spans="1:16" ht="19.5" hidden="1" customHeight="1">
      <c r="A727" s="172" t="s">
        <v>2508</v>
      </c>
      <c r="B727" s="176">
        <v>46079</v>
      </c>
      <c r="C727" s="172" t="s">
        <v>92</v>
      </c>
      <c r="D727" s="172" t="s">
        <v>97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0</v>
      </c>
      <c r="J727" s="176">
        <v>46073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-56.94</v>
      </c>
    </row>
    <row r="728" spans="1:16" ht="19.5" hidden="1" customHeight="1">
      <c r="A728" s="172" t="s">
        <v>2508</v>
      </c>
      <c r="B728" s="176">
        <v>46079</v>
      </c>
      <c r="C728" s="172" t="s">
        <v>81</v>
      </c>
      <c r="D728" s="172" t="s">
        <v>98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0</v>
      </c>
      <c r="J728" s="176">
        <v>46073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-15</v>
      </c>
    </row>
    <row r="729" spans="1:16" ht="19.5" hidden="1" customHeight="1">
      <c r="A729" s="172" t="s">
        <v>2509</v>
      </c>
      <c r="B729" s="176">
        <v>46079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46065</v>
      </c>
      <c r="K729" s="172" t="s">
        <v>93</v>
      </c>
      <c r="L729" s="172" t="s">
        <v>94</v>
      </c>
      <c r="M729" s="179">
        <v>0</v>
      </c>
      <c r="N729" s="177"/>
      <c r="O729" s="177">
        <v>36</v>
      </c>
      <c r="P729" s="180">
        <v>-46.77</v>
      </c>
    </row>
    <row r="730" spans="1:16" ht="19.5" hidden="1" customHeight="1">
      <c r="A730" s="172" t="s">
        <v>2509</v>
      </c>
      <c r="B730" s="176">
        <v>46079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46065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-12.54</v>
      </c>
    </row>
    <row r="731" spans="1:16" ht="19.5" hidden="1" customHeight="1">
      <c r="A731" s="172" t="s">
        <v>2509</v>
      </c>
      <c r="B731" s="176">
        <v>46079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46065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hidden="1" customHeight="1">
      <c r="A732" s="172" t="s">
        <v>2509</v>
      </c>
      <c r="B732" s="176">
        <v>46079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46065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hidden="1" customHeight="1">
      <c r="A733" s="172" t="s">
        <v>2509</v>
      </c>
      <c r="B733" s="176">
        <v>46079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46065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hidden="1" customHeight="1">
      <c r="A734" s="172" t="s">
        <v>2510</v>
      </c>
      <c r="B734" s="176">
        <v>46079</v>
      </c>
      <c r="C734" s="172" t="s">
        <v>81</v>
      </c>
      <c r="D734" s="172" t="s">
        <v>82</v>
      </c>
      <c r="E734" s="172" t="s">
        <v>58</v>
      </c>
      <c r="F734" s="172" t="s">
        <v>1300</v>
      </c>
      <c r="G734" s="172" t="s">
        <v>84</v>
      </c>
      <c r="H734" s="177">
        <v>1</v>
      </c>
      <c r="I734" s="178">
        <v>0</v>
      </c>
      <c r="J734" s="176">
        <v>46079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-19.579999999999998</v>
      </c>
    </row>
    <row r="735" spans="1:16" ht="19.5" hidden="1" customHeight="1">
      <c r="A735" s="172" t="s">
        <v>2333</v>
      </c>
      <c r="B735" s="176">
        <v>46079</v>
      </c>
      <c r="C735" s="172" t="s">
        <v>166</v>
      </c>
      <c r="D735" s="172" t="s">
        <v>167</v>
      </c>
      <c r="E735" s="172" t="s">
        <v>55</v>
      </c>
      <c r="F735" s="172" t="s">
        <v>1272</v>
      </c>
      <c r="G735" s="172" t="s">
        <v>84</v>
      </c>
      <c r="H735" s="177">
        <v>1</v>
      </c>
      <c r="I735" s="178">
        <v>-2400</v>
      </c>
      <c r="J735" s="176">
        <v>46069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-1192.3800000000001</v>
      </c>
    </row>
    <row r="736" spans="1:16" ht="19.5" hidden="1" customHeight="1">
      <c r="A736" s="172" t="s">
        <v>2333</v>
      </c>
      <c r="B736" s="176">
        <v>46079</v>
      </c>
      <c r="C736" s="172" t="s">
        <v>166</v>
      </c>
      <c r="D736" s="172" t="s">
        <v>102</v>
      </c>
      <c r="E736" s="172" t="s">
        <v>55</v>
      </c>
      <c r="F736" s="172" t="s">
        <v>1272</v>
      </c>
      <c r="G736" s="172" t="s">
        <v>84</v>
      </c>
      <c r="H736" s="177">
        <v>1</v>
      </c>
      <c r="I736" s="178">
        <v>-2400</v>
      </c>
      <c r="J736" s="176">
        <v>46069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0</v>
      </c>
    </row>
    <row r="737" spans="1:16" ht="19.5" hidden="1" customHeight="1">
      <c r="A737" s="172" t="s">
        <v>2333</v>
      </c>
      <c r="B737" s="176">
        <v>46079</v>
      </c>
      <c r="C737" s="172" t="s">
        <v>166</v>
      </c>
      <c r="D737" s="172" t="s">
        <v>103</v>
      </c>
      <c r="E737" s="172" t="s">
        <v>55</v>
      </c>
      <c r="F737" s="172" t="s">
        <v>1272</v>
      </c>
      <c r="G737" s="172" t="s">
        <v>84</v>
      </c>
      <c r="H737" s="177">
        <v>1</v>
      </c>
      <c r="I737" s="178">
        <v>-2400</v>
      </c>
      <c r="J737" s="176">
        <v>46069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-1207.6199999999999</v>
      </c>
    </row>
    <row r="738" spans="1:16" ht="19.5" hidden="1" customHeight="1">
      <c r="A738" s="172" t="s">
        <v>2333</v>
      </c>
      <c r="B738" s="176">
        <v>46079</v>
      </c>
      <c r="C738" s="172" t="s">
        <v>104</v>
      </c>
      <c r="D738" s="172" t="s">
        <v>168</v>
      </c>
      <c r="E738" s="172" t="s">
        <v>55</v>
      </c>
      <c r="F738" s="172" t="s">
        <v>1272</v>
      </c>
      <c r="G738" s="172" t="s">
        <v>84</v>
      </c>
      <c r="H738" s="177">
        <v>1</v>
      </c>
      <c r="I738" s="178">
        <v>-2400</v>
      </c>
      <c r="J738" s="176">
        <v>46069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1032</v>
      </c>
    </row>
    <row r="739" spans="1:16" ht="19.5" hidden="1" customHeight="1">
      <c r="A739" s="172" t="s">
        <v>2511</v>
      </c>
      <c r="B739" s="176">
        <v>46079</v>
      </c>
      <c r="C739" s="172" t="s">
        <v>92</v>
      </c>
      <c r="D739" s="172" t="s">
        <v>24</v>
      </c>
      <c r="E739" s="172" t="s">
        <v>40</v>
      </c>
      <c r="F739" s="172" t="s">
        <v>197</v>
      </c>
      <c r="G739" s="172" t="s">
        <v>84</v>
      </c>
      <c r="H739" s="177">
        <v>1</v>
      </c>
      <c r="I739" s="178">
        <v>2500</v>
      </c>
      <c r="J739" s="176">
        <v>46076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-115.48</v>
      </c>
    </row>
    <row r="740" spans="1:16" ht="19.5" hidden="1" customHeight="1">
      <c r="A740" s="172" t="s">
        <v>2511</v>
      </c>
      <c r="B740" s="176">
        <v>46079</v>
      </c>
      <c r="C740" s="172" t="s">
        <v>100</v>
      </c>
      <c r="D740" s="172" t="s">
        <v>101</v>
      </c>
      <c r="E740" s="172" t="s">
        <v>40</v>
      </c>
      <c r="F740" s="172" t="s">
        <v>197</v>
      </c>
      <c r="G740" s="172" t="s">
        <v>84</v>
      </c>
      <c r="H740" s="177">
        <v>1</v>
      </c>
      <c r="I740" s="178">
        <v>2500</v>
      </c>
      <c r="J740" s="176">
        <v>46076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930.48</v>
      </c>
    </row>
    <row r="741" spans="1:16" ht="19.5" hidden="1" customHeight="1">
      <c r="A741" s="172" t="s">
        <v>2511</v>
      </c>
      <c r="B741" s="176">
        <v>46079</v>
      </c>
      <c r="C741" s="172" t="s">
        <v>100</v>
      </c>
      <c r="D741" s="172" t="s">
        <v>102</v>
      </c>
      <c r="E741" s="172" t="s">
        <v>40</v>
      </c>
      <c r="F741" s="172" t="s">
        <v>197</v>
      </c>
      <c r="G741" s="172" t="s">
        <v>84</v>
      </c>
      <c r="H741" s="177">
        <v>1</v>
      </c>
      <c r="I741" s="178">
        <v>2500</v>
      </c>
      <c r="J741" s="176">
        <v>46076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9.3000000000000007</v>
      </c>
    </row>
    <row r="742" spans="1:16" ht="19.5" hidden="1" customHeight="1">
      <c r="A742" s="172" t="s">
        <v>2511</v>
      </c>
      <c r="B742" s="176">
        <v>46079</v>
      </c>
      <c r="C742" s="172" t="s">
        <v>100</v>
      </c>
      <c r="D742" s="172" t="s">
        <v>103</v>
      </c>
      <c r="E742" s="172" t="s">
        <v>40</v>
      </c>
      <c r="F742" s="172" t="s">
        <v>197</v>
      </c>
      <c r="G742" s="172" t="s">
        <v>84</v>
      </c>
      <c r="H742" s="177">
        <v>1</v>
      </c>
      <c r="I742" s="178">
        <v>2500</v>
      </c>
      <c r="J742" s="176">
        <v>46076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1560.22</v>
      </c>
    </row>
    <row r="743" spans="1:16" ht="19.5" hidden="1" customHeight="1">
      <c r="A743" s="172" t="s">
        <v>2511</v>
      </c>
      <c r="B743" s="176">
        <v>46079</v>
      </c>
      <c r="C743" s="172" t="s">
        <v>104</v>
      </c>
      <c r="D743" s="172" t="s">
        <v>105</v>
      </c>
      <c r="E743" s="172" t="s">
        <v>40</v>
      </c>
      <c r="F743" s="172" t="s">
        <v>197</v>
      </c>
      <c r="G743" s="172" t="s">
        <v>84</v>
      </c>
      <c r="H743" s="177">
        <v>1</v>
      </c>
      <c r="I743" s="178">
        <v>2500</v>
      </c>
      <c r="J743" s="176">
        <v>46076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-1075</v>
      </c>
    </row>
    <row r="744" spans="1:16" ht="19.5" hidden="1" customHeight="1">
      <c r="A744" s="172" t="s">
        <v>2511</v>
      </c>
      <c r="B744" s="176">
        <v>46079</v>
      </c>
      <c r="C744" s="172" t="s">
        <v>81</v>
      </c>
      <c r="D744" s="172" t="s">
        <v>95</v>
      </c>
      <c r="E744" s="172" t="s">
        <v>40</v>
      </c>
      <c r="F744" s="172" t="s">
        <v>197</v>
      </c>
      <c r="G744" s="172" t="s">
        <v>84</v>
      </c>
      <c r="H744" s="177">
        <v>1</v>
      </c>
      <c r="I744" s="178">
        <v>2500</v>
      </c>
      <c r="J744" s="176">
        <v>46076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-25</v>
      </c>
    </row>
    <row r="745" spans="1:16" ht="19.5" hidden="1" customHeight="1">
      <c r="A745" s="172" t="s">
        <v>2333</v>
      </c>
      <c r="B745" s="176">
        <v>46079</v>
      </c>
      <c r="C745" s="172" t="s">
        <v>81</v>
      </c>
      <c r="D745" s="172" t="s">
        <v>82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46069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8.23</v>
      </c>
    </row>
    <row r="746" spans="1:16" ht="19.5" hidden="1" customHeight="1">
      <c r="A746" s="172" t="s">
        <v>2512</v>
      </c>
      <c r="B746" s="176">
        <v>46079</v>
      </c>
      <c r="C746" s="172" t="s">
        <v>92</v>
      </c>
      <c r="D746" s="172" t="s">
        <v>24</v>
      </c>
      <c r="E746" s="172" t="s">
        <v>39</v>
      </c>
      <c r="F746" s="172" t="s">
        <v>117</v>
      </c>
      <c r="G746" s="172" t="s">
        <v>84</v>
      </c>
      <c r="H746" s="177">
        <v>1</v>
      </c>
      <c r="I746" s="178">
        <v>2450</v>
      </c>
      <c r="J746" s="176">
        <v>46077</v>
      </c>
      <c r="K746" s="172" t="s">
        <v>93</v>
      </c>
      <c r="L746" s="172" t="s">
        <v>94</v>
      </c>
      <c r="M746" s="179">
        <v>0.43</v>
      </c>
      <c r="N746" s="177"/>
      <c r="O746" s="177">
        <v>36</v>
      </c>
      <c r="P746" s="180">
        <v>-107.71</v>
      </c>
    </row>
    <row r="747" spans="1:16" ht="19.5" hidden="1" customHeight="1">
      <c r="A747" s="172" t="s">
        <v>2512</v>
      </c>
      <c r="B747" s="176">
        <v>46079</v>
      </c>
      <c r="C747" s="172" t="s">
        <v>100</v>
      </c>
      <c r="D747" s="172" t="s">
        <v>101</v>
      </c>
      <c r="E747" s="172" t="s">
        <v>39</v>
      </c>
      <c r="F747" s="172" t="s">
        <v>117</v>
      </c>
      <c r="G747" s="172" t="s">
        <v>84</v>
      </c>
      <c r="H747" s="177">
        <v>1</v>
      </c>
      <c r="I747" s="178">
        <v>2450</v>
      </c>
      <c r="J747" s="176">
        <v>46077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907.62</v>
      </c>
    </row>
    <row r="748" spans="1:16" ht="19.5" hidden="1" customHeight="1">
      <c r="A748" s="172" t="s">
        <v>2512</v>
      </c>
      <c r="B748" s="176">
        <v>46079</v>
      </c>
      <c r="C748" s="172" t="s">
        <v>100</v>
      </c>
      <c r="D748" s="172" t="s">
        <v>102</v>
      </c>
      <c r="E748" s="172" t="s">
        <v>39</v>
      </c>
      <c r="F748" s="172" t="s">
        <v>117</v>
      </c>
      <c r="G748" s="172" t="s">
        <v>84</v>
      </c>
      <c r="H748" s="177">
        <v>1</v>
      </c>
      <c r="I748" s="178">
        <v>2450</v>
      </c>
      <c r="J748" s="176">
        <v>46077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9.08</v>
      </c>
    </row>
    <row r="749" spans="1:16" ht="19.5" hidden="1" customHeight="1">
      <c r="A749" s="172" t="s">
        <v>2512</v>
      </c>
      <c r="B749" s="176">
        <v>46079</v>
      </c>
      <c r="C749" s="172" t="s">
        <v>100</v>
      </c>
      <c r="D749" s="172" t="s">
        <v>103</v>
      </c>
      <c r="E749" s="172" t="s">
        <v>39</v>
      </c>
      <c r="F749" s="172" t="s">
        <v>117</v>
      </c>
      <c r="G749" s="172" t="s">
        <v>84</v>
      </c>
      <c r="H749" s="177">
        <v>1</v>
      </c>
      <c r="I749" s="178">
        <v>2450</v>
      </c>
      <c r="J749" s="176">
        <v>46077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1533.3</v>
      </c>
    </row>
    <row r="750" spans="1:16" ht="19.5" hidden="1" customHeight="1">
      <c r="A750" s="172" t="s">
        <v>2512</v>
      </c>
      <c r="B750" s="176">
        <v>46079</v>
      </c>
      <c r="C750" s="172" t="s">
        <v>104</v>
      </c>
      <c r="D750" s="172" t="s">
        <v>105</v>
      </c>
      <c r="E750" s="172" t="s">
        <v>39</v>
      </c>
      <c r="F750" s="172" t="s">
        <v>117</v>
      </c>
      <c r="G750" s="172" t="s">
        <v>84</v>
      </c>
      <c r="H750" s="177">
        <v>1</v>
      </c>
      <c r="I750" s="178">
        <v>2450</v>
      </c>
      <c r="J750" s="176">
        <v>46077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-1053.5</v>
      </c>
    </row>
    <row r="751" spans="1:16" ht="19.5" hidden="1" customHeight="1">
      <c r="A751" s="172" t="s">
        <v>2513</v>
      </c>
      <c r="B751" s="176">
        <v>46079</v>
      </c>
      <c r="C751" s="172" t="s">
        <v>92</v>
      </c>
      <c r="D751" s="172" t="s">
        <v>24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46074</v>
      </c>
      <c r="K751" s="172" t="s">
        <v>93</v>
      </c>
      <c r="L751" s="172" t="s">
        <v>94</v>
      </c>
      <c r="M751" s="179">
        <v>0</v>
      </c>
      <c r="N751" s="177"/>
      <c r="O751" s="177">
        <v>38</v>
      </c>
      <c r="P751" s="180">
        <v>-56.94</v>
      </c>
    </row>
    <row r="752" spans="1:16" ht="19.5" hidden="1" customHeight="1">
      <c r="A752" s="172" t="s">
        <v>2513</v>
      </c>
      <c r="B752" s="176">
        <v>46079</v>
      </c>
      <c r="C752" s="172" t="s">
        <v>81</v>
      </c>
      <c r="D752" s="172" t="s">
        <v>95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46074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-22.58</v>
      </c>
    </row>
    <row r="753" spans="1:16" ht="19.5" hidden="1" customHeight="1">
      <c r="A753" s="172" t="s">
        <v>2513</v>
      </c>
      <c r="B753" s="176">
        <v>46079</v>
      </c>
      <c r="C753" s="172" t="s">
        <v>92</v>
      </c>
      <c r="D753" s="172" t="s">
        <v>96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46074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0</v>
      </c>
    </row>
    <row r="754" spans="1:16" ht="19.5" hidden="1" customHeight="1">
      <c r="A754" s="172" t="s">
        <v>2513</v>
      </c>
      <c r="B754" s="176">
        <v>46079</v>
      </c>
      <c r="C754" s="172" t="s">
        <v>92</v>
      </c>
      <c r="D754" s="172" t="s">
        <v>97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0</v>
      </c>
      <c r="J754" s="176">
        <v>46074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-56.94</v>
      </c>
    </row>
    <row r="755" spans="1:16" ht="19.5" hidden="1" customHeight="1">
      <c r="A755" s="172" t="s">
        <v>2513</v>
      </c>
      <c r="B755" s="176">
        <v>46079</v>
      </c>
      <c r="C755" s="172" t="s">
        <v>81</v>
      </c>
      <c r="D755" s="172" t="s">
        <v>98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46074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-15</v>
      </c>
    </row>
    <row r="756" spans="1:16" ht="19.5" hidden="1" customHeight="1">
      <c r="A756" s="172" t="s">
        <v>2514</v>
      </c>
      <c r="B756" s="176">
        <v>46079</v>
      </c>
      <c r="C756" s="172" t="s">
        <v>92</v>
      </c>
      <c r="D756" s="172" t="s">
        <v>24</v>
      </c>
      <c r="E756" s="172" t="s">
        <v>52</v>
      </c>
      <c r="F756" s="172" t="s">
        <v>90</v>
      </c>
      <c r="G756" s="172" t="s">
        <v>84</v>
      </c>
      <c r="H756" s="177">
        <v>1</v>
      </c>
      <c r="I756" s="178">
        <v>0</v>
      </c>
      <c r="J756" s="176">
        <v>46072</v>
      </c>
      <c r="K756" s="172" t="s">
        <v>93</v>
      </c>
      <c r="L756" s="172" t="s">
        <v>94</v>
      </c>
      <c r="M756" s="179">
        <v>0</v>
      </c>
      <c r="N756" s="177"/>
      <c r="O756" s="177">
        <v>38</v>
      </c>
      <c r="P756" s="180">
        <v>-56.94</v>
      </c>
    </row>
    <row r="757" spans="1:16" ht="19.5" hidden="1" customHeight="1">
      <c r="A757" s="172" t="s">
        <v>2514</v>
      </c>
      <c r="B757" s="176">
        <v>46079</v>
      </c>
      <c r="C757" s="172" t="s">
        <v>81</v>
      </c>
      <c r="D757" s="172" t="s">
        <v>95</v>
      </c>
      <c r="E757" s="172" t="s">
        <v>52</v>
      </c>
      <c r="F757" s="172" t="s">
        <v>90</v>
      </c>
      <c r="G757" s="172" t="s">
        <v>84</v>
      </c>
      <c r="H757" s="177">
        <v>1</v>
      </c>
      <c r="I757" s="178">
        <v>0</v>
      </c>
      <c r="J757" s="176">
        <v>46072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-14.84</v>
      </c>
    </row>
    <row r="758" spans="1:16" ht="19.5" hidden="1" customHeight="1">
      <c r="A758" s="172" t="s">
        <v>2515</v>
      </c>
      <c r="B758" s="176">
        <v>46079</v>
      </c>
      <c r="C758" s="172" t="s">
        <v>92</v>
      </c>
      <c r="D758" s="172" t="s">
        <v>24</v>
      </c>
      <c r="E758" s="172" t="s">
        <v>57</v>
      </c>
      <c r="F758" s="172" t="s">
        <v>1263</v>
      </c>
      <c r="G758" s="172" t="s">
        <v>84</v>
      </c>
      <c r="H758" s="177">
        <v>1</v>
      </c>
      <c r="I758" s="178">
        <v>0</v>
      </c>
      <c r="J758" s="176">
        <v>46076</v>
      </c>
      <c r="K758" s="172" t="s">
        <v>93</v>
      </c>
      <c r="L758" s="172" t="s">
        <v>94</v>
      </c>
      <c r="M758" s="179">
        <v>0</v>
      </c>
      <c r="N758" s="177"/>
      <c r="O758" s="177">
        <v>37</v>
      </c>
      <c r="P758" s="180">
        <v>-56.94</v>
      </c>
    </row>
    <row r="759" spans="1:16" ht="19.5" hidden="1" customHeight="1">
      <c r="A759" s="172" t="s">
        <v>2515</v>
      </c>
      <c r="B759" s="176">
        <v>46079</v>
      </c>
      <c r="C759" s="172" t="s">
        <v>81</v>
      </c>
      <c r="D759" s="172" t="s">
        <v>95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46076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-23.28</v>
      </c>
    </row>
    <row r="760" spans="1:16" ht="19.5" hidden="1" customHeight="1">
      <c r="A760" s="172" t="s">
        <v>2514</v>
      </c>
      <c r="B760" s="176">
        <v>46079</v>
      </c>
      <c r="C760" s="172" t="s">
        <v>92</v>
      </c>
      <c r="D760" s="172" t="s">
        <v>96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46072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0</v>
      </c>
    </row>
    <row r="761" spans="1:16" ht="19.5" hidden="1" customHeight="1">
      <c r="A761" s="172" t="s">
        <v>2514</v>
      </c>
      <c r="B761" s="176">
        <v>46079</v>
      </c>
      <c r="C761" s="172" t="s">
        <v>92</v>
      </c>
      <c r="D761" s="172" t="s">
        <v>97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0</v>
      </c>
      <c r="J761" s="176">
        <v>46072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-56.94</v>
      </c>
    </row>
    <row r="762" spans="1:16" ht="19.5" hidden="1" customHeight="1">
      <c r="A762" s="172" t="s">
        <v>2514</v>
      </c>
      <c r="B762" s="176">
        <v>46079</v>
      </c>
      <c r="C762" s="172" t="s">
        <v>81</v>
      </c>
      <c r="D762" s="172" t="s">
        <v>98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0</v>
      </c>
      <c r="J762" s="176">
        <v>46072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-15</v>
      </c>
    </row>
    <row r="763" spans="1:16" ht="19.5" hidden="1" customHeight="1">
      <c r="A763" s="172" t="s">
        <v>2515</v>
      </c>
      <c r="B763" s="176">
        <v>46079</v>
      </c>
      <c r="C763" s="172" t="s">
        <v>92</v>
      </c>
      <c r="D763" s="172" t="s">
        <v>96</v>
      </c>
      <c r="E763" s="172" t="s">
        <v>57</v>
      </c>
      <c r="F763" s="172" t="s">
        <v>1263</v>
      </c>
      <c r="G763" s="172" t="s">
        <v>84</v>
      </c>
      <c r="H763" s="177">
        <v>1</v>
      </c>
      <c r="I763" s="178">
        <v>0</v>
      </c>
      <c r="J763" s="176">
        <v>46076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0</v>
      </c>
    </row>
    <row r="764" spans="1:16" ht="19.5" hidden="1" customHeight="1">
      <c r="A764" s="172" t="s">
        <v>2515</v>
      </c>
      <c r="B764" s="176">
        <v>46079</v>
      </c>
      <c r="C764" s="172" t="s">
        <v>92</v>
      </c>
      <c r="D764" s="172" t="s">
        <v>97</v>
      </c>
      <c r="E764" s="172" t="s">
        <v>57</v>
      </c>
      <c r="F764" s="172" t="s">
        <v>1263</v>
      </c>
      <c r="G764" s="172" t="s">
        <v>84</v>
      </c>
      <c r="H764" s="177">
        <v>1</v>
      </c>
      <c r="I764" s="178">
        <v>0</v>
      </c>
      <c r="J764" s="176">
        <v>46076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-56.94</v>
      </c>
    </row>
    <row r="765" spans="1:16" ht="19.5" hidden="1" customHeight="1">
      <c r="A765" s="172" t="s">
        <v>2515</v>
      </c>
      <c r="B765" s="176">
        <v>46079</v>
      </c>
      <c r="C765" s="172" t="s">
        <v>81</v>
      </c>
      <c r="D765" s="172" t="s">
        <v>98</v>
      </c>
      <c r="E765" s="172" t="s">
        <v>57</v>
      </c>
      <c r="F765" s="172" t="s">
        <v>1263</v>
      </c>
      <c r="G765" s="172" t="s">
        <v>84</v>
      </c>
      <c r="H765" s="177">
        <v>1</v>
      </c>
      <c r="I765" s="178">
        <v>0</v>
      </c>
      <c r="J765" s="176">
        <v>46076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-15</v>
      </c>
    </row>
    <row r="766" spans="1:16" ht="19.5" hidden="1" customHeight="1">
      <c r="A766" s="172" t="s">
        <v>2516</v>
      </c>
      <c r="B766" s="176">
        <v>46079</v>
      </c>
      <c r="C766" s="172" t="s">
        <v>92</v>
      </c>
      <c r="D766" s="172" t="s">
        <v>24</v>
      </c>
      <c r="E766" s="172" t="s">
        <v>60</v>
      </c>
      <c r="F766" s="172" t="s">
        <v>1426</v>
      </c>
      <c r="G766" s="172" t="s">
        <v>84</v>
      </c>
      <c r="H766" s="177">
        <v>1</v>
      </c>
      <c r="I766" s="178">
        <v>0</v>
      </c>
      <c r="J766" s="176">
        <v>46073</v>
      </c>
      <c r="K766" s="172" t="s">
        <v>93</v>
      </c>
      <c r="L766" s="172" t="s">
        <v>94</v>
      </c>
      <c r="M766" s="179">
        <v>0</v>
      </c>
      <c r="N766" s="177"/>
      <c r="O766" s="177">
        <v>38</v>
      </c>
      <c r="P766" s="180">
        <v>-56.94</v>
      </c>
    </row>
    <row r="767" spans="1:16" ht="19.5" hidden="1" customHeight="1">
      <c r="A767" s="172" t="s">
        <v>2516</v>
      </c>
      <c r="B767" s="176">
        <v>46079</v>
      </c>
      <c r="C767" s="172" t="s">
        <v>81</v>
      </c>
      <c r="D767" s="172" t="s">
        <v>95</v>
      </c>
      <c r="E767" s="172" t="s">
        <v>60</v>
      </c>
      <c r="F767" s="172" t="s">
        <v>1426</v>
      </c>
      <c r="G767" s="172" t="s">
        <v>84</v>
      </c>
      <c r="H767" s="177">
        <v>1</v>
      </c>
      <c r="I767" s="178">
        <v>0</v>
      </c>
      <c r="J767" s="176">
        <v>46073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-15.99</v>
      </c>
    </row>
    <row r="768" spans="1:16" ht="19.5" hidden="1" customHeight="1">
      <c r="A768" s="172" t="s">
        <v>2516</v>
      </c>
      <c r="B768" s="176">
        <v>46079</v>
      </c>
      <c r="C768" s="172" t="s">
        <v>92</v>
      </c>
      <c r="D768" s="172" t="s">
        <v>96</v>
      </c>
      <c r="E768" s="172" t="s">
        <v>60</v>
      </c>
      <c r="F768" s="172" t="s">
        <v>1426</v>
      </c>
      <c r="G768" s="172" t="s">
        <v>84</v>
      </c>
      <c r="H768" s="177">
        <v>1</v>
      </c>
      <c r="I768" s="178">
        <v>0</v>
      </c>
      <c r="J768" s="176">
        <v>46073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2516</v>
      </c>
      <c r="B769" s="176">
        <v>46079</v>
      </c>
      <c r="C769" s="172" t="s">
        <v>92</v>
      </c>
      <c r="D769" s="172" t="s">
        <v>97</v>
      </c>
      <c r="E769" s="172" t="s">
        <v>60</v>
      </c>
      <c r="F769" s="172" t="s">
        <v>1426</v>
      </c>
      <c r="G769" s="172" t="s">
        <v>84</v>
      </c>
      <c r="H769" s="177">
        <v>1</v>
      </c>
      <c r="I769" s="178">
        <v>0</v>
      </c>
      <c r="J769" s="176">
        <v>46073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-56.94</v>
      </c>
    </row>
    <row r="770" spans="1:16" ht="19.5" hidden="1" customHeight="1">
      <c r="A770" s="172" t="s">
        <v>2516</v>
      </c>
      <c r="B770" s="176">
        <v>46079</v>
      </c>
      <c r="C770" s="172" t="s">
        <v>81</v>
      </c>
      <c r="D770" s="172" t="s">
        <v>98</v>
      </c>
      <c r="E770" s="172" t="s">
        <v>60</v>
      </c>
      <c r="F770" s="172" t="s">
        <v>1426</v>
      </c>
      <c r="G770" s="172" t="s">
        <v>84</v>
      </c>
      <c r="H770" s="177">
        <v>1</v>
      </c>
      <c r="I770" s="178">
        <v>0</v>
      </c>
      <c r="J770" s="176">
        <v>46073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-15</v>
      </c>
    </row>
    <row r="771" spans="1:16" ht="19.5" hidden="1" customHeight="1">
      <c r="A771" s="172" t="s">
        <v>2517</v>
      </c>
      <c r="B771" s="176">
        <v>46079</v>
      </c>
      <c r="C771" s="172" t="s">
        <v>92</v>
      </c>
      <c r="D771" s="172" t="s">
        <v>24</v>
      </c>
      <c r="E771" s="172" t="s">
        <v>56</v>
      </c>
      <c r="F771" s="172" t="s">
        <v>1213</v>
      </c>
      <c r="G771" s="172" t="s">
        <v>84</v>
      </c>
      <c r="H771" s="177">
        <v>1</v>
      </c>
      <c r="I771" s="178">
        <v>0</v>
      </c>
      <c r="J771" s="176">
        <v>46066</v>
      </c>
      <c r="K771" s="172" t="s">
        <v>93</v>
      </c>
      <c r="L771" s="172" t="s">
        <v>94</v>
      </c>
      <c r="M771" s="179">
        <v>0</v>
      </c>
      <c r="N771" s="177"/>
      <c r="O771" s="177">
        <v>36</v>
      </c>
      <c r="P771" s="180">
        <v>-56.94</v>
      </c>
    </row>
    <row r="772" spans="1:16" ht="19.5" hidden="1" customHeight="1">
      <c r="A772" s="172" t="s">
        <v>2517</v>
      </c>
      <c r="B772" s="176">
        <v>46079</v>
      </c>
      <c r="C772" s="172" t="s">
        <v>81</v>
      </c>
      <c r="D772" s="172" t="s">
        <v>95</v>
      </c>
      <c r="E772" s="172" t="s">
        <v>56</v>
      </c>
      <c r="F772" s="172" t="s">
        <v>1213</v>
      </c>
      <c r="G772" s="172" t="s">
        <v>84</v>
      </c>
      <c r="H772" s="177">
        <v>1</v>
      </c>
      <c r="I772" s="178">
        <v>0</v>
      </c>
      <c r="J772" s="176">
        <v>46066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-13.69</v>
      </c>
    </row>
    <row r="773" spans="1:16" ht="19.5" hidden="1" customHeight="1">
      <c r="A773" s="172" t="s">
        <v>2517</v>
      </c>
      <c r="B773" s="176">
        <v>46079</v>
      </c>
      <c r="C773" s="172" t="s">
        <v>92</v>
      </c>
      <c r="D773" s="172" t="s">
        <v>96</v>
      </c>
      <c r="E773" s="172" t="s">
        <v>56</v>
      </c>
      <c r="F773" s="172" t="s">
        <v>1213</v>
      </c>
      <c r="G773" s="172" t="s">
        <v>84</v>
      </c>
      <c r="H773" s="177">
        <v>1</v>
      </c>
      <c r="I773" s="178">
        <v>0</v>
      </c>
      <c r="J773" s="176">
        <v>46066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0</v>
      </c>
    </row>
    <row r="774" spans="1:16" ht="19.5" hidden="1" customHeight="1">
      <c r="A774" s="172" t="s">
        <v>2517</v>
      </c>
      <c r="B774" s="176">
        <v>46079</v>
      </c>
      <c r="C774" s="172" t="s">
        <v>92</v>
      </c>
      <c r="D774" s="172" t="s">
        <v>97</v>
      </c>
      <c r="E774" s="172" t="s">
        <v>56</v>
      </c>
      <c r="F774" s="172" t="s">
        <v>1213</v>
      </c>
      <c r="G774" s="172" t="s">
        <v>84</v>
      </c>
      <c r="H774" s="177">
        <v>1</v>
      </c>
      <c r="I774" s="178">
        <v>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-56.94</v>
      </c>
    </row>
    <row r="775" spans="1:16" ht="19.5" hidden="1" customHeight="1">
      <c r="A775" s="172" t="s">
        <v>2517</v>
      </c>
      <c r="B775" s="176">
        <v>46079</v>
      </c>
      <c r="C775" s="172" t="s">
        <v>81</v>
      </c>
      <c r="D775" s="172" t="s">
        <v>98</v>
      </c>
      <c r="E775" s="172" t="s">
        <v>56</v>
      </c>
      <c r="F775" s="172" t="s">
        <v>1213</v>
      </c>
      <c r="G775" s="172" t="s">
        <v>84</v>
      </c>
      <c r="H775" s="177">
        <v>1</v>
      </c>
      <c r="I775" s="178">
        <v>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-15</v>
      </c>
    </row>
    <row r="776" spans="1:16" ht="19.5" hidden="1" customHeight="1">
      <c r="A776" s="172" t="s">
        <v>2518</v>
      </c>
      <c r="B776" s="176">
        <v>46079</v>
      </c>
      <c r="C776" s="172" t="s">
        <v>92</v>
      </c>
      <c r="D776" s="172" t="s">
        <v>24</v>
      </c>
      <c r="E776" s="172" t="s">
        <v>39</v>
      </c>
      <c r="F776" s="172" t="s">
        <v>117</v>
      </c>
      <c r="G776" s="172" t="s">
        <v>84</v>
      </c>
      <c r="H776" s="177">
        <v>1</v>
      </c>
      <c r="I776" s="178">
        <v>2350</v>
      </c>
      <c r="J776" s="176">
        <v>46069</v>
      </c>
      <c r="K776" s="172" t="s">
        <v>93</v>
      </c>
      <c r="L776" s="172" t="s">
        <v>94</v>
      </c>
      <c r="M776" s="179">
        <v>0.43</v>
      </c>
      <c r="N776" s="177"/>
      <c r="O776" s="177">
        <v>37</v>
      </c>
      <c r="P776" s="180">
        <v>-112.48</v>
      </c>
    </row>
    <row r="777" spans="1:16" ht="19.5" hidden="1" customHeight="1">
      <c r="A777" s="172" t="s">
        <v>2518</v>
      </c>
      <c r="B777" s="176">
        <v>46079</v>
      </c>
      <c r="C777" s="172" t="s">
        <v>100</v>
      </c>
      <c r="D777" s="172" t="s">
        <v>101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2350</v>
      </c>
      <c r="J777" s="176">
        <v>46069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1126.43</v>
      </c>
    </row>
    <row r="778" spans="1:16" ht="19.5" hidden="1" customHeight="1">
      <c r="A778" s="172" t="s">
        <v>2518</v>
      </c>
      <c r="B778" s="176">
        <v>46079</v>
      </c>
      <c r="C778" s="172" t="s">
        <v>100</v>
      </c>
      <c r="D778" s="172" t="s">
        <v>102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2350</v>
      </c>
      <c r="J778" s="176">
        <v>46069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11.26</v>
      </c>
    </row>
    <row r="779" spans="1:16" ht="19.5" hidden="1" customHeight="1">
      <c r="A779" s="172" t="s">
        <v>2518</v>
      </c>
      <c r="B779" s="176">
        <v>46079</v>
      </c>
      <c r="C779" s="172" t="s">
        <v>100</v>
      </c>
      <c r="D779" s="172" t="s">
        <v>103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2350</v>
      </c>
      <c r="J779" s="176">
        <v>46069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1212.31</v>
      </c>
    </row>
    <row r="780" spans="1:16" ht="19.5" hidden="1" customHeight="1">
      <c r="A780" s="172" t="s">
        <v>2518</v>
      </c>
      <c r="B780" s="176">
        <v>46079</v>
      </c>
      <c r="C780" s="172" t="s">
        <v>104</v>
      </c>
      <c r="D780" s="172" t="s">
        <v>105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2350</v>
      </c>
      <c r="J780" s="176">
        <v>46069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-1010.5</v>
      </c>
    </row>
    <row r="781" spans="1:16" ht="19.5" hidden="1" customHeight="1">
      <c r="A781" s="172" t="s">
        <v>2518</v>
      </c>
      <c r="B781" s="176">
        <v>46079</v>
      </c>
      <c r="C781" s="172" t="s">
        <v>81</v>
      </c>
      <c r="D781" s="172" t="s">
        <v>95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2350</v>
      </c>
      <c r="J781" s="176">
        <v>46069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-25</v>
      </c>
    </row>
    <row r="782" spans="1:16" ht="19.5" hidden="1" customHeight="1">
      <c r="A782" s="172" t="s">
        <v>2519</v>
      </c>
      <c r="B782" s="176">
        <v>46079</v>
      </c>
      <c r="C782" s="172" t="s">
        <v>92</v>
      </c>
      <c r="D782" s="172" t="s">
        <v>24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2500</v>
      </c>
      <c r="J782" s="176">
        <v>46076</v>
      </c>
      <c r="K782" s="172" t="s">
        <v>93</v>
      </c>
      <c r="L782" s="172" t="s">
        <v>94</v>
      </c>
      <c r="M782" s="179">
        <v>0.43</v>
      </c>
      <c r="N782" s="177"/>
      <c r="O782" s="177">
        <v>37</v>
      </c>
      <c r="P782" s="180">
        <v>-129.72</v>
      </c>
    </row>
    <row r="783" spans="1:16" ht="19.5" hidden="1" customHeight="1">
      <c r="A783" s="172" t="s">
        <v>2519</v>
      </c>
      <c r="B783" s="176">
        <v>46079</v>
      </c>
      <c r="C783" s="172" t="s">
        <v>100</v>
      </c>
      <c r="D783" s="172" t="s">
        <v>101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2500</v>
      </c>
      <c r="J783" s="176">
        <v>46076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1129.4000000000001</v>
      </c>
    </row>
    <row r="784" spans="1:16" ht="19.5" hidden="1" customHeight="1">
      <c r="A784" s="172" t="s">
        <v>2519</v>
      </c>
      <c r="B784" s="176">
        <v>46079</v>
      </c>
      <c r="C784" s="172" t="s">
        <v>100</v>
      </c>
      <c r="D784" s="172" t="s">
        <v>102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2500</v>
      </c>
      <c r="J784" s="176">
        <v>46076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11.29</v>
      </c>
    </row>
    <row r="785" spans="1:16" ht="19.5" hidden="1" customHeight="1">
      <c r="A785" s="172" t="s">
        <v>2519</v>
      </c>
      <c r="B785" s="176">
        <v>46079</v>
      </c>
      <c r="C785" s="172" t="s">
        <v>100</v>
      </c>
      <c r="D785" s="172" t="s">
        <v>103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2500</v>
      </c>
      <c r="J785" s="176">
        <v>46076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1359.31</v>
      </c>
    </row>
    <row r="786" spans="1:16" ht="19.5" hidden="1" customHeight="1">
      <c r="A786" s="172" t="s">
        <v>2519</v>
      </c>
      <c r="B786" s="176">
        <v>46079</v>
      </c>
      <c r="C786" s="172" t="s">
        <v>104</v>
      </c>
      <c r="D786" s="172" t="s">
        <v>105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2500</v>
      </c>
      <c r="J786" s="176">
        <v>46076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-1075</v>
      </c>
    </row>
    <row r="787" spans="1:16" ht="19.5" hidden="1" customHeight="1">
      <c r="A787" s="172" t="s">
        <v>2519</v>
      </c>
      <c r="B787" s="176">
        <v>46079</v>
      </c>
      <c r="C787" s="172" t="s">
        <v>81</v>
      </c>
      <c r="D787" s="172" t="s">
        <v>95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2500</v>
      </c>
      <c r="J787" s="176">
        <v>46076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-12.47</v>
      </c>
    </row>
    <row r="788" spans="1:16" ht="19.5" hidden="1" customHeight="1">
      <c r="A788" s="172" t="s">
        <v>2520</v>
      </c>
      <c r="B788" s="176">
        <v>46079</v>
      </c>
      <c r="C788" s="172" t="s">
        <v>92</v>
      </c>
      <c r="D788" s="172" t="s">
        <v>24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2450</v>
      </c>
      <c r="J788" s="176">
        <v>46077</v>
      </c>
      <c r="K788" s="172" t="s">
        <v>93</v>
      </c>
      <c r="L788" s="172" t="s">
        <v>94</v>
      </c>
      <c r="M788" s="179">
        <v>0.43</v>
      </c>
      <c r="N788" s="177"/>
      <c r="O788" s="177">
        <v>36</v>
      </c>
      <c r="P788" s="180">
        <v>-107.71</v>
      </c>
    </row>
    <row r="789" spans="1:16" ht="19.5" hidden="1" customHeight="1">
      <c r="A789" s="172" t="s">
        <v>2520</v>
      </c>
      <c r="B789" s="176">
        <v>46079</v>
      </c>
      <c r="C789" s="172" t="s">
        <v>100</v>
      </c>
      <c r="D789" s="172" t="s">
        <v>101</v>
      </c>
      <c r="E789" s="172" t="s">
        <v>39</v>
      </c>
      <c r="F789" s="172" t="s">
        <v>117</v>
      </c>
      <c r="G789" s="172" t="s">
        <v>84</v>
      </c>
      <c r="H789" s="177">
        <v>1</v>
      </c>
      <c r="I789" s="178">
        <v>2450</v>
      </c>
      <c r="J789" s="176">
        <v>46077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963.98</v>
      </c>
    </row>
    <row r="790" spans="1:16" ht="19.5" hidden="1" customHeight="1">
      <c r="A790" s="172" t="s">
        <v>2520</v>
      </c>
      <c r="B790" s="176">
        <v>46079</v>
      </c>
      <c r="C790" s="172" t="s">
        <v>100</v>
      </c>
      <c r="D790" s="172" t="s">
        <v>102</v>
      </c>
      <c r="E790" s="172" t="s">
        <v>39</v>
      </c>
      <c r="F790" s="172" t="s">
        <v>117</v>
      </c>
      <c r="G790" s="172" t="s">
        <v>84</v>
      </c>
      <c r="H790" s="177">
        <v>1</v>
      </c>
      <c r="I790" s="178">
        <v>2450</v>
      </c>
      <c r="J790" s="176">
        <v>46077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9.64</v>
      </c>
    </row>
    <row r="791" spans="1:16" ht="19.5" hidden="1" customHeight="1">
      <c r="A791" s="172" t="s">
        <v>2520</v>
      </c>
      <c r="B791" s="176">
        <v>46079</v>
      </c>
      <c r="C791" s="172" t="s">
        <v>100</v>
      </c>
      <c r="D791" s="172" t="s">
        <v>103</v>
      </c>
      <c r="E791" s="172" t="s">
        <v>39</v>
      </c>
      <c r="F791" s="172" t="s">
        <v>117</v>
      </c>
      <c r="G791" s="172" t="s">
        <v>84</v>
      </c>
      <c r="H791" s="177">
        <v>1</v>
      </c>
      <c r="I791" s="178">
        <v>2450</v>
      </c>
      <c r="J791" s="176">
        <v>46077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1476.38</v>
      </c>
    </row>
    <row r="792" spans="1:16" ht="19.5" hidden="1" customHeight="1">
      <c r="A792" s="172" t="s">
        <v>2520</v>
      </c>
      <c r="B792" s="176">
        <v>46079</v>
      </c>
      <c r="C792" s="172" t="s">
        <v>104</v>
      </c>
      <c r="D792" s="172" t="s">
        <v>105</v>
      </c>
      <c r="E792" s="172" t="s">
        <v>39</v>
      </c>
      <c r="F792" s="172" t="s">
        <v>117</v>
      </c>
      <c r="G792" s="172" t="s">
        <v>84</v>
      </c>
      <c r="H792" s="177">
        <v>1</v>
      </c>
      <c r="I792" s="178">
        <v>2450</v>
      </c>
      <c r="J792" s="176">
        <v>46077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-1053.5</v>
      </c>
    </row>
    <row r="793" spans="1:16" ht="19.5" hidden="1" customHeight="1">
      <c r="A793" s="172" t="s">
        <v>2520</v>
      </c>
      <c r="B793" s="176">
        <v>46079</v>
      </c>
      <c r="C793" s="172" t="s">
        <v>81</v>
      </c>
      <c r="D793" s="172" t="s">
        <v>95</v>
      </c>
      <c r="E793" s="172" t="s">
        <v>39</v>
      </c>
      <c r="F793" s="172" t="s">
        <v>117</v>
      </c>
      <c r="G793" s="172" t="s">
        <v>84</v>
      </c>
      <c r="H793" s="177">
        <v>1</v>
      </c>
      <c r="I793" s="178">
        <v>2450</v>
      </c>
      <c r="J793" s="176">
        <v>46077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-14.49</v>
      </c>
    </row>
    <row r="794" spans="1:16" ht="19.5" hidden="1" customHeight="1">
      <c r="A794" s="172" t="s">
        <v>2519</v>
      </c>
      <c r="B794" s="176">
        <v>46079</v>
      </c>
      <c r="C794" s="172" t="s">
        <v>81</v>
      </c>
      <c r="D794" s="172" t="s">
        <v>82</v>
      </c>
      <c r="E794" s="172" t="s">
        <v>53</v>
      </c>
      <c r="F794" s="172" t="s">
        <v>120</v>
      </c>
      <c r="G794" s="172" t="s">
        <v>84</v>
      </c>
      <c r="H794" s="177">
        <v>1</v>
      </c>
      <c r="I794" s="178">
        <v>0</v>
      </c>
      <c r="J794" s="176">
        <v>46076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-21.46</v>
      </c>
    </row>
    <row r="795" spans="1:16" ht="19.5" hidden="1" customHeight="1">
      <c r="A795" s="172" t="s">
        <v>2521</v>
      </c>
      <c r="B795" s="176">
        <v>46079</v>
      </c>
      <c r="C795" s="172" t="s">
        <v>92</v>
      </c>
      <c r="D795" s="172" t="s">
        <v>24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2400</v>
      </c>
      <c r="J795" s="176">
        <v>46078</v>
      </c>
      <c r="K795" s="172" t="s">
        <v>93</v>
      </c>
      <c r="L795" s="172" t="s">
        <v>94</v>
      </c>
      <c r="M795" s="179">
        <v>0.43</v>
      </c>
      <c r="N795" s="177"/>
      <c r="O795" s="177">
        <v>37</v>
      </c>
      <c r="P795" s="180">
        <v>-127.72</v>
      </c>
    </row>
    <row r="796" spans="1:16" ht="19.5" hidden="1" customHeight="1">
      <c r="A796" s="172" t="s">
        <v>2521</v>
      </c>
      <c r="B796" s="176">
        <v>46079</v>
      </c>
      <c r="C796" s="172" t="s">
        <v>100</v>
      </c>
      <c r="D796" s="172" t="s">
        <v>101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2400</v>
      </c>
      <c r="J796" s="176">
        <v>46078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997.14</v>
      </c>
    </row>
    <row r="797" spans="1:16" ht="19.5" hidden="1" customHeight="1">
      <c r="A797" s="172" t="s">
        <v>2521</v>
      </c>
      <c r="B797" s="176">
        <v>46079</v>
      </c>
      <c r="C797" s="172" t="s">
        <v>100</v>
      </c>
      <c r="D797" s="172" t="s">
        <v>102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2400</v>
      </c>
      <c r="J797" s="176">
        <v>46078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9.9700000000000006</v>
      </c>
    </row>
    <row r="798" spans="1:16" ht="19.5" hidden="1" customHeight="1">
      <c r="A798" s="172" t="s">
        <v>2521</v>
      </c>
      <c r="B798" s="176">
        <v>46079</v>
      </c>
      <c r="C798" s="172" t="s">
        <v>100</v>
      </c>
      <c r="D798" s="172" t="s">
        <v>103</v>
      </c>
      <c r="E798" s="172" t="s">
        <v>55</v>
      </c>
      <c r="F798" s="172" t="s">
        <v>1272</v>
      </c>
      <c r="G798" s="172" t="s">
        <v>84</v>
      </c>
      <c r="H798" s="177">
        <v>1</v>
      </c>
      <c r="I798" s="178">
        <v>2400</v>
      </c>
      <c r="J798" s="176">
        <v>46078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1392.89</v>
      </c>
    </row>
    <row r="799" spans="1:16" ht="19.5" hidden="1" customHeight="1">
      <c r="A799" s="172" t="s">
        <v>2521</v>
      </c>
      <c r="B799" s="176">
        <v>46079</v>
      </c>
      <c r="C799" s="172" t="s">
        <v>104</v>
      </c>
      <c r="D799" s="172" t="s">
        <v>105</v>
      </c>
      <c r="E799" s="172" t="s">
        <v>55</v>
      </c>
      <c r="F799" s="172" t="s">
        <v>1272</v>
      </c>
      <c r="G799" s="172" t="s">
        <v>84</v>
      </c>
      <c r="H799" s="177">
        <v>1</v>
      </c>
      <c r="I799" s="178">
        <v>2400</v>
      </c>
      <c r="J799" s="176">
        <v>46078</v>
      </c>
      <c r="K799" s="172" t="s">
        <v>93</v>
      </c>
      <c r="L799" s="172" t="s">
        <v>94</v>
      </c>
      <c r="M799" s="179">
        <v>0.43</v>
      </c>
      <c r="N799" s="177"/>
      <c r="O799" s="177"/>
      <c r="P799" s="180">
        <v>-1032</v>
      </c>
    </row>
    <row r="800" spans="1:16" ht="19.5" hidden="1" customHeight="1">
      <c r="A800" s="172" t="s">
        <v>2521</v>
      </c>
      <c r="B800" s="176">
        <v>46079</v>
      </c>
      <c r="C800" s="172" t="s">
        <v>81</v>
      </c>
      <c r="D800" s="172" t="s">
        <v>95</v>
      </c>
      <c r="E800" s="172" t="s">
        <v>55</v>
      </c>
      <c r="F800" s="172" t="s">
        <v>1272</v>
      </c>
      <c r="G800" s="172" t="s">
        <v>84</v>
      </c>
      <c r="H800" s="177">
        <v>1</v>
      </c>
      <c r="I800" s="178">
        <v>2400</v>
      </c>
      <c r="J800" s="176">
        <v>46078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-10.98</v>
      </c>
    </row>
    <row r="801" spans="1:16" ht="19.5" hidden="1" customHeight="1">
      <c r="A801" s="172" t="s">
        <v>2521</v>
      </c>
      <c r="B801" s="176">
        <v>46079</v>
      </c>
      <c r="C801" s="172" t="s">
        <v>81</v>
      </c>
      <c r="D801" s="172" t="s">
        <v>82</v>
      </c>
      <c r="E801" s="172" t="s">
        <v>55</v>
      </c>
      <c r="F801" s="172" t="s">
        <v>1272</v>
      </c>
      <c r="G801" s="172" t="s">
        <v>84</v>
      </c>
      <c r="H801" s="177">
        <v>1</v>
      </c>
      <c r="I801" s="178">
        <v>0</v>
      </c>
      <c r="J801" s="176">
        <v>46078</v>
      </c>
      <c r="K801" s="172" t="s">
        <v>85</v>
      </c>
      <c r="L801" s="172" t="s">
        <v>85</v>
      </c>
      <c r="M801" s="179">
        <v>0</v>
      </c>
      <c r="N801" s="177"/>
      <c r="O801" s="177"/>
      <c r="P801" s="180">
        <v>-18.95</v>
      </c>
    </row>
    <row r="802" spans="1:16" ht="19.5" hidden="1" customHeight="1">
      <c r="A802" s="172" t="s">
        <v>2522</v>
      </c>
      <c r="B802" s="176">
        <v>46079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46073</v>
      </c>
      <c r="K802" s="172" t="s">
        <v>93</v>
      </c>
      <c r="L802" s="172" t="s">
        <v>94</v>
      </c>
      <c r="M802" s="179">
        <v>0</v>
      </c>
      <c r="N802" s="177"/>
      <c r="O802" s="177">
        <v>38</v>
      </c>
      <c r="P802" s="180">
        <v>-56.94</v>
      </c>
    </row>
    <row r="803" spans="1:16" ht="19.5" hidden="1" customHeight="1">
      <c r="A803" s="172" t="s">
        <v>2522</v>
      </c>
      <c r="B803" s="176">
        <v>46079</v>
      </c>
      <c r="C803" s="172" t="s">
        <v>92</v>
      </c>
      <c r="D803" s="172" t="s">
        <v>96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46073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hidden="1" customHeight="1">
      <c r="A804" s="172" t="s">
        <v>2522</v>
      </c>
      <c r="B804" s="176">
        <v>46079</v>
      </c>
      <c r="C804" s="172" t="s">
        <v>92</v>
      </c>
      <c r="D804" s="172" t="s">
        <v>97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0</v>
      </c>
      <c r="J804" s="176">
        <v>46073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-56.94</v>
      </c>
    </row>
    <row r="805" spans="1:16" ht="19.5" hidden="1" customHeight="1">
      <c r="A805" s="172" t="s">
        <v>2523</v>
      </c>
      <c r="B805" s="176">
        <v>46079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2500</v>
      </c>
      <c r="J805" s="176">
        <v>46076</v>
      </c>
      <c r="K805" s="172" t="s">
        <v>93</v>
      </c>
      <c r="L805" s="172" t="s">
        <v>94</v>
      </c>
      <c r="M805" s="179">
        <v>0.43</v>
      </c>
      <c r="N805" s="177"/>
      <c r="O805" s="177">
        <v>37</v>
      </c>
      <c r="P805" s="180">
        <v>-129.72</v>
      </c>
    </row>
    <row r="806" spans="1:16" ht="19.5" hidden="1" customHeight="1">
      <c r="A806" s="172" t="s">
        <v>2523</v>
      </c>
      <c r="B806" s="176">
        <v>46079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2500</v>
      </c>
      <c r="J806" s="176">
        <v>46076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1069.06</v>
      </c>
    </row>
    <row r="807" spans="1:16" ht="19.5" hidden="1" customHeight="1">
      <c r="A807" s="172" t="s">
        <v>2523</v>
      </c>
      <c r="B807" s="176">
        <v>46079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2500</v>
      </c>
      <c r="J807" s="176">
        <v>46076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10.69</v>
      </c>
    </row>
    <row r="808" spans="1:16" ht="19.5" hidden="1" customHeight="1">
      <c r="A808" s="172" t="s">
        <v>2523</v>
      </c>
      <c r="B808" s="176">
        <v>46079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2500</v>
      </c>
      <c r="J808" s="176">
        <v>46076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1420.25</v>
      </c>
    </row>
    <row r="809" spans="1:16" ht="19.5" hidden="1" customHeight="1">
      <c r="A809" s="172" t="s">
        <v>2523</v>
      </c>
      <c r="B809" s="176">
        <v>46079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2500</v>
      </c>
      <c r="J809" s="176">
        <v>46076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-1075</v>
      </c>
    </row>
    <row r="810" spans="1:16" ht="19.5" hidden="1" customHeight="1">
      <c r="A810" s="172" t="s">
        <v>2523</v>
      </c>
      <c r="B810" s="176">
        <v>46079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2500</v>
      </c>
      <c r="J810" s="176">
        <v>46076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-12.44</v>
      </c>
    </row>
    <row r="811" spans="1:16" ht="19.5" hidden="1" customHeight="1">
      <c r="A811" s="172" t="s">
        <v>2524</v>
      </c>
      <c r="B811" s="176">
        <v>46079</v>
      </c>
      <c r="C811" s="172" t="s">
        <v>92</v>
      </c>
      <c r="D811" s="172" t="s">
        <v>24</v>
      </c>
      <c r="E811" s="172" t="s">
        <v>41</v>
      </c>
      <c r="F811" s="172" t="s">
        <v>83</v>
      </c>
      <c r="G811" s="172" t="s">
        <v>84</v>
      </c>
      <c r="H811" s="177">
        <v>1</v>
      </c>
      <c r="I811" s="178">
        <v>2500</v>
      </c>
      <c r="J811" s="176">
        <v>46078</v>
      </c>
      <c r="K811" s="172" t="s">
        <v>93</v>
      </c>
      <c r="L811" s="172" t="s">
        <v>94</v>
      </c>
      <c r="M811" s="179">
        <v>0.43</v>
      </c>
      <c r="N811" s="177"/>
      <c r="O811" s="177">
        <v>37</v>
      </c>
      <c r="P811" s="180">
        <v>-115.48</v>
      </c>
    </row>
    <row r="812" spans="1:16" ht="19.5" hidden="1" customHeight="1">
      <c r="A812" s="172" t="s">
        <v>2524</v>
      </c>
      <c r="B812" s="176">
        <v>46079</v>
      </c>
      <c r="C812" s="172" t="s">
        <v>100</v>
      </c>
      <c r="D812" s="172" t="s">
        <v>101</v>
      </c>
      <c r="E812" s="172" t="s">
        <v>41</v>
      </c>
      <c r="F812" s="172" t="s">
        <v>83</v>
      </c>
      <c r="G812" s="172" t="s">
        <v>84</v>
      </c>
      <c r="H812" s="177">
        <v>1</v>
      </c>
      <c r="I812" s="178">
        <v>2500</v>
      </c>
      <c r="J812" s="176">
        <v>46078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7.68</v>
      </c>
    </row>
    <row r="813" spans="1:16" ht="19.5" hidden="1" customHeight="1">
      <c r="A813" s="172" t="s">
        <v>2524</v>
      </c>
      <c r="B813" s="176">
        <v>46079</v>
      </c>
      <c r="C813" s="172" t="s">
        <v>100</v>
      </c>
      <c r="D813" s="172" t="s">
        <v>102</v>
      </c>
      <c r="E813" s="172" t="s">
        <v>41</v>
      </c>
      <c r="F813" s="172" t="s">
        <v>83</v>
      </c>
      <c r="G813" s="172" t="s">
        <v>84</v>
      </c>
      <c r="H813" s="177">
        <v>1</v>
      </c>
      <c r="I813" s="178">
        <v>2500</v>
      </c>
      <c r="J813" s="176">
        <v>46078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0.08</v>
      </c>
    </row>
    <row r="814" spans="1:16" ht="19.5" hidden="1" customHeight="1">
      <c r="A814" s="172" t="s">
        <v>2524</v>
      </c>
      <c r="B814" s="176">
        <v>46079</v>
      </c>
      <c r="C814" s="172" t="s">
        <v>100</v>
      </c>
      <c r="D814" s="172" t="s">
        <v>103</v>
      </c>
      <c r="E814" s="172" t="s">
        <v>41</v>
      </c>
      <c r="F814" s="172" t="s">
        <v>83</v>
      </c>
      <c r="G814" s="172" t="s">
        <v>84</v>
      </c>
      <c r="H814" s="177">
        <v>1</v>
      </c>
      <c r="I814" s="178">
        <v>2500</v>
      </c>
      <c r="J814" s="176">
        <v>46078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2492.2399999999998</v>
      </c>
    </row>
    <row r="815" spans="1:16" ht="19.5" hidden="1" customHeight="1">
      <c r="A815" s="172" t="s">
        <v>2524</v>
      </c>
      <c r="B815" s="176">
        <v>46079</v>
      </c>
      <c r="C815" s="172" t="s">
        <v>104</v>
      </c>
      <c r="D815" s="172" t="s">
        <v>105</v>
      </c>
      <c r="E815" s="172" t="s">
        <v>41</v>
      </c>
      <c r="F815" s="172" t="s">
        <v>83</v>
      </c>
      <c r="G815" s="172" t="s">
        <v>84</v>
      </c>
      <c r="H815" s="177">
        <v>1</v>
      </c>
      <c r="I815" s="178">
        <v>2500</v>
      </c>
      <c r="J815" s="176">
        <v>46078</v>
      </c>
      <c r="K815" s="172" t="s">
        <v>93</v>
      </c>
      <c r="L815" s="172" t="s">
        <v>94</v>
      </c>
      <c r="M815" s="179">
        <v>0.43</v>
      </c>
      <c r="N815" s="177"/>
      <c r="O815" s="177"/>
      <c r="P815" s="180">
        <v>-1075</v>
      </c>
    </row>
    <row r="816" spans="1:16" ht="19.5" hidden="1" customHeight="1">
      <c r="A816" s="172" t="s">
        <v>2524</v>
      </c>
      <c r="B816" s="176">
        <v>46079</v>
      </c>
      <c r="C816" s="172" t="s">
        <v>81</v>
      </c>
      <c r="D816" s="172" t="s">
        <v>95</v>
      </c>
      <c r="E816" s="172" t="s">
        <v>41</v>
      </c>
      <c r="F816" s="172" t="s">
        <v>83</v>
      </c>
      <c r="G816" s="172" t="s">
        <v>84</v>
      </c>
      <c r="H816" s="177">
        <v>1</v>
      </c>
      <c r="I816" s="178">
        <v>2500</v>
      </c>
      <c r="J816" s="176">
        <v>46078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-13.12</v>
      </c>
    </row>
    <row r="817" spans="1:16" ht="19.5" hidden="1" customHeight="1">
      <c r="A817" s="172" t="s">
        <v>2525</v>
      </c>
      <c r="B817" s="176">
        <v>46079</v>
      </c>
      <c r="C817" s="172" t="s">
        <v>92</v>
      </c>
      <c r="D817" s="172" t="s">
        <v>24</v>
      </c>
      <c r="E817" s="172" t="s">
        <v>43</v>
      </c>
      <c r="F817" s="172" t="s">
        <v>125</v>
      </c>
      <c r="G817" s="172" t="s">
        <v>84</v>
      </c>
      <c r="H817" s="177">
        <v>1</v>
      </c>
      <c r="I817" s="178">
        <v>2500</v>
      </c>
      <c r="J817" s="176">
        <v>46078</v>
      </c>
      <c r="K817" s="172" t="s">
        <v>93</v>
      </c>
      <c r="L817" s="172" t="s">
        <v>94</v>
      </c>
      <c r="M817" s="179">
        <v>0.43</v>
      </c>
      <c r="N817" s="177"/>
      <c r="O817" s="177">
        <v>37</v>
      </c>
      <c r="P817" s="180">
        <v>-115.48</v>
      </c>
    </row>
    <row r="818" spans="1:16" ht="19.5" hidden="1" customHeight="1">
      <c r="A818" s="172" t="s">
        <v>2525</v>
      </c>
      <c r="B818" s="176">
        <v>46079</v>
      </c>
      <c r="C818" s="172" t="s">
        <v>100</v>
      </c>
      <c r="D818" s="172" t="s">
        <v>101</v>
      </c>
      <c r="E818" s="172" t="s">
        <v>43</v>
      </c>
      <c r="F818" s="172" t="s">
        <v>125</v>
      </c>
      <c r="G818" s="172" t="s">
        <v>84</v>
      </c>
      <c r="H818" s="177">
        <v>1</v>
      </c>
      <c r="I818" s="178">
        <v>2500</v>
      </c>
      <c r="J818" s="176">
        <v>46078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1156.19</v>
      </c>
    </row>
    <row r="819" spans="1:16" ht="19.5" hidden="1" customHeight="1">
      <c r="A819" s="172" t="s">
        <v>2525</v>
      </c>
      <c r="B819" s="176">
        <v>46079</v>
      </c>
      <c r="C819" s="172" t="s">
        <v>100</v>
      </c>
      <c r="D819" s="172" t="s">
        <v>102</v>
      </c>
      <c r="E819" s="172" t="s">
        <v>43</v>
      </c>
      <c r="F819" s="172" t="s">
        <v>125</v>
      </c>
      <c r="G819" s="172" t="s">
        <v>84</v>
      </c>
      <c r="H819" s="177">
        <v>1</v>
      </c>
      <c r="I819" s="178">
        <v>2500</v>
      </c>
      <c r="J819" s="176">
        <v>46078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11.56</v>
      </c>
    </row>
    <row r="820" spans="1:16" ht="19.5" hidden="1" customHeight="1">
      <c r="A820" s="172" t="s">
        <v>2525</v>
      </c>
      <c r="B820" s="176">
        <v>46079</v>
      </c>
      <c r="C820" s="172" t="s">
        <v>100</v>
      </c>
      <c r="D820" s="172" t="s">
        <v>103</v>
      </c>
      <c r="E820" s="172" t="s">
        <v>43</v>
      </c>
      <c r="F820" s="172" t="s">
        <v>125</v>
      </c>
      <c r="G820" s="172" t="s">
        <v>84</v>
      </c>
      <c r="H820" s="177">
        <v>1</v>
      </c>
      <c r="I820" s="178">
        <v>2500</v>
      </c>
      <c r="J820" s="176">
        <v>46078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1332.25</v>
      </c>
    </row>
    <row r="821" spans="1:16" ht="19.5" hidden="1" customHeight="1">
      <c r="A821" s="172" t="s">
        <v>2525</v>
      </c>
      <c r="B821" s="176">
        <v>46079</v>
      </c>
      <c r="C821" s="172" t="s">
        <v>104</v>
      </c>
      <c r="D821" s="172" t="s">
        <v>105</v>
      </c>
      <c r="E821" s="172" t="s">
        <v>43</v>
      </c>
      <c r="F821" s="172" t="s">
        <v>125</v>
      </c>
      <c r="G821" s="172" t="s">
        <v>84</v>
      </c>
      <c r="H821" s="177">
        <v>1</v>
      </c>
      <c r="I821" s="178">
        <v>2500</v>
      </c>
      <c r="J821" s="176">
        <v>46078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-1075</v>
      </c>
    </row>
    <row r="822" spans="1:16" ht="19.5" hidden="1" customHeight="1">
      <c r="A822" s="172" t="s">
        <v>2525</v>
      </c>
      <c r="B822" s="176">
        <v>46079</v>
      </c>
      <c r="C822" s="172" t="s">
        <v>81</v>
      </c>
      <c r="D822" s="172" t="s">
        <v>95</v>
      </c>
      <c r="E822" s="172" t="s">
        <v>43</v>
      </c>
      <c r="F822" s="172" t="s">
        <v>125</v>
      </c>
      <c r="G822" s="172" t="s">
        <v>84</v>
      </c>
      <c r="H822" s="177">
        <v>1</v>
      </c>
      <c r="I822" s="178">
        <v>2500</v>
      </c>
      <c r="J822" s="176">
        <v>46078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-13.73</v>
      </c>
    </row>
    <row r="823" spans="1:16" ht="19.5" hidden="1" customHeight="1">
      <c r="A823" s="172" t="s">
        <v>2526</v>
      </c>
      <c r="B823" s="176">
        <v>46079</v>
      </c>
      <c r="C823" s="172" t="s">
        <v>92</v>
      </c>
      <c r="D823" s="172" t="s">
        <v>24</v>
      </c>
      <c r="E823" s="172" t="s">
        <v>43</v>
      </c>
      <c r="F823" s="172" t="s">
        <v>125</v>
      </c>
      <c r="G823" s="172" t="s">
        <v>84</v>
      </c>
      <c r="H823" s="177">
        <v>1</v>
      </c>
      <c r="I823" s="178">
        <v>2500</v>
      </c>
      <c r="J823" s="176">
        <v>46077</v>
      </c>
      <c r="K823" s="172" t="s">
        <v>93</v>
      </c>
      <c r="L823" s="172" t="s">
        <v>94</v>
      </c>
      <c r="M823" s="179">
        <v>0.43</v>
      </c>
      <c r="N823" s="177"/>
      <c r="O823" s="177">
        <v>36</v>
      </c>
      <c r="P823" s="180">
        <v>-108.61</v>
      </c>
    </row>
    <row r="824" spans="1:16" ht="19.5" hidden="1" customHeight="1">
      <c r="A824" s="172" t="s">
        <v>2526</v>
      </c>
      <c r="B824" s="176">
        <v>46079</v>
      </c>
      <c r="C824" s="172" t="s">
        <v>100</v>
      </c>
      <c r="D824" s="172" t="s">
        <v>101</v>
      </c>
      <c r="E824" s="172" t="s">
        <v>43</v>
      </c>
      <c r="F824" s="172" t="s">
        <v>125</v>
      </c>
      <c r="G824" s="172" t="s">
        <v>84</v>
      </c>
      <c r="H824" s="177">
        <v>1</v>
      </c>
      <c r="I824" s="178">
        <v>2500</v>
      </c>
      <c r="J824" s="176">
        <v>46077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1037.07</v>
      </c>
    </row>
    <row r="825" spans="1:16" ht="19.5" hidden="1" customHeight="1">
      <c r="A825" s="172" t="s">
        <v>2526</v>
      </c>
      <c r="B825" s="176">
        <v>46079</v>
      </c>
      <c r="C825" s="172" t="s">
        <v>100</v>
      </c>
      <c r="D825" s="172" t="s">
        <v>102</v>
      </c>
      <c r="E825" s="172" t="s">
        <v>43</v>
      </c>
      <c r="F825" s="172" t="s">
        <v>125</v>
      </c>
      <c r="G825" s="172" t="s">
        <v>84</v>
      </c>
      <c r="H825" s="177">
        <v>1</v>
      </c>
      <c r="I825" s="178">
        <v>2500</v>
      </c>
      <c r="J825" s="176">
        <v>46077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10.37</v>
      </c>
    </row>
    <row r="826" spans="1:16" ht="19.5" hidden="1" customHeight="1">
      <c r="A826" s="172" t="s">
        <v>2526</v>
      </c>
      <c r="B826" s="176">
        <v>46079</v>
      </c>
      <c r="C826" s="172" t="s">
        <v>100</v>
      </c>
      <c r="D826" s="172" t="s">
        <v>103</v>
      </c>
      <c r="E826" s="172" t="s">
        <v>43</v>
      </c>
      <c r="F826" s="172" t="s">
        <v>125</v>
      </c>
      <c r="G826" s="172" t="s">
        <v>84</v>
      </c>
      <c r="H826" s="177">
        <v>1</v>
      </c>
      <c r="I826" s="178">
        <v>2500</v>
      </c>
      <c r="J826" s="176">
        <v>46077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1452.56</v>
      </c>
    </row>
    <row r="827" spans="1:16" ht="19.5" hidden="1" customHeight="1">
      <c r="A827" s="172" t="s">
        <v>2526</v>
      </c>
      <c r="B827" s="176">
        <v>46079</v>
      </c>
      <c r="C827" s="172" t="s">
        <v>104</v>
      </c>
      <c r="D827" s="172" t="s">
        <v>105</v>
      </c>
      <c r="E827" s="172" t="s">
        <v>43</v>
      </c>
      <c r="F827" s="172" t="s">
        <v>125</v>
      </c>
      <c r="G827" s="172" t="s">
        <v>84</v>
      </c>
      <c r="H827" s="177">
        <v>1</v>
      </c>
      <c r="I827" s="178">
        <v>2500</v>
      </c>
      <c r="J827" s="176">
        <v>46077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-1075</v>
      </c>
    </row>
    <row r="828" spans="1:16" ht="19.5" hidden="1" customHeight="1">
      <c r="A828" s="172" t="s">
        <v>2526</v>
      </c>
      <c r="B828" s="176">
        <v>46079</v>
      </c>
      <c r="C828" s="172" t="s">
        <v>81</v>
      </c>
      <c r="D828" s="172" t="s">
        <v>95</v>
      </c>
      <c r="E828" s="172" t="s">
        <v>43</v>
      </c>
      <c r="F828" s="172" t="s">
        <v>125</v>
      </c>
      <c r="G828" s="172" t="s">
        <v>84</v>
      </c>
      <c r="H828" s="177">
        <v>1</v>
      </c>
      <c r="I828" s="178">
        <v>2500</v>
      </c>
      <c r="J828" s="176">
        <v>46077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-11.69</v>
      </c>
    </row>
    <row r="829" spans="1:16" ht="19.5" hidden="1" customHeight="1">
      <c r="A829" s="172" t="s">
        <v>2523</v>
      </c>
      <c r="B829" s="176">
        <v>46079</v>
      </c>
      <c r="C829" s="172" t="s">
        <v>81</v>
      </c>
      <c r="D829" s="172" t="s">
        <v>82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46076</v>
      </c>
      <c r="K829" s="172" t="s">
        <v>85</v>
      </c>
      <c r="L829" s="172" t="s">
        <v>85</v>
      </c>
      <c r="M829" s="179">
        <v>0</v>
      </c>
      <c r="N829" s="177"/>
      <c r="O829" s="177"/>
      <c r="P829" s="180">
        <v>-20.309999999999999</v>
      </c>
    </row>
    <row r="830" spans="1:16" ht="19.5" hidden="1" customHeight="1">
      <c r="A830" s="172" t="s">
        <v>2527</v>
      </c>
      <c r="B830" s="176">
        <v>46079</v>
      </c>
      <c r="C830" s="172" t="s">
        <v>92</v>
      </c>
      <c r="D830" s="172" t="s">
        <v>24</v>
      </c>
      <c r="E830" s="172" t="s">
        <v>42</v>
      </c>
      <c r="F830" s="172" t="s">
        <v>89</v>
      </c>
      <c r="G830" s="172" t="s">
        <v>84</v>
      </c>
      <c r="H830" s="177">
        <v>1</v>
      </c>
      <c r="I830" s="178">
        <v>0</v>
      </c>
      <c r="J830" s="176">
        <v>46076</v>
      </c>
      <c r="K830" s="172" t="s">
        <v>93</v>
      </c>
      <c r="L830" s="172" t="s">
        <v>94</v>
      </c>
      <c r="M830" s="179">
        <v>0</v>
      </c>
      <c r="N830" s="177"/>
      <c r="O830" s="177">
        <v>37</v>
      </c>
      <c r="P830" s="180">
        <v>-46.77</v>
      </c>
    </row>
    <row r="831" spans="1:16" ht="19.5" hidden="1" customHeight="1">
      <c r="A831" s="172" t="s">
        <v>2527</v>
      </c>
      <c r="B831" s="176">
        <v>46079</v>
      </c>
      <c r="C831" s="172" t="s">
        <v>81</v>
      </c>
      <c r="D831" s="172" t="s">
        <v>95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-14.81</v>
      </c>
    </row>
    <row r="832" spans="1:16" ht="19.5" hidden="1" customHeight="1">
      <c r="A832" s="172" t="s">
        <v>2527</v>
      </c>
      <c r="B832" s="176">
        <v>46079</v>
      </c>
      <c r="C832" s="172" t="s">
        <v>92</v>
      </c>
      <c r="D832" s="172" t="s">
        <v>96</v>
      </c>
      <c r="E832" s="172" t="s">
        <v>42</v>
      </c>
      <c r="F832" s="172" t="s">
        <v>89</v>
      </c>
      <c r="G832" s="172" t="s">
        <v>84</v>
      </c>
      <c r="H832" s="177">
        <v>1</v>
      </c>
      <c r="I832" s="178">
        <v>0</v>
      </c>
      <c r="J832" s="176">
        <v>46076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2527</v>
      </c>
      <c r="B833" s="176">
        <v>46079</v>
      </c>
      <c r="C833" s="172" t="s">
        <v>92</v>
      </c>
      <c r="D833" s="172" t="s">
        <v>97</v>
      </c>
      <c r="E833" s="172" t="s">
        <v>42</v>
      </c>
      <c r="F833" s="172" t="s">
        <v>89</v>
      </c>
      <c r="G833" s="172" t="s">
        <v>84</v>
      </c>
      <c r="H833" s="177">
        <v>1</v>
      </c>
      <c r="I833" s="178">
        <v>0</v>
      </c>
      <c r="J833" s="176">
        <v>46076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-46.77</v>
      </c>
    </row>
    <row r="834" spans="1:16" ht="19.5" hidden="1" customHeight="1">
      <c r="A834" s="172" t="s">
        <v>2527</v>
      </c>
      <c r="B834" s="176">
        <v>46079</v>
      </c>
      <c r="C834" s="172" t="s">
        <v>81</v>
      </c>
      <c r="D834" s="172" t="s">
        <v>98</v>
      </c>
      <c r="E834" s="172" t="s">
        <v>42</v>
      </c>
      <c r="F834" s="172" t="s">
        <v>89</v>
      </c>
      <c r="G834" s="172" t="s">
        <v>84</v>
      </c>
      <c r="H834" s="177">
        <v>1</v>
      </c>
      <c r="I834" s="178">
        <v>0</v>
      </c>
      <c r="J834" s="176">
        <v>46076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-15</v>
      </c>
    </row>
    <row r="835" spans="1:16" ht="19.5" hidden="1" customHeight="1">
      <c r="A835" s="172" t="s">
        <v>2526</v>
      </c>
      <c r="B835" s="176">
        <v>46079</v>
      </c>
      <c r="C835" s="172" t="s">
        <v>81</v>
      </c>
      <c r="D835" s="172" t="s">
        <v>82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46077</v>
      </c>
      <c r="K835" s="172" t="s">
        <v>85</v>
      </c>
      <c r="L835" s="172" t="s">
        <v>85</v>
      </c>
      <c r="M835" s="179">
        <v>0</v>
      </c>
      <c r="N835" s="177"/>
      <c r="O835" s="177"/>
      <c r="P835" s="180">
        <v>-19.7</v>
      </c>
    </row>
    <row r="836" spans="1:16" ht="19.5" hidden="1" customHeight="1">
      <c r="A836" s="172" t="s">
        <v>2528</v>
      </c>
      <c r="B836" s="176">
        <v>46079</v>
      </c>
      <c r="C836" s="172" t="s">
        <v>81</v>
      </c>
      <c r="D836" s="172" t="s">
        <v>82</v>
      </c>
      <c r="E836" s="172" t="s">
        <v>60</v>
      </c>
      <c r="F836" s="172" t="s">
        <v>1426</v>
      </c>
      <c r="G836" s="172" t="s">
        <v>84</v>
      </c>
      <c r="H836" s="177">
        <v>1</v>
      </c>
      <c r="I836" s="178">
        <v>0</v>
      </c>
      <c r="J836" s="176">
        <v>46079</v>
      </c>
      <c r="K836" s="172" t="s">
        <v>85</v>
      </c>
      <c r="L836" s="172" t="s">
        <v>85</v>
      </c>
      <c r="M836" s="179">
        <v>0</v>
      </c>
      <c r="N836" s="177"/>
      <c r="O836" s="177"/>
      <c r="P836" s="180">
        <v>-6.24</v>
      </c>
    </row>
    <row r="837" spans="1:16" ht="19.5" hidden="1" customHeight="1">
      <c r="A837" s="172" t="s">
        <v>2529</v>
      </c>
      <c r="B837" s="176">
        <v>46079</v>
      </c>
      <c r="C837" s="172" t="s">
        <v>81</v>
      </c>
      <c r="D837" s="172" t="s">
        <v>276</v>
      </c>
      <c r="E837" s="172" t="s">
        <v>58</v>
      </c>
      <c r="F837" s="172" t="s">
        <v>1300</v>
      </c>
      <c r="G837" s="172" t="s">
        <v>84</v>
      </c>
      <c r="H837" s="177">
        <v>1</v>
      </c>
      <c r="I837" s="178">
        <v>0</v>
      </c>
      <c r="J837" s="176">
        <v>46079</v>
      </c>
      <c r="K837" s="172" t="s">
        <v>85</v>
      </c>
      <c r="L837" s="172" t="s">
        <v>85</v>
      </c>
      <c r="M837" s="179">
        <v>0</v>
      </c>
      <c r="N837" s="177"/>
      <c r="O837" s="177"/>
      <c r="P837" s="180">
        <v>-24</v>
      </c>
    </row>
    <row r="838" spans="1:16" ht="19.5" hidden="1" customHeight="1">
      <c r="A838" s="172" t="s">
        <v>2530</v>
      </c>
      <c r="B838" s="176">
        <v>46079</v>
      </c>
      <c r="C838" s="172" t="s">
        <v>81</v>
      </c>
      <c r="D838" s="172" t="s">
        <v>276</v>
      </c>
      <c r="E838" s="172" t="s">
        <v>40</v>
      </c>
      <c r="F838" s="172" t="s">
        <v>197</v>
      </c>
      <c r="G838" s="172" t="s">
        <v>84</v>
      </c>
      <c r="H838" s="177">
        <v>1</v>
      </c>
      <c r="I838" s="178">
        <v>0</v>
      </c>
      <c r="J838" s="176">
        <v>46079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-48</v>
      </c>
    </row>
    <row r="839" spans="1:16" ht="19.5" hidden="1" customHeight="1">
      <c r="A839" s="172" t="s">
        <v>2531</v>
      </c>
      <c r="B839" s="176">
        <v>46079</v>
      </c>
      <c r="C839" s="172" t="s">
        <v>81</v>
      </c>
      <c r="D839" s="172" t="s">
        <v>276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0</v>
      </c>
      <c r="J839" s="176">
        <v>46079</v>
      </c>
      <c r="K839" s="172" t="s">
        <v>85</v>
      </c>
      <c r="L839" s="172" t="s">
        <v>85</v>
      </c>
      <c r="M839" s="179">
        <v>0</v>
      </c>
      <c r="N839" s="177"/>
      <c r="O839" s="177"/>
      <c r="P839" s="180">
        <v>-72</v>
      </c>
    </row>
    <row r="840" spans="1:16" ht="19.5" hidden="1" customHeight="1">
      <c r="A840" s="172" t="s">
        <v>2532</v>
      </c>
      <c r="B840" s="176">
        <v>46079</v>
      </c>
      <c r="C840" s="172" t="s">
        <v>81</v>
      </c>
      <c r="D840" s="172" t="s">
        <v>276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0</v>
      </c>
      <c r="J840" s="176">
        <v>46079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-48</v>
      </c>
    </row>
    <row r="841" spans="1:16" ht="19.5" hidden="1" customHeight="1">
      <c r="A841" s="172" t="s">
        <v>2533</v>
      </c>
      <c r="B841" s="176">
        <v>46079</v>
      </c>
      <c r="C841" s="172" t="s">
        <v>92</v>
      </c>
      <c r="D841" s="172" t="s">
        <v>24</v>
      </c>
      <c r="E841" s="172" t="s">
        <v>38</v>
      </c>
      <c r="F841" s="172" t="s">
        <v>87</v>
      </c>
      <c r="G841" s="172" t="s">
        <v>84</v>
      </c>
      <c r="H841" s="177">
        <v>1</v>
      </c>
      <c r="I841" s="178">
        <v>0</v>
      </c>
      <c r="J841" s="176">
        <v>46074</v>
      </c>
      <c r="K841" s="172" t="s">
        <v>93</v>
      </c>
      <c r="L841" s="172" t="s">
        <v>94</v>
      </c>
      <c r="M841" s="179">
        <v>0</v>
      </c>
      <c r="N841" s="177"/>
      <c r="O841" s="177">
        <v>38</v>
      </c>
      <c r="P841" s="180">
        <v>-46.77</v>
      </c>
    </row>
    <row r="842" spans="1:16" ht="19.5" hidden="1" customHeight="1">
      <c r="A842" s="172" t="s">
        <v>2533</v>
      </c>
      <c r="B842" s="176">
        <v>46079</v>
      </c>
      <c r="C842" s="172" t="s">
        <v>81</v>
      </c>
      <c r="D842" s="172" t="s">
        <v>95</v>
      </c>
      <c r="E842" s="172" t="s">
        <v>38</v>
      </c>
      <c r="F842" s="172" t="s">
        <v>87</v>
      </c>
      <c r="G842" s="172" t="s">
        <v>84</v>
      </c>
      <c r="H842" s="177">
        <v>1</v>
      </c>
      <c r="I842" s="178">
        <v>0</v>
      </c>
      <c r="J842" s="176">
        <v>46074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-21.66</v>
      </c>
    </row>
    <row r="843" spans="1:16" ht="19.5" hidden="1" customHeight="1">
      <c r="A843" s="172" t="s">
        <v>2533</v>
      </c>
      <c r="B843" s="176">
        <v>46079</v>
      </c>
      <c r="C843" s="172" t="s">
        <v>92</v>
      </c>
      <c r="D843" s="172" t="s">
        <v>96</v>
      </c>
      <c r="E843" s="172" t="s">
        <v>38</v>
      </c>
      <c r="F843" s="172" t="s">
        <v>87</v>
      </c>
      <c r="G843" s="172" t="s">
        <v>84</v>
      </c>
      <c r="H843" s="177">
        <v>1</v>
      </c>
      <c r="I843" s="178">
        <v>0</v>
      </c>
      <c r="J843" s="176">
        <v>46074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2533</v>
      </c>
      <c r="B844" s="176">
        <v>46079</v>
      </c>
      <c r="C844" s="172" t="s">
        <v>92</v>
      </c>
      <c r="D844" s="172" t="s">
        <v>97</v>
      </c>
      <c r="E844" s="172" t="s">
        <v>38</v>
      </c>
      <c r="F844" s="172" t="s">
        <v>87</v>
      </c>
      <c r="G844" s="172" t="s">
        <v>84</v>
      </c>
      <c r="H844" s="177">
        <v>1</v>
      </c>
      <c r="I844" s="178">
        <v>0</v>
      </c>
      <c r="J844" s="176">
        <v>46074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-46.77</v>
      </c>
    </row>
    <row r="845" spans="1:16" ht="19.5" hidden="1" customHeight="1">
      <c r="A845" s="172" t="s">
        <v>2533</v>
      </c>
      <c r="B845" s="176">
        <v>46079</v>
      </c>
      <c r="C845" s="172" t="s">
        <v>81</v>
      </c>
      <c r="D845" s="172" t="s">
        <v>98</v>
      </c>
      <c r="E845" s="172" t="s">
        <v>38</v>
      </c>
      <c r="F845" s="172" t="s">
        <v>87</v>
      </c>
      <c r="G845" s="172" t="s">
        <v>84</v>
      </c>
      <c r="H845" s="177">
        <v>1</v>
      </c>
      <c r="I845" s="178">
        <v>0</v>
      </c>
      <c r="J845" s="176">
        <v>46074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-15</v>
      </c>
    </row>
    <row r="846" spans="1:16" ht="19.5" hidden="1" customHeight="1">
      <c r="A846" s="172" t="s">
        <v>2534</v>
      </c>
      <c r="B846" s="176">
        <v>46079</v>
      </c>
      <c r="C846" s="172" t="s">
        <v>92</v>
      </c>
      <c r="D846" s="172" t="s">
        <v>24</v>
      </c>
      <c r="E846" s="172" t="s">
        <v>58</v>
      </c>
      <c r="F846" s="172" t="s">
        <v>1300</v>
      </c>
      <c r="G846" s="172" t="s">
        <v>84</v>
      </c>
      <c r="H846" s="177">
        <v>1</v>
      </c>
      <c r="I846" s="178">
        <v>2400</v>
      </c>
      <c r="J846" s="176">
        <v>46075</v>
      </c>
      <c r="K846" s="172" t="s">
        <v>93</v>
      </c>
      <c r="L846" s="172" t="s">
        <v>94</v>
      </c>
      <c r="M846" s="179">
        <v>0.43</v>
      </c>
      <c r="N846" s="177"/>
      <c r="O846" s="177">
        <v>37</v>
      </c>
      <c r="P846" s="180">
        <v>-127.72</v>
      </c>
    </row>
    <row r="847" spans="1:16" ht="19.5" hidden="1" customHeight="1">
      <c r="A847" s="172" t="s">
        <v>2534</v>
      </c>
      <c r="B847" s="176">
        <v>46079</v>
      </c>
      <c r="C847" s="172" t="s">
        <v>100</v>
      </c>
      <c r="D847" s="172" t="s">
        <v>101</v>
      </c>
      <c r="E847" s="172" t="s">
        <v>58</v>
      </c>
      <c r="F847" s="172" t="s">
        <v>1300</v>
      </c>
      <c r="G847" s="172" t="s">
        <v>84</v>
      </c>
      <c r="H847" s="177">
        <v>1</v>
      </c>
      <c r="I847" s="178">
        <v>2400</v>
      </c>
      <c r="J847" s="176">
        <v>46075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882.86</v>
      </c>
    </row>
    <row r="848" spans="1:16" ht="19.5" hidden="1" customHeight="1">
      <c r="A848" s="172" t="s">
        <v>2534</v>
      </c>
      <c r="B848" s="176">
        <v>46079</v>
      </c>
      <c r="C848" s="172" t="s">
        <v>100</v>
      </c>
      <c r="D848" s="172" t="s">
        <v>102</v>
      </c>
      <c r="E848" s="172" t="s">
        <v>58</v>
      </c>
      <c r="F848" s="172" t="s">
        <v>1300</v>
      </c>
      <c r="G848" s="172" t="s">
        <v>84</v>
      </c>
      <c r="H848" s="177">
        <v>1</v>
      </c>
      <c r="I848" s="178">
        <v>2400</v>
      </c>
      <c r="J848" s="176">
        <v>46075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8.83</v>
      </c>
    </row>
    <row r="849" spans="1:16" ht="19.5" hidden="1" customHeight="1">
      <c r="A849" s="172" t="s">
        <v>2534</v>
      </c>
      <c r="B849" s="176">
        <v>46079</v>
      </c>
      <c r="C849" s="172" t="s">
        <v>100</v>
      </c>
      <c r="D849" s="172" t="s">
        <v>103</v>
      </c>
      <c r="E849" s="172" t="s">
        <v>58</v>
      </c>
      <c r="F849" s="172" t="s">
        <v>1300</v>
      </c>
      <c r="G849" s="172" t="s">
        <v>84</v>
      </c>
      <c r="H849" s="177">
        <v>1</v>
      </c>
      <c r="I849" s="178">
        <v>2400</v>
      </c>
      <c r="J849" s="176">
        <v>46075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1508.31</v>
      </c>
    </row>
    <row r="850" spans="1:16" ht="19.5" hidden="1" customHeight="1">
      <c r="A850" s="172" t="s">
        <v>2534</v>
      </c>
      <c r="B850" s="176">
        <v>46079</v>
      </c>
      <c r="C850" s="172" t="s">
        <v>104</v>
      </c>
      <c r="D850" s="172" t="s">
        <v>105</v>
      </c>
      <c r="E850" s="172" t="s">
        <v>58</v>
      </c>
      <c r="F850" s="172" t="s">
        <v>1300</v>
      </c>
      <c r="G850" s="172" t="s">
        <v>84</v>
      </c>
      <c r="H850" s="177">
        <v>1</v>
      </c>
      <c r="I850" s="178">
        <v>2400</v>
      </c>
      <c r="J850" s="176">
        <v>46075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-1032</v>
      </c>
    </row>
    <row r="851" spans="1:16" ht="19.5" hidden="1" customHeight="1">
      <c r="A851" s="172" t="s">
        <v>2534</v>
      </c>
      <c r="B851" s="176">
        <v>46079</v>
      </c>
      <c r="C851" s="172" t="s">
        <v>81</v>
      </c>
      <c r="D851" s="172" t="s">
        <v>95</v>
      </c>
      <c r="E851" s="172" t="s">
        <v>58</v>
      </c>
      <c r="F851" s="172" t="s">
        <v>1300</v>
      </c>
      <c r="G851" s="172" t="s">
        <v>84</v>
      </c>
      <c r="H851" s="177">
        <v>1</v>
      </c>
      <c r="I851" s="178">
        <v>2400</v>
      </c>
      <c r="J851" s="176">
        <v>46075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-25</v>
      </c>
    </row>
    <row r="852" spans="1:16" ht="19.5" hidden="1" customHeight="1">
      <c r="A852" s="172" t="s">
        <v>2535</v>
      </c>
      <c r="B852" s="176">
        <v>46079</v>
      </c>
      <c r="C852" s="172" t="s">
        <v>92</v>
      </c>
      <c r="D852" s="172" t="s">
        <v>24</v>
      </c>
      <c r="E852" s="172" t="s">
        <v>38</v>
      </c>
      <c r="F852" s="172" t="s">
        <v>87</v>
      </c>
      <c r="G852" s="172" t="s">
        <v>84</v>
      </c>
      <c r="H852" s="177">
        <v>1</v>
      </c>
      <c r="I852" s="178">
        <v>0</v>
      </c>
      <c r="J852" s="176">
        <v>46073</v>
      </c>
      <c r="K852" s="172" t="s">
        <v>93</v>
      </c>
      <c r="L852" s="172" t="s">
        <v>94</v>
      </c>
      <c r="M852" s="179">
        <v>0</v>
      </c>
      <c r="N852" s="177"/>
      <c r="O852" s="177">
        <v>38</v>
      </c>
      <c r="P852" s="180">
        <v>-46.77</v>
      </c>
    </row>
    <row r="853" spans="1:16" ht="19.5" hidden="1" customHeight="1">
      <c r="A853" s="172" t="s">
        <v>2535</v>
      </c>
      <c r="B853" s="176">
        <v>46079</v>
      </c>
      <c r="C853" s="172" t="s">
        <v>81</v>
      </c>
      <c r="D853" s="172" t="s">
        <v>95</v>
      </c>
      <c r="E853" s="172" t="s">
        <v>38</v>
      </c>
      <c r="F853" s="172" t="s">
        <v>87</v>
      </c>
      <c r="G853" s="172" t="s">
        <v>84</v>
      </c>
      <c r="H853" s="177">
        <v>1</v>
      </c>
      <c r="I853" s="178">
        <v>0</v>
      </c>
      <c r="J853" s="176">
        <v>46073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-11.96</v>
      </c>
    </row>
    <row r="854" spans="1:16" ht="19.5" hidden="1" customHeight="1">
      <c r="A854" s="172" t="s">
        <v>2536</v>
      </c>
      <c r="B854" s="176">
        <v>46079</v>
      </c>
      <c r="C854" s="172" t="s">
        <v>92</v>
      </c>
      <c r="D854" s="172" t="s">
        <v>24</v>
      </c>
      <c r="E854" s="172" t="s">
        <v>42</v>
      </c>
      <c r="F854" s="172" t="s">
        <v>89</v>
      </c>
      <c r="G854" s="172" t="s">
        <v>84</v>
      </c>
      <c r="H854" s="177">
        <v>1</v>
      </c>
      <c r="I854" s="178">
        <v>2500</v>
      </c>
      <c r="J854" s="176">
        <v>46077</v>
      </c>
      <c r="K854" s="172" t="s">
        <v>93</v>
      </c>
      <c r="L854" s="172" t="s">
        <v>94</v>
      </c>
      <c r="M854" s="179">
        <v>0.43</v>
      </c>
      <c r="N854" s="177"/>
      <c r="O854" s="177">
        <v>36</v>
      </c>
      <c r="P854" s="180">
        <v>-108.61</v>
      </c>
    </row>
    <row r="855" spans="1:16" ht="19.5" hidden="1" customHeight="1">
      <c r="A855" s="172" t="s">
        <v>2536</v>
      </c>
      <c r="B855" s="176">
        <v>46079</v>
      </c>
      <c r="C855" s="172" t="s">
        <v>100</v>
      </c>
      <c r="D855" s="172" t="s">
        <v>101</v>
      </c>
      <c r="E855" s="172" t="s">
        <v>42</v>
      </c>
      <c r="F855" s="172" t="s">
        <v>89</v>
      </c>
      <c r="G855" s="172" t="s">
        <v>84</v>
      </c>
      <c r="H855" s="177">
        <v>1</v>
      </c>
      <c r="I855" s="178">
        <v>2500</v>
      </c>
      <c r="J855" s="176">
        <v>46077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985.71</v>
      </c>
    </row>
    <row r="856" spans="1:16" ht="19.5" hidden="1" customHeight="1">
      <c r="A856" s="172" t="s">
        <v>2536</v>
      </c>
      <c r="B856" s="176">
        <v>46079</v>
      </c>
      <c r="C856" s="172" t="s">
        <v>100</v>
      </c>
      <c r="D856" s="172" t="s">
        <v>102</v>
      </c>
      <c r="E856" s="172" t="s">
        <v>42</v>
      </c>
      <c r="F856" s="172" t="s">
        <v>89</v>
      </c>
      <c r="G856" s="172" t="s">
        <v>84</v>
      </c>
      <c r="H856" s="177">
        <v>1</v>
      </c>
      <c r="I856" s="178">
        <v>2500</v>
      </c>
      <c r="J856" s="176">
        <v>46077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9.86</v>
      </c>
    </row>
    <row r="857" spans="1:16" ht="19.5" hidden="1" customHeight="1">
      <c r="A857" s="172" t="s">
        <v>2536</v>
      </c>
      <c r="B857" s="176">
        <v>46079</v>
      </c>
      <c r="C857" s="172" t="s">
        <v>100</v>
      </c>
      <c r="D857" s="172" t="s">
        <v>103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2500</v>
      </c>
      <c r="J857" s="176">
        <v>46077</v>
      </c>
      <c r="K857" s="172" t="s">
        <v>93</v>
      </c>
      <c r="L857" s="172" t="s">
        <v>94</v>
      </c>
      <c r="M857" s="179">
        <v>0</v>
      </c>
      <c r="N857" s="177"/>
      <c r="O857" s="177"/>
      <c r="P857" s="180">
        <v>1504.43</v>
      </c>
    </row>
    <row r="858" spans="1:16" ht="19.5" hidden="1" customHeight="1">
      <c r="A858" s="172" t="s">
        <v>2536</v>
      </c>
      <c r="B858" s="176">
        <v>46079</v>
      </c>
      <c r="C858" s="172" t="s">
        <v>104</v>
      </c>
      <c r="D858" s="172" t="s">
        <v>105</v>
      </c>
      <c r="E858" s="172" t="s">
        <v>42</v>
      </c>
      <c r="F858" s="172" t="s">
        <v>89</v>
      </c>
      <c r="G858" s="172" t="s">
        <v>84</v>
      </c>
      <c r="H858" s="177">
        <v>1</v>
      </c>
      <c r="I858" s="178">
        <v>2500</v>
      </c>
      <c r="J858" s="176">
        <v>46077</v>
      </c>
      <c r="K858" s="172" t="s">
        <v>93</v>
      </c>
      <c r="L858" s="172" t="s">
        <v>94</v>
      </c>
      <c r="M858" s="179">
        <v>0.43</v>
      </c>
      <c r="N858" s="177"/>
      <c r="O858" s="177"/>
      <c r="P858" s="180">
        <v>-1075</v>
      </c>
    </row>
    <row r="859" spans="1:16" ht="19.5" hidden="1" customHeight="1">
      <c r="A859" s="172" t="s">
        <v>2536</v>
      </c>
      <c r="B859" s="176">
        <v>46079</v>
      </c>
      <c r="C859" s="172" t="s">
        <v>81</v>
      </c>
      <c r="D859" s="172" t="s">
        <v>95</v>
      </c>
      <c r="E859" s="172" t="s">
        <v>42</v>
      </c>
      <c r="F859" s="172" t="s">
        <v>89</v>
      </c>
      <c r="G859" s="172" t="s">
        <v>84</v>
      </c>
      <c r="H859" s="177">
        <v>1</v>
      </c>
      <c r="I859" s="178">
        <v>2500</v>
      </c>
      <c r="J859" s="176">
        <v>46077</v>
      </c>
      <c r="K859" s="172" t="s">
        <v>93</v>
      </c>
      <c r="L859" s="172" t="s">
        <v>94</v>
      </c>
      <c r="M859" s="179">
        <v>0.43</v>
      </c>
      <c r="N859" s="177"/>
      <c r="O859" s="177"/>
      <c r="P859" s="180">
        <v>-14.66</v>
      </c>
    </row>
    <row r="860" spans="1:16" ht="19.5" hidden="1" customHeight="1">
      <c r="A860" s="172" t="s">
        <v>2534</v>
      </c>
      <c r="B860" s="176">
        <v>46079</v>
      </c>
      <c r="C860" s="172" t="s">
        <v>81</v>
      </c>
      <c r="D860" s="172" t="s">
        <v>82</v>
      </c>
      <c r="E860" s="172" t="s">
        <v>58</v>
      </c>
      <c r="F860" s="172" t="s">
        <v>1300</v>
      </c>
      <c r="G860" s="172" t="s">
        <v>84</v>
      </c>
      <c r="H860" s="177">
        <v>1</v>
      </c>
      <c r="I860" s="178">
        <v>0</v>
      </c>
      <c r="J860" s="176">
        <v>46075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-16.77</v>
      </c>
    </row>
    <row r="861" spans="1:16" ht="19.5" hidden="1" customHeight="1">
      <c r="A861" s="172" t="s">
        <v>2535</v>
      </c>
      <c r="B861" s="176">
        <v>46079</v>
      </c>
      <c r="C861" s="172" t="s">
        <v>92</v>
      </c>
      <c r="D861" s="172" t="s">
        <v>96</v>
      </c>
      <c r="E861" s="172" t="s">
        <v>38</v>
      </c>
      <c r="F861" s="172" t="s">
        <v>87</v>
      </c>
      <c r="G861" s="172" t="s">
        <v>84</v>
      </c>
      <c r="H861" s="177">
        <v>1</v>
      </c>
      <c r="I861" s="178">
        <v>0</v>
      </c>
      <c r="J861" s="176">
        <v>46073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0</v>
      </c>
    </row>
    <row r="862" spans="1:16" ht="19.5" hidden="1" customHeight="1">
      <c r="A862" s="172" t="s">
        <v>2535</v>
      </c>
      <c r="B862" s="176">
        <v>46079</v>
      </c>
      <c r="C862" s="172" t="s">
        <v>92</v>
      </c>
      <c r="D862" s="172" t="s">
        <v>97</v>
      </c>
      <c r="E862" s="172" t="s">
        <v>38</v>
      </c>
      <c r="F862" s="172" t="s">
        <v>87</v>
      </c>
      <c r="G862" s="172" t="s">
        <v>84</v>
      </c>
      <c r="H862" s="177">
        <v>1</v>
      </c>
      <c r="I862" s="178">
        <v>0</v>
      </c>
      <c r="J862" s="176">
        <v>46073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-46.77</v>
      </c>
    </row>
    <row r="863" spans="1:16" ht="19.5" hidden="1" customHeight="1">
      <c r="A863" s="172" t="s">
        <v>2535</v>
      </c>
      <c r="B863" s="176">
        <v>46079</v>
      </c>
      <c r="C863" s="172" t="s">
        <v>81</v>
      </c>
      <c r="D863" s="172" t="s">
        <v>98</v>
      </c>
      <c r="E863" s="172" t="s">
        <v>38</v>
      </c>
      <c r="F863" s="172" t="s">
        <v>87</v>
      </c>
      <c r="G863" s="172" t="s">
        <v>84</v>
      </c>
      <c r="H863" s="177">
        <v>1</v>
      </c>
      <c r="I863" s="178">
        <v>0</v>
      </c>
      <c r="J863" s="176">
        <v>46073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-15</v>
      </c>
    </row>
    <row r="864" spans="1:16" ht="19.5" hidden="1" customHeight="1">
      <c r="A864" s="172" t="s">
        <v>2537</v>
      </c>
      <c r="B864" s="176">
        <v>46079</v>
      </c>
      <c r="C864" s="172" t="s">
        <v>92</v>
      </c>
      <c r="D864" s="172" t="s">
        <v>24</v>
      </c>
      <c r="E864" s="172" t="s">
        <v>60</v>
      </c>
      <c r="F864" s="172" t="s">
        <v>1426</v>
      </c>
      <c r="G864" s="172" t="s">
        <v>84</v>
      </c>
      <c r="H864" s="177">
        <v>1</v>
      </c>
      <c r="I864" s="178">
        <v>2500</v>
      </c>
      <c r="J864" s="176">
        <v>46076</v>
      </c>
      <c r="K864" s="172" t="s">
        <v>93</v>
      </c>
      <c r="L864" s="172" t="s">
        <v>94</v>
      </c>
      <c r="M864" s="179">
        <v>0.43</v>
      </c>
      <c r="N864" s="177"/>
      <c r="O864" s="177">
        <v>37</v>
      </c>
      <c r="P864" s="180">
        <v>-129.72</v>
      </c>
    </row>
    <row r="865" spans="1:16" ht="19.5" hidden="1" customHeight="1">
      <c r="A865" s="172" t="s">
        <v>2537</v>
      </c>
      <c r="B865" s="176">
        <v>46079</v>
      </c>
      <c r="C865" s="172" t="s">
        <v>100</v>
      </c>
      <c r="D865" s="172" t="s">
        <v>101</v>
      </c>
      <c r="E865" s="172" t="s">
        <v>60</v>
      </c>
      <c r="F865" s="172" t="s">
        <v>1426</v>
      </c>
      <c r="G865" s="172" t="s">
        <v>84</v>
      </c>
      <c r="H865" s="177">
        <v>1</v>
      </c>
      <c r="I865" s="178">
        <v>2500</v>
      </c>
      <c r="J865" s="176">
        <v>46076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984.79</v>
      </c>
    </row>
    <row r="866" spans="1:16" ht="19.5" hidden="1" customHeight="1">
      <c r="A866" s="172" t="s">
        <v>2537</v>
      </c>
      <c r="B866" s="176">
        <v>46079</v>
      </c>
      <c r="C866" s="172" t="s">
        <v>100</v>
      </c>
      <c r="D866" s="172" t="s">
        <v>102</v>
      </c>
      <c r="E866" s="172" t="s">
        <v>60</v>
      </c>
      <c r="F866" s="172" t="s">
        <v>1426</v>
      </c>
      <c r="G866" s="172" t="s">
        <v>84</v>
      </c>
      <c r="H866" s="177">
        <v>1</v>
      </c>
      <c r="I866" s="178">
        <v>2500</v>
      </c>
      <c r="J866" s="176">
        <v>46076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9.85</v>
      </c>
    </row>
    <row r="867" spans="1:16" ht="19.5" hidden="1" customHeight="1">
      <c r="A867" s="172" t="s">
        <v>2537</v>
      </c>
      <c r="B867" s="176">
        <v>46079</v>
      </c>
      <c r="C867" s="172" t="s">
        <v>100</v>
      </c>
      <c r="D867" s="172" t="s">
        <v>103</v>
      </c>
      <c r="E867" s="172" t="s">
        <v>60</v>
      </c>
      <c r="F867" s="172" t="s">
        <v>1426</v>
      </c>
      <c r="G867" s="172" t="s">
        <v>84</v>
      </c>
      <c r="H867" s="177">
        <v>1</v>
      </c>
      <c r="I867" s="178">
        <v>2500</v>
      </c>
      <c r="J867" s="176">
        <v>46076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1505.36</v>
      </c>
    </row>
    <row r="868" spans="1:16" ht="19.5" hidden="1" customHeight="1">
      <c r="A868" s="172" t="s">
        <v>2537</v>
      </c>
      <c r="B868" s="176">
        <v>46079</v>
      </c>
      <c r="C868" s="172" t="s">
        <v>104</v>
      </c>
      <c r="D868" s="172" t="s">
        <v>105</v>
      </c>
      <c r="E868" s="172" t="s">
        <v>60</v>
      </c>
      <c r="F868" s="172" t="s">
        <v>1426</v>
      </c>
      <c r="G868" s="172" t="s">
        <v>84</v>
      </c>
      <c r="H868" s="177">
        <v>1</v>
      </c>
      <c r="I868" s="178">
        <v>2500</v>
      </c>
      <c r="J868" s="176">
        <v>46076</v>
      </c>
      <c r="K868" s="172" t="s">
        <v>93</v>
      </c>
      <c r="L868" s="172" t="s">
        <v>94</v>
      </c>
      <c r="M868" s="179">
        <v>0.43</v>
      </c>
      <c r="N868" s="177"/>
      <c r="O868" s="177"/>
      <c r="P868" s="180">
        <v>-1075</v>
      </c>
    </row>
    <row r="869" spans="1:16" ht="19.5" hidden="1" customHeight="1">
      <c r="A869" s="172" t="s">
        <v>2537</v>
      </c>
      <c r="B869" s="176">
        <v>46079</v>
      </c>
      <c r="C869" s="172" t="s">
        <v>81</v>
      </c>
      <c r="D869" s="172" t="s">
        <v>95</v>
      </c>
      <c r="E869" s="172" t="s">
        <v>60</v>
      </c>
      <c r="F869" s="172" t="s">
        <v>1426</v>
      </c>
      <c r="G869" s="172" t="s">
        <v>84</v>
      </c>
      <c r="H869" s="177">
        <v>1</v>
      </c>
      <c r="I869" s="178">
        <v>2500</v>
      </c>
      <c r="J869" s="176">
        <v>46076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-20.22</v>
      </c>
    </row>
    <row r="870" spans="1:16" ht="19.5" hidden="1" customHeight="1">
      <c r="A870" s="172" t="s">
        <v>2538</v>
      </c>
      <c r="B870" s="176">
        <v>46079</v>
      </c>
      <c r="C870" s="172" t="s">
        <v>92</v>
      </c>
      <c r="D870" s="172" t="s">
        <v>24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2500</v>
      </c>
      <c r="J870" s="176">
        <v>46077</v>
      </c>
      <c r="K870" s="172" t="s">
        <v>93</v>
      </c>
      <c r="L870" s="172" t="s">
        <v>94</v>
      </c>
      <c r="M870" s="179">
        <v>0.43</v>
      </c>
      <c r="N870" s="177"/>
      <c r="O870" s="177">
        <v>36</v>
      </c>
      <c r="P870" s="180">
        <v>-122.44</v>
      </c>
    </row>
    <row r="871" spans="1:16" ht="19.5" hidden="1" customHeight="1">
      <c r="A871" s="172" t="s">
        <v>2538</v>
      </c>
      <c r="B871" s="176">
        <v>46079</v>
      </c>
      <c r="C871" s="172" t="s">
        <v>100</v>
      </c>
      <c r="D871" s="172" t="s">
        <v>101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2500</v>
      </c>
      <c r="J871" s="176">
        <v>46077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1252.3800000000001</v>
      </c>
    </row>
    <row r="872" spans="1:16" ht="19.5" hidden="1" customHeight="1">
      <c r="A872" s="172" t="s">
        <v>2538</v>
      </c>
      <c r="B872" s="176">
        <v>46079</v>
      </c>
      <c r="C872" s="172" t="s">
        <v>100</v>
      </c>
      <c r="D872" s="172" t="s">
        <v>102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2500</v>
      </c>
      <c r="J872" s="176">
        <v>46077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0</v>
      </c>
    </row>
    <row r="873" spans="1:16" ht="19.5" hidden="1" customHeight="1">
      <c r="A873" s="172" t="s">
        <v>2538</v>
      </c>
      <c r="B873" s="176">
        <v>46079</v>
      </c>
      <c r="C873" s="172" t="s">
        <v>100</v>
      </c>
      <c r="D873" s="172" t="s">
        <v>103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2500</v>
      </c>
      <c r="J873" s="176">
        <v>46077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1247.6199999999999</v>
      </c>
    </row>
    <row r="874" spans="1:16" ht="19.5" hidden="1" customHeight="1">
      <c r="A874" s="172" t="s">
        <v>2538</v>
      </c>
      <c r="B874" s="176">
        <v>46079</v>
      </c>
      <c r="C874" s="172" t="s">
        <v>104</v>
      </c>
      <c r="D874" s="172" t="s">
        <v>105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2500</v>
      </c>
      <c r="J874" s="176">
        <v>46077</v>
      </c>
      <c r="K874" s="172" t="s">
        <v>93</v>
      </c>
      <c r="L874" s="172" t="s">
        <v>94</v>
      </c>
      <c r="M874" s="179">
        <v>0.43</v>
      </c>
      <c r="N874" s="177"/>
      <c r="O874" s="177"/>
      <c r="P874" s="180">
        <v>-1075</v>
      </c>
    </row>
    <row r="875" spans="1:16" ht="19.5" hidden="1" customHeight="1">
      <c r="A875" s="172" t="s">
        <v>2538</v>
      </c>
      <c r="B875" s="176">
        <v>46079</v>
      </c>
      <c r="C875" s="172" t="s">
        <v>81</v>
      </c>
      <c r="D875" s="172" t="s">
        <v>95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2500</v>
      </c>
      <c r="J875" s="176">
        <v>46077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-13.11</v>
      </c>
    </row>
    <row r="876" spans="1:16" ht="19.5" hidden="1" customHeight="1">
      <c r="A876" s="172" t="s">
        <v>2539</v>
      </c>
      <c r="B876" s="176">
        <v>46079</v>
      </c>
      <c r="C876" s="172" t="s">
        <v>92</v>
      </c>
      <c r="D876" s="172" t="s">
        <v>24</v>
      </c>
      <c r="E876" s="172" t="s">
        <v>57</v>
      </c>
      <c r="F876" s="172" t="s">
        <v>1263</v>
      </c>
      <c r="G876" s="172" t="s">
        <v>84</v>
      </c>
      <c r="H876" s="177">
        <v>1</v>
      </c>
      <c r="I876" s="178">
        <v>2400</v>
      </c>
      <c r="J876" s="176">
        <v>46078</v>
      </c>
      <c r="K876" s="172" t="s">
        <v>93</v>
      </c>
      <c r="L876" s="172" t="s">
        <v>94</v>
      </c>
      <c r="M876" s="179">
        <v>0.43</v>
      </c>
      <c r="N876" s="177"/>
      <c r="O876" s="177">
        <v>37</v>
      </c>
      <c r="P876" s="180">
        <v>-127.72</v>
      </c>
    </row>
    <row r="877" spans="1:16" ht="19.5" hidden="1" customHeight="1">
      <c r="A877" s="172" t="s">
        <v>2539</v>
      </c>
      <c r="B877" s="176">
        <v>46079</v>
      </c>
      <c r="C877" s="172" t="s">
        <v>100</v>
      </c>
      <c r="D877" s="172" t="s">
        <v>101</v>
      </c>
      <c r="E877" s="172" t="s">
        <v>57</v>
      </c>
      <c r="F877" s="172" t="s">
        <v>1263</v>
      </c>
      <c r="G877" s="172" t="s">
        <v>84</v>
      </c>
      <c r="H877" s="177">
        <v>1</v>
      </c>
      <c r="I877" s="178">
        <v>2400</v>
      </c>
      <c r="J877" s="176">
        <v>46078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930.32</v>
      </c>
    </row>
    <row r="878" spans="1:16" ht="19.5" hidden="1" customHeight="1">
      <c r="A878" s="172" t="s">
        <v>2539</v>
      </c>
      <c r="B878" s="176">
        <v>46079</v>
      </c>
      <c r="C878" s="172" t="s">
        <v>100</v>
      </c>
      <c r="D878" s="172" t="s">
        <v>102</v>
      </c>
      <c r="E878" s="172" t="s">
        <v>57</v>
      </c>
      <c r="F878" s="172" t="s">
        <v>1263</v>
      </c>
      <c r="G878" s="172" t="s">
        <v>84</v>
      </c>
      <c r="H878" s="177">
        <v>1</v>
      </c>
      <c r="I878" s="178">
        <v>2400</v>
      </c>
      <c r="J878" s="176">
        <v>46078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9.3000000000000007</v>
      </c>
    </row>
    <row r="879" spans="1:16" ht="19.5" hidden="1" customHeight="1">
      <c r="A879" s="172" t="s">
        <v>2539</v>
      </c>
      <c r="B879" s="176">
        <v>46079</v>
      </c>
      <c r="C879" s="172" t="s">
        <v>100</v>
      </c>
      <c r="D879" s="172" t="s">
        <v>103</v>
      </c>
      <c r="E879" s="172" t="s">
        <v>57</v>
      </c>
      <c r="F879" s="172" t="s">
        <v>1263</v>
      </c>
      <c r="G879" s="172" t="s">
        <v>84</v>
      </c>
      <c r="H879" s="177">
        <v>1</v>
      </c>
      <c r="I879" s="178">
        <v>2400</v>
      </c>
      <c r="J879" s="176">
        <v>46078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1460.38</v>
      </c>
    </row>
    <row r="880" spans="1:16" ht="19.5" hidden="1" customHeight="1">
      <c r="A880" s="172" t="s">
        <v>2539</v>
      </c>
      <c r="B880" s="176">
        <v>46079</v>
      </c>
      <c r="C880" s="172" t="s">
        <v>104</v>
      </c>
      <c r="D880" s="172" t="s">
        <v>105</v>
      </c>
      <c r="E880" s="172" t="s">
        <v>57</v>
      </c>
      <c r="F880" s="172" t="s">
        <v>1263</v>
      </c>
      <c r="G880" s="172" t="s">
        <v>84</v>
      </c>
      <c r="H880" s="177">
        <v>1</v>
      </c>
      <c r="I880" s="178">
        <v>2400</v>
      </c>
      <c r="J880" s="176">
        <v>46078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-1032</v>
      </c>
    </row>
    <row r="881" spans="1:16" ht="19.5" hidden="1" customHeight="1">
      <c r="A881" s="172" t="s">
        <v>2539</v>
      </c>
      <c r="B881" s="176">
        <v>46079</v>
      </c>
      <c r="C881" s="172" t="s">
        <v>81</v>
      </c>
      <c r="D881" s="172" t="s">
        <v>95</v>
      </c>
      <c r="E881" s="172" t="s">
        <v>57</v>
      </c>
      <c r="F881" s="172" t="s">
        <v>1263</v>
      </c>
      <c r="G881" s="172" t="s">
        <v>84</v>
      </c>
      <c r="H881" s="177">
        <v>1</v>
      </c>
      <c r="I881" s="178">
        <v>2400</v>
      </c>
      <c r="J881" s="176">
        <v>46078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-11.32</v>
      </c>
    </row>
    <row r="882" spans="1:16" ht="19.5" hidden="1" customHeight="1">
      <c r="A882" s="172" t="s">
        <v>2540</v>
      </c>
      <c r="B882" s="176">
        <v>46079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2500</v>
      </c>
      <c r="J882" s="176">
        <v>46078</v>
      </c>
      <c r="K882" s="172" t="s">
        <v>93</v>
      </c>
      <c r="L882" s="172" t="s">
        <v>94</v>
      </c>
      <c r="M882" s="179">
        <v>0.43</v>
      </c>
      <c r="N882" s="177"/>
      <c r="O882" s="177">
        <v>37</v>
      </c>
      <c r="P882" s="180">
        <v>-129.72</v>
      </c>
    </row>
    <row r="883" spans="1:16" ht="19.5" hidden="1" customHeight="1">
      <c r="A883" s="172" t="s">
        <v>2540</v>
      </c>
      <c r="B883" s="176">
        <v>46079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2500</v>
      </c>
      <c r="J883" s="176">
        <v>46078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1222.8599999999999</v>
      </c>
    </row>
    <row r="884" spans="1:16" ht="19.5" hidden="1" customHeight="1">
      <c r="A884" s="172" t="s">
        <v>2540</v>
      </c>
      <c r="B884" s="176">
        <v>46079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2500</v>
      </c>
      <c r="J884" s="176">
        <v>46078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hidden="1" customHeight="1">
      <c r="A885" s="172" t="s">
        <v>2540</v>
      </c>
      <c r="B885" s="176">
        <v>46079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2500</v>
      </c>
      <c r="J885" s="176">
        <v>46078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1277.1400000000001</v>
      </c>
    </row>
    <row r="886" spans="1:16" ht="19.5" hidden="1" customHeight="1">
      <c r="A886" s="172" t="s">
        <v>2540</v>
      </c>
      <c r="B886" s="176">
        <v>46079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2500</v>
      </c>
      <c r="J886" s="176">
        <v>46078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-1075</v>
      </c>
    </row>
    <row r="887" spans="1:16" ht="19.5" hidden="1" customHeight="1">
      <c r="A887" s="172" t="s">
        <v>2540</v>
      </c>
      <c r="B887" s="176">
        <v>46079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2500</v>
      </c>
      <c r="J887" s="176">
        <v>46078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-12.5</v>
      </c>
    </row>
    <row r="888" spans="1:16" ht="19.5" hidden="1" customHeight="1">
      <c r="A888" s="172" t="s">
        <v>2541</v>
      </c>
      <c r="B888" s="176">
        <v>46079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0</v>
      </c>
      <c r="J888" s="176">
        <v>46074</v>
      </c>
      <c r="K888" s="172" t="s">
        <v>93</v>
      </c>
      <c r="L888" s="172" t="s">
        <v>94</v>
      </c>
      <c r="M888" s="179">
        <v>0</v>
      </c>
      <c r="N888" s="177"/>
      <c r="O888" s="177">
        <v>38</v>
      </c>
      <c r="P888" s="180">
        <v>-56.94</v>
      </c>
    </row>
    <row r="889" spans="1:16" ht="19.5" hidden="1" customHeight="1">
      <c r="A889" s="172" t="s">
        <v>2541</v>
      </c>
      <c r="B889" s="176">
        <v>46079</v>
      </c>
      <c r="C889" s="172" t="s">
        <v>81</v>
      </c>
      <c r="D889" s="172" t="s">
        <v>95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0</v>
      </c>
      <c r="J889" s="176">
        <v>46074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-21.66</v>
      </c>
    </row>
    <row r="890" spans="1:16" ht="19.5" hidden="1" customHeight="1">
      <c r="A890" s="172" t="s">
        <v>2537</v>
      </c>
      <c r="B890" s="176">
        <v>46079</v>
      </c>
      <c r="C890" s="172" t="s">
        <v>81</v>
      </c>
      <c r="D890" s="172" t="s">
        <v>82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0</v>
      </c>
      <c r="J890" s="176">
        <v>46076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-18.71</v>
      </c>
    </row>
    <row r="891" spans="1:16" ht="19.5" hidden="1" customHeight="1">
      <c r="A891" s="172" t="s">
        <v>2542</v>
      </c>
      <c r="B891" s="176">
        <v>46079</v>
      </c>
      <c r="C891" s="172" t="s">
        <v>81</v>
      </c>
      <c r="D891" s="172" t="s">
        <v>82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0</v>
      </c>
      <c r="J891" s="176">
        <v>46079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-23.39</v>
      </c>
    </row>
    <row r="892" spans="1:16" ht="19.5" hidden="1" customHeight="1">
      <c r="A892" s="172" t="s">
        <v>2543</v>
      </c>
      <c r="B892" s="176">
        <v>46079</v>
      </c>
      <c r="C892" s="172" t="s">
        <v>81</v>
      </c>
      <c r="D892" s="172" t="s">
        <v>82</v>
      </c>
      <c r="E892" s="172" t="s">
        <v>41</v>
      </c>
      <c r="F892" s="172" t="s">
        <v>83</v>
      </c>
      <c r="G892" s="172" t="s">
        <v>84</v>
      </c>
      <c r="H892" s="177">
        <v>1</v>
      </c>
      <c r="I892" s="178">
        <v>0</v>
      </c>
      <c r="J892" s="176">
        <v>46079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-18.579999999999998</v>
      </c>
    </row>
    <row r="893" spans="1:16" ht="19.5" hidden="1" customHeight="1">
      <c r="A893" s="172" t="s">
        <v>2544</v>
      </c>
      <c r="B893" s="176">
        <v>46079</v>
      </c>
      <c r="C893" s="172" t="s">
        <v>92</v>
      </c>
      <c r="D893" s="172" t="s">
        <v>24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2500</v>
      </c>
      <c r="J893" s="176">
        <v>46078</v>
      </c>
      <c r="K893" s="172" t="s">
        <v>93</v>
      </c>
      <c r="L893" s="172" t="s">
        <v>94</v>
      </c>
      <c r="M893" s="179">
        <v>0.43</v>
      </c>
      <c r="N893" s="177"/>
      <c r="O893" s="177">
        <v>37</v>
      </c>
      <c r="P893" s="180">
        <v>-129.72</v>
      </c>
    </row>
    <row r="894" spans="1:16" ht="19.5" hidden="1" customHeight="1">
      <c r="A894" s="172" t="s">
        <v>2544</v>
      </c>
      <c r="B894" s="176">
        <v>46079</v>
      </c>
      <c r="C894" s="172" t="s">
        <v>100</v>
      </c>
      <c r="D894" s="172" t="s">
        <v>101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2500</v>
      </c>
      <c r="J894" s="176">
        <v>46078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1087.04</v>
      </c>
    </row>
    <row r="895" spans="1:16" ht="19.5" hidden="1" customHeight="1">
      <c r="A895" s="172" t="s">
        <v>2544</v>
      </c>
      <c r="B895" s="176">
        <v>46079</v>
      </c>
      <c r="C895" s="172" t="s">
        <v>100</v>
      </c>
      <c r="D895" s="172" t="s">
        <v>102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2500</v>
      </c>
      <c r="J895" s="176">
        <v>46078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10.87</v>
      </c>
    </row>
    <row r="896" spans="1:16" ht="19.5" hidden="1" customHeight="1">
      <c r="A896" s="172" t="s">
        <v>2544</v>
      </c>
      <c r="B896" s="176">
        <v>46079</v>
      </c>
      <c r="C896" s="172" t="s">
        <v>100</v>
      </c>
      <c r="D896" s="172" t="s">
        <v>103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2500</v>
      </c>
      <c r="J896" s="176">
        <v>46078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1402.09</v>
      </c>
    </row>
    <row r="897" spans="1:16" ht="19.5" hidden="1" customHeight="1">
      <c r="A897" s="172" t="s">
        <v>2544</v>
      </c>
      <c r="B897" s="176">
        <v>46079</v>
      </c>
      <c r="C897" s="172" t="s">
        <v>104</v>
      </c>
      <c r="D897" s="172" t="s">
        <v>105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2500</v>
      </c>
      <c r="J897" s="176">
        <v>46078</v>
      </c>
      <c r="K897" s="172" t="s">
        <v>93</v>
      </c>
      <c r="L897" s="172" t="s">
        <v>94</v>
      </c>
      <c r="M897" s="179">
        <v>0.43</v>
      </c>
      <c r="N897" s="177"/>
      <c r="O897" s="177"/>
      <c r="P897" s="180">
        <v>-1075</v>
      </c>
    </row>
    <row r="898" spans="1:16" ht="19.5" hidden="1" customHeight="1">
      <c r="A898" s="172" t="s">
        <v>2544</v>
      </c>
      <c r="B898" s="176">
        <v>46079</v>
      </c>
      <c r="C898" s="172" t="s">
        <v>81</v>
      </c>
      <c r="D898" s="172" t="s">
        <v>95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2500</v>
      </c>
      <c r="J898" s="176">
        <v>46078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-11.67</v>
      </c>
    </row>
    <row r="899" spans="1:16" ht="19.5" hidden="1" customHeight="1">
      <c r="A899" s="172" t="s">
        <v>2541</v>
      </c>
      <c r="B899" s="176">
        <v>46079</v>
      </c>
      <c r="C899" s="172" t="s">
        <v>92</v>
      </c>
      <c r="D899" s="172" t="s">
        <v>96</v>
      </c>
      <c r="E899" s="172" t="s">
        <v>52</v>
      </c>
      <c r="F899" s="172" t="s">
        <v>90</v>
      </c>
      <c r="G899" s="172" t="s">
        <v>84</v>
      </c>
      <c r="H899" s="177">
        <v>1</v>
      </c>
      <c r="I899" s="178">
        <v>0</v>
      </c>
      <c r="J899" s="176">
        <v>46074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0</v>
      </c>
    </row>
    <row r="900" spans="1:16" ht="19.5" hidden="1" customHeight="1">
      <c r="A900" s="172" t="s">
        <v>2541</v>
      </c>
      <c r="B900" s="176">
        <v>46079</v>
      </c>
      <c r="C900" s="172" t="s">
        <v>92</v>
      </c>
      <c r="D900" s="172" t="s">
        <v>97</v>
      </c>
      <c r="E900" s="172" t="s">
        <v>52</v>
      </c>
      <c r="F900" s="172" t="s">
        <v>90</v>
      </c>
      <c r="G900" s="172" t="s">
        <v>84</v>
      </c>
      <c r="H900" s="177">
        <v>1</v>
      </c>
      <c r="I900" s="178">
        <v>0</v>
      </c>
      <c r="J900" s="176">
        <v>46074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-56.94</v>
      </c>
    </row>
    <row r="901" spans="1:16" ht="19.5" hidden="1" customHeight="1">
      <c r="A901" s="172" t="s">
        <v>2541</v>
      </c>
      <c r="B901" s="176">
        <v>46079</v>
      </c>
      <c r="C901" s="172" t="s">
        <v>81</v>
      </c>
      <c r="D901" s="172" t="s">
        <v>98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0</v>
      </c>
      <c r="J901" s="176">
        <v>46074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-15</v>
      </c>
    </row>
    <row r="902" spans="1:16" ht="19.5" hidden="1" customHeight="1">
      <c r="A902" s="172" t="s">
        <v>2539</v>
      </c>
      <c r="B902" s="176">
        <v>46079</v>
      </c>
      <c r="C902" s="172" t="s">
        <v>81</v>
      </c>
      <c r="D902" s="172" t="s">
        <v>82</v>
      </c>
      <c r="E902" s="172" t="s">
        <v>57</v>
      </c>
      <c r="F902" s="172" t="s">
        <v>1263</v>
      </c>
      <c r="G902" s="172" t="s">
        <v>84</v>
      </c>
      <c r="H902" s="177">
        <v>1</v>
      </c>
      <c r="I902" s="178">
        <v>0</v>
      </c>
      <c r="J902" s="176">
        <v>46078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-17.68</v>
      </c>
    </row>
    <row r="903" spans="1:16" ht="19.5" hidden="1" customHeight="1">
      <c r="A903" s="172" t="s">
        <v>2544</v>
      </c>
      <c r="B903" s="176">
        <v>46079</v>
      </c>
      <c r="C903" s="172" t="s">
        <v>81</v>
      </c>
      <c r="D903" s="172" t="s">
        <v>82</v>
      </c>
      <c r="E903" s="172" t="s">
        <v>53</v>
      </c>
      <c r="F903" s="172" t="s">
        <v>120</v>
      </c>
      <c r="G903" s="172" t="s">
        <v>84</v>
      </c>
      <c r="H903" s="177">
        <v>1</v>
      </c>
      <c r="I903" s="178">
        <v>0</v>
      </c>
      <c r="J903" s="176">
        <v>46078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-20.65</v>
      </c>
    </row>
    <row r="904" spans="1:16" ht="19.5" hidden="1" customHeight="1">
      <c r="A904" s="172" t="s">
        <v>2545</v>
      </c>
      <c r="B904" s="176">
        <v>46079</v>
      </c>
      <c r="C904" s="172" t="s">
        <v>92</v>
      </c>
      <c r="D904" s="172" t="s">
        <v>96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0</v>
      </c>
      <c r="J904" s="176">
        <v>46074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0</v>
      </c>
    </row>
    <row r="905" spans="1:16" ht="19.5" hidden="1" customHeight="1">
      <c r="A905" s="172" t="s">
        <v>2545</v>
      </c>
      <c r="B905" s="176">
        <v>46079</v>
      </c>
      <c r="C905" s="172" t="s">
        <v>92</v>
      </c>
      <c r="D905" s="172" t="s">
        <v>97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0</v>
      </c>
      <c r="J905" s="176">
        <v>46074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-56.94</v>
      </c>
    </row>
    <row r="906" spans="1:16" ht="19.5" hidden="1" customHeight="1">
      <c r="A906" s="172" t="s">
        <v>2545</v>
      </c>
      <c r="B906" s="176">
        <v>46079</v>
      </c>
      <c r="C906" s="172" t="s">
        <v>92</v>
      </c>
      <c r="D906" s="172" t="s">
        <v>24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0</v>
      </c>
      <c r="J906" s="176">
        <v>46074</v>
      </c>
      <c r="K906" s="172" t="s">
        <v>93</v>
      </c>
      <c r="L906" s="172" t="s">
        <v>94</v>
      </c>
      <c r="M906" s="179">
        <v>0</v>
      </c>
      <c r="N906" s="177"/>
      <c r="O906" s="177">
        <v>38</v>
      </c>
      <c r="P906" s="180">
        <v>-56.94</v>
      </c>
    </row>
    <row r="907" spans="1:16" ht="19.5" hidden="1" customHeight="1">
      <c r="A907" s="172" t="s">
        <v>2546</v>
      </c>
      <c r="B907" s="176">
        <v>46079</v>
      </c>
      <c r="C907" s="172" t="s">
        <v>92</v>
      </c>
      <c r="D907" s="172" t="s">
        <v>24</v>
      </c>
      <c r="E907" s="172" t="s">
        <v>52</v>
      </c>
      <c r="F907" s="172" t="s">
        <v>90</v>
      </c>
      <c r="G907" s="172" t="s">
        <v>84</v>
      </c>
      <c r="H907" s="177">
        <v>1</v>
      </c>
      <c r="I907" s="178">
        <v>2500</v>
      </c>
      <c r="J907" s="176">
        <v>46077</v>
      </c>
      <c r="K907" s="172" t="s">
        <v>93</v>
      </c>
      <c r="L907" s="172" t="s">
        <v>94</v>
      </c>
      <c r="M907" s="179">
        <v>0.43</v>
      </c>
      <c r="N907" s="177"/>
      <c r="O907" s="177">
        <v>36</v>
      </c>
      <c r="P907" s="180">
        <v>-122.44</v>
      </c>
    </row>
    <row r="908" spans="1:16" ht="19.5" hidden="1" customHeight="1">
      <c r="A908" s="172" t="s">
        <v>2546</v>
      </c>
      <c r="B908" s="176">
        <v>46079</v>
      </c>
      <c r="C908" s="172" t="s">
        <v>100</v>
      </c>
      <c r="D908" s="172" t="s">
        <v>101</v>
      </c>
      <c r="E908" s="172" t="s">
        <v>52</v>
      </c>
      <c r="F908" s="172" t="s">
        <v>90</v>
      </c>
      <c r="G908" s="172" t="s">
        <v>84</v>
      </c>
      <c r="H908" s="177">
        <v>1</v>
      </c>
      <c r="I908" s="178">
        <v>2500</v>
      </c>
      <c r="J908" s="176">
        <v>46077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984.79</v>
      </c>
    </row>
    <row r="909" spans="1:16" ht="19.5" hidden="1" customHeight="1">
      <c r="A909" s="172" t="s">
        <v>2546</v>
      </c>
      <c r="B909" s="176">
        <v>46079</v>
      </c>
      <c r="C909" s="172" t="s">
        <v>100</v>
      </c>
      <c r="D909" s="172" t="s">
        <v>102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2500</v>
      </c>
      <c r="J909" s="176">
        <v>46077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9.85</v>
      </c>
    </row>
    <row r="910" spans="1:16" ht="19.5" hidden="1" customHeight="1">
      <c r="A910" s="172" t="s">
        <v>2546</v>
      </c>
      <c r="B910" s="176">
        <v>46079</v>
      </c>
      <c r="C910" s="172" t="s">
        <v>100</v>
      </c>
      <c r="D910" s="172" t="s">
        <v>103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2500</v>
      </c>
      <c r="J910" s="176">
        <v>46077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1505.36</v>
      </c>
    </row>
    <row r="911" spans="1:16" ht="19.5" hidden="1" customHeight="1">
      <c r="A911" s="172" t="s">
        <v>2546</v>
      </c>
      <c r="B911" s="176">
        <v>46079</v>
      </c>
      <c r="C911" s="172" t="s">
        <v>104</v>
      </c>
      <c r="D911" s="172" t="s">
        <v>105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2500</v>
      </c>
      <c r="J911" s="176">
        <v>46077</v>
      </c>
      <c r="K911" s="172" t="s">
        <v>93</v>
      </c>
      <c r="L911" s="172" t="s">
        <v>94</v>
      </c>
      <c r="M911" s="179">
        <v>0.43</v>
      </c>
      <c r="N911" s="177"/>
      <c r="O911" s="177"/>
      <c r="P911" s="180">
        <v>-1075</v>
      </c>
    </row>
    <row r="912" spans="1:16" ht="19.5" hidden="1" customHeight="1">
      <c r="A912" s="172" t="s">
        <v>2546</v>
      </c>
      <c r="B912" s="176">
        <v>46079</v>
      </c>
      <c r="C912" s="172" t="s">
        <v>81</v>
      </c>
      <c r="D912" s="172" t="s">
        <v>95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2500</v>
      </c>
      <c r="J912" s="176">
        <v>46077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-13.24</v>
      </c>
    </row>
    <row r="913" spans="1:16" ht="19.5" hidden="1" customHeight="1">
      <c r="A913" s="172" t="s">
        <v>2547</v>
      </c>
      <c r="B913" s="176">
        <v>46079</v>
      </c>
      <c r="C913" s="172" t="s">
        <v>92</v>
      </c>
      <c r="D913" s="172" t="s">
        <v>24</v>
      </c>
      <c r="E913" s="172" t="s">
        <v>42</v>
      </c>
      <c r="F913" s="172" t="s">
        <v>89</v>
      </c>
      <c r="G913" s="172" t="s">
        <v>84</v>
      </c>
      <c r="H913" s="177">
        <v>1</v>
      </c>
      <c r="I913" s="178">
        <v>0</v>
      </c>
      <c r="J913" s="176">
        <v>46073</v>
      </c>
      <c r="K913" s="172" t="s">
        <v>93</v>
      </c>
      <c r="L913" s="172" t="s">
        <v>94</v>
      </c>
      <c r="M913" s="179">
        <v>0</v>
      </c>
      <c r="N913" s="177"/>
      <c r="O913" s="177">
        <v>38</v>
      </c>
      <c r="P913" s="180">
        <v>-46.77</v>
      </c>
    </row>
    <row r="914" spans="1:16" ht="19.5" hidden="1" customHeight="1">
      <c r="A914" s="172" t="s">
        <v>2547</v>
      </c>
      <c r="B914" s="176">
        <v>46079</v>
      </c>
      <c r="C914" s="172" t="s">
        <v>81</v>
      </c>
      <c r="D914" s="172" t="s">
        <v>95</v>
      </c>
      <c r="E914" s="172" t="s">
        <v>42</v>
      </c>
      <c r="F914" s="172" t="s">
        <v>89</v>
      </c>
      <c r="G914" s="172" t="s">
        <v>84</v>
      </c>
      <c r="H914" s="177">
        <v>1</v>
      </c>
      <c r="I914" s="178">
        <v>0</v>
      </c>
      <c r="J914" s="176">
        <v>46073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-14.58</v>
      </c>
    </row>
    <row r="915" spans="1:16" ht="19.5" hidden="1" customHeight="1">
      <c r="A915" s="172" t="s">
        <v>2547</v>
      </c>
      <c r="B915" s="176">
        <v>46079</v>
      </c>
      <c r="C915" s="172" t="s">
        <v>92</v>
      </c>
      <c r="D915" s="172" t="s">
        <v>96</v>
      </c>
      <c r="E915" s="172" t="s">
        <v>42</v>
      </c>
      <c r="F915" s="172" t="s">
        <v>89</v>
      </c>
      <c r="G915" s="172" t="s">
        <v>84</v>
      </c>
      <c r="H915" s="177">
        <v>1</v>
      </c>
      <c r="I915" s="178">
        <v>0</v>
      </c>
      <c r="J915" s="176">
        <v>46073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2547</v>
      </c>
      <c r="B916" s="176">
        <v>46079</v>
      </c>
      <c r="C916" s="172" t="s">
        <v>92</v>
      </c>
      <c r="D916" s="172" t="s">
        <v>97</v>
      </c>
      <c r="E916" s="172" t="s">
        <v>42</v>
      </c>
      <c r="F916" s="172" t="s">
        <v>89</v>
      </c>
      <c r="G916" s="172" t="s">
        <v>84</v>
      </c>
      <c r="H916" s="177">
        <v>1</v>
      </c>
      <c r="I916" s="178">
        <v>0</v>
      </c>
      <c r="J916" s="176">
        <v>46073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-46.77</v>
      </c>
    </row>
    <row r="917" spans="1:16" ht="19.5" hidden="1" customHeight="1">
      <c r="A917" s="172" t="s">
        <v>2547</v>
      </c>
      <c r="B917" s="176">
        <v>46079</v>
      </c>
      <c r="C917" s="172" t="s">
        <v>81</v>
      </c>
      <c r="D917" s="172" t="s">
        <v>98</v>
      </c>
      <c r="E917" s="172" t="s">
        <v>42</v>
      </c>
      <c r="F917" s="172" t="s">
        <v>89</v>
      </c>
      <c r="G917" s="172" t="s">
        <v>84</v>
      </c>
      <c r="H917" s="177">
        <v>1</v>
      </c>
      <c r="I917" s="178">
        <v>0</v>
      </c>
      <c r="J917" s="176">
        <v>46073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2542</v>
      </c>
      <c r="B918" s="176">
        <v>46079</v>
      </c>
      <c r="C918" s="172" t="s">
        <v>81</v>
      </c>
      <c r="D918" s="172" t="s">
        <v>82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0</v>
      </c>
      <c r="J918" s="176">
        <v>46079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23.39</v>
      </c>
    </row>
    <row r="919" spans="1:16" ht="19.5" hidden="1" customHeight="1">
      <c r="A919" s="172" t="s">
        <v>2548</v>
      </c>
      <c r="B919" s="176">
        <v>46079</v>
      </c>
      <c r="C919" s="172" t="s">
        <v>81</v>
      </c>
      <c r="D919" s="172" t="s">
        <v>82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0</v>
      </c>
      <c r="J919" s="176">
        <v>46079</v>
      </c>
      <c r="K919" s="172" t="s">
        <v>85</v>
      </c>
      <c r="L919" s="172" t="s">
        <v>85</v>
      </c>
      <c r="M919" s="179">
        <v>0</v>
      </c>
      <c r="N919" s="177"/>
      <c r="O919" s="177"/>
      <c r="P919" s="180">
        <v>-19.8</v>
      </c>
    </row>
    <row r="920" spans="1:16" ht="19.5" hidden="1" customHeight="1">
      <c r="A920" s="172" t="s">
        <v>2549</v>
      </c>
      <c r="B920" s="176">
        <v>46079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46073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2549</v>
      </c>
      <c r="B921" s="176">
        <v>46079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46073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-56.94</v>
      </c>
    </row>
    <row r="922" spans="1:16" ht="19.5" hidden="1" customHeight="1">
      <c r="A922" s="172" t="s">
        <v>2549</v>
      </c>
      <c r="B922" s="176">
        <v>46079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46073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2550</v>
      </c>
      <c r="B923" s="176">
        <v>46079</v>
      </c>
      <c r="C923" s="172" t="s">
        <v>92</v>
      </c>
      <c r="D923" s="172" t="s">
        <v>24</v>
      </c>
      <c r="E923" s="172" t="s">
        <v>42</v>
      </c>
      <c r="F923" s="172" t="s">
        <v>89</v>
      </c>
      <c r="G923" s="172" t="s">
        <v>84</v>
      </c>
      <c r="H923" s="177">
        <v>1</v>
      </c>
      <c r="I923" s="178">
        <v>0</v>
      </c>
      <c r="J923" s="176">
        <v>46075</v>
      </c>
      <c r="K923" s="172" t="s">
        <v>93</v>
      </c>
      <c r="L923" s="172" t="s">
        <v>94</v>
      </c>
      <c r="M923" s="179">
        <v>0</v>
      </c>
      <c r="N923" s="177"/>
      <c r="O923" s="177">
        <v>37</v>
      </c>
      <c r="P923" s="180">
        <v>-46.77</v>
      </c>
    </row>
    <row r="924" spans="1:16" ht="19.5" hidden="1" customHeight="1">
      <c r="A924" s="172" t="s">
        <v>2550</v>
      </c>
      <c r="B924" s="176">
        <v>46079</v>
      </c>
      <c r="C924" s="172" t="s">
        <v>81</v>
      </c>
      <c r="D924" s="172" t="s">
        <v>95</v>
      </c>
      <c r="E924" s="172" t="s">
        <v>42</v>
      </c>
      <c r="F924" s="172" t="s">
        <v>89</v>
      </c>
      <c r="G924" s="172" t="s">
        <v>84</v>
      </c>
      <c r="H924" s="177">
        <v>1</v>
      </c>
      <c r="I924" s="178">
        <v>0</v>
      </c>
      <c r="J924" s="176">
        <v>46075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-13.57</v>
      </c>
    </row>
    <row r="925" spans="1:16" ht="19.5" hidden="1" customHeight="1">
      <c r="A925" s="172" t="s">
        <v>2549</v>
      </c>
      <c r="B925" s="176">
        <v>46079</v>
      </c>
      <c r="C925" s="172" t="s">
        <v>92</v>
      </c>
      <c r="D925" s="172" t="s">
        <v>24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0</v>
      </c>
      <c r="J925" s="176">
        <v>46073</v>
      </c>
      <c r="K925" s="172" t="s">
        <v>93</v>
      </c>
      <c r="L925" s="172" t="s">
        <v>94</v>
      </c>
      <c r="M925" s="179">
        <v>0</v>
      </c>
      <c r="N925" s="177"/>
      <c r="O925" s="177">
        <v>38</v>
      </c>
      <c r="P925" s="180">
        <v>-56.94</v>
      </c>
    </row>
    <row r="926" spans="1:16" ht="19.5" hidden="1" customHeight="1">
      <c r="A926" s="172" t="s">
        <v>2549</v>
      </c>
      <c r="B926" s="176">
        <v>46079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0</v>
      </c>
      <c r="J926" s="176">
        <v>46073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-25</v>
      </c>
    </row>
    <row r="927" spans="1:16" ht="19.5" hidden="1" customHeight="1">
      <c r="A927" s="172" t="s">
        <v>2550</v>
      </c>
      <c r="B927" s="176">
        <v>46079</v>
      </c>
      <c r="C927" s="172" t="s">
        <v>92</v>
      </c>
      <c r="D927" s="172" t="s">
        <v>96</v>
      </c>
      <c r="E927" s="172" t="s">
        <v>42</v>
      </c>
      <c r="F927" s="172" t="s">
        <v>89</v>
      </c>
      <c r="G927" s="172" t="s">
        <v>84</v>
      </c>
      <c r="H927" s="177">
        <v>1</v>
      </c>
      <c r="I927" s="178">
        <v>0</v>
      </c>
      <c r="J927" s="176">
        <v>46075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0</v>
      </c>
    </row>
    <row r="928" spans="1:16" ht="19.5" hidden="1" customHeight="1">
      <c r="A928" s="172" t="s">
        <v>2550</v>
      </c>
      <c r="B928" s="176">
        <v>46079</v>
      </c>
      <c r="C928" s="172" t="s">
        <v>92</v>
      </c>
      <c r="D928" s="172" t="s">
        <v>97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0</v>
      </c>
      <c r="J928" s="176">
        <v>46075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-46.77</v>
      </c>
    </row>
    <row r="929" spans="1:16" ht="19.5" hidden="1" customHeight="1">
      <c r="A929" s="172" t="s">
        <v>2550</v>
      </c>
      <c r="B929" s="176">
        <v>46079</v>
      </c>
      <c r="C929" s="172" t="s">
        <v>81</v>
      </c>
      <c r="D929" s="172" t="s">
        <v>98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0</v>
      </c>
      <c r="J929" s="176">
        <v>46075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-15</v>
      </c>
    </row>
    <row r="930" spans="1:16" ht="19.5" customHeight="1">
      <c r="A930" s="172" t="s">
        <v>85</v>
      </c>
      <c r="B930" s="176">
        <v>46079</v>
      </c>
      <c r="C930" s="172" t="s">
        <v>109</v>
      </c>
      <c r="D930" s="172" t="s">
        <v>2499</v>
      </c>
      <c r="E930" s="172" t="s">
        <v>85</v>
      </c>
      <c r="F930" s="172" t="s">
        <v>85</v>
      </c>
      <c r="G930" s="172" t="s">
        <v>85</v>
      </c>
      <c r="H930" s="177">
        <v>0</v>
      </c>
      <c r="I930" s="178">
        <v>0</v>
      </c>
      <c r="J930" s="176">
        <v>46079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-146.4</v>
      </c>
    </row>
    <row r="931" spans="1:16" ht="19.5" customHeight="1">
      <c r="A931" s="172" t="s">
        <v>2460</v>
      </c>
      <c r="B931" s="176">
        <v>46079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46079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-291.05</v>
      </c>
    </row>
    <row r="932" spans="1:16" ht="19.5" customHeight="1">
      <c r="A932" s="172" t="s">
        <v>2262</v>
      </c>
      <c r="B932" s="176">
        <v>46079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46079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-129.93</v>
      </c>
    </row>
    <row r="933" spans="1:16" ht="19.5" customHeight="1">
      <c r="A933" s="172" t="s">
        <v>2257</v>
      </c>
      <c r="B933" s="176">
        <v>46079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46079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-585.44000000000005</v>
      </c>
    </row>
    <row r="934" spans="1:16" ht="19.5" customHeight="1">
      <c r="A934" s="172" t="s">
        <v>2263</v>
      </c>
      <c r="B934" s="176">
        <v>46079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46079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-576.67999999999995</v>
      </c>
    </row>
    <row r="935" spans="1:16" ht="19.5" customHeight="1">
      <c r="A935" s="172" t="s">
        <v>2256</v>
      </c>
      <c r="B935" s="176">
        <v>46079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46079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-397.98</v>
      </c>
    </row>
    <row r="936" spans="1:16" ht="19.5" customHeight="1">
      <c r="A936" s="172" t="s">
        <v>2264</v>
      </c>
      <c r="B936" s="176">
        <v>46079</v>
      </c>
      <c r="C936" s="172" t="s">
        <v>109</v>
      </c>
      <c r="D936" s="172" t="s">
        <v>139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46079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-719.68</v>
      </c>
    </row>
    <row r="937" spans="1:16" ht="19.5" customHeight="1">
      <c r="A937" s="172" t="s">
        <v>2261</v>
      </c>
      <c r="B937" s="176">
        <v>46079</v>
      </c>
      <c r="C937" s="172" t="s">
        <v>109</v>
      </c>
      <c r="D937" s="172" t="s">
        <v>139</v>
      </c>
      <c r="E937" s="172" t="s">
        <v>85</v>
      </c>
      <c r="F937" s="172" t="s">
        <v>85</v>
      </c>
      <c r="G937" s="172" t="s">
        <v>85</v>
      </c>
      <c r="H937" s="177">
        <v>0</v>
      </c>
      <c r="I937" s="178">
        <v>0</v>
      </c>
      <c r="J937" s="176">
        <v>46079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-716.02</v>
      </c>
    </row>
    <row r="938" spans="1:16" ht="19.5" customHeight="1">
      <c r="A938" s="172" t="s">
        <v>1553</v>
      </c>
      <c r="B938" s="176">
        <v>46079</v>
      </c>
      <c r="C938" s="172" t="s">
        <v>109</v>
      </c>
      <c r="D938" s="172" t="s">
        <v>139</v>
      </c>
      <c r="E938" s="172" t="s">
        <v>85</v>
      </c>
      <c r="F938" s="172" t="s">
        <v>85</v>
      </c>
      <c r="G938" s="172" t="s">
        <v>85</v>
      </c>
      <c r="H938" s="177">
        <v>0</v>
      </c>
      <c r="I938" s="178">
        <v>0</v>
      </c>
      <c r="J938" s="176">
        <v>46079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-566.86</v>
      </c>
    </row>
    <row r="939" spans="1:16" ht="19.5" customHeight="1">
      <c r="A939" s="172" t="s">
        <v>141</v>
      </c>
      <c r="B939" s="176">
        <v>46079</v>
      </c>
      <c r="C939" s="172" t="s">
        <v>109</v>
      </c>
      <c r="D939" s="172" t="s">
        <v>139</v>
      </c>
      <c r="E939" s="172" t="s">
        <v>85</v>
      </c>
      <c r="F939" s="172" t="s">
        <v>85</v>
      </c>
      <c r="G939" s="172" t="s">
        <v>85</v>
      </c>
      <c r="H939" s="177">
        <v>0</v>
      </c>
      <c r="I939" s="178">
        <v>0</v>
      </c>
      <c r="J939" s="176">
        <v>46079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-417.06</v>
      </c>
    </row>
    <row r="940" spans="1:16" ht="19.5" customHeight="1">
      <c r="A940" s="172" t="s">
        <v>145</v>
      </c>
      <c r="B940" s="176">
        <v>46079</v>
      </c>
      <c r="C940" s="172" t="s">
        <v>109</v>
      </c>
      <c r="D940" s="172" t="s">
        <v>139</v>
      </c>
      <c r="E940" s="172" t="s">
        <v>85</v>
      </c>
      <c r="F940" s="172" t="s">
        <v>85</v>
      </c>
      <c r="G940" s="172" t="s">
        <v>85</v>
      </c>
      <c r="H940" s="177">
        <v>0</v>
      </c>
      <c r="I940" s="178">
        <v>0</v>
      </c>
      <c r="J940" s="176">
        <v>46079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-867.46</v>
      </c>
    </row>
    <row r="941" spans="1:16" ht="19.5" customHeight="1">
      <c r="A941" s="172" t="s">
        <v>138</v>
      </c>
      <c r="B941" s="176">
        <v>46079</v>
      </c>
      <c r="C941" s="172" t="s">
        <v>109</v>
      </c>
      <c r="D941" s="172" t="s">
        <v>139</v>
      </c>
      <c r="E941" s="172" t="s">
        <v>85</v>
      </c>
      <c r="F941" s="172" t="s">
        <v>85</v>
      </c>
      <c r="G941" s="172" t="s">
        <v>85</v>
      </c>
      <c r="H941" s="177">
        <v>0</v>
      </c>
      <c r="I941" s="178">
        <v>0</v>
      </c>
      <c r="J941" s="176">
        <v>46079</v>
      </c>
      <c r="K941" s="172" t="s">
        <v>85</v>
      </c>
      <c r="L941" s="172" t="s">
        <v>85</v>
      </c>
      <c r="M941" s="179">
        <v>0</v>
      </c>
      <c r="N941" s="177"/>
      <c r="O941" s="177"/>
      <c r="P941" s="180">
        <v>-708.42</v>
      </c>
    </row>
    <row r="942" spans="1:16" ht="19.5" customHeight="1">
      <c r="A942" s="172" t="s">
        <v>144</v>
      </c>
      <c r="B942" s="176">
        <v>46079</v>
      </c>
      <c r="C942" s="172" t="s">
        <v>109</v>
      </c>
      <c r="D942" s="172" t="s">
        <v>139</v>
      </c>
      <c r="E942" s="172" t="s">
        <v>85</v>
      </c>
      <c r="F942" s="172" t="s">
        <v>85</v>
      </c>
      <c r="G942" s="172" t="s">
        <v>85</v>
      </c>
      <c r="H942" s="177">
        <v>0</v>
      </c>
      <c r="I942" s="178">
        <v>0</v>
      </c>
      <c r="J942" s="176">
        <v>46079</v>
      </c>
      <c r="K942" s="172" t="s">
        <v>85</v>
      </c>
      <c r="L942" s="172" t="s">
        <v>85</v>
      </c>
      <c r="M942" s="179">
        <v>0</v>
      </c>
      <c r="N942" s="177"/>
      <c r="O942" s="177"/>
      <c r="P942" s="180">
        <v>-711.87</v>
      </c>
    </row>
    <row r="943" spans="1:16" ht="19.5" customHeight="1">
      <c r="A943" s="172" t="s">
        <v>142</v>
      </c>
      <c r="B943" s="176">
        <v>46079</v>
      </c>
      <c r="C943" s="172" t="s">
        <v>109</v>
      </c>
      <c r="D943" s="172" t="s">
        <v>143</v>
      </c>
      <c r="E943" s="172" t="s">
        <v>85</v>
      </c>
      <c r="F943" s="172" t="s">
        <v>85</v>
      </c>
      <c r="G943" s="172" t="s">
        <v>85</v>
      </c>
      <c r="H943" s="177">
        <v>0</v>
      </c>
      <c r="I943" s="178">
        <v>0</v>
      </c>
      <c r="J943" s="176">
        <v>46079</v>
      </c>
      <c r="K943" s="172" t="s">
        <v>85</v>
      </c>
      <c r="L943" s="172" t="s">
        <v>85</v>
      </c>
      <c r="M943" s="179">
        <v>0</v>
      </c>
      <c r="N943" s="177"/>
      <c r="O943" s="177"/>
      <c r="P943" s="180">
        <v>-3515</v>
      </c>
    </row>
    <row r="944" spans="1:16" ht="19.5" hidden="1" customHeight="1">
      <c r="A944" s="172" t="s">
        <v>2551</v>
      </c>
      <c r="B944" s="176">
        <v>46080</v>
      </c>
      <c r="C944" s="172" t="s">
        <v>92</v>
      </c>
      <c r="D944" s="172" t="s">
        <v>24</v>
      </c>
      <c r="E944" s="172" t="s">
        <v>56</v>
      </c>
      <c r="F944" s="172" t="s">
        <v>1213</v>
      </c>
      <c r="G944" s="172" t="s">
        <v>84</v>
      </c>
      <c r="H944" s="177">
        <v>1</v>
      </c>
      <c r="I944" s="178">
        <v>0</v>
      </c>
      <c r="J944" s="176">
        <v>46074</v>
      </c>
      <c r="K944" s="172" t="s">
        <v>93</v>
      </c>
      <c r="L944" s="172" t="s">
        <v>94</v>
      </c>
      <c r="M944" s="179">
        <v>0</v>
      </c>
      <c r="N944" s="177"/>
      <c r="O944" s="177">
        <v>38</v>
      </c>
      <c r="P944" s="180">
        <v>-56.94</v>
      </c>
    </row>
    <row r="945" spans="1:16" ht="19.5" hidden="1" customHeight="1">
      <c r="A945" s="172" t="s">
        <v>2551</v>
      </c>
      <c r="B945" s="176">
        <v>46080</v>
      </c>
      <c r="C945" s="172" t="s">
        <v>81</v>
      </c>
      <c r="D945" s="172" t="s">
        <v>95</v>
      </c>
      <c r="E945" s="172" t="s">
        <v>56</v>
      </c>
      <c r="F945" s="172" t="s">
        <v>1213</v>
      </c>
      <c r="G945" s="172" t="s">
        <v>84</v>
      </c>
      <c r="H945" s="177">
        <v>1</v>
      </c>
      <c r="I945" s="178">
        <v>0</v>
      </c>
      <c r="J945" s="176">
        <v>46074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-23.15</v>
      </c>
    </row>
    <row r="946" spans="1:16" ht="19.5" hidden="1" customHeight="1">
      <c r="A946" s="172" t="s">
        <v>2551</v>
      </c>
      <c r="B946" s="176">
        <v>46080</v>
      </c>
      <c r="C946" s="172" t="s">
        <v>92</v>
      </c>
      <c r="D946" s="172" t="s">
        <v>96</v>
      </c>
      <c r="E946" s="172" t="s">
        <v>56</v>
      </c>
      <c r="F946" s="172" t="s">
        <v>1213</v>
      </c>
      <c r="G946" s="172" t="s">
        <v>84</v>
      </c>
      <c r="H946" s="177">
        <v>1</v>
      </c>
      <c r="I946" s="178">
        <v>0</v>
      </c>
      <c r="J946" s="176">
        <v>46074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0</v>
      </c>
    </row>
    <row r="947" spans="1:16" ht="19.5" hidden="1" customHeight="1">
      <c r="A947" s="172" t="s">
        <v>2551</v>
      </c>
      <c r="B947" s="176">
        <v>46080</v>
      </c>
      <c r="C947" s="172" t="s">
        <v>92</v>
      </c>
      <c r="D947" s="172" t="s">
        <v>97</v>
      </c>
      <c r="E947" s="172" t="s">
        <v>56</v>
      </c>
      <c r="F947" s="172" t="s">
        <v>1213</v>
      </c>
      <c r="G947" s="172" t="s">
        <v>84</v>
      </c>
      <c r="H947" s="177">
        <v>1</v>
      </c>
      <c r="I947" s="178">
        <v>0</v>
      </c>
      <c r="J947" s="176">
        <v>46074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-56.94</v>
      </c>
    </row>
    <row r="948" spans="1:16" ht="19.5" hidden="1" customHeight="1">
      <c r="A948" s="172" t="s">
        <v>2551</v>
      </c>
      <c r="B948" s="176">
        <v>46080</v>
      </c>
      <c r="C948" s="172" t="s">
        <v>81</v>
      </c>
      <c r="D948" s="172" t="s">
        <v>98</v>
      </c>
      <c r="E948" s="172" t="s">
        <v>56</v>
      </c>
      <c r="F948" s="172" t="s">
        <v>1213</v>
      </c>
      <c r="G948" s="172" t="s">
        <v>84</v>
      </c>
      <c r="H948" s="177">
        <v>1</v>
      </c>
      <c r="I948" s="178">
        <v>0</v>
      </c>
      <c r="J948" s="176">
        <v>46074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-15</v>
      </c>
    </row>
    <row r="949" spans="1:16" ht="19.5" hidden="1" customHeight="1">
      <c r="A949" s="172" t="s">
        <v>2552</v>
      </c>
      <c r="B949" s="176">
        <v>46080</v>
      </c>
      <c r="C949" s="172" t="s">
        <v>81</v>
      </c>
      <c r="D949" s="172" t="s">
        <v>82</v>
      </c>
      <c r="E949" s="172" t="s">
        <v>43</v>
      </c>
      <c r="F949" s="172" t="s">
        <v>125</v>
      </c>
      <c r="G949" s="172" t="s">
        <v>84</v>
      </c>
      <c r="H949" s="177">
        <v>1</v>
      </c>
      <c r="I949" s="178">
        <v>0</v>
      </c>
      <c r="J949" s="176">
        <v>46080</v>
      </c>
      <c r="K949" s="172" t="s">
        <v>85</v>
      </c>
      <c r="L949" s="172" t="s">
        <v>85</v>
      </c>
      <c r="M949" s="179">
        <v>0</v>
      </c>
      <c r="N949" s="177"/>
      <c r="O949" s="177"/>
      <c r="P949" s="180">
        <v>-13.27</v>
      </c>
    </row>
    <row r="950" spans="1:16" ht="19.5" hidden="1" customHeight="1">
      <c r="A950" s="172" t="s">
        <v>2552</v>
      </c>
      <c r="B950" s="176">
        <v>46080</v>
      </c>
      <c r="C950" s="172" t="s">
        <v>81</v>
      </c>
      <c r="D950" s="172" t="s">
        <v>82</v>
      </c>
      <c r="E950" s="172" t="s">
        <v>43</v>
      </c>
      <c r="F950" s="172" t="s">
        <v>125</v>
      </c>
      <c r="G950" s="172" t="s">
        <v>84</v>
      </c>
      <c r="H950" s="177">
        <v>1</v>
      </c>
      <c r="I950" s="178">
        <v>0</v>
      </c>
      <c r="J950" s="176">
        <v>46080</v>
      </c>
      <c r="K950" s="172" t="s">
        <v>85</v>
      </c>
      <c r="L950" s="172" t="s">
        <v>85</v>
      </c>
      <c r="M950" s="179">
        <v>0</v>
      </c>
      <c r="N950" s="177"/>
      <c r="O950" s="177"/>
      <c r="P950" s="180">
        <v>13.27</v>
      </c>
    </row>
    <row r="951" spans="1:16" ht="19.5" hidden="1" customHeight="1">
      <c r="A951" s="172" t="s">
        <v>2553</v>
      </c>
      <c r="B951" s="176">
        <v>46080</v>
      </c>
      <c r="C951" s="172" t="s">
        <v>92</v>
      </c>
      <c r="D951" s="172" t="s">
        <v>24</v>
      </c>
      <c r="E951" s="172" t="s">
        <v>57</v>
      </c>
      <c r="F951" s="172" t="s">
        <v>1263</v>
      </c>
      <c r="G951" s="172" t="s">
        <v>84</v>
      </c>
      <c r="H951" s="177">
        <v>1</v>
      </c>
      <c r="I951" s="178">
        <v>0</v>
      </c>
      <c r="J951" s="176">
        <v>46076</v>
      </c>
      <c r="K951" s="172" t="s">
        <v>93</v>
      </c>
      <c r="L951" s="172" t="s">
        <v>94</v>
      </c>
      <c r="M951" s="179">
        <v>0</v>
      </c>
      <c r="N951" s="177"/>
      <c r="O951" s="177">
        <v>37</v>
      </c>
      <c r="P951" s="180">
        <v>-56.94</v>
      </c>
    </row>
    <row r="952" spans="1:16" ht="19.5" hidden="1" customHeight="1">
      <c r="A952" s="172" t="s">
        <v>2553</v>
      </c>
      <c r="B952" s="176">
        <v>46080</v>
      </c>
      <c r="C952" s="172" t="s">
        <v>81</v>
      </c>
      <c r="D952" s="172" t="s">
        <v>95</v>
      </c>
      <c r="E952" s="172" t="s">
        <v>57</v>
      </c>
      <c r="F952" s="172" t="s">
        <v>1263</v>
      </c>
      <c r="G952" s="172" t="s">
        <v>84</v>
      </c>
      <c r="H952" s="177">
        <v>1</v>
      </c>
      <c r="I952" s="178">
        <v>0</v>
      </c>
      <c r="J952" s="176">
        <v>46076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-17.62</v>
      </c>
    </row>
    <row r="953" spans="1:16" ht="19.5" hidden="1" customHeight="1">
      <c r="A953" s="172" t="s">
        <v>2554</v>
      </c>
      <c r="B953" s="176">
        <v>46080</v>
      </c>
      <c r="C953" s="172" t="s">
        <v>92</v>
      </c>
      <c r="D953" s="172" t="s">
        <v>96</v>
      </c>
      <c r="E953" s="172" t="s">
        <v>55</v>
      </c>
      <c r="F953" s="172" t="s">
        <v>1272</v>
      </c>
      <c r="G953" s="172" t="s">
        <v>84</v>
      </c>
      <c r="H953" s="177">
        <v>1</v>
      </c>
      <c r="I953" s="178">
        <v>0</v>
      </c>
      <c r="J953" s="176">
        <v>46076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0</v>
      </c>
    </row>
    <row r="954" spans="1:16" ht="19.5" hidden="1" customHeight="1">
      <c r="A954" s="172" t="s">
        <v>2554</v>
      </c>
      <c r="B954" s="176">
        <v>46080</v>
      </c>
      <c r="C954" s="172" t="s">
        <v>92</v>
      </c>
      <c r="D954" s="172" t="s">
        <v>97</v>
      </c>
      <c r="E954" s="172" t="s">
        <v>55</v>
      </c>
      <c r="F954" s="172" t="s">
        <v>1272</v>
      </c>
      <c r="G954" s="172" t="s">
        <v>84</v>
      </c>
      <c r="H954" s="177">
        <v>1</v>
      </c>
      <c r="I954" s="178">
        <v>0</v>
      </c>
      <c r="J954" s="176">
        <v>46076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-56.94</v>
      </c>
    </row>
    <row r="955" spans="1:16" ht="19.5" hidden="1" customHeight="1">
      <c r="A955" s="172" t="s">
        <v>2554</v>
      </c>
      <c r="B955" s="176">
        <v>46080</v>
      </c>
      <c r="C955" s="172" t="s">
        <v>81</v>
      </c>
      <c r="D955" s="172" t="s">
        <v>98</v>
      </c>
      <c r="E955" s="172" t="s">
        <v>55</v>
      </c>
      <c r="F955" s="172" t="s">
        <v>1272</v>
      </c>
      <c r="G955" s="172" t="s">
        <v>84</v>
      </c>
      <c r="H955" s="177">
        <v>1</v>
      </c>
      <c r="I955" s="178">
        <v>0</v>
      </c>
      <c r="J955" s="176">
        <v>46076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-15</v>
      </c>
    </row>
    <row r="956" spans="1:16" ht="19.5" hidden="1" customHeight="1">
      <c r="A956" s="172" t="s">
        <v>2553</v>
      </c>
      <c r="B956" s="176">
        <v>46080</v>
      </c>
      <c r="C956" s="172" t="s">
        <v>92</v>
      </c>
      <c r="D956" s="172" t="s">
        <v>96</v>
      </c>
      <c r="E956" s="172" t="s">
        <v>57</v>
      </c>
      <c r="F956" s="172" t="s">
        <v>1263</v>
      </c>
      <c r="G956" s="172" t="s">
        <v>84</v>
      </c>
      <c r="H956" s="177">
        <v>1</v>
      </c>
      <c r="I956" s="178">
        <v>0</v>
      </c>
      <c r="J956" s="176">
        <v>46076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0</v>
      </c>
    </row>
    <row r="957" spans="1:16" ht="19.5" hidden="1" customHeight="1">
      <c r="A957" s="172" t="s">
        <v>2553</v>
      </c>
      <c r="B957" s="176">
        <v>46080</v>
      </c>
      <c r="C957" s="172" t="s">
        <v>92</v>
      </c>
      <c r="D957" s="172" t="s">
        <v>97</v>
      </c>
      <c r="E957" s="172" t="s">
        <v>57</v>
      </c>
      <c r="F957" s="172" t="s">
        <v>1263</v>
      </c>
      <c r="G957" s="172" t="s">
        <v>84</v>
      </c>
      <c r="H957" s="177">
        <v>1</v>
      </c>
      <c r="I957" s="178">
        <v>0</v>
      </c>
      <c r="J957" s="176">
        <v>46076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-56.94</v>
      </c>
    </row>
    <row r="958" spans="1:16" ht="19.5" hidden="1" customHeight="1">
      <c r="A958" s="172" t="s">
        <v>2553</v>
      </c>
      <c r="B958" s="176">
        <v>46080</v>
      </c>
      <c r="C958" s="172" t="s">
        <v>81</v>
      </c>
      <c r="D958" s="172" t="s">
        <v>98</v>
      </c>
      <c r="E958" s="172" t="s">
        <v>57</v>
      </c>
      <c r="F958" s="172" t="s">
        <v>1263</v>
      </c>
      <c r="G958" s="172" t="s">
        <v>84</v>
      </c>
      <c r="H958" s="177">
        <v>1</v>
      </c>
      <c r="I958" s="178">
        <v>0</v>
      </c>
      <c r="J958" s="176">
        <v>46076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-15</v>
      </c>
    </row>
    <row r="959" spans="1:16" ht="19.5" hidden="1" customHeight="1">
      <c r="A959" s="172" t="s">
        <v>2554</v>
      </c>
      <c r="B959" s="176">
        <v>46080</v>
      </c>
      <c r="C959" s="172" t="s">
        <v>92</v>
      </c>
      <c r="D959" s="172" t="s">
        <v>24</v>
      </c>
      <c r="E959" s="172" t="s">
        <v>55</v>
      </c>
      <c r="F959" s="172" t="s">
        <v>1272</v>
      </c>
      <c r="G959" s="172" t="s">
        <v>84</v>
      </c>
      <c r="H959" s="177">
        <v>1</v>
      </c>
      <c r="I959" s="178">
        <v>0</v>
      </c>
      <c r="J959" s="176">
        <v>46076</v>
      </c>
      <c r="K959" s="172" t="s">
        <v>93</v>
      </c>
      <c r="L959" s="172" t="s">
        <v>94</v>
      </c>
      <c r="M959" s="179">
        <v>0</v>
      </c>
      <c r="N959" s="177"/>
      <c r="O959" s="177">
        <v>37</v>
      </c>
      <c r="P959" s="180">
        <v>-56.94</v>
      </c>
    </row>
    <row r="960" spans="1:16" ht="19.5" hidden="1" customHeight="1">
      <c r="A960" s="172" t="s">
        <v>2554</v>
      </c>
      <c r="B960" s="176">
        <v>46080</v>
      </c>
      <c r="C960" s="172" t="s">
        <v>81</v>
      </c>
      <c r="D960" s="172" t="s">
        <v>95</v>
      </c>
      <c r="E960" s="172" t="s">
        <v>55</v>
      </c>
      <c r="F960" s="172" t="s">
        <v>1272</v>
      </c>
      <c r="G960" s="172" t="s">
        <v>84</v>
      </c>
      <c r="H960" s="177">
        <v>1</v>
      </c>
      <c r="I960" s="178">
        <v>0</v>
      </c>
      <c r="J960" s="176">
        <v>46076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-17.62</v>
      </c>
    </row>
    <row r="961" spans="1:16" ht="19.5" hidden="1" customHeight="1">
      <c r="A961" s="172" t="s">
        <v>2555</v>
      </c>
      <c r="B961" s="176">
        <v>46080</v>
      </c>
      <c r="C961" s="172" t="s">
        <v>81</v>
      </c>
      <c r="D961" s="172" t="s">
        <v>82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46080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-6.13</v>
      </c>
    </row>
    <row r="962" spans="1:16" ht="19.5" hidden="1" customHeight="1">
      <c r="A962" s="172" t="s">
        <v>2556</v>
      </c>
      <c r="B962" s="176">
        <v>46080</v>
      </c>
      <c r="C962" s="172" t="s">
        <v>92</v>
      </c>
      <c r="D962" s="172" t="s">
        <v>96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46068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0</v>
      </c>
    </row>
    <row r="963" spans="1:16" ht="19.5" hidden="1" customHeight="1">
      <c r="A963" s="172" t="s">
        <v>2556</v>
      </c>
      <c r="B963" s="176">
        <v>46080</v>
      </c>
      <c r="C963" s="172" t="s">
        <v>92</v>
      </c>
      <c r="D963" s="172" t="s">
        <v>97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-46.77</v>
      </c>
    </row>
    <row r="964" spans="1:16" ht="19.5" hidden="1" customHeight="1">
      <c r="A964" s="172" t="s">
        <v>2556</v>
      </c>
      <c r="B964" s="176">
        <v>46080</v>
      </c>
      <c r="C964" s="172" t="s">
        <v>81</v>
      </c>
      <c r="D964" s="172" t="s">
        <v>98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-15</v>
      </c>
    </row>
    <row r="965" spans="1:16" ht="19.5" hidden="1" customHeight="1">
      <c r="A965" s="172" t="s">
        <v>2556</v>
      </c>
      <c r="B965" s="176">
        <v>46080</v>
      </c>
      <c r="C965" s="172" t="s">
        <v>92</v>
      </c>
      <c r="D965" s="172" t="s">
        <v>24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46068</v>
      </c>
      <c r="K965" s="172" t="s">
        <v>93</v>
      </c>
      <c r="L965" s="172" t="s">
        <v>94</v>
      </c>
      <c r="M965" s="179">
        <v>0</v>
      </c>
      <c r="N965" s="177"/>
      <c r="O965" s="177">
        <v>36</v>
      </c>
      <c r="P965" s="180">
        <v>-46.77</v>
      </c>
    </row>
    <row r="966" spans="1:16" ht="19.5" hidden="1" customHeight="1">
      <c r="A966" s="172" t="s">
        <v>2556</v>
      </c>
      <c r="B966" s="176">
        <v>46080</v>
      </c>
      <c r="C966" s="172" t="s">
        <v>81</v>
      </c>
      <c r="D966" s="172" t="s">
        <v>95</v>
      </c>
      <c r="E966" s="172" t="s">
        <v>43</v>
      </c>
      <c r="F966" s="172" t="s">
        <v>125</v>
      </c>
      <c r="G966" s="172" t="s">
        <v>84</v>
      </c>
      <c r="H966" s="177">
        <v>1</v>
      </c>
      <c r="I966" s="178">
        <v>0</v>
      </c>
      <c r="J966" s="176">
        <v>46068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-14.97</v>
      </c>
    </row>
    <row r="967" spans="1:16" ht="19.5" hidden="1" customHeight="1">
      <c r="A967" s="172" t="s">
        <v>2557</v>
      </c>
      <c r="B967" s="176">
        <v>46080</v>
      </c>
      <c r="C967" s="172" t="s">
        <v>92</v>
      </c>
      <c r="D967" s="172" t="s">
        <v>24</v>
      </c>
      <c r="E967" s="172" t="s">
        <v>42</v>
      </c>
      <c r="F967" s="172" t="s">
        <v>89</v>
      </c>
      <c r="G967" s="172" t="s">
        <v>84</v>
      </c>
      <c r="H967" s="177">
        <v>1</v>
      </c>
      <c r="I967" s="178">
        <v>0</v>
      </c>
      <c r="J967" s="176">
        <v>46072</v>
      </c>
      <c r="K967" s="172" t="s">
        <v>93</v>
      </c>
      <c r="L967" s="172" t="s">
        <v>94</v>
      </c>
      <c r="M967" s="179">
        <v>0</v>
      </c>
      <c r="N967" s="177"/>
      <c r="O967" s="177">
        <v>38</v>
      </c>
      <c r="P967" s="180">
        <v>-46.77</v>
      </c>
    </row>
    <row r="968" spans="1:16" ht="19.5" hidden="1" customHeight="1">
      <c r="A968" s="172" t="s">
        <v>2557</v>
      </c>
      <c r="B968" s="176">
        <v>46080</v>
      </c>
      <c r="C968" s="172" t="s">
        <v>81</v>
      </c>
      <c r="D968" s="172" t="s">
        <v>95</v>
      </c>
      <c r="E968" s="172" t="s">
        <v>42</v>
      </c>
      <c r="F968" s="172" t="s">
        <v>89</v>
      </c>
      <c r="G968" s="172" t="s">
        <v>84</v>
      </c>
      <c r="H968" s="177">
        <v>1</v>
      </c>
      <c r="I968" s="178">
        <v>0</v>
      </c>
      <c r="J968" s="176">
        <v>46072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-10.55</v>
      </c>
    </row>
    <row r="969" spans="1:16" ht="19.5" hidden="1" customHeight="1">
      <c r="A969" s="172" t="s">
        <v>2557</v>
      </c>
      <c r="B969" s="176">
        <v>46080</v>
      </c>
      <c r="C969" s="172" t="s">
        <v>92</v>
      </c>
      <c r="D969" s="172" t="s">
        <v>96</v>
      </c>
      <c r="E969" s="172" t="s">
        <v>42</v>
      </c>
      <c r="F969" s="172" t="s">
        <v>89</v>
      </c>
      <c r="G969" s="172" t="s">
        <v>84</v>
      </c>
      <c r="H969" s="177">
        <v>1</v>
      </c>
      <c r="I969" s="178">
        <v>0</v>
      </c>
      <c r="J969" s="176">
        <v>46072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0</v>
      </c>
    </row>
    <row r="970" spans="1:16" ht="19.5" hidden="1" customHeight="1">
      <c r="A970" s="172" t="s">
        <v>2557</v>
      </c>
      <c r="B970" s="176">
        <v>46080</v>
      </c>
      <c r="C970" s="172" t="s">
        <v>92</v>
      </c>
      <c r="D970" s="172" t="s">
        <v>97</v>
      </c>
      <c r="E970" s="172" t="s">
        <v>42</v>
      </c>
      <c r="F970" s="172" t="s">
        <v>89</v>
      </c>
      <c r="G970" s="172" t="s">
        <v>84</v>
      </c>
      <c r="H970" s="177">
        <v>1</v>
      </c>
      <c r="I970" s="178">
        <v>0</v>
      </c>
      <c r="J970" s="176">
        <v>46072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-46.77</v>
      </c>
    </row>
    <row r="971" spans="1:16" ht="19.5" hidden="1" customHeight="1">
      <c r="A971" s="172" t="s">
        <v>2557</v>
      </c>
      <c r="B971" s="176">
        <v>46080</v>
      </c>
      <c r="C971" s="172" t="s">
        <v>81</v>
      </c>
      <c r="D971" s="172" t="s">
        <v>98</v>
      </c>
      <c r="E971" s="172" t="s">
        <v>42</v>
      </c>
      <c r="F971" s="172" t="s">
        <v>89</v>
      </c>
      <c r="G971" s="172" t="s">
        <v>84</v>
      </c>
      <c r="H971" s="177">
        <v>1</v>
      </c>
      <c r="I971" s="178">
        <v>0</v>
      </c>
      <c r="J971" s="176">
        <v>46072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-15</v>
      </c>
    </row>
    <row r="972" spans="1:16" ht="19.5" customHeight="1">
      <c r="A972" s="172" t="s">
        <v>85</v>
      </c>
      <c r="B972" s="176">
        <v>46080</v>
      </c>
      <c r="C972" s="172" t="s">
        <v>109</v>
      </c>
      <c r="D972" s="172" t="s">
        <v>110</v>
      </c>
      <c r="E972" s="172" t="s">
        <v>85</v>
      </c>
      <c r="F972" s="172" t="s">
        <v>85</v>
      </c>
      <c r="G972" s="172" t="s">
        <v>2558</v>
      </c>
      <c r="H972" s="177">
        <v>0</v>
      </c>
      <c r="I972" s="178">
        <v>0</v>
      </c>
      <c r="J972" s="176">
        <v>46080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-150</v>
      </c>
    </row>
    <row r="973" spans="1:16" ht="19.5" hidden="1" customHeight="1">
      <c r="A973" s="172" t="s">
        <v>2336</v>
      </c>
      <c r="B973" s="176">
        <v>46080</v>
      </c>
      <c r="C973" s="172" t="s">
        <v>81</v>
      </c>
      <c r="D973" s="172" t="s">
        <v>82</v>
      </c>
      <c r="E973" s="172" t="s">
        <v>42</v>
      </c>
      <c r="F973" s="172" t="s">
        <v>89</v>
      </c>
      <c r="G973" s="172" t="s">
        <v>84</v>
      </c>
      <c r="H973" s="177">
        <v>1</v>
      </c>
      <c r="I973" s="178">
        <v>0</v>
      </c>
      <c r="J973" s="176">
        <v>46075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16.61</v>
      </c>
    </row>
    <row r="974" spans="1:16" ht="19.5" hidden="1" customHeight="1">
      <c r="A974" s="172" t="s">
        <v>2559</v>
      </c>
      <c r="B974" s="176">
        <v>46080</v>
      </c>
      <c r="C974" s="172" t="s">
        <v>92</v>
      </c>
      <c r="D974" s="172" t="s">
        <v>24</v>
      </c>
      <c r="E974" s="172" t="s">
        <v>59</v>
      </c>
      <c r="F974" s="172" t="s">
        <v>1386</v>
      </c>
      <c r="G974" s="172" t="s">
        <v>84</v>
      </c>
      <c r="H974" s="177">
        <v>1</v>
      </c>
      <c r="I974" s="178">
        <v>0</v>
      </c>
      <c r="J974" s="176">
        <v>46075</v>
      </c>
      <c r="K974" s="172" t="s">
        <v>93</v>
      </c>
      <c r="L974" s="172" t="s">
        <v>94</v>
      </c>
      <c r="M974" s="179">
        <v>0</v>
      </c>
      <c r="N974" s="177"/>
      <c r="O974" s="177">
        <v>37</v>
      </c>
      <c r="P974" s="180">
        <v>-56.94</v>
      </c>
    </row>
    <row r="975" spans="1:16" ht="19.5" hidden="1" customHeight="1">
      <c r="A975" s="172" t="s">
        <v>2559</v>
      </c>
      <c r="B975" s="176">
        <v>46080</v>
      </c>
      <c r="C975" s="172" t="s">
        <v>81</v>
      </c>
      <c r="D975" s="172" t="s">
        <v>95</v>
      </c>
      <c r="E975" s="172" t="s">
        <v>59</v>
      </c>
      <c r="F975" s="172" t="s">
        <v>1386</v>
      </c>
      <c r="G975" s="172" t="s">
        <v>84</v>
      </c>
      <c r="H975" s="177">
        <v>1</v>
      </c>
      <c r="I975" s="178">
        <v>0</v>
      </c>
      <c r="J975" s="176">
        <v>46075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-14.51</v>
      </c>
    </row>
    <row r="976" spans="1:16" ht="19.5" hidden="1" customHeight="1">
      <c r="A976" s="172" t="s">
        <v>2559</v>
      </c>
      <c r="B976" s="176">
        <v>46080</v>
      </c>
      <c r="C976" s="172" t="s">
        <v>92</v>
      </c>
      <c r="D976" s="172" t="s">
        <v>96</v>
      </c>
      <c r="E976" s="172" t="s">
        <v>59</v>
      </c>
      <c r="F976" s="172" t="s">
        <v>1386</v>
      </c>
      <c r="G976" s="172" t="s">
        <v>84</v>
      </c>
      <c r="H976" s="177">
        <v>1</v>
      </c>
      <c r="I976" s="178">
        <v>0</v>
      </c>
      <c r="J976" s="176">
        <v>46075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0</v>
      </c>
    </row>
    <row r="977" spans="1:16" ht="19.5" hidden="1" customHeight="1">
      <c r="A977" s="172" t="s">
        <v>2559</v>
      </c>
      <c r="B977" s="176">
        <v>46080</v>
      </c>
      <c r="C977" s="172" t="s">
        <v>92</v>
      </c>
      <c r="D977" s="172" t="s">
        <v>97</v>
      </c>
      <c r="E977" s="172" t="s">
        <v>59</v>
      </c>
      <c r="F977" s="172" t="s">
        <v>1386</v>
      </c>
      <c r="G977" s="172" t="s">
        <v>84</v>
      </c>
      <c r="H977" s="177">
        <v>1</v>
      </c>
      <c r="I977" s="178">
        <v>0</v>
      </c>
      <c r="J977" s="176">
        <v>46075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-56.94</v>
      </c>
    </row>
    <row r="978" spans="1:16" ht="19.5" hidden="1" customHeight="1">
      <c r="A978" s="172" t="s">
        <v>2560</v>
      </c>
      <c r="B978" s="176">
        <v>46080</v>
      </c>
      <c r="C978" s="172" t="s">
        <v>92</v>
      </c>
      <c r="D978" s="172" t="s">
        <v>24</v>
      </c>
      <c r="E978" s="172" t="s">
        <v>52</v>
      </c>
      <c r="F978" s="172" t="s">
        <v>90</v>
      </c>
      <c r="G978" s="172" t="s">
        <v>84</v>
      </c>
      <c r="H978" s="177">
        <v>1</v>
      </c>
      <c r="I978" s="178">
        <v>0</v>
      </c>
      <c r="J978" s="176">
        <v>46072</v>
      </c>
      <c r="K978" s="172" t="s">
        <v>93</v>
      </c>
      <c r="L978" s="172" t="s">
        <v>94</v>
      </c>
      <c r="M978" s="179">
        <v>0</v>
      </c>
      <c r="N978" s="177"/>
      <c r="O978" s="177">
        <v>38</v>
      </c>
      <c r="P978" s="180">
        <v>-56.94</v>
      </c>
    </row>
    <row r="979" spans="1:16" ht="19.5" hidden="1" customHeight="1">
      <c r="A979" s="172" t="s">
        <v>2560</v>
      </c>
      <c r="B979" s="176">
        <v>46080</v>
      </c>
      <c r="C979" s="172" t="s">
        <v>81</v>
      </c>
      <c r="D979" s="172" t="s">
        <v>95</v>
      </c>
      <c r="E979" s="172" t="s">
        <v>52</v>
      </c>
      <c r="F979" s="172" t="s">
        <v>90</v>
      </c>
      <c r="G979" s="172" t="s">
        <v>84</v>
      </c>
      <c r="H979" s="177">
        <v>1</v>
      </c>
      <c r="I979" s="178">
        <v>0</v>
      </c>
      <c r="J979" s="176">
        <v>46072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-9.11</v>
      </c>
    </row>
    <row r="980" spans="1:16" ht="19.5" hidden="1" customHeight="1">
      <c r="A980" s="172" t="s">
        <v>2560</v>
      </c>
      <c r="B980" s="176">
        <v>46080</v>
      </c>
      <c r="C980" s="172" t="s">
        <v>92</v>
      </c>
      <c r="D980" s="172" t="s">
        <v>96</v>
      </c>
      <c r="E980" s="172" t="s">
        <v>52</v>
      </c>
      <c r="F980" s="172" t="s">
        <v>90</v>
      </c>
      <c r="G980" s="172" t="s">
        <v>84</v>
      </c>
      <c r="H980" s="177">
        <v>1</v>
      </c>
      <c r="I980" s="178">
        <v>0</v>
      </c>
      <c r="J980" s="176">
        <v>46072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0</v>
      </c>
    </row>
    <row r="981" spans="1:16" ht="19.5" hidden="1" customHeight="1">
      <c r="A981" s="172" t="s">
        <v>2560</v>
      </c>
      <c r="B981" s="176">
        <v>46080</v>
      </c>
      <c r="C981" s="172" t="s">
        <v>92</v>
      </c>
      <c r="D981" s="172" t="s">
        <v>97</v>
      </c>
      <c r="E981" s="172" t="s">
        <v>52</v>
      </c>
      <c r="F981" s="172" t="s">
        <v>90</v>
      </c>
      <c r="G981" s="172" t="s">
        <v>84</v>
      </c>
      <c r="H981" s="177">
        <v>1</v>
      </c>
      <c r="I981" s="178">
        <v>0</v>
      </c>
      <c r="J981" s="176">
        <v>46072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-56.94</v>
      </c>
    </row>
    <row r="982" spans="1:16" ht="19.5" hidden="1" customHeight="1">
      <c r="A982" s="172" t="s">
        <v>2560</v>
      </c>
      <c r="B982" s="176">
        <v>46080</v>
      </c>
      <c r="C982" s="172" t="s">
        <v>81</v>
      </c>
      <c r="D982" s="172" t="s">
        <v>98</v>
      </c>
      <c r="E982" s="172" t="s">
        <v>52</v>
      </c>
      <c r="F982" s="172" t="s">
        <v>90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-15</v>
      </c>
    </row>
    <row r="983" spans="1:16" ht="19.5" hidden="1" customHeight="1">
      <c r="A983" s="172" t="s">
        <v>2561</v>
      </c>
      <c r="B983" s="176">
        <v>46080</v>
      </c>
      <c r="C983" s="172" t="s">
        <v>92</v>
      </c>
      <c r="D983" s="172" t="s">
        <v>24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2500</v>
      </c>
      <c r="J983" s="176">
        <v>46078</v>
      </c>
      <c r="K983" s="172" t="s">
        <v>93</v>
      </c>
      <c r="L983" s="172" t="s">
        <v>94</v>
      </c>
      <c r="M983" s="179">
        <v>0.43</v>
      </c>
      <c r="N983" s="177"/>
      <c r="O983" s="177">
        <v>37</v>
      </c>
      <c r="P983" s="180">
        <v>-129.72</v>
      </c>
    </row>
    <row r="984" spans="1:16" ht="19.5" hidden="1" customHeight="1">
      <c r="A984" s="172" t="s">
        <v>2561</v>
      </c>
      <c r="B984" s="176">
        <v>46080</v>
      </c>
      <c r="C984" s="172" t="s">
        <v>100</v>
      </c>
      <c r="D984" s="172" t="s">
        <v>101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2500</v>
      </c>
      <c r="J984" s="176">
        <v>46078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1081.75</v>
      </c>
    </row>
    <row r="985" spans="1:16" ht="19.5" hidden="1" customHeight="1">
      <c r="A985" s="172" t="s">
        <v>2561</v>
      </c>
      <c r="B985" s="176">
        <v>46080</v>
      </c>
      <c r="C985" s="172" t="s">
        <v>100</v>
      </c>
      <c r="D985" s="172" t="s">
        <v>102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2500</v>
      </c>
      <c r="J985" s="176">
        <v>46078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10.82</v>
      </c>
    </row>
    <row r="986" spans="1:16" ht="19.5" hidden="1" customHeight="1">
      <c r="A986" s="172" t="s">
        <v>2561</v>
      </c>
      <c r="B986" s="176">
        <v>46080</v>
      </c>
      <c r="C986" s="172" t="s">
        <v>100</v>
      </c>
      <c r="D986" s="172" t="s">
        <v>103</v>
      </c>
      <c r="E986" s="172" t="s">
        <v>60</v>
      </c>
      <c r="F986" s="172" t="s">
        <v>1426</v>
      </c>
      <c r="G986" s="172" t="s">
        <v>84</v>
      </c>
      <c r="H986" s="177">
        <v>1</v>
      </c>
      <c r="I986" s="178">
        <v>2500</v>
      </c>
      <c r="J986" s="176">
        <v>46078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1407.43</v>
      </c>
    </row>
    <row r="987" spans="1:16" ht="19.5" hidden="1" customHeight="1">
      <c r="A987" s="172" t="s">
        <v>2561</v>
      </c>
      <c r="B987" s="176">
        <v>46080</v>
      </c>
      <c r="C987" s="172" t="s">
        <v>104</v>
      </c>
      <c r="D987" s="172" t="s">
        <v>105</v>
      </c>
      <c r="E987" s="172" t="s">
        <v>60</v>
      </c>
      <c r="F987" s="172" t="s">
        <v>1426</v>
      </c>
      <c r="G987" s="172" t="s">
        <v>84</v>
      </c>
      <c r="H987" s="177">
        <v>1</v>
      </c>
      <c r="I987" s="178">
        <v>2500</v>
      </c>
      <c r="J987" s="176">
        <v>46078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-1075</v>
      </c>
    </row>
    <row r="988" spans="1:16" ht="19.5" hidden="1" customHeight="1">
      <c r="A988" s="172" t="s">
        <v>2561</v>
      </c>
      <c r="B988" s="176">
        <v>46080</v>
      </c>
      <c r="C988" s="172" t="s">
        <v>81</v>
      </c>
      <c r="D988" s="172" t="s">
        <v>95</v>
      </c>
      <c r="E988" s="172" t="s">
        <v>60</v>
      </c>
      <c r="F988" s="172" t="s">
        <v>1426</v>
      </c>
      <c r="G988" s="172" t="s">
        <v>84</v>
      </c>
      <c r="H988" s="177">
        <v>1</v>
      </c>
      <c r="I988" s="178">
        <v>2500</v>
      </c>
      <c r="J988" s="176">
        <v>46078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-13.27</v>
      </c>
    </row>
    <row r="989" spans="1:16" ht="19.5" hidden="1" customHeight="1">
      <c r="A989" s="172" t="s">
        <v>2562</v>
      </c>
      <c r="B989" s="176">
        <v>46080</v>
      </c>
      <c r="C989" s="172" t="s">
        <v>92</v>
      </c>
      <c r="D989" s="172" t="s">
        <v>24</v>
      </c>
      <c r="E989" s="172" t="s">
        <v>57</v>
      </c>
      <c r="F989" s="172" t="s">
        <v>1263</v>
      </c>
      <c r="G989" s="172" t="s">
        <v>84</v>
      </c>
      <c r="H989" s="177">
        <v>1</v>
      </c>
      <c r="I989" s="178">
        <v>0</v>
      </c>
      <c r="J989" s="176">
        <v>46070</v>
      </c>
      <c r="K989" s="172" t="s">
        <v>93</v>
      </c>
      <c r="L989" s="172" t="s">
        <v>94</v>
      </c>
      <c r="M989" s="179">
        <v>0</v>
      </c>
      <c r="N989" s="177"/>
      <c r="O989" s="177">
        <v>39</v>
      </c>
      <c r="P989" s="180">
        <v>-56.94</v>
      </c>
    </row>
    <row r="990" spans="1:16" ht="19.5" hidden="1" customHeight="1">
      <c r="A990" s="172" t="s">
        <v>2562</v>
      </c>
      <c r="B990" s="176">
        <v>46080</v>
      </c>
      <c r="C990" s="172" t="s">
        <v>81</v>
      </c>
      <c r="D990" s="172" t="s">
        <v>95</v>
      </c>
      <c r="E990" s="172" t="s">
        <v>57</v>
      </c>
      <c r="F990" s="172" t="s">
        <v>1263</v>
      </c>
      <c r="G990" s="172" t="s">
        <v>84</v>
      </c>
      <c r="H990" s="177">
        <v>1</v>
      </c>
      <c r="I990" s="178">
        <v>0</v>
      </c>
      <c r="J990" s="176">
        <v>46070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-14.62</v>
      </c>
    </row>
    <row r="991" spans="1:16" ht="19.5" hidden="1" customHeight="1">
      <c r="A991" s="172" t="s">
        <v>2562</v>
      </c>
      <c r="B991" s="176">
        <v>46080</v>
      </c>
      <c r="C991" s="172" t="s">
        <v>92</v>
      </c>
      <c r="D991" s="172" t="s">
        <v>96</v>
      </c>
      <c r="E991" s="172" t="s">
        <v>57</v>
      </c>
      <c r="F991" s="172" t="s">
        <v>1263</v>
      </c>
      <c r="G991" s="172" t="s">
        <v>84</v>
      </c>
      <c r="H991" s="177">
        <v>1</v>
      </c>
      <c r="I991" s="178">
        <v>0</v>
      </c>
      <c r="J991" s="176">
        <v>46070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0</v>
      </c>
    </row>
    <row r="992" spans="1:16" ht="19.5" hidden="1" customHeight="1">
      <c r="A992" s="172" t="s">
        <v>2562</v>
      </c>
      <c r="B992" s="176">
        <v>46080</v>
      </c>
      <c r="C992" s="172" t="s">
        <v>92</v>
      </c>
      <c r="D992" s="172" t="s">
        <v>97</v>
      </c>
      <c r="E992" s="172" t="s">
        <v>57</v>
      </c>
      <c r="F992" s="172" t="s">
        <v>1263</v>
      </c>
      <c r="G992" s="172" t="s">
        <v>84</v>
      </c>
      <c r="H992" s="177">
        <v>1</v>
      </c>
      <c r="I992" s="178">
        <v>0</v>
      </c>
      <c r="J992" s="176">
        <v>46070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-56.94</v>
      </c>
    </row>
    <row r="993" spans="1:16" ht="19.5" hidden="1" customHeight="1">
      <c r="A993" s="172" t="s">
        <v>2562</v>
      </c>
      <c r="B993" s="176">
        <v>46080</v>
      </c>
      <c r="C993" s="172" t="s">
        <v>81</v>
      </c>
      <c r="D993" s="172" t="s">
        <v>98</v>
      </c>
      <c r="E993" s="172" t="s">
        <v>57</v>
      </c>
      <c r="F993" s="172" t="s">
        <v>1263</v>
      </c>
      <c r="G993" s="172" t="s">
        <v>84</v>
      </c>
      <c r="H993" s="177">
        <v>1</v>
      </c>
      <c r="I993" s="178">
        <v>0</v>
      </c>
      <c r="J993" s="176">
        <v>46070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-15</v>
      </c>
    </row>
    <row r="994" spans="1:16" ht="19.5" hidden="1" customHeight="1">
      <c r="A994" s="172" t="s">
        <v>2561</v>
      </c>
      <c r="B994" s="176">
        <v>46080</v>
      </c>
      <c r="C994" s="172" t="s">
        <v>81</v>
      </c>
      <c r="D994" s="172" t="s">
        <v>82</v>
      </c>
      <c r="E994" s="172" t="s">
        <v>60</v>
      </c>
      <c r="F994" s="172" t="s">
        <v>1426</v>
      </c>
      <c r="G994" s="172" t="s">
        <v>84</v>
      </c>
      <c r="H994" s="177">
        <v>1</v>
      </c>
      <c r="I994" s="178">
        <v>0</v>
      </c>
      <c r="J994" s="176">
        <v>46078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-20.55</v>
      </c>
    </row>
    <row r="995" spans="1:16" ht="19.5" hidden="1" customHeight="1">
      <c r="A995" s="172" t="s">
        <v>2563</v>
      </c>
      <c r="B995" s="176">
        <v>46080</v>
      </c>
      <c r="C995" s="172" t="s">
        <v>92</v>
      </c>
      <c r="D995" s="172" t="s">
        <v>96</v>
      </c>
      <c r="E995" s="172" t="s">
        <v>42</v>
      </c>
      <c r="F995" s="172" t="s">
        <v>89</v>
      </c>
      <c r="G995" s="172" t="s">
        <v>84</v>
      </c>
      <c r="H995" s="177">
        <v>1</v>
      </c>
      <c r="I995" s="178">
        <v>0</v>
      </c>
      <c r="J995" s="176">
        <v>46053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0</v>
      </c>
    </row>
    <row r="996" spans="1:16" ht="19.5" hidden="1" customHeight="1">
      <c r="A996" s="172" t="s">
        <v>2563</v>
      </c>
      <c r="B996" s="176">
        <v>46080</v>
      </c>
      <c r="C996" s="172" t="s">
        <v>92</v>
      </c>
      <c r="D996" s="172" t="s">
        <v>97</v>
      </c>
      <c r="E996" s="172" t="s">
        <v>42</v>
      </c>
      <c r="F996" s="172" t="s">
        <v>89</v>
      </c>
      <c r="G996" s="172" t="s">
        <v>84</v>
      </c>
      <c r="H996" s="177">
        <v>1</v>
      </c>
      <c r="I996" s="178">
        <v>0</v>
      </c>
      <c r="J996" s="176">
        <v>46053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-46.77</v>
      </c>
    </row>
    <row r="997" spans="1:16" ht="19.5" hidden="1" customHeight="1">
      <c r="A997" s="172" t="s">
        <v>2563</v>
      </c>
      <c r="B997" s="176">
        <v>46080</v>
      </c>
      <c r="C997" s="172" t="s">
        <v>92</v>
      </c>
      <c r="D997" s="172" t="s">
        <v>24</v>
      </c>
      <c r="E997" s="172" t="s">
        <v>42</v>
      </c>
      <c r="F997" s="172" t="s">
        <v>89</v>
      </c>
      <c r="G997" s="172" t="s">
        <v>84</v>
      </c>
      <c r="H997" s="177">
        <v>1</v>
      </c>
      <c r="I997" s="178">
        <v>0</v>
      </c>
      <c r="J997" s="176">
        <v>46053</v>
      </c>
      <c r="K997" s="172" t="s">
        <v>93</v>
      </c>
      <c r="L997" s="172" t="s">
        <v>94</v>
      </c>
      <c r="M997" s="179">
        <v>0</v>
      </c>
      <c r="N997" s="177"/>
      <c r="O997" s="177">
        <v>44</v>
      </c>
      <c r="P997" s="180">
        <v>-46.77</v>
      </c>
    </row>
    <row r="998" spans="1:16" ht="19.5" hidden="1" customHeight="1">
      <c r="A998" s="172" t="s">
        <v>2563</v>
      </c>
      <c r="B998" s="176">
        <v>46080</v>
      </c>
      <c r="C998" s="172" t="s">
        <v>81</v>
      </c>
      <c r="D998" s="172" t="s">
        <v>95</v>
      </c>
      <c r="E998" s="172" t="s">
        <v>42</v>
      </c>
      <c r="F998" s="172" t="s">
        <v>89</v>
      </c>
      <c r="G998" s="172" t="s">
        <v>84</v>
      </c>
      <c r="H998" s="177">
        <v>1</v>
      </c>
      <c r="I998" s="178">
        <v>0</v>
      </c>
      <c r="J998" s="176">
        <v>46053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-14.49</v>
      </c>
    </row>
    <row r="999" spans="1:16" ht="19.5" hidden="1" customHeight="1">
      <c r="A999" s="172" t="s">
        <v>2564</v>
      </c>
      <c r="B999" s="176">
        <v>46080</v>
      </c>
      <c r="C999" s="172" t="s">
        <v>81</v>
      </c>
      <c r="D999" s="172" t="s">
        <v>82</v>
      </c>
      <c r="E999" s="172" t="s">
        <v>40</v>
      </c>
      <c r="F999" s="172" t="s">
        <v>197</v>
      </c>
      <c r="G999" s="172" t="s">
        <v>84</v>
      </c>
      <c r="H999" s="177">
        <v>1</v>
      </c>
      <c r="I999" s="178">
        <v>0</v>
      </c>
      <c r="J999" s="176">
        <v>46080</v>
      </c>
      <c r="K999" s="172" t="s">
        <v>85</v>
      </c>
      <c r="L999" s="172" t="s">
        <v>85</v>
      </c>
      <c r="M999" s="179">
        <v>0</v>
      </c>
      <c r="N999" s="177"/>
      <c r="O999" s="177"/>
      <c r="P999" s="180">
        <v>-23.56</v>
      </c>
    </row>
    <row r="1000" spans="1:16" ht="19.5" hidden="1" customHeight="1">
      <c r="A1000" s="172" t="s">
        <v>2565</v>
      </c>
      <c r="B1000" s="176">
        <v>46080</v>
      </c>
      <c r="C1000" s="172" t="s">
        <v>92</v>
      </c>
      <c r="D1000" s="172" t="s">
        <v>24</v>
      </c>
      <c r="E1000" s="172" t="s">
        <v>38</v>
      </c>
      <c r="F1000" s="172" t="s">
        <v>87</v>
      </c>
      <c r="G1000" s="172" t="s">
        <v>84</v>
      </c>
      <c r="H1000" s="177">
        <v>1</v>
      </c>
      <c r="I1000" s="178">
        <v>2350</v>
      </c>
      <c r="J1000" s="176">
        <v>46070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-125.62</v>
      </c>
    </row>
    <row r="1001" spans="1:16" ht="19.5" hidden="1" customHeight="1">
      <c r="A1001" s="172" t="s">
        <v>2565</v>
      </c>
      <c r="B1001" s="176">
        <v>46080</v>
      </c>
      <c r="C1001" s="172" t="s">
        <v>100</v>
      </c>
      <c r="D1001" s="172" t="s">
        <v>101</v>
      </c>
      <c r="E1001" s="172" t="s">
        <v>38</v>
      </c>
      <c r="F1001" s="172" t="s">
        <v>87</v>
      </c>
      <c r="G1001" s="172" t="s">
        <v>84</v>
      </c>
      <c r="H1001" s="177">
        <v>1</v>
      </c>
      <c r="I1001" s="178">
        <v>2350</v>
      </c>
      <c r="J1001" s="176">
        <v>46070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923.81</v>
      </c>
    </row>
    <row r="1002" spans="1:16" ht="19.5" hidden="1" customHeight="1">
      <c r="A1002" s="172" t="s">
        <v>2565</v>
      </c>
      <c r="B1002" s="176">
        <v>46080</v>
      </c>
      <c r="C1002" s="172" t="s">
        <v>100</v>
      </c>
      <c r="D1002" s="172" t="s">
        <v>102</v>
      </c>
      <c r="E1002" s="172" t="s">
        <v>38</v>
      </c>
      <c r="F1002" s="172" t="s">
        <v>87</v>
      </c>
      <c r="G1002" s="172" t="s">
        <v>84</v>
      </c>
      <c r="H1002" s="177">
        <v>1</v>
      </c>
      <c r="I1002" s="178">
        <v>2350</v>
      </c>
      <c r="J1002" s="176">
        <v>46070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9.24</v>
      </c>
    </row>
    <row r="1003" spans="1:16" ht="19.5" hidden="1" customHeight="1">
      <c r="A1003" s="172" t="s">
        <v>2565</v>
      </c>
      <c r="B1003" s="176">
        <v>46080</v>
      </c>
      <c r="C1003" s="172" t="s">
        <v>100</v>
      </c>
      <c r="D1003" s="172" t="s">
        <v>103</v>
      </c>
      <c r="E1003" s="172" t="s">
        <v>38</v>
      </c>
      <c r="F1003" s="172" t="s">
        <v>87</v>
      </c>
      <c r="G1003" s="172" t="s">
        <v>84</v>
      </c>
      <c r="H1003" s="177">
        <v>1</v>
      </c>
      <c r="I1003" s="178">
        <v>2350</v>
      </c>
      <c r="J1003" s="176">
        <v>46070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1416.95</v>
      </c>
    </row>
    <row r="1004" spans="1:16" ht="19.5" hidden="1" customHeight="1">
      <c r="A1004" s="172" t="s">
        <v>2565</v>
      </c>
      <c r="B1004" s="176">
        <v>46080</v>
      </c>
      <c r="C1004" s="172" t="s">
        <v>104</v>
      </c>
      <c r="D1004" s="172" t="s">
        <v>105</v>
      </c>
      <c r="E1004" s="172" t="s">
        <v>38</v>
      </c>
      <c r="F1004" s="172" t="s">
        <v>87</v>
      </c>
      <c r="G1004" s="172" t="s">
        <v>84</v>
      </c>
      <c r="H1004" s="177">
        <v>1</v>
      </c>
      <c r="I1004" s="178">
        <v>2350</v>
      </c>
      <c r="J1004" s="176">
        <v>46070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-1010.5</v>
      </c>
    </row>
    <row r="1005" spans="1:16" ht="19.5" hidden="1" customHeight="1">
      <c r="A1005" s="172" t="s">
        <v>2565</v>
      </c>
      <c r="B1005" s="176">
        <v>46080</v>
      </c>
      <c r="C1005" s="172" t="s">
        <v>81</v>
      </c>
      <c r="D1005" s="172" t="s">
        <v>95</v>
      </c>
      <c r="E1005" s="172" t="s">
        <v>38</v>
      </c>
      <c r="F1005" s="172" t="s">
        <v>87</v>
      </c>
      <c r="G1005" s="172" t="s">
        <v>84</v>
      </c>
      <c r="H1005" s="177">
        <v>1</v>
      </c>
      <c r="I1005" s="178">
        <v>2350</v>
      </c>
      <c r="J1005" s="176">
        <v>46070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-16.16</v>
      </c>
    </row>
    <row r="1006" spans="1:16" ht="19.5" hidden="1" customHeight="1">
      <c r="A1006" s="172" t="s">
        <v>2566</v>
      </c>
      <c r="B1006" s="176">
        <v>46080</v>
      </c>
      <c r="C1006" s="172" t="s">
        <v>92</v>
      </c>
      <c r="D1006" s="172" t="s">
        <v>24</v>
      </c>
      <c r="E1006" s="172" t="s">
        <v>58</v>
      </c>
      <c r="F1006" s="172" t="s">
        <v>1300</v>
      </c>
      <c r="G1006" s="172" t="s">
        <v>84</v>
      </c>
      <c r="H1006" s="177">
        <v>1</v>
      </c>
      <c r="I1006" s="178">
        <v>0</v>
      </c>
      <c r="J1006" s="176">
        <v>46072</v>
      </c>
      <c r="K1006" s="172" t="s">
        <v>93</v>
      </c>
      <c r="L1006" s="172" t="s">
        <v>94</v>
      </c>
      <c r="M1006" s="179">
        <v>0</v>
      </c>
      <c r="N1006" s="177"/>
      <c r="O1006" s="177">
        <v>38</v>
      </c>
      <c r="P1006" s="180">
        <v>-56.94</v>
      </c>
    </row>
    <row r="1007" spans="1:16" ht="19.5" hidden="1" customHeight="1">
      <c r="A1007" s="172" t="s">
        <v>2566</v>
      </c>
      <c r="B1007" s="176">
        <v>46080</v>
      </c>
      <c r="C1007" s="172" t="s">
        <v>81</v>
      </c>
      <c r="D1007" s="172" t="s">
        <v>95</v>
      </c>
      <c r="E1007" s="172" t="s">
        <v>58</v>
      </c>
      <c r="F1007" s="172" t="s">
        <v>1300</v>
      </c>
      <c r="G1007" s="172" t="s">
        <v>84</v>
      </c>
      <c r="H1007" s="177">
        <v>1</v>
      </c>
      <c r="I1007" s="178">
        <v>0</v>
      </c>
      <c r="J1007" s="176">
        <v>46072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-18.329999999999998</v>
      </c>
    </row>
    <row r="1008" spans="1:16" ht="19.5" hidden="1" customHeight="1">
      <c r="A1008" s="172" t="s">
        <v>2566</v>
      </c>
      <c r="B1008" s="176">
        <v>46080</v>
      </c>
      <c r="C1008" s="172" t="s">
        <v>92</v>
      </c>
      <c r="D1008" s="172" t="s">
        <v>96</v>
      </c>
      <c r="E1008" s="172" t="s">
        <v>58</v>
      </c>
      <c r="F1008" s="172" t="s">
        <v>1300</v>
      </c>
      <c r="G1008" s="172" t="s">
        <v>84</v>
      </c>
      <c r="H1008" s="177">
        <v>1</v>
      </c>
      <c r="I1008" s="178">
        <v>0</v>
      </c>
      <c r="J1008" s="176">
        <v>46072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0</v>
      </c>
    </row>
    <row r="1009" spans="1:16" ht="19.5" hidden="1" customHeight="1">
      <c r="A1009" s="172" t="s">
        <v>2566</v>
      </c>
      <c r="B1009" s="176">
        <v>46080</v>
      </c>
      <c r="C1009" s="172" t="s">
        <v>92</v>
      </c>
      <c r="D1009" s="172" t="s">
        <v>97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46072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-56.94</v>
      </c>
    </row>
    <row r="1010" spans="1:16" ht="19.5" hidden="1" customHeight="1">
      <c r="A1010" s="172" t="s">
        <v>2566</v>
      </c>
      <c r="B1010" s="176">
        <v>46080</v>
      </c>
      <c r="C1010" s="172" t="s">
        <v>81</v>
      </c>
      <c r="D1010" s="172" t="s">
        <v>98</v>
      </c>
      <c r="E1010" s="172" t="s">
        <v>58</v>
      </c>
      <c r="F1010" s="172" t="s">
        <v>1300</v>
      </c>
      <c r="G1010" s="172" t="s">
        <v>84</v>
      </c>
      <c r="H1010" s="177">
        <v>1</v>
      </c>
      <c r="I1010" s="178">
        <v>0</v>
      </c>
      <c r="J1010" s="176">
        <v>46072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-15</v>
      </c>
    </row>
    <row r="1011" spans="1:16" ht="19.5" hidden="1" customHeight="1">
      <c r="A1011" s="172" t="s">
        <v>2567</v>
      </c>
      <c r="B1011" s="176">
        <v>46080</v>
      </c>
      <c r="C1011" s="172" t="s">
        <v>92</v>
      </c>
      <c r="D1011" s="172" t="s">
        <v>24</v>
      </c>
      <c r="E1011" s="172" t="s">
        <v>43</v>
      </c>
      <c r="F1011" s="172" t="s">
        <v>125</v>
      </c>
      <c r="G1011" s="172" t="s">
        <v>84</v>
      </c>
      <c r="H1011" s="177">
        <v>1</v>
      </c>
      <c r="I1011" s="178">
        <v>2500</v>
      </c>
      <c r="J1011" s="176">
        <v>46078</v>
      </c>
      <c r="K1011" s="172" t="s">
        <v>93</v>
      </c>
      <c r="L1011" s="172" t="s">
        <v>94</v>
      </c>
      <c r="M1011" s="179">
        <v>0.43</v>
      </c>
      <c r="N1011" s="177"/>
      <c r="O1011" s="177">
        <v>37</v>
      </c>
      <c r="P1011" s="180">
        <v>-115.48</v>
      </c>
    </row>
    <row r="1012" spans="1:16" ht="19.5" hidden="1" customHeight="1">
      <c r="A1012" s="172" t="s">
        <v>2567</v>
      </c>
      <c r="B1012" s="176">
        <v>46080</v>
      </c>
      <c r="C1012" s="172" t="s">
        <v>100</v>
      </c>
      <c r="D1012" s="172" t="s">
        <v>101</v>
      </c>
      <c r="E1012" s="172" t="s">
        <v>43</v>
      </c>
      <c r="F1012" s="172" t="s">
        <v>125</v>
      </c>
      <c r="G1012" s="172" t="s">
        <v>84</v>
      </c>
      <c r="H1012" s="177">
        <v>1</v>
      </c>
      <c r="I1012" s="178">
        <v>2500</v>
      </c>
      <c r="J1012" s="176">
        <v>46078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1200</v>
      </c>
    </row>
    <row r="1013" spans="1:16" ht="19.5" hidden="1" customHeight="1">
      <c r="A1013" s="172" t="s">
        <v>2567</v>
      </c>
      <c r="B1013" s="176">
        <v>46080</v>
      </c>
      <c r="C1013" s="172" t="s">
        <v>100</v>
      </c>
      <c r="D1013" s="172" t="s">
        <v>102</v>
      </c>
      <c r="E1013" s="172" t="s">
        <v>43</v>
      </c>
      <c r="F1013" s="172" t="s">
        <v>125</v>
      </c>
      <c r="G1013" s="172" t="s">
        <v>84</v>
      </c>
      <c r="H1013" s="177">
        <v>1</v>
      </c>
      <c r="I1013" s="178">
        <v>2500</v>
      </c>
      <c r="J1013" s="176">
        <v>46078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0</v>
      </c>
    </row>
    <row r="1014" spans="1:16" ht="19.5" hidden="1" customHeight="1">
      <c r="A1014" s="172" t="s">
        <v>2567</v>
      </c>
      <c r="B1014" s="176">
        <v>46080</v>
      </c>
      <c r="C1014" s="172" t="s">
        <v>100</v>
      </c>
      <c r="D1014" s="172" t="s">
        <v>103</v>
      </c>
      <c r="E1014" s="172" t="s">
        <v>43</v>
      </c>
      <c r="F1014" s="172" t="s">
        <v>125</v>
      </c>
      <c r="G1014" s="172" t="s">
        <v>84</v>
      </c>
      <c r="H1014" s="177">
        <v>1</v>
      </c>
      <c r="I1014" s="178">
        <v>2500</v>
      </c>
      <c r="J1014" s="176">
        <v>46078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1300</v>
      </c>
    </row>
    <row r="1015" spans="1:16" ht="19.5" hidden="1" customHeight="1">
      <c r="A1015" s="172" t="s">
        <v>2567</v>
      </c>
      <c r="B1015" s="176">
        <v>46080</v>
      </c>
      <c r="C1015" s="172" t="s">
        <v>104</v>
      </c>
      <c r="D1015" s="172" t="s">
        <v>105</v>
      </c>
      <c r="E1015" s="172" t="s">
        <v>43</v>
      </c>
      <c r="F1015" s="172" t="s">
        <v>125</v>
      </c>
      <c r="G1015" s="172" t="s">
        <v>84</v>
      </c>
      <c r="H1015" s="177">
        <v>1</v>
      </c>
      <c r="I1015" s="178">
        <v>2500</v>
      </c>
      <c r="J1015" s="176">
        <v>46078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-1075</v>
      </c>
    </row>
    <row r="1016" spans="1:16" ht="19.5" hidden="1" customHeight="1">
      <c r="A1016" s="172" t="s">
        <v>2567</v>
      </c>
      <c r="B1016" s="176">
        <v>46080</v>
      </c>
      <c r="C1016" s="172" t="s">
        <v>81</v>
      </c>
      <c r="D1016" s="172" t="s">
        <v>95</v>
      </c>
      <c r="E1016" s="172" t="s">
        <v>43</v>
      </c>
      <c r="F1016" s="172" t="s">
        <v>125</v>
      </c>
      <c r="G1016" s="172" t="s">
        <v>84</v>
      </c>
      <c r="H1016" s="177">
        <v>1</v>
      </c>
      <c r="I1016" s="178">
        <v>2500</v>
      </c>
      <c r="J1016" s="176">
        <v>46078</v>
      </c>
      <c r="K1016" s="172" t="s">
        <v>93</v>
      </c>
      <c r="L1016" s="172" t="s">
        <v>94</v>
      </c>
      <c r="M1016" s="179">
        <v>0.43</v>
      </c>
      <c r="N1016" s="177"/>
      <c r="O1016" s="177"/>
      <c r="P1016" s="180">
        <v>-17.66</v>
      </c>
    </row>
    <row r="1017" spans="1:16" ht="19.5" hidden="1" customHeight="1">
      <c r="A1017" s="172" t="s">
        <v>2565</v>
      </c>
      <c r="B1017" s="176">
        <v>46080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46070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-17.55</v>
      </c>
    </row>
    <row r="1018" spans="1:16" ht="19.5" hidden="1" customHeight="1">
      <c r="A1018" s="172" t="s">
        <v>2568</v>
      </c>
      <c r="B1018" s="176">
        <v>46080</v>
      </c>
      <c r="C1018" s="172" t="s">
        <v>92</v>
      </c>
      <c r="D1018" s="172" t="s">
        <v>24</v>
      </c>
      <c r="E1018" s="172" t="s">
        <v>43</v>
      </c>
      <c r="F1018" s="172" t="s">
        <v>125</v>
      </c>
      <c r="G1018" s="172" t="s">
        <v>84</v>
      </c>
      <c r="H1018" s="177">
        <v>1</v>
      </c>
      <c r="I1018" s="178">
        <v>2500</v>
      </c>
      <c r="J1018" s="176">
        <v>46078</v>
      </c>
      <c r="K1018" s="172" t="s">
        <v>93</v>
      </c>
      <c r="L1018" s="172" t="s">
        <v>94</v>
      </c>
      <c r="M1018" s="179">
        <v>0.43</v>
      </c>
      <c r="N1018" s="177"/>
      <c r="O1018" s="177">
        <v>37</v>
      </c>
      <c r="P1018" s="180">
        <v>-115.48</v>
      </c>
    </row>
    <row r="1019" spans="1:16" ht="19.5" hidden="1" customHeight="1">
      <c r="A1019" s="172" t="s">
        <v>2568</v>
      </c>
      <c r="B1019" s="176">
        <v>46080</v>
      </c>
      <c r="C1019" s="172" t="s">
        <v>100</v>
      </c>
      <c r="D1019" s="172" t="s">
        <v>101</v>
      </c>
      <c r="E1019" s="172" t="s">
        <v>43</v>
      </c>
      <c r="F1019" s="172" t="s">
        <v>125</v>
      </c>
      <c r="G1019" s="172" t="s">
        <v>84</v>
      </c>
      <c r="H1019" s="177">
        <v>1</v>
      </c>
      <c r="I1019" s="178">
        <v>2500</v>
      </c>
      <c r="J1019" s="176">
        <v>46078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1156.19</v>
      </c>
    </row>
    <row r="1020" spans="1:16" ht="19.5" hidden="1" customHeight="1">
      <c r="A1020" s="172" t="s">
        <v>2568</v>
      </c>
      <c r="B1020" s="176">
        <v>46080</v>
      </c>
      <c r="C1020" s="172" t="s">
        <v>100</v>
      </c>
      <c r="D1020" s="172" t="s">
        <v>102</v>
      </c>
      <c r="E1020" s="172" t="s">
        <v>43</v>
      </c>
      <c r="F1020" s="172" t="s">
        <v>125</v>
      </c>
      <c r="G1020" s="172" t="s">
        <v>84</v>
      </c>
      <c r="H1020" s="177">
        <v>1</v>
      </c>
      <c r="I1020" s="178">
        <v>2500</v>
      </c>
      <c r="J1020" s="176">
        <v>46078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11.56</v>
      </c>
    </row>
    <row r="1021" spans="1:16" ht="19.5" hidden="1" customHeight="1">
      <c r="A1021" s="172" t="s">
        <v>2568</v>
      </c>
      <c r="B1021" s="176">
        <v>46080</v>
      </c>
      <c r="C1021" s="172" t="s">
        <v>100</v>
      </c>
      <c r="D1021" s="172" t="s">
        <v>103</v>
      </c>
      <c r="E1021" s="172" t="s">
        <v>43</v>
      </c>
      <c r="F1021" s="172" t="s">
        <v>125</v>
      </c>
      <c r="G1021" s="172" t="s">
        <v>84</v>
      </c>
      <c r="H1021" s="177">
        <v>1</v>
      </c>
      <c r="I1021" s="178">
        <v>2500</v>
      </c>
      <c r="J1021" s="176">
        <v>46078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1332.25</v>
      </c>
    </row>
    <row r="1022" spans="1:16" ht="19.5" hidden="1" customHeight="1">
      <c r="A1022" s="172" t="s">
        <v>2568</v>
      </c>
      <c r="B1022" s="176">
        <v>46080</v>
      </c>
      <c r="C1022" s="172" t="s">
        <v>104</v>
      </c>
      <c r="D1022" s="172" t="s">
        <v>105</v>
      </c>
      <c r="E1022" s="172" t="s">
        <v>43</v>
      </c>
      <c r="F1022" s="172" t="s">
        <v>125</v>
      </c>
      <c r="G1022" s="172" t="s">
        <v>84</v>
      </c>
      <c r="H1022" s="177">
        <v>1</v>
      </c>
      <c r="I1022" s="178">
        <v>2500</v>
      </c>
      <c r="J1022" s="176">
        <v>46078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-1075</v>
      </c>
    </row>
    <row r="1023" spans="1:16" ht="19.5" hidden="1" customHeight="1">
      <c r="A1023" s="172" t="s">
        <v>2568</v>
      </c>
      <c r="B1023" s="176">
        <v>46080</v>
      </c>
      <c r="C1023" s="172" t="s">
        <v>81</v>
      </c>
      <c r="D1023" s="172" t="s">
        <v>95</v>
      </c>
      <c r="E1023" s="172" t="s">
        <v>43</v>
      </c>
      <c r="F1023" s="172" t="s">
        <v>125</v>
      </c>
      <c r="G1023" s="172" t="s">
        <v>84</v>
      </c>
      <c r="H1023" s="177">
        <v>1</v>
      </c>
      <c r="I1023" s="178">
        <v>2500</v>
      </c>
      <c r="J1023" s="176">
        <v>46078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-16.420000000000002</v>
      </c>
    </row>
    <row r="1024" spans="1:16" ht="19.5" hidden="1" customHeight="1">
      <c r="A1024" s="172" t="s">
        <v>2568</v>
      </c>
      <c r="B1024" s="176">
        <v>46080</v>
      </c>
      <c r="C1024" s="172" t="s">
        <v>81</v>
      </c>
      <c r="D1024" s="172" t="s">
        <v>82</v>
      </c>
      <c r="E1024" s="172" t="s">
        <v>43</v>
      </c>
      <c r="F1024" s="172" t="s">
        <v>125</v>
      </c>
      <c r="G1024" s="172" t="s">
        <v>84</v>
      </c>
      <c r="H1024" s="177">
        <v>1</v>
      </c>
      <c r="I1024" s="178">
        <v>0</v>
      </c>
      <c r="J1024" s="176">
        <v>46078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-21.97</v>
      </c>
    </row>
    <row r="1025" spans="1:16" ht="19.5" hidden="1" customHeight="1">
      <c r="A1025" s="172" t="s">
        <v>2569</v>
      </c>
      <c r="B1025" s="176">
        <v>46080</v>
      </c>
      <c r="C1025" s="172" t="s">
        <v>92</v>
      </c>
      <c r="D1025" s="172" t="s">
        <v>24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2500</v>
      </c>
      <c r="J1025" s="176">
        <v>46074</v>
      </c>
      <c r="K1025" s="172" t="s">
        <v>93</v>
      </c>
      <c r="L1025" s="172" t="s">
        <v>94</v>
      </c>
      <c r="M1025" s="179">
        <v>0.43</v>
      </c>
      <c r="N1025" s="177"/>
      <c r="O1025" s="177">
        <v>38</v>
      </c>
      <c r="P1025" s="180">
        <v>-136.99</v>
      </c>
    </row>
    <row r="1026" spans="1:16" ht="19.5" hidden="1" customHeight="1">
      <c r="A1026" s="172" t="s">
        <v>2569</v>
      </c>
      <c r="B1026" s="176">
        <v>46080</v>
      </c>
      <c r="C1026" s="172" t="s">
        <v>100</v>
      </c>
      <c r="D1026" s="172" t="s">
        <v>101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2500</v>
      </c>
      <c r="J1026" s="176">
        <v>46074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1058.0999999999999</v>
      </c>
    </row>
    <row r="1027" spans="1:16" ht="19.5" hidden="1" customHeight="1">
      <c r="A1027" s="172" t="s">
        <v>2569</v>
      </c>
      <c r="B1027" s="176">
        <v>46080</v>
      </c>
      <c r="C1027" s="172" t="s">
        <v>100</v>
      </c>
      <c r="D1027" s="172" t="s">
        <v>102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2500</v>
      </c>
      <c r="J1027" s="176">
        <v>46074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10.58</v>
      </c>
    </row>
    <row r="1028" spans="1:16" ht="19.5" hidden="1" customHeight="1">
      <c r="A1028" s="172" t="s">
        <v>2569</v>
      </c>
      <c r="B1028" s="176">
        <v>46080</v>
      </c>
      <c r="C1028" s="172" t="s">
        <v>100</v>
      </c>
      <c r="D1028" s="172" t="s">
        <v>103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2500</v>
      </c>
      <c r="J1028" s="176">
        <v>46074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1431.32</v>
      </c>
    </row>
    <row r="1029" spans="1:16" ht="19.5" hidden="1" customHeight="1">
      <c r="A1029" s="172" t="s">
        <v>2569</v>
      </c>
      <c r="B1029" s="176">
        <v>46080</v>
      </c>
      <c r="C1029" s="172" t="s">
        <v>104</v>
      </c>
      <c r="D1029" s="172" t="s">
        <v>105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2500</v>
      </c>
      <c r="J1029" s="176">
        <v>46074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-1075</v>
      </c>
    </row>
    <row r="1030" spans="1:16" ht="19.5" hidden="1" customHeight="1">
      <c r="A1030" s="172" t="s">
        <v>2569</v>
      </c>
      <c r="B1030" s="176">
        <v>46080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2500</v>
      </c>
      <c r="J1030" s="176">
        <v>46074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-24.99</v>
      </c>
    </row>
    <row r="1031" spans="1:16" ht="19.5" hidden="1" customHeight="1">
      <c r="A1031" s="172" t="s">
        <v>2569</v>
      </c>
      <c r="B1031" s="176">
        <v>46080</v>
      </c>
      <c r="C1031" s="172" t="s">
        <v>81</v>
      </c>
      <c r="D1031" s="172" t="s">
        <v>82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0</v>
      </c>
      <c r="J1031" s="176">
        <v>46074</v>
      </c>
      <c r="K1031" s="172" t="s">
        <v>85</v>
      </c>
      <c r="L1031" s="172" t="s">
        <v>85</v>
      </c>
      <c r="M1031" s="179">
        <v>0</v>
      </c>
      <c r="N1031" s="177"/>
      <c r="O1031" s="177"/>
      <c r="P1031" s="180">
        <v>-20.100000000000001</v>
      </c>
    </row>
    <row r="1032" spans="1:16" ht="19.5" hidden="1" customHeight="1">
      <c r="A1032" s="172" t="s">
        <v>2570</v>
      </c>
      <c r="B1032" s="176">
        <v>46080</v>
      </c>
      <c r="C1032" s="172" t="s">
        <v>92</v>
      </c>
      <c r="D1032" s="172" t="s">
        <v>24</v>
      </c>
      <c r="E1032" s="172" t="s">
        <v>40</v>
      </c>
      <c r="F1032" s="172" t="s">
        <v>197</v>
      </c>
      <c r="G1032" s="172" t="s">
        <v>84</v>
      </c>
      <c r="H1032" s="177">
        <v>1</v>
      </c>
      <c r="I1032" s="178">
        <v>2500</v>
      </c>
      <c r="J1032" s="176">
        <v>46078</v>
      </c>
      <c r="K1032" s="172" t="s">
        <v>93</v>
      </c>
      <c r="L1032" s="172" t="s">
        <v>94</v>
      </c>
      <c r="M1032" s="179">
        <v>0.43</v>
      </c>
      <c r="N1032" s="177"/>
      <c r="O1032" s="177">
        <v>37</v>
      </c>
      <c r="P1032" s="180">
        <v>-115.48</v>
      </c>
    </row>
    <row r="1033" spans="1:16" ht="19.5" hidden="1" customHeight="1">
      <c r="A1033" s="172" t="s">
        <v>2570</v>
      </c>
      <c r="B1033" s="176">
        <v>46080</v>
      </c>
      <c r="C1033" s="172" t="s">
        <v>100</v>
      </c>
      <c r="D1033" s="172" t="s">
        <v>101</v>
      </c>
      <c r="E1033" s="172" t="s">
        <v>40</v>
      </c>
      <c r="F1033" s="172" t="s">
        <v>197</v>
      </c>
      <c r="G1033" s="172" t="s">
        <v>84</v>
      </c>
      <c r="H1033" s="177">
        <v>1</v>
      </c>
      <c r="I1033" s="178">
        <v>2500</v>
      </c>
      <c r="J1033" s="176">
        <v>46078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1124.76</v>
      </c>
    </row>
    <row r="1034" spans="1:16" ht="19.5" hidden="1" customHeight="1">
      <c r="A1034" s="172" t="s">
        <v>2570</v>
      </c>
      <c r="B1034" s="176">
        <v>46080</v>
      </c>
      <c r="C1034" s="172" t="s">
        <v>100</v>
      </c>
      <c r="D1034" s="172" t="s">
        <v>102</v>
      </c>
      <c r="E1034" s="172" t="s">
        <v>40</v>
      </c>
      <c r="F1034" s="172" t="s">
        <v>197</v>
      </c>
      <c r="G1034" s="172" t="s">
        <v>84</v>
      </c>
      <c r="H1034" s="177">
        <v>1</v>
      </c>
      <c r="I1034" s="178">
        <v>2500</v>
      </c>
      <c r="J1034" s="176">
        <v>46078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0</v>
      </c>
    </row>
    <row r="1035" spans="1:16" ht="19.5" hidden="1" customHeight="1">
      <c r="A1035" s="172" t="s">
        <v>2570</v>
      </c>
      <c r="B1035" s="176">
        <v>46080</v>
      </c>
      <c r="C1035" s="172" t="s">
        <v>100</v>
      </c>
      <c r="D1035" s="172" t="s">
        <v>103</v>
      </c>
      <c r="E1035" s="172" t="s">
        <v>40</v>
      </c>
      <c r="F1035" s="172" t="s">
        <v>197</v>
      </c>
      <c r="G1035" s="172" t="s">
        <v>84</v>
      </c>
      <c r="H1035" s="177">
        <v>1</v>
      </c>
      <c r="I1035" s="178">
        <v>2500</v>
      </c>
      <c r="J1035" s="176">
        <v>46078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1375.24</v>
      </c>
    </row>
    <row r="1036" spans="1:16" ht="19.5" hidden="1" customHeight="1">
      <c r="A1036" s="172" t="s">
        <v>2570</v>
      </c>
      <c r="B1036" s="176">
        <v>46080</v>
      </c>
      <c r="C1036" s="172" t="s">
        <v>104</v>
      </c>
      <c r="D1036" s="172" t="s">
        <v>105</v>
      </c>
      <c r="E1036" s="172" t="s">
        <v>40</v>
      </c>
      <c r="F1036" s="172" t="s">
        <v>197</v>
      </c>
      <c r="G1036" s="172" t="s">
        <v>84</v>
      </c>
      <c r="H1036" s="177">
        <v>1</v>
      </c>
      <c r="I1036" s="178">
        <v>2500</v>
      </c>
      <c r="J1036" s="176">
        <v>46078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-1075</v>
      </c>
    </row>
    <row r="1037" spans="1:16" ht="19.5" hidden="1" customHeight="1">
      <c r="A1037" s="172" t="s">
        <v>2570</v>
      </c>
      <c r="B1037" s="176">
        <v>46080</v>
      </c>
      <c r="C1037" s="172" t="s">
        <v>81</v>
      </c>
      <c r="D1037" s="172" t="s">
        <v>95</v>
      </c>
      <c r="E1037" s="172" t="s">
        <v>40</v>
      </c>
      <c r="F1037" s="172" t="s">
        <v>197</v>
      </c>
      <c r="G1037" s="172" t="s">
        <v>84</v>
      </c>
      <c r="H1037" s="177">
        <v>1</v>
      </c>
      <c r="I1037" s="178">
        <v>2500</v>
      </c>
      <c r="J1037" s="176">
        <v>46078</v>
      </c>
      <c r="K1037" s="172" t="s">
        <v>93</v>
      </c>
      <c r="L1037" s="172" t="s">
        <v>94</v>
      </c>
      <c r="M1037" s="179">
        <v>0.43</v>
      </c>
      <c r="N1037" s="177"/>
      <c r="O1037" s="177"/>
      <c r="P1037" s="180">
        <v>-10.46</v>
      </c>
    </row>
    <row r="1038" spans="1:16" ht="19.5" hidden="1" customHeight="1">
      <c r="A1038" s="172" t="s">
        <v>2571</v>
      </c>
      <c r="B1038" s="176">
        <v>46080</v>
      </c>
      <c r="C1038" s="172" t="s">
        <v>92</v>
      </c>
      <c r="D1038" s="172" t="s">
        <v>24</v>
      </c>
      <c r="E1038" s="172" t="s">
        <v>43</v>
      </c>
      <c r="F1038" s="172" t="s">
        <v>125</v>
      </c>
      <c r="G1038" s="172" t="s">
        <v>84</v>
      </c>
      <c r="H1038" s="177">
        <v>1</v>
      </c>
      <c r="I1038" s="178">
        <v>2500</v>
      </c>
      <c r="J1038" s="176">
        <v>46076</v>
      </c>
      <c r="K1038" s="172" t="s">
        <v>93</v>
      </c>
      <c r="L1038" s="172" t="s">
        <v>94</v>
      </c>
      <c r="M1038" s="179">
        <v>0.43</v>
      </c>
      <c r="N1038" s="177"/>
      <c r="O1038" s="177">
        <v>37</v>
      </c>
      <c r="P1038" s="180">
        <v>-115.48</v>
      </c>
    </row>
    <row r="1039" spans="1:16" ht="19.5" hidden="1" customHeight="1">
      <c r="A1039" s="172" t="s">
        <v>2571</v>
      </c>
      <c r="B1039" s="176">
        <v>46080</v>
      </c>
      <c r="C1039" s="172" t="s">
        <v>100</v>
      </c>
      <c r="D1039" s="172" t="s">
        <v>101</v>
      </c>
      <c r="E1039" s="172" t="s">
        <v>43</v>
      </c>
      <c r="F1039" s="172" t="s">
        <v>125</v>
      </c>
      <c r="G1039" s="172" t="s">
        <v>84</v>
      </c>
      <c r="H1039" s="177">
        <v>1</v>
      </c>
      <c r="I1039" s="178">
        <v>2500</v>
      </c>
      <c r="J1039" s="176">
        <v>46076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956.27</v>
      </c>
    </row>
    <row r="1040" spans="1:16" ht="19.5" hidden="1" customHeight="1">
      <c r="A1040" s="172" t="s">
        <v>2571</v>
      </c>
      <c r="B1040" s="176">
        <v>46080</v>
      </c>
      <c r="C1040" s="172" t="s">
        <v>100</v>
      </c>
      <c r="D1040" s="172" t="s">
        <v>102</v>
      </c>
      <c r="E1040" s="172" t="s">
        <v>43</v>
      </c>
      <c r="F1040" s="172" t="s">
        <v>125</v>
      </c>
      <c r="G1040" s="172" t="s">
        <v>84</v>
      </c>
      <c r="H1040" s="177">
        <v>1</v>
      </c>
      <c r="I1040" s="178">
        <v>2500</v>
      </c>
      <c r="J1040" s="176">
        <v>46076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9.56</v>
      </c>
    </row>
    <row r="1041" spans="1:16" ht="19.5" hidden="1" customHeight="1">
      <c r="A1041" s="172" t="s">
        <v>2571</v>
      </c>
      <c r="B1041" s="176">
        <v>46080</v>
      </c>
      <c r="C1041" s="172" t="s">
        <v>100</v>
      </c>
      <c r="D1041" s="172" t="s">
        <v>103</v>
      </c>
      <c r="E1041" s="172" t="s">
        <v>43</v>
      </c>
      <c r="F1041" s="172" t="s">
        <v>125</v>
      </c>
      <c r="G1041" s="172" t="s">
        <v>84</v>
      </c>
      <c r="H1041" s="177">
        <v>1</v>
      </c>
      <c r="I1041" s="178">
        <v>2500</v>
      </c>
      <c r="J1041" s="176">
        <v>46076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1534.17</v>
      </c>
    </row>
    <row r="1042" spans="1:16" ht="19.5" hidden="1" customHeight="1">
      <c r="A1042" s="172" t="s">
        <v>2571</v>
      </c>
      <c r="B1042" s="176">
        <v>46080</v>
      </c>
      <c r="C1042" s="172" t="s">
        <v>104</v>
      </c>
      <c r="D1042" s="172" t="s">
        <v>105</v>
      </c>
      <c r="E1042" s="172" t="s">
        <v>43</v>
      </c>
      <c r="F1042" s="172" t="s">
        <v>125</v>
      </c>
      <c r="G1042" s="172" t="s">
        <v>84</v>
      </c>
      <c r="H1042" s="177">
        <v>1</v>
      </c>
      <c r="I1042" s="178">
        <v>2500</v>
      </c>
      <c r="J1042" s="176">
        <v>46076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-1075</v>
      </c>
    </row>
    <row r="1043" spans="1:16" ht="19.5" hidden="1" customHeight="1">
      <c r="A1043" s="172" t="s">
        <v>2571</v>
      </c>
      <c r="B1043" s="176">
        <v>46080</v>
      </c>
      <c r="C1043" s="172" t="s">
        <v>81</v>
      </c>
      <c r="D1043" s="172" t="s">
        <v>95</v>
      </c>
      <c r="E1043" s="172" t="s">
        <v>43</v>
      </c>
      <c r="F1043" s="172" t="s">
        <v>125</v>
      </c>
      <c r="G1043" s="172" t="s">
        <v>84</v>
      </c>
      <c r="H1043" s="177">
        <v>1</v>
      </c>
      <c r="I1043" s="178">
        <v>2500</v>
      </c>
      <c r="J1043" s="176">
        <v>46076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-19.07</v>
      </c>
    </row>
    <row r="1044" spans="1:16" ht="19.5" hidden="1" customHeight="1">
      <c r="A1044" s="172" t="s">
        <v>2572</v>
      </c>
      <c r="B1044" s="176">
        <v>46080</v>
      </c>
      <c r="C1044" s="172" t="s">
        <v>92</v>
      </c>
      <c r="D1044" s="172" t="s">
        <v>24</v>
      </c>
      <c r="E1044" s="172" t="s">
        <v>43</v>
      </c>
      <c r="F1044" s="172" t="s">
        <v>125</v>
      </c>
      <c r="G1044" s="172" t="s">
        <v>84</v>
      </c>
      <c r="H1044" s="177">
        <v>1</v>
      </c>
      <c r="I1044" s="178">
        <v>0</v>
      </c>
      <c r="J1044" s="176">
        <v>46072</v>
      </c>
      <c r="K1044" s="172" t="s">
        <v>93</v>
      </c>
      <c r="L1044" s="172" t="s">
        <v>94</v>
      </c>
      <c r="M1044" s="179">
        <v>0</v>
      </c>
      <c r="N1044" s="177"/>
      <c r="O1044" s="177">
        <v>38</v>
      </c>
      <c r="P1044" s="180">
        <v>-46.77</v>
      </c>
    </row>
    <row r="1045" spans="1:16" ht="19.5" hidden="1" customHeight="1">
      <c r="A1045" s="172" t="s">
        <v>2572</v>
      </c>
      <c r="B1045" s="176">
        <v>46080</v>
      </c>
      <c r="C1045" s="172" t="s">
        <v>81</v>
      </c>
      <c r="D1045" s="172" t="s">
        <v>95</v>
      </c>
      <c r="E1045" s="172" t="s">
        <v>43</v>
      </c>
      <c r="F1045" s="172" t="s">
        <v>125</v>
      </c>
      <c r="G1045" s="172" t="s">
        <v>84</v>
      </c>
      <c r="H1045" s="177">
        <v>1</v>
      </c>
      <c r="I1045" s="178">
        <v>0</v>
      </c>
      <c r="J1045" s="176">
        <v>46072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-17.059999999999999</v>
      </c>
    </row>
    <row r="1046" spans="1:16" ht="19.5" hidden="1" customHeight="1">
      <c r="A1046" s="172" t="s">
        <v>2572</v>
      </c>
      <c r="B1046" s="176">
        <v>46080</v>
      </c>
      <c r="C1046" s="172" t="s">
        <v>92</v>
      </c>
      <c r="D1046" s="172" t="s">
        <v>96</v>
      </c>
      <c r="E1046" s="172" t="s">
        <v>43</v>
      </c>
      <c r="F1046" s="172" t="s">
        <v>125</v>
      </c>
      <c r="G1046" s="172" t="s">
        <v>84</v>
      </c>
      <c r="H1046" s="177">
        <v>1</v>
      </c>
      <c r="I1046" s="178">
        <v>0</v>
      </c>
      <c r="J1046" s="176">
        <v>46072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0</v>
      </c>
    </row>
    <row r="1047" spans="1:16" ht="19.5" hidden="1" customHeight="1">
      <c r="A1047" s="172" t="s">
        <v>2572</v>
      </c>
      <c r="B1047" s="176">
        <v>46080</v>
      </c>
      <c r="C1047" s="172" t="s">
        <v>92</v>
      </c>
      <c r="D1047" s="172" t="s">
        <v>97</v>
      </c>
      <c r="E1047" s="172" t="s">
        <v>43</v>
      </c>
      <c r="F1047" s="172" t="s">
        <v>125</v>
      </c>
      <c r="G1047" s="172" t="s">
        <v>84</v>
      </c>
      <c r="H1047" s="177">
        <v>1</v>
      </c>
      <c r="I1047" s="178">
        <v>0</v>
      </c>
      <c r="J1047" s="176">
        <v>46072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-46.77</v>
      </c>
    </row>
    <row r="1048" spans="1:16" ht="19.5" hidden="1" customHeight="1">
      <c r="A1048" s="172" t="s">
        <v>2572</v>
      </c>
      <c r="B1048" s="176">
        <v>46080</v>
      </c>
      <c r="C1048" s="172" t="s">
        <v>81</v>
      </c>
      <c r="D1048" s="172" t="s">
        <v>98</v>
      </c>
      <c r="E1048" s="172" t="s">
        <v>43</v>
      </c>
      <c r="F1048" s="172" t="s">
        <v>125</v>
      </c>
      <c r="G1048" s="172" t="s">
        <v>84</v>
      </c>
      <c r="H1048" s="177">
        <v>1</v>
      </c>
      <c r="I1048" s="178">
        <v>0</v>
      </c>
      <c r="J1048" s="176">
        <v>46072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-15</v>
      </c>
    </row>
    <row r="1049" spans="1:16" ht="19.5" hidden="1" customHeight="1">
      <c r="A1049" s="172" t="s">
        <v>2571</v>
      </c>
      <c r="B1049" s="176">
        <v>46080</v>
      </c>
      <c r="C1049" s="172" t="s">
        <v>81</v>
      </c>
      <c r="D1049" s="172" t="s">
        <v>82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0</v>
      </c>
      <c r="J1049" s="176">
        <v>46076</v>
      </c>
      <c r="K1049" s="172" t="s">
        <v>85</v>
      </c>
      <c r="L1049" s="172" t="s">
        <v>85</v>
      </c>
      <c r="M1049" s="179">
        <v>0</v>
      </c>
      <c r="N1049" s="177"/>
      <c r="O1049" s="177"/>
      <c r="P1049" s="180">
        <v>-18.170000000000002</v>
      </c>
    </row>
    <row r="1050" spans="1:16" ht="19.5" hidden="1" customHeight="1">
      <c r="A1050" s="172" t="s">
        <v>2573</v>
      </c>
      <c r="B1050" s="176">
        <v>46080</v>
      </c>
      <c r="C1050" s="172" t="s">
        <v>92</v>
      </c>
      <c r="D1050" s="172" t="s">
        <v>24</v>
      </c>
      <c r="E1050" s="172" t="s">
        <v>40</v>
      </c>
      <c r="F1050" s="172" t="s">
        <v>197</v>
      </c>
      <c r="G1050" s="172" t="s">
        <v>84</v>
      </c>
      <c r="H1050" s="177">
        <v>1</v>
      </c>
      <c r="I1050" s="178">
        <v>0</v>
      </c>
      <c r="J1050" s="176">
        <v>46075</v>
      </c>
      <c r="K1050" s="172" t="s">
        <v>93</v>
      </c>
      <c r="L1050" s="172" t="s">
        <v>94</v>
      </c>
      <c r="M1050" s="179">
        <v>0</v>
      </c>
      <c r="N1050" s="177"/>
      <c r="O1050" s="177">
        <v>37</v>
      </c>
      <c r="P1050" s="180">
        <v>-46.77</v>
      </c>
    </row>
    <row r="1051" spans="1:16" ht="19.5" hidden="1" customHeight="1">
      <c r="A1051" s="172" t="s">
        <v>2573</v>
      </c>
      <c r="B1051" s="176">
        <v>46080</v>
      </c>
      <c r="C1051" s="172" t="s">
        <v>81</v>
      </c>
      <c r="D1051" s="172" t="s">
        <v>95</v>
      </c>
      <c r="E1051" s="172" t="s">
        <v>40</v>
      </c>
      <c r="F1051" s="172" t="s">
        <v>197</v>
      </c>
      <c r="G1051" s="172" t="s">
        <v>84</v>
      </c>
      <c r="H1051" s="177">
        <v>1</v>
      </c>
      <c r="I1051" s="178">
        <v>0</v>
      </c>
      <c r="J1051" s="176">
        <v>46075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-14.51</v>
      </c>
    </row>
    <row r="1052" spans="1:16" ht="19.5" hidden="1" customHeight="1">
      <c r="A1052" s="172" t="s">
        <v>2573</v>
      </c>
      <c r="B1052" s="176">
        <v>46080</v>
      </c>
      <c r="C1052" s="172" t="s">
        <v>92</v>
      </c>
      <c r="D1052" s="172" t="s">
        <v>96</v>
      </c>
      <c r="E1052" s="172" t="s">
        <v>40</v>
      </c>
      <c r="F1052" s="172" t="s">
        <v>197</v>
      </c>
      <c r="G1052" s="172" t="s">
        <v>84</v>
      </c>
      <c r="H1052" s="177">
        <v>1</v>
      </c>
      <c r="I1052" s="178">
        <v>0</v>
      </c>
      <c r="J1052" s="176">
        <v>46075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hidden="1" customHeight="1">
      <c r="A1053" s="172" t="s">
        <v>2573</v>
      </c>
      <c r="B1053" s="176">
        <v>46080</v>
      </c>
      <c r="C1053" s="172" t="s">
        <v>92</v>
      </c>
      <c r="D1053" s="172" t="s">
        <v>97</v>
      </c>
      <c r="E1053" s="172" t="s">
        <v>40</v>
      </c>
      <c r="F1053" s="172" t="s">
        <v>197</v>
      </c>
      <c r="G1053" s="172" t="s">
        <v>84</v>
      </c>
      <c r="H1053" s="177">
        <v>1</v>
      </c>
      <c r="I1053" s="178">
        <v>0</v>
      </c>
      <c r="J1053" s="176">
        <v>46075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-46.77</v>
      </c>
    </row>
    <row r="1054" spans="1:16" ht="19.5" hidden="1" customHeight="1">
      <c r="A1054" s="172" t="s">
        <v>2574</v>
      </c>
      <c r="B1054" s="176">
        <v>46080</v>
      </c>
      <c r="C1054" s="172" t="s">
        <v>81</v>
      </c>
      <c r="D1054" s="172" t="s">
        <v>82</v>
      </c>
      <c r="E1054" s="172" t="s">
        <v>53</v>
      </c>
      <c r="F1054" s="172" t="s">
        <v>120</v>
      </c>
      <c r="G1054" s="172" t="s">
        <v>84</v>
      </c>
      <c r="H1054" s="177">
        <v>1</v>
      </c>
      <c r="I1054" s="178">
        <v>0</v>
      </c>
      <c r="J1054" s="176">
        <v>46080</v>
      </c>
      <c r="K1054" s="172" t="s">
        <v>85</v>
      </c>
      <c r="L1054" s="172" t="s">
        <v>85</v>
      </c>
      <c r="M1054" s="179">
        <v>0</v>
      </c>
      <c r="N1054" s="177"/>
      <c r="O1054" s="177"/>
      <c r="P1054" s="180">
        <v>-21.17</v>
      </c>
    </row>
    <row r="1055" spans="1:16" ht="19.5" hidden="1" customHeight="1">
      <c r="A1055" s="172" t="s">
        <v>2575</v>
      </c>
      <c r="B1055" s="176">
        <v>46080</v>
      </c>
      <c r="C1055" s="172" t="s">
        <v>92</v>
      </c>
      <c r="D1055" s="172" t="s">
        <v>24</v>
      </c>
      <c r="E1055" s="172" t="s">
        <v>43</v>
      </c>
      <c r="F1055" s="172" t="s">
        <v>125</v>
      </c>
      <c r="G1055" s="172" t="s">
        <v>84</v>
      </c>
      <c r="H1055" s="177">
        <v>1</v>
      </c>
      <c r="I1055" s="178">
        <v>2500</v>
      </c>
      <c r="J1055" s="176">
        <v>46078</v>
      </c>
      <c r="K1055" s="172" t="s">
        <v>93</v>
      </c>
      <c r="L1055" s="172" t="s">
        <v>94</v>
      </c>
      <c r="M1055" s="179">
        <v>0.43</v>
      </c>
      <c r="N1055" s="177"/>
      <c r="O1055" s="177">
        <v>37</v>
      </c>
      <c r="P1055" s="180">
        <v>-115.48</v>
      </c>
    </row>
    <row r="1056" spans="1:16" ht="19.5" hidden="1" customHeight="1">
      <c r="A1056" s="172" t="s">
        <v>2575</v>
      </c>
      <c r="B1056" s="176">
        <v>46080</v>
      </c>
      <c r="C1056" s="172" t="s">
        <v>100</v>
      </c>
      <c r="D1056" s="172" t="s">
        <v>101</v>
      </c>
      <c r="E1056" s="172" t="s">
        <v>43</v>
      </c>
      <c r="F1056" s="172" t="s">
        <v>125</v>
      </c>
      <c r="G1056" s="172" t="s">
        <v>84</v>
      </c>
      <c r="H1056" s="177">
        <v>1</v>
      </c>
      <c r="I1056" s="178">
        <v>2500</v>
      </c>
      <c r="J1056" s="176">
        <v>46078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1260</v>
      </c>
    </row>
    <row r="1057" spans="1:16" ht="19.5" hidden="1" customHeight="1">
      <c r="A1057" s="172" t="s">
        <v>2575</v>
      </c>
      <c r="B1057" s="176">
        <v>46080</v>
      </c>
      <c r="C1057" s="172" t="s">
        <v>100</v>
      </c>
      <c r="D1057" s="172" t="s">
        <v>102</v>
      </c>
      <c r="E1057" s="172" t="s">
        <v>43</v>
      </c>
      <c r="F1057" s="172" t="s">
        <v>125</v>
      </c>
      <c r="G1057" s="172" t="s">
        <v>84</v>
      </c>
      <c r="H1057" s="177">
        <v>1</v>
      </c>
      <c r="I1057" s="178">
        <v>2500</v>
      </c>
      <c r="J1057" s="176">
        <v>46078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0</v>
      </c>
    </row>
    <row r="1058" spans="1:16" ht="19.5" hidden="1" customHeight="1">
      <c r="A1058" s="172" t="s">
        <v>2575</v>
      </c>
      <c r="B1058" s="176">
        <v>46080</v>
      </c>
      <c r="C1058" s="172" t="s">
        <v>100</v>
      </c>
      <c r="D1058" s="172" t="s">
        <v>103</v>
      </c>
      <c r="E1058" s="172" t="s">
        <v>43</v>
      </c>
      <c r="F1058" s="172" t="s">
        <v>125</v>
      </c>
      <c r="G1058" s="172" t="s">
        <v>84</v>
      </c>
      <c r="H1058" s="177">
        <v>1</v>
      </c>
      <c r="I1058" s="178">
        <v>2500</v>
      </c>
      <c r="J1058" s="176">
        <v>46078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1240</v>
      </c>
    </row>
    <row r="1059" spans="1:16" ht="19.5" hidden="1" customHeight="1">
      <c r="A1059" s="172" t="s">
        <v>2575</v>
      </c>
      <c r="B1059" s="176">
        <v>46080</v>
      </c>
      <c r="C1059" s="172" t="s">
        <v>104</v>
      </c>
      <c r="D1059" s="172" t="s">
        <v>105</v>
      </c>
      <c r="E1059" s="172" t="s">
        <v>43</v>
      </c>
      <c r="F1059" s="172" t="s">
        <v>125</v>
      </c>
      <c r="G1059" s="172" t="s">
        <v>84</v>
      </c>
      <c r="H1059" s="177">
        <v>1</v>
      </c>
      <c r="I1059" s="178">
        <v>2500</v>
      </c>
      <c r="J1059" s="176">
        <v>46078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-1075</v>
      </c>
    </row>
    <row r="1060" spans="1:16" ht="19.5" hidden="1" customHeight="1">
      <c r="A1060" s="172" t="s">
        <v>2575</v>
      </c>
      <c r="B1060" s="176">
        <v>46080</v>
      </c>
      <c r="C1060" s="172" t="s">
        <v>81</v>
      </c>
      <c r="D1060" s="172" t="s">
        <v>95</v>
      </c>
      <c r="E1060" s="172" t="s">
        <v>43</v>
      </c>
      <c r="F1060" s="172" t="s">
        <v>125</v>
      </c>
      <c r="G1060" s="172" t="s">
        <v>84</v>
      </c>
      <c r="H1060" s="177">
        <v>1</v>
      </c>
      <c r="I1060" s="178">
        <v>2500</v>
      </c>
      <c r="J1060" s="176">
        <v>46078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-14.58</v>
      </c>
    </row>
    <row r="1061" spans="1:16" ht="19.5" hidden="1" customHeight="1">
      <c r="A1061" s="172" t="s">
        <v>2575</v>
      </c>
      <c r="B1061" s="176">
        <v>46080</v>
      </c>
      <c r="C1061" s="172" t="s">
        <v>81</v>
      </c>
      <c r="D1061" s="172" t="s">
        <v>82</v>
      </c>
      <c r="E1061" s="172" t="s">
        <v>43</v>
      </c>
      <c r="F1061" s="172" t="s">
        <v>125</v>
      </c>
      <c r="G1061" s="172" t="s">
        <v>84</v>
      </c>
      <c r="H1061" s="177">
        <v>1</v>
      </c>
      <c r="I1061" s="178">
        <v>0</v>
      </c>
      <c r="J1061" s="176">
        <v>46078</v>
      </c>
      <c r="K1061" s="172" t="s">
        <v>85</v>
      </c>
      <c r="L1061" s="172" t="s">
        <v>85</v>
      </c>
      <c r="M1061" s="179">
        <v>0</v>
      </c>
      <c r="N1061" s="177"/>
      <c r="O1061" s="177"/>
      <c r="P1061" s="180">
        <v>-6.68</v>
      </c>
    </row>
    <row r="1062" spans="1:16" ht="19.5" hidden="1" customHeight="1">
      <c r="A1062" s="172" t="s">
        <v>2576</v>
      </c>
      <c r="B1062" s="176">
        <v>46080</v>
      </c>
      <c r="C1062" s="172" t="s">
        <v>92</v>
      </c>
      <c r="D1062" s="172" t="s">
        <v>24</v>
      </c>
      <c r="E1062" s="172" t="s">
        <v>55</v>
      </c>
      <c r="F1062" s="172" t="s">
        <v>1272</v>
      </c>
      <c r="G1062" s="172" t="s">
        <v>84</v>
      </c>
      <c r="H1062" s="177">
        <v>1</v>
      </c>
      <c r="I1062" s="178">
        <v>0</v>
      </c>
      <c r="J1062" s="176">
        <v>46069</v>
      </c>
      <c r="K1062" s="172" t="s">
        <v>93</v>
      </c>
      <c r="L1062" s="172" t="s">
        <v>94</v>
      </c>
      <c r="M1062" s="179">
        <v>0</v>
      </c>
      <c r="N1062" s="177"/>
      <c r="O1062" s="177">
        <v>37</v>
      </c>
      <c r="P1062" s="180">
        <v>-56.94</v>
      </c>
    </row>
    <row r="1063" spans="1:16" ht="19.5" hidden="1" customHeight="1">
      <c r="A1063" s="172" t="s">
        <v>2576</v>
      </c>
      <c r="B1063" s="176">
        <v>46080</v>
      </c>
      <c r="C1063" s="172" t="s">
        <v>81</v>
      </c>
      <c r="D1063" s="172" t="s">
        <v>95</v>
      </c>
      <c r="E1063" s="172" t="s">
        <v>55</v>
      </c>
      <c r="F1063" s="172" t="s">
        <v>1272</v>
      </c>
      <c r="G1063" s="172" t="s">
        <v>84</v>
      </c>
      <c r="H1063" s="177">
        <v>1</v>
      </c>
      <c r="I1063" s="178">
        <v>0</v>
      </c>
      <c r="J1063" s="176">
        <v>46069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-11.37</v>
      </c>
    </row>
    <row r="1064" spans="1:16" ht="19.5" hidden="1" customHeight="1">
      <c r="A1064" s="172" t="s">
        <v>2576</v>
      </c>
      <c r="B1064" s="176">
        <v>46080</v>
      </c>
      <c r="C1064" s="172" t="s">
        <v>92</v>
      </c>
      <c r="D1064" s="172" t="s">
        <v>96</v>
      </c>
      <c r="E1064" s="172" t="s">
        <v>55</v>
      </c>
      <c r="F1064" s="172" t="s">
        <v>1272</v>
      </c>
      <c r="G1064" s="172" t="s">
        <v>84</v>
      </c>
      <c r="H1064" s="177">
        <v>1</v>
      </c>
      <c r="I1064" s="178">
        <v>0</v>
      </c>
      <c r="J1064" s="176">
        <v>46069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hidden="1" customHeight="1">
      <c r="A1065" s="172" t="s">
        <v>2576</v>
      </c>
      <c r="B1065" s="176">
        <v>46080</v>
      </c>
      <c r="C1065" s="172" t="s">
        <v>92</v>
      </c>
      <c r="D1065" s="172" t="s">
        <v>97</v>
      </c>
      <c r="E1065" s="172" t="s">
        <v>55</v>
      </c>
      <c r="F1065" s="172" t="s">
        <v>1272</v>
      </c>
      <c r="G1065" s="172" t="s">
        <v>84</v>
      </c>
      <c r="H1065" s="177">
        <v>1</v>
      </c>
      <c r="I1065" s="178">
        <v>0</v>
      </c>
      <c r="J1065" s="176">
        <v>46069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-56.94</v>
      </c>
    </row>
    <row r="1066" spans="1:16" ht="19.5" hidden="1" customHeight="1">
      <c r="A1066" s="172" t="s">
        <v>2576</v>
      </c>
      <c r="B1066" s="176">
        <v>46080</v>
      </c>
      <c r="C1066" s="172" t="s">
        <v>81</v>
      </c>
      <c r="D1066" s="172" t="s">
        <v>98</v>
      </c>
      <c r="E1066" s="172" t="s">
        <v>55</v>
      </c>
      <c r="F1066" s="172" t="s">
        <v>1272</v>
      </c>
      <c r="G1066" s="172" t="s">
        <v>84</v>
      </c>
      <c r="H1066" s="177">
        <v>1</v>
      </c>
      <c r="I1066" s="178">
        <v>0</v>
      </c>
      <c r="J1066" s="176">
        <v>46069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hidden="1" customHeight="1">
      <c r="A1067" s="172" t="s">
        <v>2577</v>
      </c>
      <c r="B1067" s="176">
        <v>46080</v>
      </c>
      <c r="C1067" s="172" t="s">
        <v>92</v>
      </c>
      <c r="D1067" s="172" t="s">
        <v>24</v>
      </c>
      <c r="E1067" s="172" t="s">
        <v>39</v>
      </c>
      <c r="F1067" s="172" t="s">
        <v>117</v>
      </c>
      <c r="G1067" s="172" t="s">
        <v>84</v>
      </c>
      <c r="H1067" s="177">
        <v>1</v>
      </c>
      <c r="I1067" s="178">
        <v>2450</v>
      </c>
      <c r="J1067" s="176">
        <v>46073</v>
      </c>
      <c r="K1067" s="172" t="s">
        <v>93</v>
      </c>
      <c r="L1067" s="172" t="s">
        <v>94</v>
      </c>
      <c r="M1067" s="179">
        <v>0.43</v>
      </c>
      <c r="N1067" s="177"/>
      <c r="O1067" s="177">
        <v>38</v>
      </c>
      <c r="P1067" s="180">
        <v>-121.25</v>
      </c>
    </row>
    <row r="1068" spans="1:16" ht="19.5" hidden="1" customHeight="1">
      <c r="A1068" s="172" t="s">
        <v>2577</v>
      </c>
      <c r="B1068" s="176">
        <v>46080</v>
      </c>
      <c r="C1068" s="172" t="s">
        <v>100</v>
      </c>
      <c r="D1068" s="172" t="s">
        <v>101</v>
      </c>
      <c r="E1068" s="172" t="s">
        <v>39</v>
      </c>
      <c r="F1068" s="172" t="s">
        <v>117</v>
      </c>
      <c r="G1068" s="172" t="s">
        <v>84</v>
      </c>
      <c r="H1068" s="177">
        <v>1</v>
      </c>
      <c r="I1068" s="178">
        <v>2450</v>
      </c>
      <c r="J1068" s="176">
        <v>46073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1115.97</v>
      </c>
    </row>
    <row r="1069" spans="1:16" ht="19.5" hidden="1" customHeight="1">
      <c r="A1069" s="172" t="s">
        <v>2577</v>
      </c>
      <c r="B1069" s="176">
        <v>46080</v>
      </c>
      <c r="C1069" s="172" t="s">
        <v>100</v>
      </c>
      <c r="D1069" s="172" t="s">
        <v>102</v>
      </c>
      <c r="E1069" s="172" t="s">
        <v>39</v>
      </c>
      <c r="F1069" s="172" t="s">
        <v>117</v>
      </c>
      <c r="G1069" s="172" t="s">
        <v>84</v>
      </c>
      <c r="H1069" s="177">
        <v>1</v>
      </c>
      <c r="I1069" s="178">
        <v>2450</v>
      </c>
      <c r="J1069" s="176">
        <v>46073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11.16</v>
      </c>
    </row>
    <row r="1070" spans="1:16" ht="19.5" hidden="1" customHeight="1">
      <c r="A1070" s="172" t="s">
        <v>2577</v>
      </c>
      <c r="B1070" s="176">
        <v>46080</v>
      </c>
      <c r="C1070" s="172" t="s">
        <v>100</v>
      </c>
      <c r="D1070" s="172" t="s">
        <v>103</v>
      </c>
      <c r="E1070" s="172" t="s">
        <v>39</v>
      </c>
      <c r="F1070" s="172" t="s">
        <v>117</v>
      </c>
      <c r="G1070" s="172" t="s">
        <v>84</v>
      </c>
      <c r="H1070" s="177">
        <v>1</v>
      </c>
      <c r="I1070" s="178">
        <v>2450</v>
      </c>
      <c r="J1070" s="176">
        <v>46073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1322.87</v>
      </c>
    </row>
    <row r="1071" spans="1:16" ht="19.5" hidden="1" customHeight="1">
      <c r="A1071" s="172" t="s">
        <v>2577</v>
      </c>
      <c r="B1071" s="176">
        <v>46080</v>
      </c>
      <c r="C1071" s="172" t="s">
        <v>104</v>
      </c>
      <c r="D1071" s="172" t="s">
        <v>105</v>
      </c>
      <c r="E1071" s="172" t="s">
        <v>39</v>
      </c>
      <c r="F1071" s="172" t="s">
        <v>117</v>
      </c>
      <c r="G1071" s="172" t="s">
        <v>84</v>
      </c>
      <c r="H1071" s="177">
        <v>1</v>
      </c>
      <c r="I1071" s="178">
        <v>2450</v>
      </c>
      <c r="J1071" s="176">
        <v>46073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-1053.5</v>
      </c>
    </row>
    <row r="1072" spans="1:16" ht="19.5" hidden="1" customHeight="1">
      <c r="A1072" s="172" t="s">
        <v>2577</v>
      </c>
      <c r="B1072" s="176">
        <v>46080</v>
      </c>
      <c r="C1072" s="172" t="s">
        <v>81</v>
      </c>
      <c r="D1072" s="172" t="s">
        <v>95</v>
      </c>
      <c r="E1072" s="172" t="s">
        <v>39</v>
      </c>
      <c r="F1072" s="172" t="s">
        <v>117</v>
      </c>
      <c r="G1072" s="172" t="s">
        <v>84</v>
      </c>
      <c r="H1072" s="177">
        <v>1</v>
      </c>
      <c r="I1072" s="178">
        <v>2450</v>
      </c>
      <c r="J1072" s="176">
        <v>46073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-11.55</v>
      </c>
    </row>
    <row r="1073" spans="1:16" ht="19.5" hidden="1" customHeight="1">
      <c r="A1073" s="172" t="s">
        <v>2574</v>
      </c>
      <c r="B1073" s="176">
        <v>46080</v>
      </c>
      <c r="C1073" s="172" t="s">
        <v>81</v>
      </c>
      <c r="D1073" s="172" t="s">
        <v>82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0</v>
      </c>
      <c r="J1073" s="176">
        <v>46080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21.17</v>
      </c>
    </row>
    <row r="1074" spans="1:16" ht="19.5" hidden="1" customHeight="1">
      <c r="A1074" s="172" t="s">
        <v>2577</v>
      </c>
      <c r="B1074" s="176">
        <v>46080</v>
      </c>
      <c r="C1074" s="172" t="s">
        <v>81</v>
      </c>
      <c r="D1074" s="172" t="s">
        <v>82</v>
      </c>
      <c r="E1074" s="172" t="s">
        <v>39</v>
      </c>
      <c r="F1074" s="172" t="s">
        <v>117</v>
      </c>
      <c r="G1074" s="172" t="s">
        <v>84</v>
      </c>
      <c r="H1074" s="177">
        <v>1</v>
      </c>
      <c r="I1074" s="178">
        <v>0</v>
      </c>
      <c r="J1074" s="176">
        <v>46073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-21.2</v>
      </c>
    </row>
    <row r="1075" spans="1:16" ht="19.5" hidden="1" customHeight="1">
      <c r="A1075" s="172" t="s">
        <v>2578</v>
      </c>
      <c r="B1075" s="176">
        <v>46080</v>
      </c>
      <c r="C1075" s="172" t="s">
        <v>92</v>
      </c>
      <c r="D1075" s="172" t="s">
        <v>24</v>
      </c>
      <c r="E1075" s="172" t="s">
        <v>56</v>
      </c>
      <c r="F1075" s="172" t="s">
        <v>1213</v>
      </c>
      <c r="G1075" s="172" t="s">
        <v>84</v>
      </c>
      <c r="H1075" s="177">
        <v>1</v>
      </c>
      <c r="I1075" s="178">
        <v>2400</v>
      </c>
      <c r="J1075" s="176">
        <v>46078</v>
      </c>
      <c r="K1075" s="172" t="s">
        <v>93</v>
      </c>
      <c r="L1075" s="172" t="s">
        <v>94</v>
      </c>
      <c r="M1075" s="179">
        <v>0.43</v>
      </c>
      <c r="N1075" s="177"/>
      <c r="O1075" s="177">
        <v>37</v>
      </c>
      <c r="P1075" s="180">
        <v>-127.72</v>
      </c>
    </row>
    <row r="1076" spans="1:16" ht="19.5" hidden="1" customHeight="1">
      <c r="A1076" s="172" t="s">
        <v>2578</v>
      </c>
      <c r="B1076" s="176">
        <v>46080</v>
      </c>
      <c r="C1076" s="172" t="s">
        <v>100</v>
      </c>
      <c r="D1076" s="172" t="s">
        <v>101</v>
      </c>
      <c r="E1076" s="172" t="s">
        <v>56</v>
      </c>
      <c r="F1076" s="172" t="s">
        <v>1213</v>
      </c>
      <c r="G1076" s="172" t="s">
        <v>84</v>
      </c>
      <c r="H1076" s="177">
        <v>1</v>
      </c>
      <c r="I1076" s="178">
        <v>2400</v>
      </c>
      <c r="J1076" s="176">
        <v>46078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1130.81</v>
      </c>
    </row>
    <row r="1077" spans="1:16" ht="19.5" hidden="1" customHeight="1">
      <c r="A1077" s="172" t="s">
        <v>2578</v>
      </c>
      <c r="B1077" s="176">
        <v>46080</v>
      </c>
      <c r="C1077" s="172" t="s">
        <v>100</v>
      </c>
      <c r="D1077" s="172" t="s">
        <v>102</v>
      </c>
      <c r="E1077" s="172" t="s">
        <v>56</v>
      </c>
      <c r="F1077" s="172" t="s">
        <v>1213</v>
      </c>
      <c r="G1077" s="172" t="s">
        <v>84</v>
      </c>
      <c r="H1077" s="177">
        <v>1</v>
      </c>
      <c r="I1077" s="178">
        <v>2400</v>
      </c>
      <c r="J1077" s="176">
        <v>46078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11.31</v>
      </c>
    </row>
    <row r="1078" spans="1:16" ht="19.5" hidden="1" customHeight="1">
      <c r="A1078" s="172" t="s">
        <v>2578</v>
      </c>
      <c r="B1078" s="176">
        <v>46080</v>
      </c>
      <c r="C1078" s="172" t="s">
        <v>100</v>
      </c>
      <c r="D1078" s="172" t="s">
        <v>103</v>
      </c>
      <c r="E1078" s="172" t="s">
        <v>56</v>
      </c>
      <c r="F1078" s="172" t="s">
        <v>1213</v>
      </c>
      <c r="G1078" s="172" t="s">
        <v>84</v>
      </c>
      <c r="H1078" s="177">
        <v>1</v>
      </c>
      <c r="I1078" s="178">
        <v>2400</v>
      </c>
      <c r="J1078" s="176">
        <v>46078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1257.8800000000001</v>
      </c>
    </row>
    <row r="1079" spans="1:16" ht="19.5" hidden="1" customHeight="1">
      <c r="A1079" s="172" t="s">
        <v>2578</v>
      </c>
      <c r="B1079" s="176">
        <v>46080</v>
      </c>
      <c r="C1079" s="172" t="s">
        <v>104</v>
      </c>
      <c r="D1079" s="172" t="s">
        <v>105</v>
      </c>
      <c r="E1079" s="172" t="s">
        <v>56</v>
      </c>
      <c r="F1079" s="172" t="s">
        <v>1213</v>
      </c>
      <c r="G1079" s="172" t="s">
        <v>84</v>
      </c>
      <c r="H1079" s="177">
        <v>1</v>
      </c>
      <c r="I1079" s="178">
        <v>2400</v>
      </c>
      <c r="J1079" s="176">
        <v>46078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-1032</v>
      </c>
    </row>
    <row r="1080" spans="1:16" ht="19.5" hidden="1" customHeight="1">
      <c r="A1080" s="172" t="s">
        <v>2578</v>
      </c>
      <c r="B1080" s="176">
        <v>46080</v>
      </c>
      <c r="C1080" s="172" t="s">
        <v>81</v>
      </c>
      <c r="D1080" s="172" t="s">
        <v>95</v>
      </c>
      <c r="E1080" s="172" t="s">
        <v>56</v>
      </c>
      <c r="F1080" s="172" t="s">
        <v>1213</v>
      </c>
      <c r="G1080" s="172" t="s">
        <v>84</v>
      </c>
      <c r="H1080" s="177">
        <v>1</v>
      </c>
      <c r="I1080" s="178">
        <v>2400</v>
      </c>
      <c r="J1080" s="176">
        <v>46078</v>
      </c>
      <c r="K1080" s="172" t="s">
        <v>93</v>
      </c>
      <c r="L1080" s="172" t="s">
        <v>94</v>
      </c>
      <c r="M1080" s="179">
        <v>0.43</v>
      </c>
      <c r="N1080" s="177"/>
      <c r="O1080" s="177"/>
      <c r="P1080" s="180">
        <v>-13.94</v>
      </c>
    </row>
    <row r="1081" spans="1:16" ht="19.5" hidden="1" customHeight="1">
      <c r="A1081" s="172" t="s">
        <v>2579</v>
      </c>
      <c r="B1081" s="176">
        <v>46080</v>
      </c>
      <c r="C1081" s="172" t="s">
        <v>92</v>
      </c>
      <c r="D1081" s="172" t="s">
        <v>24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46071</v>
      </c>
      <c r="K1081" s="172" t="s">
        <v>93</v>
      </c>
      <c r="L1081" s="172" t="s">
        <v>94</v>
      </c>
      <c r="M1081" s="179">
        <v>0</v>
      </c>
      <c r="N1081" s="177"/>
      <c r="O1081" s="177">
        <v>39</v>
      </c>
      <c r="P1081" s="180">
        <v>-46.77</v>
      </c>
    </row>
    <row r="1082" spans="1:16" ht="19.5" hidden="1" customHeight="1">
      <c r="A1082" s="172" t="s">
        <v>2579</v>
      </c>
      <c r="B1082" s="176">
        <v>46080</v>
      </c>
      <c r="C1082" s="172" t="s">
        <v>81</v>
      </c>
      <c r="D1082" s="172" t="s">
        <v>95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0</v>
      </c>
      <c r="J1082" s="176">
        <v>46071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-19.3</v>
      </c>
    </row>
    <row r="1083" spans="1:16" ht="19.5" hidden="1" customHeight="1">
      <c r="A1083" s="172" t="s">
        <v>2579</v>
      </c>
      <c r="B1083" s="176">
        <v>46080</v>
      </c>
      <c r="C1083" s="172" t="s">
        <v>92</v>
      </c>
      <c r="D1083" s="172" t="s">
        <v>96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0</v>
      </c>
      <c r="J1083" s="176">
        <v>46071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0</v>
      </c>
    </row>
    <row r="1084" spans="1:16" ht="19.5" hidden="1" customHeight="1">
      <c r="A1084" s="172" t="s">
        <v>2579</v>
      </c>
      <c r="B1084" s="176">
        <v>46080</v>
      </c>
      <c r="C1084" s="172" t="s">
        <v>92</v>
      </c>
      <c r="D1084" s="172" t="s">
        <v>97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0</v>
      </c>
      <c r="J1084" s="176">
        <v>46071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-46.77</v>
      </c>
    </row>
    <row r="1085" spans="1:16" ht="19.5" hidden="1" customHeight="1">
      <c r="A1085" s="172" t="s">
        <v>2579</v>
      </c>
      <c r="B1085" s="176">
        <v>46080</v>
      </c>
      <c r="C1085" s="172" t="s">
        <v>81</v>
      </c>
      <c r="D1085" s="172" t="s">
        <v>98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0</v>
      </c>
      <c r="J1085" s="176">
        <v>46071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-15</v>
      </c>
    </row>
    <row r="1086" spans="1:16" ht="19.5" hidden="1" customHeight="1">
      <c r="A1086" s="172" t="s">
        <v>2580</v>
      </c>
      <c r="B1086" s="176">
        <v>46080</v>
      </c>
      <c r="C1086" s="172" t="s">
        <v>92</v>
      </c>
      <c r="D1086" s="172" t="s">
        <v>24</v>
      </c>
      <c r="E1086" s="172" t="s">
        <v>42</v>
      </c>
      <c r="F1086" s="172" t="s">
        <v>89</v>
      </c>
      <c r="G1086" s="172" t="s">
        <v>84</v>
      </c>
      <c r="H1086" s="177">
        <v>1</v>
      </c>
      <c r="I1086" s="178">
        <v>2500</v>
      </c>
      <c r="J1086" s="176">
        <v>46075</v>
      </c>
      <c r="K1086" s="172" t="s">
        <v>93</v>
      </c>
      <c r="L1086" s="172" t="s">
        <v>94</v>
      </c>
      <c r="M1086" s="179">
        <v>0.43</v>
      </c>
      <c r="N1086" s="177"/>
      <c r="O1086" s="177">
        <v>37</v>
      </c>
      <c r="P1086" s="180">
        <v>-115.48</v>
      </c>
    </row>
    <row r="1087" spans="1:16" ht="19.5" hidden="1" customHeight="1">
      <c r="A1087" s="172" t="s">
        <v>2580</v>
      </c>
      <c r="B1087" s="176">
        <v>46080</v>
      </c>
      <c r="C1087" s="172" t="s">
        <v>100</v>
      </c>
      <c r="D1087" s="172" t="s">
        <v>101</v>
      </c>
      <c r="E1087" s="172" t="s">
        <v>42</v>
      </c>
      <c r="F1087" s="172" t="s">
        <v>89</v>
      </c>
      <c r="G1087" s="172" t="s">
        <v>84</v>
      </c>
      <c r="H1087" s="177">
        <v>1</v>
      </c>
      <c r="I1087" s="178">
        <v>2500</v>
      </c>
      <c r="J1087" s="176">
        <v>46075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874.29</v>
      </c>
    </row>
    <row r="1088" spans="1:16" ht="19.5" hidden="1" customHeight="1">
      <c r="A1088" s="172" t="s">
        <v>2580</v>
      </c>
      <c r="B1088" s="176">
        <v>46080</v>
      </c>
      <c r="C1088" s="172" t="s">
        <v>100</v>
      </c>
      <c r="D1088" s="172" t="s">
        <v>102</v>
      </c>
      <c r="E1088" s="172" t="s">
        <v>42</v>
      </c>
      <c r="F1088" s="172" t="s">
        <v>89</v>
      </c>
      <c r="G1088" s="172" t="s">
        <v>84</v>
      </c>
      <c r="H1088" s="177">
        <v>1</v>
      </c>
      <c r="I1088" s="178">
        <v>2500</v>
      </c>
      <c r="J1088" s="176">
        <v>46075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8.74</v>
      </c>
    </row>
    <row r="1089" spans="1:16" ht="19.5" hidden="1" customHeight="1">
      <c r="A1089" s="172" t="s">
        <v>2580</v>
      </c>
      <c r="B1089" s="176">
        <v>46080</v>
      </c>
      <c r="C1089" s="172" t="s">
        <v>100</v>
      </c>
      <c r="D1089" s="172" t="s">
        <v>103</v>
      </c>
      <c r="E1089" s="172" t="s">
        <v>42</v>
      </c>
      <c r="F1089" s="172" t="s">
        <v>89</v>
      </c>
      <c r="G1089" s="172" t="s">
        <v>84</v>
      </c>
      <c r="H1089" s="177">
        <v>1</v>
      </c>
      <c r="I1089" s="178">
        <v>2500</v>
      </c>
      <c r="J1089" s="176">
        <v>46075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1616.97</v>
      </c>
    </row>
    <row r="1090" spans="1:16" ht="19.5" hidden="1" customHeight="1">
      <c r="A1090" s="172" t="s">
        <v>2580</v>
      </c>
      <c r="B1090" s="176">
        <v>46080</v>
      </c>
      <c r="C1090" s="172" t="s">
        <v>104</v>
      </c>
      <c r="D1090" s="172" t="s">
        <v>105</v>
      </c>
      <c r="E1090" s="172" t="s">
        <v>42</v>
      </c>
      <c r="F1090" s="172" t="s">
        <v>89</v>
      </c>
      <c r="G1090" s="172" t="s">
        <v>84</v>
      </c>
      <c r="H1090" s="177">
        <v>1</v>
      </c>
      <c r="I1090" s="178">
        <v>2500</v>
      </c>
      <c r="J1090" s="176">
        <v>46075</v>
      </c>
      <c r="K1090" s="172" t="s">
        <v>93</v>
      </c>
      <c r="L1090" s="172" t="s">
        <v>94</v>
      </c>
      <c r="M1090" s="179">
        <v>0.43</v>
      </c>
      <c r="N1090" s="177"/>
      <c r="O1090" s="177"/>
      <c r="P1090" s="180">
        <v>-1075</v>
      </c>
    </row>
    <row r="1091" spans="1:16" ht="19.5" hidden="1" customHeight="1">
      <c r="A1091" s="172" t="s">
        <v>2580</v>
      </c>
      <c r="B1091" s="176">
        <v>46080</v>
      </c>
      <c r="C1091" s="172" t="s">
        <v>81</v>
      </c>
      <c r="D1091" s="172" t="s">
        <v>95</v>
      </c>
      <c r="E1091" s="172" t="s">
        <v>42</v>
      </c>
      <c r="F1091" s="172" t="s">
        <v>89</v>
      </c>
      <c r="G1091" s="172" t="s">
        <v>84</v>
      </c>
      <c r="H1091" s="177">
        <v>1</v>
      </c>
      <c r="I1091" s="178">
        <v>2500</v>
      </c>
      <c r="J1091" s="176">
        <v>46075</v>
      </c>
      <c r="K1091" s="172" t="s">
        <v>93</v>
      </c>
      <c r="L1091" s="172" t="s">
        <v>94</v>
      </c>
      <c r="M1091" s="179">
        <v>0.43</v>
      </c>
      <c r="N1091" s="177"/>
      <c r="O1091" s="177"/>
      <c r="P1091" s="180">
        <v>-13.66</v>
      </c>
    </row>
    <row r="1092" spans="1:16" ht="19.5" hidden="1" customHeight="1">
      <c r="A1092" s="172" t="s">
        <v>2578</v>
      </c>
      <c r="B1092" s="176">
        <v>46080</v>
      </c>
      <c r="C1092" s="172" t="s">
        <v>81</v>
      </c>
      <c r="D1092" s="172" t="s">
        <v>82</v>
      </c>
      <c r="E1092" s="172" t="s">
        <v>56</v>
      </c>
      <c r="F1092" s="172" t="s">
        <v>1213</v>
      </c>
      <c r="G1092" s="172" t="s">
        <v>84</v>
      </c>
      <c r="H1092" s="177">
        <v>1</v>
      </c>
      <c r="I1092" s="178">
        <v>0</v>
      </c>
      <c r="J1092" s="176">
        <v>46078</v>
      </c>
      <c r="K1092" s="172" t="s">
        <v>85</v>
      </c>
      <c r="L1092" s="172" t="s">
        <v>85</v>
      </c>
      <c r="M1092" s="179">
        <v>0</v>
      </c>
      <c r="N1092" s="177"/>
      <c r="O1092" s="177"/>
      <c r="P1092" s="180">
        <v>-21.49</v>
      </c>
    </row>
    <row r="1093" spans="1:16" ht="19.5" hidden="1" customHeight="1">
      <c r="A1093" s="172" t="s">
        <v>2580</v>
      </c>
      <c r="B1093" s="176">
        <v>46080</v>
      </c>
      <c r="C1093" s="172" t="s">
        <v>81</v>
      </c>
      <c r="D1093" s="172" t="s">
        <v>82</v>
      </c>
      <c r="E1093" s="172" t="s">
        <v>42</v>
      </c>
      <c r="F1093" s="172" t="s">
        <v>89</v>
      </c>
      <c r="G1093" s="172" t="s">
        <v>84</v>
      </c>
      <c r="H1093" s="177">
        <v>1</v>
      </c>
      <c r="I1093" s="178">
        <v>0</v>
      </c>
      <c r="J1093" s="176">
        <v>46075</v>
      </c>
      <c r="K1093" s="172" t="s">
        <v>85</v>
      </c>
      <c r="L1093" s="172" t="s">
        <v>85</v>
      </c>
      <c r="M1093" s="179">
        <v>0</v>
      </c>
      <c r="N1093" s="177"/>
      <c r="O1093" s="177"/>
      <c r="P1093" s="180">
        <v>-16.61</v>
      </c>
    </row>
    <row r="1094" spans="1:16" ht="19.5" hidden="1" customHeight="1">
      <c r="A1094" s="172" t="s">
        <v>2581</v>
      </c>
      <c r="B1094" s="176">
        <v>46080</v>
      </c>
      <c r="C1094" s="172" t="s">
        <v>92</v>
      </c>
      <c r="D1094" s="172" t="s">
        <v>24</v>
      </c>
      <c r="E1094" s="172" t="s">
        <v>60</v>
      </c>
      <c r="F1094" s="172" t="s">
        <v>1426</v>
      </c>
      <c r="G1094" s="172" t="s">
        <v>84</v>
      </c>
      <c r="H1094" s="177">
        <v>1</v>
      </c>
      <c r="I1094" s="178">
        <v>2500</v>
      </c>
      <c r="J1094" s="176">
        <v>46074</v>
      </c>
      <c r="K1094" s="172" t="s">
        <v>93</v>
      </c>
      <c r="L1094" s="172" t="s">
        <v>94</v>
      </c>
      <c r="M1094" s="179">
        <v>0.43</v>
      </c>
      <c r="N1094" s="177"/>
      <c r="O1094" s="177">
        <v>38</v>
      </c>
      <c r="P1094" s="180">
        <v>-136.99</v>
      </c>
    </row>
    <row r="1095" spans="1:16" ht="19.5" hidden="1" customHeight="1">
      <c r="A1095" s="172" t="s">
        <v>2581</v>
      </c>
      <c r="B1095" s="176">
        <v>46080</v>
      </c>
      <c r="C1095" s="172" t="s">
        <v>100</v>
      </c>
      <c r="D1095" s="172" t="s">
        <v>101</v>
      </c>
      <c r="E1095" s="172" t="s">
        <v>60</v>
      </c>
      <c r="F1095" s="172" t="s">
        <v>1426</v>
      </c>
      <c r="G1095" s="172" t="s">
        <v>84</v>
      </c>
      <c r="H1095" s="177">
        <v>1</v>
      </c>
      <c r="I1095" s="178">
        <v>2500</v>
      </c>
      <c r="J1095" s="176">
        <v>46074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1089.52</v>
      </c>
    </row>
    <row r="1096" spans="1:16" ht="19.5" hidden="1" customHeight="1">
      <c r="A1096" s="172" t="s">
        <v>2581</v>
      </c>
      <c r="B1096" s="176">
        <v>46080</v>
      </c>
      <c r="C1096" s="172" t="s">
        <v>100</v>
      </c>
      <c r="D1096" s="172" t="s">
        <v>102</v>
      </c>
      <c r="E1096" s="172" t="s">
        <v>60</v>
      </c>
      <c r="F1096" s="172" t="s">
        <v>1426</v>
      </c>
      <c r="G1096" s="172" t="s">
        <v>84</v>
      </c>
      <c r="H1096" s="177">
        <v>1</v>
      </c>
      <c r="I1096" s="178">
        <v>2500</v>
      </c>
      <c r="J1096" s="176">
        <v>46074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10.9</v>
      </c>
    </row>
    <row r="1097" spans="1:16" ht="19.5" hidden="1" customHeight="1">
      <c r="A1097" s="172" t="s">
        <v>2581</v>
      </c>
      <c r="B1097" s="176">
        <v>46080</v>
      </c>
      <c r="C1097" s="172" t="s">
        <v>100</v>
      </c>
      <c r="D1097" s="172" t="s">
        <v>103</v>
      </c>
      <c r="E1097" s="172" t="s">
        <v>60</v>
      </c>
      <c r="F1097" s="172" t="s">
        <v>1426</v>
      </c>
      <c r="G1097" s="172" t="s">
        <v>84</v>
      </c>
      <c r="H1097" s="177">
        <v>1</v>
      </c>
      <c r="I1097" s="178">
        <v>2500</v>
      </c>
      <c r="J1097" s="176">
        <v>46074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1399.58</v>
      </c>
    </row>
    <row r="1098" spans="1:16" ht="19.5" hidden="1" customHeight="1">
      <c r="A1098" s="172" t="s">
        <v>2581</v>
      </c>
      <c r="B1098" s="176">
        <v>46080</v>
      </c>
      <c r="C1098" s="172" t="s">
        <v>104</v>
      </c>
      <c r="D1098" s="172" t="s">
        <v>105</v>
      </c>
      <c r="E1098" s="172" t="s">
        <v>60</v>
      </c>
      <c r="F1098" s="172" t="s">
        <v>1426</v>
      </c>
      <c r="G1098" s="172" t="s">
        <v>84</v>
      </c>
      <c r="H1098" s="177">
        <v>1</v>
      </c>
      <c r="I1098" s="178">
        <v>2500</v>
      </c>
      <c r="J1098" s="176">
        <v>46074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-1075</v>
      </c>
    </row>
    <row r="1099" spans="1:16" ht="19.5" hidden="1" customHeight="1">
      <c r="A1099" s="172" t="s">
        <v>2581</v>
      </c>
      <c r="B1099" s="176">
        <v>46080</v>
      </c>
      <c r="C1099" s="172" t="s">
        <v>81</v>
      </c>
      <c r="D1099" s="172" t="s">
        <v>95</v>
      </c>
      <c r="E1099" s="172" t="s">
        <v>60</v>
      </c>
      <c r="F1099" s="172" t="s">
        <v>1426</v>
      </c>
      <c r="G1099" s="172" t="s">
        <v>84</v>
      </c>
      <c r="H1099" s="177">
        <v>1</v>
      </c>
      <c r="I1099" s="178">
        <v>2500</v>
      </c>
      <c r="J1099" s="176">
        <v>46074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-12.19</v>
      </c>
    </row>
    <row r="1100" spans="1:16" ht="19.5" hidden="1" customHeight="1">
      <c r="A1100" s="172" t="s">
        <v>2582</v>
      </c>
      <c r="B1100" s="176">
        <v>46080</v>
      </c>
      <c r="C1100" s="172" t="s">
        <v>81</v>
      </c>
      <c r="D1100" s="172" t="s">
        <v>82</v>
      </c>
      <c r="E1100" s="172" t="s">
        <v>43</v>
      </c>
      <c r="F1100" s="172" t="s">
        <v>125</v>
      </c>
      <c r="G1100" s="172" t="s">
        <v>84</v>
      </c>
      <c r="H1100" s="177">
        <v>1</v>
      </c>
      <c r="I1100" s="178">
        <v>0</v>
      </c>
      <c r="J1100" s="176">
        <v>46080</v>
      </c>
      <c r="K1100" s="172" t="s">
        <v>85</v>
      </c>
      <c r="L1100" s="172" t="s">
        <v>85</v>
      </c>
      <c r="M1100" s="179">
        <v>0</v>
      </c>
      <c r="N1100" s="177"/>
      <c r="O1100" s="177"/>
      <c r="P1100" s="180">
        <v>-20.69</v>
      </c>
    </row>
    <row r="1101" spans="1:16" ht="19.5" hidden="1" customHeight="1">
      <c r="A1101" s="172" t="s">
        <v>2583</v>
      </c>
      <c r="B1101" s="176">
        <v>46080</v>
      </c>
      <c r="C1101" s="172" t="s">
        <v>92</v>
      </c>
      <c r="D1101" s="172" t="s">
        <v>24</v>
      </c>
      <c r="E1101" s="172" t="s">
        <v>38</v>
      </c>
      <c r="F1101" s="172" t="s">
        <v>87</v>
      </c>
      <c r="G1101" s="172" t="s">
        <v>84</v>
      </c>
      <c r="H1101" s="177">
        <v>1</v>
      </c>
      <c r="I1101" s="178">
        <v>2450</v>
      </c>
      <c r="J1101" s="176">
        <v>46078</v>
      </c>
      <c r="K1101" s="172" t="s">
        <v>93</v>
      </c>
      <c r="L1101" s="172" t="s">
        <v>94</v>
      </c>
      <c r="M1101" s="179">
        <v>0.43</v>
      </c>
      <c r="N1101" s="177"/>
      <c r="O1101" s="177">
        <v>37</v>
      </c>
      <c r="P1101" s="180">
        <v>-114.48</v>
      </c>
    </row>
    <row r="1102" spans="1:16" ht="19.5" hidden="1" customHeight="1">
      <c r="A1102" s="172" t="s">
        <v>2583</v>
      </c>
      <c r="B1102" s="176">
        <v>46080</v>
      </c>
      <c r="C1102" s="172" t="s">
        <v>100</v>
      </c>
      <c r="D1102" s="172" t="s">
        <v>101</v>
      </c>
      <c r="E1102" s="172" t="s">
        <v>38</v>
      </c>
      <c r="F1102" s="172" t="s">
        <v>87</v>
      </c>
      <c r="G1102" s="172" t="s">
        <v>84</v>
      </c>
      <c r="H1102" s="177">
        <v>1</v>
      </c>
      <c r="I1102" s="178">
        <v>2450</v>
      </c>
      <c r="J1102" s="176">
        <v>46078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957.18</v>
      </c>
    </row>
    <row r="1103" spans="1:16" ht="19.5" hidden="1" customHeight="1">
      <c r="A1103" s="172" t="s">
        <v>2583</v>
      </c>
      <c r="B1103" s="176">
        <v>46080</v>
      </c>
      <c r="C1103" s="172" t="s">
        <v>100</v>
      </c>
      <c r="D1103" s="172" t="s">
        <v>102</v>
      </c>
      <c r="E1103" s="172" t="s">
        <v>38</v>
      </c>
      <c r="F1103" s="172" t="s">
        <v>87</v>
      </c>
      <c r="G1103" s="172" t="s">
        <v>84</v>
      </c>
      <c r="H1103" s="177">
        <v>1</v>
      </c>
      <c r="I1103" s="178">
        <v>2450</v>
      </c>
      <c r="J1103" s="176">
        <v>46078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9.57</v>
      </c>
    </row>
    <row r="1104" spans="1:16" ht="19.5" hidden="1" customHeight="1">
      <c r="A1104" s="172" t="s">
        <v>2583</v>
      </c>
      <c r="B1104" s="176">
        <v>46080</v>
      </c>
      <c r="C1104" s="172" t="s">
        <v>100</v>
      </c>
      <c r="D1104" s="172" t="s">
        <v>103</v>
      </c>
      <c r="E1104" s="172" t="s">
        <v>38</v>
      </c>
      <c r="F1104" s="172" t="s">
        <v>87</v>
      </c>
      <c r="G1104" s="172" t="s">
        <v>84</v>
      </c>
      <c r="H1104" s="177">
        <v>1</v>
      </c>
      <c r="I1104" s="178">
        <v>2450</v>
      </c>
      <c r="J1104" s="176">
        <v>46078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1483.25</v>
      </c>
    </row>
    <row r="1105" spans="1:16" ht="19.5" hidden="1" customHeight="1">
      <c r="A1105" s="172" t="s">
        <v>2583</v>
      </c>
      <c r="B1105" s="176">
        <v>46080</v>
      </c>
      <c r="C1105" s="172" t="s">
        <v>104</v>
      </c>
      <c r="D1105" s="172" t="s">
        <v>105</v>
      </c>
      <c r="E1105" s="172" t="s">
        <v>38</v>
      </c>
      <c r="F1105" s="172" t="s">
        <v>87</v>
      </c>
      <c r="G1105" s="172" t="s">
        <v>84</v>
      </c>
      <c r="H1105" s="177">
        <v>1</v>
      </c>
      <c r="I1105" s="178">
        <v>2450</v>
      </c>
      <c r="J1105" s="176">
        <v>46078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-1053.5</v>
      </c>
    </row>
    <row r="1106" spans="1:16" ht="19.5" hidden="1" customHeight="1">
      <c r="A1106" s="172" t="s">
        <v>2584</v>
      </c>
      <c r="B1106" s="176">
        <v>46080</v>
      </c>
      <c r="C1106" s="172" t="s">
        <v>81</v>
      </c>
      <c r="D1106" s="172" t="s">
        <v>82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0</v>
      </c>
      <c r="J1106" s="176">
        <v>46080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-21.37</v>
      </c>
    </row>
    <row r="1107" spans="1:16" ht="19.5" hidden="1" customHeight="1">
      <c r="A1107" s="172" t="s">
        <v>2583</v>
      </c>
      <c r="B1107" s="176">
        <v>46080</v>
      </c>
      <c r="C1107" s="172" t="s">
        <v>81</v>
      </c>
      <c r="D1107" s="172" t="s">
        <v>82</v>
      </c>
      <c r="E1107" s="172" t="s">
        <v>38</v>
      </c>
      <c r="F1107" s="172" t="s">
        <v>87</v>
      </c>
      <c r="G1107" s="172" t="s">
        <v>84</v>
      </c>
      <c r="H1107" s="177">
        <v>1</v>
      </c>
      <c r="I1107" s="178">
        <v>0</v>
      </c>
      <c r="J1107" s="176">
        <v>46078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-18.190000000000001</v>
      </c>
    </row>
    <row r="1108" spans="1:16" ht="19.5" hidden="1" customHeight="1">
      <c r="A1108" s="172" t="s">
        <v>2585</v>
      </c>
      <c r="B1108" s="176">
        <v>46080</v>
      </c>
      <c r="C1108" s="172" t="s">
        <v>92</v>
      </c>
      <c r="D1108" s="172" t="s">
        <v>24</v>
      </c>
      <c r="E1108" s="172" t="s">
        <v>41</v>
      </c>
      <c r="F1108" s="172" t="s">
        <v>83</v>
      </c>
      <c r="G1108" s="172" t="s">
        <v>84</v>
      </c>
      <c r="H1108" s="177">
        <v>1</v>
      </c>
      <c r="I1108" s="178">
        <v>0</v>
      </c>
      <c r="J1108" s="176">
        <v>46074</v>
      </c>
      <c r="K1108" s="172" t="s">
        <v>93</v>
      </c>
      <c r="L1108" s="172" t="s">
        <v>94</v>
      </c>
      <c r="M1108" s="179">
        <v>0</v>
      </c>
      <c r="N1108" s="177"/>
      <c r="O1108" s="177">
        <v>38</v>
      </c>
      <c r="P1108" s="180">
        <v>-46.77</v>
      </c>
    </row>
    <row r="1109" spans="1:16" ht="19.5" hidden="1" customHeight="1">
      <c r="A1109" s="172" t="s">
        <v>2585</v>
      </c>
      <c r="B1109" s="176">
        <v>46080</v>
      </c>
      <c r="C1109" s="172" t="s">
        <v>81</v>
      </c>
      <c r="D1109" s="172" t="s">
        <v>95</v>
      </c>
      <c r="E1109" s="172" t="s">
        <v>41</v>
      </c>
      <c r="F1109" s="172" t="s">
        <v>83</v>
      </c>
      <c r="G1109" s="172" t="s">
        <v>84</v>
      </c>
      <c r="H1109" s="177">
        <v>1</v>
      </c>
      <c r="I1109" s="178">
        <v>0</v>
      </c>
      <c r="J1109" s="176">
        <v>46074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-25</v>
      </c>
    </row>
    <row r="1110" spans="1:16" ht="19.5" hidden="1" customHeight="1">
      <c r="A1110" s="172" t="s">
        <v>2585</v>
      </c>
      <c r="B1110" s="176">
        <v>46080</v>
      </c>
      <c r="C1110" s="172" t="s">
        <v>92</v>
      </c>
      <c r="D1110" s="172" t="s">
        <v>96</v>
      </c>
      <c r="E1110" s="172" t="s">
        <v>41</v>
      </c>
      <c r="F1110" s="172" t="s">
        <v>83</v>
      </c>
      <c r="G1110" s="172" t="s">
        <v>84</v>
      </c>
      <c r="H1110" s="177">
        <v>1</v>
      </c>
      <c r="I1110" s="178">
        <v>0</v>
      </c>
      <c r="J1110" s="176">
        <v>46074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0</v>
      </c>
    </row>
    <row r="1111" spans="1:16" ht="19.5" hidden="1" customHeight="1">
      <c r="A1111" s="172" t="s">
        <v>2585</v>
      </c>
      <c r="B1111" s="176">
        <v>46080</v>
      </c>
      <c r="C1111" s="172" t="s">
        <v>92</v>
      </c>
      <c r="D1111" s="172" t="s">
        <v>97</v>
      </c>
      <c r="E1111" s="172" t="s">
        <v>41</v>
      </c>
      <c r="F1111" s="172" t="s">
        <v>83</v>
      </c>
      <c r="G1111" s="172" t="s">
        <v>84</v>
      </c>
      <c r="H1111" s="177">
        <v>1</v>
      </c>
      <c r="I1111" s="178">
        <v>0</v>
      </c>
      <c r="J1111" s="176">
        <v>46074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-46.77</v>
      </c>
    </row>
    <row r="1112" spans="1:16" ht="19.5" hidden="1" customHeight="1">
      <c r="A1112" s="172" t="s">
        <v>2585</v>
      </c>
      <c r="B1112" s="176">
        <v>46080</v>
      </c>
      <c r="C1112" s="172" t="s">
        <v>81</v>
      </c>
      <c r="D1112" s="172" t="s">
        <v>98</v>
      </c>
      <c r="E1112" s="172" t="s">
        <v>41</v>
      </c>
      <c r="F1112" s="172" t="s">
        <v>83</v>
      </c>
      <c r="G1112" s="172" t="s">
        <v>84</v>
      </c>
      <c r="H1112" s="177">
        <v>1</v>
      </c>
      <c r="I1112" s="178">
        <v>0</v>
      </c>
      <c r="J1112" s="176">
        <v>46074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-15</v>
      </c>
    </row>
    <row r="1113" spans="1:16" ht="19.5" hidden="1" customHeight="1">
      <c r="A1113" s="172" t="s">
        <v>2586</v>
      </c>
      <c r="B1113" s="176">
        <v>46080</v>
      </c>
      <c r="C1113" s="172" t="s">
        <v>92</v>
      </c>
      <c r="D1113" s="172" t="s">
        <v>24</v>
      </c>
      <c r="E1113" s="172" t="s">
        <v>52</v>
      </c>
      <c r="F1113" s="172" t="s">
        <v>90</v>
      </c>
      <c r="G1113" s="172" t="s">
        <v>84</v>
      </c>
      <c r="H1113" s="177">
        <v>1</v>
      </c>
      <c r="I1113" s="178">
        <v>0</v>
      </c>
      <c r="J1113" s="176">
        <v>46074</v>
      </c>
      <c r="K1113" s="172" t="s">
        <v>93</v>
      </c>
      <c r="L1113" s="172" t="s">
        <v>94</v>
      </c>
      <c r="M1113" s="179">
        <v>0</v>
      </c>
      <c r="N1113" s="177"/>
      <c r="O1113" s="177">
        <v>38</v>
      </c>
      <c r="P1113" s="180">
        <v>-56.94</v>
      </c>
    </row>
    <row r="1114" spans="1:16" ht="19.5" hidden="1" customHeight="1">
      <c r="A1114" s="172" t="s">
        <v>2586</v>
      </c>
      <c r="B1114" s="176">
        <v>46080</v>
      </c>
      <c r="C1114" s="172" t="s">
        <v>81</v>
      </c>
      <c r="D1114" s="172" t="s">
        <v>95</v>
      </c>
      <c r="E1114" s="172" t="s">
        <v>52</v>
      </c>
      <c r="F1114" s="172" t="s">
        <v>90</v>
      </c>
      <c r="G1114" s="172" t="s">
        <v>84</v>
      </c>
      <c r="H1114" s="177">
        <v>1</v>
      </c>
      <c r="I1114" s="178">
        <v>0</v>
      </c>
      <c r="J1114" s="176">
        <v>46074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-10.32</v>
      </c>
    </row>
    <row r="1115" spans="1:16" ht="19.5" hidden="1" customHeight="1">
      <c r="A1115" s="172" t="s">
        <v>2586</v>
      </c>
      <c r="B1115" s="176">
        <v>46080</v>
      </c>
      <c r="C1115" s="172" t="s">
        <v>92</v>
      </c>
      <c r="D1115" s="172" t="s">
        <v>96</v>
      </c>
      <c r="E1115" s="172" t="s">
        <v>52</v>
      </c>
      <c r="F1115" s="172" t="s">
        <v>90</v>
      </c>
      <c r="G1115" s="172" t="s">
        <v>84</v>
      </c>
      <c r="H1115" s="177">
        <v>1</v>
      </c>
      <c r="I1115" s="178">
        <v>0</v>
      </c>
      <c r="J1115" s="176">
        <v>46074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hidden="1" customHeight="1">
      <c r="A1116" s="172" t="s">
        <v>2586</v>
      </c>
      <c r="B1116" s="176">
        <v>46080</v>
      </c>
      <c r="C1116" s="172" t="s">
        <v>92</v>
      </c>
      <c r="D1116" s="172" t="s">
        <v>97</v>
      </c>
      <c r="E1116" s="172" t="s">
        <v>52</v>
      </c>
      <c r="F1116" s="172" t="s">
        <v>90</v>
      </c>
      <c r="G1116" s="172" t="s">
        <v>84</v>
      </c>
      <c r="H1116" s="177">
        <v>1</v>
      </c>
      <c r="I1116" s="178">
        <v>0</v>
      </c>
      <c r="J1116" s="176">
        <v>46074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-56.94</v>
      </c>
    </row>
    <row r="1117" spans="1:16" ht="19.5" hidden="1" customHeight="1">
      <c r="A1117" s="172" t="s">
        <v>2586</v>
      </c>
      <c r="B1117" s="176">
        <v>46080</v>
      </c>
      <c r="C1117" s="172" t="s">
        <v>81</v>
      </c>
      <c r="D1117" s="172" t="s">
        <v>98</v>
      </c>
      <c r="E1117" s="172" t="s">
        <v>52</v>
      </c>
      <c r="F1117" s="172" t="s">
        <v>90</v>
      </c>
      <c r="G1117" s="172" t="s">
        <v>84</v>
      </c>
      <c r="H1117" s="177">
        <v>1</v>
      </c>
      <c r="I1117" s="178">
        <v>0</v>
      </c>
      <c r="J1117" s="176">
        <v>46074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-15</v>
      </c>
    </row>
    <row r="1118" spans="1:16" ht="19.5" hidden="1" customHeight="1">
      <c r="A1118" s="172" t="s">
        <v>2587</v>
      </c>
      <c r="B1118" s="176">
        <v>46080</v>
      </c>
      <c r="C1118" s="172" t="s">
        <v>92</v>
      </c>
      <c r="D1118" s="172" t="s">
        <v>24</v>
      </c>
      <c r="E1118" s="172" t="s">
        <v>38</v>
      </c>
      <c r="F1118" s="172" t="s">
        <v>87</v>
      </c>
      <c r="G1118" s="172" t="s">
        <v>84</v>
      </c>
      <c r="H1118" s="177">
        <v>1</v>
      </c>
      <c r="I1118" s="178">
        <v>0</v>
      </c>
      <c r="J1118" s="176">
        <v>46073</v>
      </c>
      <c r="K1118" s="172" t="s">
        <v>93</v>
      </c>
      <c r="L1118" s="172" t="s">
        <v>94</v>
      </c>
      <c r="M1118" s="179">
        <v>0</v>
      </c>
      <c r="N1118" s="177"/>
      <c r="O1118" s="177">
        <v>38</v>
      </c>
      <c r="P1118" s="180">
        <v>-46.77</v>
      </c>
    </row>
    <row r="1119" spans="1:16" ht="19.5" hidden="1" customHeight="1">
      <c r="A1119" s="172" t="s">
        <v>2587</v>
      </c>
      <c r="B1119" s="176">
        <v>46080</v>
      </c>
      <c r="C1119" s="172" t="s">
        <v>81</v>
      </c>
      <c r="D1119" s="172" t="s">
        <v>95</v>
      </c>
      <c r="E1119" s="172" t="s">
        <v>38</v>
      </c>
      <c r="F1119" s="172" t="s">
        <v>87</v>
      </c>
      <c r="G1119" s="172" t="s">
        <v>84</v>
      </c>
      <c r="H1119" s="177">
        <v>1</v>
      </c>
      <c r="I1119" s="178">
        <v>0</v>
      </c>
      <c r="J1119" s="176">
        <v>46073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-13.9</v>
      </c>
    </row>
    <row r="1120" spans="1:16" ht="19.5" hidden="1" customHeight="1">
      <c r="A1120" s="172" t="s">
        <v>2588</v>
      </c>
      <c r="B1120" s="176">
        <v>46080</v>
      </c>
      <c r="C1120" s="172" t="s">
        <v>92</v>
      </c>
      <c r="D1120" s="172" t="s">
        <v>24</v>
      </c>
      <c r="E1120" s="172" t="s">
        <v>42</v>
      </c>
      <c r="F1120" s="172" t="s">
        <v>89</v>
      </c>
      <c r="G1120" s="172" t="s">
        <v>84</v>
      </c>
      <c r="H1120" s="177">
        <v>1</v>
      </c>
      <c r="I1120" s="178">
        <v>0</v>
      </c>
      <c r="J1120" s="176">
        <v>46073</v>
      </c>
      <c r="K1120" s="172" t="s">
        <v>93</v>
      </c>
      <c r="L1120" s="172" t="s">
        <v>94</v>
      </c>
      <c r="M1120" s="179">
        <v>0</v>
      </c>
      <c r="N1120" s="177"/>
      <c r="O1120" s="177">
        <v>38</v>
      </c>
      <c r="P1120" s="180">
        <v>-46.77</v>
      </c>
    </row>
    <row r="1121" spans="1:16" ht="19.5" hidden="1" customHeight="1">
      <c r="A1121" s="172" t="s">
        <v>2588</v>
      </c>
      <c r="B1121" s="176">
        <v>46080</v>
      </c>
      <c r="C1121" s="172" t="s">
        <v>81</v>
      </c>
      <c r="D1121" s="172" t="s">
        <v>95</v>
      </c>
      <c r="E1121" s="172" t="s">
        <v>42</v>
      </c>
      <c r="F1121" s="172" t="s">
        <v>89</v>
      </c>
      <c r="G1121" s="172" t="s">
        <v>84</v>
      </c>
      <c r="H1121" s="177">
        <v>1</v>
      </c>
      <c r="I1121" s="178">
        <v>0</v>
      </c>
      <c r="J1121" s="176">
        <v>46073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-25</v>
      </c>
    </row>
    <row r="1122" spans="1:16" ht="19.5" hidden="1" customHeight="1">
      <c r="A1122" s="172" t="s">
        <v>2587</v>
      </c>
      <c r="B1122" s="176">
        <v>46080</v>
      </c>
      <c r="C1122" s="172" t="s">
        <v>92</v>
      </c>
      <c r="D1122" s="172" t="s">
        <v>96</v>
      </c>
      <c r="E1122" s="172" t="s">
        <v>38</v>
      </c>
      <c r="F1122" s="172" t="s">
        <v>87</v>
      </c>
      <c r="G1122" s="172" t="s">
        <v>84</v>
      </c>
      <c r="H1122" s="177">
        <v>1</v>
      </c>
      <c r="I1122" s="178">
        <v>0</v>
      </c>
      <c r="J1122" s="176">
        <v>46073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0</v>
      </c>
    </row>
    <row r="1123" spans="1:16" ht="19.5" hidden="1" customHeight="1">
      <c r="A1123" s="172" t="s">
        <v>2587</v>
      </c>
      <c r="B1123" s="176">
        <v>46080</v>
      </c>
      <c r="C1123" s="172" t="s">
        <v>92</v>
      </c>
      <c r="D1123" s="172" t="s">
        <v>97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46073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-46.77</v>
      </c>
    </row>
    <row r="1124" spans="1:16" ht="19.5" hidden="1" customHeight="1">
      <c r="A1124" s="172" t="s">
        <v>2587</v>
      </c>
      <c r="B1124" s="176">
        <v>46080</v>
      </c>
      <c r="C1124" s="172" t="s">
        <v>81</v>
      </c>
      <c r="D1124" s="172" t="s">
        <v>98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46073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-15</v>
      </c>
    </row>
    <row r="1125" spans="1:16" ht="19.5" hidden="1" customHeight="1">
      <c r="A1125" s="172" t="s">
        <v>2589</v>
      </c>
      <c r="B1125" s="176">
        <v>46080</v>
      </c>
      <c r="C1125" s="172" t="s">
        <v>92</v>
      </c>
      <c r="D1125" s="172" t="s">
        <v>24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2500</v>
      </c>
      <c r="J1125" s="176">
        <v>46078</v>
      </c>
      <c r="K1125" s="172" t="s">
        <v>93</v>
      </c>
      <c r="L1125" s="172" t="s">
        <v>94</v>
      </c>
      <c r="M1125" s="179">
        <v>0.43</v>
      </c>
      <c r="N1125" s="177"/>
      <c r="O1125" s="177">
        <v>37</v>
      </c>
      <c r="P1125" s="180">
        <v>-115.48</v>
      </c>
    </row>
    <row r="1126" spans="1:16" ht="19.5" hidden="1" customHeight="1">
      <c r="A1126" s="172" t="s">
        <v>2589</v>
      </c>
      <c r="B1126" s="176">
        <v>46080</v>
      </c>
      <c r="C1126" s="172" t="s">
        <v>100</v>
      </c>
      <c r="D1126" s="172" t="s">
        <v>101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2500</v>
      </c>
      <c r="J1126" s="176">
        <v>46078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913.42</v>
      </c>
    </row>
    <row r="1127" spans="1:16" ht="19.5" hidden="1" customHeight="1">
      <c r="A1127" s="172" t="s">
        <v>2589</v>
      </c>
      <c r="B1127" s="176">
        <v>46080</v>
      </c>
      <c r="C1127" s="172" t="s">
        <v>100</v>
      </c>
      <c r="D1127" s="172" t="s">
        <v>102</v>
      </c>
      <c r="E1127" s="172" t="s">
        <v>41</v>
      </c>
      <c r="F1127" s="172" t="s">
        <v>83</v>
      </c>
      <c r="G1127" s="172" t="s">
        <v>84</v>
      </c>
      <c r="H1127" s="177">
        <v>1</v>
      </c>
      <c r="I1127" s="178">
        <v>2500</v>
      </c>
      <c r="J1127" s="176">
        <v>46078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9.1300000000000008</v>
      </c>
    </row>
    <row r="1128" spans="1:16" ht="19.5" hidden="1" customHeight="1">
      <c r="A1128" s="172" t="s">
        <v>2589</v>
      </c>
      <c r="B1128" s="176">
        <v>46080</v>
      </c>
      <c r="C1128" s="172" t="s">
        <v>100</v>
      </c>
      <c r="D1128" s="172" t="s">
        <v>103</v>
      </c>
      <c r="E1128" s="172" t="s">
        <v>41</v>
      </c>
      <c r="F1128" s="172" t="s">
        <v>83</v>
      </c>
      <c r="G1128" s="172" t="s">
        <v>84</v>
      </c>
      <c r="H1128" s="177">
        <v>1</v>
      </c>
      <c r="I1128" s="178">
        <v>2500</v>
      </c>
      <c r="J1128" s="176">
        <v>46078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1577.45</v>
      </c>
    </row>
    <row r="1129" spans="1:16" ht="19.5" hidden="1" customHeight="1">
      <c r="A1129" s="172" t="s">
        <v>2589</v>
      </c>
      <c r="B1129" s="176">
        <v>46080</v>
      </c>
      <c r="C1129" s="172" t="s">
        <v>104</v>
      </c>
      <c r="D1129" s="172" t="s">
        <v>105</v>
      </c>
      <c r="E1129" s="172" t="s">
        <v>41</v>
      </c>
      <c r="F1129" s="172" t="s">
        <v>83</v>
      </c>
      <c r="G1129" s="172" t="s">
        <v>84</v>
      </c>
      <c r="H1129" s="177">
        <v>1</v>
      </c>
      <c r="I1129" s="178">
        <v>2500</v>
      </c>
      <c r="J1129" s="176">
        <v>46078</v>
      </c>
      <c r="K1129" s="172" t="s">
        <v>93</v>
      </c>
      <c r="L1129" s="172" t="s">
        <v>94</v>
      </c>
      <c r="M1129" s="179">
        <v>0.43</v>
      </c>
      <c r="N1129" s="177"/>
      <c r="O1129" s="177"/>
      <c r="P1129" s="180">
        <v>-1075</v>
      </c>
    </row>
    <row r="1130" spans="1:16" ht="19.5" hidden="1" customHeight="1">
      <c r="A1130" s="172" t="s">
        <v>2589</v>
      </c>
      <c r="B1130" s="176">
        <v>46080</v>
      </c>
      <c r="C1130" s="172" t="s">
        <v>81</v>
      </c>
      <c r="D1130" s="172" t="s">
        <v>95</v>
      </c>
      <c r="E1130" s="172" t="s">
        <v>41</v>
      </c>
      <c r="F1130" s="172" t="s">
        <v>83</v>
      </c>
      <c r="G1130" s="172" t="s">
        <v>84</v>
      </c>
      <c r="H1130" s="177">
        <v>1</v>
      </c>
      <c r="I1130" s="178">
        <v>2500</v>
      </c>
      <c r="J1130" s="176">
        <v>46078</v>
      </c>
      <c r="K1130" s="172" t="s">
        <v>93</v>
      </c>
      <c r="L1130" s="172" t="s">
        <v>94</v>
      </c>
      <c r="M1130" s="179">
        <v>0.43</v>
      </c>
      <c r="N1130" s="177"/>
      <c r="O1130" s="177"/>
      <c r="P1130" s="180">
        <v>-16.04</v>
      </c>
    </row>
    <row r="1131" spans="1:16" ht="19.5" hidden="1" customHeight="1">
      <c r="A1131" s="172" t="s">
        <v>2588</v>
      </c>
      <c r="B1131" s="176">
        <v>46080</v>
      </c>
      <c r="C1131" s="172" t="s">
        <v>92</v>
      </c>
      <c r="D1131" s="172" t="s">
        <v>96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46073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2588</v>
      </c>
      <c r="B1132" s="176">
        <v>46080</v>
      </c>
      <c r="C1132" s="172" t="s">
        <v>92</v>
      </c>
      <c r="D1132" s="172" t="s">
        <v>97</v>
      </c>
      <c r="E1132" s="172" t="s">
        <v>42</v>
      </c>
      <c r="F1132" s="172" t="s">
        <v>89</v>
      </c>
      <c r="G1132" s="172" t="s">
        <v>84</v>
      </c>
      <c r="H1132" s="177">
        <v>1</v>
      </c>
      <c r="I1132" s="178">
        <v>0</v>
      </c>
      <c r="J1132" s="176">
        <v>46073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-46.77</v>
      </c>
    </row>
    <row r="1133" spans="1:16" ht="19.5" hidden="1" customHeight="1">
      <c r="A1133" s="172" t="s">
        <v>2588</v>
      </c>
      <c r="B1133" s="176">
        <v>46080</v>
      </c>
      <c r="C1133" s="172" t="s">
        <v>81</v>
      </c>
      <c r="D1133" s="172" t="s">
        <v>98</v>
      </c>
      <c r="E1133" s="172" t="s">
        <v>42</v>
      </c>
      <c r="F1133" s="172" t="s">
        <v>89</v>
      </c>
      <c r="G1133" s="172" t="s">
        <v>84</v>
      </c>
      <c r="H1133" s="177">
        <v>1</v>
      </c>
      <c r="I1133" s="178">
        <v>0</v>
      </c>
      <c r="J1133" s="176">
        <v>46073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-15</v>
      </c>
    </row>
    <row r="1134" spans="1:16" ht="19.5" hidden="1" customHeight="1">
      <c r="A1134" s="172" t="s">
        <v>2583</v>
      </c>
      <c r="B1134" s="176">
        <v>46080</v>
      </c>
      <c r="C1134" s="172" t="s">
        <v>166</v>
      </c>
      <c r="D1134" s="172" t="s">
        <v>167</v>
      </c>
      <c r="E1134" s="172" t="s">
        <v>38</v>
      </c>
      <c r="F1134" s="172" t="s">
        <v>87</v>
      </c>
      <c r="G1134" s="172" t="s">
        <v>84</v>
      </c>
      <c r="H1134" s="177">
        <v>1</v>
      </c>
      <c r="I1134" s="178">
        <v>-2450</v>
      </c>
      <c r="J1134" s="176">
        <v>46078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-957.18</v>
      </c>
    </row>
    <row r="1135" spans="1:16" ht="19.5" hidden="1" customHeight="1">
      <c r="A1135" s="172" t="s">
        <v>2583</v>
      </c>
      <c r="B1135" s="176">
        <v>46080</v>
      </c>
      <c r="C1135" s="172" t="s">
        <v>166</v>
      </c>
      <c r="D1135" s="172" t="s">
        <v>102</v>
      </c>
      <c r="E1135" s="172" t="s">
        <v>38</v>
      </c>
      <c r="F1135" s="172" t="s">
        <v>87</v>
      </c>
      <c r="G1135" s="172" t="s">
        <v>84</v>
      </c>
      <c r="H1135" s="177">
        <v>1</v>
      </c>
      <c r="I1135" s="178">
        <v>-2450</v>
      </c>
      <c r="J1135" s="176">
        <v>46078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-9.57</v>
      </c>
    </row>
    <row r="1136" spans="1:16" ht="19.5" hidden="1" customHeight="1">
      <c r="A1136" s="172" t="s">
        <v>2583</v>
      </c>
      <c r="B1136" s="176">
        <v>46080</v>
      </c>
      <c r="C1136" s="172" t="s">
        <v>166</v>
      </c>
      <c r="D1136" s="172" t="s">
        <v>103</v>
      </c>
      <c r="E1136" s="172" t="s">
        <v>38</v>
      </c>
      <c r="F1136" s="172" t="s">
        <v>87</v>
      </c>
      <c r="G1136" s="172" t="s">
        <v>84</v>
      </c>
      <c r="H1136" s="177">
        <v>1</v>
      </c>
      <c r="I1136" s="178">
        <v>-2450</v>
      </c>
      <c r="J1136" s="176">
        <v>46078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-1483.25</v>
      </c>
    </row>
    <row r="1137" spans="1:16" ht="19.5" hidden="1" customHeight="1">
      <c r="A1137" s="172" t="s">
        <v>2583</v>
      </c>
      <c r="B1137" s="176">
        <v>46080</v>
      </c>
      <c r="C1137" s="172" t="s">
        <v>104</v>
      </c>
      <c r="D1137" s="172" t="s">
        <v>168</v>
      </c>
      <c r="E1137" s="172" t="s">
        <v>38</v>
      </c>
      <c r="F1137" s="172" t="s">
        <v>87</v>
      </c>
      <c r="G1137" s="172" t="s">
        <v>84</v>
      </c>
      <c r="H1137" s="177">
        <v>1</v>
      </c>
      <c r="I1137" s="178">
        <v>-2450</v>
      </c>
      <c r="J1137" s="176">
        <v>46078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1053.5</v>
      </c>
    </row>
    <row r="1138" spans="1:16" ht="19.5" hidden="1" customHeight="1">
      <c r="A1138" s="172" t="s">
        <v>2583</v>
      </c>
      <c r="B1138" s="176">
        <v>46080</v>
      </c>
      <c r="C1138" s="172" t="s">
        <v>81</v>
      </c>
      <c r="D1138" s="172" t="s">
        <v>82</v>
      </c>
      <c r="E1138" s="172" t="s">
        <v>38</v>
      </c>
      <c r="F1138" s="172" t="s">
        <v>87</v>
      </c>
      <c r="G1138" s="172" t="s">
        <v>84</v>
      </c>
      <c r="H1138" s="177">
        <v>1</v>
      </c>
      <c r="I1138" s="178">
        <v>0</v>
      </c>
      <c r="J1138" s="176">
        <v>46078</v>
      </c>
      <c r="K1138" s="172" t="s">
        <v>85</v>
      </c>
      <c r="L1138" s="172" t="s">
        <v>85</v>
      </c>
      <c r="M1138" s="179">
        <v>0</v>
      </c>
      <c r="N1138" s="177"/>
      <c r="O1138" s="177"/>
      <c r="P1138" s="180">
        <v>18.190000000000001</v>
      </c>
    </row>
    <row r="1139" spans="1:16" ht="19.5" hidden="1" customHeight="1">
      <c r="A1139" s="172" t="s">
        <v>2590</v>
      </c>
      <c r="B1139" s="176">
        <v>46080</v>
      </c>
      <c r="C1139" s="172" t="s">
        <v>92</v>
      </c>
      <c r="D1139" s="172" t="s">
        <v>24</v>
      </c>
      <c r="E1139" s="172" t="s">
        <v>57</v>
      </c>
      <c r="F1139" s="172" t="s">
        <v>1263</v>
      </c>
      <c r="G1139" s="172" t="s">
        <v>84</v>
      </c>
      <c r="H1139" s="177">
        <v>1</v>
      </c>
      <c r="I1139" s="178">
        <v>2400</v>
      </c>
      <c r="J1139" s="176">
        <v>46078</v>
      </c>
      <c r="K1139" s="172" t="s">
        <v>93</v>
      </c>
      <c r="L1139" s="172" t="s">
        <v>94</v>
      </c>
      <c r="M1139" s="179">
        <v>0.43</v>
      </c>
      <c r="N1139" s="177"/>
      <c r="O1139" s="177">
        <v>37</v>
      </c>
      <c r="P1139" s="180">
        <v>-127.72</v>
      </c>
    </row>
    <row r="1140" spans="1:16" ht="19.5" hidden="1" customHeight="1">
      <c r="A1140" s="172" t="s">
        <v>2590</v>
      </c>
      <c r="B1140" s="176">
        <v>46080</v>
      </c>
      <c r="C1140" s="172" t="s">
        <v>100</v>
      </c>
      <c r="D1140" s="172" t="s">
        <v>101</v>
      </c>
      <c r="E1140" s="172" t="s">
        <v>57</v>
      </c>
      <c r="F1140" s="172" t="s">
        <v>1263</v>
      </c>
      <c r="G1140" s="172" t="s">
        <v>84</v>
      </c>
      <c r="H1140" s="177">
        <v>1</v>
      </c>
      <c r="I1140" s="178">
        <v>2400</v>
      </c>
      <c r="J1140" s="176">
        <v>46078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1028.3800000000001</v>
      </c>
    </row>
    <row r="1141" spans="1:16" ht="19.5" hidden="1" customHeight="1">
      <c r="A1141" s="172" t="s">
        <v>2590</v>
      </c>
      <c r="B1141" s="176">
        <v>46080</v>
      </c>
      <c r="C1141" s="172" t="s">
        <v>100</v>
      </c>
      <c r="D1141" s="172" t="s">
        <v>102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2400</v>
      </c>
      <c r="J1141" s="176">
        <v>46078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10.28</v>
      </c>
    </row>
    <row r="1142" spans="1:16" ht="19.5" hidden="1" customHeight="1">
      <c r="A1142" s="172" t="s">
        <v>2590</v>
      </c>
      <c r="B1142" s="176">
        <v>46080</v>
      </c>
      <c r="C1142" s="172" t="s">
        <v>100</v>
      </c>
      <c r="D1142" s="172" t="s">
        <v>103</v>
      </c>
      <c r="E1142" s="172" t="s">
        <v>57</v>
      </c>
      <c r="F1142" s="172" t="s">
        <v>1263</v>
      </c>
      <c r="G1142" s="172" t="s">
        <v>84</v>
      </c>
      <c r="H1142" s="177">
        <v>1</v>
      </c>
      <c r="I1142" s="178">
        <v>2400</v>
      </c>
      <c r="J1142" s="176">
        <v>46078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1361.34</v>
      </c>
    </row>
    <row r="1143" spans="1:16" ht="19.5" hidden="1" customHeight="1">
      <c r="A1143" s="172" t="s">
        <v>2590</v>
      </c>
      <c r="B1143" s="176">
        <v>46080</v>
      </c>
      <c r="C1143" s="172" t="s">
        <v>104</v>
      </c>
      <c r="D1143" s="172" t="s">
        <v>105</v>
      </c>
      <c r="E1143" s="172" t="s">
        <v>57</v>
      </c>
      <c r="F1143" s="172" t="s">
        <v>1263</v>
      </c>
      <c r="G1143" s="172" t="s">
        <v>84</v>
      </c>
      <c r="H1143" s="177">
        <v>1</v>
      </c>
      <c r="I1143" s="178">
        <v>2400</v>
      </c>
      <c r="J1143" s="176">
        <v>46078</v>
      </c>
      <c r="K1143" s="172" t="s">
        <v>93</v>
      </c>
      <c r="L1143" s="172" t="s">
        <v>94</v>
      </c>
      <c r="M1143" s="179">
        <v>0.43</v>
      </c>
      <c r="N1143" s="177"/>
      <c r="O1143" s="177"/>
      <c r="P1143" s="180">
        <v>-1032</v>
      </c>
    </row>
    <row r="1144" spans="1:16" ht="19.5" hidden="1" customHeight="1">
      <c r="A1144" s="172" t="s">
        <v>2590</v>
      </c>
      <c r="B1144" s="176">
        <v>46080</v>
      </c>
      <c r="C1144" s="172" t="s">
        <v>81</v>
      </c>
      <c r="D1144" s="172" t="s">
        <v>95</v>
      </c>
      <c r="E1144" s="172" t="s">
        <v>57</v>
      </c>
      <c r="F1144" s="172" t="s">
        <v>1263</v>
      </c>
      <c r="G1144" s="172" t="s">
        <v>84</v>
      </c>
      <c r="H1144" s="177">
        <v>1</v>
      </c>
      <c r="I1144" s="178">
        <v>2400</v>
      </c>
      <c r="J1144" s="176">
        <v>46078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-10.06</v>
      </c>
    </row>
    <row r="1145" spans="1:16" ht="19.5" hidden="1" customHeight="1">
      <c r="A1145" s="172" t="s">
        <v>2591</v>
      </c>
      <c r="B1145" s="176">
        <v>46080</v>
      </c>
      <c r="C1145" s="172" t="s">
        <v>92</v>
      </c>
      <c r="D1145" s="172" t="s">
        <v>24</v>
      </c>
      <c r="E1145" s="172" t="s">
        <v>38</v>
      </c>
      <c r="F1145" s="172" t="s">
        <v>87</v>
      </c>
      <c r="G1145" s="172" t="s">
        <v>84</v>
      </c>
      <c r="H1145" s="177">
        <v>1</v>
      </c>
      <c r="I1145" s="178">
        <v>2450</v>
      </c>
      <c r="J1145" s="176">
        <v>46076</v>
      </c>
      <c r="K1145" s="172" t="s">
        <v>93</v>
      </c>
      <c r="L1145" s="172" t="s">
        <v>94</v>
      </c>
      <c r="M1145" s="179">
        <v>0.43</v>
      </c>
      <c r="N1145" s="177"/>
      <c r="O1145" s="177">
        <v>37</v>
      </c>
      <c r="P1145" s="180">
        <v>-114.48</v>
      </c>
    </row>
    <row r="1146" spans="1:16" ht="19.5" hidden="1" customHeight="1">
      <c r="A1146" s="172" t="s">
        <v>2591</v>
      </c>
      <c r="B1146" s="176">
        <v>46080</v>
      </c>
      <c r="C1146" s="172" t="s">
        <v>100</v>
      </c>
      <c r="D1146" s="172" t="s">
        <v>101</v>
      </c>
      <c r="E1146" s="172" t="s">
        <v>38</v>
      </c>
      <c r="F1146" s="172" t="s">
        <v>87</v>
      </c>
      <c r="G1146" s="172" t="s">
        <v>84</v>
      </c>
      <c r="H1146" s="177">
        <v>1</v>
      </c>
      <c r="I1146" s="178">
        <v>2450</v>
      </c>
      <c r="J1146" s="176">
        <v>46076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1011.42</v>
      </c>
    </row>
    <row r="1147" spans="1:16" ht="19.5" hidden="1" customHeight="1">
      <c r="A1147" s="172" t="s">
        <v>2591</v>
      </c>
      <c r="B1147" s="176">
        <v>46080</v>
      </c>
      <c r="C1147" s="172" t="s">
        <v>100</v>
      </c>
      <c r="D1147" s="172" t="s">
        <v>102</v>
      </c>
      <c r="E1147" s="172" t="s">
        <v>38</v>
      </c>
      <c r="F1147" s="172" t="s">
        <v>87</v>
      </c>
      <c r="G1147" s="172" t="s">
        <v>84</v>
      </c>
      <c r="H1147" s="177">
        <v>1</v>
      </c>
      <c r="I1147" s="178">
        <v>2450</v>
      </c>
      <c r="J1147" s="176">
        <v>46076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10.11</v>
      </c>
    </row>
    <row r="1148" spans="1:16" ht="19.5" hidden="1" customHeight="1">
      <c r="A1148" s="172" t="s">
        <v>2591</v>
      </c>
      <c r="B1148" s="176">
        <v>46080</v>
      </c>
      <c r="C1148" s="172" t="s">
        <v>100</v>
      </c>
      <c r="D1148" s="172" t="s">
        <v>103</v>
      </c>
      <c r="E1148" s="172" t="s">
        <v>38</v>
      </c>
      <c r="F1148" s="172" t="s">
        <v>87</v>
      </c>
      <c r="G1148" s="172" t="s">
        <v>84</v>
      </c>
      <c r="H1148" s="177">
        <v>1</v>
      </c>
      <c r="I1148" s="178">
        <v>2450</v>
      </c>
      <c r="J1148" s="176">
        <v>46076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1428.47</v>
      </c>
    </row>
    <row r="1149" spans="1:16" ht="19.5" hidden="1" customHeight="1">
      <c r="A1149" s="172" t="s">
        <v>2591</v>
      </c>
      <c r="B1149" s="176">
        <v>46080</v>
      </c>
      <c r="C1149" s="172" t="s">
        <v>104</v>
      </c>
      <c r="D1149" s="172" t="s">
        <v>105</v>
      </c>
      <c r="E1149" s="172" t="s">
        <v>38</v>
      </c>
      <c r="F1149" s="172" t="s">
        <v>87</v>
      </c>
      <c r="G1149" s="172" t="s">
        <v>84</v>
      </c>
      <c r="H1149" s="177">
        <v>1</v>
      </c>
      <c r="I1149" s="178">
        <v>2450</v>
      </c>
      <c r="J1149" s="176">
        <v>46076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-1053.5</v>
      </c>
    </row>
    <row r="1150" spans="1:16" ht="19.5" hidden="1" customHeight="1">
      <c r="A1150" s="172" t="s">
        <v>2591</v>
      </c>
      <c r="B1150" s="176">
        <v>46080</v>
      </c>
      <c r="C1150" s="172" t="s">
        <v>81</v>
      </c>
      <c r="D1150" s="172" t="s">
        <v>95</v>
      </c>
      <c r="E1150" s="172" t="s">
        <v>38</v>
      </c>
      <c r="F1150" s="172" t="s">
        <v>87</v>
      </c>
      <c r="G1150" s="172" t="s">
        <v>84</v>
      </c>
      <c r="H1150" s="177">
        <v>1</v>
      </c>
      <c r="I1150" s="178">
        <v>2450</v>
      </c>
      <c r="J1150" s="176">
        <v>46076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-25</v>
      </c>
    </row>
    <row r="1151" spans="1:16" ht="19.5" hidden="1" customHeight="1">
      <c r="A1151" s="172" t="s">
        <v>2592</v>
      </c>
      <c r="B1151" s="176">
        <v>46080</v>
      </c>
      <c r="C1151" s="172" t="s">
        <v>92</v>
      </c>
      <c r="D1151" s="172" t="s">
        <v>24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2500</v>
      </c>
      <c r="J1151" s="176">
        <v>46077</v>
      </c>
      <c r="K1151" s="172" t="s">
        <v>93</v>
      </c>
      <c r="L1151" s="172" t="s">
        <v>94</v>
      </c>
      <c r="M1151" s="179">
        <v>0.43</v>
      </c>
      <c r="N1151" s="177"/>
      <c r="O1151" s="177">
        <v>36</v>
      </c>
      <c r="P1151" s="180">
        <v>-122.44</v>
      </c>
    </row>
    <row r="1152" spans="1:16" ht="19.5" hidden="1" customHeight="1">
      <c r="A1152" s="172" t="s">
        <v>2592</v>
      </c>
      <c r="B1152" s="176">
        <v>46080</v>
      </c>
      <c r="C1152" s="172" t="s">
        <v>100</v>
      </c>
      <c r="D1152" s="172" t="s">
        <v>101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2500</v>
      </c>
      <c r="J1152" s="176">
        <v>46077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1149.52</v>
      </c>
    </row>
    <row r="1153" spans="1:16" ht="19.5" hidden="1" customHeight="1">
      <c r="A1153" s="172" t="s">
        <v>2592</v>
      </c>
      <c r="B1153" s="176">
        <v>46080</v>
      </c>
      <c r="C1153" s="172" t="s">
        <v>100</v>
      </c>
      <c r="D1153" s="172" t="s">
        <v>102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2500</v>
      </c>
      <c r="J1153" s="176">
        <v>46077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11.5</v>
      </c>
    </row>
    <row r="1154" spans="1:16" ht="19.5" hidden="1" customHeight="1">
      <c r="A1154" s="172" t="s">
        <v>2592</v>
      </c>
      <c r="B1154" s="176">
        <v>46080</v>
      </c>
      <c r="C1154" s="172" t="s">
        <v>100</v>
      </c>
      <c r="D1154" s="172" t="s">
        <v>103</v>
      </c>
      <c r="E1154" s="172" t="s">
        <v>53</v>
      </c>
      <c r="F1154" s="172" t="s">
        <v>120</v>
      </c>
      <c r="G1154" s="172" t="s">
        <v>84</v>
      </c>
      <c r="H1154" s="177">
        <v>1</v>
      </c>
      <c r="I1154" s="178">
        <v>2500</v>
      </c>
      <c r="J1154" s="176">
        <v>46077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1338.98</v>
      </c>
    </row>
    <row r="1155" spans="1:16" ht="19.5" hidden="1" customHeight="1">
      <c r="A1155" s="172" t="s">
        <v>2592</v>
      </c>
      <c r="B1155" s="176">
        <v>46080</v>
      </c>
      <c r="C1155" s="172" t="s">
        <v>104</v>
      </c>
      <c r="D1155" s="172" t="s">
        <v>105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2500</v>
      </c>
      <c r="J1155" s="176">
        <v>46077</v>
      </c>
      <c r="K1155" s="172" t="s">
        <v>93</v>
      </c>
      <c r="L1155" s="172" t="s">
        <v>94</v>
      </c>
      <c r="M1155" s="179">
        <v>0.43</v>
      </c>
      <c r="N1155" s="177"/>
      <c r="O1155" s="177"/>
      <c r="P1155" s="180">
        <v>-1075</v>
      </c>
    </row>
    <row r="1156" spans="1:16" ht="19.5" hidden="1" customHeight="1">
      <c r="A1156" s="172" t="s">
        <v>2592</v>
      </c>
      <c r="B1156" s="176">
        <v>46080</v>
      </c>
      <c r="C1156" s="172" t="s">
        <v>81</v>
      </c>
      <c r="D1156" s="172" t="s">
        <v>95</v>
      </c>
      <c r="E1156" s="172" t="s">
        <v>53</v>
      </c>
      <c r="F1156" s="172" t="s">
        <v>120</v>
      </c>
      <c r="G1156" s="172" t="s">
        <v>84</v>
      </c>
      <c r="H1156" s="177">
        <v>1</v>
      </c>
      <c r="I1156" s="178">
        <v>2500</v>
      </c>
      <c r="J1156" s="176">
        <v>46077</v>
      </c>
      <c r="K1156" s="172" t="s">
        <v>93</v>
      </c>
      <c r="L1156" s="172" t="s">
        <v>94</v>
      </c>
      <c r="M1156" s="179">
        <v>0.43</v>
      </c>
      <c r="N1156" s="177"/>
      <c r="O1156" s="177"/>
      <c r="P1156" s="180">
        <v>-17.329999999999998</v>
      </c>
    </row>
    <row r="1157" spans="1:16" ht="19.5" hidden="1" customHeight="1">
      <c r="A1157" s="172" t="s">
        <v>2591</v>
      </c>
      <c r="B1157" s="176">
        <v>46080</v>
      </c>
      <c r="C1157" s="172" t="s">
        <v>81</v>
      </c>
      <c r="D1157" s="172" t="s">
        <v>82</v>
      </c>
      <c r="E1157" s="172" t="s">
        <v>38</v>
      </c>
      <c r="F1157" s="172" t="s">
        <v>87</v>
      </c>
      <c r="G1157" s="172" t="s">
        <v>84</v>
      </c>
      <c r="H1157" s="177">
        <v>1</v>
      </c>
      <c r="I1157" s="178">
        <v>0</v>
      </c>
      <c r="J1157" s="176">
        <v>46076</v>
      </c>
      <c r="K1157" s="172" t="s">
        <v>85</v>
      </c>
      <c r="L1157" s="172" t="s">
        <v>85</v>
      </c>
      <c r="M1157" s="179">
        <v>0</v>
      </c>
      <c r="N1157" s="177"/>
      <c r="O1157" s="177"/>
      <c r="P1157" s="180">
        <v>-19.22</v>
      </c>
    </row>
    <row r="1158" spans="1:16" ht="19.5" hidden="1" customHeight="1">
      <c r="A1158" s="172" t="s">
        <v>2593</v>
      </c>
      <c r="B1158" s="176">
        <v>46080</v>
      </c>
      <c r="C1158" s="172" t="s">
        <v>92</v>
      </c>
      <c r="D1158" s="172" t="s">
        <v>24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2500</v>
      </c>
      <c r="J1158" s="176">
        <v>46076</v>
      </c>
      <c r="K1158" s="172" t="s">
        <v>93</v>
      </c>
      <c r="L1158" s="172" t="s">
        <v>94</v>
      </c>
      <c r="M1158" s="179">
        <v>0.43</v>
      </c>
      <c r="N1158" s="177"/>
      <c r="O1158" s="177">
        <v>37</v>
      </c>
      <c r="P1158" s="180">
        <v>-115.48</v>
      </c>
    </row>
    <row r="1159" spans="1:16" ht="19.5" hidden="1" customHeight="1">
      <c r="A1159" s="172" t="s">
        <v>2593</v>
      </c>
      <c r="B1159" s="176">
        <v>46080</v>
      </c>
      <c r="C1159" s="172" t="s">
        <v>100</v>
      </c>
      <c r="D1159" s="172" t="s">
        <v>101</v>
      </c>
      <c r="E1159" s="172" t="s">
        <v>42</v>
      </c>
      <c r="F1159" s="172" t="s">
        <v>89</v>
      </c>
      <c r="G1159" s="172" t="s">
        <v>84</v>
      </c>
      <c r="H1159" s="177">
        <v>1</v>
      </c>
      <c r="I1159" s="178">
        <v>2500</v>
      </c>
      <c r="J1159" s="176">
        <v>46076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981.04</v>
      </c>
    </row>
    <row r="1160" spans="1:16" ht="19.5" hidden="1" customHeight="1">
      <c r="A1160" s="172" t="s">
        <v>2593</v>
      </c>
      <c r="B1160" s="176">
        <v>46080</v>
      </c>
      <c r="C1160" s="172" t="s">
        <v>100</v>
      </c>
      <c r="D1160" s="172" t="s">
        <v>102</v>
      </c>
      <c r="E1160" s="172" t="s">
        <v>42</v>
      </c>
      <c r="F1160" s="172" t="s">
        <v>89</v>
      </c>
      <c r="G1160" s="172" t="s">
        <v>84</v>
      </c>
      <c r="H1160" s="177">
        <v>1</v>
      </c>
      <c r="I1160" s="178">
        <v>2500</v>
      </c>
      <c r="J1160" s="176">
        <v>46076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9.81</v>
      </c>
    </row>
    <row r="1161" spans="1:16" ht="19.5" hidden="1" customHeight="1">
      <c r="A1161" s="172" t="s">
        <v>2593</v>
      </c>
      <c r="B1161" s="176">
        <v>46080</v>
      </c>
      <c r="C1161" s="172" t="s">
        <v>100</v>
      </c>
      <c r="D1161" s="172" t="s">
        <v>103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2500</v>
      </c>
      <c r="J1161" s="176">
        <v>46076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1509.15</v>
      </c>
    </row>
    <row r="1162" spans="1:16" ht="19.5" hidden="1" customHeight="1">
      <c r="A1162" s="172" t="s">
        <v>2593</v>
      </c>
      <c r="B1162" s="176">
        <v>46080</v>
      </c>
      <c r="C1162" s="172" t="s">
        <v>104</v>
      </c>
      <c r="D1162" s="172" t="s">
        <v>105</v>
      </c>
      <c r="E1162" s="172" t="s">
        <v>42</v>
      </c>
      <c r="F1162" s="172" t="s">
        <v>89</v>
      </c>
      <c r="G1162" s="172" t="s">
        <v>84</v>
      </c>
      <c r="H1162" s="177">
        <v>1</v>
      </c>
      <c r="I1162" s="178">
        <v>2500</v>
      </c>
      <c r="J1162" s="176">
        <v>46076</v>
      </c>
      <c r="K1162" s="172" t="s">
        <v>93</v>
      </c>
      <c r="L1162" s="172" t="s">
        <v>94</v>
      </c>
      <c r="M1162" s="179">
        <v>0.43</v>
      </c>
      <c r="N1162" s="177"/>
      <c r="O1162" s="177"/>
      <c r="P1162" s="180">
        <v>-1075</v>
      </c>
    </row>
    <row r="1163" spans="1:16" ht="19.5" hidden="1" customHeight="1">
      <c r="A1163" s="172" t="s">
        <v>2593</v>
      </c>
      <c r="B1163" s="176">
        <v>46080</v>
      </c>
      <c r="C1163" s="172" t="s">
        <v>81</v>
      </c>
      <c r="D1163" s="172" t="s">
        <v>95</v>
      </c>
      <c r="E1163" s="172" t="s">
        <v>42</v>
      </c>
      <c r="F1163" s="172" t="s">
        <v>89</v>
      </c>
      <c r="G1163" s="172" t="s">
        <v>84</v>
      </c>
      <c r="H1163" s="177">
        <v>1</v>
      </c>
      <c r="I1163" s="178">
        <v>2500</v>
      </c>
      <c r="J1163" s="176">
        <v>46076</v>
      </c>
      <c r="K1163" s="172" t="s">
        <v>93</v>
      </c>
      <c r="L1163" s="172" t="s">
        <v>94</v>
      </c>
      <c r="M1163" s="179">
        <v>0.43</v>
      </c>
      <c r="N1163" s="177"/>
      <c r="O1163" s="177"/>
      <c r="P1163" s="180">
        <v>-15.4</v>
      </c>
    </row>
    <row r="1164" spans="1:16" ht="19.5" hidden="1" customHeight="1">
      <c r="A1164" s="172" t="s">
        <v>2593</v>
      </c>
      <c r="B1164" s="176">
        <v>46080</v>
      </c>
      <c r="C1164" s="172" t="s">
        <v>81</v>
      </c>
      <c r="D1164" s="172" t="s">
        <v>82</v>
      </c>
      <c r="E1164" s="172" t="s">
        <v>42</v>
      </c>
      <c r="F1164" s="172" t="s">
        <v>89</v>
      </c>
      <c r="G1164" s="172" t="s">
        <v>84</v>
      </c>
      <c r="H1164" s="177">
        <v>1</v>
      </c>
      <c r="I1164" s="178">
        <v>0</v>
      </c>
      <c r="J1164" s="176">
        <v>46076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-18.64</v>
      </c>
    </row>
    <row r="1165" spans="1:16" ht="19.5" hidden="1" customHeight="1">
      <c r="A1165" s="172" t="s">
        <v>2594</v>
      </c>
      <c r="B1165" s="176">
        <v>46080</v>
      </c>
      <c r="C1165" s="172" t="s">
        <v>81</v>
      </c>
      <c r="D1165" s="172" t="s">
        <v>82</v>
      </c>
      <c r="E1165" s="172" t="s">
        <v>39</v>
      </c>
      <c r="F1165" s="172" t="s">
        <v>117</v>
      </c>
      <c r="G1165" s="172" t="s">
        <v>84</v>
      </c>
      <c r="H1165" s="177">
        <v>1</v>
      </c>
      <c r="I1165" s="178">
        <v>0</v>
      </c>
      <c r="J1165" s="176">
        <v>46080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-19.78</v>
      </c>
    </row>
    <row r="1166" spans="1:16" ht="19.5" hidden="1" customHeight="1">
      <c r="A1166" s="172" t="s">
        <v>2595</v>
      </c>
      <c r="B1166" s="176">
        <v>46080</v>
      </c>
      <c r="C1166" s="172" t="s">
        <v>92</v>
      </c>
      <c r="D1166" s="172" t="s">
        <v>24</v>
      </c>
      <c r="E1166" s="172" t="s">
        <v>38</v>
      </c>
      <c r="F1166" s="172" t="s">
        <v>87</v>
      </c>
      <c r="G1166" s="172" t="s">
        <v>84</v>
      </c>
      <c r="H1166" s="177">
        <v>1</v>
      </c>
      <c r="I1166" s="178">
        <v>0</v>
      </c>
      <c r="J1166" s="176">
        <v>46075</v>
      </c>
      <c r="K1166" s="172" t="s">
        <v>93</v>
      </c>
      <c r="L1166" s="172" t="s">
        <v>94</v>
      </c>
      <c r="M1166" s="179">
        <v>0</v>
      </c>
      <c r="N1166" s="177"/>
      <c r="O1166" s="177">
        <v>37</v>
      </c>
      <c r="P1166" s="180">
        <v>-46.77</v>
      </c>
    </row>
    <row r="1167" spans="1:16" ht="19.5" hidden="1" customHeight="1">
      <c r="A1167" s="172" t="s">
        <v>2595</v>
      </c>
      <c r="B1167" s="176">
        <v>46080</v>
      </c>
      <c r="C1167" s="172" t="s">
        <v>81</v>
      </c>
      <c r="D1167" s="172" t="s">
        <v>95</v>
      </c>
      <c r="E1167" s="172" t="s">
        <v>38</v>
      </c>
      <c r="F1167" s="172" t="s">
        <v>87</v>
      </c>
      <c r="G1167" s="172" t="s">
        <v>84</v>
      </c>
      <c r="H1167" s="177">
        <v>1</v>
      </c>
      <c r="I1167" s="178">
        <v>0</v>
      </c>
      <c r="J1167" s="176">
        <v>46075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-17.14</v>
      </c>
    </row>
    <row r="1168" spans="1:16" ht="19.5" hidden="1" customHeight="1">
      <c r="A1168" s="172" t="s">
        <v>2595</v>
      </c>
      <c r="B1168" s="176">
        <v>46080</v>
      </c>
      <c r="C1168" s="172" t="s">
        <v>92</v>
      </c>
      <c r="D1168" s="172" t="s">
        <v>96</v>
      </c>
      <c r="E1168" s="172" t="s">
        <v>38</v>
      </c>
      <c r="F1168" s="172" t="s">
        <v>87</v>
      </c>
      <c r="G1168" s="172" t="s">
        <v>84</v>
      </c>
      <c r="H1168" s="177">
        <v>1</v>
      </c>
      <c r="I1168" s="178">
        <v>0</v>
      </c>
      <c r="J1168" s="176">
        <v>46075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0</v>
      </c>
    </row>
    <row r="1169" spans="1:16" ht="19.5" hidden="1" customHeight="1">
      <c r="A1169" s="172" t="s">
        <v>2595</v>
      </c>
      <c r="B1169" s="176">
        <v>46080</v>
      </c>
      <c r="C1169" s="172" t="s">
        <v>92</v>
      </c>
      <c r="D1169" s="172" t="s">
        <v>97</v>
      </c>
      <c r="E1169" s="172" t="s">
        <v>38</v>
      </c>
      <c r="F1169" s="172" t="s">
        <v>87</v>
      </c>
      <c r="G1169" s="172" t="s">
        <v>84</v>
      </c>
      <c r="H1169" s="177">
        <v>1</v>
      </c>
      <c r="I1169" s="178">
        <v>0</v>
      </c>
      <c r="J1169" s="176">
        <v>46075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-46.77</v>
      </c>
    </row>
    <row r="1170" spans="1:16" ht="19.5" hidden="1" customHeight="1">
      <c r="A1170" s="172" t="s">
        <v>2595</v>
      </c>
      <c r="B1170" s="176">
        <v>46080</v>
      </c>
      <c r="C1170" s="172" t="s">
        <v>81</v>
      </c>
      <c r="D1170" s="172" t="s">
        <v>98</v>
      </c>
      <c r="E1170" s="172" t="s">
        <v>38</v>
      </c>
      <c r="F1170" s="172" t="s">
        <v>87</v>
      </c>
      <c r="G1170" s="172" t="s">
        <v>84</v>
      </c>
      <c r="H1170" s="177">
        <v>1</v>
      </c>
      <c r="I1170" s="178">
        <v>0</v>
      </c>
      <c r="J1170" s="176">
        <v>46075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-15</v>
      </c>
    </row>
    <row r="1171" spans="1:16" ht="19.5" hidden="1" customHeight="1">
      <c r="A1171" s="172" t="s">
        <v>2596</v>
      </c>
      <c r="B1171" s="176">
        <v>46080</v>
      </c>
      <c r="C1171" s="172" t="s">
        <v>92</v>
      </c>
      <c r="D1171" s="172" t="s">
        <v>24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2500</v>
      </c>
      <c r="J1171" s="176">
        <v>46076</v>
      </c>
      <c r="K1171" s="172" t="s">
        <v>93</v>
      </c>
      <c r="L1171" s="172" t="s">
        <v>94</v>
      </c>
      <c r="M1171" s="179">
        <v>0.43</v>
      </c>
      <c r="N1171" s="177"/>
      <c r="O1171" s="177">
        <v>37</v>
      </c>
      <c r="P1171" s="180">
        <v>-129.72</v>
      </c>
    </row>
    <row r="1172" spans="1:16" ht="19.5" hidden="1" customHeight="1">
      <c r="A1172" s="172" t="s">
        <v>2596</v>
      </c>
      <c r="B1172" s="176">
        <v>46080</v>
      </c>
      <c r="C1172" s="172" t="s">
        <v>100</v>
      </c>
      <c r="D1172" s="172" t="s">
        <v>101</v>
      </c>
      <c r="E1172" s="172" t="s">
        <v>53</v>
      </c>
      <c r="F1172" s="172" t="s">
        <v>120</v>
      </c>
      <c r="G1172" s="172" t="s">
        <v>84</v>
      </c>
      <c r="H1172" s="177">
        <v>1</v>
      </c>
      <c r="I1172" s="178">
        <v>2500</v>
      </c>
      <c r="J1172" s="176">
        <v>46076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1020.95</v>
      </c>
    </row>
    <row r="1173" spans="1:16" ht="19.5" hidden="1" customHeight="1">
      <c r="A1173" s="172" t="s">
        <v>2596</v>
      </c>
      <c r="B1173" s="176">
        <v>46080</v>
      </c>
      <c r="C1173" s="172" t="s">
        <v>100</v>
      </c>
      <c r="D1173" s="172" t="s">
        <v>102</v>
      </c>
      <c r="E1173" s="172" t="s">
        <v>53</v>
      </c>
      <c r="F1173" s="172" t="s">
        <v>120</v>
      </c>
      <c r="G1173" s="172" t="s">
        <v>84</v>
      </c>
      <c r="H1173" s="177">
        <v>1</v>
      </c>
      <c r="I1173" s="178">
        <v>2500</v>
      </c>
      <c r="J1173" s="176">
        <v>46076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10.210000000000001</v>
      </c>
    </row>
    <row r="1174" spans="1:16" ht="19.5" hidden="1" customHeight="1">
      <c r="A1174" s="172" t="s">
        <v>2596</v>
      </c>
      <c r="B1174" s="176">
        <v>46080</v>
      </c>
      <c r="C1174" s="172" t="s">
        <v>100</v>
      </c>
      <c r="D1174" s="172" t="s">
        <v>103</v>
      </c>
      <c r="E1174" s="172" t="s">
        <v>53</v>
      </c>
      <c r="F1174" s="172" t="s">
        <v>120</v>
      </c>
      <c r="G1174" s="172" t="s">
        <v>84</v>
      </c>
      <c r="H1174" s="177">
        <v>1</v>
      </c>
      <c r="I1174" s="178">
        <v>2500</v>
      </c>
      <c r="J1174" s="176">
        <v>46076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1468.84</v>
      </c>
    </row>
    <row r="1175" spans="1:16" ht="19.5" hidden="1" customHeight="1">
      <c r="A1175" s="172" t="s">
        <v>2596</v>
      </c>
      <c r="B1175" s="176">
        <v>46080</v>
      </c>
      <c r="C1175" s="172" t="s">
        <v>104</v>
      </c>
      <c r="D1175" s="172" t="s">
        <v>105</v>
      </c>
      <c r="E1175" s="172" t="s">
        <v>53</v>
      </c>
      <c r="F1175" s="172" t="s">
        <v>120</v>
      </c>
      <c r="G1175" s="172" t="s">
        <v>84</v>
      </c>
      <c r="H1175" s="177">
        <v>1</v>
      </c>
      <c r="I1175" s="178">
        <v>2500</v>
      </c>
      <c r="J1175" s="176">
        <v>46076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-1075</v>
      </c>
    </row>
    <row r="1176" spans="1:16" ht="19.5" hidden="1" customHeight="1">
      <c r="A1176" s="172" t="s">
        <v>2596</v>
      </c>
      <c r="B1176" s="176">
        <v>46080</v>
      </c>
      <c r="C1176" s="172" t="s">
        <v>81</v>
      </c>
      <c r="D1176" s="172" t="s">
        <v>95</v>
      </c>
      <c r="E1176" s="172" t="s">
        <v>53</v>
      </c>
      <c r="F1176" s="172" t="s">
        <v>120</v>
      </c>
      <c r="G1176" s="172" t="s">
        <v>84</v>
      </c>
      <c r="H1176" s="177">
        <v>1</v>
      </c>
      <c r="I1176" s="178">
        <v>2500</v>
      </c>
      <c r="J1176" s="176">
        <v>46076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-18.52</v>
      </c>
    </row>
    <row r="1177" spans="1:16" ht="19.5" hidden="1" customHeight="1">
      <c r="A1177" s="172" t="s">
        <v>2597</v>
      </c>
      <c r="B1177" s="176">
        <v>46080</v>
      </c>
      <c r="C1177" s="172" t="s">
        <v>92</v>
      </c>
      <c r="D1177" s="172" t="s">
        <v>24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2400</v>
      </c>
      <c r="J1177" s="176">
        <v>46076</v>
      </c>
      <c r="K1177" s="172" t="s">
        <v>93</v>
      </c>
      <c r="L1177" s="172" t="s">
        <v>94</v>
      </c>
      <c r="M1177" s="179">
        <v>0.43</v>
      </c>
      <c r="N1177" s="177"/>
      <c r="O1177" s="177">
        <v>37</v>
      </c>
      <c r="P1177" s="180">
        <v>-127.72</v>
      </c>
    </row>
    <row r="1178" spans="1:16" ht="19.5" hidden="1" customHeight="1">
      <c r="A1178" s="172" t="s">
        <v>2597</v>
      </c>
      <c r="B1178" s="176">
        <v>46080</v>
      </c>
      <c r="C1178" s="172" t="s">
        <v>100</v>
      </c>
      <c r="D1178" s="172" t="s">
        <v>101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2400</v>
      </c>
      <c r="J1178" s="176">
        <v>46076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901.9</v>
      </c>
    </row>
    <row r="1179" spans="1:16" ht="19.5" hidden="1" customHeight="1">
      <c r="A1179" s="172" t="s">
        <v>2597</v>
      </c>
      <c r="B1179" s="176">
        <v>46080</v>
      </c>
      <c r="C1179" s="172" t="s">
        <v>100</v>
      </c>
      <c r="D1179" s="172" t="s">
        <v>102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2400</v>
      </c>
      <c r="J1179" s="176">
        <v>46076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9.02</v>
      </c>
    </row>
    <row r="1180" spans="1:16" ht="19.5" hidden="1" customHeight="1">
      <c r="A1180" s="172" t="s">
        <v>2597</v>
      </c>
      <c r="B1180" s="176">
        <v>46080</v>
      </c>
      <c r="C1180" s="172" t="s">
        <v>100</v>
      </c>
      <c r="D1180" s="172" t="s">
        <v>103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2400</v>
      </c>
      <c r="J1180" s="176">
        <v>46076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1489.08</v>
      </c>
    </row>
    <row r="1181" spans="1:16" ht="19.5" hidden="1" customHeight="1">
      <c r="A1181" s="172" t="s">
        <v>2597</v>
      </c>
      <c r="B1181" s="176">
        <v>46080</v>
      </c>
      <c r="C1181" s="172" t="s">
        <v>104</v>
      </c>
      <c r="D1181" s="172" t="s">
        <v>105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2400</v>
      </c>
      <c r="J1181" s="176">
        <v>46076</v>
      </c>
      <c r="K1181" s="172" t="s">
        <v>93</v>
      </c>
      <c r="L1181" s="172" t="s">
        <v>94</v>
      </c>
      <c r="M1181" s="179">
        <v>0.43</v>
      </c>
      <c r="N1181" s="177"/>
      <c r="O1181" s="177"/>
      <c r="P1181" s="180">
        <v>-1032</v>
      </c>
    </row>
    <row r="1182" spans="1:16" ht="19.5" hidden="1" customHeight="1">
      <c r="A1182" s="172" t="s">
        <v>2597</v>
      </c>
      <c r="B1182" s="176">
        <v>46080</v>
      </c>
      <c r="C1182" s="172" t="s">
        <v>81</v>
      </c>
      <c r="D1182" s="172" t="s">
        <v>95</v>
      </c>
      <c r="E1182" s="172" t="s">
        <v>58</v>
      </c>
      <c r="F1182" s="172" t="s">
        <v>1300</v>
      </c>
      <c r="G1182" s="172" t="s">
        <v>84</v>
      </c>
      <c r="H1182" s="177">
        <v>1</v>
      </c>
      <c r="I1182" s="178">
        <v>2400</v>
      </c>
      <c r="J1182" s="176">
        <v>46076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-17.38</v>
      </c>
    </row>
    <row r="1183" spans="1:16" ht="19.5" hidden="1" customHeight="1">
      <c r="A1183" s="172" t="s">
        <v>2596</v>
      </c>
      <c r="B1183" s="176">
        <v>46080</v>
      </c>
      <c r="C1183" s="172" t="s">
        <v>81</v>
      </c>
      <c r="D1183" s="172" t="s">
        <v>82</v>
      </c>
      <c r="E1183" s="172" t="s">
        <v>53</v>
      </c>
      <c r="F1183" s="172" t="s">
        <v>120</v>
      </c>
      <c r="G1183" s="172" t="s">
        <v>84</v>
      </c>
      <c r="H1183" s="177">
        <v>1</v>
      </c>
      <c r="I1183" s="178">
        <v>0</v>
      </c>
      <c r="J1183" s="176">
        <v>46076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-19.399999999999999</v>
      </c>
    </row>
    <row r="1184" spans="1:16" ht="19.5" hidden="1" customHeight="1">
      <c r="A1184" s="172" t="s">
        <v>2597</v>
      </c>
      <c r="B1184" s="176">
        <v>46080</v>
      </c>
      <c r="C1184" s="172" t="s">
        <v>81</v>
      </c>
      <c r="D1184" s="172" t="s">
        <v>82</v>
      </c>
      <c r="E1184" s="172" t="s">
        <v>58</v>
      </c>
      <c r="F1184" s="172" t="s">
        <v>1300</v>
      </c>
      <c r="G1184" s="172" t="s">
        <v>84</v>
      </c>
      <c r="H1184" s="177">
        <v>1</v>
      </c>
      <c r="I1184" s="178">
        <v>0</v>
      </c>
      <c r="J1184" s="176">
        <v>46076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-17.14</v>
      </c>
    </row>
    <row r="1185" spans="1:16" ht="19.5" hidden="1" customHeight="1">
      <c r="A1185" s="172" t="s">
        <v>2598</v>
      </c>
      <c r="B1185" s="176">
        <v>46080</v>
      </c>
      <c r="C1185" s="172" t="s">
        <v>81</v>
      </c>
      <c r="D1185" s="172" t="s">
        <v>82</v>
      </c>
      <c r="E1185" s="172" t="s">
        <v>41</v>
      </c>
      <c r="F1185" s="172" t="s">
        <v>83</v>
      </c>
      <c r="G1185" s="172" t="s">
        <v>84</v>
      </c>
      <c r="H1185" s="177">
        <v>1</v>
      </c>
      <c r="I1185" s="178">
        <v>0</v>
      </c>
      <c r="J1185" s="176">
        <v>46080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-13.65</v>
      </c>
    </row>
    <row r="1186" spans="1:16" ht="19.5" hidden="1" customHeight="1">
      <c r="A1186" s="172" t="s">
        <v>2599</v>
      </c>
      <c r="B1186" s="176">
        <v>46080</v>
      </c>
      <c r="C1186" s="172" t="s">
        <v>81</v>
      </c>
      <c r="D1186" s="172" t="s">
        <v>82</v>
      </c>
      <c r="E1186" s="172" t="s">
        <v>41</v>
      </c>
      <c r="F1186" s="172" t="s">
        <v>83</v>
      </c>
      <c r="G1186" s="172" t="s">
        <v>84</v>
      </c>
      <c r="H1186" s="177">
        <v>1</v>
      </c>
      <c r="I1186" s="178">
        <v>0</v>
      </c>
      <c r="J1186" s="176">
        <v>46080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-6.49</v>
      </c>
    </row>
    <row r="1187" spans="1:16" ht="19.5" hidden="1" customHeight="1">
      <c r="A1187" s="172" t="s">
        <v>2600</v>
      </c>
      <c r="B1187" s="176">
        <v>46080</v>
      </c>
      <c r="C1187" s="172" t="s">
        <v>81</v>
      </c>
      <c r="D1187" s="172" t="s">
        <v>82</v>
      </c>
      <c r="E1187" s="172" t="s">
        <v>41</v>
      </c>
      <c r="F1187" s="172" t="s">
        <v>83</v>
      </c>
      <c r="G1187" s="172" t="s">
        <v>84</v>
      </c>
      <c r="H1187" s="177">
        <v>1</v>
      </c>
      <c r="I1187" s="178">
        <v>0</v>
      </c>
      <c r="J1187" s="176">
        <v>46080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-17.53</v>
      </c>
    </row>
    <row r="1188" spans="1:16" ht="19.5" hidden="1" customHeight="1">
      <c r="A1188" s="172" t="s">
        <v>2601</v>
      </c>
      <c r="B1188" s="176">
        <v>46080</v>
      </c>
      <c r="C1188" s="172" t="s">
        <v>92</v>
      </c>
      <c r="D1188" s="172" t="s">
        <v>24</v>
      </c>
      <c r="E1188" s="172" t="s">
        <v>42</v>
      </c>
      <c r="F1188" s="172" t="s">
        <v>89</v>
      </c>
      <c r="G1188" s="172" t="s">
        <v>84</v>
      </c>
      <c r="H1188" s="177">
        <v>1</v>
      </c>
      <c r="I1188" s="178">
        <v>0</v>
      </c>
      <c r="J1188" s="176">
        <v>46076</v>
      </c>
      <c r="K1188" s="172" t="s">
        <v>93</v>
      </c>
      <c r="L1188" s="172" t="s">
        <v>94</v>
      </c>
      <c r="M1188" s="179">
        <v>0</v>
      </c>
      <c r="N1188" s="177"/>
      <c r="O1188" s="177">
        <v>37</v>
      </c>
      <c r="P1188" s="180">
        <v>-46.77</v>
      </c>
    </row>
    <row r="1189" spans="1:16" ht="19.5" hidden="1" customHeight="1">
      <c r="A1189" s="172" t="s">
        <v>2601</v>
      </c>
      <c r="B1189" s="176">
        <v>46080</v>
      </c>
      <c r="C1189" s="172" t="s">
        <v>81</v>
      </c>
      <c r="D1189" s="172" t="s">
        <v>95</v>
      </c>
      <c r="E1189" s="172" t="s">
        <v>42</v>
      </c>
      <c r="F1189" s="172" t="s">
        <v>89</v>
      </c>
      <c r="G1189" s="172" t="s">
        <v>84</v>
      </c>
      <c r="H1189" s="177">
        <v>1</v>
      </c>
      <c r="I1189" s="178">
        <v>0</v>
      </c>
      <c r="J1189" s="176">
        <v>46076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-17.61</v>
      </c>
    </row>
    <row r="1190" spans="1:16" ht="19.5" hidden="1" customHeight="1">
      <c r="A1190" s="172" t="s">
        <v>2601</v>
      </c>
      <c r="B1190" s="176">
        <v>46080</v>
      </c>
      <c r="C1190" s="172" t="s">
        <v>92</v>
      </c>
      <c r="D1190" s="172" t="s">
        <v>96</v>
      </c>
      <c r="E1190" s="172" t="s">
        <v>42</v>
      </c>
      <c r="F1190" s="172" t="s">
        <v>89</v>
      </c>
      <c r="G1190" s="172" t="s">
        <v>84</v>
      </c>
      <c r="H1190" s="177">
        <v>1</v>
      </c>
      <c r="I1190" s="178">
        <v>0</v>
      </c>
      <c r="J1190" s="176">
        <v>46076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0</v>
      </c>
    </row>
    <row r="1191" spans="1:16" ht="19.5" hidden="1" customHeight="1">
      <c r="A1191" s="172" t="s">
        <v>2601</v>
      </c>
      <c r="B1191" s="176">
        <v>46080</v>
      </c>
      <c r="C1191" s="172" t="s">
        <v>92</v>
      </c>
      <c r="D1191" s="172" t="s">
        <v>97</v>
      </c>
      <c r="E1191" s="172" t="s">
        <v>42</v>
      </c>
      <c r="F1191" s="172" t="s">
        <v>89</v>
      </c>
      <c r="G1191" s="172" t="s">
        <v>84</v>
      </c>
      <c r="H1191" s="177">
        <v>1</v>
      </c>
      <c r="I1191" s="178">
        <v>0</v>
      </c>
      <c r="J1191" s="176">
        <v>46076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-46.77</v>
      </c>
    </row>
    <row r="1192" spans="1:16" ht="19.5" hidden="1" customHeight="1">
      <c r="A1192" s="172" t="s">
        <v>2601</v>
      </c>
      <c r="B1192" s="176">
        <v>46080</v>
      </c>
      <c r="C1192" s="172" t="s">
        <v>81</v>
      </c>
      <c r="D1192" s="172" t="s">
        <v>98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46076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-15</v>
      </c>
    </row>
    <row r="1193" spans="1:16" ht="19.5" customHeight="1">
      <c r="A1193" s="172" t="s">
        <v>85</v>
      </c>
      <c r="B1193" s="176">
        <v>46080</v>
      </c>
      <c r="C1193" s="172" t="s">
        <v>109</v>
      </c>
      <c r="D1193" s="172" t="s">
        <v>2499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46080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-585.6</v>
      </c>
    </row>
    <row r="1194" spans="1:16" ht="19.5" customHeight="1">
      <c r="A1194" s="172" t="s">
        <v>2460</v>
      </c>
      <c r="B1194" s="176">
        <v>46080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46080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-284.45999999999998</v>
      </c>
    </row>
    <row r="1195" spans="1:16" ht="19.5" customHeight="1">
      <c r="A1195" s="172" t="s">
        <v>2264</v>
      </c>
      <c r="B1195" s="176">
        <v>46080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46080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-413.12</v>
      </c>
    </row>
    <row r="1196" spans="1:16" ht="19.5" customHeight="1">
      <c r="A1196" s="172" t="s">
        <v>2261</v>
      </c>
      <c r="B1196" s="176">
        <v>46080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46080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-428.09</v>
      </c>
    </row>
    <row r="1197" spans="1:16" ht="19.5" customHeight="1">
      <c r="A1197" s="172" t="s">
        <v>2257</v>
      </c>
      <c r="B1197" s="176">
        <v>46080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46080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-327.23</v>
      </c>
    </row>
    <row r="1198" spans="1:16" ht="19.5" customHeight="1">
      <c r="A1198" s="172" t="s">
        <v>2263</v>
      </c>
      <c r="B1198" s="176">
        <v>46080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46080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-355.94</v>
      </c>
    </row>
    <row r="1199" spans="1:16" ht="19.5" customHeight="1">
      <c r="A1199" s="172" t="s">
        <v>1553</v>
      </c>
      <c r="B1199" s="176">
        <v>46080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46080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-577.42999999999995</v>
      </c>
    </row>
    <row r="1200" spans="1:16" ht="19.5" customHeight="1">
      <c r="A1200" s="172" t="s">
        <v>141</v>
      </c>
      <c r="B1200" s="176">
        <v>46080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46080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-439.73</v>
      </c>
    </row>
    <row r="1201" spans="1:16" ht="19.5" customHeight="1">
      <c r="A1201" s="172" t="s">
        <v>145</v>
      </c>
      <c r="B1201" s="176">
        <v>46080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46080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-848.04</v>
      </c>
    </row>
    <row r="1202" spans="1:16" ht="19.5" customHeight="1">
      <c r="A1202" s="172" t="s">
        <v>138</v>
      </c>
      <c r="B1202" s="176">
        <v>46080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46080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-719.58</v>
      </c>
    </row>
    <row r="1203" spans="1:16" ht="19.5" customHeight="1">
      <c r="A1203" s="172" t="s">
        <v>144</v>
      </c>
      <c r="B1203" s="176">
        <v>46080</v>
      </c>
      <c r="C1203" s="172" t="s">
        <v>109</v>
      </c>
      <c r="D1203" s="172" t="s">
        <v>139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46080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-703.39</v>
      </c>
    </row>
    <row r="1204" spans="1:16" ht="19.5" customHeight="1">
      <c r="A1204" s="172" t="s">
        <v>142</v>
      </c>
      <c r="B1204" s="176">
        <v>46080</v>
      </c>
      <c r="C1204" s="172" t="s">
        <v>109</v>
      </c>
      <c r="D1204" s="172" t="s">
        <v>143</v>
      </c>
      <c r="E1204" s="172" t="s">
        <v>85</v>
      </c>
      <c r="F1204" s="172" t="s">
        <v>85</v>
      </c>
      <c r="G1204" s="172" t="s">
        <v>85</v>
      </c>
      <c r="H1204" s="177">
        <v>0</v>
      </c>
      <c r="I1204" s="178">
        <v>0</v>
      </c>
      <c r="J1204" s="176">
        <v>46080</v>
      </c>
      <c r="K1204" s="172" t="s">
        <v>85</v>
      </c>
      <c r="L1204" s="172" t="s">
        <v>85</v>
      </c>
      <c r="M1204" s="179">
        <v>0</v>
      </c>
      <c r="N1204" s="177"/>
      <c r="O1204" s="177"/>
      <c r="P1204" s="180">
        <v>-5526</v>
      </c>
    </row>
    <row r="1205" spans="1:16" ht="19.5" hidden="1" customHeight="1">
      <c r="A1205" s="172" t="s">
        <v>2602</v>
      </c>
      <c r="B1205" s="176">
        <v>46081</v>
      </c>
      <c r="C1205" s="172" t="s">
        <v>92</v>
      </c>
      <c r="D1205" s="172" t="s">
        <v>96</v>
      </c>
      <c r="E1205" s="172" t="s">
        <v>58</v>
      </c>
      <c r="F1205" s="172" t="s">
        <v>1300</v>
      </c>
      <c r="G1205" s="172" t="s">
        <v>84</v>
      </c>
      <c r="H1205" s="177">
        <v>1</v>
      </c>
      <c r="I1205" s="178">
        <v>0</v>
      </c>
      <c r="J1205" s="176">
        <v>46075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hidden="1" customHeight="1">
      <c r="A1206" s="172" t="s">
        <v>2602</v>
      </c>
      <c r="B1206" s="176">
        <v>46081</v>
      </c>
      <c r="C1206" s="172" t="s">
        <v>92</v>
      </c>
      <c r="D1206" s="172" t="s">
        <v>97</v>
      </c>
      <c r="E1206" s="172" t="s">
        <v>58</v>
      </c>
      <c r="F1206" s="172" t="s">
        <v>1300</v>
      </c>
      <c r="G1206" s="172" t="s">
        <v>84</v>
      </c>
      <c r="H1206" s="177">
        <v>1</v>
      </c>
      <c r="I1206" s="178">
        <v>0</v>
      </c>
      <c r="J1206" s="176">
        <v>46075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-56.94</v>
      </c>
    </row>
    <row r="1207" spans="1:16" ht="19.5" hidden="1" customHeight="1">
      <c r="A1207" s="172" t="s">
        <v>2602</v>
      </c>
      <c r="B1207" s="176">
        <v>46081</v>
      </c>
      <c r="C1207" s="172" t="s">
        <v>92</v>
      </c>
      <c r="D1207" s="172" t="s">
        <v>24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46075</v>
      </c>
      <c r="K1207" s="172" t="s">
        <v>93</v>
      </c>
      <c r="L1207" s="172" t="s">
        <v>94</v>
      </c>
      <c r="M1207" s="179">
        <v>0</v>
      </c>
      <c r="N1207" s="177"/>
      <c r="O1207" s="177">
        <v>37</v>
      </c>
      <c r="P1207" s="180">
        <v>-56.94</v>
      </c>
    </row>
    <row r="1208" spans="1:16" ht="19.5" hidden="1" customHeight="1">
      <c r="A1208" s="172" t="s">
        <v>2602</v>
      </c>
      <c r="B1208" s="176">
        <v>46081</v>
      </c>
      <c r="C1208" s="172" t="s">
        <v>81</v>
      </c>
      <c r="D1208" s="172" t="s">
        <v>95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46075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-15.96</v>
      </c>
    </row>
    <row r="1209" spans="1:16" ht="19.5" hidden="1" customHeight="1">
      <c r="A1209" s="172" t="s">
        <v>2603</v>
      </c>
      <c r="B1209" s="176">
        <v>46081</v>
      </c>
      <c r="C1209" s="172" t="s">
        <v>92</v>
      </c>
      <c r="D1209" s="172" t="s">
        <v>24</v>
      </c>
      <c r="E1209" s="172" t="s">
        <v>60</v>
      </c>
      <c r="F1209" s="172" t="s">
        <v>1426</v>
      </c>
      <c r="G1209" s="172" t="s">
        <v>84</v>
      </c>
      <c r="H1209" s="177">
        <v>1</v>
      </c>
      <c r="I1209" s="178">
        <v>0</v>
      </c>
      <c r="J1209" s="176">
        <v>46071</v>
      </c>
      <c r="K1209" s="172" t="s">
        <v>93</v>
      </c>
      <c r="L1209" s="172" t="s">
        <v>94</v>
      </c>
      <c r="M1209" s="179">
        <v>0</v>
      </c>
      <c r="N1209" s="177"/>
      <c r="O1209" s="177">
        <v>39</v>
      </c>
      <c r="P1209" s="180">
        <v>-56.94</v>
      </c>
    </row>
    <row r="1210" spans="1:16" ht="19.5" hidden="1" customHeight="1">
      <c r="A1210" s="172" t="s">
        <v>2603</v>
      </c>
      <c r="B1210" s="176">
        <v>46081</v>
      </c>
      <c r="C1210" s="172" t="s">
        <v>81</v>
      </c>
      <c r="D1210" s="172" t="s">
        <v>95</v>
      </c>
      <c r="E1210" s="172" t="s">
        <v>60</v>
      </c>
      <c r="F1210" s="172" t="s">
        <v>1426</v>
      </c>
      <c r="G1210" s="172" t="s">
        <v>84</v>
      </c>
      <c r="H1210" s="177">
        <v>1</v>
      </c>
      <c r="I1210" s="178">
        <v>0</v>
      </c>
      <c r="J1210" s="176">
        <v>46071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-10.82</v>
      </c>
    </row>
    <row r="1211" spans="1:16" ht="19.5" hidden="1" customHeight="1">
      <c r="A1211" s="172" t="s">
        <v>2603</v>
      </c>
      <c r="B1211" s="176">
        <v>46081</v>
      </c>
      <c r="C1211" s="172" t="s">
        <v>92</v>
      </c>
      <c r="D1211" s="172" t="s">
        <v>96</v>
      </c>
      <c r="E1211" s="172" t="s">
        <v>60</v>
      </c>
      <c r="F1211" s="172" t="s">
        <v>1426</v>
      </c>
      <c r="G1211" s="172" t="s">
        <v>84</v>
      </c>
      <c r="H1211" s="177">
        <v>1</v>
      </c>
      <c r="I1211" s="178">
        <v>0</v>
      </c>
      <c r="J1211" s="176">
        <v>46071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2603</v>
      </c>
      <c r="B1212" s="176">
        <v>46081</v>
      </c>
      <c r="C1212" s="172" t="s">
        <v>92</v>
      </c>
      <c r="D1212" s="172" t="s">
        <v>97</v>
      </c>
      <c r="E1212" s="172" t="s">
        <v>60</v>
      </c>
      <c r="F1212" s="172" t="s">
        <v>1426</v>
      </c>
      <c r="G1212" s="172" t="s">
        <v>84</v>
      </c>
      <c r="H1212" s="177">
        <v>1</v>
      </c>
      <c r="I1212" s="178">
        <v>0</v>
      </c>
      <c r="J1212" s="176">
        <v>46071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-56.94</v>
      </c>
    </row>
    <row r="1213" spans="1:16" ht="19.5" hidden="1" customHeight="1">
      <c r="A1213" s="172" t="s">
        <v>2603</v>
      </c>
      <c r="B1213" s="176">
        <v>46081</v>
      </c>
      <c r="C1213" s="172" t="s">
        <v>81</v>
      </c>
      <c r="D1213" s="172" t="s">
        <v>98</v>
      </c>
      <c r="E1213" s="172" t="s">
        <v>60</v>
      </c>
      <c r="F1213" s="172" t="s">
        <v>1426</v>
      </c>
      <c r="G1213" s="172" t="s">
        <v>84</v>
      </c>
      <c r="H1213" s="177">
        <v>1</v>
      </c>
      <c r="I1213" s="178">
        <v>0</v>
      </c>
      <c r="J1213" s="176">
        <v>46071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-15</v>
      </c>
    </row>
    <row r="1214" spans="1:16" ht="19.5" hidden="1" customHeight="1">
      <c r="A1214" s="172" t="s">
        <v>1759</v>
      </c>
      <c r="B1214" s="176">
        <v>46081</v>
      </c>
      <c r="C1214" s="172" t="s">
        <v>81</v>
      </c>
      <c r="D1214" s="172" t="s">
        <v>82</v>
      </c>
      <c r="E1214" s="172" t="s">
        <v>42</v>
      </c>
      <c r="F1214" s="172" t="s">
        <v>89</v>
      </c>
      <c r="G1214" s="172" t="s">
        <v>84</v>
      </c>
      <c r="H1214" s="177">
        <v>1</v>
      </c>
      <c r="I1214" s="178">
        <v>0</v>
      </c>
      <c r="J1214" s="176">
        <v>46062</v>
      </c>
      <c r="K1214" s="172" t="s">
        <v>85</v>
      </c>
      <c r="L1214" s="172" t="s">
        <v>85</v>
      </c>
      <c r="M1214" s="179">
        <v>0</v>
      </c>
      <c r="N1214" s="177"/>
      <c r="O1214" s="177"/>
      <c r="P1214" s="180">
        <v>6.5</v>
      </c>
    </row>
    <row r="1215" spans="1:16" ht="19.5" hidden="1" customHeight="1">
      <c r="A1215" s="172" t="s">
        <v>2604</v>
      </c>
      <c r="B1215" s="176">
        <v>46081</v>
      </c>
      <c r="C1215" s="172" t="s">
        <v>92</v>
      </c>
      <c r="D1215" s="172" t="s">
        <v>96</v>
      </c>
      <c r="E1215" s="172" t="s">
        <v>60</v>
      </c>
      <c r="F1215" s="172" t="s">
        <v>1426</v>
      </c>
      <c r="G1215" s="172" t="s">
        <v>84</v>
      </c>
      <c r="H1215" s="177">
        <v>1</v>
      </c>
      <c r="I1215" s="178">
        <v>0</v>
      </c>
      <c r="J1215" s="176">
        <v>46076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0</v>
      </c>
    </row>
    <row r="1216" spans="1:16" ht="19.5" hidden="1" customHeight="1">
      <c r="A1216" s="172" t="s">
        <v>2604</v>
      </c>
      <c r="B1216" s="176">
        <v>46081</v>
      </c>
      <c r="C1216" s="172" t="s">
        <v>92</v>
      </c>
      <c r="D1216" s="172" t="s">
        <v>97</v>
      </c>
      <c r="E1216" s="172" t="s">
        <v>60</v>
      </c>
      <c r="F1216" s="172" t="s">
        <v>1426</v>
      </c>
      <c r="G1216" s="172" t="s">
        <v>84</v>
      </c>
      <c r="H1216" s="177">
        <v>1</v>
      </c>
      <c r="I1216" s="178">
        <v>0</v>
      </c>
      <c r="J1216" s="176">
        <v>46076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-56.94</v>
      </c>
    </row>
    <row r="1217" spans="1:16" ht="19.5" hidden="1" customHeight="1">
      <c r="A1217" s="172" t="s">
        <v>2604</v>
      </c>
      <c r="B1217" s="176">
        <v>46081</v>
      </c>
      <c r="C1217" s="172" t="s">
        <v>81</v>
      </c>
      <c r="D1217" s="172" t="s">
        <v>98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46076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-15</v>
      </c>
    </row>
    <row r="1218" spans="1:16" ht="19.5" hidden="1" customHeight="1">
      <c r="A1218" s="172" t="s">
        <v>2604</v>
      </c>
      <c r="B1218" s="176">
        <v>46081</v>
      </c>
      <c r="C1218" s="172" t="s">
        <v>92</v>
      </c>
      <c r="D1218" s="172" t="s">
        <v>24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46076</v>
      </c>
      <c r="K1218" s="172" t="s">
        <v>93</v>
      </c>
      <c r="L1218" s="172" t="s">
        <v>94</v>
      </c>
      <c r="M1218" s="179">
        <v>0</v>
      </c>
      <c r="N1218" s="177"/>
      <c r="O1218" s="177">
        <v>37</v>
      </c>
      <c r="P1218" s="180">
        <v>-56.94</v>
      </c>
    </row>
    <row r="1219" spans="1:16" ht="19.5" hidden="1" customHeight="1">
      <c r="A1219" s="172" t="s">
        <v>2604</v>
      </c>
      <c r="B1219" s="176">
        <v>46081</v>
      </c>
      <c r="C1219" s="172" t="s">
        <v>81</v>
      </c>
      <c r="D1219" s="172" t="s">
        <v>95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46076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-14.71</v>
      </c>
    </row>
    <row r="1220" spans="1:16" ht="19.5" hidden="1" customHeight="1">
      <c r="A1220" s="172" t="s">
        <v>2605</v>
      </c>
      <c r="B1220" s="176">
        <v>46081</v>
      </c>
      <c r="C1220" s="172" t="s">
        <v>92</v>
      </c>
      <c r="D1220" s="172" t="s">
        <v>96</v>
      </c>
      <c r="E1220" s="172" t="s">
        <v>58</v>
      </c>
      <c r="F1220" s="172" t="s">
        <v>1300</v>
      </c>
      <c r="G1220" s="172" t="s">
        <v>84</v>
      </c>
      <c r="H1220" s="177">
        <v>1</v>
      </c>
      <c r="I1220" s="178">
        <v>0</v>
      </c>
      <c r="J1220" s="176">
        <v>46076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0</v>
      </c>
    </row>
    <row r="1221" spans="1:16" ht="19.5" hidden="1" customHeight="1">
      <c r="A1221" s="172" t="s">
        <v>2605</v>
      </c>
      <c r="B1221" s="176">
        <v>46081</v>
      </c>
      <c r="C1221" s="172" t="s">
        <v>92</v>
      </c>
      <c r="D1221" s="172" t="s">
        <v>97</v>
      </c>
      <c r="E1221" s="172" t="s">
        <v>58</v>
      </c>
      <c r="F1221" s="172" t="s">
        <v>1300</v>
      </c>
      <c r="G1221" s="172" t="s">
        <v>84</v>
      </c>
      <c r="H1221" s="177">
        <v>1</v>
      </c>
      <c r="I1221" s="178">
        <v>0</v>
      </c>
      <c r="J1221" s="176">
        <v>46076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-56.94</v>
      </c>
    </row>
    <row r="1222" spans="1:16" ht="19.5" hidden="1" customHeight="1">
      <c r="A1222" s="172" t="s">
        <v>2605</v>
      </c>
      <c r="B1222" s="176">
        <v>46081</v>
      </c>
      <c r="C1222" s="172" t="s">
        <v>81</v>
      </c>
      <c r="D1222" s="172" t="s">
        <v>98</v>
      </c>
      <c r="E1222" s="172" t="s">
        <v>58</v>
      </c>
      <c r="F1222" s="172" t="s">
        <v>1300</v>
      </c>
      <c r="G1222" s="172" t="s">
        <v>84</v>
      </c>
      <c r="H1222" s="177">
        <v>1</v>
      </c>
      <c r="I1222" s="178">
        <v>0</v>
      </c>
      <c r="J1222" s="176">
        <v>46076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-15</v>
      </c>
    </row>
    <row r="1223" spans="1:16" ht="19.5" hidden="1" customHeight="1">
      <c r="A1223" s="172" t="s">
        <v>2605</v>
      </c>
      <c r="B1223" s="176">
        <v>46081</v>
      </c>
      <c r="C1223" s="172" t="s">
        <v>92</v>
      </c>
      <c r="D1223" s="172" t="s">
        <v>24</v>
      </c>
      <c r="E1223" s="172" t="s">
        <v>58</v>
      </c>
      <c r="F1223" s="172" t="s">
        <v>1300</v>
      </c>
      <c r="G1223" s="172" t="s">
        <v>84</v>
      </c>
      <c r="H1223" s="177">
        <v>1</v>
      </c>
      <c r="I1223" s="178">
        <v>0</v>
      </c>
      <c r="J1223" s="176">
        <v>46076</v>
      </c>
      <c r="K1223" s="172" t="s">
        <v>93</v>
      </c>
      <c r="L1223" s="172" t="s">
        <v>94</v>
      </c>
      <c r="M1223" s="179">
        <v>0</v>
      </c>
      <c r="N1223" s="177"/>
      <c r="O1223" s="177">
        <v>37</v>
      </c>
      <c r="P1223" s="180">
        <v>-56.94</v>
      </c>
    </row>
    <row r="1224" spans="1:16" ht="19.5" hidden="1" customHeight="1">
      <c r="A1224" s="172" t="s">
        <v>2605</v>
      </c>
      <c r="B1224" s="176">
        <v>46081</v>
      </c>
      <c r="C1224" s="172" t="s">
        <v>81</v>
      </c>
      <c r="D1224" s="172" t="s">
        <v>95</v>
      </c>
      <c r="E1224" s="172" t="s">
        <v>58</v>
      </c>
      <c r="F1224" s="172" t="s">
        <v>1300</v>
      </c>
      <c r="G1224" s="172" t="s">
        <v>84</v>
      </c>
      <c r="H1224" s="177">
        <v>1</v>
      </c>
      <c r="I1224" s="178">
        <v>0</v>
      </c>
      <c r="J1224" s="176">
        <v>46076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-11.46</v>
      </c>
    </row>
    <row r="1225" spans="1:16" ht="19.5" hidden="1" customHeight="1">
      <c r="A1225" s="172" t="s">
        <v>2606</v>
      </c>
      <c r="B1225" s="176">
        <v>46081</v>
      </c>
      <c r="C1225" s="172" t="s">
        <v>92</v>
      </c>
      <c r="D1225" s="172" t="s">
        <v>24</v>
      </c>
      <c r="E1225" s="172" t="s">
        <v>56</v>
      </c>
      <c r="F1225" s="172" t="s">
        <v>1213</v>
      </c>
      <c r="G1225" s="172" t="s">
        <v>84</v>
      </c>
      <c r="H1225" s="177">
        <v>1</v>
      </c>
      <c r="I1225" s="178">
        <v>0</v>
      </c>
      <c r="J1225" s="176">
        <v>46076</v>
      </c>
      <c r="K1225" s="172" t="s">
        <v>93</v>
      </c>
      <c r="L1225" s="172" t="s">
        <v>94</v>
      </c>
      <c r="M1225" s="179">
        <v>0</v>
      </c>
      <c r="N1225" s="177"/>
      <c r="O1225" s="177">
        <v>37</v>
      </c>
      <c r="P1225" s="180">
        <v>-56.94</v>
      </c>
    </row>
    <row r="1226" spans="1:16" ht="19.5" hidden="1" customHeight="1">
      <c r="A1226" s="172" t="s">
        <v>2606</v>
      </c>
      <c r="B1226" s="176">
        <v>46081</v>
      </c>
      <c r="C1226" s="172" t="s">
        <v>81</v>
      </c>
      <c r="D1226" s="172" t="s">
        <v>95</v>
      </c>
      <c r="E1226" s="172" t="s">
        <v>56</v>
      </c>
      <c r="F1226" s="172" t="s">
        <v>1213</v>
      </c>
      <c r="G1226" s="172" t="s">
        <v>84</v>
      </c>
      <c r="H1226" s="177">
        <v>1</v>
      </c>
      <c r="I1226" s="178">
        <v>0</v>
      </c>
      <c r="J1226" s="176">
        <v>46076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-20.98</v>
      </c>
    </row>
    <row r="1227" spans="1:16" ht="19.5" hidden="1" customHeight="1">
      <c r="A1227" s="172" t="s">
        <v>2606</v>
      </c>
      <c r="B1227" s="176">
        <v>46081</v>
      </c>
      <c r="C1227" s="172" t="s">
        <v>92</v>
      </c>
      <c r="D1227" s="172" t="s">
        <v>96</v>
      </c>
      <c r="E1227" s="172" t="s">
        <v>56</v>
      </c>
      <c r="F1227" s="172" t="s">
        <v>1213</v>
      </c>
      <c r="G1227" s="172" t="s">
        <v>84</v>
      </c>
      <c r="H1227" s="177">
        <v>1</v>
      </c>
      <c r="I1227" s="178">
        <v>0</v>
      </c>
      <c r="J1227" s="176">
        <v>46076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2606</v>
      </c>
      <c r="B1228" s="176">
        <v>46081</v>
      </c>
      <c r="C1228" s="172" t="s">
        <v>92</v>
      </c>
      <c r="D1228" s="172" t="s">
        <v>97</v>
      </c>
      <c r="E1228" s="172" t="s">
        <v>56</v>
      </c>
      <c r="F1228" s="172" t="s">
        <v>1213</v>
      </c>
      <c r="G1228" s="172" t="s">
        <v>84</v>
      </c>
      <c r="H1228" s="177">
        <v>1</v>
      </c>
      <c r="I1228" s="178">
        <v>0</v>
      </c>
      <c r="J1228" s="176">
        <v>46076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2606</v>
      </c>
      <c r="B1229" s="176">
        <v>46081</v>
      </c>
      <c r="C1229" s="172" t="s">
        <v>81</v>
      </c>
      <c r="D1229" s="172" t="s">
        <v>98</v>
      </c>
      <c r="E1229" s="172" t="s">
        <v>56</v>
      </c>
      <c r="F1229" s="172" t="s">
        <v>1213</v>
      </c>
      <c r="G1229" s="172" t="s">
        <v>84</v>
      </c>
      <c r="H1229" s="177">
        <v>1</v>
      </c>
      <c r="I1229" s="178">
        <v>0</v>
      </c>
      <c r="J1229" s="176">
        <v>46076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2607</v>
      </c>
      <c r="B1230" s="176">
        <v>46081</v>
      </c>
      <c r="C1230" s="172" t="s">
        <v>92</v>
      </c>
      <c r="D1230" s="172" t="s">
        <v>24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0</v>
      </c>
      <c r="J1230" s="176">
        <v>46069</v>
      </c>
      <c r="K1230" s="172" t="s">
        <v>93</v>
      </c>
      <c r="L1230" s="172" t="s">
        <v>94</v>
      </c>
      <c r="M1230" s="179">
        <v>0</v>
      </c>
      <c r="N1230" s="177"/>
      <c r="O1230" s="177">
        <v>37</v>
      </c>
      <c r="P1230" s="180">
        <v>-56.94</v>
      </c>
    </row>
    <row r="1231" spans="1:16" ht="19.5" hidden="1" customHeight="1">
      <c r="A1231" s="172" t="s">
        <v>2607</v>
      </c>
      <c r="B1231" s="176">
        <v>46081</v>
      </c>
      <c r="C1231" s="172" t="s">
        <v>81</v>
      </c>
      <c r="D1231" s="172" t="s">
        <v>95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0</v>
      </c>
      <c r="J1231" s="176">
        <v>46069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-11.45</v>
      </c>
    </row>
    <row r="1232" spans="1:16" ht="19.5" hidden="1" customHeight="1">
      <c r="A1232" s="172" t="s">
        <v>2607</v>
      </c>
      <c r="B1232" s="176">
        <v>46081</v>
      </c>
      <c r="C1232" s="172" t="s">
        <v>92</v>
      </c>
      <c r="D1232" s="172" t="s">
        <v>96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0</v>
      </c>
    </row>
    <row r="1233" spans="1:16" ht="19.5" hidden="1" customHeight="1">
      <c r="A1233" s="172" t="s">
        <v>2607</v>
      </c>
      <c r="B1233" s="176">
        <v>46081</v>
      </c>
      <c r="C1233" s="172" t="s">
        <v>92</v>
      </c>
      <c r="D1233" s="172" t="s">
        <v>97</v>
      </c>
      <c r="E1233" s="172" t="s">
        <v>58</v>
      </c>
      <c r="F1233" s="172" t="s">
        <v>1300</v>
      </c>
      <c r="G1233" s="172" t="s">
        <v>84</v>
      </c>
      <c r="H1233" s="177">
        <v>1</v>
      </c>
      <c r="I1233" s="178">
        <v>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-56.94</v>
      </c>
    </row>
    <row r="1234" spans="1:16" ht="19.5" hidden="1" customHeight="1">
      <c r="A1234" s="172" t="s">
        <v>2607</v>
      </c>
      <c r="B1234" s="176">
        <v>46081</v>
      </c>
      <c r="C1234" s="172" t="s">
        <v>81</v>
      </c>
      <c r="D1234" s="172" t="s">
        <v>98</v>
      </c>
      <c r="E1234" s="172" t="s">
        <v>58</v>
      </c>
      <c r="F1234" s="172" t="s">
        <v>1300</v>
      </c>
      <c r="G1234" s="172" t="s">
        <v>84</v>
      </c>
      <c r="H1234" s="177">
        <v>1</v>
      </c>
      <c r="I1234" s="178">
        <v>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-15</v>
      </c>
    </row>
    <row r="1235" spans="1:16" ht="19.5" hidden="1" customHeight="1">
      <c r="A1235" s="172" t="s">
        <v>2608</v>
      </c>
      <c r="B1235" s="176">
        <v>46081</v>
      </c>
      <c r="C1235" s="172" t="s">
        <v>92</v>
      </c>
      <c r="D1235" s="172" t="s">
        <v>24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0</v>
      </c>
      <c r="J1235" s="176">
        <v>46077</v>
      </c>
      <c r="K1235" s="172" t="s">
        <v>93</v>
      </c>
      <c r="L1235" s="172" t="s">
        <v>94</v>
      </c>
      <c r="M1235" s="179">
        <v>0</v>
      </c>
      <c r="N1235" s="177"/>
      <c r="O1235" s="177">
        <v>36</v>
      </c>
      <c r="P1235" s="180">
        <v>-46.77</v>
      </c>
    </row>
    <row r="1236" spans="1:16" ht="19.5" hidden="1" customHeight="1">
      <c r="A1236" s="172" t="s">
        <v>2608</v>
      </c>
      <c r="B1236" s="176">
        <v>46081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0</v>
      </c>
      <c r="J1236" s="176">
        <v>46077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-16.25</v>
      </c>
    </row>
    <row r="1237" spans="1:16" ht="19.5" hidden="1" customHeight="1">
      <c r="A1237" s="172" t="s">
        <v>2608</v>
      </c>
      <c r="B1237" s="176">
        <v>46081</v>
      </c>
      <c r="C1237" s="172" t="s">
        <v>92</v>
      </c>
      <c r="D1237" s="172" t="s">
        <v>96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46077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0</v>
      </c>
    </row>
    <row r="1238" spans="1:16" ht="19.5" hidden="1" customHeight="1">
      <c r="A1238" s="172" t="s">
        <v>2608</v>
      </c>
      <c r="B1238" s="176">
        <v>46081</v>
      </c>
      <c r="C1238" s="172" t="s">
        <v>92</v>
      </c>
      <c r="D1238" s="172" t="s">
        <v>97</v>
      </c>
      <c r="E1238" s="172" t="s">
        <v>43</v>
      </c>
      <c r="F1238" s="172" t="s">
        <v>125</v>
      </c>
      <c r="G1238" s="172" t="s">
        <v>84</v>
      </c>
      <c r="H1238" s="177">
        <v>1</v>
      </c>
      <c r="I1238" s="178">
        <v>0</v>
      </c>
      <c r="J1238" s="176">
        <v>46077</v>
      </c>
      <c r="K1238" s="172" t="s">
        <v>93</v>
      </c>
      <c r="L1238" s="172" t="s">
        <v>94</v>
      </c>
      <c r="M1238" s="179">
        <v>0</v>
      </c>
      <c r="N1238" s="177"/>
      <c r="O1238" s="177"/>
      <c r="P1238" s="180">
        <v>-46.77</v>
      </c>
    </row>
    <row r="1239" spans="1:16" ht="19.5" hidden="1" customHeight="1">
      <c r="A1239" s="172" t="s">
        <v>2608</v>
      </c>
      <c r="B1239" s="176">
        <v>46081</v>
      </c>
      <c r="C1239" s="172" t="s">
        <v>81</v>
      </c>
      <c r="D1239" s="172" t="s">
        <v>98</v>
      </c>
      <c r="E1239" s="172" t="s">
        <v>43</v>
      </c>
      <c r="F1239" s="172" t="s">
        <v>125</v>
      </c>
      <c r="G1239" s="172" t="s">
        <v>84</v>
      </c>
      <c r="H1239" s="177">
        <v>1</v>
      </c>
      <c r="I1239" s="178">
        <v>0</v>
      </c>
      <c r="J1239" s="176">
        <v>46077</v>
      </c>
      <c r="K1239" s="172" t="s">
        <v>93</v>
      </c>
      <c r="L1239" s="172" t="s">
        <v>94</v>
      </c>
      <c r="M1239" s="179">
        <v>0</v>
      </c>
      <c r="N1239" s="177"/>
      <c r="O1239" s="177"/>
      <c r="P1239" s="180">
        <v>-15</v>
      </c>
    </row>
    <row r="1240" spans="1:16" ht="19.5" customHeight="1">
      <c r="A1240" s="172" t="s">
        <v>85</v>
      </c>
      <c r="B1240" s="176">
        <v>46081</v>
      </c>
      <c r="C1240" s="172" t="s">
        <v>109</v>
      </c>
      <c r="D1240" s="172" t="s">
        <v>110</v>
      </c>
      <c r="E1240" s="172" t="s">
        <v>85</v>
      </c>
      <c r="F1240" s="172" t="s">
        <v>85</v>
      </c>
      <c r="G1240" s="172" t="s">
        <v>2609</v>
      </c>
      <c r="H1240" s="177">
        <v>0</v>
      </c>
      <c r="I1240" s="178">
        <v>0</v>
      </c>
      <c r="J1240" s="176">
        <v>46081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-150</v>
      </c>
    </row>
    <row r="1241" spans="1:16" ht="19.5" hidden="1" customHeight="1">
      <c r="A1241" s="172" t="s">
        <v>2610</v>
      </c>
      <c r="B1241" s="176">
        <v>46081</v>
      </c>
      <c r="C1241" s="172" t="s">
        <v>92</v>
      </c>
      <c r="D1241" s="172" t="s">
        <v>24</v>
      </c>
      <c r="E1241" s="172" t="s">
        <v>43</v>
      </c>
      <c r="F1241" s="172" t="s">
        <v>125</v>
      </c>
      <c r="G1241" s="172" t="s">
        <v>84</v>
      </c>
      <c r="H1241" s="177">
        <v>1</v>
      </c>
      <c r="I1241" s="178">
        <v>2350</v>
      </c>
      <c r="J1241" s="176">
        <v>46068</v>
      </c>
      <c r="K1241" s="172" t="s">
        <v>93</v>
      </c>
      <c r="L1241" s="172" t="s">
        <v>94</v>
      </c>
      <c r="M1241" s="179">
        <v>0.43</v>
      </c>
      <c r="N1241" s="177"/>
      <c r="O1241" s="177">
        <v>36</v>
      </c>
      <c r="P1241" s="180">
        <v>-105.91</v>
      </c>
    </row>
    <row r="1242" spans="1:16" ht="19.5" hidden="1" customHeight="1">
      <c r="A1242" s="172" t="s">
        <v>2610</v>
      </c>
      <c r="B1242" s="176">
        <v>46081</v>
      </c>
      <c r="C1242" s="172" t="s">
        <v>100</v>
      </c>
      <c r="D1242" s="172" t="s">
        <v>101</v>
      </c>
      <c r="E1242" s="172" t="s">
        <v>43</v>
      </c>
      <c r="F1242" s="172" t="s">
        <v>125</v>
      </c>
      <c r="G1242" s="172" t="s">
        <v>84</v>
      </c>
      <c r="H1242" s="177">
        <v>1</v>
      </c>
      <c r="I1242" s="178">
        <v>2350</v>
      </c>
      <c r="J1242" s="176">
        <v>46068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1096.19</v>
      </c>
    </row>
    <row r="1243" spans="1:16" ht="19.5" hidden="1" customHeight="1">
      <c r="A1243" s="172" t="s">
        <v>2610</v>
      </c>
      <c r="B1243" s="176">
        <v>46081</v>
      </c>
      <c r="C1243" s="172" t="s">
        <v>100</v>
      </c>
      <c r="D1243" s="172" t="s">
        <v>102</v>
      </c>
      <c r="E1243" s="172" t="s">
        <v>43</v>
      </c>
      <c r="F1243" s="172" t="s">
        <v>125</v>
      </c>
      <c r="G1243" s="172" t="s">
        <v>84</v>
      </c>
      <c r="H1243" s="177">
        <v>1</v>
      </c>
      <c r="I1243" s="178">
        <v>2350</v>
      </c>
      <c r="J1243" s="176">
        <v>46068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10.96</v>
      </c>
    </row>
    <row r="1244" spans="1:16" ht="19.5" hidden="1" customHeight="1">
      <c r="A1244" s="172" t="s">
        <v>2610</v>
      </c>
      <c r="B1244" s="176">
        <v>46081</v>
      </c>
      <c r="C1244" s="172" t="s">
        <v>100</v>
      </c>
      <c r="D1244" s="172" t="s">
        <v>103</v>
      </c>
      <c r="E1244" s="172" t="s">
        <v>43</v>
      </c>
      <c r="F1244" s="172" t="s">
        <v>125</v>
      </c>
      <c r="G1244" s="172" t="s">
        <v>84</v>
      </c>
      <c r="H1244" s="177">
        <v>1</v>
      </c>
      <c r="I1244" s="178">
        <v>2350</v>
      </c>
      <c r="J1244" s="176">
        <v>46068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1242.8499999999999</v>
      </c>
    </row>
    <row r="1245" spans="1:16" ht="19.5" hidden="1" customHeight="1">
      <c r="A1245" s="172" t="s">
        <v>2610</v>
      </c>
      <c r="B1245" s="176">
        <v>46081</v>
      </c>
      <c r="C1245" s="172" t="s">
        <v>104</v>
      </c>
      <c r="D1245" s="172" t="s">
        <v>105</v>
      </c>
      <c r="E1245" s="172" t="s">
        <v>43</v>
      </c>
      <c r="F1245" s="172" t="s">
        <v>125</v>
      </c>
      <c r="G1245" s="172" t="s">
        <v>84</v>
      </c>
      <c r="H1245" s="177">
        <v>1</v>
      </c>
      <c r="I1245" s="178">
        <v>2350</v>
      </c>
      <c r="J1245" s="176">
        <v>46068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-1010.5</v>
      </c>
    </row>
    <row r="1246" spans="1:16" ht="19.5" hidden="1" customHeight="1">
      <c r="A1246" s="172" t="s">
        <v>2610</v>
      </c>
      <c r="B1246" s="176">
        <v>46081</v>
      </c>
      <c r="C1246" s="172" t="s">
        <v>81</v>
      </c>
      <c r="D1246" s="172" t="s">
        <v>95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46068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-13.47</v>
      </c>
    </row>
    <row r="1247" spans="1:16" ht="19.5" hidden="1" customHeight="1">
      <c r="A1247" s="172" t="s">
        <v>2610</v>
      </c>
      <c r="B1247" s="176">
        <v>46081</v>
      </c>
      <c r="C1247" s="172" t="s">
        <v>81</v>
      </c>
      <c r="D1247" s="172" t="s">
        <v>82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0</v>
      </c>
      <c r="J1247" s="176">
        <v>46068</v>
      </c>
      <c r="K1247" s="172" t="s">
        <v>85</v>
      </c>
      <c r="L1247" s="172" t="s">
        <v>85</v>
      </c>
      <c r="M1247" s="179">
        <v>0</v>
      </c>
      <c r="N1247" s="177"/>
      <c r="O1247" s="177"/>
      <c r="P1247" s="180">
        <v>-20.83</v>
      </c>
    </row>
    <row r="1248" spans="1:16" ht="19.5" hidden="1" customHeight="1">
      <c r="A1248" s="172" t="s">
        <v>2611</v>
      </c>
      <c r="B1248" s="176">
        <v>46081</v>
      </c>
      <c r="C1248" s="172" t="s">
        <v>92</v>
      </c>
      <c r="D1248" s="172" t="s">
        <v>24</v>
      </c>
      <c r="E1248" s="172" t="s">
        <v>58</v>
      </c>
      <c r="F1248" s="172" t="s">
        <v>1300</v>
      </c>
      <c r="G1248" s="172" t="s">
        <v>84</v>
      </c>
      <c r="H1248" s="177">
        <v>1</v>
      </c>
      <c r="I1248" s="178">
        <v>2400</v>
      </c>
      <c r="J1248" s="176">
        <v>46079</v>
      </c>
      <c r="K1248" s="172" t="s">
        <v>93</v>
      </c>
      <c r="L1248" s="172" t="s">
        <v>94</v>
      </c>
      <c r="M1248" s="179">
        <v>0.43</v>
      </c>
      <c r="N1248" s="177"/>
      <c r="O1248" s="177">
        <v>37</v>
      </c>
      <c r="P1248" s="180">
        <v>-127.72</v>
      </c>
    </row>
    <row r="1249" spans="1:16" ht="19.5" hidden="1" customHeight="1">
      <c r="A1249" s="172" t="s">
        <v>2611</v>
      </c>
      <c r="B1249" s="176">
        <v>46081</v>
      </c>
      <c r="C1249" s="172" t="s">
        <v>100</v>
      </c>
      <c r="D1249" s="172" t="s">
        <v>101</v>
      </c>
      <c r="E1249" s="172" t="s">
        <v>58</v>
      </c>
      <c r="F1249" s="172" t="s">
        <v>1300</v>
      </c>
      <c r="G1249" s="172" t="s">
        <v>84</v>
      </c>
      <c r="H1249" s="177">
        <v>1</v>
      </c>
      <c r="I1249" s="178">
        <v>2400</v>
      </c>
      <c r="J1249" s="176">
        <v>46079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978.1</v>
      </c>
    </row>
    <row r="1250" spans="1:16" ht="19.5" hidden="1" customHeight="1">
      <c r="A1250" s="172" t="s">
        <v>2611</v>
      </c>
      <c r="B1250" s="176">
        <v>46081</v>
      </c>
      <c r="C1250" s="172" t="s">
        <v>100</v>
      </c>
      <c r="D1250" s="172" t="s">
        <v>102</v>
      </c>
      <c r="E1250" s="172" t="s">
        <v>58</v>
      </c>
      <c r="F1250" s="172" t="s">
        <v>1300</v>
      </c>
      <c r="G1250" s="172" t="s">
        <v>84</v>
      </c>
      <c r="H1250" s="177">
        <v>1</v>
      </c>
      <c r="I1250" s="178">
        <v>2400</v>
      </c>
      <c r="J1250" s="176">
        <v>46079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9.7799999999999994</v>
      </c>
    </row>
    <row r="1251" spans="1:16" ht="19.5" hidden="1" customHeight="1">
      <c r="A1251" s="172" t="s">
        <v>2611</v>
      </c>
      <c r="B1251" s="176">
        <v>46081</v>
      </c>
      <c r="C1251" s="172" t="s">
        <v>100</v>
      </c>
      <c r="D1251" s="172" t="s">
        <v>103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2400</v>
      </c>
      <c r="J1251" s="176">
        <v>46079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1412.12</v>
      </c>
    </row>
    <row r="1252" spans="1:16" ht="19.5" hidden="1" customHeight="1">
      <c r="A1252" s="172" t="s">
        <v>2611</v>
      </c>
      <c r="B1252" s="176">
        <v>46081</v>
      </c>
      <c r="C1252" s="172" t="s">
        <v>104</v>
      </c>
      <c r="D1252" s="172" t="s">
        <v>105</v>
      </c>
      <c r="E1252" s="172" t="s">
        <v>58</v>
      </c>
      <c r="F1252" s="172" t="s">
        <v>1300</v>
      </c>
      <c r="G1252" s="172" t="s">
        <v>84</v>
      </c>
      <c r="H1252" s="177">
        <v>1</v>
      </c>
      <c r="I1252" s="178">
        <v>2400</v>
      </c>
      <c r="J1252" s="176">
        <v>46079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-1032</v>
      </c>
    </row>
    <row r="1253" spans="1:16" ht="19.5" hidden="1" customHeight="1">
      <c r="A1253" s="172" t="s">
        <v>2611</v>
      </c>
      <c r="B1253" s="176">
        <v>46081</v>
      </c>
      <c r="C1253" s="172" t="s">
        <v>81</v>
      </c>
      <c r="D1253" s="172" t="s">
        <v>95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2400</v>
      </c>
      <c r="J1253" s="176">
        <v>46079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-25</v>
      </c>
    </row>
    <row r="1254" spans="1:16" ht="19.5" hidden="1" customHeight="1">
      <c r="A1254" s="172" t="s">
        <v>2611</v>
      </c>
      <c r="B1254" s="176">
        <v>46081</v>
      </c>
      <c r="C1254" s="172" t="s">
        <v>81</v>
      </c>
      <c r="D1254" s="172" t="s">
        <v>82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46079</v>
      </c>
      <c r="K1254" s="172" t="s">
        <v>85</v>
      </c>
      <c r="L1254" s="172" t="s">
        <v>85</v>
      </c>
      <c r="M1254" s="179">
        <v>0</v>
      </c>
      <c r="N1254" s="177"/>
      <c r="O1254" s="177"/>
      <c r="P1254" s="180">
        <v>-18.579999999999998</v>
      </c>
    </row>
    <row r="1255" spans="1:16" ht="19.5" hidden="1" customHeight="1">
      <c r="A1255" s="172" t="s">
        <v>2612</v>
      </c>
      <c r="B1255" s="176">
        <v>46081</v>
      </c>
      <c r="C1255" s="172" t="s">
        <v>92</v>
      </c>
      <c r="D1255" s="172" t="s">
        <v>24</v>
      </c>
      <c r="E1255" s="172" t="s">
        <v>59</v>
      </c>
      <c r="F1255" s="172" t="s">
        <v>1386</v>
      </c>
      <c r="G1255" s="172" t="s">
        <v>84</v>
      </c>
      <c r="H1255" s="177">
        <v>1</v>
      </c>
      <c r="I1255" s="178">
        <v>0</v>
      </c>
      <c r="J1255" s="176">
        <v>46078</v>
      </c>
      <c r="K1255" s="172" t="s">
        <v>93</v>
      </c>
      <c r="L1255" s="172" t="s">
        <v>94</v>
      </c>
      <c r="M1255" s="179">
        <v>0</v>
      </c>
      <c r="N1255" s="177"/>
      <c r="O1255" s="177">
        <v>37</v>
      </c>
      <c r="P1255" s="180">
        <v>-56.94</v>
      </c>
    </row>
    <row r="1256" spans="1:16" ht="19.5" hidden="1" customHeight="1">
      <c r="A1256" s="172" t="s">
        <v>2612</v>
      </c>
      <c r="B1256" s="176">
        <v>46081</v>
      </c>
      <c r="C1256" s="172" t="s">
        <v>81</v>
      </c>
      <c r="D1256" s="172" t="s">
        <v>95</v>
      </c>
      <c r="E1256" s="172" t="s">
        <v>59</v>
      </c>
      <c r="F1256" s="172" t="s">
        <v>1386</v>
      </c>
      <c r="G1256" s="172" t="s">
        <v>84</v>
      </c>
      <c r="H1256" s="177">
        <v>1</v>
      </c>
      <c r="I1256" s="178">
        <v>0</v>
      </c>
      <c r="J1256" s="176">
        <v>46078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-14.44</v>
      </c>
    </row>
    <row r="1257" spans="1:16" ht="19.5" hidden="1" customHeight="1">
      <c r="A1257" s="172" t="s">
        <v>2612</v>
      </c>
      <c r="B1257" s="176">
        <v>46081</v>
      </c>
      <c r="C1257" s="172" t="s">
        <v>92</v>
      </c>
      <c r="D1257" s="172" t="s">
        <v>96</v>
      </c>
      <c r="E1257" s="172" t="s">
        <v>59</v>
      </c>
      <c r="F1257" s="172" t="s">
        <v>1386</v>
      </c>
      <c r="G1257" s="172" t="s">
        <v>84</v>
      </c>
      <c r="H1257" s="177">
        <v>1</v>
      </c>
      <c r="I1257" s="178">
        <v>0</v>
      </c>
      <c r="J1257" s="176">
        <v>46078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0</v>
      </c>
    </row>
    <row r="1258" spans="1:16" ht="19.5" hidden="1" customHeight="1">
      <c r="A1258" s="172" t="s">
        <v>2612</v>
      </c>
      <c r="B1258" s="176">
        <v>46081</v>
      </c>
      <c r="C1258" s="172" t="s">
        <v>92</v>
      </c>
      <c r="D1258" s="172" t="s">
        <v>97</v>
      </c>
      <c r="E1258" s="172" t="s">
        <v>59</v>
      </c>
      <c r="F1258" s="172" t="s">
        <v>1386</v>
      </c>
      <c r="G1258" s="172" t="s">
        <v>84</v>
      </c>
      <c r="H1258" s="177">
        <v>1</v>
      </c>
      <c r="I1258" s="178">
        <v>0</v>
      </c>
      <c r="J1258" s="176">
        <v>46078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-56.94</v>
      </c>
    </row>
    <row r="1259" spans="1:16" ht="19.5" hidden="1" customHeight="1">
      <c r="A1259" s="172" t="s">
        <v>2612</v>
      </c>
      <c r="B1259" s="176">
        <v>46081</v>
      </c>
      <c r="C1259" s="172" t="s">
        <v>81</v>
      </c>
      <c r="D1259" s="172" t="s">
        <v>98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0</v>
      </c>
      <c r="J1259" s="176">
        <v>46078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-15</v>
      </c>
    </row>
    <row r="1260" spans="1:16" ht="19.5" hidden="1" customHeight="1">
      <c r="A1260" s="172" t="s">
        <v>2613</v>
      </c>
      <c r="B1260" s="176">
        <v>46081</v>
      </c>
      <c r="C1260" s="172" t="s">
        <v>92</v>
      </c>
      <c r="D1260" s="172" t="s">
        <v>24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2400</v>
      </c>
      <c r="J1260" s="176">
        <v>46075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-127.72</v>
      </c>
    </row>
    <row r="1261" spans="1:16" ht="19.5" hidden="1" customHeight="1">
      <c r="A1261" s="172" t="s">
        <v>2613</v>
      </c>
      <c r="B1261" s="176">
        <v>46081</v>
      </c>
      <c r="C1261" s="172" t="s">
        <v>100</v>
      </c>
      <c r="D1261" s="172" t="s">
        <v>101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2400</v>
      </c>
      <c r="J1261" s="176">
        <v>46075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927.62</v>
      </c>
    </row>
    <row r="1262" spans="1:16" ht="19.5" hidden="1" customHeight="1">
      <c r="A1262" s="172" t="s">
        <v>2613</v>
      </c>
      <c r="B1262" s="176">
        <v>46081</v>
      </c>
      <c r="C1262" s="172" t="s">
        <v>100</v>
      </c>
      <c r="D1262" s="172" t="s">
        <v>102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2400</v>
      </c>
      <c r="J1262" s="176">
        <v>46075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9.2799999999999994</v>
      </c>
    </row>
    <row r="1263" spans="1:16" ht="19.5" hidden="1" customHeight="1">
      <c r="A1263" s="172" t="s">
        <v>2613</v>
      </c>
      <c r="B1263" s="176">
        <v>46081</v>
      </c>
      <c r="C1263" s="172" t="s">
        <v>100</v>
      </c>
      <c r="D1263" s="172" t="s">
        <v>103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2400</v>
      </c>
      <c r="J1263" s="176">
        <v>46075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1463.1</v>
      </c>
    </row>
    <row r="1264" spans="1:16" ht="19.5" hidden="1" customHeight="1">
      <c r="A1264" s="172" t="s">
        <v>2613</v>
      </c>
      <c r="B1264" s="176">
        <v>46081</v>
      </c>
      <c r="C1264" s="172" t="s">
        <v>104</v>
      </c>
      <c r="D1264" s="172" t="s">
        <v>105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2400</v>
      </c>
      <c r="J1264" s="176">
        <v>46075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-1032</v>
      </c>
    </row>
    <row r="1265" spans="1:16" ht="19.5" hidden="1" customHeight="1">
      <c r="A1265" s="172" t="s">
        <v>2613</v>
      </c>
      <c r="B1265" s="176">
        <v>46081</v>
      </c>
      <c r="C1265" s="172" t="s">
        <v>81</v>
      </c>
      <c r="D1265" s="172" t="s">
        <v>95</v>
      </c>
      <c r="E1265" s="172" t="s">
        <v>59</v>
      </c>
      <c r="F1265" s="172" t="s">
        <v>1386</v>
      </c>
      <c r="G1265" s="172" t="s">
        <v>84</v>
      </c>
      <c r="H1265" s="177">
        <v>1</v>
      </c>
      <c r="I1265" s="178">
        <v>2400</v>
      </c>
      <c r="J1265" s="176">
        <v>46075</v>
      </c>
      <c r="K1265" s="172" t="s">
        <v>93</v>
      </c>
      <c r="L1265" s="172" t="s">
        <v>94</v>
      </c>
      <c r="M1265" s="179">
        <v>0.43</v>
      </c>
      <c r="N1265" s="177"/>
      <c r="O1265" s="177"/>
      <c r="P1265" s="180">
        <v>-10.06</v>
      </c>
    </row>
    <row r="1266" spans="1:16" ht="19.5" hidden="1" customHeight="1">
      <c r="A1266" s="172" t="s">
        <v>2614</v>
      </c>
      <c r="B1266" s="176">
        <v>46081</v>
      </c>
      <c r="C1266" s="172" t="s">
        <v>92</v>
      </c>
      <c r="D1266" s="172" t="s">
        <v>24</v>
      </c>
      <c r="E1266" s="172" t="s">
        <v>43</v>
      </c>
      <c r="F1266" s="172" t="s">
        <v>125</v>
      </c>
      <c r="G1266" s="172" t="s">
        <v>84</v>
      </c>
      <c r="H1266" s="177">
        <v>1</v>
      </c>
      <c r="I1266" s="178">
        <v>2500</v>
      </c>
      <c r="J1266" s="176">
        <v>46075</v>
      </c>
      <c r="K1266" s="172" t="s">
        <v>93</v>
      </c>
      <c r="L1266" s="172" t="s">
        <v>94</v>
      </c>
      <c r="M1266" s="179">
        <v>0.43</v>
      </c>
      <c r="N1266" s="177"/>
      <c r="O1266" s="177">
        <v>37</v>
      </c>
      <c r="P1266" s="180">
        <v>-115.48</v>
      </c>
    </row>
    <row r="1267" spans="1:16" ht="19.5" hidden="1" customHeight="1">
      <c r="A1267" s="172" t="s">
        <v>2614</v>
      </c>
      <c r="B1267" s="176">
        <v>46081</v>
      </c>
      <c r="C1267" s="172" t="s">
        <v>100</v>
      </c>
      <c r="D1267" s="172" t="s">
        <v>101</v>
      </c>
      <c r="E1267" s="172" t="s">
        <v>43</v>
      </c>
      <c r="F1267" s="172" t="s">
        <v>125</v>
      </c>
      <c r="G1267" s="172" t="s">
        <v>84</v>
      </c>
      <c r="H1267" s="177">
        <v>1</v>
      </c>
      <c r="I1267" s="178">
        <v>2500</v>
      </c>
      <c r="J1267" s="176">
        <v>46075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1012.37</v>
      </c>
    </row>
    <row r="1268" spans="1:16" ht="19.5" hidden="1" customHeight="1">
      <c r="A1268" s="172" t="s">
        <v>2614</v>
      </c>
      <c r="B1268" s="176">
        <v>46081</v>
      </c>
      <c r="C1268" s="172" t="s">
        <v>100</v>
      </c>
      <c r="D1268" s="172" t="s">
        <v>102</v>
      </c>
      <c r="E1268" s="172" t="s">
        <v>43</v>
      </c>
      <c r="F1268" s="172" t="s">
        <v>125</v>
      </c>
      <c r="G1268" s="172" t="s">
        <v>84</v>
      </c>
      <c r="H1268" s="177">
        <v>1</v>
      </c>
      <c r="I1268" s="178">
        <v>2500</v>
      </c>
      <c r="J1268" s="176">
        <v>46075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10.119999999999999</v>
      </c>
    </row>
    <row r="1269" spans="1:16" ht="19.5" hidden="1" customHeight="1">
      <c r="A1269" s="172" t="s">
        <v>2614</v>
      </c>
      <c r="B1269" s="176">
        <v>46081</v>
      </c>
      <c r="C1269" s="172" t="s">
        <v>100</v>
      </c>
      <c r="D1269" s="172" t="s">
        <v>103</v>
      </c>
      <c r="E1269" s="172" t="s">
        <v>43</v>
      </c>
      <c r="F1269" s="172" t="s">
        <v>125</v>
      </c>
      <c r="G1269" s="172" t="s">
        <v>84</v>
      </c>
      <c r="H1269" s="177">
        <v>1</v>
      </c>
      <c r="I1269" s="178">
        <v>2500</v>
      </c>
      <c r="J1269" s="176">
        <v>46075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1477.51</v>
      </c>
    </row>
    <row r="1270" spans="1:16" ht="19.5" hidden="1" customHeight="1">
      <c r="A1270" s="172" t="s">
        <v>2614</v>
      </c>
      <c r="B1270" s="176">
        <v>46081</v>
      </c>
      <c r="C1270" s="172" t="s">
        <v>104</v>
      </c>
      <c r="D1270" s="172" t="s">
        <v>105</v>
      </c>
      <c r="E1270" s="172" t="s">
        <v>43</v>
      </c>
      <c r="F1270" s="172" t="s">
        <v>125</v>
      </c>
      <c r="G1270" s="172" t="s">
        <v>84</v>
      </c>
      <c r="H1270" s="177">
        <v>1</v>
      </c>
      <c r="I1270" s="178">
        <v>2500</v>
      </c>
      <c r="J1270" s="176">
        <v>46075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-1075</v>
      </c>
    </row>
    <row r="1271" spans="1:16" ht="19.5" hidden="1" customHeight="1">
      <c r="A1271" s="172" t="s">
        <v>2614</v>
      </c>
      <c r="B1271" s="176">
        <v>46081</v>
      </c>
      <c r="C1271" s="172" t="s">
        <v>81</v>
      </c>
      <c r="D1271" s="172" t="s">
        <v>95</v>
      </c>
      <c r="E1271" s="172" t="s">
        <v>43</v>
      </c>
      <c r="F1271" s="172" t="s">
        <v>125</v>
      </c>
      <c r="G1271" s="172" t="s">
        <v>84</v>
      </c>
      <c r="H1271" s="177">
        <v>1</v>
      </c>
      <c r="I1271" s="178">
        <v>2500</v>
      </c>
      <c r="J1271" s="176">
        <v>46075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2613</v>
      </c>
      <c r="B1272" s="176">
        <v>46081</v>
      </c>
      <c r="C1272" s="172" t="s">
        <v>81</v>
      </c>
      <c r="D1272" s="172" t="s">
        <v>82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0</v>
      </c>
      <c r="J1272" s="176">
        <v>46075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-17.62</v>
      </c>
    </row>
    <row r="1273" spans="1:16" ht="19.5" hidden="1" customHeight="1">
      <c r="A1273" s="172" t="s">
        <v>2614</v>
      </c>
      <c r="B1273" s="176">
        <v>46081</v>
      </c>
      <c r="C1273" s="172" t="s">
        <v>81</v>
      </c>
      <c r="D1273" s="172" t="s">
        <v>82</v>
      </c>
      <c r="E1273" s="172" t="s">
        <v>43</v>
      </c>
      <c r="F1273" s="172" t="s">
        <v>125</v>
      </c>
      <c r="G1273" s="172" t="s">
        <v>84</v>
      </c>
      <c r="H1273" s="177">
        <v>1</v>
      </c>
      <c r="I1273" s="178">
        <v>0</v>
      </c>
      <c r="J1273" s="176">
        <v>46075</v>
      </c>
      <c r="K1273" s="172" t="s">
        <v>85</v>
      </c>
      <c r="L1273" s="172" t="s">
        <v>85</v>
      </c>
      <c r="M1273" s="179">
        <v>0</v>
      </c>
      <c r="N1273" s="177"/>
      <c r="O1273" s="177"/>
      <c r="P1273" s="180">
        <v>-19.239999999999998</v>
      </c>
    </row>
    <row r="1274" spans="1:16" ht="19.5" hidden="1" customHeight="1">
      <c r="A1274" s="172" t="s">
        <v>2615</v>
      </c>
      <c r="B1274" s="176">
        <v>46081</v>
      </c>
      <c r="C1274" s="172" t="s">
        <v>92</v>
      </c>
      <c r="D1274" s="172" t="s">
        <v>24</v>
      </c>
      <c r="E1274" s="172" t="s">
        <v>60</v>
      </c>
      <c r="F1274" s="172" t="s">
        <v>1426</v>
      </c>
      <c r="G1274" s="172" t="s">
        <v>84</v>
      </c>
      <c r="H1274" s="177">
        <v>1</v>
      </c>
      <c r="I1274" s="178">
        <v>2500</v>
      </c>
      <c r="J1274" s="176">
        <v>46079</v>
      </c>
      <c r="K1274" s="172" t="s">
        <v>93</v>
      </c>
      <c r="L1274" s="172" t="s">
        <v>94</v>
      </c>
      <c r="M1274" s="179">
        <v>0.43</v>
      </c>
      <c r="N1274" s="177"/>
      <c r="O1274" s="177">
        <v>37</v>
      </c>
      <c r="P1274" s="180">
        <v>-129.72</v>
      </c>
    </row>
    <row r="1275" spans="1:16" ht="19.5" hidden="1" customHeight="1">
      <c r="A1275" s="172" t="s">
        <v>2615</v>
      </c>
      <c r="B1275" s="176">
        <v>46081</v>
      </c>
      <c r="C1275" s="172" t="s">
        <v>100</v>
      </c>
      <c r="D1275" s="172" t="s">
        <v>101</v>
      </c>
      <c r="E1275" s="172" t="s">
        <v>60</v>
      </c>
      <c r="F1275" s="172" t="s">
        <v>1426</v>
      </c>
      <c r="G1275" s="172" t="s">
        <v>84</v>
      </c>
      <c r="H1275" s="177">
        <v>1</v>
      </c>
      <c r="I1275" s="178">
        <v>2500</v>
      </c>
      <c r="J1275" s="176">
        <v>46079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1178.0999999999999</v>
      </c>
    </row>
    <row r="1276" spans="1:16" ht="19.5" hidden="1" customHeight="1">
      <c r="A1276" s="172" t="s">
        <v>2615</v>
      </c>
      <c r="B1276" s="176">
        <v>46081</v>
      </c>
      <c r="C1276" s="172" t="s">
        <v>100</v>
      </c>
      <c r="D1276" s="172" t="s">
        <v>102</v>
      </c>
      <c r="E1276" s="172" t="s">
        <v>60</v>
      </c>
      <c r="F1276" s="172" t="s">
        <v>1426</v>
      </c>
      <c r="G1276" s="172" t="s">
        <v>84</v>
      </c>
      <c r="H1276" s="177">
        <v>1</v>
      </c>
      <c r="I1276" s="178">
        <v>2500</v>
      </c>
      <c r="J1276" s="176">
        <v>46079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0</v>
      </c>
    </row>
    <row r="1277" spans="1:16" ht="19.5" hidden="1" customHeight="1">
      <c r="A1277" s="172" t="s">
        <v>2615</v>
      </c>
      <c r="B1277" s="176">
        <v>46081</v>
      </c>
      <c r="C1277" s="172" t="s">
        <v>100</v>
      </c>
      <c r="D1277" s="172" t="s">
        <v>103</v>
      </c>
      <c r="E1277" s="172" t="s">
        <v>60</v>
      </c>
      <c r="F1277" s="172" t="s">
        <v>1426</v>
      </c>
      <c r="G1277" s="172" t="s">
        <v>84</v>
      </c>
      <c r="H1277" s="177">
        <v>1</v>
      </c>
      <c r="I1277" s="178">
        <v>2500</v>
      </c>
      <c r="J1277" s="176">
        <v>46079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1321.9</v>
      </c>
    </row>
    <row r="1278" spans="1:16" ht="19.5" hidden="1" customHeight="1">
      <c r="A1278" s="172" t="s">
        <v>2615</v>
      </c>
      <c r="B1278" s="176">
        <v>46081</v>
      </c>
      <c r="C1278" s="172" t="s">
        <v>104</v>
      </c>
      <c r="D1278" s="172" t="s">
        <v>105</v>
      </c>
      <c r="E1278" s="172" t="s">
        <v>60</v>
      </c>
      <c r="F1278" s="172" t="s">
        <v>1426</v>
      </c>
      <c r="G1278" s="172" t="s">
        <v>84</v>
      </c>
      <c r="H1278" s="177">
        <v>1</v>
      </c>
      <c r="I1278" s="178">
        <v>2500</v>
      </c>
      <c r="J1278" s="176">
        <v>46079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-1075</v>
      </c>
    </row>
    <row r="1279" spans="1:16" ht="19.5" hidden="1" customHeight="1">
      <c r="A1279" s="172" t="s">
        <v>2616</v>
      </c>
      <c r="B1279" s="176">
        <v>46081</v>
      </c>
      <c r="C1279" s="172" t="s">
        <v>92</v>
      </c>
      <c r="D1279" s="172" t="s">
        <v>24</v>
      </c>
      <c r="E1279" s="172" t="s">
        <v>58</v>
      </c>
      <c r="F1279" s="172" t="s">
        <v>1300</v>
      </c>
      <c r="G1279" s="172" t="s">
        <v>84</v>
      </c>
      <c r="H1279" s="177">
        <v>1</v>
      </c>
      <c r="I1279" s="178">
        <v>2400</v>
      </c>
      <c r="J1279" s="176">
        <v>46075</v>
      </c>
      <c r="K1279" s="172" t="s">
        <v>93</v>
      </c>
      <c r="L1279" s="172" t="s">
        <v>94</v>
      </c>
      <c r="M1279" s="179">
        <v>0.43</v>
      </c>
      <c r="N1279" s="177"/>
      <c r="O1279" s="177">
        <v>37</v>
      </c>
      <c r="P1279" s="180">
        <v>-127.72</v>
      </c>
    </row>
    <row r="1280" spans="1:16" ht="19.5" hidden="1" customHeight="1">
      <c r="A1280" s="172" t="s">
        <v>2616</v>
      </c>
      <c r="B1280" s="176">
        <v>46081</v>
      </c>
      <c r="C1280" s="172" t="s">
        <v>100</v>
      </c>
      <c r="D1280" s="172" t="s">
        <v>101</v>
      </c>
      <c r="E1280" s="172" t="s">
        <v>58</v>
      </c>
      <c r="F1280" s="172" t="s">
        <v>1300</v>
      </c>
      <c r="G1280" s="172" t="s">
        <v>84</v>
      </c>
      <c r="H1280" s="177">
        <v>1</v>
      </c>
      <c r="I1280" s="178">
        <v>2400</v>
      </c>
      <c r="J1280" s="176">
        <v>46075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999.05</v>
      </c>
    </row>
    <row r="1281" spans="1:16" ht="19.5" hidden="1" customHeight="1">
      <c r="A1281" s="172" t="s">
        <v>2616</v>
      </c>
      <c r="B1281" s="176">
        <v>46081</v>
      </c>
      <c r="C1281" s="172" t="s">
        <v>100</v>
      </c>
      <c r="D1281" s="172" t="s">
        <v>102</v>
      </c>
      <c r="E1281" s="172" t="s">
        <v>58</v>
      </c>
      <c r="F1281" s="172" t="s">
        <v>1300</v>
      </c>
      <c r="G1281" s="172" t="s">
        <v>84</v>
      </c>
      <c r="H1281" s="177">
        <v>1</v>
      </c>
      <c r="I1281" s="178">
        <v>2400</v>
      </c>
      <c r="J1281" s="176">
        <v>46075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9.99</v>
      </c>
    </row>
    <row r="1282" spans="1:16" ht="19.5" hidden="1" customHeight="1">
      <c r="A1282" s="172" t="s">
        <v>2616</v>
      </c>
      <c r="B1282" s="176">
        <v>46081</v>
      </c>
      <c r="C1282" s="172" t="s">
        <v>100</v>
      </c>
      <c r="D1282" s="172" t="s">
        <v>103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2400</v>
      </c>
      <c r="J1282" s="176">
        <v>46075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1390.96</v>
      </c>
    </row>
    <row r="1283" spans="1:16" ht="19.5" hidden="1" customHeight="1">
      <c r="A1283" s="172" t="s">
        <v>2616</v>
      </c>
      <c r="B1283" s="176">
        <v>46081</v>
      </c>
      <c r="C1283" s="172" t="s">
        <v>104</v>
      </c>
      <c r="D1283" s="172" t="s">
        <v>105</v>
      </c>
      <c r="E1283" s="172" t="s">
        <v>58</v>
      </c>
      <c r="F1283" s="172" t="s">
        <v>1300</v>
      </c>
      <c r="G1283" s="172" t="s">
        <v>84</v>
      </c>
      <c r="H1283" s="177">
        <v>1</v>
      </c>
      <c r="I1283" s="178">
        <v>2400</v>
      </c>
      <c r="J1283" s="176">
        <v>46075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-1032</v>
      </c>
    </row>
    <row r="1284" spans="1:16" ht="19.5" hidden="1" customHeight="1">
      <c r="A1284" s="172" t="s">
        <v>2616</v>
      </c>
      <c r="B1284" s="176">
        <v>46081</v>
      </c>
      <c r="C1284" s="172" t="s">
        <v>81</v>
      </c>
      <c r="D1284" s="172" t="s">
        <v>95</v>
      </c>
      <c r="E1284" s="172" t="s">
        <v>58</v>
      </c>
      <c r="F1284" s="172" t="s">
        <v>1300</v>
      </c>
      <c r="G1284" s="172" t="s">
        <v>84</v>
      </c>
      <c r="H1284" s="177">
        <v>1</v>
      </c>
      <c r="I1284" s="178">
        <v>2400</v>
      </c>
      <c r="J1284" s="176">
        <v>46075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-10.96</v>
      </c>
    </row>
    <row r="1285" spans="1:16" ht="19.5" hidden="1" customHeight="1">
      <c r="A1285" s="172" t="s">
        <v>2617</v>
      </c>
      <c r="B1285" s="176">
        <v>46081</v>
      </c>
      <c r="C1285" s="172" t="s">
        <v>92</v>
      </c>
      <c r="D1285" s="172" t="s">
        <v>24</v>
      </c>
      <c r="E1285" s="172" t="s">
        <v>43</v>
      </c>
      <c r="F1285" s="172" t="s">
        <v>125</v>
      </c>
      <c r="G1285" s="172" t="s">
        <v>84</v>
      </c>
      <c r="H1285" s="177">
        <v>1</v>
      </c>
      <c r="I1285" s="178">
        <v>0</v>
      </c>
      <c r="J1285" s="176">
        <v>46077</v>
      </c>
      <c r="K1285" s="172" t="s">
        <v>93</v>
      </c>
      <c r="L1285" s="172" t="s">
        <v>94</v>
      </c>
      <c r="M1285" s="179">
        <v>0</v>
      </c>
      <c r="N1285" s="177"/>
      <c r="O1285" s="177">
        <v>36</v>
      </c>
      <c r="P1285" s="180">
        <v>-46.77</v>
      </c>
    </row>
    <row r="1286" spans="1:16" ht="19.5" hidden="1" customHeight="1">
      <c r="A1286" s="172" t="s">
        <v>2617</v>
      </c>
      <c r="B1286" s="176">
        <v>46081</v>
      </c>
      <c r="C1286" s="172" t="s">
        <v>81</v>
      </c>
      <c r="D1286" s="172" t="s">
        <v>95</v>
      </c>
      <c r="E1286" s="172" t="s">
        <v>43</v>
      </c>
      <c r="F1286" s="172" t="s">
        <v>125</v>
      </c>
      <c r="G1286" s="172" t="s">
        <v>84</v>
      </c>
      <c r="H1286" s="177">
        <v>1</v>
      </c>
      <c r="I1286" s="178">
        <v>0</v>
      </c>
      <c r="J1286" s="176">
        <v>46077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-17.399999999999999</v>
      </c>
    </row>
    <row r="1287" spans="1:16" ht="19.5" hidden="1" customHeight="1">
      <c r="A1287" s="172" t="s">
        <v>2617</v>
      </c>
      <c r="B1287" s="176">
        <v>46081</v>
      </c>
      <c r="C1287" s="172" t="s">
        <v>92</v>
      </c>
      <c r="D1287" s="172" t="s">
        <v>96</v>
      </c>
      <c r="E1287" s="172" t="s">
        <v>43</v>
      </c>
      <c r="F1287" s="172" t="s">
        <v>125</v>
      </c>
      <c r="G1287" s="172" t="s">
        <v>84</v>
      </c>
      <c r="H1287" s="177">
        <v>1</v>
      </c>
      <c r="I1287" s="178">
        <v>0</v>
      </c>
      <c r="J1287" s="176">
        <v>46077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2617</v>
      </c>
      <c r="B1288" s="176">
        <v>46081</v>
      </c>
      <c r="C1288" s="172" t="s">
        <v>92</v>
      </c>
      <c r="D1288" s="172" t="s">
        <v>97</v>
      </c>
      <c r="E1288" s="172" t="s">
        <v>43</v>
      </c>
      <c r="F1288" s="172" t="s">
        <v>125</v>
      </c>
      <c r="G1288" s="172" t="s">
        <v>84</v>
      </c>
      <c r="H1288" s="177">
        <v>1</v>
      </c>
      <c r="I1288" s="178">
        <v>0</v>
      </c>
      <c r="J1288" s="176">
        <v>46077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2617</v>
      </c>
      <c r="B1289" s="176">
        <v>46081</v>
      </c>
      <c r="C1289" s="172" t="s">
        <v>81</v>
      </c>
      <c r="D1289" s="172" t="s">
        <v>98</v>
      </c>
      <c r="E1289" s="172" t="s">
        <v>43</v>
      </c>
      <c r="F1289" s="172" t="s">
        <v>125</v>
      </c>
      <c r="G1289" s="172" t="s">
        <v>84</v>
      </c>
      <c r="H1289" s="177">
        <v>1</v>
      </c>
      <c r="I1289" s="178">
        <v>0</v>
      </c>
      <c r="J1289" s="176">
        <v>46077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2616</v>
      </c>
      <c r="B1290" s="176">
        <v>46081</v>
      </c>
      <c r="C1290" s="172" t="s">
        <v>81</v>
      </c>
      <c r="D1290" s="172" t="s">
        <v>82</v>
      </c>
      <c r="E1290" s="172" t="s">
        <v>58</v>
      </c>
      <c r="F1290" s="172" t="s">
        <v>1300</v>
      </c>
      <c r="G1290" s="172" t="s">
        <v>84</v>
      </c>
      <c r="H1290" s="177">
        <v>1</v>
      </c>
      <c r="I1290" s="178">
        <v>0</v>
      </c>
      <c r="J1290" s="176">
        <v>46075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-18.98</v>
      </c>
    </row>
    <row r="1291" spans="1:16" ht="19.5" hidden="1" customHeight="1">
      <c r="A1291" s="172" t="s">
        <v>2618</v>
      </c>
      <c r="B1291" s="176">
        <v>46081</v>
      </c>
      <c r="C1291" s="172" t="s">
        <v>92</v>
      </c>
      <c r="D1291" s="172" t="s">
        <v>24</v>
      </c>
      <c r="E1291" s="172" t="s">
        <v>42</v>
      </c>
      <c r="F1291" s="172" t="s">
        <v>89</v>
      </c>
      <c r="G1291" s="172" t="s">
        <v>84</v>
      </c>
      <c r="H1291" s="177">
        <v>1</v>
      </c>
      <c r="I1291" s="178">
        <v>2600</v>
      </c>
      <c r="J1291" s="176">
        <v>46080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-110.41</v>
      </c>
    </row>
    <row r="1292" spans="1:16" ht="19.5" hidden="1" customHeight="1">
      <c r="A1292" s="172" t="s">
        <v>2618</v>
      </c>
      <c r="B1292" s="176">
        <v>46081</v>
      </c>
      <c r="C1292" s="172" t="s">
        <v>100</v>
      </c>
      <c r="D1292" s="172" t="s">
        <v>101</v>
      </c>
      <c r="E1292" s="172" t="s">
        <v>42</v>
      </c>
      <c r="F1292" s="172" t="s">
        <v>89</v>
      </c>
      <c r="G1292" s="172" t="s">
        <v>84</v>
      </c>
      <c r="H1292" s="177">
        <v>1</v>
      </c>
      <c r="I1292" s="178">
        <v>2600</v>
      </c>
      <c r="J1292" s="176">
        <v>46080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1072.31</v>
      </c>
    </row>
    <row r="1293" spans="1:16" ht="19.5" hidden="1" customHeight="1">
      <c r="A1293" s="172" t="s">
        <v>2618</v>
      </c>
      <c r="B1293" s="176">
        <v>46081</v>
      </c>
      <c r="C1293" s="172" t="s">
        <v>100</v>
      </c>
      <c r="D1293" s="172" t="s">
        <v>102</v>
      </c>
      <c r="E1293" s="172" t="s">
        <v>42</v>
      </c>
      <c r="F1293" s="172" t="s">
        <v>89</v>
      </c>
      <c r="G1293" s="172" t="s">
        <v>84</v>
      </c>
      <c r="H1293" s="177">
        <v>1</v>
      </c>
      <c r="I1293" s="178">
        <v>2600</v>
      </c>
      <c r="J1293" s="176">
        <v>46080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10.72</v>
      </c>
    </row>
    <row r="1294" spans="1:16" ht="19.5" hidden="1" customHeight="1">
      <c r="A1294" s="172" t="s">
        <v>2618</v>
      </c>
      <c r="B1294" s="176">
        <v>46081</v>
      </c>
      <c r="C1294" s="172" t="s">
        <v>100</v>
      </c>
      <c r="D1294" s="172" t="s">
        <v>103</v>
      </c>
      <c r="E1294" s="172" t="s">
        <v>42</v>
      </c>
      <c r="F1294" s="172" t="s">
        <v>89</v>
      </c>
      <c r="G1294" s="172" t="s">
        <v>84</v>
      </c>
      <c r="H1294" s="177">
        <v>1</v>
      </c>
      <c r="I1294" s="178">
        <v>2600</v>
      </c>
      <c r="J1294" s="176">
        <v>46080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1516.97</v>
      </c>
    </row>
    <row r="1295" spans="1:16" ht="19.5" hidden="1" customHeight="1">
      <c r="A1295" s="172" t="s">
        <v>2618</v>
      </c>
      <c r="B1295" s="176">
        <v>46081</v>
      </c>
      <c r="C1295" s="172" t="s">
        <v>104</v>
      </c>
      <c r="D1295" s="172" t="s">
        <v>105</v>
      </c>
      <c r="E1295" s="172" t="s">
        <v>42</v>
      </c>
      <c r="F1295" s="172" t="s">
        <v>89</v>
      </c>
      <c r="G1295" s="172" t="s">
        <v>84</v>
      </c>
      <c r="H1295" s="177">
        <v>1</v>
      </c>
      <c r="I1295" s="178">
        <v>2600</v>
      </c>
      <c r="J1295" s="176">
        <v>46080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-1118</v>
      </c>
    </row>
    <row r="1296" spans="1:16" ht="19.5" hidden="1" customHeight="1">
      <c r="A1296" s="172" t="s">
        <v>2618</v>
      </c>
      <c r="B1296" s="176">
        <v>46081</v>
      </c>
      <c r="C1296" s="172" t="s">
        <v>81</v>
      </c>
      <c r="D1296" s="172" t="s">
        <v>95</v>
      </c>
      <c r="E1296" s="172" t="s">
        <v>42</v>
      </c>
      <c r="F1296" s="172" t="s">
        <v>89</v>
      </c>
      <c r="G1296" s="172" t="s">
        <v>84</v>
      </c>
      <c r="H1296" s="177">
        <v>1</v>
      </c>
      <c r="I1296" s="178">
        <v>2600</v>
      </c>
      <c r="J1296" s="176">
        <v>46080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-10.49</v>
      </c>
    </row>
    <row r="1297" spans="1:16" ht="19.5" hidden="1" customHeight="1">
      <c r="A1297" s="172" t="s">
        <v>2619</v>
      </c>
      <c r="B1297" s="176">
        <v>46081</v>
      </c>
      <c r="C1297" s="172" t="s">
        <v>92</v>
      </c>
      <c r="D1297" s="172" t="s">
        <v>24</v>
      </c>
      <c r="E1297" s="172" t="s">
        <v>52</v>
      </c>
      <c r="F1297" s="172" t="s">
        <v>90</v>
      </c>
      <c r="G1297" s="172" t="s">
        <v>84</v>
      </c>
      <c r="H1297" s="177">
        <v>1</v>
      </c>
      <c r="I1297" s="178">
        <v>2500</v>
      </c>
      <c r="J1297" s="176">
        <v>46076</v>
      </c>
      <c r="K1297" s="172" t="s">
        <v>93</v>
      </c>
      <c r="L1297" s="172" t="s">
        <v>94</v>
      </c>
      <c r="M1297" s="179">
        <v>0.43</v>
      </c>
      <c r="N1297" s="177"/>
      <c r="O1297" s="177">
        <v>37</v>
      </c>
      <c r="P1297" s="180">
        <v>-129.72</v>
      </c>
    </row>
    <row r="1298" spans="1:16" ht="19.5" hidden="1" customHeight="1">
      <c r="A1298" s="172" t="s">
        <v>2619</v>
      </c>
      <c r="B1298" s="176">
        <v>46081</v>
      </c>
      <c r="C1298" s="172" t="s">
        <v>100</v>
      </c>
      <c r="D1298" s="172" t="s">
        <v>101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2500</v>
      </c>
      <c r="J1298" s="176">
        <v>46076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930.54</v>
      </c>
    </row>
    <row r="1299" spans="1:16" ht="19.5" hidden="1" customHeight="1">
      <c r="A1299" s="172" t="s">
        <v>2619</v>
      </c>
      <c r="B1299" s="176">
        <v>46081</v>
      </c>
      <c r="C1299" s="172" t="s">
        <v>100</v>
      </c>
      <c r="D1299" s="172" t="s">
        <v>102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2500</v>
      </c>
      <c r="J1299" s="176">
        <v>46076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9.31</v>
      </c>
    </row>
    <row r="1300" spans="1:16" ht="19.5" hidden="1" customHeight="1">
      <c r="A1300" s="172" t="s">
        <v>2619</v>
      </c>
      <c r="B1300" s="176">
        <v>46081</v>
      </c>
      <c r="C1300" s="172" t="s">
        <v>100</v>
      </c>
      <c r="D1300" s="172" t="s">
        <v>103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2500</v>
      </c>
      <c r="J1300" s="176">
        <v>46076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1560.15</v>
      </c>
    </row>
    <row r="1301" spans="1:16" ht="19.5" hidden="1" customHeight="1">
      <c r="A1301" s="172" t="s">
        <v>2619</v>
      </c>
      <c r="B1301" s="176">
        <v>46081</v>
      </c>
      <c r="C1301" s="172" t="s">
        <v>104</v>
      </c>
      <c r="D1301" s="172" t="s">
        <v>105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2500</v>
      </c>
      <c r="J1301" s="176">
        <v>46076</v>
      </c>
      <c r="K1301" s="172" t="s">
        <v>93</v>
      </c>
      <c r="L1301" s="172" t="s">
        <v>94</v>
      </c>
      <c r="M1301" s="179">
        <v>0.43</v>
      </c>
      <c r="N1301" s="177"/>
      <c r="O1301" s="177"/>
      <c r="P1301" s="180">
        <v>-1075</v>
      </c>
    </row>
    <row r="1302" spans="1:16" ht="19.5" hidden="1" customHeight="1">
      <c r="A1302" s="172" t="s">
        <v>2619</v>
      </c>
      <c r="B1302" s="176">
        <v>46081</v>
      </c>
      <c r="C1302" s="172" t="s">
        <v>81</v>
      </c>
      <c r="D1302" s="172" t="s">
        <v>95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2500</v>
      </c>
      <c r="J1302" s="176">
        <v>46076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-13.18</v>
      </c>
    </row>
    <row r="1303" spans="1:16" ht="19.5" hidden="1" customHeight="1">
      <c r="A1303" s="172" t="s">
        <v>2618</v>
      </c>
      <c r="B1303" s="176">
        <v>46081</v>
      </c>
      <c r="C1303" s="172" t="s">
        <v>81</v>
      </c>
      <c r="D1303" s="172" t="s">
        <v>82</v>
      </c>
      <c r="E1303" s="172" t="s">
        <v>42</v>
      </c>
      <c r="F1303" s="172" t="s">
        <v>89</v>
      </c>
      <c r="G1303" s="172" t="s">
        <v>84</v>
      </c>
      <c r="H1303" s="177">
        <v>1</v>
      </c>
      <c r="I1303" s="178">
        <v>0</v>
      </c>
      <c r="J1303" s="176">
        <v>46080</v>
      </c>
      <c r="K1303" s="172" t="s">
        <v>85</v>
      </c>
      <c r="L1303" s="172" t="s">
        <v>85</v>
      </c>
      <c r="M1303" s="179">
        <v>0</v>
      </c>
      <c r="N1303" s="177"/>
      <c r="O1303" s="177"/>
      <c r="P1303" s="180">
        <v>-20.37</v>
      </c>
    </row>
    <row r="1304" spans="1:16" ht="19.5" hidden="1" customHeight="1">
      <c r="A1304" s="172" t="s">
        <v>2619</v>
      </c>
      <c r="B1304" s="176">
        <v>46081</v>
      </c>
      <c r="C1304" s="172" t="s">
        <v>81</v>
      </c>
      <c r="D1304" s="172" t="s">
        <v>82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0</v>
      </c>
      <c r="J1304" s="176">
        <v>46076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-17.68</v>
      </c>
    </row>
    <row r="1305" spans="1:16" ht="19.5" hidden="1" customHeight="1">
      <c r="A1305" s="172" t="s">
        <v>2620</v>
      </c>
      <c r="B1305" s="176">
        <v>46081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46081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-19.04</v>
      </c>
    </row>
    <row r="1306" spans="1:16" ht="19.5" hidden="1" customHeight="1">
      <c r="A1306" s="172" t="s">
        <v>2621</v>
      </c>
      <c r="B1306" s="176">
        <v>46081</v>
      </c>
      <c r="C1306" s="172" t="s">
        <v>92</v>
      </c>
      <c r="D1306" s="172" t="s">
        <v>24</v>
      </c>
      <c r="E1306" s="172" t="s">
        <v>43</v>
      </c>
      <c r="F1306" s="172" t="s">
        <v>125</v>
      </c>
      <c r="G1306" s="172" t="s">
        <v>84</v>
      </c>
      <c r="H1306" s="177">
        <v>1</v>
      </c>
      <c r="I1306" s="178">
        <v>2500</v>
      </c>
      <c r="J1306" s="176">
        <v>46075</v>
      </c>
      <c r="K1306" s="172" t="s">
        <v>93</v>
      </c>
      <c r="L1306" s="172" t="s">
        <v>94</v>
      </c>
      <c r="M1306" s="179">
        <v>0.43</v>
      </c>
      <c r="N1306" s="177"/>
      <c r="O1306" s="177">
        <v>37</v>
      </c>
      <c r="P1306" s="180">
        <v>-115.48</v>
      </c>
    </row>
    <row r="1307" spans="1:16" ht="19.5" hidden="1" customHeight="1">
      <c r="A1307" s="172" t="s">
        <v>2621</v>
      </c>
      <c r="B1307" s="176">
        <v>46081</v>
      </c>
      <c r="C1307" s="172" t="s">
        <v>100</v>
      </c>
      <c r="D1307" s="172" t="s">
        <v>101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2500</v>
      </c>
      <c r="J1307" s="176">
        <v>46075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903.81</v>
      </c>
    </row>
    <row r="1308" spans="1:16" ht="19.5" hidden="1" customHeight="1">
      <c r="A1308" s="172" t="s">
        <v>2621</v>
      </c>
      <c r="B1308" s="176">
        <v>46081</v>
      </c>
      <c r="C1308" s="172" t="s">
        <v>100</v>
      </c>
      <c r="D1308" s="172" t="s">
        <v>102</v>
      </c>
      <c r="E1308" s="172" t="s">
        <v>43</v>
      </c>
      <c r="F1308" s="172" t="s">
        <v>125</v>
      </c>
      <c r="G1308" s="172" t="s">
        <v>84</v>
      </c>
      <c r="H1308" s="177">
        <v>1</v>
      </c>
      <c r="I1308" s="178">
        <v>2500</v>
      </c>
      <c r="J1308" s="176">
        <v>46075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9.0399999999999991</v>
      </c>
    </row>
    <row r="1309" spans="1:16" ht="19.5" hidden="1" customHeight="1">
      <c r="A1309" s="172" t="s">
        <v>2621</v>
      </c>
      <c r="B1309" s="176">
        <v>46081</v>
      </c>
      <c r="C1309" s="172" t="s">
        <v>100</v>
      </c>
      <c r="D1309" s="172" t="s">
        <v>103</v>
      </c>
      <c r="E1309" s="172" t="s">
        <v>43</v>
      </c>
      <c r="F1309" s="172" t="s">
        <v>125</v>
      </c>
      <c r="G1309" s="172" t="s">
        <v>84</v>
      </c>
      <c r="H1309" s="177">
        <v>1</v>
      </c>
      <c r="I1309" s="178">
        <v>2500</v>
      </c>
      <c r="J1309" s="176">
        <v>46075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1587.15</v>
      </c>
    </row>
    <row r="1310" spans="1:16" ht="19.5" hidden="1" customHeight="1">
      <c r="A1310" s="172" t="s">
        <v>2621</v>
      </c>
      <c r="B1310" s="176">
        <v>46081</v>
      </c>
      <c r="C1310" s="172" t="s">
        <v>104</v>
      </c>
      <c r="D1310" s="172" t="s">
        <v>105</v>
      </c>
      <c r="E1310" s="172" t="s">
        <v>43</v>
      </c>
      <c r="F1310" s="172" t="s">
        <v>125</v>
      </c>
      <c r="G1310" s="172" t="s">
        <v>84</v>
      </c>
      <c r="H1310" s="177">
        <v>1</v>
      </c>
      <c r="I1310" s="178">
        <v>2500</v>
      </c>
      <c r="J1310" s="176">
        <v>46075</v>
      </c>
      <c r="K1310" s="172" t="s">
        <v>93</v>
      </c>
      <c r="L1310" s="172" t="s">
        <v>94</v>
      </c>
      <c r="M1310" s="179">
        <v>0.43</v>
      </c>
      <c r="N1310" s="177"/>
      <c r="O1310" s="177"/>
      <c r="P1310" s="180">
        <v>-1075</v>
      </c>
    </row>
    <row r="1311" spans="1:16" ht="19.5" hidden="1" customHeight="1">
      <c r="A1311" s="172" t="s">
        <v>2621</v>
      </c>
      <c r="B1311" s="176">
        <v>46081</v>
      </c>
      <c r="C1311" s="172" t="s">
        <v>81</v>
      </c>
      <c r="D1311" s="172" t="s">
        <v>95</v>
      </c>
      <c r="E1311" s="172" t="s">
        <v>43</v>
      </c>
      <c r="F1311" s="172" t="s">
        <v>125</v>
      </c>
      <c r="G1311" s="172" t="s">
        <v>84</v>
      </c>
      <c r="H1311" s="177">
        <v>1</v>
      </c>
      <c r="I1311" s="178">
        <v>2500</v>
      </c>
      <c r="J1311" s="176">
        <v>46075</v>
      </c>
      <c r="K1311" s="172" t="s">
        <v>93</v>
      </c>
      <c r="L1311" s="172" t="s">
        <v>94</v>
      </c>
      <c r="M1311" s="179">
        <v>0.43</v>
      </c>
      <c r="N1311" s="177"/>
      <c r="O1311" s="177"/>
      <c r="P1311" s="180">
        <v>-12.58</v>
      </c>
    </row>
    <row r="1312" spans="1:16" ht="19.5" hidden="1" customHeight="1">
      <c r="A1312" s="172" t="s">
        <v>1762</v>
      </c>
      <c r="B1312" s="176">
        <v>46081</v>
      </c>
      <c r="C1312" s="172" t="s">
        <v>166</v>
      </c>
      <c r="D1312" s="172" t="s">
        <v>167</v>
      </c>
      <c r="E1312" s="172" t="s">
        <v>60</v>
      </c>
      <c r="F1312" s="172" t="s">
        <v>1426</v>
      </c>
      <c r="G1312" s="172" t="s">
        <v>84</v>
      </c>
      <c r="H1312" s="177">
        <v>1</v>
      </c>
      <c r="I1312" s="178">
        <v>-2000</v>
      </c>
      <c r="J1312" s="176">
        <v>46059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-705.99</v>
      </c>
    </row>
    <row r="1313" spans="1:16" ht="19.5" hidden="1" customHeight="1">
      <c r="A1313" s="172" t="s">
        <v>1762</v>
      </c>
      <c r="B1313" s="176">
        <v>46081</v>
      </c>
      <c r="C1313" s="172" t="s">
        <v>166</v>
      </c>
      <c r="D1313" s="172" t="s">
        <v>102</v>
      </c>
      <c r="E1313" s="172" t="s">
        <v>60</v>
      </c>
      <c r="F1313" s="172" t="s">
        <v>1426</v>
      </c>
      <c r="G1313" s="172" t="s">
        <v>84</v>
      </c>
      <c r="H1313" s="177">
        <v>1</v>
      </c>
      <c r="I1313" s="178">
        <v>-2000</v>
      </c>
      <c r="J1313" s="176">
        <v>46059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-7.06</v>
      </c>
    </row>
    <row r="1314" spans="1:16" ht="19.5" hidden="1" customHeight="1">
      <c r="A1314" s="172" t="s">
        <v>1762</v>
      </c>
      <c r="B1314" s="176">
        <v>46081</v>
      </c>
      <c r="C1314" s="172" t="s">
        <v>166</v>
      </c>
      <c r="D1314" s="172" t="s">
        <v>103</v>
      </c>
      <c r="E1314" s="172" t="s">
        <v>60</v>
      </c>
      <c r="F1314" s="172" t="s">
        <v>1426</v>
      </c>
      <c r="G1314" s="172" t="s">
        <v>84</v>
      </c>
      <c r="H1314" s="177">
        <v>1</v>
      </c>
      <c r="I1314" s="178">
        <v>-2000</v>
      </c>
      <c r="J1314" s="176">
        <v>46059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-1286.95</v>
      </c>
    </row>
    <row r="1315" spans="1:16" ht="19.5" hidden="1" customHeight="1">
      <c r="A1315" s="172" t="s">
        <v>1762</v>
      </c>
      <c r="B1315" s="176">
        <v>46081</v>
      </c>
      <c r="C1315" s="172" t="s">
        <v>104</v>
      </c>
      <c r="D1315" s="172" t="s">
        <v>168</v>
      </c>
      <c r="E1315" s="172" t="s">
        <v>60</v>
      </c>
      <c r="F1315" s="172" t="s">
        <v>1426</v>
      </c>
      <c r="G1315" s="172" t="s">
        <v>84</v>
      </c>
      <c r="H1315" s="177">
        <v>1</v>
      </c>
      <c r="I1315" s="178">
        <v>-2000</v>
      </c>
      <c r="J1315" s="176">
        <v>46059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860</v>
      </c>
    </row>
    <row r="1316" spans="1:16" ht="19.5" hidden="1" customHeight="1">
      <c r="A1316" s="172" t="s">
        <v>2621</v>
      </c>
      <c r="B1316" s="176">
        <v>46081</v>
      </c>
      <c r="C1316" s="172" t="s">
        <v>81</v>
      </c>
      <c r="D1316" s="172" t="s">
        <v>82</v>
      </c>
      <c r="E1316" s="172" t="s">
        <v>43</v>
      </c>
      <c r="F1316" s="172" t="s">
        <v>125</v>
      </c>
      <c r="G1316" s="172" t="s">
        <v>84</v>
      </c>
      <c r="H1316" s="177">
        <v>1</v>
      </c>
      <c r="I1316" s="178">
        <v>0</v>
      </c>
      <c r="J1316" s="176">
        <v>46075</v>
      </c>
      <c r="K1316" s="172" t="s">
        <v>85</v>
      </c>
      <c r="L1316" s="172" t="s">
        <v>85</v>
      </c>
      <c r="M1316" s="179">
        <v>0</v>
      </c>
      <c r="N1316" s="177"/>
      <c r="O1316" s="177"/>
      <c r="P1316" s="180">
        <v>-17.170000000000002</v>
      </c>
    </row>
    <row r="1317" spans="1:16" ht="19.5" hidden="1" customHeight="1">
      <c r="A1317" s="172" t="s">
        <v>1762</v>
      </c>
      <c r="B1317" s="176">
        <v>46081</v>
      </c>
      <c r="C1317" s="172" t="s">
        <v>81</v>
      </c>
      <c r="D1317" s="172" t="s">
        <v>82</v>
      </c>
      <c r="E1317" s="172" t="s">
        <v>60</v>
      </c>
      <c r="F1317" s="172" t="s">
        <v>1426</v>
      </c>
      <c r="G1317" s="172" t="s">
        <v>84</v>
      </c>
      <c r="H1317" s="177">
        <v>1</v>
      </c>
      <c r="I1317" s="178">
        <v>0</v>
      </c>
      <c r="J1317" s="176">
        <v>46059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13.41</v>
      </c>
    </row>
    <row r="1318" spans="1:16" ht="19.5" hidden="1" customHeight="1">
      <c r="A1318" s="172" t="s">
        <v>2622</v>
      </c>
      <c r="B1318" s="176">
        <v>46081</v>
      </c>
      <c r="C1318" s="172" t="s">
        <v>81</v>
      </c>
      <c r="D1318" s="172" t="s">
        <v>82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0</v>
      </c>
      <c r="J1318" s="176">
        <v>46081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-20.07</v>
      </c>
    </row>
    <row r="1319" spans="1:16" ht="19.5" hidden="1" customHeight="1">
      <c r="A1319" s="172" t="s">
        <v>2623</v>
      </c>
      <c r="B1319" s="176">
        <v>46081</v>
      </c>
      <c r="C1319" s="172" t="s">
        <v>92</v>
      </c>
      <c r="D1319" s="172" t="s">
        <v>24</v>
      </c>
      <c r="E1319" s="172" t="s">
        <v>53</v>
      </c>
      <c r="F1319" s="172" t="s">
        <v>120</v>
      </c>
      <c r="G1319" s="172" t="s">
        <v>84</v>
      </c>
      <c r="H1319" s="177">
        <v>1</v>
      </c>
      <c r="I1319" s="178">
        <v>2500</v>
      </c>
      <c r="J1319" s="176">
        <v>46078</v>
      </c>
      <c r="K1319" s="172" t="s">
        <v>93</v>
      </c>
      <c r="L1319" s="172" t="s">
        <v>94</v>
      </c>
      <c r="M1319" s="179">
        <v>0.43</v>
      </c>
      <c r="N1319" s="177"/>
      <c r="O1319" s="177">
        <v>37</v>
      </c>
      <c r="P1319" s="180">
        <v>-129.72</v>
      </c>
    </row>
    <row r="1320" spans="1:16" ht="19.5" hidden="1" customHeight="1">
      <c r="A1320" s="172" t="s">
        <v>2623</v>
      </c>
      <c r="B1320" s="176">
        <v>46081</v>
      </c>
      <c r="C1320" s="172" t="s">
        <v>100</v>
      </c>
      <c r="D1320" s="172" t="s">
        <v>101</v>
      </c>
      <c r="E1320" s="172" t="s">
        <v>53</v>
      </c>
      <c r="F1320" s="172" t="s">
        <v>120</v>
      </c>
      <c r="G1320" s="172" t="s">
        <v>84</v>
      </c>
      <c r="H1320" s="177">
        <v>1</v>
      </c>
      <c r="I1320" s="178">
        <v>2500</v>
      </c>
      <c r="J1320" s="176">
        <v>46078</v>
      </c>
      <c r="K1320" s="172" t="s">
        <v>93</v>
      </c>
      <c r="L1320" s="172" t="s">
        <v>94</v>
      </c>
      <c r="M1320" s="179">
        <v>0</v>
      </c>
      <c r="N1320" s="177"/>
      <c r="O1320" s="177"/>
      <c r="P1320" s="180">
        <v>1068.57</v>
      </c>
    </row>
    <row r="1321" spans="1:16" ht="19.5" hidden="1" customHeight="1">
      <c r="A1321" s="172" t="s">
        <v>2623</v>
      </c>
      <c r="B1321" s="176">
        <v>46081</v>
      </c>
      <c r="C1321" s="172" t="s">
        <v>100</v>
      </c>
      <c r="D1321" s="172" t="s">
        <v>102</v>
      </c>
      <c r="E1321" s="172" t="s">
        <v>53</v>
      </c>
      <c r="F1321" s="172" t="s">
        <v>120</v>
      </c>
      <c r="G1321" s="172" t="s">
        <v>84</v>
      </c>
      <c r="H1321" s="177">
        <v>1</v>
      </c>
      <c r="I1321" s="178">
        <v>2500</v>
      </c>
      <c r="J1321" s="176">
        <v>46078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10.69</v>
      </c>
    </row>
    <row r="1322" spans="1:16" ht="19.5" hidden="1" customHeight="1">
      <c r="A1322" s="172" t="s">
        <v>2623</v>
      </c>
      <c r="B1322" s="176">
        <v>46081</v>
      </c>
      <c r="C1322" s="172" t="s">
        <v>100</v>
      </c>
      <c r="D1322" s="172" t="s">
        <v>103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2500</v>
      </c>
      <c r="J1322" s="176">
        <v>46078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1420.74</v>
      </c>
    </row>
    <row r="1323" spans="1:16" ht="19.5" hidden="1" customHeight="1">
      <c r="A1323" s="172" t="s">
        <v>2623</v>
      </c>
      <c r="B1323" s="176">
        <v>46081</v>
      </c>
      <c r="C1323" s="172" t="s">
        <v>104</v>
      </c>
      <c r="D1323" s="172" t="s">
        <v>105</v>
      </c>
      <c r="E1323" s="172" t="s">
        <v>53</v>
      </c>
      <c r="F1323" s="172" t="s">
        <v>120</v>
      </c>
      <c r="G1323" s="172" t="s">
        <v>84</v>
      </c>
      <c r="H1323" s="177">
        <v>1</v>
      </c>
      <c r="I1323" s="178">
        <v>2500</v>
      </c>
      <c r="J1323" s="176">
        <v>46078</v>
      </c>
      <c r="K1323" s="172" t="s">
        <v>93</v>
      </c>
      <c r="L1323" s="172" t="s">
        <v>94</v>
      </c>
      <c r="M1323" s="179">
        <v>0.43</v>
      </c>
      <c r="N1323" s="177"/>
      <c r="O1323" s="177"/>
      <c r="P1323" s="180">
        <v>-1075</v>
      </c>
    </row>
    <row r="1324" spans="1:16" ht="19.5" hidden="1" customHeight="1">
      <c r="A1324" s="172" t="s">
        <v>2623</v>
      </c>
      <c r="B1324" s="176">
        <v>46081</v>
      </c>
      <c r="C1324" s="172" t="s">
        <v>81</v>
      </c>
      <c r="D1324" s="172" t="s">
        <v>95</v>
      </c>
      <c r="E1324" s="172" t="s">
        <v>53</v>
      </c>
      <c r="F1324" s="172" t="s">
        <v>120</v>
      </c>
      <c r="G1324" s="172" t="s">
        <v>84</v>
      </c>
      <c r="H1324" s="177">
        <v>1</v>
      </c>
      <c r="I1324" s="178">
        <v>2500</v>
      </c>
      <c r="J1324" s="176">
        <v>46078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-25</v>
      </c>
    </row>
    <row r="1325" spans="1:16" ht="19.5" hidden="1" customHeight="1">
      <c r="A1325" s="172" t="s">
        <v>2624</v>
      </c>
      <c r="B1325" s="176">
        <v>46081</v>
      </c>
      <c r="C1325" s="172" t="s">
        <v>92</v>
      </c>
      <c r="D1325" s="172" t="s">
        <v>24</v>
      </c>
      <c r="E1325" s="172" t="s">
        <v>53</v>
      </c>
      <c r="F1325" s="172" t="s">
        <v>120</v>
      </c>
      <c r="G1325" s="172" t="s">
        <v>84</v>
      </c>
      <c r="H1325" s="177">
        <v>1</v>
      </c>
      <c r="I1325" s="178">
        <v>0</v>
      </c>
      <c r="J1325" s="176">
        <v>46072</v>
      </c>
      <c r="K1325" s="172" t="s">
        <v>93</v>
      </c>
      <c r="L1325" s="172" t="s">
        <v>94</v>
      </c>
      <c r="M1325" s="179">
        <v>0</v>
      </c>
      <c r="N1325" s="177"/>
      <c r="O1325" s="177">
        <v>38</v>
      </c>
      <c r="P1325" s="180">
        <v>-56.94</v>
      </c>
    </row>
    <row r="1326" spans="1:16" ht="19.5" hidden="1" customHeight="1">
      <c r="A1326" s="172" t="s">
        <v>2624</v>
      </c>
      <c r="B1326" s="176">
        <v>46081</v>
      </c>
      <c r="C1326" s="172" t="s">
        <v>81</v>
      </c>
      <c r="D1326" s="172" t="s">
        <v>95</v>
      </c>
      <c r="E1326" s="172" t="s">
        <v>53</v>
      </c>
      <c r="F1326" s="172" t="s">
        <v>120</v>
      </c>
      <c r="G1326" s="172" t="s">
        <v>84</v>
      </c>
      <c r="H1326" s="177">
        <v>1</v>
      </c>
      <c r="I1326" s="178">
        <v>0</v>
      </c>
      <c r="J1326" s="176">
        <v>46072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-13.05</v>
      </c>
    </row>
    <row r="1327" spans="1:16" ht="19.5" hidden="1" customHeight="1">
      <c r="A1327" s="172" t="s">
        <v>2624</v>
      </c>
      <c r="B1327" s="176">
        <v>46081</v>
      </c>
      <c r="C1327" s="172" t="s">
        <v>92</v>
      </c>
      <c r="D1327" s="172" t="s">
        <v>96</v>
      </c>
      <c r="E1327" s="172" t="s">
        <v>53</v>
      </c>
      <c r="F1327" s="172" t="s">
        <v>120</v>
      </c>
      <c r="G1327" s="172" t="s">
        <v>84</v>
      </c>
      <c r="H1327" s="177">
        <v>1</v>
      </c>
      <c r="I1327" s="178">
        <v>0</v>
      </c>
      <c r="J1327" s="176">
        <v>46072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0</v>
      </c>
    </row>
    <row r="1328" spans="1:16" ht="19.5" hidden="1" customHeight="1">
      <c r="A1328" s="172" t="s">
        <v>2624</v>
      </c>
      <c r="B1328" s="176">
        <v>46081</v>
      </c>
      <c r="C1328" s="172" t="s">
        <v>92</v>
      </c>
      <c r="D1328" s="172" t="s">
        <v>97</v>
      </c>
      <c r="E1328" s="172" t="s">
        <v>53</v>
      </c>
      <c r="F1328" s="172" t="s">
        <v>120</v>
      </c>
      <c r="G1328" s="172" t="s">
        <v>84</v>
      </c>
      <c r="H1328" s="177">
        <v>1</v>
      </c>
      <c r="I1328" s="178">
        <v>0</v>
      </c>
      <c r="J1328" s="176">
        <v>46072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-56.94</v>
      </c>
    </row>
    <row r="1329" spans="1:16" ht="19.5" hidden="1" customHeight="1">
      <c r="A1329" s="172" t="s">
        <v>2624</v>
      </c>
      <c r="B1329" s="176">
        <v>46081</v>
      </c>
      <c r="C1329" s="172" t="s">
        <v>81</v>
      </c>
      <c r="D1329" s="172" t="s">
        <v>98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46072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-15</v>
      </c>
    </row>
    <row r="1330" spans="1:16" ht="19.5" hidden="1" customHeight="1">
      <c r="A1330" s="172" t="s">
        <v>2625</v>
      </c>
      <c r="B1330" s="176">
        <v>46081</v>
      </c>
      <c r="C1330" s="172" t="s">
        <v>81</v>
      </c>
      <c r="D1330" s="172" t="s">
        <v>82</v>
      </c>
      <c r="E1330" s="172" t="s">
        <v>42</v>
      </c>
      <c r="F1330" s="172" t="s">
        <v>89</v>
      </c>
      <c r="G1330" s="172" t="s">
        <v>84</v>
      </c>
      <c r="H1330" s="177">
        <v>1</v>
      </c>
      <c r="I1330" s="178">
        <v>0</v>
      </c>
      <c r="J1330" s="176">
        <v>46081</v>
      </c>
      <c r="K1330" s="172" t="s">
        <v>85</v>
      </c>
      <c r="L1330" s="172" t="s">
        <v>85</v>
      </c>
      <c r="M1330" s="179">
        <v>0</v>
      </c>
      <c r="N1330" s="177"/>
      <c r="O1330" s="177"/>
      <c r="P1330" s="180">
        <v>-19.25</v>
      </c>
    </row>
    <row r="1331" spans="1:16" ht="19.5" hidden="1" customHeight="1">
      <c r="A1331" s="172" t="s">
        <v>2626</v>
      </c>
      <c r="B1331" s="176">
        <v>46081</v>
      </c>
      <c r="C1331" s="172" t="s">
        <v>81</v>
      </c>
      <c r="D1331" s="172" t="s">
        <v>82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46081</v>
      </c>
      <c r="K1331" s="172" t="s">
        <v>85</v>
      </c>
      <c r="L1331" s="172" t="s">
        <v>85</v>
      </c>
      <c r="M1331" s="179">
        <v>0</v>
      </c>
      <c r="N1331" s="177"/>
      <c r="O1331" s="177"/>
      <c r="P1331" s="180">
        <v>-20.46</v>
      </c>
    </row>
    <row r="1332" spans="1:16" ht="19.5" hidden="1" customHeight="1">
      <c r="A1332" s="172" t="s">
        <v>2623</v>
      </c>
      <c r="B1332" s="176">
        <v>46081</v>
      </c>
      <c r="C1332" s="172" t="s">
        <v>81</v>
      </c>
      <c r="D1332" s="172" t="s">
        <v>82</v>
      </c>
      <c r="E1332" s="172" t="s">
        <v>53</v>
      </c>
      <c r="F1332" s="172" t="s">
        <v>120</v>
      </c>
      <c r="G1332" s="172" t="s">
        <v>84</v>
      </c>
      <c r="H1332" s="177">
        <v>1</v>
      </c>
      <c r="I1332" s="178">
        <v>0</v>
      </c>
      <c r="J1332" s="176">
        <v>46078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-20.3</v>
      </c>
    </row>
    <row r="1333" spans="1:16" ht="19.5" hidden="1" customHeight="1">
      <c r="A1333" s="172" t="s">
        <v>2627</v>
      </c>
      <c r="B1333" s="176">
        <v>46081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2500</v>
      </c>
      <c r="J1333" s="176">
        <v>46079</v>
      </c>
      <c r="K1333" s="172" t="s">
        <v>93</v>
      </c>
      <c r="L1333" s="172" t="s">
        <v>94</v>
      </c>
      <c r="M1333" s="179">
        <v>0.43</v>
      </c>
      <c r="N1333" s="177"/>
      <c r="O1333" s="177">
        <v>37</v>
      </c>
      <c r="P1333" s="180">
        <v>-129.72</v>
      </c>
    </row>
    <row r="1334" spans="1:16" ht="19.5" hidden="1" customHeight="1">
      <c r="A1334" s="172" t="s">
        <v>2627</v>
      </c>
      <c r="B1334" s="176">
        <v>46081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2500</v>
      </c>
      <c r="J1334" s="176">
        <v>46079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1177.1400000000001</v>
      </c>
    </row>
    <row r="1335" spans="1:16" ht="19.5" hidden="1" customHeight="1">
      <c r="A1335" s="172" t="s">
        <v>2627</v>
      </c>
      <c r="B1335" s="176">
        <v>46081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2500</v>
      </c>
      <c r="J1335" s="176">
        <v>46079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11.77</v>
      </c>
    </row>
    <row r="1336" spans="1:16" ht="19.5" hidden="1" customHeight="1">
      <c r="A1336" s="172" t="s">
        <v>2627</v>
      </c>
      <c r="B1336" s="176">
        <v>46081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2500</v>
      </c>
      <c r="J1336" s="176">
        <v>46079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1311.09</v>
      </c>
    </row>
    <row r="1337" spans="1:16" ht="19.5" hidden="1" customHeight="1">
      <c r="A1337" s="172" t="s">
        <v>2627</v>
      </c>
      <c r="B1337" s="176">
        <v>46081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2500</v>
      </c>
      <c r="J1337" s="176">
        <v>46079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-1075</v>
      </c>
    </row>
    <row r="1338" spans="1:16" ht="19.5" hidden="1" customHeight="1">
      <c r="A1338" s="172" t="s">
        <v>2627</v>
      </c>
      <c r="B1338" s="176">
        <v>46081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2500</v>
      </c>
      <c r="J1338" s="176">
        <v>46079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-22.16</v>
      </c>
    </row>
    <row r="1339" spans="1:16" ht="19.5" hidden="1" customHeight="1">
      <c r="A1339" s="172" t="s">
        <v>2627</v>
      </c>
      <c r="B1339" s="176">
        <v>46081</v>
      </c>
      <c r="C1339" s="172" t="s">
        <v>81</v>
      </c>
      <c r="D1339" s="172" t="s">
        <v>82</v>
      </c>
      <c r="E1339" s="172" t="s">
        <v>53</v>
      </c>
      <c r="F1339" s="172" t="s">
        <v>120</v>
      </c>
      <c r="G1339" s="172" t="s">
        <v>84</v>
      </c>
      <c r="H1339" s="177">
        <v>1</v>
      </c>
      <c r="I1339" s="178">
        <v>0</v>
      </c>
      <c r="J1339" s="176">
        <v>46079</v>
      </c>
      <c r="K1339" s="172" t="s">
        <v>85</v>
      </c>
      <c r="L1339" s="172" t="s">
        <v>85</v>
      </c>
      <c r="M1339" s="179">
        <v>0</v>
      </c>
      <c r="N1339" s="177"/>
      <c r="O1339" s="177"/>
      <c r="P1339" s="180">
        <v>-22.37</v>
      </c>
    </row>
    <row r="1340" spans="1:16" ht="19.5" hidden="1" customHeight="1">
      <c r="A1340" s="172" t="s">
        <v>2628</v>
      </c>
      <c r="B1340" s="176">
        <v>46081</v>
      </c>
      <c r="C1340" s="172" t="s">
        <v>81</v>
      </c>
      <c r="D1340" s="172" t="s">
        <v>82</v>
      </c>
      <c r="E1340" s="172" t="s">
        <v>42</v>
      </c>
      <c r="F1340" s="172" t="s">
        <v>89</v>
      </c>
      <c r="G1340" s="172" t="s">
        <v>84</v>
      </c>
      <c r="H1340" s="177">
        <v>1</v>
      </c>
      <c r="I1340" s="178">
        <v>0</v>
      </c>
      <c r="J1340" s="176">
        <v>46081</v>
      </c>
      <c r="K1340" s="172" t="s">
        <v>85</v>
      </c>
      <c r="L1340" s="172" t="s">
        <v>85</v>
      </c>
      <c r="M1340" s="179">
        <v>0</v>
      </c>
      <c r="N1340" s="177"/>
      <c r="O1340" s="177"/>
      <c r="P1340" s="180">
        <v>-7.99</v>
      </c>
    </row>
    <row r="1341" spans="1:16" ht="19.5" hidden="1" customHeight="1">
      <c r="A1341" s="172" t="s">
        <v>2629</v>
      </c>
      <c r="B1341" s="176">
        <v>46081</v>
      </c>
      <c r="C1341" s="172" t="s">
        <v>81</v>
      </c>
      <c r="D1341" s="172" t="s">
        <v>82</v>
      </c>
      <c r="E1341" s="172" t="s">
        <v>43</v>
      </c>
      <c r="F1341" s="172" t="s">
        <v>125</v>
      </c>
      <c r="G1341" s="172" t="s">
        <v>84</v>
      </c>
      <c r="H1341" s="177">
        <v>1</v>
      </c>
      <c r="I1341" s="178">
        <v>0</v>
      </c>
      <c r="J1341" s="176">
        <v>46081</v>
      </c>
      <c r="K1341" s="172" t="s">
        <v>85</v>
      </c>
      <c r="L1341" s="172" t="s">
        <v>85</v>
      </c>
      <c r="M1341" s="179">
        <v>0</v>
      </c>
      <c r="N1341" s="177"/>
      <c r="O1341" s="177"/>
      <c r="P1341" s="180">
        <v>-20.37</v>
      </c>
    </row>
    <row r="1342" spans="1:16" ht="19.5" hidden="1" customHeight="1">
      <c r="A1342" s="172" t="s">
        <v>2630</v>
      </c>
      <c r="B1342" s="176">
        <v>46081</v>
      </c>
      <c r="C1342" s="172" t="s">
        <v>92</v>
      </c>
      <c r="D1342" s="172" t="s">
        <v>24</v>
      </c>
      <c r="E1342" s="172" t="s">
        <v>53</v>
      </c>
      <c r="F1342" s="172" t="s">
        <v>120</v>
      </c>
      <c r="G1342" s="172" t="s">
        <v>84</v>
      </c>
      <c r="H1342" s="177">
        <v>1</v>
      </c>
      <c r="I1342" s="178">
        <v>2600</v>
      </c>
      <c r="J1342" s="176">
        <v>46080</v>
      </c>
      <c r="K1342" s="172" t="s">
        <v>93</v>
      </c>
      <c r="L1342" s="172" t="s">
        <v>94</v>
      </c>
      <c r="M1342" s="179">
        <v>0.43</v>
      </c>
      <c r="N1342" s="177"/>
      <c r="O1342" s="177">
        <v>36</v>
      </c>
      <c r="P1342" s="180">
        <v>-124.24</v>
      </c>
    </row>
    <row r="1343" spans="1:16" ht="19.5" hidden="1" customHeight="1">
      <c r="A1343" s="172" t="s">
        <v>2630</v>
      </c>
      <c r="B1343" s="176">
        <v>46081</v>
      </c>
      <c r="C1343" s="172" t="s">
        <v>100</v>
      </c>
      <c r="D1343" s="172" t="s">
        <v>101</v>
      </c>
      <c r="E1343" s="172" t="s">
        <v>53</v>
      </c>
      <c r="F1343" s="172" t="s">
        <v>120</v>
      </c>
      <c r="G1343" s="172" t="s">
        <v>84</v>
      </c>
      <c r="H1343" s="177">
        <v>1</v>
      </c>
      <c r="I1343" s="178">
        <v>2600</v>
      </c>
      <c r="J1343" s="176">
        <v>46080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503.74</v>
      </c>
    </row>
    <row r="1344" spans="1:16" ht="19.5" hidden="1" customHeight="1">
      <c r="A1344" s="172" t="s">
        <v>2630</v>
      </c>
      <c r="B1344" s="176">
        <v>46081</v>
      </c>
      <c r="C1344" s="172" t="s">
        <v>100</v>
      </c>
      <c r="D1344" s="172" t="s">
        <v>102</v>
      </c>
      <c r="E1344" s="172" t="s">
        <v>53</v>
      </c>
      <c r="F1344" s="172" t="s">
        <v>120</v>
      </c>
      <c r="G1344" s="172" t="s">
        <v>84</v>
      </c>
      <c r="H1344" s="177">
        <v>1</v>
      </c>
      <c r="I1344" s="178">
        <v>2600</v>
      </c>
      <c r="J1344" s="176">
        <v>46080</v>
      </c>
      <c r="K1344" s="172" t="s">
        <v>93</v>
      </c>
      <c r="L1344" s="172" t="s">
        <v>94</v>
      </c>
      <c r="M1344" s="179">
        <v>0</v>
      </c>
      <c r="N1344" s="177"/>
      <c r="O1344" s="177"/>
      <c r="P1344" s="180">
        <v>5.04</v>
      </c>
    </row>
    <row r="1345" spans="1:16" ht="19.5" hidden="1" customHeight="1">
      <c r="A1345" s="172" t="s">
        <v>2630</v>
      </c>
      <c r="B1345" s="176">
        <v>46081</v>
      </c>
      <c r="C1345" s="172" t="s">
        <v>100</v>
      </c>
      <c r="D1345" s="172" t="s">
        <v>103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2600</v>
      </c>
      <c r="J1345" s="176">
        <v>46080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2091.2199999999998</v>
      </c>
    </row>
    <row r="1346" spans="1:16" ht="19.5" hidden="1" customHeight="1">
      <c r="A1346" s="172" t="s">
        <v>2630</v>
      </c>
      <c r="B1346" s="176">
        <v>46081</v>
      </c>
      <c r="C1346" s="172" t="s">
        <v>104</v>
      </c>
      <c r="D1346" s="172" t="s">
        <v>105</v>
      </c>
      <c r="E1346" s="172" t="s">
        <v>53</v>
      </c>
      <c r="F1346" s="172" t="s">
        <v>120</v>
      </c>
      <c r="G1346" s="172" t="s">
        <v>84</v>
      </c>
      <c r="H1346" s="177">
        <v>1</v>
      </c>
      <c r="I1346" s="178">
        <v>2600</v>
      </c>
      <c r="J1346" s="176">
        <v>46080</v>
      </c>
      <c r="K1346" s="172" t="s">
        <v>93</v>
      </c>
      <c r="L1346" s="172" t="s">
        <v>94</v>
      </c>
      <c r="M1346" s="179">
        <v>0.43</v>
      </c>
      <c r="N1346" s="177"/>
      <c r="O1346" s="177"/>
      <c r="P1346" s="180">
        <v>-1118</v>
      </c>
    </row>
    <row r="1347" spans="1:16" ht="19.5" hidden="1" customHeight="1">
      <c r="A1347" s="172" t="s">
        <v>2630</v>
      </c>
      <c r="B1347" s="176">
        <v>46081</v>
      </c>
      <c r="C1347" s="172" t="s">
        <v>81</v>
      </c>
      <c r="D1347" s="172" t="s">
        <v>95</v>
      </c>
      <c r="E1347" s="172" t="s">
        <v>53</v>
      </c>
      <c r="F1347" s="172" t="s">
        <v>120</v>
      </c>
      <c r="G1347" s="172" t="s">
        <v>84</v>
      </c>
      <c r="H1347" s="177">
        <v>1</v>
      </c>
      <c r="I1347" s="178">
        <v>2600</v>
      </c>
      <c r="J1347" s="176">
        <v>46080</v>
      </c>
      <c r="K1347" s="172" t="s">
        <v>93</v>
      </c>
      <c r="L1347" s="172" t="s">
        <v>94</v>
      </c>
      <c r="M1347" s="179">
        <v>0.43</v>
      </c>
      <c r="N1347" s="177"/>
      <c r="O1347" s="177"/>
      <c r="P1347" s="180">
        <v>-12.57</v>
      </c>
    </row>
    <row r="1348" spans="1:16" ht="19.5" hidden="1" customHeight="1">
      <c r="A1348" s="172" t="s">
        <v>2630</v>
      </c>
      <c r="B1348" s="176">
        <v>46081</v>
      </c>
      <c r="C1348" s="172" t="s">
        <v>81</v>
      </c>
      <c r="D1348" s="172" t="s">
        <v>82</v>
      </c>
      <c r="E1348" s="172" t="s">
        <v>53</v>
      </c>
      <c r="F1348" s="172" t="s">
        <v>120</v>
      </c>
      <c r="G1348" s="172" t="s">
        <v>84</v>
      </c>
      <c r="H1348" s="177">
        <v>1</v>
      </c>
      <c r="I1348" s="178">
        <v>0</v>
      </c>
      <c r="J1348" s="176">
        <v>46080</v>
      </c>
      <c r="K1348" s="172" t="s">
        <v>85</v>
      </c>
      <c r="L1348" s="172" t="s">
        <v>85</v>
      </c>
      <c r="M1348" s="179">
        <v>0</v>
      </c>
      <c r="N1348" s="177"/>
      <c r="O1348" s="177"/>
      <c r="P1348" s="180">
        <v>-9.57</v>
      </c>
    </row>
    <row r="1349" spans="1:16" ht="19.5" hidden="1" customHeight="1">
      <c r="A1349" s="172" t="s">
        <v>2631</v>
      </c>
      <c r="B1349" s="176">
        <v>46081</v>
      </c>
      <c r="C1349" s="172" t="s">
        <v>92</v>
      </c>
      <c r="D1349" s="172" t="s">
        <v>24</v>
      </c>
      <c r="E1349" s="172" t="s">
        <v>55</v>
      </c>
      <c r="F1349" s="172" t="s">
        <v>1272</v>
      </c>
      <c r="G1349" s="172" t="s">
        <v>84</v>
      </c>
      <c r="H1349" s="177">
        <v>1</v>
      </c>
      <c r="I1349" s="178">
        <v>0</v>
      </c>
      <c r="J1349" s="176">
        <v>46075</v>
      </c>
      <c r="K1349" s="172" t="s">
        <v>93</v>
      </c>
      <c r="L1349" s="172" t="s">
        <v>94</v>
      </c>
      <c r="M1349" s="179">
        <v>0</v>
      </c>
      <c r="N1349" s="177"/>
      <c r="O1349" s="177">
        <v>37</v>
      </c>
      <c r="P1349" s="180">
        <v>-56.94</v>
      </c>
    </row>
    <row r="1350" spans="1:16" ht="19.5" hidden="1" customHeight="1">
      <c r="A1350" s="172" t="s">
        <v>2631</v>
      </c>
      <c r="B1350" s="176">
        <v>46081</v>
      </c>
      <c r="C1350" s="172" t="s">
        <v>81</v>
      </c>
      <c r="D1350" s="172" t="s">
        <v>95</v>
      </c>
      <c r="E1350" s="172" t="s">
        <v>55</v>
      </c>
      <c r="F1350" s="172" t="s">
        <v>1272</v>
      </c>
      <c r="G1350" s="172" t="s">
        <v>84</v>
      </c>
      <c r="H1350" s="177">
        <v>1</v>
      </c>
      <c r="I1350" s="178">
        <v>0</v>
      </c>
      <c r="J1350" s="176">
        <v>46075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-15.39</v>
      </c>
    </row>
    <row r="1351" spans="1:16" ht="19.5" hidden="1" customHeight="1">
      <c r="A1351" s="172" t="s">
        <v>2631</v>
      </c>
      <c r="B1351" s="176">
        <v>46081</v>
      </c>
      <c r="C1351" s="172" t="s">
        <v>92</v>
      </c>
      <c r="D1351" s="172" t="s">
        <v>96</v>
      </c>
      <c r="E1351" s="172" t="s">
        <v>55</v>
      </c>
      <c r="F1351" s="172" t="s">
        <v>1272</v>
      </c>
      <c r="G1351" s="172" t="s">
        <v>84</v>
      </c>
      <c r="H1351" s="177">
        <v>1</v>
      </c>
      <c r="I1351" s="178">
        <v>0</v>
      </c>
      <c r="J1351" s="176">
        <v>46075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0</v>
      </c>
    </row>
    <row r="1352" spans="1:16" ht="19.5" hidden="1" customHeight="1">
      <c r="A1352" s="172" t="s">
        <v>2631</v>
      </c>
      <c r="B1352" s="176">
        <v>46081</v>
      </c>
      <c r="C1352" s="172" t="s">
        <v>92</v>
      </c>
      <c r="D1352" s="172" t="s">
        <v>97</v>
      </c>
      <c r="E1352" s="172" t="s">
        <v>55</v>
      </c>
      <c r="F1352" s="172" t="s">
        <v>1272</v>
      </c>
      <c r="G1352" s="172" t="s">
        <v>84</v>
      </c>
      <c r="H1352" s="177">
        <v>1</v>
      </c>
      <c r="I1352" s="178">
        <v>0</v>
      </c>
      <c r="J1352" s="176">
        <v>46075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-56.94</v>
      </c>
    </row>
    <row r="1353" spans="1:16" ht="19.5" hidden="1" customHeight="1">
      <c r="A1353" s="172" t="s">
        <v>2631</v>
      </c>
      <c r="B1353" s="176">
        <v>46081</v>
      </c>
      <c r="C1353" s="172" t="s">
        <v>81</v>
      </c>
      <c r="D1353" s="172" t="s">
        <v>98</v>
      </c>
      <c r="E1353" s="172" t="s">
        <v>55</v>
      </c>
      <c r="F1353" s="172" t="s">
        <v>1272</v>
      </c>
      <c r="G1353" s="172" t="s">
        <v>84</v>
      </c>
      <c r="H1353" s="177">
        <v>1</v>
      </c>
      <c r="I1353" s="178">
        <v>0</v>
      </c>
      <c r="J1353" s="176">
        <v>46075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-15</v>
      </c>
    </row>
    <row r="1354" spans="1:16" ht="19.5" hidden="1" customHeight="1">
      <c r="A1354" s="172" t="s">
        <v>2632</v>
      </c>
      <c r="B1354" s="176">
        <v>46081</v>
      </c>
      <c r="C1354" s="172" t="s">
        <v>92</v>
      </c>
      <c r="D1354" s="172" t="s">
        <v>24</v>
      </c>
      <c r="E1354" s="172" t="s">
        <v>41</v>
      </c>
      <c r="F1354" s="172" t="s">
        <v>83</v>
      </c>
      <c r="G1354" s="172" t="s">
        <v>84</v>
      </c>
      <c r="H1354" s="177">
        <v>1</v>
      </c>
      <c r="I1354" s="178">
        <v>2600</v>
      </c>
      <c r="J1354" s="176">
        <v>46080</v>
      </c>
      <c r="K1354" s="172" t="s">
        <v>93</v>
      </c>
      <c r="L1354" s="172" t="s">
        <v>94</v>
      </c>
      <c r="M1354" s="179">
        <v>0.43</v>
      </c>
      <c r="N1354" s="177"/>
      <c r="O1354" s="177">
        <v>36</v>
      </c>
      <c r="P1354" s="180">
        <v>-110.41</v>
      </c>
    </row>
    <row r="1355" spans="1:16" ht="19.5" hidden="1" customHeight="1">
      <c r="A1355" s="172" t="s">
        <v>2632</v>
      </c>
      <c r="B1355" s="176">
        <v>46081</v>
      </c>
      <c r="C1355" s="172" t="s">
        <v>100</v>
      </c>
      <c r="D1355" s="172" t="s">
        <v>101</v>
      </c>
      <c r="E1355" s="172" t="s">
        <v>41</v>
      </c>
      <c r="F1355" s="172" t="s">
        <v>83</v>
      </c>
      <c r="G1355" s="172" t="s">
        <v>84</v>
      </c>
      <c r="H1355" s="177">
        <v>1</v>
      </c>
      <c r="I1355" s="178">
        <v>2600</v>
      </c>
      <c r="J1355" s="176">
        <v>46080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506.67</v>
      </c>
    </row>
    <row r="1356" spans="1:16" ht="19.5" hidden="1" customHeight="1">
      <c r="A1356" s="172" t="s">
        <v>2632</v>
      </c>
      <c r="B1356" s="176">
        <v>46081</v>
      </c>
      <c r="C1356" s="172" t="s">
        <v>100</v>
      </c>
      <c r="D1356" s="172" t="s">
        <v>102</v>
      </c>
      <c r="E1356" s="172" t="s">
        <v>41</v>
      </c>
      <c r="F1356" s="172" t="s">
        <v>83</v>
      </c>
      <c r="G1356" s="172" t="s">
        <v>84</v>
      </c>
      <c r="H1356" s="177">
        <v>1</v>
      </c>
      <c r="I1356" s="178">
        <v>2600</v>
      </c>
      <c r="J1356" s="176">
        <v>46080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0</v>
      </c>
    </row>
    <row r="1357" spans="1:16" ht="19.5" hidden="1" customHeight="1">
      <c r="A1357" s="172" t="s">
        <v>2632</v>
      </c>
      <c r="B1357" s="176">
        <v>46081</v>
      </c>
      <c r="C1357" s="172" t="s">
        <v>100</v>
      </c>
      <c r="D1357" s="172" t="s">
        <v>103</v>
      </c>
      <c r="E1357" s="172" t="s">
        <v>41</v>
      </c>
      <c r="F1357" s="172" t="s">
        <v>83</v>
      </c>
      <c r="G1357" s="172" t="s">
        <v>84</v>
      </c>
      <c r="H1357" s="177">
        <v>1</v>
      </c>
      <c r="I1357" s="178">
        <v>2600</v>
      </c>
      <c r="J1357" s="176">
        <v>46080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2093.33</v>
      </c>
    </row>
    <row r="1358" spans="1:16" ht="19.5" hidden="1" customHeight="1">
      <c r="A1358" s="172" t="s">
        <v>2632</v>
      </c>
      <c r="B1358" s="176">
        <v>46081</v>
      </c>
      <c r="C1358" s="172" t="s">
        <v>104</v>
      </c>
      <c r="D1358" s="172" t="s">
        <v>105</v>
      </c>
      <c r="E1358" s="172" t="s">
        <v>41</v>
      </c>
      <c r="F1358" s="172" t="s">
        <v>83</v>
      </c>
      <c r="G1358" s="172" t="s">
        <v>84</v>
      </c>
      <c r="H1358" s="177">
        <v>1</v>
      </c>
      <c r="I1358" s="178">
        <v>2600</v>
      </c>
      <c r="J1358" s="176">
        <v>46080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-1118</v>
      </c>
    </row>
    <row r="1359" spans="1:16" ht="19.5" hidden="1" customHeight="1">
      <c r="A1359" s="172" t="s">
        <v>2632</v>
      </c>
      <c r="B1359" s="176">
        <v>46081</v>
      </c>
      <c r="C1359" s="172" t="s">
        <v>81</v>
      </c>
      <c r="D1359" s="172" t="s">
        <v>95</v>
      </c>
      <c r="E1359" s="172" t="s">
        <v>41</v>
      </c>
      <c r="F1359" s="172" t="s">
        <v>83</v>
      </c>
      <c r="G1359" s="172" t="s">
        <v>84</v>
      </c>
      <c r="H1359" s="177">
        <v>1</v>
      </c>
      <c r="I1359" s="178">
        <v>2600</v>
      </c>
      <c r="J1359" s="176">
        <v>46080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-13.65</v>
      </c>
    </row>
    <row r="1360" spans="1:16" ht="19.5" hidden="1" customHeight="1">
      <c r="A1360" s="172" t="s">
        <v>2633</v>
      </c>
      <c r="B1360" s="176">
        <v>46081</v>
      </c>
      <c r="C1360" s="172" t="s">
        <v>92</v>
      </c>
      <c r="D1360" s="172" t="s">
        <v>24</v>
      </c>
      <c r="E1360" s="172" t="s">
        <v>58</v>
      </c>
      <c r="F1360" s="172" t="s">
        <v>1300</v>
      </c>
      <c r="G1360" s="172" t="s">
        <v>84</v>
      </c>
      <c r="H1360" s="177">
        <v>1</v>
      </c>
      <c r="I1360" s="178">
        <v>0</v>
      </c>
      <c r="J1360" s="176">
        <v>46070</v>
      </c>
      <c r="K1360" s="172" t="s">
        <v>93</v>
      </c>
      <c r="L1360" s="172" t="s">
        <v>94</v>
      </c>
      <c r="M1360" s="179">
        <v>0</v>
      </c>
      <c r="N1360" s="177"/>
      <c r="O1360" s="177">
        <v>39</v>
      </c>
      <c r="P1360" s="180">
        <v>-56.94</v>
      </c>
    </row>
    <row r="1361" spans="1:16" ht="19.5" hidden="1" customHeight="1">
      <c r="A1361" s="172" t="s">
        <v>2633</v>
      </c>
      <c r="B1361" s="176">
        <v>46081</v>
      </c>
      <c r="C1361" s="172" t="s">
        <v>81</v>
      </c>
      <c r="D1361" s="172" t="s">
        <v>95</v>
      </c>
      <c r="E1361" s="172" t="s">
        <v>58</v>
      </c>
      <c r="F1361" s="172" t="s">
        <v>1300</v>
      </c>
      <c r="G1361" s="172" t="s">
        <v>84</v>
      </c>
      <c r="H1361" s="177">
        <v>1</v>
      </c>
      <c r="I1361" s="178">
        <v>0</v>
      </c>
      <c r="J1361" s="176">
        <v>46070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-15.14</v>
      </c>
    </row>
    <row r="1362" spans="1:16" ht="19.5" hidden="1" customHeight="1">
      <c r="A1362" s="172" t="s">
        <v>2633</v>
      </c>
      <c r="B1362" s="176">
        <v>46081</v>
      </c>
      <c r="C1362" s="172" t="s">
        <v>92</v>
      </c>
      <c r="D1362" s="172" t="s">
        <v>96</v>
      </c>
      <c r="E1362" s="172" t="s">
        <v>58</v>
      </c>
      <c r="F1362" s="172" t="s">
        <v>1300</v>
      </c>
      <c r="G1362" s="172" t="s">
        <v>84</v>
      </c>
      <c r="H1362" s="177">
        <v>1</v>
      </c>
      <c r="I1362" s="178">
        <v>0</v>
      </c>
      <c r="J1362" s="176">
        <v>46070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0</v>
      </c>
    </row>
    <row r="1363" spans="1:16" ht="19.5" hidden="1" customHeight="1">
      <c r="A1363" s="172" t="s">
        <v>2633</v>
      </c>
      <c r="B1363" s="176">
        <v>46081</v>
      </c>
      <c r="C1363" s="172" t="s">
        <v>92</v>
      </c>
      <c r="D1363" s="172" t="s">
        <v>97</v>
      </c>
      <c r="E1363" s="172" t="s">
        <v>58</v>
      </c>
      <c r="F1363" s="172" t="s">
        <v>1300</v>
      </c>
      <c r="G1363" s="172" t="s">
        <v>84</v>
      </c>
      <c r="H1363" s="177">
        <v>1</v>
      </c>
      <c r="I1363" s="178">
        <v>0</v>
      </c>
      <c r="J1363" s="176">
        <v>46070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-56.94</v>
      </c>
    </row>
    <row r="1364" spans="1:16" ht="19.5" hidden="1" customHeight="1">
      <c r="A1364" s="172" t="s">
        <v>2633</v>
      </c>
      <c r="B1364" s="176">
        <v>46081</v>
      </c>
      <c r="C1364" s="172" t="s">
        <v>81</v>
      </c>
      <c r="D1364" s="172" t="s">
        <v>98</v>
      </c>
      <c r="E1364" s="172" t="s">
        <v>58</v>
      </c>
      <c r="F1364" s="172" t="s">
        <v>1300</v>
      </c>
      <c r="G1364" s="172" t="s">
        <v>84</v>
      </c>
      <c r="H1364" s="177">
        <v>1</v>
      </c>
      <c r="I1364" s="178">
        <v>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-15</v>
      </c>
    </row>
    <row r="1365" spans="1:16" ht="19.5" hidden="1" customHeight="1">
      <c r="A1365" s="172" t="s">
        <v>2634</v>
      </c>
      <c r="B1365" s="176">
        <v>46081</v>
      </c>
      <c r="C1365" s="172" t="s">
        <v>92</v>
      </c>
      <c r="D1365" s="172" t="s">
        <v>24</v>
      </c>
      <c r="E1365" s="172" t="s">
        <v>43</v>
      </c>
      <c r="F1365" s="172" t="s">
        <v>125</v>
      </c>
      <c r="G1365" s="172" t="s">
        <v>84</v>
      </c>
      <c r="H1365" s="177">
        <v>1</v>
      </c>
      <c r="I1365" s="178">
        <v>2500</v>
      </c>
      <c r="J1365" s="176">
        <v>46078</v>
      </c>
      <c r="K1365" s="172" t="s">
        <v>93</v>
      </c>
      <c r="L1365" s="172" t="s">
        <v>94</v>
      </c>
      <c r="M1365" s="179">
        <v>0.43</v>
      </c>
      <c r="N1365" s="177"/>
      <c r="O1365" s="177">
        <v>37</v>
      </c>
      <c r="P1365" s="180">
        <v>-115.48</v>
      </c>
    </row>
    <row r="1366" spans="1:16" ht="19.5" hidden="1" customHeight="1">
      <c r="A1366" s="172" t="s">
        <v>2634</v>
      </c>
      <c r="B1366" s="176">
        <v>46081</v>
      </c>
      <c r="C1366" s="172" t="s">
        <v>100</v>
      </c>
      <c r="D1366" s="172" t="s">
        <v>101</v>
      </c>
      <c r="E1366" s="172" t="s">
        <v>43</v>
      </c>
      <c r="F1366" s="172" t="s">
        <v>125</v>
      </c>
      <c r="G1366" s="172" t="s">
        <v>84</v>
      </c>
      <c r="H1366" s="177">
        <v>1</v>
      </c>
      <c r="I1366" s="178">
        <v>2500</v>
      </c>
      <c r="J1366" s="176">
        <v>46078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1092.29</v>
      </c>
    </row>
    <row r="1367" spans="1:16" ht="19.5" hidden="1" customHeight="1">
      <c r="A1367" s="172" t="s">
        <v>2634</v>
      </c>
      <c r="B1367" s="176">
        <v>46081</v>
      </c>
      <c r="C1367" s="172" t="s">
        <v>100</v>
      </c>
      <c r="D1367" s="172" t="s">
        <v>102</v>
      </c>
      <c r="E1367" s="172" t="s">
        <v>43</v>
      </c>
      <c r="F1367" s="172" t="s">
        <v>125</v>
      </c>
      <c r="G1367" s="172" t="s">
        <v>84</v>
      </c>
      <c r="H1367" s="177">
        <v>1</v>
      </c>
      <c r="I1367" s="178">
        <v>2500</v>
      </c>
      <c r="J1367" s="176">
        <v>46078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10.92</v>
      </c>
    </row>
    <row r="1368" spans="1:16" ht="19.5" hidden="1" customHeight="1">
      <c r="A1368" s="172" t="s">
        <v>2634</v>
      </c>
      <c r="B1368" s="176">
        <v>46081</v>
      </c>
      <c r="C1368" s="172" t="s">
        <v>100</v>
      </c>
      <c r="D1368" s="172" t="s">
        <v>103</v>
      </c>
      <c r="E1368" s="172" t="s">
        <v>43</v>
      </c>
      <c r="F1368" s="172" t="s">
        <v>125</v>
      </c>
      <c r="G1368" s="172" t="s">
        <v>84</v>
      </c>
      <c r="H1368" s="177">
        <v>1</v>
      </c>
      <c r="I1368" s="178">
        <v>2500</v>
      </c>
      <c r="J1368" s="176">
        <v>46078</v>
      </c>
      <c r="K1368" s="172" t="s">
        <v>93</v>
      </c>
      <c r="L1368" s="172" t="s">
        <v>94</v>
      </c>
      <c r="M1368" s="179">
        <v>0</v>
      </c>
      <c r="N1368" s="177"/>
      <c r="O1368" s="177"/>
      <c r="P1368" s="180">
        <v>1396.79</v>
      </c>
    </row>
    <row r="1369" spans="1:16" ht="19.5" hidden="1" customHeight="1">
      <c r="A1369" s="172" t="s">
        <v>2634</v>
      </c>
      <c r="B1369" s="176">
        <v>46081</v>
      </c>
      <c r="C1369" s="172" t="s">
        <v>104</v>
      </c>
      <c r="D1369" s="172" t="s">
        <v>105</v>
      </c>
      <c r="E1369" s="172" t="s">
        <v>43</v>
      </c>
      <c r="F1369" s="172" t="s">
        <v>125</v>
      </c>
      <c r="G1369" s="172" t="s">
        <v>84</v>
      </c>
      <c r="H1369" s="177">
        <v>1</v>
      </c>
      <c r="I1369" s="178">
        <v>2500</v>
      </c>
      <c r="J1369" s="176">
        <v>46078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-1075</v>
      </c>
    </row>
    <row r="1370" spans="1:16" ht="19.5" hidden="1" customHeight="1">
      <c r="A1370" s="172" t="s">
        <v>2634</v>
      </c>
      <c r="B1370" s="176">
        <v>46081</v>
      </c>
      <c r="C1370" s="172" t="s">
        <v>81</v>
      </c>
      <c r="D1370" s="172" t="s">
        <v>95</v>
      </c>
      <c r="E1370" s="172" t="s">
        <v>43</v>
      </c>
      <c r="F1370" s="172" t="s">
        <v>125</v>
      </c>
      <c r="G1370" s="172" t="s">
        <v>84</v>
      </c>
      <c r="H1370" s="177">
        <v>1</v>
      </c>
      <c r="I1370" s="178">
        <v>2500</v>
      </c>
      <c r="J1370" s="176">
        <v>46078</v>
      </c>
      <c r="K1370" s="172" t="s">
        <v>93</v>
      </c>
      <c r="L1370" s="172" t="s">
        <v>94</v>
      </c>
      <c r="M1370" s="179">
        <v>0.43</v>
      </c>
      <c r="N1370" s="177"/>
      <c r="O1370" s="177"/>
      <c r="P1370" s="180">
        <v>-11.28</v>
      </c>
    </row>
    <row r="1371" spans="1:16" ht="19.5" hidden="1" customHeight="1">
      <c r="A1371" s="172" t="s">
        <v>2635</v>
      </c>
      <c r="B1371" s="176">
        <v>46081</v>
      </c>
      <c r="C1371" s="172" t="s">
        <v>81</v>
      </c>
      <c r="D1371" s="172" t="s">
        <v>82</v>
      </c>
      <c r="E1371" s="172" t="s">
        <v>42</v>
      </c>
      <c r="F1371" s="172" t="s">
        <v>89</v>
      </c>
      <c r="G1371" s="172" t="s">
        <v>84</v>
      </c>
      <c r="H1371" s="177">
        <v>1</v>
      </c>
      <c r="I1371" s="178">
        <v>0</v>
      </c>
      <c r="J1371" s="176">
        <v>46081</v>
      </c>
      <c r="K1371" s="172" t="s">
        <v>85</v>
      </c>
      <c r="L1371" s="172" t="s">
        <v>85</v>
      </c>
      <c r="M1371" s="179">
        <v>0</v>
      </c>
      <c r="N1371" s="177"/>
      <c r="O1371" s="177"/>
      <c r="P1371" s="180">
        <v>-6.75</v>
      </c>
    </row>
    <row r="1372" spans="1:16" ht="19.5" hidden="1" customHeight="1">
      <c r="A1372" s="172" t="s">
        <v>2634</v>
      </c>
      <c r="B1372" s="176">
        <v>46081</v>
      </c>
      <c r="C1372" s="172" t="s">
        <v>81</v>
      </c>
      <c r="D1372" s="172" t="s">
        <v>82</v>
      </c>
      <c r="E1372" s="172" t="s">
        <v>43</v>
      </c>
      <c r="F1372" s="172" t="s">
        <v>125</v>
      </c>
      <c r="G1372" s="172" t="s">
        <v>84</v>
      </c>
      <c r="H1372" s="177">
        <v>1</v>
      </c>
      <c r="I1372" s="178">
        <v>0</v>
      </c>
      <c r="J1372" s="176">
        <v>46078</v>
      </c>
      <c r="K1372" s="172" t="s">
        <v>85</v>
      </c>
      <c r="L1372" s="172" t="s">
        <v>85</v>
      </c>
      <c r="M1372" s="179">
        <v>0</v>
      </c>
      <c r="N1372" s="177"/>
      <c r="O1372" s="177"/>
      <c r="P1372" s="180">
        <v>-20.75</v>
      </c>
    </row>
    <row r="1373" spans="1:16" ht="19.5" hidden="1" customHeight="1">
      <c r="A1373" s="172" t="s">
        <v>2636</v>
      </c>
      <c r="B1373" s="176">
        <v>46081</v>
      </c>
      <c r="C1373" s="172" t="s">
        <v>92</v>
      </c>
      <c r="D1373" s="172" t="s">
        <v>24</v>
      </c>
      <c r="E1373" s="172" t="s">
        <v>58</v>
      </c>
      <c r="F1373" s="172" t="s">
        <v>1300</v>
      </c>
      <c r="G1373" s="172" t="s">
        <v>84</v>
      </c>
      <c r="H1373" s="177">
        <v>1</v>
      </c>
      <c r="I1373" s="178">
        <v>0</v>
      </c>
      <c r="J1373" s="176">
        <v>46070</v>
      </c>
      <c r="K1373" s="172" t="s">
        <v>93</v>
      </c>
      <c r="L1373" s="172" t="s">
        <v>94</v>
      </c>
      <c r="M1373" s="179">
        <v>0</v>
      </c>
      <c r="N1373" s="177"/>
      <c r="O1373" s="177">
        <v>39</v>
      </c>
      <c r="P1373" s="180">
        <v>-56.94</v>
      </c>
    </row>
    <row r="1374" spans="1:16" ht="19.5" hidden="1" customHeight="1">
      <c r="A1374" s="172" t="s">
        <v>2636</v>
      </c>
      <c r="B1374" s="176">
        <v>46081</v>
      </c>
      <c r="C1374" s="172" t="s">
        <v>81</v>
      </c>
      <c r="D1374" s="172" t="s">
        <v>95</v>
      </c>
      <c r="E1374" s="172" t="s">
        <v>58</v>
      </c>
      <c r="F1374" s="172" t="s">
        <v>1300</v>
      </c>
      <c r="G1374" s="172" t="s">
        <v>84</v>
      </c>
      <c r="H1374" s="177">
        <v>1</v>
      </c>
      <c r="I1374" s="178">
        <v>0</v>
      </c>
      <c r="J1374" s="176">
        <v>46070</v>
      </c>
      <c r="K1374" s="172" t="s">
        <v>93</v>
      </c>
      <c r="L1374" s="172" t="s">
        <v>94</v>
      </c>
      <c r="M1374" s="179">
        <v>0</v>
      </c>
      <c r="N1374" s="177"/>
      <c r="O1374" s="177"/>
      <c r="P1374" s="180">
        <v>-12.02</v>
      </c>
    </row>
    <row r="1375" spans="1:16" ht="19.5" hidden="1" customHeight="1">
      <c r="A1375" s="172" t="s">
        <v>2636</v>
      </c>
      <c r="B1375" s="176">
        <v>46081</v>
      </c>
      <c r="C1375" s="172" t="s">
        <v>92</v>
      </c>
      <c r="D1375" s="172" t="s">
        <v>96</v>
      </c>
      <c r="E1375" s="172" t="s">
        <v>58</v>
      </c>
      <c r="F1375" s="172" t="s">
        <v>1300</v>
      </c>
      <c r="G1375" s="172" t="s">
        <v>84</v>
      </c>
      <c r="H1375" s="177">
        <v>1</v>
      </c>
      <c r="I1375" s="178">
        <v>0</v>
      </c>
      <c r="J1375" s="176">
        <v>46070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0</v>
      </c>
    </row>
    <row r="1376" spans="1:16" ht="19.5" hidden="1" customHeight="1">
      <c r="A1376" s="172" t="s">
        <v>2636</v>
      </c>
      <c r="B1376" s="176">
        <v>46081</v>
      </c>
      <c r="C1376" s="172" t="s">
        <v>92</v>
      </c>
      <c r="D1376" s="172" t="s">
        <v>97</v>
      </c>
      <c r="E1376" s="172" t="s">
        <v>58</v>
      </c>
      <c r="F1376" s="172" t="s">
        <v>1300</v>
      </c>
      <c r="G1376" s="172" t="s">
        <v>84</v>
      </c>
      <c r="H1376" s="177">
        <v>1</v>
      </c>
      <c r="I1376" s="178">
        <v>0</v>
      </c>
      <c r="J1376" s="176">
        <v>46070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-56.94</v>
      </c>
    </row>
    <row r="1377" spans="1:16" ht="19.5" hidden="1" customHeight="1">
      <c r="A1377" s="172" t="s">
        <v>2637</v>
      </c>
      <c r="B1377" s="176">
        <v>46081</v>
      </c>
      <c r="C1377" s="172" t="s">
        <v>92</v>
      </c>
      <c r="D1377" s="172" t="s">
        <v>96</v>
      </c>
      <c r="E1377" s="172" t="s">
        <v>40</v>
      </c>
      <c r="F1377" s="172" t="s">
        <v>197</v>
      </c>
      <c r="G1377" s="172" t="s">
        <v>84</v>
      </c>
      <c r="H1377" s="177">
        <v>1</v>
      </c>
      <c r="I1377" s="178">
        <v>0</v>
      </c>
      <c r="J1377" s="176">
        <v>46076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0</v>
      </c>
    </row>
    <row r="1378" spans="1:16" ht="19.5" hidden="1" customHeight="1">
      <c r="A1378" s="172" t="s">
        <v>2637</v>
      </c>
      <c r="B1378" s="176">
        <v>46081</v>
      </c>
      <c r="C1378" s="172" t="s">
        <v>92</v>
      </c>
      <c r="D1378" s="172" t="s">
        <v>97</v>
      </c>
      <c r="E1378" s="172" t="s">
        <v>40</v>
      </c>
      <c r="F1378" s="172" t="s">
        <v>197</v>
      </c>
      <c r="G1378" s="172" t="s">
        <v>84</v>
      </c>
      <c r="H1378" s="177">
        <v>1</v>
      </c>
      <c r="I1378" s="178">
        <v>0</v>
      </c>
      <c r="J1378" s="176">
        <v>46076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-46.77</v>
      </c>
    </row>
    <row r="1379" spans="1:16" ht="19.5" hidden="1" customHeight="1">
      <c r="A1379" s="172" t="s">
        <v>2637</v>
      </c>
      <c r="B1379" s="176">
        <v>46081</v>
      </c>
      <c r="C1379" s="172" t="s">
        <v>81</v>
      </c>
      <c r="D1379" s="172" t="s">
        <v>98</v>
      </c>
      <c r="E1379" s="172" t="s">
        <v>40</v>
      </c>
      <c r="F1379" s="172" t="s">
        <v>197</v>
      </c>
      <c r="G1379" s="172" t="s">
        <v>84</v>
      </c>
      <c r="H1379" s="177">
        <v>1</v>
      </c>
      <c r="I1379" s="178">
        <v>0</v>
      </c>
      <c r="J1379" s="176">
        <v>46076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-15</v>
      </c>
    </row>
    <row r="1380" spans="1:16" ht="19.5" hidden="1" customHeight="1">
      <c r="A1380" s="172" t="s">
        <v>2637</v>
      </c>
      <c r="B1380" s="176">
        <v>46081</v>
      </c>
      <c r="C1380" s="172" t="s">
        <v>92</v>
      </c>
      <c r="D1380" s="172" t="s">
        <v>24</v>
      </c>
      <c r="E1380" s="172" t="s">
        <v>40</v>
      </c>
      <c r="F1380" s="172" t="s">
        <v>197</v>
      </c>
      <c r="G1380" s="172" t="s">
        <v>84</v>
      </c>
      <c r="H1380" s="177">
        <v>1</v>
      </c>
      <c r="I1380" s="178">
        <v>0</v>
      </c>
      <c r="J1380" s="176">
        <v>46076</v>
      </c>
      <c r="K1380" s="172" t="s">
        <v>93</v>
      </c>
      <c r="L1380" s="172" t="s">
        <v>94</v>
      </c>
      <c r="M1380" s="179">
        <v>0</v>
      </c>
      <c r="N1380" s="177"/>
      <c r="O1380" s="177">
        <v>37</v>
      </c>
      <c r="P1380" s="180">
        <v>-46.77</v>
      </c>
    </row>
    <row r="1381" spans="1:16" ht="19.5" hidden="1" customHeight="1">
      <c r="A1381" s="172" t="s">
        <v>2637</v>
      </c>
      <c r="B1381" s="176">
        <v>46081</v>
      </c>
      <c r="C1381" s="172" t="s">
        <v>81</v>
      </c>
      <c r="D1381" s="172" t="s">
        <v>95</v>
      </c>
      <c r="E1381" s="172" t="s">
        <v>40</v>
      </c>
      <c r="F1381" s="172" t="s">
        <v>197</v>
      </c>
      <c r="G1381" s="172" t="s">
        <v>84</v>
      </c>
      <c r="H1381" s="177">
        <v>1</v>
      </c>
      <c r="I1381" s="178">
        <v>0</v>
      </c>
      <c r="J1381" s="176">
        <v>46076</v>
      </c>
      <c r="K1381" s="172" t="s">
        <v>93</v>
      </c>
      <c r="L1381" s="172" t="s">
        <v>94</v>
      </c>
      <c r="M1381" s="179">
        <v>0</v>
      </c>
      <c r="N1381" s="177"/>
      <c r="O1381" s="177"/>
      <c r="P1381" s="180">
        <v>-11.76</v>
      </c>
    </row>
    <row r="1382" spans="1:16" ht="19.5" hidden="1" customHeight="1">
      <c r="A1382" s="172" t="s">
        <v>2638</v>
      </c>
      <c r="B1382" s="176">
        <v>46081</v>
      </c>
      <c r="C1382" s="172" t="s">
        <v>81</v>
      </c>
      <c r="D1382" s="172" t="s">
        <v>82</v>
      </c>
      <c r="E1382" s="172" t="s">
        <v>42</v>
      </c>
      <c r="F1382" s="172" t="s">
        <v>89</v>
      </c>
      <c r="G1382" s="172" t="s">
        <v>84</v>
      </c>
      <c r="H1382" s="177">
        <v>1</v>
      </c>
      <c r="I1382" s="178">
        <v>0</v>
      </c>
      <c r="J1382" s="176">
        <v>46081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-19.25</v>
      </c>
    </row>
    <row r="1383" spans="1:16" ht="19.5" hidden="1" customHeight="1">
      <c r="A1383" s="172" t="s">
        <v>2548</v>
      </c>
      <c r="B1383" s="176">
        <v>46081</v>
      </c>
      <c r="C1383" s="172" t="s">
        <v>81</v>
      </c>
      <c r="D1383" s="172" t="s">
        <v>82</v>
      </c>
      <c r="E1383" s="172" t="s">
        <v>58</v>
      </c>
      <c r="F1383" s="172" t="s">
        <v>1300</v>
      </c>
      <c r="G1383" s="172" t="s">
        <v>84</v>
      </c>
      <c r="H1383" s="177">
        <v>1</v>
      </c>
      <c r="I1383" s="178">
        <v>0</v>
      </c>
      <c r="J1383" s="176">
        <v>46079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19.8</v>
      </c>
    </row>
    <row r="1384" spans="1:16" ht="19.5" hidden="1" customHeight="1">
      <c r="A1384" s="172" t="s">
        <v>2639</v>
      </c>
      <c r="B1384" s="176">
        <v>46081</v>
      </c>
      <c r="C1384" s="172" t="s">
        <v>92</v>
      </c>
      <c r="D1384" s="172" t="s">
        <v>24</v>
      </c>
      <c r="E1384" s="172" t="s">
        <v>58</v>
      </c>
      <c r="F1384" s="172" t="s">
        <v>1300</v>
      </c>
      <c r="G1384" s="172" t="s">
        <v>84</v>
      </c>
      <c r="H1384" s="177">
        <v>1</v>
      </c>
      <c r="I1384" s="178">
        <v>0</v>
      </c>
      <c r="J1384" s="176">
        <v>46075</v>
      </c>
      <c r="K1384" s="172" t="s">
        <v>93</v>
      </c>
      <c r="L1384" s="172" t="s">
        <v>94</v>
      </c>
      <c r="M1384" s="179">
        <v>0</v>
      </c>
      <c r="N1384" s="177"/>
      <c r="O1384" s="177">
        <v>37</v>
      </c>
      <c r="P1384" s="180">
        <v>-56.94</v>
      </c>
    </row>
    <row r="1385" spans="1:16" ht="19.5" hidden="1" customHeight="1">
      <c r="A1385" s="172" t="s">
        <v>2639</v>
      </c>
      <c r="B1385" s="176">
        <v>46081</v>
      </c>
      <c r="C1385" s="172" t="s">
        <v>81</v>
      </c>
      <c r="D1385" s="172" t="s">
        <v>95</v>
      </c>
      <c r="E1385" s="172" t="s">
        <v>58</v>
      </c>
      <c r="F1385" s="172" t="s">
        <v>1300</v>
      </c>
      <c r="G1385" s="172" t="s">
        <v>84</v>
      </c>
      <c r="H1385" s="177">
        <v>1</v>
      </c>
      <c r="I1385" s="178">
        <v>0</v>
      </c>
      <c r="J1385" s="176">
        <v>46075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-17.37</v>
      </c>
    </row>
    <row r="1386" spans="1:16" ht="19.5" hidden="1" customHeight="1">
      <c r="A1386" s="172" t="s">
        <v>2640</v>
      </c>
      <c r="B1386" s="176">
        <v>46081</v>
      </c>
      <c r="C1386" s="172" t="s">
        <v>92</v>
      </c>
      <c r="D1386" s="172" t="s">
        <v>24</v>
      </c>
      <c r="E1386" s="172" t="s">
        <v>55</v>
      </c>
      <c r="F1386" s="172" t="s">
        <v>1272</v>
      </c>
      <c r="G1386" s="172" t="s">
        <v>84</v>
      </c>
      <c r="H1386" s="177">
        <v>1</v>
      </c>
      <c r="I1386" s="178">
        <v>0</v>
      </c>
      <c r="J1386" s="176">
        <v>46075</v>
      </c>
      <c r="K1386" s="172" t="s">
        <v>93</v>
      </c>
      <c r="L1386" s="172" t="s">
        <v>94</v>
      </c>
      <c r="M1386" s="179">
        <v>0</v>
      </c>
      <c r="N1386" s="177"/>
      <c r="O1386" s="177">
        <v>37</v>
      </c>
      <c r="P1386" s="180">
        <v>-56.94</v>
      </c>
    </row>
    <row r="1387" spans="1:16" ht="19.5" hidden="1" customHeight="1">
      <c r="A1387" s="172" t="s">
        <v>2640</v>
      </c>
      <c r="B1387" s="176">
        <v>46081</v>
      </c>
      <c r="C1387" s="172" t="s">
        <v>81</v>
      </c>
      <c r="D1387" s="172" t="s">
        <v>95</v>
      </c>
      <c r="E1387" s="172" t="s">
        <v>55</v>
      </c>
      <c r="F1387" s="172" t="s">
        <v>1272</v>
      </c>
      <c r="G1387" s="172" t="s">
        <v>84</v>
      </c>
      <c r="H1387" s="177">
        <v>1</v>
      </c>
      <c r="I1387" s="178">
        <v>0</v>
      </c>
      <c r="J1387" s="176">
        <v>46075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-17.37</v>
      </c>
    </row>
    <row r="1388" spans="1:16" ht="19.5" hidden="1" customHeight="1">
      <c r="A1388" s="172" t="s">
        <v>2640</v>
      </c>
      <c r="B1388" s="176">
        <v>46081</v>
      </c>
      <c r="C1388" s="172" t="s">
        <v>92</v>
      </c>
      <c r="D1388" s="172" t="s">
        <v>96</v>
      </c>
      <c r="E1388" s="172" t="s">
        <v>55</v>
      </c>
      <c r="F1388" s="172" t="s">
        <v>1272</v>
      </c>
      <c r="G1388" s="172" t="s">
        <v>84</v>
      </c>
      <c r="H1388" s="177">
        <v>1</v>
      </c>
      <c r="I1388" s="178">
        <v>0</v>
      </c>
      <c r="J1388" s="176">
        <v>46075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0</v>
      </c>
    </row>
    <row r="1389" spans="1:16" ht="19.5" hidden="1" customHeight="1">
      <c r="A1389" s="172" t="s">
        <v>2640</v>
      </c>
      <c r="B1389" s="176">
        <v>46081</v>
      </c>
      <c r="C1389" s="172" t="s">
        <v>92</v>
      </c>
      <c r="D1389" s="172" t="s">
        <v>97</v>
      </c>
      <c r="E1389" s="172" t="s">
        <v>55</v>
      </c>
      <c r="F1389" s="172" t="s">
        <v>1272</v>
      </c>
      <c r="G1389" s="172" t="s">
        <v>84</v>
      </c>
      <c r="H1389" s="177">
        <v>1</v>
      </c>
      <c r="I1389" s="178">
        <v>0</v>
      </c>
      <c r="J1389" s="176">
        <v>46075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-56.94</v>
      </c>
    </row>
    <row r="1390" spans="1:16" ht="19.5" hidden="1" customHeight="1">
      <c r="A1390" s="172" t="s">
        <v>2640</v>
      </c>
      <c r="B1390" s="176">
        <v>46081</v>
      </c>
      <c r="C1390" s="172" t="s">
        <v>81</v>
      </c>
      <c r="D1390" s="172" t="s">
        <v>98</v>
      </c>
      <c r="E1390" s="172" t="s">
        <v>55</v>
      </c>
      <c r="F1390" s="172" t="s">
        <v>1272</v>
      </c>
      <c r="G1390" s="172" t="s">
        <v>84</v>
      </c>
      <c r="H1390" s="177">
        <v>1</v>
      </c>
      <c r="I1390" s="178">
        <v>0</v>
      </c>
      <c r="J1390" s="176">
        <v>46075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-15</v>
      </c>
    </row>
    <row r="1391" spans="1:16" ht="19.5" hidden="1" customHeight="1">
      <c r="A1391" s="172" t="s">
        <v>2639</v>
      </c>
      <c r="B1391" s="176">
        <v>46081</v>
      </c>
      <c r="C1391" s="172" t="s">
        <v>92</v>
      </c>
      <c r="D1391" s="172" t="s">
        <v>96</v>
      </c>
      <c r="E1391" s="172" t="s">
        <v>58</v>
      </c>
      <c r="F1391" s="172" t="s">
        <v>1300</v>
      </c>
      <c r="G1391" s="172" t="s">
        <v>84</v>
      </c>
      <c r="H1391" s="177">
        <v>1</v>
      </c>
      <c r="I1391" s="178">
        <v>0</v>
      </c>
      <c r="J1391" s="176">
        <v>46075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2639</v>
      </c>
      <c r="B1392" s="176">
        <v>46081</v>
      </c>
      <c r="C1392" s="172" t="s">
        <v>92</v>
      </c>
      <c r="D1392" s="172" t="s">
        <v>97</v>
      </c>
      <c r="E1392" s="172" t="s">
        <v>58</v>
      </c>
      <c r="F1392" s="172" t="s">
        <v>1300</v>
      </c>
      <c r="G1392" s="172" t="s">
        <v>84</v>
      </c>
      <c r="H1392" s="177">
        <v>1</v>
      </c>
      <c r="I1392" s="178">
        <v>0</v>
      </c>
      <c r="J1392" s="176">
        <v>46075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2639</v>
      </c>
      <c r="B1393" s="176">
        <v>46081</v>
      </c>
      <c r="C1393" s="172" t="s">
        <v>81</v>
      </c>
      <c r="D1393" s="172" t="s">
        <v>98</v>
      </c>
      <c r="E1393" s="172" t="s">
        <v>58</v>
      </c>
      <c r="F1393" s="172" t="s">
        <v>1300</v>
      </c>
      <c r="G1393" s="172" t="s">
        <v>84</v>
      </c>
      <c r="H1393" s="177">
        <v>1</v>
      </c>
      <c r="I1393" s="178">
        <v>0</v>
      </c>
      <c r="J1393" s="176">
        <v>46075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customHeight="1">
      <c r="A1394" s="172" t="s">
        <v>85</v>
      </c>
      <c r="B1394" s="176">
        <v>46081</v>
      </c>
      <c r="C1394" s="172" t="s">
        <v>109</v>
      </c>
      <c r="D1394" s="172" t="s">
        <v>2499</v>
      </c>
      <c r="E1394" s="172" t="s">
        <v>85</v>
      </c>
      <c r="F1394" s="172" t="s">
        <v>85</v>
      </c>
      <c r="G1394" s="172" t="s">
        <v>85</v>
      </c>
      <c r="H1394" s="177">
        <v>0</v>
      </c>
      <c r="I1394" s="178">
        <v>0</v>
      </c>
      <c r="J1394" s="176">
        <v>46081</v>
      </c>
      <c r="K1394" s="172" t="s">
        <v>85</v>
      </c>
      <c r="L1394" s="172" t="s">
        <v>85</v>
      </c>
      <c r="M1394" s="179">
        <v>0</v>
      </c>
      <c r="N1394" s="177"/>
      <c r="O1394" s="177"/>
      <c r="P1394" s="180">
        <v>-585.6</v>
      </c>
    </row>
    <row r="1395" spans="1:16" ht="19.5" customHeight="1">
      <c r="A1395" s="172" t="s">
        <v>2460</v>
      </c>
      <c r="B1395" s="176">
        <v>46081</v>
      </c>
      <c r="C1395" s="172" t="s">
        <v>109</v>
      </c>
      <c r="D1395" s="172" t="s">
        <v>139</v>
      </c>
      <c r="E1395" s="172" t="s">
        <v>85</v>
      </c>
      <c r="F1395" s="172" t="s">
        <v>85</v>
      </c>
      <c r="G1395" s="172" t="s">
        <v>85</v>
      </c>
      <c r="H1395" s="177">
        <v>0</v>
      </c>
      <c r="I1395" s="178">
        <v>0</v>
      </c>
      <c r="J1395" s="176">
        <v>46081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-291.92</v>
      </c>
    </row>
    <row r="1396" spans="1:16" ht="19.5" customHeight="1">
      <c r="A1396" s="172" t="s">
        <v>2264</v>
      </c>
      <c r="B1396" s="176">
        <v>46081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46081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-430.57</v>
      </c>
    </row>
    <row r="1397" spans="1:16" ht="19.5" customHeight="1">
      <c r="A1397" s="172" t="s">
        <v>2263</v>
      </c>
      <c r="B1397" s="176">
        <v>46081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46081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-360.94</v>
      </c>
    </row>
    <row r="1398" spans="1:16" ht="19.5" customHeight="1">
      <c r="A1398" s="172" t="s">
        <v>2261</v>
      </c>
      <c r="B1398" s="176">
        <v>46081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46081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-425.35</v>
      </c>
    </row>
    <row r="1399" spans="1:16" ht="19.5" customHeight="1">
      <c r="A1399" s="172" t="s">
        <v>2257</v>
      </c>
      <c r="B1399" s="176">
        <v>46081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46081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-365.39</v>
      </c>
    </row>
    <row r="1400" spans="1:16" ht="19.5" customHeight="1">
      <c r="A1400" s="172" t="s">
        <v>1553</v>
      </c>
      <c r="B1400" s="176">
        <v>46081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46081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-573.24</v>
      </c>
    </row>
    <row r="1401" spans="1:16" ht="19.5" customHeight="1">
      <c r="A1401" s="172" t="s">
        <v>141</v>
      </c>
      <c r="B1401" s="176">
        <v>46081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46081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-922.97</v>
      </c>
    </row>
    <row r="1402" spans="1:16" ht="19.5" customHeight="1">
      <c r="A1402" s="172" t="s">
        <v>145</v>
      </c>
      <c r="B1402" s="176">
        <v>46081</v>
      </c>
      <c r="C1402" s="172" t="s">
        <v>109</v>
      </c>
      <c r="D1402" s="172" t="s">
        <v>139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46081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-573.29999999999995</v>
      </c>
    </row>
    <row r="1403" spans="1:16" ht="19.5" customHeight="1">
      <c r="A1403" s="172" t="s">
        <v>144</v>
      </c>
      <c r="B1403" s="176">
        <v>46081</v>
      </c>
      <c r="C1403" s="172" t="s">
        <v>109</v>
      </c>
      <c r="D1403" s="172" t="s">
        <v>139</v>
      </c>
      <c r="E1403" s="172" t="s">
        <v>85</v>
      </c>
      <c r="F1403" s="172" t="s">
        <v>85</v>
      </c>
      <c r="G1403" s="172" t="s">
        <v>85</v>
      </c>
      <c r="H1403" s="177">
        <v>0</v>
      </c>
      <c r="I1403" s="178">
        <v>0</v>
      </c>
      <c r="J1403" s="176">
        <v>46081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-721.45</v>
      </c>
    </row>
    <row r="1404" spans="1:16" ht="19.5" customHeight="1">
      <c r="A1404" s="172" t="s">
        <v>138</v>
      </c>
      <c r="B1404" s="176">
        <v>46081</v>
      </c>
      <c r="C1404" s="172" t="s">
        <v>109</v>
      </c>
      <c r="D1404" s="172" t="s">
        <v>139</v>
      </c>
      <c r="E1404" s="172" t="s">
        <v>85</v>
      </c>
      <c r="F1404" s="172" t="s">
        <v>85</v>
      </c>
      <c r="G1404" s="172" t="s">
        <v>85</v>
      </c>
      <c r="H1404" s="177">
        <v>0</v>
      </c>
      <c r="I1404" s="178">
        <v>0</v>
      </c>
      <c r="J1404" s="176">
        <v>46081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-718.24</v>
      </c>
    </row>
    <row r="1405" spans="1:16" ht="19.5" customHeight="1">
      <c r="A1405" s="172" t="s">
        <v>142</v>
      </c>
      <c r="B1405" s="176">
        <v>46081</v>
      </c>
      <c r="C1405" s="172" t="s">
        <v>109</v>
      </c>
      <c r="D1405" s="172" t="s">
        <v>143</v>
      </c>
      <c r="E1405" s="172" t="s">
        <v>85</v>
      </c>
      <c r="F1405" s="172" t="s">
        <v>85</v>
      </c>
      <c r="G1405" s="172" t="s">
        <v>85</v>
      </c>
      <c r="H1405" s="177">
        <v>0</v>
      </c>
      <c r="I1405" s="178">
        <v>0</v>
      </c>
      <c r="J1405" s="176">
        <v>46081</v>
      </c>
      <c r="K1405" s="172" t="s">
        <v>85</v>
      </c>
      <c r="L1405" s="172" t="s">
        <v>85</v>
      </c>
      <c r="M1405" s="179">
        <v>0</v>
      </c>
      <c r="N1405" s="177"/>
      <c r="O1405" s="177"/>
      <c r="P1405" s="180">
        <v>-4712</v>
      </c>
    </row>
  </sheetData>
  <autoFilter ref="A1:P1405" xr:uid="{2F896D84-E2B8-4889-9774-7FD00AAD8367}">
    <filterColumn colId="2">
      <filters>
        <filter val="Продвижение и реклама"/>
      </filters>
    </filterColumn>
  </autoFilter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CB70-6240-4773-BDF6-CCBF1BDD4C04}">
  <sheetPr filterMode="1"/>
  <dimension ref="A1:P1790"/>
  <sheetViews>
    <sheetView topLeftCell="F1" zoomScale="70" zoomScaleNormal="7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2024</v>
      </c>
      <c r="B2" s="176">
        <v>46069</v>
      </c>
      <c r="C2" s="172" t="s">
        <v>92</v>
      </c>
      <c r="D2" s="172" t="s">
        <v>96</v>
      </c>
      <c r="E2" s="172" t="s">
        <v>56</v>
      </c>
      <c r="F2" s="172" t="s">
        <v>1213</v>
      </c>
      <c r="G2" s="172" t="s">
        <v>84</v>
      </c>
      <c r="H2" s="177">
        <v>1</v>
      </c>
      <c r="I2" s="178">
        <v>0</v>
      </c>
      <c r="J2" s="176">
        <v>46064</v>
      </c>
      <c r="K2" s="172" t="s">
        <v>93</v>
      </c>
      <c r="L2" s="172" t="s">
        <v>94</v>
      </c>
      <c r="M2" s="179">
        <v>0</v>
      </c>
      <c r="N2" s="177"/>
      <c r="O2" s="177"/>
      <c r="P2" s="180">
        <v>0</v>
      </c>
    </row>
    <row r="3" spans="1:16" ht="19.5" hidden="1" customHeight="1">
      <c r="A3" s="172" t="s">
        <v>2024</v>
      </c>
      <c r="B3" s="176">
        <v>46069</v>
      </c>
      <c r="C3" s="172" t="s">
        <v>92</v>
      </c>
      <c r="D3" s="172" t="s">
        <v>97</v>
      </c>
      <c r="E3" s="172" t="s">
        <v>56</v>
      </c>
      <c r="F3" s="172" t="s">
        <v>1213</v>
      </c>
      <c r="G3" s="172" t="s">
        <v>84</v>
      </c>
      <c r="H3" s="177">
        <v>1</v>
      </c>
      <c r="I3" s="178">
        <v>0</v>
      </c>
      <c r="J3" s="176">
        <v>46064</v>
      </c>
      <c r="K3" s="172" t="s">
        <v>93</v>
      </c>
      <c r="L3" s="172" t="s">
        <v>94</v>
      </c>
      <c r="M3" s="179">
        <v>0</v>
      </c>
      <c r="N3" s="177"/>
      <c r="O3" s="177"/>
      <c r="P3" s="180">
        <v>-56.94</v>
      </c>
    </row>
    <row r="4" spans="1:16" ht="19.5" hidden="1" customHeight="1">
      <c r="A4" s="172" t="s">
        <v>2024</v>
      </c>
      <c r="B4" s="176">
        <v>46069</v>
      </c>
      <c r="C4" s="172" t="s">
        <v>81</v>
      </c>
      <c r="D4" s="172" t="s">
        <v>98</v>
      </c>
      <c r="E4" s="172" t="s">
        <v>56</v>
      </c>
      <c r="F4" s="172" t="s">
        <v>1213</v>
      </c>
      <c r="G4" s="172" t="s">
        <v>84</v>
      </c>
      <c r="H4" s="177">
        <v>1</v>
      </c>
      <c r="I4" s="178">
        <v>0</v>
      </c>
      <c r="J4" s="176">
        <v>46064</v>
      </c>
      <c r="K4" s="172" t="s">
        <v>93</v>
      </c>
      <c r="L4" s="172" t="s">
        <v>94</v>
      </c>
      <c r="M4" s="179">
        <v>0</v>
      </c>
      <c r="N4" s="177"/>
      <c r="O4" s="177"/>
      <c r="P4" s="180">
        <v>-15</v>
      </c>
    </row>
    <row r="5" spans="1:16" ht="19.5" hidden="1" customHeight="1">
      <c r="A5" s="172" t="s">
        <v>2024</v>
      </c>
      <c r="B5" s="176">
        <v>46069</v>
      </c>
      <c r="C5" s="172" t="s">
        <v>92</v>
      </c>
      <c r="D5" s="172" t="s">
        <v>24</v>
      </c>
      <c r="E5" s="172" t="s">
        <v>56</v>
      </c>
      <c r="F5" s="172" t="s">
        <v>1213</v>
      </c>
      <c r="G5" s="172" t="s">
        <v>84</v>
      </c>
      <c r="H5" s="177">
        <v>1</v>
      </c>
      <c r="I5" s="178">
        <v>0</v>
      </c>
      <c r="J5" s="176">
        <v>46064</v>
      </c>
      <c r="K5" s="172" t="s">
        <v>93</v>
      </c>
      <c r="L5" s="172" t="s">
        <v>94</v>
      </c>
      <c r="M5" s="179">
        <v>0</v>
      </c>
      <c r="N5" s="177"/>
      <c r="O5" s="177">
        <v>37</v>
      </c>
      <c r="P5" s="180">
        <v>-56.94</v>
      </c>
    </row>
    <row r="6" spans="1:16" ht="19.5" hidden="1" customHeight="1">
      <c r="A6" s="172" t="s">
        <v>2024</v>
      </c>
      <c r="B6" s="176">
        <v>46069</v>
      </c>
      <c r="C6" s="172" t="s">
        <v>81</v>
      </c>
      <c r="D6" s="172" t="s">
        <v>95</v>
      </c>
      <c r="E6" s="172" t="s">
        <v>56</v>
      </c>
      <c r="F6" s="172" t="s">
        <v>1213</v>
      </c>
      <c r="G6" s="172" t="s">
        <v>84</v>
      </c>
      <c r="H6" s="177">
        <v>1</v>
      </c>
      <c r="I6" s="178">
        <v>0</v>
      </c>
      <c r="J6" s="176">
        <v>46064</v>
      </c>
      <c r="K6" s="172" t="s">
        <v>93</v>
      </c>
      <c r="L6" s="172" t="s">
        <v>94</v>
      </c>
      <c r="M6" s="179">
        <v>0</v>
      </c>
      <c r="N6" s="177"/>
      <c r="O6" s="177"/>
      <c r="P6" s="180">
        <v>-14.96</v>
      </c>
    </row>
    <row r="7" spans="1:16" ht="19.5" hidden="1" customHeight="1">
      <c r="A7" s="172" t="s">
        <v>2025</v>
      </c>
      <c r="B7" s="176">
        <v>46069</v>
      </c>
      <c r="C7" s="172" t="s">
        <v>92</v>
      </c>
      <c r="D7" s="172" t="s">
        <v>24</v>
      </c>
      <c r="E7" s="172" t="s">
        <v>42</v>
      </c>
      <c r="F7" s="172" t="s">
        <v>89</v>
      </c>
      <c r="G7" s="172" t="s">
        <v>84</v>
      </c>
      <c r="H7" s="177">
        <v>1</v>
      </c>
      <c r="I7" s="178">
        <v>0</v>
      </c>
      <c r="J7" s="176">
        <v>46053</v>
      </c>
      <c r="K7" s="172" t="s">
        <v>93</v>
      </c>
      <c r="L7" s="172" t="s">
        <v>94</v>
      </c>
      <c r="M7" s="179">
        <v>0</v>
      </c>
      <c r="N7" s="177"/>
      <c r="O7" s="177">
        <v>44</v>
      </c>
      <c r="P7" s="180">
        <v>-46.77</v>
      </c>
    </row>
    <row r="8" spans="1:16" ht="19.5" hidden="1" customHeight="1">
      <c r="A8" s="172" t="s">
        <v>2025</v>
      </c>
      <c r="B8" s="176">
        <v>46069</v>
      </c>
      <c r="C8" s="172" t="s">
        <v>81</v>
      </c>
      <c r="D8" s="172" t="s">
        <v>95</v>
      </c>
      <c r="E8" s="172" t="s">
        <v>42</v>
      </c>
      <c r="F8" s="172" t="s">
        <v>89</v>
      </c>
      <c r="G8" s="172" t="s">
        <v>84</v>
      </c>
      <c r="H8" s="177">
        <v>1</v>
      </c>
      <c r="I8" s="178">
        <v>0</v>
      </c>
      <c r="J8" s="176">
        <v>46053</v>
      </c>
      <c r="K8" s="172" t="s">
        <v>93</v>
      </c>
      <c r="L8" s="172" t="s">
        <v>94</v>
      </c>
      <c r="M8" s="179">
        <v>0</v>
      </c>
      <c r="N8" s="177"/>
      <c r="O8" s="177"/>
      <c r="P8" s="180">
        <v>-25</v>
      </c>
    </row>
    <row r="9" spans="1:16" ht="19.5" hidden="1" customHeight="1">
      <c r="A9" s="172" t="s">
        <v>2026</v>
      </c>
      <c r="B9" s="176">
        <v>46069</v>
      </c>
      <c r="C9" s="172" t="s">
        <v>92</v>
      </c>
      <c r="D9" s="172" t="s">
        <v>96</v>
      </c>
      <c r="E9" s="172" t="s">
        <v>39</v>
      </c>
      <c r="F9" s="172" t="s">
        <v>117</v>
      </c>
      <c r="G9" s="172" t="s">
        <v>84</v>
      </c>
      <c r="H9" s="177">
        <v>1</v>
      </c>
      <c r="I9" s="178">
        <v>0</v>
      </c>
      <c r="J9" s="176">
        <v>46053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2026</v>
      </c>
      <c r="B10" s="176">
        <v>46069</v>
      </c>
      <c r="C10" s="172" t="s">
        <v>92</v>
      </c>
      <c r="D10" s="172" t="s">
        <v>97</v>
      </c>
      <c r="E10" s="172" t="s">
        <v>39</v>
      </c>
      <c r="F10" s="172" t="s">
        <v>117</v>
      </c>
      <c r="G10" s="172" t="s">
        <v>84</v>
      </c>
      <c r="H10" s="177">
        <v>1</v>
      </c>
      <c r="I10" s="178">
        <v>0</v>
      </c>
      <c r="J10" s="176">
        <v>46053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2026</v>
      </c>
      <c r="B11" s="176">
        <v>46069</v>
      </c>
      <c r="C11" s="172" t="s">
        <v>81</v>
      </c>
      <c r="D11" s="172" t="s">
        <v>98</v>
      </c>
      <c r="E11" s="172" t="s">
        <v>39</v>
      </c>
      <c r="F11" s="172" t="s">
        <v>117</v>
      </c>
      <c r="G11" s="172" t="s">
        <v>84</v>
      </c>
      <c r="H11" s="177">
        <v>1</v>
      </c>
      <c r="I11" s="178">
        <v>0</v>
      </c>
      <c r="J11" s="176">
        <v>46053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hidden="1" customHeight="1">
      <c r="A12" s="172" t="s">
        <v>2025</v>
      </c>
      <c r="B12" s="176">
        <v>46069</v>
      </c>
      <c r="C12" s="172" t="s">
        <v>92</v>
      </c>
      <c r="D12" s="172" t="s">
        <v>96</v>
      </c>
      <c r="E12" s="172" t="s">
        <v>42</v>
      </c>
      <c r="F12" s="172" t="s">
        <v>89</v>
      </c>
      <c r="G12" s="172" t="s">
        <v>84</v>
      </c>
      <c r="H12" s="177">
        <v>1</v>
      </c>
      <c r="I12" s="178">
        <v>0</v>
      </c>
      <c r="J12" s="176">
        <v>46053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hidden="1" customHeight="1">
      <c r="A13" s="172" t="s">
        <v>2025</v>
      </c>
      <c r="B13" s="176">
        <v>46069</v>
      </c>
      <c r="C13" s="172" t="s">
        <v>92</v>
      </c>
      <c r="D13" s="172" t="s">
        <v>97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46053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hidden="1" customHeight="1">
      <c r="A14" s="172" t="s">
        <v>2025</v>
      </c>
      <c r="B14" s="176">
        <v>46069</v>
      </c>
      <c r="C14" s="172" t="s">
        <v>81</v>
      </c>
      <c r="D14" s="172" t="s">
        <v>98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46053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hidden="1" customHeight="1">
      <c r="A15" s="172" t="s">
        <v>2026</v>
      </c>
      <c r="B15" s="176">
        <v>46069</v>
      </c>
      <c r="C15" s="172" t="s">
        <v>92</v>
      </c>
      <c r="D15" s="172" t="s">
        <v>24</v>
      </c>
      <c r="E15" s="172" t="s">
        <v>39</v>
      </c>
      <c r="F15" s="172" t="s">
        <v>117</v>
      </c>
      <c r="G15" s="172" t="s">
        <v>84</v>
      </c>
      <c r="H15" s="177">
        <v>1</v>
      </c>
      <c r="I15" s="178">
        <v>0</v>
      </c>
      <c r="J15" s="176">
        <v>46053</v>
      </c>
      <c r="K15" s="172" t="s">
        <v>93</v>
      </c>
      <c r="L15" s="172" t="s">
        <v>94</v>
      </c>
      <c r="M15" s="179">
        <v>0</v>
      </c>
      <c r="N15" s="177"/>
      <c r="O15" s="177">
        <v>44</v>
      </c>
      <c r="P15" s="180">
        <v>-46.77</v>
      </c>
    </row>
    <row r="16" spans="1:16" ht="19.5" hidden="1" customHeight="1">
      <c r="A16" s="172" t="s">
        <v>2026</v>
      </c>
      <c r="B16" s="176">
        <v>46069</v>
      </c>
      <c r="C16" s="172" t="s">
        <v>81</v>
      </c>
      <c r="D16" s="172" t="s">
        <v>95</v>
      </c>
      <c r="E16" s="172" t="s">
        <v>39</v>
      </c>
      <c r="F16" s="172" t="s">
        <v>117</v>
      </c>
      <c r="G16" s="172" t="s">
        <v>84</v>
      </c>
      <c r="H16" s="177">
        <v>1</v>
      </c>
      <c r="I16" s="178">
        <v>0</v>
      </c>
      <c r="J16" s="176">
        <v>46053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-25</v>
      </c>
    </row>
    <row r="17" spans="1:16" ht="19.5" hidden="1" customHeight="1">
      <c r="A17" s="172" t="s">
        <v>2027</v>
      </c>
      <c r="B17" s="176">
        <v>46069</v>
      </c>
      <c r="C17" s="172" t="s">
        <v>92</v>
      </c>
      <c r="D17" s="172" t="s">
        <v>24</v>
      </c>
      <c r="E17" s="172" t="s">
        <v>43</v>
      </c>
      <c r="F17" s="172" t="s">
        <v>125</v>
      </c>
      <c r="G17" s="172" t="s">
        <v>84</v>
      </c>
      <c r="H17" s="177">
        <v>1</v>
      </c>
      <c r="I17" s="178">
        <v>0</v>
      </c>
      <c r="J17" s="176">
        <v>46059</v>
      </c>
      <c r="K17" s="172" t="s">
        <v>93</v>
      </c>
      <c r="L17" s="172" t="s">
        <v>94</v>
      </c>
      <c r="M17" s="179">
        <v>0</v>
      </c>
      <c r="N17" s="177"/>
      <c r="O17" s="177">
        <v>39</v>
      </c>
      <c r="P17" s="180">
        <v>-46.77</v>
      </c>
    </row>
    <row r="18" spans="1:16" ht="19.5" hidden="1" customHeight="1">
      <c r="A18" s="172" t="s">
        <v>2027</v>
      </c>
      <c r="B18" s="176">
        <v>46069</v>
      </c>
      <c r="C18" s="172" t="s">
        <v>81</v>
      </c>
      <c r="D18" s="172" t="s">
        <v>95</v>
      </c>
      <c r="E18" s="172" t="s">
        <v>43</v>
      </c>
      <c r="F18" s="172" t="s">
        <v>125</v>
      </c>
      <c r="G18" s="172" t="s">
        <v>84</v>
      </c>
      <c r="H18" s="177">
        <v>1</v>
      </c>
      <c r="I18" s="178">
        <v>0</v>
      </c>
      <c r="J18" s="176">
        <v>46059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-25</v>
      </c>
    </row>
    <row r="19" spans="1:16" ht="19.5" hidden="1" customHeight="1">
      <c r="A19" s="172" t="s">
        <v>2027</v>
      </c>
      <c r="B19" s="176">
        <v>46069</v>
      </c>
      <c r="C19" s="172" t="s">
        <v>92</v>
      </c>
      <c r="D19" s="172" t="s">
        <v>96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46059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0</v>
      </c>
    </row>
    <row r="20" spans="1:16" ht="19.5" hidden="1" customHeight="1">
      <c r="A20" s="172" t="s">
        <v>2027</v>
      </c>
      <c r="B20" s="176">
        <v>46069</v>
      </c>
      <c r="C20" s="172" t="s">
        <v>92</v>
      </c>
      <c r="D20" s="172" t="s">
        <v>97</v>
      </c>
      <c r="E20" s="172" t="s">
        <v>43</v>
      </c>
      <c r="F20" s="172" t="s">
        <v>125</v>
      </c>
      <c r="G20" s="172" t="s">
        <v>84</v>
      </c>
      <c r="H20" s="177">
        <v>1</v>
      </c>
      <c r="I20" s="178">
        <v>0</v>
      </c>
      <c r="J20" s="176">
        <v>46059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-46.77</v>
      </c>
    </row>
    <row r="21" spans="1:16" ht="19.5" hidden="1" customHeight="1">
      <c r="A21" s="172" t="s">
        <v>2027</v>
      </c>
      <c r="B21" s="176">
        <v>46069</v>
      </c>
      <c r="C21" s="172" t="s">
        <v>81</v>
      </c>
      <c r="D21" s="172" t="s">
        <v>98</v>
      </c>
      <c r="E21" s="172" t="s">
        <v>43</v>
      </c>
      <c r="F21" s="172" t="s">
        <v>125</v>
      </c>
      <c r="G21" s="172" t="s">
        <v>84</v>
      </c>
      <c r="H21" s="177">
        <v>1</v>
      </c>
      <c r="I21" s="178">
        <v>0</v>
      </c>
      <c r="J21" s="176">
        <v>46059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-15</v>
      </c>
    </row>
    <row r="22" spans="1:16" ht="19.5" hidden="1" customHeight="1">
      <c r="A22" s="172" t="s">
        <v>1958</v>
      </c>
      <c r="B22" s="176">
        <v>46069</v>
      </c>
      <c r="C22" s="172" t="s">
        <v>81</v>
      </c>
      <c r="D22" s="172" t="s">
        <v>82</v>
      </c>
      <c r="E22" s="172" t="s">
        <v>58</v>
      </c>
      <c r="F22" s="172" t="s">
        <v>1300</v>
      </c>
      <c r="G22" s="172" t="s">
        <v>84</v>
      </c>
      <c r="H22" s="177">
        <v>1</v>
      </c>
      <c r="I22" s="178">
        <v>0</v>
      </c>
      <c r="J22" s="176">
        <v>46067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27.76</v>
      </c>
    </row>
    <row r="23" spans="1:16" ht="19.5" customHeight="1">
      <c r="A23" s="172" t="s">
        <v>85</v>
      </c>
      <c r="B23" s="176">
        <v>46069</v>
      </c>
      <c r="C23" s="172" t="s">
        <v>109</v>
      </c>
      <c r="D23" s="172" t="s">
        <v>110</v>
      </c>
      <c r="E23" s="172" t="s">
        <v>85</v>
      </c>
      <c r="F23" s="172" t="s">
        <v>85</v>
      </c>
      <c r="G23" s="172" t="s">
        <v>2028</v>
      </c>
      <c r="H23" s="177">
        <v>0</v>
      </c>
      <c r="I23" s="178">
        <v>0</v>
      </c>
      <c r="J23" s="176">
        <v>46069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-150</v>
      </c>
    </row>
    <row r="24" spans="1:16" ht="19.5" hidden="1" customHeight="1">
      <c r="A24" s="172" t="s">
        <v>2029</v>
      </c>
      <c r="B24" s="176">
        <v>46069</v>
      </c>
      <c r="C24" s="172" t="s">
        <v>92</v>
      </c>
      <c r="D24" s="172" t="s">
        <v>24</v>
      </c>
      <c r="E24" s="172" t="s">
        <v>43</v>
      </c>
      <c r="F24" s="172" t="s">
        <v>125</v>
      </c>
      <c r="G24" s="172" t="s">
        <v>84</v>
      </c>
      <c r="H24" s="177">
        <v>1</v>
      </c>
      <c r="I24" s="178">
        <v>0</v>
      </c>
      <c r="J24" s="176">
        <v>46062</v>
      </c>
      <c r="K24" s="172" t="s">
        <v>93</v>
      </c>
      <c r="L24" s="172" t="s">
        <v>94</v>
      </c>
      <c r="M24" s="179">
        <v>0</v>
      </c>
      <c r="N24" s="177"/>
      <c r="O24" s="177">
        <v>39</v>
      </c>
      <c r="P24" s="180">
        <v>-46.77</v>
      </c>
    </row>
    <row r="25" spans="1:16" ht="19.5" hidden="1" customHeight="1">
      <c r="A25" s="172" t="s">
        <v>2029</v>
      </c>
      <c r="B25" s="176">
        <v>46069</v>
      </c>
      <c r="C25" s="172" t="s">
        <v>81</v>
      </c>
      <c r="D25" s="172" t="s">
        <v>95</v>
      </c>
      <c r="E25" s="172" t="s">
        <v>43</v>
      </c>
      <c r="F25" s="172" t="s">
        <v>125</v>
      </c>
      <c r="G25" s="172" t="s">
        <v>84</v>
      </c>
      <c r="H25" s="177">
        <v>1</v>
      </c>
      <c r="I25" s="178">
        <v>0</v>
      </c>
      <c r="J25" s="176">
        <v>46062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-22.81</v>
      </c>
    </row>
    <row r="26" spans="1:16" ht="19.5" hidden="1" customHeight="1">
      <c r="A26" s="172" t="s">
        <v>2029</v>
      </c>
      <c r="B26" s="176">
        <v>46069</v>
      </c>
      <c r="C26" s="172" t="s">
        <v>92</v>
      </c>
      <c r="D26" s="172" t="s">
        <v>96</v>
      </c>
      <c r="E26" s="172" t="s">
        <v>43</v>
      </c>
      <c r="F26" s="172" t="s">
        <v>125</v>
      </c>
      <c r="G26" s="172" t="s">
        <v>84</v>
      </c>
      <c r="H26" s="177">
        <v>1</v>
      </c>
      <c r="I26" s="178">
        <v>0</v>
      </c>
      <c r="J26" s="176">
        <v>46062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0</v>
      </c>
    </row>
    <row r="27" spans="1:16" ht="19.5" hidden="1" customHeight="1">
      <c r="A27" s="172" t="s">
        <v>2029</v>
      </c>
      <c r="B27" s="176">
        <v>46069</v>
      </c>
      <c r="C27" s="172" t="s">
        <v>92</v>
      </c>
      <c r="D27" s="172" t="s">
        <v>97</v>
      </c>
      <c r="E27" s="172" t="s">
        <v>43</v>
      </c>
      <c r="F27" s="172" t="s">
        <v>125</v>
      </c>
      <c r="G27" s="172" t="s">
        <v>84</v>
      </c>
      <c r="H27" s="177">
        <v>1</v>
      </c>
      <c r="I27" s="178">
        <v>0</v>
      </c>
      <c r="J27" s="176">
        <v>46062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-46.77</v>
      </c>
    </row>
    <row r="28" spans="1:16" ht="19.5" hidden="1" customHeight="1">
      <c r="A28" s="172" t="s">
        <v>2029</v>
      </c>
      <c r="B28" s="176">
        <v>46069</v>
      </c>
      <c r="C28" s="172" t="s">
        <v>81</v>
      </c>
      <c r="D28" s="172" t="s">
        <v>98</v>
      </c>
      <c r="E28" s="172" t="s">
        <v>43</v>
      </c>
      <c r="F28" s="172" t="s">
        <v>125</v>
      </c>
      <c r="G28" s="172" t="s">
        <v>84</v>
      </c>
      <c r="H28" s="177">
        <v>1</v>
      </c>
      <c r="I28" s="178">
        <v>0</v>
      </c>
      <c r="J28" s="176">
        <v>46062</v>
      </c>
      <c r="K28" s="172" t="s">
        <v>93</v>
      </c>
      <c r="L28" s="172" t="s">
        <v>94</v>
      </c>
      <c r="M28" s="179">
        <v>0</v>
      </c>
      <c r="N28" s="177"/>
      <c r="O28" s="177"/>
      <c r="P28" s="180">
        <v>-15</v>
      </c>
    </row>
    <row r="29" spans="1:16" ht="19.5" hidden="1" customHeight="1">
      <c r="A29" s="172" t="s">
        <v>2030</v>
      </c>
      <c r="B29" s="176">
        <v>46069</v>
      </c>
      <c r="C29" s="172" t="s">
        <v>92</v>
      </c>
      <c r="D29" s="172" t="s">
        <v>24</v>
      </c>
      <c r="E29" s="172" t="s">
        <v>60</v>
      </c>
      <c r="F29" s="172" t="s">
        <v>1426</v>
      </c>
      <c r="G29" s="172" t="s">
        <v>84</v>
      </c>
      <c r="H29" s="177">
        <v>1</v>
      </c>
      <c r="I29" s="178">
        <v>0</v>
      </c>
      <c r="J29" s="176">
        <v>46064</v>
      </c>
      <c r="K29" s="172" t="s">
        <v>93</v>
      </c>
      <c r="L29" s="172" t="s">
        <v>94</v>
      </c>
      <c r="M29" s="179">
        <v>0</v>
      </c>
      <c r="N29" s="177"/>
      <c r="O29" s="177">
        <v>37</v>
      </c>
      <c r="P29" s="180">
        <v>-56.94</v>
      </c>
    </row>
    <row r="30" spans="1:16" ht="19.5" hidden="1" customHeight="1">
      <c r="A30" s="172" t="s">
        <v>2030</v>
      </c>
      <c r="B30" s="176">
        <v>46069</v>
      </c>
      <c r="C30" s="172" t="s">
        <v>81</v>
      </c>
      <c r="D30" s="172" t="s">
        <v>95</v>
      </c>
      <c r="E30" s="172" t="s">
        <v>60</v>
      </c>
      <c r="F30" s="172" t="s">
        <v>1426</v>
      </c>
      <c r="G30" s="172" t="s">
        <v>84</v>
      </c>
      <c r="H30" s="177">
        <v>1</v>
      </c>
      <c r="I30" s="178">
        <v>0</v>
      </c>
      <c r="J30" s="176">
        <v>46064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-14.76</v>
      </c>
    </row>
    <row r="31" spans="1:16" ht="19.5" hidden="1" customHeight="1">
      <c r="A31" s="172" t="s">
        <v>2030</v>
      </c>
      <c r="B31" s="176">
        <v>46069</v>
      </c>
      <c r="C31" s="172" t="s">
        <v>92</v>
      </c>
      <c r="D31" s="172" t="s">
        <v>96</v>
      </c>
      <c r="E31" s="172" t="s">
        <v>60</v>
      </c>
      <c r="F31" s="172" t="s">
        <v>1426</v>
      </c>
      <c r="G31" s="172" t="s">
        <v>84</v>
      </c>
      <c r="H31" s="177">
        <v>1</v>
      </c>
      <c r="I31" s="178">
        <v>0</v>
      </c>
      <c r="J31" s="176">
        <v>46064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0</v>
      </c>
    </row>
    <row r="32" spans="1:16" ht="19.5" hidden="1" customHeight="1">
      <c r="A32" s="172" t="s">
        <v>2030</v>
      </c>
      <c r="B32" s="176">
        <v>46069</v>
      </c>
      <c r="C32" s="172" t="s">
        <v>92</v>
      </c>
      <c r="D32" s="172" t="s">
        <v>97</v>
      </c>
      <c r="E32" s="172" t="s">
        <v>60</v>
      </c>
      <c r="F32" s="172" t="s">
        <v>1426</v>
      </c>
      <c r="G32" s="172" t="s">
        <v>84</v>
      </c>
      <c r="H32" s="177">
        <v>1</v>
      </c>
      <c r="I32" s="178">
        <v>0</v>
      </c>
      <c r="J32" s="176">
        <v>46064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-56.94</v>
      </c>
    </row>
    <row r="33" spans="1:16" ht="19.5" hidden="1" customHeight="1">
      <c r="A33" s="172" t="s">
        <v>2030</v>
      </c>
      <c r="B33" s="176">
        <v>46069</v>
      </c>
      <c r="C33" s="172" t="s">
        <v>81</v>
      </c>
      <c r="D33" s="172" t="s">
        <v>98</v>
      </c>
      <c r="E33" s="172" t="s">
        <v>60</v>
      </c>
      <c r="F33" s="172" t="s">
        <v>1426</v>
      </c>
      <c r="G33" s="172" t="s">
        <v>84</v>
      </c>
      <c r="H33" s="177">
        <v>1</v>
      </c>
      <c r="I33" s="178">
        <v>0</v>
      </c>
      <c r="J33" s="176">
        <v>46064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-15</v>
      </c>
    </row>
    <row r="34" spans="1:16" ht="19.5" hidden="1" customHeight="1">
      <c r="A34" s="172" t="s">
        <v>2031</v>
      </c>
      <c r="B34" s="176">
        <v>46069</v>
      </c>
      <c r="C34" s="172" t="s">
        <v>92</v>
      </c>
      <c r="D34" s="172" t="s">
        <v>24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2350</v>
      </c>
      <c r="J34" s="176">
        <v>46066</v>
      </c>
      <c r="K34" s="172" t="s">
        <v>93</v>
      </c>
      <c r="L34" s="172" t="s">
        <v>94</v>
      </c>
      <c r="M34" s="179">
        <v>0.43</v>
      </c>
      <c r="N34" s="177"/>
      <c r="O34" s="177">
        <v>36</v>
      </c>
      <c r="P34" s="180">
        <v>-119.74</v>
      </c>
    </row>
    <row r="35" spans="1:16" ht="19.5" hidden="1" customHeight="1">
      <c r="A35" s="172" t="s">
        <v>2031</v>
      </c>
      <c r="B35" s="176">
        <v>46069</v>
      </c>
      <c r="C35" s="172" t="s">
        <v>100</v>
      </c>
      <c r="D35" s="172" t="s">
        <v>101</v>
      </c>
      <c r="E35" s="172" t="s">
        <v>53</v>
      </c>
      <c r="F35" s="172" t="s">
        <v>120</v>
      </c>
      <c r="G35" s="172" t="s">
        <v>84</v>
      </c>
      <c r="H35" s="177">
        <v>1</v>
      </c>
      <c r="I35" s="178">
        <v>2350</v>
      </c>
      <c r="J35" s="176">
        <v>46066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972.43</v>
      </c>
    </row>
    <row r="36" spans="1:16" ht="19.5" hidden="1" customHeight="1">
      <c r="A36" s="172" t="s">
        <v>2031</v>
      </c>
      <c r="B36" s="176">
        <v>46069</v>
      </c>
      <c r="C36" s="172" t="s">
        <v>100</v>
      </c>
      <c r="D36" s="172" t="s">
        <v>102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2350</v>
      </c>
      <c r="J36" s="176">
        <v>46066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9.7200000000000006</v>
      </c>
    </row>
    <row r="37" spans="1:16" ht="19.5" hidden="1" customHeight="1">
      <c r="A37" s="172" t="s">
        <v>2031</v>
      </c>
      <c r="B37" s="176">
        <v>46069</v>
      </c>
      <c r="C37" s="172" t="s">
        <v>100</v>
      </c>
      <c r="D37" s="172" t="s">
        <v>103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2350</v>
      </c>
      <c r="J37" s="176">
        <v>46066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1367.85</v>
      </c>
    </row>
    <row r="38" spans="1:16" ht="19.5" hidden="1" customHeight="1">
      <c r="A38" s="172" t="s">
        <v>2031</v>
      </c>
      <c r="B38" s="176">
        <v>46069</v>
      </c>
      <c r="C38" s="172" t="s">
        <v>104</v>
      </c>
      <c r="D38" s="172" t="s">
        <v>105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2350</v>
      </c>
      <c r="J38" s="176">
        <v>46066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-1010.5</v>
      </c>
    </row>
    <row r="39" spans="1:16" ht="19.5" hidden="1" customHeight="1">
      <c r="A39" s="172" t="s">
        <v>2031</v>
      </c>
      <c r="B39" s="176">
        <v>46069</v>
      </c>
      <c r="C39" s="172" t="s">
        <v>81</v>
      </c>
      <c r="D39" s="172" t="s">
        <v>95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2350</v>
      </c>
      <c r="J39" s="176">
        <v>46066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-11.04</v>
      </c>
    </row>
    <row r="40" spans="1:16" ht="19.5" hidden="1" customHeight="1">
      <c r="A40" s="172" t="s">
        <v>2032</v>
      </c>
      <c r="B40" s="176">
        <v>46069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46069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-20.81</v>
      </c>
    </row>
    <row r="41" spans="1:16" ht="19.5" hidden="1" customHeight="1">
      <c r="A41" s="172" t="s">
        <v>2031</v>
      </c>
      <c r="B41" s="176">
        <v>46069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46066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-18.48</v>
      </c>
    </row>
    <row r="42" spans="1:16" ht="19.5" hidden="1" customHeight="1">
      <c r="A42" s="172" t="s">
        <v>2033</v>
      </c>
      <c r="B42" s="176">
        <v>46069</v>
      </c>
      <c r="C42" s="172" t="s">
        <v>92</v>
      </c>
      <c r="D42" s="172" t="s">
        <v>24</v>
      </c>
      <c r="E42" s="172" t="s">
        <v>57</v>
      </c>
      <c r="F42" s="172" t="s">
        <v>1263</v>
      </c>
      <c r="G42" s="172" t="s">
        <v>84</v>
      </c>
      <c r="H42" s="177">
        <v>1</v>
      </c>
      <c r="I42" s="178">
        <v>2400</v>
      </c>
      <c r="J42" s="176">
        <v>46065</v>
      </c>
      <c r="K42" s="172" t="s">
        <v>93</v>
      </c>
      <c r="L42" s="172" t="s">
        <v>94</v>
      </c>
      <c r="M42" s="179">
        <v>0.43</v>
      </c>
      <c r="N42" s="177"/>
      <c r="O42" s="177">
        <v>36</v>
      </c>
      <c r="P42" s="180">
        <v>-120.64</v>
      </c>
    </row>
    <row r="43" spans="1:16" ht="19.5" hidden="1" customHeight="1">
      <c r="A43" s="172" t="s">
        <v>2033</v>
      </c>
      <c r="B43" s="176">
        <v>46069</v>
      </c>
      <c r="C43" s="172" t="s">
        <v>100</v>
      </c>
      <c r="D43" s="172" t="s">
        <v>101</v>
      </c>
      <c r="E43" s="172" t="s">
        <v>57</v>
      </c>
      <c r="F43" s="172" t="s">
        <v>1263</v>
      </c>
      <c r="G43" s="172" t="s">
        <v>84</v>
      </c>
      <c r="H43" s="177">
        <v>1</v>
      </c>
      <c r="I43" s="178">
        <v>2400</v>
      </c>
      <c r="J43" s="176">
        <v>46065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1291.43</v>
      </c>
    </row>
    <row r="44" spans="1:16" ht="19.5" hidden="1" customHeight="1">
      <c r="A44" s="172" t="s">
        <v>2033</v>
      </c>
      <c r="B44" s="176">
        <v>46069</v>
      </c>
      <c r="C44" s="172" t="s">
        <v>100</v>
      </c>
      <c r="D44" s="172" t="s">
        <v>102</v>
      </c>
      <c r="E44" s="172" t="s">
        <v>57</v>
      </c>
      <c r="F44" s="172" t="s">
        <v>1263</v>
      </c>
      <c r="G44" s="172" t="s">
        <v>84</v>
      </c>
      <c r="H44" s="177">
        <v>1</v>
      </c>
      <c r="I44" s="178">
        <v>2400</v>
      </c>
      <c r="J44" s="176">
        <v>46065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0</v>
      </c>
    </row>
    <row r="45" spans="1:16" ht="19.5" hidden="1" customHeight="1">
      <c r="A45" s="172" t="s">
        <v>2033</v>
      </c>
      <c r="B45" s="176">
        <v>46069</v>
      </c>
      <c r="C45" s="172" t="s">
        <v>100</v>
      </c>
      <c r="D45" s="172" t="s">
        <v>103</v>
      </c>
      <c r="E45" s="172" t="s">
        <v>57</v>
      </c>
      <c r="F45" s="172" t="s">
        <v>1263</v>
      </c>
      <c r="G45" s="172" t="s">
        <v>84</v>
      </c>
      <c r="H45" s="177">
        <v>1</v>
      </c>
      <c r="I45" s="178">
        <v>2400</v>
      </c>
      <c r="J45" s="176">
        <v>46065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1108.57</v>
      </c>
    </row>
    <row r="46" spans="1:16" ht="19.5" hidden="1" customHeight="1">
      <c r="A46" s="172" t="s">
        <v>2033</v>
      </c>
      <c r="B46" s="176">
        <v>46069</v>
      </c>
      <c r="C46" s="172" t="s">
        <v>104</v>
      </c>
      <c r="D46" s="172" t="s">
        <v>105</v>
      </c>
      <c r="E46" s="172" t="s">
        <v>57</v>
      </c>
      <c r="F46" s="172" t="s">
        <v>1263</v>
      </c>
      <c r="G46" s="172" t="s">
        <v>84</v>
      </c>
      <c r="H46" s="177">
        <v>1</v>
      </c>
      <c r="I46" s="178">
        <v>2400</v>
      </c>
      <c r="J46" s="176">
        <v>46065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-1032</v>
      </c>
    </row>
    <row r="47" spans="1:16" ht="19.5" hidden="1" customHeight="1">
      <c r="A47" s="172" t="s">
        <v>2033</v>
      </c>
      <c r="B47" s="176">
        <v>46069</v>
      </c>
      <c r="C47" s="172" t="s">
        <v>81</v>
      </c>
      <c r="D47" s="172" t="s">
        <v>95</v>
      </c>
      <c r="E47" s="172" t="s">
        <v>57</v>
      </c>
      <c r="F47" s="172" t="s">
        <v>1263</v>
      </c>
      <c r="G47" s="172" t="s">
        <v>84</v>
      </c>
      <c r="H47" s="177">
        <v>1</v>
      </c>
      <c r="I47" s="178">
        <v>2400</v>
      </c>
      <c r="J47" s="176">
        <v>46065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-12.49</v>
      </c>
    </row>
    <row r="48" spans="1:16" ht="19.5" hidden="1" customHeight="1">
      <c r="A48" s="172" t="s">
        <v>2033</v>
      </c>
      <c r="B48" s="176">
        <v>46069</v>
      </c>
      <c r="C48" s="172" t="s">
        <v>81</v>
      </c>
      <c r="D48" s="172" t="s">
        <v>82</v>
      </c>
      <c r="E48" s="172" t="s">
        <v>57</v>
      </c>
      <c r="F48" s="172" t="s">
        <v>1263</v>
      </c>
      <c r="G48" s="172" t="s">
        <v>84</v>
      </c>
      <c r="H48" s="177">
        <v>1</v>
      </c>
      <c r="I48" s="178">
        <v>0</v>
      </c>
      <c r="J48" s="176">
        <v>46065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-13.3</v>
      </c>
    </row>
    <row r="49" spans="1:16" ht="19.5" hidden="1" customHeight="1">
      <c r="A49" s="172" t="s">
        <v>2034</v>
      </c>
      <c r="B49" s="176">
        <v>46069</v>
      </c>
      <c r="C49" s="172" t="s">
        <v>92</v>
      </c>
      <c r="D49" s="172" t="s">
        <v>24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2350</v>
      </c>
      <c r="J49" s="176">
        <v>46064</v>
      </c>
      <c r="K49" s="172" t="s">
        <v>93</v>
      </c>
      <c r="L49" s="172" t="s">
        <v>94</v>
      </c>
      <c r="M49" s="179">
        <v>0.43</v>
      </c>
      <c r="N49" s="177"/>
      <c r="O49" s="177">
        <v>37</v>
      </c>
      <c r="P49" s="180">
        <v>-112.48</v>
      </c>
    </row>
    <row r="50" spans="1:16" ht="19.5" hidden="1" customHeight="1">
      <c r="A50" s="172" t="s">
        <v>2034</v>
      </c>
      <c r="B50" s="176">
        <v>46069</v>
      </c>
      <c r="C50" s="172" t="s">
        <v>100</v>
      </c>
      <c r="D50" s="172" t="s">
        <v>101</v>
      </c>
      <c r="E50" s="172" t="s">
        <v>42</v>
      </c>
      <c r="F50" s="172" t="s">
        <v>89</v>
      </c>
      <c r="G50" s="172" t="s">
        <v>84</v>
      </c>
      <c r="H50" s="177">
        <v>1</v>
      </c>
      <c r="I50" s="178">
        <v>2350</v>
      </c>
      <c r="J50" s="176">
        <v>46064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931.49</v>
      </c>
    </row>
    <row r="51" spans="1:16" ht="19.5" hidden="1" customHeight="1">
      <c r="A51" s="172" t="s">
        <v>2034</v>
      </c>
      <c r="B51" s="176">
        <v>46069</v>
      </c>
      <c r="C51" s="172" t="s">
        <v>100</v>
      </c>
      <c r="D51" s="172" t="s">
        <v>102</v>
      </c>
      <c r="E51" s="172" t="s">
        <v>42</v>
      </c>
      <c r="F51" s="172" t="s">
        <v>89</v>
      </c>
      <c r="G51" s="172" t="s">
        <v>84</v>
      </c>
      <c r="H51" s="177">
        <v>1</v>
      </c>
      <c r="I51" s="178">
        <v>2350</v>
      </c>
      <c r="J51" s="176">
        <v>46064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0</v>
      </c>
    </row>
    <row r="52" spans="1:16" ht="19.5" hidden="1" customHeight="1">
      <c r="A52" s="172" t="s">
        <v>2034</v>
      </c>
      <c r="B52" s="176">
        <v>46069</v>
      </c>
      <c r="C52" s="172" t="s">
        <v>100</v>
      </c>
      <c r="D52" s="172" t="s">
        <v>103</v>
      </c>
      <c r="E52" s="172" t="s">
        <v>42</v>
      </c>
      <c r="F52" s="172" t="s">
        <v>89</v>
      </c>
      <c r="G52" s="172" t="s">
        <v>84</v>
      </c>
      <c r="H52" s="177">
        <v>1</v>
      </c>
      <c r="I52" s="178">
        <v>2350</v>
      </c>
      <c r="J52" s="176">
        <v>46064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1418.51</v>
      </c>
    </row>
    <row r="53" spans="1:16" ht="19.5" hidden="1" customHeight="1">
      <c r="A53" s="172" t="s">
        <v>2034</v>
      </c>
      <c r="B53" s="176">
        <v>46069</v>
      </c>
      <c r="C53" s="172" t="s">
        <v>104</v>
      </c>
      <c r="D53" s="172" t="s">
        <v>105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2350</v>
      </c>
      <c r="J53" s="176">
        <v>46064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-1010.5</v>
      </c>
    </row>
    <row r="54" spans="1:16" ht="19.5" hidden="1" customHeight="1">
      <c r="A54" s="172" t="s">
        <v>2034</v>
      </c>
      <c r="B54" s="176">
        <v>46069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2350</v>
      </c>
      <c r="J54" s="176">
        <v>46064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-10.86</v>
      </c>
    </row>
    <row r="55" spans="1:16" ht="19.5" hidden="1" customHeight="1">
      <c r="A55" s="172" t="s">
        <v>2035</v>
      </c>
      <c r="B55" s="176">
        <v>46069</v>
      </c>
      <c r="C55" s="172" t="s">
        <v>92</v>
      </c>
      <c r="D55" s="172" t="s">
        <v>24</v>
      </c>
      <c r="E55" s="172" t="s">
        <v>43</v>
      </c>
      <c r="F55" s="172" t="s">
        <v>125</v>
      </c>
      <c r="G55" s="172" t="s">
        <v>84</v>
      </c>
      <c r="H55" s="177">
        <v>1</v>
      </c>
      <c r="I55" s="178">
        <v>2350</v>
      </c>
      <c r="J55" s="176">
        <v>46063</v>
      </c>
      <c r="K55" s="172" t="s">
        <v>93</v>
      </c>
      <c r="L55" s="172" t="s">
        <v>94</v>
      </c>
      <c r="M55" s="179">
        <v>0.43</v>
      </c>
      <c r="N55" s="177"/>
      <c r="O55" s="177">
        <v>36</v>
      </c>
      <c r="P55" s="180">
        <v>-105.91</v>
      </c>
    </row>
    <row r="56" spans="1:16" ht="19.5" hidden="1" customHeight="1">
      <c r="A56" s="172" t="s">
        <v>2035</v>
      </c>
      <c r="B56" s="176">
        <v>46069</v>
      </c>
      <c r="C56" s="172" t="s">
        <v>100</v>
      </c>
      <c r="D56" s="172" t="s">
        <v>101</v>
      </c>
      <c r="E56" s="172" t="s">
        <v>43</v>
      </c>
      <c r="F56" s="172" t="s">
        <v>125</v>
      </c>
      <c r="G56" s="172" t="s">
        <v>84</v>
      </c>
      <c r="H56" s="177">
        <v>1</v>
      </c>
      <c r="I56" s="178">
        <v>2350</v>
      </c>
      <c r="J56" s="176">
        <v>46063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855.24</v>
      </c>
    </row>
    <row r="57" spans="1:16" ht="19.5" hidden="1" customHeight="1">
      <c r="A57" s="172" t="s">
        <v>2035</v>
      </c>
      <c r="B57" s="176">
        <v>46069</v>
      </c>
      <c r="C57" s="172" t="s">
        <v>100</v>
      </c>
      <c r="D57" s="172" t="s">
        <v>102</v>
      </c>
      <c r="E57" s="172" t="s">
        <v>43</v>
      </c>
      <c r="F57" s="172" t="s">
        <v>125</v>
      </c>
      <c r="G57" s="172" t="s">
        <v>84</v>
      </c>
      <c r="H57" s="177">
        <v>1</v>
      </c>
      <c r="I57" s="178">
        <v>2350</v>
      </c>
      <c r="J57" s="176">
        <v>46063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8.5500000000000007</v>
      </c>
    </row>
    <row r="58" spans="1:16" ht="19.5" hidden="1" customHeight="1">
      <c r="A58" s="172" t="s">
        <v>2035</v>
      </c>
      <c r="B58" s="176">
        <v>46069</v>
      </c>
      <c r="C58" s="172" t="s">
        <v>100</v>
      </c>
      <c r="D58" s="172" t="s">
        <v>103</v>
      </c>
      <c r="E58" s="172" t="s">
        <v>43</v>
      </c>
      <c r="F58" s="172" t="s">
        <v>125</v>
      </c>
      <c r="G58" s="172" t="s">
        <v>84</v>
      </c>
      <c r="H58" s="177">
        <v>1</v>
      </c>
      <c r="I58" s="178">
        <v>2350</v>
      </c>
      <c r="J58" s="176">
        <v>46063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1486.21</v>
      </c>
    </row>
    <row r="59" spans="1:16" ht="19.5" hidden="1" customHeight="1">
      <c r="A59" s="172" t="s">
        <v>2035</v>
      </c>
      <c r="B59" s="176">
        <v>46069</v>
      </c>
      <c r="C59" s="172" t="s">
        <v>104</v>
      </c>
      <c r="D59" s="172" t="s">
        <v>105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2350</v>
      </c>
      <c r="J59" s="176">
        <v>46063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-1010.5</v>
      </c>
    </row>
    <row r="60" spans="1:16" ht="19.5" hidden="1" customHeight="1">
      <c r="A60" s="172" t="s">
        <v>2035</v>
      </c>
      <c r="B60" s="176">
        <v>46069</v>
      </c>
      <c r="C60" s="172" t="s">
        <v>81</v>
      </c>
      <c r="D60" s="172" t="s">
        <v>95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2350</v>
      </c>
      <c r="J60" s="176">
        <v>46063</v>
      </c>
      <c r="K60" s="172" t="s">
        <v>93</v>
      </c>
      <c r="L60" s="172" t="s">
        <v>94</v>
      </c>
      <c r="M60" s="179">
        <v>0.43</v>
      </c>
      <c r="N60" s="177"/>
      <c r="O60" s="177"/>
      <c r="P60" s="180">
        <v>-23.37</v>
      </c>
    </row>
    <row r="61" spans="1:16" ht="19.5" hidden="1" customHeight="1">
      <c r="A61" s="172" t="s">
        <v>2036</v>
      </c>
      <c r="B61" s="176">
        <v>46069</v>
      </c>
      <c r="C61" s="172" t="s">
        <v>81</v>
      </c>
      <c r="D61" s="172" t="s">
        <v>82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46069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-21.4</v>
      </c>
    </row>
    <row r="62" spans="1:16" ht="19.5" hidden="1" customHeight="1">
      <c r="A62" s="172" t="s">
        <v>2037</v>
      </c>
      <c r="B62" s="176">
        <v>46069</v>
      </c>
      <c r="C62" s="172" t="s">
        <v>92</v>
      </c>
      <c r="D62" s="172" t="s">
        <v>24</v>
      </c>
      <c r="E62" s="172" t="s">
        <v>60</v>
      </c>
      <c r="F62" s="172" t="s">
        <v>1426</v>
      </c>
      <c r="G62" s="172" t="s">
        <v>84</v>
      </c>
      <c r="H62" s="177">
        <v>1</v>
      </c>
      <c r="I62" s="178">
        <v>2400</v>
      </c>
      <c r="J62" s="176">
        <v>46064</v>
      </c>
      <c r="K62" s="172" t="s">
        <v>93</v>
      </c>
      <c r="L62" s="172" t="s">
        <v>94</v>
      </c>
      <c r="M62" s="179">
        <v>0.43</v>
      </c>
      <c r="N62" s="177"/>
      <c r="O62" s="177">
        <v>37</v>
      </c>
      <c r="P62" s="180">
        <v>-127.72</v>
      </c>
    </row>
    <row r="63" spans="1:16" ht="19.5" hidden="1" customHeight="1">
      <c r="A63" s="172" t="s">
        <v>2037</v>
      </c>
      <c r="B63" s="176">
        <v>46069</v>
      </c>
      <c r="C63" s="172" t="s">
        <v>100</v>
      </c>
      <c r="D63" s="172" t="s">
        <v>101</v>
      </c>
      <c r="E63" s="172" t="s">
        <v>60</v>
      </c>
      <c r="F63" s="172" t="s">
        <v>1426</v>
      </c>
      <c r="G63" s="172" t="s">
        <v>84</v>
      </c>
      <c r="H63" s="177">
        <v>1</v>
      </c>
      <c r="I63" s="178">
        <v>2400</v>
      </c>
      <c r="J63" s="176">
        <v>46064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892.15</v>
      </c>
    </row>
    <row r="64" spans="1:16" ht="19.5" hidden="1" customHeight="1">
      <c r="A64" s="172" t="s">
        <v>2037</v>
      </c>
      <c r="B64" s="176">
        <v>46069</v>
      </c>
      <c r="C64" s="172" t="s">
        <v>100</v>
      </c>
      <c r="D64" s="172" t="s">
        <v>102</v>
      </c>
      <c r="E64" s="172" t="s">
        <v>60</v>
      </c>
      <c r="F64" s="172" t="s">
        <v>1426</v>
      </c>
      <c r="G64" s="172" t="s">
        <v>84</v>
      </c>
      <c r="H64" s="177">
        <v>1</v>
      </c>
      <c r="I64" s="178">
        <v>2400</v>
      </c>
      <c r="J64" s="176">
        <v>46064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8.92</v>
      </c>
    </row>
    <row r="65" spans="1:16" ht="19.5" hidden="1" customHeight="1">
      <c r="A65" s="172" t="s">
        <v>2037</v>
      </c>
      <c r="B65" s="176">
        <v>46069</v>
      </c>
      <c r="C65" s="172" t="s">
        <v>100</v>
      </c>
      <c r="D65" s="172" t="s">
        <v>103</v>
      </c>
      <c r="E65" s="172" t="s">
        <v>60</v>
      </c>
      <c r="F65" s="172" t="s">
        <v>1426</v>
      </c>
      <c r="G65" s="172" t="s">
        <v>84</v>
      </c>
      <c r="H65" s="177">
        <v>1</v>
      </c>
      <c r="I65" s="178">
        <v>2400</v>
      </c>
      <c r="J65" s="176">
        <v>46064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1498.93</v>
      </c>
    </row>
    <row r="66" spans="1:16" ht="19.5" hidden="1" customHeight="1">
      <c r="A66" s="172" t="s">
        <v>2037</v>
      </c>
      <c r="B66" s="176">
        <v>46069</v>
      </c>
      <c r="C66" s="172" t="s">
        <v>104</v>
      </c>
      <c r="D66" s="172" t="s">
        <v>105</v>
      </c>
      <c r="E66" s="172" t="s">
        <v>60</v>
      </c>
      <c r="F66" s="172" t="s">
        <v>1426</v>
      </c>
      <c r="G66" s="172" t="s">
        <v>84</v>
      </c>
      <c r="H66" s="177">
        <v>1</v>
      </c>
      <c r="I66" s="178">
        <v>2400</v>
      </c>
      <c r="J66" s="176">
        <v>46064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-1032</v>
      </c>
    </row>
    <row r="67" spans="1:16" ht="19.5" hidden="1" customHeight="1">
      <c r="A67" s="172" t="s">
        <v>2037</v>
      </c>
      <c r="B67" s="176">
        <v>46069</v>
      </c>
      <c r="C67" s="172" t="s">
        <v>81</v>
      </c>
      <c r="D67" s="172" t="s">
        <v>95</v>
      </c>
      <c r="E67" s="172" t="s">
        <v>60</v>
      </c>
      <c r="F67" s="172" t="s">
        <v>1426</v>
      </c>
      <c r="G67" s="172" t="s">
        <v>84</v>
      </c>
      <c r="H67" s="177">
        <v>1</v>
      </c>
      <c r="I67" s="178">
        <v>2400</v>
      </c>
      <c r="J67" s="176">
        <v>46064</v>
      </c>
      <c r="K67" s="172" t="s">
        <v>93</v>
      </c>
      <c r="L67" s="172" t="s">
        <v>94</v>
      </c>
      <c r="M67" s="179">
        <v>0.43</v>
      </c>
      <c r="N67" s="177"/>
      <c r="O67" s="177"/>
      <c r="P67" s="180">
        <v>-11.2</v>
      </c>
    </row>
    <row r="68" spans="1:16" ht="19.5" hidden="1" customHeight="1">
      <c r="A68" s="172" t="s">
        <v>2038</v>
      </c>
      <c r="B68" s="176">
        <v>46069</v>
      </c>
      <c r="C68" s="172" t="s">
        <v>92</v>
      </c>
      <c r="D68" s="172" t="s">
        <v>96</v>
      </c>
      <c r="E68" s="172" t="s">
        <v>58</v>
      </c>
      <c r="F68" s="172" t="s">
        <v>1300</v>
      </c>
      <c r="G68" s="172" t="s">
        <v>84</v>
      </c>
      <c r="H68" s="177">
        <v>1</v>
      </c>
      <c r="I68" s="178">
        <v>0</v>
      </c>
      <c r="J68" s="176">
        <v>46065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2038</v>
      </c>
      <c r="B69" s="176">
        <v>46069</v>
      </c>
      <c r="C69" s="172" t="s">
        <v>92</v>
      </c>
      <c r="D69" s="172" t="s">
        <v>97</v>
      </c>
      <c r="E69" s="172" t="s">
        <v>58</v>
      </c>
      <c r="F69" s="172" t="s">
        <v>1300</v>
      </c>
      <c r="G69" s="172" t="s">
        <v>84</v>
      </c>
      <c r="H69" s="177">
        <v>1</v>
      </c>
      <c r="I69" s="178">
        <v>0</v>
      </c>
      <c r="J69" s="176">
        <v>46065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-56.94</v>
      </c>
    </row>
    <row r="70" spans="1:16" ht="19.5" hidden="1" customHeight="1">
      <c r="A70" s="172" t="s">
        <v>2038</v>
      </c>
      <c r="B70" s="176">
        <v>46069</v>
      </c>
      <c r="C70" s="172" t="s">
        <v>81</v>
      </c>
      <c r="D70" s="172" t="s">
        <v>98</v>
      </c>
      <c r="E70" s="172" t="s">
        <v>58</v>
      </c>
      <c r="F70" s="172" t="s">
        <v>1300</v>
      </c>
      <c r="G70" s="172" t="s">
        <v>84</v>
      </c>
      <c r="H70" s="177">
        <v>1</v>
      </c>
      <c r="I70" s="178">
        <v>0</v>
      </c>
      <c r="J70" s="176">
        <v>46065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2038</v>
      </c>
      <c r="B71" s="176">
        <v>46069</v>
      </c>
      <c r="C71" s="172" t="s">
        <v>92</v>
      </c>
      <c r="D71" s="172" t="s">
        <v>24</v>
      </c>
      <c r="E71" s="172" t="s">
        <v>58</v>
      </c>
      <c r="F71" s="172" t="s">
        <v>1300</v>
      </c>
      <c r="G71" s="172" t="s">
        <v>84</v>
      </c>
      <c r="H71" s="177">
        <v>1</v>
      </c>
      <c r="I71" s="178">
        <v>0</v>
      </c>
      <c r="J71" s="176">
        <v>46065</v>
      </c>
      <c r="K71" s="172" t="s">
        <v>93</v>
      </c>
      <c r="L71" s="172" t="s">
        <v>94</v>
      </c>
      <c r="M71" s="179">
        <v>0</v>
      </c>
      <c r="N71" s="177"/>
      <c r="O71" s="177">
        <v>36</v>
      </c>
      <c r="P71" s="180">
        <v>-56.94</v>
      </c>
    </row>
    <row r="72" spans="1:16" ht="19.5" hidden="1" customHeight="1">
      <c r="A72" s="172" t="s">
        <v>2038</v>
      </c>
      <c r="B72" s="176">
        <v>46069</v>
      </c>
      <c r="C72" s="172" t="s">
        <v>81</v>
      </c>
      <c r="D72" s="172" t="s">
        <v>95</v>
      </c>
      <c r="E72" s="172" t="s">
        <v>58</v>
      </c>
      <c r="F72" s="172" t="s">
        <v>1300</v>
      </c>
      <c r="G72" s="172" t="s">
        <v>84</v>
      </c>
      <c r="H72" s="177">
        <v>1</v>
      </c>
      <c r="I72" s="178">
        <v>0</v>
      </c>
      <c r="J72" s="176">
        <v>46065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-11.24</v>
      </c>
    </row>
    <row r="73" spans="1:16" ht="19.5" hidden="1" customHeight="1">
      <c r="A73" s="172" t="s">
        <v>2037</v>
      </c>
      <c r="B73" s="176">
        <v>46069</v>
      </c>
      <c r="C73" s="172" t="s">
        <v>81</v>
      </c>
      <c r="D73" s="172" t="s">
        <v>82</v>
      </c>
      <c r="E73" s="172" t="s">
        <v>60</v>
      </c>
      <c r="F73" s="172" t="s">
        <v>1426</v>
      </c>
      <c r="G73" s="172" t="s">
        <v>84</v>
      </c>
      <c r="H73" s="177">
        <v>1</v>
      </c>
      <c r="I73" s="178">
        <v>0</v>
      </c>
      <c r="J73" s="176">
        <v>46064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-16.95</v>
      </c>
    </row>
    <row r="74" spans="1:16" ht="19.5" hidden="1" customHeight="1">
      <c r="A74" s="172" t="s">
        <v>2039</v>
      </c>
      <c r="B74" s="176">
        <v>46069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2350</v>
      </c>
      <c r="J74" s="176">
        <v>46064</v>
      </c>
      <c r="K74" s="172" t="s">
        <v>93</v>
      </c>
      <c r="L74" s="172" t="s">
        <v>94</v>
      </c>
      <c r="M74" s="179">
        <v>0.43</v>
      </c>
      <c r="N74" s="177"/>
      <c r="O74" s="177">
        <v>37</v>
      </c>
      <c r="P74" s="180">
        <v>-126.72</v>
      </c>
    </row>
    <row r="75" spans="1:16" ht="19.5" hidden="1" customHeight="1">
      <c r="A75" s="172" t="s">
        <v>2039</v>
      </c>
      <c r="B75" s="176">
        <v>46069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2350</v>
      </c>
      <c r="J75" s="176">
        <v>46064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964.76</v>
      </c>
    </row>
    <row r="76" spans="1:16" ht="19.5" hidden="1" customHeight="1">
      <c r="A76" s="172" t="s">
        <v>2039</v>
      </c>
      <c r="B76" s="176">
        <v>46069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2350</v>
      </c>
      <c r="J76" s="176">
        <v>46064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9.65</v>
      </c>
    </row>
    <row r="77" spans="1:16" ht="19.5" hidden="1" customHeight="1">
      <c r="A77" s="172" t="s">
        <v>2039</v>
      </c>
      <c r="B77" s="176">
        <v>46069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2350</v>
      </c>
      <c r="J77" s="176">
        <v>46064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1375.59</v>
      </c>
    </row>
    <row r="78" spans="1:16" ht="19.5" hidden="1" customHeight="1">
      <c r="A78" s="172" t="s">
        <v>2039</v>
      </c>
      <c r="B78" s="176">
        <v>46069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2350</v>
      </c>
      <c r="J78" s="176">
        <v>46064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-1010.5</v>
      </c>
    </row>
    <row r="79" spans="1:16" ht="19.5" hidden="1" customHeight="1">
      <c r="A79" s="172" t="s">
        <v>2039</v>
      </c>
      <c r="B79" s="176">
        <v>46069</v>
      </c>
      <c r="C79" s="172" t="s">
        <v>81</v>
      </c>
      <c r="D79" s="172" t="s">
        <v>82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0</v>
      </c>
      <c r="J79" s="176">
        <v>46064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-18.329999999999998</v>
      </c>
    </row>
    <row r="80" spans="1:16" ht="19.5" hidden="1" customHeight="1">
      <c r="A80" s="172" t="s">
        <v>2040</v>
      </c>
      <c r="B80" s="176">
        <v>46069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2350</v>
      </c>
      <c r="J80" s="176">
        <v>46067</v>
      </c>
      <c r="K80" s="172" t="s">
        <v>93</v>
      </c>
      <c r="L80" s="172" t="s">
        <v>94</v>
      </c>
      <c r="M80" s="179">
        <v>0.43</v>
      </c>
      <c r="N80" s="177"/>
      <c r="O80" s="177">
        <v>36</v>
      </c>
      <c r="P80" s="180">
        <v>-105.91</v>
      </c>
    </row>
    <row r="81" spans="1:16" ht="19.5" hidden="1" customHeight="1">
      <c r="A81" s="172" t="s">
        <v>2040</v>
      </c>
      <c r="B81" s="176">
        <v>46069</v>
      </c>
      <c r="C81" s="172" t="s">
        <v>100</v>
      </c>
      <c r="D81" s="172" t="s">
        <v>101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2350</v>
      </c>
      <c r="J81" s="176">
        <v>46067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1069.3900000000001</v>
      </c>
    </row>
    <row r="82" spans="1:16" ht="19.5" hidden="1" customHeight="1">
      <c r="A82" s="172" t="s">
        <v>2040</v>
      </c>
      <c r="B82" s="176">
        <v>46069</v>
      </c>
      <c r="C82" s="172" t="s">
        <v>100</v>
      </c>
      <c r="D82" s="172" t="s">
        <v>102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2350</v>
      </c>
      <c r="J82" s="176">
        <v>46067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10.69</v>
      </c>
    </row>
    <row r="83" spans="1:16" ht="19.5" hidden="1" customHeight="1">
      <c r="A83" s="172" t="s">
        <v>2040</v>
      </c>
      <c r="B83" s="176">
        <v>46069</v>
      </c>
      <c r="C83" s="172" t="s">
        <v>100</v>
      </c>
      <c r="D83" s="172" t="s">
        <v>103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2350</v>
      </c>
      <c r="J83" s="176">
        <v>46067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1269.92</v>
      </c>
    </row>
    <row r="84" spans="1:16" ht="19.5" hidden="1" customHeight="1">
      <c r="A84" s="172" t="s">
        <v>2040</v>
      </c>
      <c r="B84" s="176">
        <v>46069</v>
      </c>
      <c r="C84" s="172" t="s">
        <v>104</v>
      </c>
      <c r="D84" s="172" t="s">
        <v>105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2350</v>
      </c>
      <c r="J84" s="176">
        <v>46067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-1010.5</v>
      </c>
    </row>
    <row r="85" spans="1:16" ht="19.5" hidden="1" customHeight="1">
      <c r="A85" s="172" t="s">
        <v>2040</v>
      </c>
      <c r="B85" s="176">
        <v>46069</v>
      </c>
      <c r="C85" s="172" t="s">
        <v>81</v>
      </c>
      <c r="D85" s="172" t="s">
        <v>95</v>
      </c>
      <c r="E85" s="172" t="s">
        <v>42</v>
      </c>
      <c r="F85" s="172" t="s">
        <v>89</v>
      </c>
      <c r="G85" s="172" t="s">
        <v>84</v>
      </c>
      <c r="H85" s="177">
        <v>1</v>
      </c>
      <c r="I85" s="178">
        <v>2350</v>
      </c>
      <c r="J85" s="176">
        <v>46067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-17.600000000000001</v>
      </c>
    </row>
    <row r="86" spans="1:16" ht="19.5" hidden="1" customHeight="1">
      <c r="A86" s="172" t="s">
        <v>2041</v>
      </c>
      <c r="B86" s="176">
        <v>46069</v>
      </c>
      <c r="C86" s="172" t="s">
        <v>92</v>
      </c>
      <c r="D86" s="172" t="s">
        <v>24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0</v>
      </c>
      <c r="J86" s="176">
        <v>46059</v>
      </c>
      <c r="K86" s="172" t="s">
        <v>93</v>
      </c>
      <c r="L86" s="172" t="s">
        <v>94</v>
      </c>
      <c r="M86" s="179">
        <v>0</v>
      </c>
      <c r="N86" s="177"/>
      <c r="O86" s="177">
        <v>39</v>
      </c>
      <c r="P86" s="180">
        <v>-46.77</v>
      </c>
    </row>
    <row r="87" spans="1:16" ht="19.5" hidden="1" customHeight="1">
      <c r="A87" s="172" t="s">
        <v>2041</v>
      </c>
      <c r="B87" s="176">
        <v>46069</v>
      </c>
      <c r="C87" s="172" t="s">
        <v>81</v>
      </c>
      <c r="D87" s="172" t="s">
        <v>95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0</v>
      </c>
      <c r="J87" s="176">
        <v>46059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-12.67</v>
      </c>
    </row>
    <row r="88" spans="1:16" ht="19.5" hidden="1" customHeight="1">
      <c r="A88" s="172" t="s">
        <v>2041</v>
      </c>
      <c r="B88" s="176">
        <v>46069</v>
      </c>
      <c r="C88" s="172" t="s">
        <v>92</v>
      </c>
      <c r="D88" s="172" t="s">
        <v>96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0</v>
      </c>
      <c r="J88" s="176">
        <v>46059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0</v>
      </c>
    </row>
    <row r="89" spans="1:16" ht="19.5" hidden="1" customHeight="1">
      <c r="A89" s="172" t="s">
        <v>2041</v>
      </c>
      <c r="B89" s="176">
        <v>46069</v>
      </c>
      <c r="C89" s="172" t="s">
        <v>92</v>
      </c>
      <c r="D89" s="172" t="s">
        <v>97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0</v>
      </c>
      <c r="J89" s="176">
        <v>46059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-46.77</v>
      </c>
    </row>
    <row r="90" spans="1:16" ht="19.5" hidden="1" customHeight="1">
      <c r="A90" s="172" t="s">
        <v>2041</v>
      </c>
      <c r="B90" s="176">
        <v>46069</v>
      </c>
      <c r="C90" s="172" t="s">
        <v>81</v>
      </c>
      <c r="D90" s="172" t="s">
        <v>98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0</v>
      </c>
      <c r="J90" s="176">
        <v>46059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</v>
      </c>
    </row>
    <row r="91" spans="1:16" ht="19.5" hidden="1" customHeight="1">
      <c r="A91" s="172" t="s">
        <v>2042</v>
      </c>
      <c r="B91" s="176">
        <v>46069</v>
      </c>
      <c r="C91" s="172" t="s">
        <v>92</v>
      </c>
      <c r="D91" s="172" t="s">
        <v>24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2350</v>
      </c>
      <c r="J91" s="176">
        <v>46063</v>
      </c>
      <c r="K91" s="172" t="s">
        <v>93</v>
      </c>
      <c r="L91" s="172" t="s">
        <v>94</v>
      </c>
      <c r="M91" s="179">
        <v>0.43</v>
      </c>
      <c r="N91" s="177"/>
      <c r="O91" s="177">
        <v>36</v>
      </c>
      <c r="P91" s="180">
        <v>-119.74</v>
      </c>
    </row>
    <row r="92" spans="1:16" ht="19.5" hidden="1" customHeight="1">
      <c r="A92" s="172" t="s">
        <v>2042</v>
      </c>
      <c r="B92" s="176">
        <v>46069</v>
      </c>
      <c r="C92" s="172" t="s">
        <v>100</v>
      </c>
      <c r="D92" s="172" t="s">
        <v>101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2350</v>
      </c>
      <c r="J92" s="176">
        <v>46063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817.49</v>
      </c>
    </row>
    <row r="93" spans="1:16" ht="19.5" hidden="1" customHeight="1">
      <c r="A93" s="172" t="s">
        <v>2042</v>
      </c>
      <c r="B93" s="176">
        <v>46069</v>
      </c>
      <c r="C93" s="172" t="s">
        <v>100</v>
      </c>
      <c r="D93" s="172" t="s">
        <v>102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2350</v>
      </c>
      <c r="J93" s="176">
        <v>46063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8.17</v>
      </c>
    </row>
    <row r="94" spans="1:16" ht="19.5" hidden="1" customHeight="1">
      <c r="A94" s="172" t="s">
        <v>2042</v>
      </c>
      <c r="B94" s="176">
        <v>46069</v>
      </c>
      <c r="C94" s="172" t="s">
        <v>100</v>
      </c>
      <c r="D94" s="172" t="s">
        <v>103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2350</v>
      </c>
      <c r="J94" s="176">
        <v>46063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1524.34</v>
      </c>
    </row>
    <row r="95" spans="1:16" ht="19.5" hidden="1" customHeight="1">
      <c r="A95" s="172" t="s">
        <v>2042</v>
      </c>
      <c r="B95" s="176">
        <v>46069</v>
      </c>
      <c r="C95" s="172" t="s">
        <v>104</v>
      </c>
      <c r="D95" s="172" t="s">
        <v>105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2350</v>
      </c>
      <c r="J95" s="176">
        <v>46063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-1010.5</v>
      </c>
    </row>
    <row r="96" spans="1:16" ht="19.5" hidden="1" customHeight="1">
      <c r="A96" s="172" t="s">
        <v>2042</v>
      </c>
      <c r="B96" s="176">
        <v>46069</v>
      </c>
      <c r="C96" s="172" t="s">
        <v>81</v>
      </c>
      <c r="D96" s="172" t="s">
        <v>95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2350</v>
      </c>
      <c r="J96" s="176">
        <v>46063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-12.21</v>
      </c>
    </row>
    <row r="97" spans="1:16" ht="19.5" hidden="1" customHeight="1">
      <c r="A97" s="172" t="s">
        <v>2043</v>
      </c>
      <c r="B97" s="176">
        <v>46069</v>
      </c>
      <c r="C97" s="172" t="s">
        <v>81</v>
      </c>
      <c r="D97" s="172" t="s">
        <v>82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0</v>
      </c>
      <c r="J97" s="176">
        <v>46069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-19.239999999999998</v>
      </c>
    </row>
    <row r="98" spans="1:16" ht="19.5" hidden="1" customHeight="1">
      <c r="A98" s="172" t="s">
        <v>2042</v>
      </c>
      <c r="B98" s="176">
        <v>46069</v>
      </c>
      <c r="C98" s="172" t="s">
        <v>81</v>
      </c>
      <c r="D98" s="172" t="s">
        <v>82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0</v>
      </c>
      <c r="J98" s="176">
        <v>46063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-15.53</v>
      </c>
    </row>
    <row r="99" spans="1:16" ht="19.5" hidden="1" customHeight="1">
      <c r="A99" s="172" t="s">
        <v>2044</v>
      </c>
      <c r="B99" s="176">
        <v>46069</v>
      </c>
      <c r="C99" s="172" t="s">
        <v>81</v>
      </c>
      <c r="D99" s="172" t="s">
        <v>82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0</v>
      </c>
      <c r="J99" s="176">
        <v>46069</v>
      </c>
      <c r="K99" s="172" t="s">
        <v>85</v>
      </c>
      <c r="L99" s="172" t="s">
        <v>85</v>
      </c>
      <c r="M99" s="179">
        <v>0</v>
      </c>
      <c r="N99" s="177"/>
      <c r="O99" s="177"/>
      <c r="P99" s="180">
        <v>-17.190000000000001</v>
      </c>
    </row>
    <row r="100" spans="1:16" ht="19.5" hidden="1" customHeight="1">
      <c r="A100" s="172" t="s">
        <v>2045</v>
      </c>
      <c r="B100" s="176">
        <v>46069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2350</v>
      </c>
      <c r="J100" s="176">
        <v>46068</v>
      </c>
      <c r="K100" s="172" t="s">
        <v>93</v>
      </c>
      <c r="L100" s="172" t="s">
        <v>94</v>
      </c>
      <c r="M100" s="179">
        <v>0.43</v>
      </c>
      <c r="N100" s="177"/>
      <c r="O100" s="177">
        <v>36</v>
      </c>
      <c r="P100" s="180">
        <v>-119.74</v>
      </c>
    </row>
    <row r="101" spans="1:16" ht="19.5" hidden="1" customHeight="1">
      <c r="A101" s="172" t="s">
        <v>2045</v>
      </c>
      <c r="B101" s="176">
        <v>46069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2350</v>
      </c>
      <c r="J101" s="176">
        <v>46068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1034.68</v>
      </c>
    </row>
    <row r="102" spans="1:16" ht="19.5" hidden="1" customHeight="1">
      <c r="A102" s="172" t="s">
        <v>2045</v>
      </c>
      <c r="B102" s="176">
        <v>46069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2350</v>
      </c>
      <c r="J102" s="176">
        <v>46068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10.35</v>
      </c>
    </row>
    <row r="103" spans="1:16" ht="19.5" hidden="1" customHeight="1">
      <c r="A103" s="172" t="s">
        <v>2045</v>
      </c>
      <c r="B103" s="176">
        <v>46069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2350</v>
      </c>
      <c r="J103" s="176">
        <v>46068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1304.97</v>
      </c>
    </row>
    <row r="104" spans="1:16" ht="19.5" hidden="1" customHeight="1">
      <c r="A104" s="172" t="s">
        <v>2045</v>
      </c>
      <c r="B104" s="176">
        <v>46069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2350</v>
      </c>
      <c r="J104" s="176">
        <v>46068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-1010.5</v>
      </c>
    </row>
    <row r="105" spans="1:16" ht="19.5" hidden="1" customHeight="1">
      <c r="A105" s="172" t="s">
        <v>2046</v>
      </c>
      <c r="B105" s="176">
        <v>46069</v>
      </c>
      <c r="C105" s="172" t="s">
        <v>92</v>
      </c>
      <c r="D105" s="172" t="s">
        <v>24</v>
      </c>
      <c r="E105" s="172" t="s">
        <v>56</v>
      </c>
      <c r="F105" s="172" t="s">
        <v>1213</v>
      </c>
      <c r="G105" s="172" t="s">
        <v>84</v>
      </c>
      <c r="H105" s="177">
        <v>1</v>
      </c>
      <c r="I105" s="178">
        <v>2400</v>
      </c>
      <c r="J105" s="176">
        <v>46067</v>
      </c>
      <c r="K105" s="172" t="s">
        <v>93</v>
      </c>
      <c r="L105" s="172" t="s">
        <v>94</v>
      </c>
      <c r="M105" s="179">
        <v>0.43</v>
      </c>
      <c r="N105" s="177"/>
      <c r="O105" s="177">
        <v>36</v>
      </c>
      <c r="P105" s="180">
        <v>-120.64</v>
      </c>
    </row>
    <row r="106" spans="1:16" ht="19.5" hidden="1" customHeight="1">
      <c r="A106" s="172" t="s">
        <v>2046</v>
      </c>
      <c r="B106" s="176">
        <v>46069</v>
      </c>
      <c r="C106" s="172" t="s">
        <v>100</v>
      </c>
      <c r="D106" s="172" t="s">
        <v>101</v>
      </c>
      <c r="E106" s="172" t="s">
        <v>56</v>
      </c>
      <c r="F106" s="172" t="s">
        <v>1213</v>
      </c>
      <c r="G106" s="172" t="s">
        <v>84</v>
      </c>
      <c r="H106" s="177">
        <v>1</v>
      </c>
      <c r="I106" s="178">
        <v>2400</v>
      </c>
      <c r="J106" s="176">
        <v>46067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1154.94</v>
      </c>
    </row>
    <row r="107" spans="1:16" ht="19.5" hidden="1" customHeight="1">
      <c r="A107" s="172" t="s">
        <v>2046</v>
      </c>
      <c r="B107" s="176">
        <v>46069</v>
      </c>
      <c r="C107" s="172" t="s">
        <v>100</v>
      </c>
      <c r="D107" s="172" t="s">
        <v>102</v>
      </c>
      <c r="E107" s="172" t="s">
        <v>56</v>
      </c>
      <c r="F107" s="172" t="s">
        <v>1213</v>
      </c>
      <c r="G107" s="172" t="s">
        <v>84</v>
      </c>
      <c r="H107" s="177">
        <v>1</v>
      </c>
      <c r="I107" s="178">
        <v>2400</v>
      </c>
      <c r="J107" s="176">
        <v>46067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0</v>
      </c>
    </row>
    <row r="108" spans="1:16" ht="19.5" hidden="1" customHeight="1">
      <c r="A108" s="172" t="s">
        <v>2046</v>
      </c>
      <c r="B108" s="176">
        <v>46069</v>
      </c>
      <c r="C108" s="172" t="s">
        <v>100</v>
      </c>
      <c r="D108" s="172" t="s">
        <v>103</v>
      </c>
      <c r="E108" s="172" t="s">
        <v>56</v>
      </c>
      <c r="F108" s="172" t="s">
        <v>1213</v>
      </c>
      <c r="G108" s="172" t="s">
        <v>84</v>
      </c>
      <c r="H108" s="177">
        <v>1</v>
      </c>
      <c r="I108" s="178">
        <v>2400</v>
      </c>
      <c r="J108" s="176">
        <v>46067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1245.06</v>
      </c>
    </row>
    <row r="109" spans="1:16" ht="19.5" hidden="1" customHeight="1">
      <c r="A109" s="172" t="s">
        <v>2046</v>
      </c>
      <c r="B109" s="176">
        <v>46069</v>
      </c>
      <c r="C109" s="172" t="s">
        <v>104</v>
      </c>
      <c r="D109" s="172" t="s">
        <v>105</v>
      </c>
      <c r="E109" s="172" t="s">
        <v>56</v>
      </c>
      <c r="F109" s="172" t="s">
        <v>1213</v>
      </c>
      <c r="G109" s="172" t="s">
        <v>84</v>
      </c>
      <c r="H109" s="177">
        <v>1</v>
      </c>
      <c r="I109" s="178">
        <v>2400</v>
      </c>
      <c r="J109" s="176">
        <v>46067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-1032</v>
      </c>
    </row>
    <row r="110" spans="1:16" ht="19.5" hidden="1" customHeight="1">
      <c r="A110" s="172" t="s">
        <v>2046</v>
      </c>
      <c r="B110" s="176">
        <v>46069</v>
      </c>
      <c r="C110" s="172" t="s">
        <v>81</v>
      </c>
      <c r="D110" s="172" t="s">
        <v>95</v>
      </c>
      <c r="E110" s="172" t="s">
        <v>56</v>
      </c>
      <c r="F110" s="172" t="s">
        <v>1213</v>
      </c>
      <c r="G110" s="172" t="s">
        <v>84</v>
      </c>
      <c r="H110" s="177">
        <v>1</v>
      </c>
      <c r="I110" s="178">
        <v>2400</v>
      </c>
      <c r="J110" s="176">
        <v>46067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-12.37</v>
      </c>
    </row>
    <row r="111" spans="1:16" ht="19.5" hidden="1" customHeight="1">
      <c r="A111" s="172" t="s">
        <v>2047</v>
      </c>
      <c r="B111" s="176">
        <v>46069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46069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-15.53</v>
      </c>
    </row>
    <row r="112" spans="1:16" ht="19.5" hidden="1" customHeight="1">
      <c r="A112" s="172" t="s">
        <v>2048</v>
      </c>
      <c r="B112" s="176">
        <v>46069</v>
      </c>
      <c r="C112" s="172" t="s">
        <v>92</v>
      </c>
      <c r="D112" s="172" t="s">
        <v>24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2400</v>
      </c>
      <c r="J112" s="176">
        <v>46068</v>
      </c>
      <c r="K112" s="172" t="s">
        <v>93</v>
      </c>
      <c r="L112" s="172" t="s">
        <v>94</v>
      </c>
      <c r="M112" s="179">
        <v>0.43</v>
      </c>
      <c r="N112" s="177"/>
      <c r="O112" s="177">
        <v>36</v>
      </c>
      <c r="P112" s="180">
        <v>-120.64</v>
      </c>
    </row>
    <row r="113" spans="1:16" ht="19.5" hidden="1" customHeight="1">
      <c r="A113" s="172" t="s">
        <v>2048</v>
      </c>
      <c r="B113" s="176">
        <v>46069</v>
      </c>
      <c r="C113" s="172" t="s">
        <v>100</v>
      </c>
      <c r="D113" s="172" t="s">
        <v>101</v>
      </c>
      <c r="E113" s="172" t="s">
        <v>60</v>
      </c>
      <c r="F113" s="172" t="s">
        <v>1426</v>
      </c>
      <c r="G113" s="172" t="s">
        <v>84</v>
      </c>
      <c r="H113" s="177">
        <v>1</v>
      </c>
      <c r="I113" s="178">
        <v>2400</v>
      </c>
      <c r="J113" s="176">
        <v>46068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1038.06</v>
      </c>
    </row>
    <row r="114" spans="1:16" ht="19.5" hidden="1" customHeight="1">
      <c r="A114" s="172" t="s">
        <v>2048</v>
      </c>
      <c r="B114" s="176">
        <v>46069</v>
      </c>
      <c r="C114" s="172" t="s">
        <v>100</v>
      </c>
      <c r="D114" s="172" t="s">
        <v>102</v>
      </c>
      <c r="E114" s="172" t="s">
        <v>60</v>
      </c>
      <c r="F114" s="172" t="s">
        <v>1426</v>
      </c>
      <c r="G114" s="172" t="s">
        <v>84</v>
      </c>
      <c r="H114" s="177">
        <v>1</v>
      </c>
      <c r="I114" s="178">
        <v>2400</v>
      </c>
      <c r="J114" s="176">
        <v>46068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10.38</v>
      </c>
    </row>
    <row r="115" spans="1:16" ht="19.5" hidden="1" customHeight="1">
      <c r="A115" s="172" t="s">
        <v>2048</v>
      </c>
      <c r="B115" s="176">
        <v>46069</v>
      </c>
      <c r="C115" s="172" t="s">
        <v>100</v>
      </c>
      <c r="D115" s="172" t="s">
        <v>103</v>
      </c>
      <c r="E115" s="172" t="s">
        <v>60</v>
      </c>
      <c r="F115" s="172" t="s">
        <v>1426</v>
      </c>
      <c r="G115" s="172" t="s">
        <v>84</v>
      </c>
      <c r="H115" s="177">
        <v>1</v>
      </c>
      <c r="I115" s="178">
        <v>2400</v>
      </c>
      <c r="J115" s="176">
        <v>46068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1351.56</v>
      </c>
    </row>
    <row r="116" spans="1:16" ht="19.5" hidden="1" customHeight="1">
      <c r="A116" s="172" t="s">
        <v>2048</v>
      </c>
      <c r="B116" s="176">
        <v>46069</v>
      </c>
      <c r="C116" s="172" t="s">
        <v>104</v>
      </c>
      <c r="D116" s="172" t="s">
        <v>105</v>
      </c>
      <c r="E116" s="172" t="s">
        <v>60</v>
      </c>
      <c r="F116" s="172" t="s">
        <v>1426</v>
      </c>
      <c r="G116" s="172" t="s">
        <v>84</v>
      </c>
      <c r="H116" s="177">
        <v>1</v>
      </c>
      <c r="I116" s="178">
        <v>2400</v>
      </c>
      <c r="J116" s="176">
        <v>46068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-1032</v>
      </c>
    </row>
    <row r="117" spans="1:16" ht="19.5" hidden="1" customHeight="1">
      <c r="A117" s="172" t="s">
        <v>2048</v>
      </c>
      <c r="B117" s="176">
        <v>46069</v>
      </c>
      <c r="C117" s="172" t="s">
        <v>81</v>
      </c>
      <c r="D117" s="172" t="s">
        <v>95</v>
      </c>
      <c r="E117" s="172" t="s">
        <v>60</v>
      </c>
      <c r="F117" s="172" t="s">
        <v>1426</v>
      </c>
      <c r="G117" s="172" t="s">
        <v>84</v>
      </c>
      <c r="H117" s="177">
        <v>1</v>
      </c>
      <c r="I117" s="178">
        <v>2400</v>
      </c>
      <c r="J117" s="176">
        <v>46068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-20.13</v>
      </c>
    </row>
    <row r="118" spans="1:16" ht="19.5" hidden="1" customHeight="1">
      <c r="A118" s="172" t="s">
        <v>2049</v>
      </c>
      <c r="B118" s="176">
        <v>46069</v>
      </c>
      <c r="C118" s="172" t="s">
        <v>92</v>
      </c>
      <c r="D118" s="172" t="s">
        <v>24</v>
      </c>
      <c r="E118" s="172" t="s">
        <v>56</v>
      </c>
      <c r="F118" s="172" t="s">
        <v>1213</v>
      </c>
      <c r="G118" s="172" t="s">
        <v>84</v>
      </c>
      <c r="H118" s="177">
        <v>1</v>
      </c>
      <c r="I118" s="178">
        <v>2400</v>
      </c>
      <c r="J118" s="176">
        <v>46060</v>
      </c>
      <c r="K118" s="172" t="s">
        <v>93</v>
      </c>
      <c r="L118" s="172" t="s">
        <v>94</v>
      </c>
      <c r="M118" s="179">
        <v>0.43</v>
      </c>
      <c r="N118" s="177"/>
      <c r="O118" s="177">
        <v>39</v>
      </c>
      <c r="P118" s="180">
        <v>-141.87</v>
      </c>
    </row>
    <row r="119" spans="1:16" ht="19.5" hidden="1" customHeight="1">
      <c r="A119" s="172" t="s">
        <v>2049</v>
      </c>
      <c r="B119" s="176">
        <v>46069</v>
      </c>
      <c r="C119" s="172" t="s">
        <v>100</v>
      </c>
      <c r="D119" s="172" t="s">
        <v>101</v>
      </c>
      <c r="E119" s="172" t="s">
        <v>56</v>
      </c>
      <c r="F119" s="172" t="s">
        <v>1213</v>
      </c>
      <c r="G119" s="172" t="s">
        <v>84</v>
      </c>
      <c r="H119" s="177">
        <v>1</v>
      </c>
      <c r="I119" s="178">
        <v>2400</v>
      </c>
      <c r="J119" s="176">
        <v>46060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889.52</v>
      </c>
    </row>
    <row r="120" spans="1:16" ht="19.5" hidden="1" customHeight="1">
      <c r="A120" s="172" t="s">
        <v>2049</v>
      </c>
      <c r="B120" s="176">
        <v>46069</v>
      </c>
      <c r="C120" s="172" t="s">
        <v>100</v>
      </c>
      <c r="D120" s="172" t="s">
        <v>102</v>
      </c>
      <c r="E120" s="172" t="s">
        <v>56</v>
      </c>
      <c r="F120" s="172" t="s">
        <v>1213</v>
      </c>
      <c r="G120" s="172" t="s">
        <v>84</v>
      </c>
      <c r="H120" s="177">
        <v>1</v>
      </c>
      <c r="I120" s="178">
        <v>2400</v>
      </c>
      <c r="J120" s="176">
        <v>46060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8.9</v>
      </c>
    </row>
    <row r="121" spans="1:16" ht="19.5" hidden="1" customHeight="1">
      <c r="A121" s="172" t="s">
        <v>2049</v>
      </c>
      <c r="B121" s="176">
        <v>46069</v>
      </c>
      <c r="C121" s="172" t="s">
        <v>100</v>
      </c>
      <c r="D121" s="172" t="s">
        <v>103</v>
      </c>
      <c r="E121" s="172" t="s">
        <v>56</v>
      </c>
      <c r="F121" s="172" t="s">
        <v>1213</v>
      </c>
      <c r="G121" s="172" t="s">
        <v>84</v>
      </c>
      <c r="H121" s="177">
        <v>1</v>
      </c>
      <c r="I121" s="178">
        <v>2400</v>
      </c>
      <c r="J121" s="176">
        <v>46060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1501.58</v>
      </c>
    </row>
    <row r="122" spans="1:16" ht="19.5" hidden="1" customHeight="1">
      <c r="A122" s="172" t="s">
        <v>2049</v>
      </c>
      <c r="B122" s="176">
        <v>46069</v>
      </c>
      <c r="C122" s="172" t="s">
        <v>104</v>
      </c>
      <c r="D122" s="172" t="s">
        <v>105</v>
      </c>
      <c r="E122" s="172" t="s">
        <v>56</v>
      </c>
      <c r="F122" s="172" t="s">
        <v>1213</v>
      </c>
      <c r="G122" s="172" t="s">
        <v>84</v>
      </c>
      <c r="H122" s="177">
        <v>1</v>
      </c>
      <c r="I122" s="178">
        <v>2400</v>
      </c>
      <c r="J122" s="176">
        <v>46060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-1032</v>
      </c>
    </row>
    <row r="123" spans="1:16" ht="19.5" hidden="1" customHeight="1">
      <c r="A123" s="172" t="s">
        <v>2049</v>
      </c>
      <c r="B123" s="176">
        <v>46069</v>
      </c>
      <c r="C123" s="172" t="s">
        <v>81</v>
      </c>
      <c r="D123" s="172" t="s">
        <v>95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2400</v>
      </c>
      <c r="J123" s="176">
        <v>46060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-15.86</v>
      </c>
    </row>
    <row r="124" spans="1:16" ht="19.5" hidden="1" customHeight="1">
      <c r="A124" s="172" t="s">
        <v>1787</v>
      </c>
      <c r="B124" s="176">
        <v>46069</v>
      </c>
      <c r="C124" s="172" t="s">
        <v>92</v>
      </c>
      <c r="D124" s="172" t="s">
        <v>272</v>
      </c>
      <c r="E124" s="172" t="s">
        <v>43</v>
      </c>
      <c r="F124" s="172" t="s">
        <v>125</v>
      </c>
      <c r="G124" s="172" t="s">
        <v>84</v>
      </c>
      <c r="H124" s="177">
        <v>1</v>
      </c>
      <c r="I124" s="178">
        <v>0</v>
      </c>
      <c r="J124" s="176">
        <v>46060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0</v>
      </c>
    </row>
    <row r="125" spans="1:16" ht="19.5" hidden="1" customHeight="1">
      <c r="A125" s="172" t="s">
        <v>1787</v>
      </c>
      <c r="B125" s="176">
        <v>46069</v>
      </c>
      <c r="C125" s="172" t="s">
        <v>92</v>
      </c>
      <c r="D125" s="172" t="s">
        <v>97</v>
      </c>
      <c r="E125" s="172" t="s">
        <v>43</v>
      </c>
      <c r="F125" s="172" t="s">
        <v>125</v>
      </c>
      <c r="G125" s="172" t="s">
        <v>84</v>
      </c>
      <c r="H125" s="177">
        <v>1</v>
      </c>
      <c r="I125" s="178">
        <v>0</v>
      </c>
      <c r="J125" s="176">
        <v>46060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-46.77</v>
      </c>
    </row>
    <row r="126" spans="1:16" ht="19.5" hidden="1" customHeight="1">
      <c r="A126" s="172" t="s">
        <v>1787</v>
      </c>
      <c r="B126" s="176">
        <v>46069</v>
      </c>
      <c r="C126" s="172" t="s">
        <v>81</v>
      </c>
      <c r="D126" s="172" t="s">
        <v>98</v>
      </c>
      <c r="E126" s="172" t="s">
        <v>43</v>
      </c>
      <c r="F126" s="172" t="s">
        <v>125</v>
      </c>
      <c r="G126" s="172" t="s">
        <v>84</v>
      </c>
      <c r="H126" s="177">
        <v>1</v>
      </c>
      <c r="I126" s="178">
        <v>0</v>
      </c>
      <c r="J126" s="176">
        <v>46060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-15</v>
      </c>
    </row>
    <row r="127" spans="1:16" ht="19.5" hidden="1" customHeight="1">
      <c r="A127" s="172" t="s">
        <v>2050</v>
      </c>
      <c r="B127" s="176">
        <v>46069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2350</v>
      </c>
      <c r="J127" s="176">
        <v>46068</v>
      </c>
      <c r="K127" s="172" t="s">
        <v>93</v>
      </c>
      <c r="L127" s="172" t="s">
        <v>94</v>
      </c>
      <c r="M127" s="179">
        <v>0.43</v>
      </c>
      <c r="N127" s="177"/>
      <c r="O127" s="177">
        <v>36</v>
      </c>
      <c r="P127" s="180">
        <v>-119.74</v>
      </c>
    </row>
    <row r="128" spans="1:16" ht="19.5" hidden="1" customHeight="1">
      <c r="A128" s="172" t="s">
        <v>2050</v>
      </c>
      <c r="B128" s="176">
        <v>46069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2350</v>
      </c>
      <c r="J128" s="176">
        <v>46068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1064.7</v>
      </c>
    </row>
    <row r="129" spans="1:16" ht="19.5" hidden="1" customHeight="1">
      <c r="A129" s="172" t="s">
        <v>2050</v>
      </c>
      <c r="B129" s="176">
        <v>46069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2350</v>
      </c>
      <c r="J129" s="176">
        <v>46068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10.65</v>
      </c>
    </row>
    <row r="130" spans="1:16" ht="19.5" hidden="1" customHeight="1">
      <c r="A130" s="172" t="s">
        <v>2050</v>
      </c>
      <c r="B130" s="176">
        <v>46069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2350</v>
      </c>
      <c r="J130" s="176">
        <v>46068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1274.6500000000001</v>
      </c>
    </row>
    <row r="131" spans="1:16" ht="19.5" hidden="1" customHeight="1">
      <c r="A131" s="172" t="s">
        <v>2050</v>
      </c>
      <c r="B131" s="176">
        <v>46069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2350</v>
      </c>
      <c r="J131" s="176">
        <v>46068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-1010.5</v>
      </c>
    </row>
    <row r="132" spans="1:16" ht="19.5" hidden="1" customHeight="1">
      <c r="A132" s="172" t="s">
        <v>2050</v>
      </c>
      <c r="B132" s="176">
        <v>46069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2350</v>
      </c>
      <c r="J132" s="176">
        <v>46068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-11.13</v>
      </c>
    </row>
    <row r="133" spans="1:16" ht="19.5" hidden="1" customHeight="1">
      <c r="A133" s="172" t="s">
        <v>2048</v>
      </c>
      <c r="B133" s="176">
        <v>46069</v>
      </c>
      <c r="C133" s="172" t="s">
        <v>81</v>
      </c>
      <c r="D133" s="172" t="s">
        <v>82</v>
      </c>
      <c r="E133" s="172" t="s">
        <v>60</v>
      </c>
      <c r="F133" s="172" t="s">
        <v>1426</v>
      </c>
      <c r="G133" s="172" t="s">
        <v>84</v>
      </c>
      <c r="H133" s="177">
        <v>1</v>
      </c>
      <c r="I133" s="178">
        <v>0</v>
      </c>
      <c r="J133" s="176">
        <v>46068</v>
      </c>
      <c r="K133" s="172" t="s">
        <v>85</v>
      </c>
      <c r="L133" s="172" t="s">
        <v>85</v>
      </c>
      <c r="M133" s="179">
        <v>0</v>
      </c>
      <c r="N133" s="177"/>
      <c r="O133" s="177"/>
      <c r="P133" s="180">
        <v>-19.72</v>
      </c>
    </row>
    <row r="134" spans="1:16" ht="19.5" hidden="1" customHeight="1">
      <c r="A134" s="172" t="s">
        <v>2051</v>
      </c>
      <c r="B134" s="176">
        <v>46069</v>
      </c>
      <c r="C134" s="172" t="s">
        <v>92</v>
      </c>
      <c r="D134" s="172" t="s">
        <v>24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2350</v>
      </c>
      <c r="J134" s="176">
        <v>46067</v>
      </c>
      <c r="K134" s="172" t="s">
        <v>93</v>
      </c>
      <c r="L134" s="172" t="s">
        <v>94</v>
      </c>
      <c r="M134" s="179">
        <v>0.43</v>
      </c>
      <c r="N134" s="177"/>
      <c r="O134" s="177">
        <v>36</v>
      </c>
      <c r="P134" s="180">
        <v>-105.91</v>
      </c>
    </row>
    <row r="135" spans="1:16" ht="19.5" hidden="1" customHeight="1">
      <c r="A135" s="172" t="s">
        <v>2051</v>
      </c>
      <c r="B135" s="176">
        <v>46069</v>
      </c>
      <c r="C135" s="172" t="s">
        <v>100</v>
      </c>
      <c r="D135" s="172" t="s">
        <v>101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2350</v>
      </c>
      <c r="J135" s="176">
        <v>46067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930.48</v>
      </c>
    </row>
    <row r="136" spans="1:16" ht="19.5" hidden="1" customHeight="1">
      <c r="A136" s="172" t="s">
        <v>2051</v>
      </c>
      <c r="B136" s="176">
        <v>46069</v>
      </c>
      <c r="C136" s="172" t="s">
        <v>100</v>
      </c>
      <c r="D136" s="172" t="s">
        <v>102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2350</v>
      </c>
      <c r="J136" s="176">
        <v>46067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9.3000000000000007</v>
      </c>
    </row>
    <row r="137" spans="1:16" ht="19.5" hidden="1" customHeight="1">
      <c r="A137" s="172" t="s">
        <v>2051</v>
      </c>
      <c r="B137" s="176">
        <v>46069</v>
      </c>
      <c r="C137" s="172" t="s">
        <v>100</v>
      </c>
      <c r="D137" s="172" t="s">
        <v>103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2350</v>
      </c>
      <c r="J137" s="176">
        <v>46067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1410.22</v>
      </c>
    </row>
    <row r="138" spans="1:16" ht="19.5" hidden="1" customHeight="1">
      <c r="A138" s="172" t="s">
        <v>2051</v>
      </c>
      <c r="B138" s="176">
        <v>46069</v>
      </c>
      <c r="C138" s="172" t="s">
        <v>104</v>
      </c>
      <c r="D138" s="172" t="s">
        <v>105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2350</v>
      </c>
      <c r="J138" s="176">
        <v>46067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-1010.5</v>
      </c>
    </row>
    <row r="139" spans="1:16" ht="19.5" hidden="1" customHeight="1">
      <c r="A139" s="172" t="s">
        <v>2051</v>
      </c>
      <c r="B139" s="176">
        <v>46069</v>
      </c>
      <c r="C139" s="172" t="s">
        <v>81</v>
      </c>
      <c r="D139" s="172" t="s">
        <v>95</v>
      </c>
      <c r="E139" s="172" t="s">
        <v>43</v>
      </c>
      <c r="F139" s="172" t="s">
        <v>125</v>
      </c>
      <c r="G139" s="172" t="s">
        <v>84</v>
      </c>
      <c r="H139" s="177">
        <v>1</v>
      </c>
      <c r="I139" s="178">
        <v>2350</v>
      </c>
      <c r="J139" s="176">
        <v>46067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-13.21</v>
      </c>
    </row>
    <row r="140" spans="1:16" ht="19.5" hidden="1" customHeight="1">
      <c r="A140" s="172" t="s">
        <v>1966</v>
      </c>
      <c r="B140" s="176">
        <v>46069</v>
      </c>
      <c r="C140" s="172" t="s">
        <v>81</v>
      </c>
      <c r="D140" s="172" t="s">
        <v>82</v>
      </c>
      <c r="E140" s="172" t="s">
        <v>58</v>
      </c>
      <c r="F140" s="172" t="s">
        <v>1300</v>
      </c>
      <c r="G140" s="172" t="s">
        <v>84</v>
      </c>
      <c r="H140" s="177">
        <v>1</v>
      </c>
      <c r="I140" s="178">
        <v>0</v>
      </c>
      <c r="J140" s="176">
        <v>46067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27.76</v>
      </c>
    </row>
    <row r="141" spans="1:16" ht="19.5" hidden="1" customHeight="1">
      <c r="A141" s="172" t="s">
        <v>1966</v>
      </c>
      <c r="B141" s="176">
        <v>46069</v>
      </c>
      <c r="C141" s="172" t="s">
        <v>81</v>
      </c>
      <c r="D141" s="172" t="s">
        <v>82</v>
      </c>
      <c r="E141" s="172" t="s">
        <v>60</v>
      </c>
      <c r="F141" s="172" t="s">
        <v>1426</v>
      </c>
      <c r="G141" s="172" t="s">
        <v>84</v>
      </c>
      <c r="H141" s="177">
        <v>1</v>
      </c>
      <c r="I141" s="178">
        <v>0</v>
      </c>
      <c r="J141" s="176">
        <v>46067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18.75</v>
      </c>
    </row>
    <row r="142" spans="1:16" ht="19.5" hidden="1" customHeight="1">
      <c r="A142" s="172" t="s">
        <v>1966</v>
      </c>
      <c r="B142" s="176">
        <v>46069</v>
      </c>
      <c r="C142" s="172" t="s">
        <v>81</v>
      </c>
      <c r="D142" s="172" t="s">
        <v>82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0</v>
      </c>
      <c r="J142" s="176">
        <v>46067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18.579999999999998</v>
      </c>
    </row>
    <row r="143" spans="1:16" ht="19.5" hidden="1" customHeight="1">
      <c r="A143" s="172" t="s">
        <v>2052</v>
      </c>
      <c r="B143" s="176">
        <v>46069</v>
      </c>
      <c r="C143" s="172" t="s">
        <v>92</v>
      </c>
      <c r="D143" s="172" t="s">
        <v>24</v>
      </c>
      <c r="E143" s="172" t="s">
        <v>57</v>
      </c>
      <c r="F143" s="172" t="s">
        <v>1263</v>
      </c>
      <c r="G143" s="172" t="s">
        <v>84</v>
      </c>
      <c r="H143" s="177">
        <v>1</v>
      </c>
      <c r="I143" s="178">
        <v>2400</v>
      </c>
      <c r="J143" s="176">
        <v>46065</v>
      </c>
      <c r="K143" s="172" t="s">
        <v>93</v>
      </c>
      <c r="L143" s="172" t="s">
        <v>94</v>
      </c>
      <c r="M143" s="179">
        <v>0.43</v>
      </c>
      <c r="N143" s="177"/>
      <c r="O143" s="177">
        <v>36</v>
      </c>
      <c r="P143" s="180">
        <v>-120.64</v>
      </c>
    </row>
    <row r="144" spans="1:16" ht="19.5" hidden="1" customHeight="1">
      <c r="A144" s="172" t="s">
        <v>2052</v>
      </c>
      <c r="B144" s="176">
        <v>46069</v>
      </c>
      <c r="C144" s="172" t="s">
        <v>100</v>
      </c>
      <c r="D144" s="172" t="s">
        <v>101</v>
      </c>
      <c r="E144" s="172" t="s">
        <v>57</v>
      </c>
      <c r="F144" s="172" t="s">
        <v>1263</v>
      </c>
      <c r="G144" s="172" t="s">
        <v>84</v>
      </c>
      <c r="H144" s="177">
        <v>1</v>
      </c>
      <c r="I144" s="178">
        <v>2400</v>
      </c>
      <c r="J144" s="176">
        <v>46065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1179.83</v>
      </c>
    </row>
    <row r="145" spans="1:16" ht="19.5" hidden="1" customHeight="1">
      <c r="A145" s="172" t="s">
        <v>2052</v>
      </c>
      <c r="B145" s="176">
        <v>46069</v>
      </c>
      <c r="C145" s="172" t="s">
        <v>100</v>
      </c>
      <c r="D145" s="172" t="s">
        <v>102</v>
      </c>
      <c r="E145" s="172" t="s">
        <v>57</v>
      </c>
      <c r="F145" s="172" t="s">
        <v>1263</v>
      </c>
      <c r="G145" s="172" t="s">
        <v>84</v>
      </c>
      <c r="H145" s="177">
        <v>1</v>
      </c>
      <c r="I145" s="178">
        <v>2400</v>
      </c>
      <c r="J145" s="176">
        <v>46065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11.8</v>
      </c>
    </row>
    <row r="146" spans="1:16" ht="19.5" hidden="1" customHeight="1">
      <c r="A146" s="172" t="s">
        <v>2052</v>
      </c>
      <c r="B146" s="176">
        <v>46069</v>
      </c>
      <c r="C146" s="172" t="s">
        <v>100</v>
      </c>
      <c r="D146" s="172" t="s">
        <v>103</v>
      </c>
      <c r="E146" s="172" t="s">
        <v>57</v>
      </c>
      <c r="F146" s="172" t="s">
        <v>1263</v>
      </c>
      <c r="G146" s="172" t="s">
        <v>84</v>
      </c>
      <c r="H146" s="177">
        <v>1</v>
      </c>
      <c r="I146" s="178">
        <v>2400</v>
      </c>
      <c r="J146" s="176">
        <v>46065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1208.3699999999999</v>
      </c>
    </row>
    <row r="147" spans="1:16" ht="19.5" hidden="1" customHeight="1">
      <c r="A147" s="172" t="s">
        <v>2052</v>
      </c>
      <c r="B147" s="176">
        <v>46069</v>
      </c>
      <c r="C147" s="172" t="s">
        <v>104</v>
      </c>
      <c r="D147" s="172" t="s">
        <v>105</v>
      </c>
      <c r="E147" s="172" t="s">
        <v>57</v>
      </c>
      <c r="F147" s="172" t="s">
        <v>1263</v>
      </c>
      <c r="G147" s="172" t="s">
        <v>84</v>
      </c>
      <c r="H147" s="177">
        <v>1</v>
      </c>
      <c r="I147" s="178">
        <v>2400</v>
      </c>
      <c r="J147" s="176">
        <v>46065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-1032</v>
      </c>
    </row>
    <row r="148" spans="1:16" ht="19.5" hidden="1" customHeight="1">
      <c r="A148" s="172" t="s">
        <v>2052</v>
      </c>
      <c r="B148" s="176">
        <v>46069</v>
      </c>
      <c r="C148" s="172" t="s">
        <v>81</v>
      </c>
      <c r="D148" s="172" t="s">
        <v>95</v>
      </c>
      <c r="E148" s="172" t="s">
        <v>57</v>
      </c>
      <c r="F148" s="172" t="s">
        <v>1263</v>
      </c>
      <c r="G148" s="172" t="s">
        <v>84</v>
      </c>
      <c r="H148" s="177">
        <v>1</v>
      </c>
      <c r="I148" s="178">
        <v>2400</v>
      </c>
      <c r="J148" s="176">
        <v>46065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-16.52</v>
      </c>
    </row>
    <row r="149" spans="1:16" ht="19.5" hidden="1" customHeight="1">
      <c r="A149" s="172" t="s">
        <v>2053</v>
      </c>
      <c r="B149" s="176">
        <v>46069</v>
      </c>
      <c r="C149" s="172" t="s">
        <v>92</v>
      </c>
      <c r="D149" s="172" t="s">
        <v>24</v>
      </c>
      <c r="E149" s="172" t="s">
        <v>38</v>
      </c>
      <c r="F149" s="172" t="s">
        <v>87</v>
      </c>
      <c r="G149" s="172" t="s">
        <v>84</v>
      </c>
      <c r="H149" s="177">
        <v>1</v>
      </c>
      <c r="I149" s="178">
        <v>2350</v>
      </c>
      <c r="J149" s="176">
        <v>46068</v>
      </c>
      <c r="K149" s="172" t="s">
        <v>93</v>
      </c>
      <c r="L149" s="172" t="s">
        <v>94</v>
      </c>
      <c r="M149" s="179">
        <v>0.43</v>
      </c>
      <c r="N149" s="177"/>
      <c r="O149" s="177">
        <v>36</v>
      </c>
      <c r="P149" s="180">
        <v>-105.91</v>
      </c>
    </row>
    <row r="150" spans="1:16" ht="19.5" hidden="1" customHeight="1">
      <c r="A150" s="172" t="s">
        <v>2053</v>
      </c>
      <c r="B150" s="176">
        <v>46069</v>
      </c>
      <c r="C150" s="172" t="s">
        <v>100</v>
      </c>
      <c r="D150" s="172" t="s">
        <v>101</v>
      </c>
      <c r="E150" s="172" t="s">
        <v>38</v>
      </c>
      <c r="F150" s="172" t="s">
        <v>87</v>
      </c>
      <c r="G150" s="172" t="s">
        <v>84</v>
      </c>
      <c r="H150" s="177">
        <v>1</v>
      </c>
      <c r="I150" s="178">
        <v>2350</v>
      </c>
      <c r="J150" s="176">
        <v>46068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1127.6199999999999</v>
      </c>
    </row>
    <row r="151" spans="1:16" ht="19.5" hidden="1" customHeight="1">
      <c r="A151" s="172" t="s">
        <v>2053</v>
      </c>
      <c r="B151" s="176">
        <v>46069</v>
      </c>
      <c r="C151" s="172" t="s">
        <v>100</v>
      </c>
      <c r="D151" s="172" t="s">
        <v>102</v>
      </c>
      <c r="E151" s="172" t="s">
        <v>38</v>
      </c>
      <c r="F151" s="172" t="s">
        <v>87</v>
      </c>
      <c r="G151" s="172" t="s">
        <v>84</v>
      </c>
      <c r="H151" s="177">
        <v>1</v>
      </c>
      <c r="I151" s="178">
        <v>2350</v>
      </c>
      <c r="J151" s="176">
        <v>46068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11.28</v>
      </c>
    </row>
    <row r="152" spans="1:16" ht="19.5" hidden="1" customHeight="1">
      <c r="A152" s="172" t="s">
        <v>2053</v>
      </c>
      <c r="B152" s="176">
        <v>46069</v>
      </c>
      <c r="C152" s="172" t="s">
        <v>100</v>
      </c>
      <c r="D152" s="172" t="s">
        <v>103</v>
      </c>
      <c r="E152" s="172" t="s">
        <v>38</v>
      </c>
      <c r="F152" s="172" t="s">
        <v>87</v>
      </c>
      <c r="G152" s="172" t="s">
        <v>84</v>
      </c>
      <c r="H152" s="177">
        <v>1</v>
      </c>
      <c r="I152" s="178">
        <v>2350</v>
      </c>
      <c r="J152" s="176">
        <v>46068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1211.0999999999999</v>
      </c>
    </row>
    <row r="153" spans="1:16" ht="19.5" hidden="1" customHeight="1">
      <c r="A153" s="172" t="s">
        <v>2053</v>
      </c>
      <c r="B153" s="176">
        <v>46069</v>
      </c>
      <c r="C153" s="172" t="s">
        <v>104</v>
      </c>
      <c r="D153" s="172" t="s">
        <v>105</v>
      </c>
      <c r="E153" s="172" t="s">
        <v>38</v>
      </c>
      <c r="F153" s="172" t="s">
        <v>87</v>
      </c>
      <c r="G153" s="172" t="s">
        <v>84</v>
      </c>
      <c r="H153" s="177">
        <v>1</v>
      </c>
      <c r="I153" s="178">
        <v>2350</v>
      </c>
      <c r="J153" s="176">
        <v>46068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-1010.5</v>
      </c>
    </row>
    <row r="154" spans="1:16" ht="19.5" hidden="1" customHeight="1">
      <c r="A154" s="172" t="s">
        <v>2053</v>
      </c>
      <c r="B154" s="176">
        <v>46069</v>
      </c>
      <c r="C154" s="172" t="s">
        <v>81</v>
      </c>
      <c r="D154" s="172" t="s">
        <v>95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2350</v>
      </c>
      <c r="J154" s="176">
        <v>46068</v>
      </c>
      <c r="K154" s="172" t="s">
        <v>93</v>
      </c>
      <c r="L154" s="172" t="s">
        <v>94</v>
      </c>
      <c r="M154" s="179">
        <v>0.43</v>
      </c>
      <c r="N154" s="177"/>
      <c r="O154" s="177"/>
      <c r="P154" s="180">
        <v>-11.66</v>
      </c>
    </row>
    <row r="155" spans="1:16" ht="19.5" hidden="1" customHeight="1">
      <c r="A155" s="172" t="s">
        <v>2054</v>
      </c>
      <c r="B155" s="176">
        <v>46069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2350</v>
      </c>
      <c r="J155" s="176">
        <v>46066</v>
      </c>
      <c r="K155" s="172" t="s">
        <v>93</v>
      </c>
      <c r="L155" s="172" t="s">
        <v>94</v>
      </c>
      <c r="M155" s="179">
        <v>0.43</v>
      </c>
      <c r="N155" s="177"/>
      <c r="O155" s="177">
        <v>36</v>
      </c>
      <c r="P155" s="180">
        <v>-105.91</v>
      </c>
    </row>
    <row r="156" spans="1:16" ht="19.5" hidden="1" customHeight="1">
      <c r="A156" s="172" t="s">
        <v>2054</v>
      </c>
      <c r="B156" s="176">
        <v>46069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2350</v>
      </c>
      <c r="J156" s="176">
        <v>46066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966.73</v>
      </c>
    </row>
    <row r="157" spans="1:16" ht="19.5" hidden="1" customHeight="1">
      <c r="A157" s="172" t="s">
        <v>2054</v>
      </c>
      <c r="B157" s="176">
        <v>46069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2350</v>
      </c>
      <c r="J157" s="176">
        <v>46066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9.67</v>
      </c>
    </row>
    <row r="158" spans="1:16" ht="19.5" hidden="1" customHeight="1">
      <c r="A158" s="172" t="s">
        <v>2054</v>
      </c>
      <c r="B158" s="176">
        <v>46069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2350</v>
      </c>
      <c r="J158" s="176">
        <v>46066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1373.6</v>
      </c>
    </row>
    <row r="159" spans="1:16" ht="19.5" hidden="1" customHeight="1">
      <c r="A159" s="172" t="s">
        <v>2054</v>
      </c>
      <c r="B159" s="176">
        <v>46069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2350</v>
      </c>
      <c r="J159" s="176">
        <v>46066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-1010.5</v>
      </c>
    </row>
    <row r="160" spans="1:16" ht="19.5" hidden="1" customHeight="1">
      <c r="A160" s="172" t="s">
        <v>2054</v>
      </c>
      <c r="B160" s="176">
        <v>46069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2350</v>
      </c>
      <c r="J160" s="176">
        <v>46066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-15.4</v>
      </c>
    </row>
    <row r="161" spans="1:16" ht="19.5" hidden="1" customHeight="1">
      <c r="A161" s="172" t="s">
        <v>2055</v>
      </c>
      <c r="B161" s="176">
        <v>46069</v>
      </c>
      <c r="C161" s="172" t="s">
        <v>81</v>
      </c>
      <c r="D161" s="172" t="s">
        <v>82</v>
      </c>
      <c r="E161" s="172" t="s">
        <v>53</v>
      </c>
      <c r="F161" s="172" t="s">
        <v>120</v>
      </c>
      <c r="G161" s="172" t="s">
        <v>84</v>
      </c>
      <c r="H161" s="177">
        <v>1</v>
      </c>
      <c r="I161" s="178">
        <v>0</v>
      </c>
      <c r="J161" s="176">
        <v>46069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-5.48</v>
      </c>
    </row>
    <row r="162" spans="1:16" ht="19.5" hidden="1" customHeight="1">
      <c r="A162" s="172" t="s">
        <v>2056</v>
      </c>
      <c r="B162" s="176">
        <v>46069</v>
      </c>
      <c r="C162" s="172" t="s">
        <v>92</v>
      </c>
      <c r="D162" s="172" t="s">
        <v>24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93</v>
      </c>
      <c r="L162" s="172" t="s">
        <v>94</v>
      </c>
      <c r="M162" s="179">
        <v>0</v>
      </c>
      <c r="N162" s="177"/>
      <c r="O162" s="177">
        <v>39</v>
      </c>
      <c r="P162" s="180">
        <v>-56.94</v>
      </c>
    </row>
    <row r="163" spans="1:16" ht="19.5" hidden="1" customHeight="1">
      <c r="A163" s="172" t="s">
        <v>2056</v>
      </c>
      <c r="B163" s="176">
        <v>46069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46062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-17.78</v>
      </c>
    </row>
    <row r="164" spans="1:16" ht="19.5" hidden="1" customHeight="1">
      <c r="A164" s="172" t="s">
        <v>2057</v>
      </c>
      <c r="B164" s="176">
        <v>46069</v>
      </c>
      <c r="C164" s="172" t="s">
        <v>92</v>
      </c>
      <c r="D164" s="172" t="s">
        <v>24</v>
      </c>
      <c r="E164" s="172" t="s">
        <v>56</v>
      </c>
      <c r="F164" s="172" t="s">
        <v>1213</v>
      </c>
      <c r="G164" s="172" t="s">
        <v>84</v>
      </c>
      <c r="H164" s="177">
        <v>1</v>
      </c>
      <c r="I164" s="178">
        <v>0</v>
      </c>
      <c r="J164" s="176">
        <v>46064</v>
      </c>
      <c r="K164" s="172" t="s">
        <v>93</v>
      </c>
      <c r="L164" s="172" t="s">
        <v>94</v>
      </c>
      <c r="M164" s="179">
        <v>0</v>
      </c>
      <c r="N164" s="177"/>
      <c r="O164" s="177">
        <v>37</v>
      </c>
      <c r="P164" s="180">
        <v>-56.94</v>
      </c>
    </row>
    <row r="165" spans="1:16" ht="19.5" hidden="1" customHeight="1">
      <c r="A165" s="172" t="s">
        <v>2057</v>
      </c>
      <c r="B165" s="176">
        <v>46069</v>
      </c>
      <c r="C165" s="172" t="s">
        <v>81</v>
      </c>
      <c r="D165" s="172" t="s">
        <v>95</v>
      </c>
      <c r="E165" s="172" t="s">
        <v>56</v>
      </c>
      <c r="F165" s="172" t="s">
        <v>1213</v>
      </c>
      <c r="G165" s="172" t="s">
        <v>84</v>
      </c>
      <c r="H165" s="177">
        <v>1</v>
      </c>
      <c r="I165" s="178">
        <v>0</v>
      </c>
      <c r="J165" s="176">
        <v>46064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-25</v>
      </c>
    </row>
    <row r="166" spans="1:16" ht="19.5" hidden="1" customHeight="1">
      <c r="A166" s="172" t="s">
        <v>2056</v>
      </c>
      <c r="B166" s="176">
        <v>46069</v>
      </c>
      <c r="C166" s="172" t="s">
        <v>92</v>
      </c>
      <c r="D166" s="172" t="s">
        <v>96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0</v>
      </c>
      <c r="J166" s="176">
        <v>46062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0</v>
      </c>
    </row>
    <row r="167" spans="1:16" ht="19.5" hidden="1" customHeight="1">
      <c r="A167" s="172" t="s">
        <v>2056</v>
      </c>
      <c r="B167" s="176">
        <v>46069</v>
      </c>
      <c r="C167" s="172" t="s">
        <v>92</v>
      </c>
      <c r="D167" s="172" t="s">
        <v>97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46062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-56.94</v>
      </c>
    </row>
    <row r="168" spans="1:16" ht="19.5" hidden="1" customHeight="1">
      <c r="A168" s="172" t="s">
        <v>2056</v>
      </c>
      <c r="B168" s="176">
        <v>46069</v>
      </c>
      <c r="C168" s="172" t="s">
        <v>81</v>
      </c>
      <c r="D168" s="172" t="s">
        <v>98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46062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-15</v>
      </c>
    </row>
    <row r="169" spans="1:16" ht="19.5" hidden="1" customHeight="1">
      <c r="A169" s="172" t="s">
        <v>2058</v>
      </c>
      <c r="B169" s="176">
        <v>46069</v>
      </c>
      <c r="C169" s="172" t="s">
        <v>81</v>
      </c>
      <c r="D169" s="172" t="s">
        <v>82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0</v>
      </c>
      <c r="J169" s="176">
        <v>46069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-6.17</v>
      </c>
    </row>
    <row r="170" spans="1:16" ht="19.5" hidden="1" customHeight="1">
      <c r="A170" s="172" t="s">
        <v>2057</v>
      </c>
      <c r="B170" s="176">
        <v>46069</v>
      </c>
      <c r="C170" s="172" t="s">
        <v>92</v>
      </c>
      <c r="D170" s="172" t="s">
        <v>96</v>
      </c>
      <c r="E170" s="172" t="s">
        <v>56</v>
      </c>
      <c r="F170" s="172" t="s">
        <v>1213</v>
      </c>
      <c r="G170" s="172" t="s">
        <v>84</v>
      </c>
      <c r="H170" s="177">
        <v>1</v>
      </c>
      <c r="I170" s="178">
        <v>0</v>
      </c>
      <c r="J170" s="176">
        <v>46064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hidden="1" customHeight="1">
      <c r="A171" s="172" t="s">
        <v>2057</v>
      </c>
      <c r="B171" s="176">
        <v>46069</v>
      </c>
      <c r="C171" s="172" t="s">
        <v>92</v>
      </c>
      <c r="D171" s="172" t="s">
        <v>97</v>
      </c>
      <c r="E171" s="172" t="s">
        <v>56</v>
      </c>
      <c r="F171" s="172" t="s">
        <v>1213</v>
      </c>
      <c r="G171" s="172" t="s">
        <v>84</v>
      </c>
      <c r="H171" s="177">
        <v>1</v>
      </c>
      <c r="I171" s="178">
        <v>0</v>
      </c>
      <c r="J171" s="176">
        <v>46064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-56.94</v>
      </c>
    </row>
    <row r="172" spans="1:16" ht="19.5" hidden="1" customHeight="1">
      <c r="A172" s="172" t="s">
        <v>2054</v>
      </c>
      <c r="B172" s="176">
        <v>46069</v>
      </c>
      <c r="C172" s="172" t="s">
        <v>81</v>
      </c>
      <c r="D172" s="172" t="s">
        <v>82</v>
      </c>
      <c r="E172" s="172" t="s">
        <v>43</v>
      </c>
      <c r="F172" s="172" t="s">
        <v>125</v>
      </c>
      <c r="G172" s="172" t="s">
        <v>84</v>
      </c>
      <c r="H172" s="177">
        <v>1</v>
      </c>
      <c r="I172" s="178">
        <v>0</v>
      </c>
      <c r="J172" s="176">
        <v>46066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-18.37</v>
      </c>
    </row>
    <row r="173" spans="1:16" ht="19.5" hidden="1" customHeight="1">
      <c r="A173" s="172" t="s">
        <v>2053</v>
      </c>
      <c r="B173" s="176">
        <v>46069</v>
      </c>
      <c r="C173" s="172" t="s">
        <v>81</v>
      </c>
      <c r="D173" s="172" t="s">
        <v>82</v>
      </c>
      <c r="E173" s="172" t="s">
        <v>38</v>
      </c>
      <c r="F173" s="172" t="s">
        <v>87</v>
      </c>
      <c r="G173" s="172" t="s">
        <v>84</v>
      </c>
      <c r="H173" s="177">
        <v>1</v>
      </c>
      <c r="I173" s="178">
        <v>0</v>
      </c>
      <c r="J173" s="176">
        <v>46068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-21.42</v>
      </c>
    </row>
    <row r="174" spans="1:16" ht="19.5" hidden="1" customHeight="1">
      <c r="A174" s="172" t="s">
        <v>2059</v>
      </c>
      <c r="B174" s="176">
        <v>46069</v>
      </c>
      <c r="C174" s="172" t="s">
        <v>92</v>
      </c>
      <c r="D174" s="172" t="s">
        <v>24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2350</v>
      </c>
      <c r="J174" s="176">
        <v>46067</v>
      </c>
      <c r="K174" s="172" t="s">
        <v>93</v>
      </c>
      <c r="L174" s="172" t="s">
        <v>94</v>
      </c>
      <c r="M174" s="179">
        <v>0.43</v>
      </c>
      <c r="N174" s="177"/>
      <c r="O174" s="177">
        <v>36</v>
      </c>
      <c r="P174" s="180">
        <v>-119.74</v>
      </c>
    </row>
    <row r="175" spans="1:16" ht="19.5" hidden="1" customHeight="1">
      <c r="A175" s="172" t="s">
        <v>2059</v>
      </c>
      <c r="B175" s="176">
        <v>46069</v>
      </c>
      <c r="C175" s="172" t="s">
        <v>100</v>
      </c>
      <c r="D175" s="172" t="s">
        <v>101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2350</v>
      </c>
      <c r="J175" s="176">
        <v>46067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897.82</v>
      </c>
    </row>
    <row r="176" spans="1:16" ht="19.5" hidden="1" customHeight="1">
      <c r="A176" s="172" t="s">
        <v>2059</v>
      </c>
      <c r="B176" s="176">
        <v>46069</v>
      </c>
      <c r="C176" s="172" t="s">
        <v>100</v>
      </c>
      <c r="D176" s="172" t="s">
        <v>102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2350</v>
      </c>
      <c r="J176" s="176">
        <v>46067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8.98</v>
      </c>
    </row>
    <row r="177" spans="1:16" ht="19.5" hidden="1" customHeight="1">
      <c r="A177" s="172" t="s">
        <v>2059</v>
      </c>
      <c r="B177" s="176">
        <v>46069</v>
      </c>
      <c r="C177" s="172" t="s">
        <v>100</v>
      </c>
      <c r="D177" s="172" t="s">
        <v>103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46067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1443.2</v>
      </c>
    </row>
    <row r="178" spans="1:16" ht="19.5" hidden="1" customHeight="1">
      <c r="A178" s="172" t="s">
        <v>2059</v>
      </c>
      <c r="B178" s="176">
        <v>46069</v>
      </c>
      <c r="C178" s="172" t="s">
        <v>104</v>
      </c>
      <c r="D178" s="172" t="s">
        <v>105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46067</v>
      </c>
      <c r="K178" s="172" t="s">
        <v>93</v>
      </c>
      <c r="L178" s="172" t="s">
        <v>94</v>
      </c>
      <c r="M178" s="179">
        <v>0.43</v>
      </c>
      <c r="N178" s="177"/>
      <c r="O178" s="177"/>
      <c r="P178" s="180">
        <v>-1010.5</v>
      </c>
    </row>
    <row r="179" spans="1:16" ht="19.5" hidden="1" customHeight="1">
      <c r="A179" s="172" t="s">
        <v>2059</v>
      </c>
      <c r="B179" s="176">
        <v>46069</v>
      </c>
      <c r="C179" s="172" t="s">
        <v>81</v>
      </c>
      <c r="D179" s="172" t="s">
        <v>95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46067</v>
      </c>
      <c r="K179" s="172" t="s">
        <v>93</v>
      </c>
      <c r="L179" s="172" t="s">
        <v>94</v>
      </c>
      <c r="M179" s="179">
        <v>0.43</v>
      </c>
      <c r="N179" s="177"/>
      <c r="O179" s="177"/>
      <c r="P179" s="180">
        <v>-12.89</v>
      </c>
    </row>
    <row r="180" spans="1:16" ht="19.5" hidden="1" customHeight="1">
      <c r="A180" s="172" t="s">
        <v>2060</v>
      </c>
      <c r="B180" s="176">
        <v>46069</v>
      </c>
      <c r="C180" s="172" t="s">
        <v>92</v>
      </c>
      <c r="D180" s="172" t="s">
        <v>24</v>
      </c>
      <c r="E180" s="172" t="s">
        <v>60</v>
      </c>
      <c r="F180" s="172" t="s">
        <v>1426</v>
      </c>
      <c r="G180" s="172" t="s">
        <v>84</v>
      </c>
      <c r="H180" s="177">
        <v>1</v>
      </c>
      <c r="I180" s="178">
        <v>2400</v>
      </c>
      <c r="J180" s="176">
        <v>46068</v>
      </c>
      <c r="K180" s="172" t="s">
        <v>93</v>
      </c>
      <c r="L180" s="172" t="s">
        <v>94</v>
      </c>
      <c r="M180" s="179">
        <v>0.43</v>
      </c>
      <c r="N180" s="177"/>
      <c r="O180" s="177">
        <v>36</v>
      </c>
      <c r="P180" s="180">
        <v>-120.64</v>
      </c>
    </row>
    <row r="181" spans="1:16" ht="19.5" hidden="1" customHeight="1">
      <c r="A181" s="172" t="s">
        <v>2060</v>
      </c>
      <c r="B181" s="176">
        <v>46069</v>
      </c>
      <c r="C181" s="172" t="s">
        <v>100</v>
      </c>
      <c r="D181" s="172" t="s">
        <v>101</v>
      </c>
      <c r="E181" s="172" t="s">
        <v>60</v>
      </c>
      <c r="F181" s="172" t="s">
        <v>1426</v>
      </c>
      <c r="G181" s="172" t="s">
        <v>84</v>
      </c>
      <c r="H181" s="177">
        <v>1</v>
      </c>
      <c r="I181" s="178">
        <v>2400</v>
      </c>
      <c r="J181" s="176">
        <v>46068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1059</v>
      </c>
    </row>
    <row r="182" spans="1:16" ht="19.5" hidden="1" customHeight="1">
      <c r="A182" s="172" t="s">
        <v>2060</v>
      </c>
      <c r="B182" s="176">
        <v>46069</v>
      </c>
      <c r="C182" s="172" t="s">
        <v>100</v>
      </c>
      <c r="D182" s="172" t="s">
        <v>102</v>
      </c>
      <c r="E182" s="172" t="s">
        <v>60</v>
      </c>
      <c r="F182" s="172" t="s">
        <v>1426</v>
      </c>
      <c r="G182" s="172" t="s">
        <v>84</v>
      </c>
      <c r="H182" s="177">
        <v>1</v>
      </c>
      <c r="I182" s="178">
        <v>2400</v>
      </c>
      <c r="J182" s="176">
        <v>46068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10.59</v>
      </c>
    </row>
    <row r="183" spans="1:16" ht="19.5" hidden="1" customHeight="1">
      <c r="A183" s="172" t="s">
        <v>2060</v>
      </c>
      <c r="B183" s="176">
        <v>46069</v>
      </c>
      <c r="C183" s="172" t="s">
        <v>100</v>
      </c>
      <c r="D183" s="172" t="s">
        <v>103</v>
      </c>
      <c r="E183" s="172" t="s">
        <v>60</v>
      </c>
      <c r="F183" s="172" t="s">
        <v>1426</v>
      </c>
      <c r="G183" s="172" t="s">
        <v>84</v>
      </c>
      <c r="H183" s="177">
        <v>1</v>
      </c>
      <c r="I183" s="178">
        <v>2400</v>
      </c>
      <c r="J183" s="176">
        <v>46068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1330.41</v>
      </c>
    </row>
    <row r="184" spans="1:16" ht="19.5" hidden="1" customHeight="1">
      <c r="A184" s="172" t="s">
        <v>2060</v>
      </c>
      <c r="B184" s="176">
        <v>46069</v>
      </c>
      <c r="C184" s="172" t="s">
        <v>104</v>
      </c>
      <c r="D184" s="172" t="s">
        <v>105</v>
      </c>
      <c r="E184" s="172" t="s">
        <v>60</v>
      </c>
      <c r="F184" s="172" t="s">
        <v>1426</v>
      </c>
      <c r="G184" s="172" t="s">
        <v>84</v>
      </c>
      <c r="H184" s="177">
        <v>1</v>
      </c>
      <c r="I184" s="178">
        <v>2400</v>
      </c>
      <c r="J184" s="176">
        <v>46068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-1032</v>
      </c>
    </row>
    <row r="185" spans="1:16" ht="19.5" hidden="1" customHeight="1">
      <c r="A185" s="172" t="s">
        <v>2061</v>
      </c>
      <c r="B185" s="176">
        <v>46069</v>
      </c>
      <c r="C185" s="172" t="s">
        <v>92</v>
      </c>
      <c r="D185" s="172" t="s">
        <v>24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2350</v>
      </c>
      <c r="J185" s="176">
        <v>46068</v>
      </c>
      <c r="K185" s="172" t="s">
        <v>93</v>
      </c>
      <c r="L185" s="172" t="s">
        <v>94</v>
      </c>
      <c r="M185" s="179">
        <v>0.43</v>
      </c>
      <c r="N185" s="177"/>
      <c r="O185" s="177">
        <v>36</v>
      </c>
      <c r="P185" s="180">
        <v>-119.74</v>
      </c>
    </row>
    <row r="186" spans="1:16" ht="19.5" hidden="1" customHeight="1">
      <c r="A186" s="172" t="s">
        <v>2061</v>
      </c>
      <c r="B186" s="176">
        <v>46069</v>
      </c>
      <c r="C186" s="172" t="s">
        <v>100</v>
      </c>
      <c r="D186" s="172" t="s">
        <v>101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2350</v>
      </c>
      <c r="J186" s="176">
        <v>46068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895.24</v>
      </c>
    </row>
    <row r="187" spans="1:16" ht="19.5" hidden="1" customHeight="1">
      <c r="A187" s="172" t="s">
        <v>2061</v>
      </c>
      <c r="B187" s="176">
        <v>46069</v>
      </c>
      <c r="C187" s="172" t="s">
        <v>100</v>
      </c>
      <c r="D187" s="172" t="s">
        <v>102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2350</v>
      </c>
      <c r="J187" s="176">
        <v>46068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0</v>
      </c>
    </row>
    <row r="188" spans="1:16" ht="19.5" hidden="1" customHeight="1">
      <c r="A188" s="172" t="s">
        <v>2061</v>
      </c>
      <c r="B188" s="176">
        <v>46069</v>
      </c>
      <c r="C188" s="172" t="s">
        <v>100</v>
      </c>
      <c r="D188" s="172" t="s">
        <v>103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2350</v>
      </c>
      <c r="J188" s="176">
        <v>46068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1454.76</v>
      </c>
    </row>
    <row r="189" spans="1:16" ht="19.5" hidden="1" customHeight="1">
      <c r="A189" s="172" t="s">
        <v>2061</v>
      </c>
      <c r="B189" s="176">
        <v>46069</v>
      </c>
      <c r="C189" s="172" t="s">
        <v>104</v>
      </c>
      <c r="D189" s="172" t="s">
        <v>105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2350</v>
      </c>
      <c r="J189" s="176">
        <v>46068</v>
      </c>
      <c r="K189" s="172" t="s">
        <v>93</v>
      </c>
      <c r="L189" s="172" t="s">
        <v>94</v>
      </c>
      <c r="M189" s="179">
        <v>0.43</v>
      </c>
      <c r="N189" s="177"/>
      <c r="O189" s="177"/>
      <c r="P189" s="180">
        <v>-1010.5</v>
      </c>
    </row>
    <row r="190" spans="1:16" ht="19.5" hidden="1" customHeight="1">
      <c r="A190" s="172" t="s">
        <v>2061</v>
      </c>
      <c r="B190" s="176">
        <v>46069</v>
      </c>
      <c r="C190" s="172" t="s">
        <v>81</v>
      </c>
      <c r="D190" s="172" t="s">
        <v>95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2350</v>
      </c>
      <c r="J190" s="176">
        <v>46068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-9.3800000000000008</v>
      </c>
    </row>
    <row r="191" spans="1:16" ht="19.5" hidden="1" customHeight="1">
      <c r="A191" s="172" t="s">
        <v>2062</v>
      </c>
      <c r="B191" s="176">
        <v>46069</v>
      </c>
      <c r="C191" s="172" t="s">
        <v>92</v>
      </c>
      <c r="D191" s="172" t="s">
        <v>24</v>
      </c>
      <c r="E191" s="172" t="s">
        <v>39</v>
      </c>
      <c r="F191" s="172" t="s">
        <v>117</v>
      </c>
      <c r="G191" s="172" t="s">
        <v>84</v>
      </c>
      <c r="H191" s="177">
        <v>1</v>
      </c>
      <c r="I191" s="178">
        <v>2350</v>
      </c>
      <c r="J191" s="176">
        <v>46067</v>
      </c>
      <c r="K191" s="172" t="s">
        <v>93</v>
      </c>
      <c r="L191" s="172" t="s">
        <v>94</v>
      </c>
      <c r="M191" s="179">
        <v>0.43</v>
      </c>
      <c r="N191" s="177"/>
      <c r="O191" s="177">
        <v>36</v>
      </c>
      <c r="P191" s="180">
        <v>-105.91</v>
      </c>
    </row>
    <row r="192" spans="1:16" ht="19.5" hidden="1" customHeight="1">
      <c r="A192" s="172" t="s">
        <v>2062</v>
      </c>
      <c r="B192" s="176">
        <v>46069</v>
      </c>
      <c r="C192" s="172" t="s">
        <v>100</v>
      </c>
      <c r="D192" s="172" t="s">
        <v>101</v>
      </c>
      <c r="E192" s="172" t="s">
        <v>39</v>
      </c>
      <c r="F192" s="172" t="s">
        <v>117</v>
      </c>
      <c r="G192" s="172" t="s">
        <v>84</v>
      </c>
      <c r="H192" s="177">
        <v>1</v>
      </c>
      <c r="I192" s="178">
        <v>2350</v>
      </c>
      <c r="J192" s="176">
        <v>46067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1085.55</v>
      </c>
    </row>
    <row r="193" spans="1:16" ht="19.5" hidden="1" customHeight="1">
      <c r="A193" s="172" t="s">
        <v>2062</v>
      </c>
      <c r="B193" s="176">
        <v>46069</v>
      </c>
      <c r="C193" s="172" t="s">
        <v>100</v>
      </c>
      <c r="D193" s="172" t="s">
        <v>102</v>
      </c>
      <c r="E193" s="172" t="s">
        <v>39</v>
      </c>
      <c r="F193" s="172" t="s">
        <v>117</v>
      </c>
      <c r="G193" s="172" t="s">
        <v>84</v>
      </c>
      <c r="H193" s="177">
        <v>1</v>
      </c>
      <c r="I193" s="178">
        <v>2350</v>
      </c>
      <c r="J193" s="176">
        <v>46067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0</v>
      </c>
    </row>
    <row r="194" spans="1:16" ht="19.5" hidden="1" customHeight="1">
      <c r="A194" s="172" t="s">
        <v>2062</v>
      </c>
      <c r="B194" s="176">
        <v>46069</v>
      </c>
      <c r="C194" s="172" t="s">
        <v>100</v>
      </c>
      <c r="D194" s="172" t="s">
        <v>103</v>
      </c>
      <c r="E194" s="172" t="s">
        <v>39</v>
      </c>
      <c r="F194" s="172" t="s">
        <v>117</v>
      </c>
      <c r="G194" s="172" t="s">
        <v>84</v>
      </c>
      <c r="H194" s="177">
        <v>1</v>
      </c>
      <c r="I194" s="178">
        <v>2350</v>
      </c>
      <c r="J194" s="176">
        <v>46067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1264.45</v>
      </c>
    </row>
    <row r="195" spans="1:16" ht="19.5" hidden="1" customHeight="1">
      <c r="A195" s="172" t="s">
        <v>2062</v>
      </c>
      <c r="B195" s="176">
        <v>46069</v>
      </c>
      <c r="C195" s="172" t="s">
        <v>104</v>
      </c>
      <c r="D195" s="172" t="s">
        <v>105</v>
      </c>
      <c r="E195" s="172" t="s">
        <v>39</v>
      </c>
      <c r="F195" s="172" t="s">
        <v>117</v>
      </c>
      <c r="G195" s="172" t="s">
        <v>84</v>
      </c>
      <c r="H195" s="177">
        <v>1</v>
      </c>
      <c r="I195" s="178">
        <v>2350</v>
      </c>
      <c r="J195" s="176">
        <v>46067</v>
      </c>
      <c r="K195" s="172" t="s">
        <v>93</v>
      </c>
      <c r="L195" s="172" t="s">
        <v>94</v>
      </c>
      <c r="M195" s="179">
        <v>0.43</v>
      </c>
      <c r="N195" s="177"/>
      <c r="O195" s="177"/>
      <c r="P195" s="180">
        <v>-1010.5</v>
      </c>
    </row>
    <row r="196" spans="1:16" ht="19.5" hidden="1" customHeight="1">
      <c r="A196" s="172" t="s">
        <v>2062</v>
      </c>
      <c r="B196" s="176">
        <v>46069</v>
      </c>
      <c r="C196" s="172" t="s">
        <v>81</v>
      </c>
      <c r="D196" s="172" t="s">
        <v>95</v>
      </c>
      <c r="E196" s="172" t="s">
        <v>39</v>
      </c>
      <c r="F196" s="172" t="s">
        <v>117</v>
      </c>
      <c r="G196" s="172" t="s">
        <v>84</v>
      </c>
      <c r="H196" s="177">
        <v>1</v>
      </c>
      <c r="I196" s="178">
        <v>2350</v>
      </c>
      <c r="J196" s="176">
        <v>46067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-15.99</v>
      </c>
    </row>
    <row r="197" spans="1:16" ht="19.5" hidden="1" customHeight="1">
      <c r="A197" s="172" t="s">
        <v>2059</v>
      </c>
      <c r="B197" s="176">
        <v>46069</v>
      </c>
      <c r="C197" s="172" t="s">
        <v>81</v>
      </c>
      <c r="D197" s="172" t="s">
        <v>82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0</v>
      </c>
      <c r="J197" s="176">
        <v>46067</v>
      </c>
      <c r="K197" s="172" t="s">
        <v>85</v>
      </c>
      <c r="L197" s="172" t="s">
        <v>85</v>
      </c>
      <c r="M197" s="179">
        <v>0</v>
      </c>
      <c r="N197" s="177"/>
      <c r="O197" s="177"/>
      <c r="P197" s="180">
        <v>-17.059999999999999</v>
      </c>
    </row>
    <row r="198" spans="1:16" ht="19.5" hidden="1" customHeight="1">
      <c r="A198" s="172" t="s">
        <v>2062</v>
      </c>
      <c r="B198" s="176">
        <v>46069</v>
      </c>
      <c r="C198" s="172" t="s">
        <v>81</v>
      </c>
      <c r="D198" s="172" t="s">
        <v>82</v>
      </c>
      <c r="E198" s="172" t="s">
        <v>39</v>
      </c>
      <c r="F198" s="172" t="s">
        <v>117</v>
      </c>
      <c r="G198" s="172" t="s">
        <v>84</v>
      </c>
      <c r="H198" s="177">
        <v>1</v>
      </c>
      <c r="I198" s="178">
        <v>0</v>
      </c>
      <c r="J198" s="176">
        <v>46067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-5.97</v>
      </c>
    </row>
    <row r="199" spans="1:16" ht="19.5" hidden="1" customHeight="1">
      <c r="A199" s="172" t="s">
        <v>2063</v>
      </c>
      <c r="B199" s="176">
        <v>46069</v>
      </c>
      <c r="C199" s="172" t="s">
        <v>92</v>
      </c>
      <c r="D199" s="172" t="s">
        <v>24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2350</v>
      </c>
      <c r="J199" s="176">
        <v>46067</v>
      </c>
      <c r="K199" s="172" t="s">
        <v>93</v>
      </c>
      <c r="L199" s="172" t="s">
        <v>94</v>
      </c>
      <c r="M199" s="179">
        <v>0.43</v>
      </c>
      <c r="N199" s="177"/>
      <c r="O199" s="177">
        <v>36</v>
      </c>
      <c r="P199" s="180">
        <v>-105.91</v>
      </c>
    </row>
    <row r="200" spans="1:16" ht="19.5" hidden="1" customHeight="1">
      <c r="A200" s="172" t="s">
        <v>2063</v>
      </c>
      <c r="B200" s="176">
        <v>46069</v>
      </c>
      <c r="C200" s="172" t="s">
        <v>100</v>
      </c>
      <c r="D200" s="172" t="s">
        <v>101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2350</v>
      </c>
      <c r="J200" s="176">
        <v>46067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1440.95</v>
      </c>
    </row>
    <row r="201" spans="1:16" ht="19.5" hidden="1" customHeight="1">
      <c r="A201" s="172" t="s">
        <v>2063</v>
      </c>
      <c r="B201" s="176">
        <v>46069</v>
      </c>
      <c r="C201" s="172" t="s">
        <v>100</v>
      </c>
      <c r="D201" s="172" t="s">
        <v>102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2350</v>
      </c>
      <c r="J201" s="176">
        <v>46067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14.41</v>
      </c>
    </row>
    <row r="202" spans="1:16" ht="19.5" hidden="1" customHeight="1">
      <c r="A202" s="172" t="s">
        <v>2063</v>
      </c>
      <c r="B202" s="176">
        <v>46069</v>
      </c>
      <c r="C202" s="172" t="s">
        <v>100</v>
      </c>
      <c r="D202" s="172" t="s">
        <v>103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2350</v>
      </c>
      <c r="J202" s="176">
        <v>46067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894.64</v>
      </c>
    </row>
    <row r="203" spans="1:16" ht="19.5" hidden="1" customHeight="1">
      <c r="A203" s="172" t="s">
        <v>2063</v>
      </c>
      <c r="B203" s="176">
        <v>46069</v>
      </c>
      <c r="C203" s="172" t="s">
        <v>104</v>
      </c>
      <c r="D203" s="172" t="s">
        <v>105</v>
      </c>
      <c r="E203" s="172" t="s">
        <v>41</v>
      </c>
      <c r="F203" s="172" t="s">
        <v>83</v>
      </c>
      <c r="G203" s="172" t="s">
        <v>84</v>
      </c>
      <c r="H203" s="177">
        <v>1</v>
      </c>
      <c r="I203" s="178">
        <v>2350</v>
      </c>
      <c r="J203" s="176">
        <v>46067</v>
      </c>
      <c r="K203" s="172" t="s">
        <v>93</v>
      </c>
      <c r="L203" s="172" t="s">
        <v>94</v>
      </c>
      <c r="M203" s="179">
        <v>0.43</v>
      </c>
      <c r="N203" s="177"/>
      <c r="O203" s="177"/>
      <c r="P203" s="180">
        <v>-1010.5</v>
      </c>
    </row>
    <row r="204" spans="1:16" ht="19.5" hidden="1" customHeight="1">
      <c r="A204" s="172" t="s">
        <v>2063</v>
      </c>
      <c r="B204" s="176">
        <v>46069</v>
      </c>
      <c r="C204" s="172" t="s">
        <v>81</v>
      </c>
      <c r="D204" s="172" t="s">
        <v>95</v>
      </c>
      <c r="E204" s="172" t="s">
        <v>41</v>
      </c>
      <c r="F204" s="172" t="s">
        <v>83</v>
      </c>
      <c r="G204" s="172" t="s">
        <v>84</v>
      </c>
      <c r="H204" s="177">
        <v>1</v>
      </c>
      <c r="I204" s="178">
        <v>2350</v>
      </c>
      <c r="J204" s="176">
        <v>46067</v>
      </c>
      <c r="K204" s="172" t="s">
        <v>93</v>
      </c>
      <c r="L204" s="172" t="s">
        <v>94</v>
      </c>
      <c r="M204" s="179">
        <v>0.43</v>
      </c>
      <c r="N204" s="177"/>
      <c r="O204" s="177"/>
      <c r="P204" s="180">
        <v>-25</v>
      </c>
    </row>
    <row r="205" spans="1:16" ht="19.5" hidden="1" customHeight="1">
      <c r="A205" s="172" t="s">
        <v>2063</v>
      </c>
      <c r="B205" s="176">
        <v>46069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46067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-27.38</v>
      </c>
    </row>
    <row r="206" spans="1:16" ht="19.5" hidden="1" customHeight="1">
      <c r="A206" s="172" t="s">
        <v>2064</v>
      </c>
      <c r="B206" s="176">
        <v>46069</v>
      </c>
      <c r="C206" s="172" t="s">
        <v>92</v>
      </c>
      <c r="D206" s="172" t="s">
        <v>24</v>
      </c>
      <c r="E206" s="172" t="s">
        <v>58</v>
      </c>
      <c r="F206" s="172" t="s">
        <v>1300</v>
      </c>
      <c r="G206" s="172" t="s">
        <v>84</v>
      </c>
      <c r="H206" s="177">
        <v>1</v>
      </c>
      <c r="I206" s="178">
        <v>2400</v>
      </c>
      <c r="J206" s="176">
        <v>46067</v>
      </c>
      <c r="K206" s="172" t="s">
        <v>93</v>
      </c>
      <c r="L206" s="172" t="s">
        <v>94</v>
      </c>
      <c r="M206" s="179">
        <v>0.43</v>
      </c>
      <c r="N206" s="177"/>
      <c r="O206" s="177">
        <v>36</v>
      </c>
      <c r="P206" s="180">
        <v>-120.64</v>
      </c>
    </row>
    <row r="207" spans="1:16" ht="19.5" hidden="1" customHeight="1">
      <c r="A207" s="172" t="s">
        <v>2064</v>
      </c>
      <c r="B207" s="176">
        <v>46069</v>
      </c>
      <c r="C207" s="172" t="s">
        <v>100</v>
      </c>
      <c r="D207" s="172" t="s">
        <v>101</v>
      </c>
      <c r="E207" s="172" t="s">
        <v>58</v>
      </c>
      <c r="F207" s="172" t="s">
        <v>1300</v>
      </c>
      <c r="G207" s="172" t="s">
        <v>84</v>
      </c>
      <c r="H207" s="177">
        <v>1</v>
      </c>
      <c r="I207" s="178">
        <v>2400</v>
      </c>
      <c r="J207" s="176">
        <v>46067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1266.67</v>
      </c>
    </row>
    <row r="208" spans="1:16" ht="19.5" hidden="1" customHeight="1">
      <c r="A208" s="172" t="s">
        <v>2064</v>
      </c>
      <c r="B208" s="176">
        <v>46069</v>
      </c>
      <c r="C208" s="172" t="s">
        <v>100</v>
      </c>
      <c r="D208" s="172" t="s">
        <v>102</v>
      </c>
      <c r="E208" s="172" t="s">
        <v>58</v>
      </c>
      <c r="F208" s="172" t="s">
        <v>1300</v>
      </c>
      <c r="G208" s="172" t="s">
        <v>84</v>
      </c>
      <c r="H208" s="177">
        <v>1</v>
      </c>
      <c r="I208" s="178">
        <v>2400</v>
      </c>
      <c r="J208" s="176">
        <v>46067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12.67</v>
      </c>
    </row>
    <row r="209" spans="1:16" ht="19.5" hidden="1" customHeight="1">
      <c r="A209" s="172" t="s">
        <v>2064</v>
      </c>
      <c r="B209" s="176">
        <v>46069</v>
      </c>
      <c r="C209" s="172" t="s">
        <v>100</v>
      </c>
      <c r="D209" s="172" t="s">
        <v>103</v>
      </c>
      <c r="E209" s="172" t="s">
        <v>58</v>
      </c>
      <c r="F209" s="172" t="s">
        <v>1300</v>
      </c>
      <c r="G209" s="172" t="s">
        <v>84</v>
      </c>
      <c r="H209" s="177">
        <v>1</v>
      </c>
      <c r="I209" s="178">
        <v>2400</v>
      </c>
      <c r="J209" s="176">
        <v>46067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1120.6600000000001</v>
      </c>
    </row>
    <row r="210" spans="1:16" ht="19.5" hidden="1" customHeight="1">
      <c r="A210" s="172" t="s">
        <v>2064</v>
      </c>
      <c r="B210" s="176">
        <v>46069</v>
      </c>
      <c r="C210" s="172" t="s">
        <v>104</v>
      </c>
      <c r="D210" s="172" t="s">
        <v>105</v>
      </c>
      <c r="E210" s="172" t="s">
        <v>58</v>
      </c>
      <c r="F210" s="172" t="s">
        <v>1300</v>
      </c>
      <c r="G210" s="172" t="s">
        <v>84</v>
      </c>
      <c r="H210" s="177">
        <v>1</v>
      </c>
      <c r="I210" s="178">
        <v>2400</v>
      </c>
      <c r="J210" s="176">
        <v>46067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-1032</v>
      </c>
    </row>
    <row r="211" spans="1:16" ht="19.5" hidden="1" customHeight="1">
      <c r="A211" s="172" t="s">
        <v>2064</v>
      </c>
      <c r="B211" s="176">
        <v>46069</v>
      </c>
      <c r="C211" s="172" t="s">
        <v>81</v>
      </c>
      <c r="D211" s="172" t="s">
        <v>95</v>
      </c>
      <c r="E211" s="172" t="s">
        <v>58</v>
      </c>
      <c r="F211" s="172" t="s">
        <v>1300</v>
      </c>
      <c r="G211" s="172" t="s">
        <v>84</v>
      </c>
      <c r="H211" s="177">
        <v>1</v>
      </c>
      <c r="I211" s="178">
        <v>2400</v>
      </c>
      <c r="J211" s="176">
        <v>46067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-11.04</v>
      </c>
    </row>
    <row r="212" spans="1:16" ht="19.5" hidden="1" customHeight="1">
      <c r="A212" s="172" t="s">
        <v>1836</v>
      </c>
      <c r="B212" s="176">
        <v>46069</v>
      </c>
      <c r="C212" s="172" t="s">
        <v>92</v>
      </c>
      <c r="D212" s="172" t="s">
        <v>272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1836</v>
      </c>
      <c r="B213" s="176">
        <v>46069</v>
      </c>
      <c r="C213" s="172" t="s">
        <v>92</v>
      </c>
      <c r="D213" s="172" t="s">
        <v>97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1836</v>
      </c>
      <c r="B214" s="176">
        <v>46069</v>
      </c>
      <c r="C214" s="172" t="s">
        <v>81</v>
      </c>
      <c r="D214" s="172" t="s">
        <v>98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2065</v>
      </c>
      <c r="B215" s="176">
        <v>46069</v>
      </c>
      <c r="C215" s="172" t="s">
        <v>92</v>
      </c>
      <c r="D215" s="172" t="s">
        <v>24</v>
      </c>
      <c r="E215" s="172" t="s">
        <v>42</v>
      </c>
      <c r="F215" s="172" t="s">
        <v>89</v>
      </c>
      <c r="G215" s="172" t="s">
        <v>84</v>
      </c>
      <c r="H215" s="177">
        <v>1</v>
      </c>
      <c r="I215" s="178">
        <v>2350</v>
      </c>
      <c r="J215" s="176">
        <v>46066</v>
      </c>
      <c r="K215" s="172" t="s">
        <v>93</v>
      </c>
      <c r="L215" s="172" t="s">
        <v>94</v>
      </c>
      <c r="M215" s="179">
        <v>0.43</v>
      </c>
      <c r="N215" s="177"/>
      <c r="O215" s="177">
        <v>36</v>
      </c>
      <c r="P215" s="180">
        <v>-105.91</v>
      </c>
    </row>
    <row r="216" spans="1:16" ht="19.5" hidden="1" customHeight="1">
      <c r="A216" s="172" t="s">
        <v>2065</v>
      </c>
      <c r="B216" s="176">
        <v>46069</v>
      </c>
      <c r="C216" s="172" t="s">
        <v>100</v>
      </c>
      <c r="D216" s="172" t="s">
        <v>101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2350</v>
      </c>
      <c r="J216" s="176">
        <v>46066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975.26</v>
      </c>
    </row>
    <row r="217" spans="1:16" ht="19.5" hidden="1" customHeight="1">
      <c r="A217" s="172" t="s">
        <v>2065</v>
      </c>
      <c r="B217" s="176">
        <v>46069</v>
      </c>
      <c r="C217" s="172" t="s">
        <v>100</v>
      </c>
      <c r="D217" s="172" t="s">
        <v>102</v>
      </c>
      <c r="E217" s="172" t="s">
        <v>42</v>
      </c>
      <c r="F217" s="172" t="s">
        <v>89</v>
      </c>
      <c r="G217" s="172" t="s">
        <v>84</v>
      </c>
      <c r="H217" s="177">
        <v>1</v>
      </c>
      <c r="I217" s="178">
        <v>2350</v>
      </c>
      <c r="J217" s="176">
        <v>46066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9.75</v>
      </c>
    </row>
    <row r="218" spans="1:16" ht="19.5" hidden="1" customHeight="1">
      <c r="A218" s="172" t="s">
        <v>2065</v>
      </c>
      <c r="B218" s="176">
        <v>46069</v>
      </c>
      <c r="C218" s="172" t="s">
        <v>100</v>
      </c>
      <c r="D218" s="172" t="s">
        <v>103</v>
      </c>
      <c r="E218" s="172" t="s">
        <v>42</v>
      </c>
      <c r="F218" s="172" t="s">
        <v>89</v>
      </c>
      <c r="G218" s="172" t="s">
        <v>84</v>
      </c>
      <c r="H218" s="177">
        <v>1</v>
      </c>
      <c r="I218" s="178">
        <v>2350</v>
      </c>
      <c r="J218" s="176">
        <v>46066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1364.99</v>
      </c>
    </row>
    <row r="219" spans="1:16" ht="19.5" hidden="1" customHeight="1">
      <c r="A219" s="172" t="s">
        <v>2065</v>
      </c>
      <c r="B219" s="176">
        <v>46069</v>
      </c>
      <c r="C219" s="172" t="s">
        <v>104</v>
      </c>
      <c r="D219" s="172" t="s">
        <v>105</v>
      </c>
      <c r="E219" s="172" t="s">
        <v>42</v>
      </c>
      <c r="F219" s="172" t="s">
        <v>89</v>
      </c>
      <c r="G219" s="172" t="s">
        <v>84</v>
      </c>
      <c r="H219" s="177">
        <v>1</v>
      </c>
      <c r="I219" s="178">
        <v>2350</v>
      </c>
      <c r="J219" s="176">
        <v>46066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-1010.5</v>
      </c>
    </row>
    <row r="220" spans="1:16" ht="19.5" hidden="1" customHeight="1">
      <c r="A220" s="172" t="s">
        <v>2065</v>
      </c>
      <c r="B220" s="176">
        <v>46069</v>
      </c>
      <c r="C220" s="172" t="s">
        <v>81</v>
      </c>
      <c r="D220" s="172" t="s">
        <v>95</v>
      </c>
      <c r="E220" s="172" t="s">
        <v>42</v>
      </c>
      <c r="F220" s="172" t="s">
        <v>89</v>
      </c>
      <c r="G220" s="172" t="s">
        <v>84</v>
      </c>
      <c r="H220" s="177">
        <v>1</v>
      </c>
      <c r="I220" s="178">
        <v>2350</v>
      </c>
      <c r="J220" s="176">
        <v>46066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-11.13</v>
      </c>
    </row>
    <row r="221" spans="1:16" ht="19.5" hidden="1" customHeight="1">
      <c r="A221" s="172" t="s">
        <v>2065</v>
      </c>
      <c r="B221" s="176">
        <v>46069</v>
      </c>
      <c r="C221" s="172" t="s">
        <v>81</v>
      </c>
      <c r="D221" s="172" t="s">
        <v>82</v>
      </c>
      <c r="E221" s="172" t="s">
        <v>42</v>
      </c>
      <c r="F221" s="172" t="s">
        <v>89</v>
      </c>
      <c r="G221" s="172" t="s">
        <v>84</v>
      </c>
      <c r="H221" s="177">
        <v>1</v>
      </c>
      <c r="I221" s="178">
        <v>0</v>
      </c>
      <c r="J221" s="176">
        <v>46066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-18.53</v>
      </c>
    </row>
    <row r="222" spans="1:16" ht="19.5" hidden="1" customHeight="1">
      <c r="A222" s="172" t="s">
        <v>2066</v>
      </c>
      <c r="B222" s="176">
        <v>46069</v>
      </c>
      <c r="C222" s="172" t="s">
        <v>92</v>
      </c>
      <c r="D222" s="172" t="s">
        <v>24</v>
      </c>
      <c r="E222" s="172" t="s">
        <v>58</v>
      </c>
      <c r="F222" s="172" t="s">
        <v>1300</v>
      </c>
      <c r="G222" s="172" t="s">
        <v>84</v>
      </c>
      <c r="H222" s="177">
        <v>1</v>
      </c>
      <c r="I222" s="178">
        <v>0</v>
      </c>
      <c r="J222" s="176">
        <v>46061</v>
      </c>
      <c r="K222" s="172" t="s">
        <v>93</v>
      </c>
      <c r="L222" s="172" t="s">
        <v>94</v>
      </c>
      <c r="M222" s="179">
        <v>0</v>
      </c>
      <c r="N222" s="177"/>
      <c r="O222" s="177">
        <v>39</v>
      </c>
      <c r="P222" s="180">
        <v>-56.94</v>
      </c>
    </row>
    <row r="223" spans="1:16" ht="19.5" hidden="1" customHeight="1">
      <c r="A223" s="172" t="s">
        <v>2066</v>
      </c>
      <c r="B223" s="176">
        <v>46069</v>
      </c>
      <c r="C223" s="172" t="s">
        <v>81</v>
      </c>
      <c r="D223" s="172" t="s">
        <v>95</v>
      </c>
      <c r="E223" s="172" t="s">
        <v>58</v>
      </c>
      <c r="F223" s="172" t="s">
        <v>1300</v>
      </c>
      <c r="G223" s="172" t="s">
        <v>84</v>
      </c>
      <c r="H223" s="177">
        <v>1</v>
      </c>
      <c r="I223" s="178">
        <v>0</v>
      </c>
      <c r="J223" s="176">
        <v>46061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-25</v>
      </c>
    </row>
    <row r="224" spans="1:16" ht="19.5" hidden="1" customHeight="1">
      <c r="A224" s="172" t="s">
        <v>2067</v>
      </c>
      <c r="B224" s="176">
        <v>46069</v>
      </c>
      <c r="C224" s="172" t="s">
        <v>92</v>
      </c>
      <c r="D224" s="172" t="s">
        <v>24</v>
      </c>
      <c r="E224" s="172" t="s">
        <v>59</v>
      </c>
      <c r="F224" s="172" t="s">
        <v>1386</v>
      </c>
      <c r="G224" s="172" t="s">
        <v>84</v>
      </c>
      <c r="H224" s="177">
        <v>1</v>
      </c>
      <c r="I224" s="178">
        <v>0</v>
      </c>
      <c r="J224" s="176">
        <v>46061</v>
      </c>
      <c r="K224" s="172" t="s">
        <v>93</v>
      </c>
      <c r="L224" s="172" t="s">
        <v>94</v>
      </c>
      <c r="M224" s="179">
        <v>0</v>
      </c>
      <c r="N224" s="177"/>
      <c r="O224" s="177">
        <v>39</v>
      </c>
      <c r="P224" s="180">
        <v>-56.94</v>
      </c>
    </row>
    <row r="225" spans="1:16" ht="19.5" hidden="1" customHeight="1">
      <c r="A225" s="172" t="s">
        <v>2067</v>
      </c>
      <c r="B225" s="176">
        <v>46069</v>
      </c>
      <c r="C225" s="172" t="s">
        <v>81</v>
      </c>
      <c r="D225" s="172" t="s">
        <v>95</v>
      </c>
      <c r="E225" s="172" t="s">
        <v>59</v>
      </c>
      <c r="F225" s="172" t="s">
        <v>1386</v>
      </c>
      <c r="G225" s="172" t="s">
        <v>84</v>
      </c>
      <c r="H225" s="177">
        <v>1</v>
      </c>
      <c r="I225" s="178">
        <v>0</v>
      </c>
      <c r="J225" s="176">
        <v>46061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2067</v>
      </c>
      <c r="B226" s="176">
        <v>46069</v>
      </c>
      <c r="C226" s="172" t="s">
        <v>92</v>
      </c>
      <c r="D226" s="172" t="s">
        <v>96</v>
      </c>
      <c r="E226" s="172" t="s">
        <v>59</v>
      </c>
      <c r="F226" s="172" t="s">
        <v>1386</v>
      </c>
      <c r="G226" s="172" t="s">
        <v>84</v>
      </c>
      <c r="H226" s="177">
        <v>1</v>
      </c>
      <c r="I226" s="178">
        <v>0</v>
      </c>
      <c r="J226" s="176">
        <v>46061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2067</v>
      </c>
      <c r="B227" s="176">
        <v>46069</v>
      </c>
      <c r="C227" s="172" t="s">
        <v>92</v>
      </c>
      <c r="D227" s="172" t="s">
        <v>97</v>
      </c>
      <c r="E227" s="172" t="s">
        <v>59</v>
      </c>
      <c r="F227" s="172" t="s">
        <v>1386</v>
      </c>
      <c r="G227" s="172" t="s">
        <v>84</v>
      </c>
      <c r="H227" s="177">
        <v>1</v>
      </c>
      <c r="I227" s="178">
        <v>0</v>
      </c>
      <c r="J227" s="176">
        <v>46061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-56.94</v>
      </c>
    </row>
    <row r="228" spans="1:16" ht="19.5" hidden="1" customHeight="1">
      <c r="A228" s="172" t="s">
        <v>2067</v>
      </c>
      <c r="B228" s="176">
        <v>46069</v>
      </c>
      <c r="C228" s="172" t="s">
        <v>81</v>
      </c>
      <c r="D228" s="172" t="s">
        <v>98</v>
      </c>
      <c r="E228" s="172" t="s">
        <v>59</v>
      </c>
      <c r="F228" s="172" t="s">
        <v>1386</v>
      </c>
      <c r="G228" s="172" t="s">
        <v>84</v>
      </c>
      <c r="H228" s="177">
        <v>1</v>
      </c>
      <c r="I228" s="178">
        <v>0</v>
      </c>
      <c r="J228" s="176">
        <v>46061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2066</v>
      </c>
      <c r="B229" s="176">
        <v>46069</v>
      </c>
      <c r="C229" s="172" t="s">
        <v>92</v>
      </c>
      <c r="D229" s="172" t="s">
        <v>96</v>
      </c>
      <c r="E229" s="172" t="s">
        <v>58</v>
      </c>
      <c r="F229" s="172" t="s">
        <v>1300</v>
      </c>
      <c r="G229" s="172" t="s">
        <v>84</v>
      </c>
      <c r="H229" s="177">
        <v>1</v>
      </c>
      <c r="I229" s="178">
        <v>0</v>
      </c>
      <c r="J229" s="176">
        <v>46061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2066</v>
      </c>
      <c r="B230" s="176">
        <v>46069</v>
      </c>
      <c r="C230" s="172" t="s">
        <v>92</v>
      </c>
      <c r="D230" s="172" t="s">
        <v>97</v>
      </c>
      <c r="E230" s="172" t="s">
        <v>58</v>
      </c>
      <c r="F230" s="172" t="s">
        <v>1300</v>
      </c>
      <c r="G230" s="172" t="s">
        <v>84</v>
      </c>
      <c r="H230" s="177">
        <v>1</v>
      </c>
      <c r="I230" s="178">
        <v>0</v>
      </c>
      <c r="J230" s="176">
        <v>46061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2066</v>
      </c>
      <c r="B231" s="176">
        <v>46069</v>
      </c>
      <c r="C231" s="172" t="s">
        <v>81</v>
      </c>
      <c r="D231" s="172" t="s">
        <v>98</v>
      </c>
      <c r="E231" s="172" t="s">
        <v>58</v>
      </c>
      <c r="F231" s="172" t="s">
        <v>1300</v>
      </c>
      <c r="G231" s="172" t="s">
        <v>84</v>
      </c>
      <c r="H231" s="177">
        <v>1</v>
      </c>
      <c r="I231" s="178">
        <v>0</v>
      </c>
      <c r="J231" s="176">
        <v>46061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2068</v>
      </c>
      <c r="B232" s="176">
        <v>46069</v>
      </c>
      <c r="C232" s="172" t="s">
        <v>81</v>
      </c>
      <c r="D232" s="172" t="s">
        <v>82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0</v>
      </c>
      <c r="J232" s="176">
        <v>46069</v>
      </c>
      <c r="K232" s="172" t="s">
        <v>85</v>
      </c>
      <c r="L232" s="172" t="s">
        <v>85</v>
      </c>
      <c r="M232" s="179">
        <v>0</v>
      </c>
      <c r="N232" s="177"/>
      <c r="O232" s="177"/>
      <c r="P232" s="180">
        <v>-15.56</v>
      </c>
    </row>
    <row r="233" spans="1:16" ht="19.5" hidden="1" customHeight="1">
      <c r="A233" s="172" t="s">
        <v>1553</v>
      </c>
      <c r="B233" s="176">
        <v>46069</v>
      </c>
      <c r="C233" s="172" t="s">
        <v>109</v>
      </c>
      <c r="D233" s="172" t="s">
        <v>139</v>
      </c>
      <c r="E233" s="172" t="s">
        <v>85</v>
      </c>
      <c r="F233" s="172" t="s">
        <v>85</v>
      </c>
      <c r="G233" s="172" t="s">
        <v>85</v>
      </c>
      <c r="H233" s="177">
        <v>0</v>
      </c>
      <c r="I233" s="178">
        <v>0</v>
      </c>
      <c r="J233" s="176">
        <v>46069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-380.73</v>
      </c>
    </row>
    <row r="234" spans="1:16" ht="19.5" hidden="1" customHeight="1">
      <c r="A234" s="172" t="s">
        <v>141</v>
      </c>
      <c r="B234" s="176">
        <v>46069</v>
      </c>
      <c r="C234" s="172" t="s">
        <v>109</v>
      </c>
      <c r="D234" s="172" t="s">
        <v>139</v>
      </c>
      <c r="E234" s="172" t="s">
        <v>85</v>
      </c>
      <c r="F234" s="172" t="s">
        <v>85</v>
      </c>
      <c r="G234" s="172" t="s">
        <v>85</v>
      </c>
      <c r="H234" s="177">
        <v>0</v>
      </c>
      <c r="I234" s="178">
        <v>0</v>
      </c>
      <c r="J234" s="176">
        <v>46069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-435.46</v>
      </c>
    </row>
    <row r="235" spans="1:16" ht="19.5" hidden="1" customHeight="1">
      <c r="A235" s="172" t="s">
        <v>145</v>
      </c>
      <c r="B235" s="176">
        <v>46069</v>
      </c>
      <c r="C235" s="172" t="s">
        <v>109</v>
      </c>
      <c r="D235" s="172" t="s">
        <v>139</v>
      </c>
      <c r="E235" s="172" t="s">
        <v>85</v>
      </c>
      <c r="F235" s="172" t="s">
        <v>85</v>
      </c>
      <c r="G235" s="172" t="s">
        <v>85</v>
      </c>
      <c r="H235" s="177">
        <v>0</v>
      </c>
      <c r="I235" s="178">
        <v>0</v>
      </c>
      <c r="J235" s="176">
        <v>46069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-779.3</v>
      </c>
    </row>
    <row r="236" spans="1:16" ht="19.5" hidden="1" customHeight="1">
      <c r="A236" s="172" t="s">
        <v>144</v>
      </c>
      <c r="B236" s="176">
        <v>46069</v>
      </c>
      <c r="C236" s="172" t="s">
        <v>109</v>
      </c>
      <c r="D236" s="172" t="s">
        <v>139</v>
      </c>
      <c r="E236" s="172" t="s">
        <v>85</v>
      </c>
      <c r="F236" s="172" t="s">
        <v>85</v>
      </c>
      <c r="G236" s="172" t="s">
        <v>85</v>
      </c>
      <c r="H236" s="177">
        <v>0</v>
      </c>
      <c r="I236" s="178">
        <v>0</v>
      </c>
      <c r="J236" s="176">
        <v>46069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-723.19</v>
      </c>
    </row>
    <row r="237" spans="1:16" ht="19.5" hidden="1" customHeight="1">
      <c r="A237" s="172" t="s">
        <v>138</v>
      </c>
      <c r="B237" s="176">
        <v>46069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46069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-743.17</v>
      </c>
    </row>
    <row r="238" spans="1:16" ht="19.5" hidden="1" customHeight="1">
      <c r="A238" s="172" t="s">
        <v>142</v>
      </c>
      <c r="B238" s="176">
        <v>46069</v>
      </c>
      <c r="C238" s="172" t="s">
        <v>109</v>
      </c>
      <c r="D238" s="172" t="s">
        <v>143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46069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-5656.1</v>
      </c>
    </row>
    <row r="239" spans="1:16" ht="19.5" hidden="1" customHeight="1">
      <c r="A239" s="172" t="s">
        <v>2069</v>
      </c>
      <c r="B239" s="176">
        <v>46070</v>
      </c>
      <c r="C239" s="172" t="s">
        <v>92</v>
      </c>
      <c r="D239" s="172" t="s">
        <v>24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0</v>
      </c>
      <c r="J239" s="176">
        <v>46065</v>
      </c>
      <c r="K239" s="172" t="s">
        <v>93</v>
      </c>
      <c r="L239" s="172" t="s">
        <v>94</v>
      </c>
      <c r="M239" s="179">
        <v>0</v>
      </c>
      <c r="N239" s="177"/>
      <c r="O239" s="177">
        <v>36</v>
      </c>
      <c r="P239" s="180">
        <v>-46.77</v>
      </c>
    </row>
    <row r="240" spans="1:16" ht="19.5" hidden="1" customHeight="1">
      <c r="A240" s="172" t="s">
        <v>2069</v>
      </c>
      <c r="B240" s="176">
        <v>46070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0</v>
      </c>
      <c r="J240" s="176">
        <v>46065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-19.12</v>
      </c>
    </row>
    <row r="241" spans="1:16" ht="19.5" hidden="1" customHeight="1">
      <c r="A241" s="172" t="s">
        <v>2069</v>
      </c>
      <c r="B241" s="176">
        <v>46070</v>
      </c>
      <c r="C241" s="172" t="s">
        <v>92</v>
      </c>
      <c r="D241" s="172" t="s">
        <v>96</v>
      </c>
      <c r="E241" s="172" t="s">
        <v>42</v>
      </c>
      <c r="F241" s="172" t="s">
        <v>89</v>
      </c>
      <c r="G241" s="172" t="s">
        <v>84</v>
      </c>
      <c r="H241" s="177">
        <v>1</v>
      </c>
      <c r="I241" s="178">
        <v>0</v>
      </c>
      <c r="J241" s="176">
        <v>46065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0</v>
      </c>
    </row>
    <row r="242" spans="1:16" ht="19.5" hidden="1" customHeight="1">
      <c r="A242" s="172" t="s">
        <v>2069</v>
      </c>
      <c r="B242" s="176">
        <v>46070</v>
      </c>
      <c r="C242" s="172" t="s">
        <v>92</v>
      </c>
      <c r="D242" s="172" t="s">
        <v>97</v>
      </c>
      <c r="E242" s="172" t="s">
        <v>42</v>
      </c>
      <c r="F242" s="172" t="s">
        <v>89</v>
      </c>
      <c r="G242" s="172" t="s">
        <v>84</v>
      </c>
      <c r="H242" s="177">
        <v>1</v>
      </c>
      <c r="I242" s="178">
        <v>0</v>
      </c>
      <c r="J242" s="176">
        <v>46065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-46.77</v>
      </c>
    </row>
    <row r="243" spans="1:16" ht="19.5" hidden="1" customHeight="1">
      <c r="A243" s="172" t="s">
        <v>2069</v>
      </c>
      <c r="B243" s="176">
        <v>46070</v>
      </c>
      <c r="C243" s="172" t="s">
        <v>81</v>
      </c>
      <c r="D243" s="172" t="s">
        <v>98</v>
      </c>
      <c r="E243" s="172" t="s">
        <v>42</v>
      </c>
      <c r="F243" s="172" t="s">
        <v>89</v>
      </c>
      <c r="G243" s="172" t="s">
        <v>84</v>
      </c>
      <c r="H243" s="177">
        <v>1</v>
      </c>
      <c r="I243" s="178">
        <v>0</v>
      </c>
      <c r="J243" s="176">
        <v>46065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-15</v>
      </c>
    </row>
    <row r="244" spans="1:16" ht="19.5" hidden="1" customHeight="1">
      <c r="A244" s="172" t="s">
        <v>2070</v>
      </c>
      <c r="B244" s="176">
        <v>46070</v>
      </c>
      <c r="C244" s="172" t="s">
        <v>92</v>
      </c>
      <c r="D244" s="172" t="s">
        <v>96</v>
      </c>
      <c r="E244" s="172" t="s">
        <v>38</v>
      </c>
      <c r="F244" s="172" t="s">
        <v>87</v>
      </c>
      <c r="G244" s="172" t="s">
        <v>84</v>
      </c>
      <c r="H244" s="177">
        <v>1</v>
      </c>
      <c r="I244" s="178">
        <v>0</v>
      </c>
      <c r="J244" s="176">
        <v>46064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2070</v>
      </c>
      <c r="B245" s="176">
        <v>46070</v>
      </c>
      <c r="C245" s="172" t="s">
        <v>92</v>
      </c>
      <c r="D245" s="172" t="s">
        <v>97</v>
      </c>
      <c r="E245" s="172" t="s">
        <v>38</v>
      </c>
      <c r="F245" s="172" t="s">
        <v>87</v>
      </c>
      <c r="G245" s="172" t="s">
        <v>84</v>
      </c>
      <c r="H245" s="177">
        <v>1</v>
      </c>
      <c r="I245" s="178">
        <v>0</v>
      </c>
      <c r="J245" s="176">
        <v>46064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-46.77</v>
      </c>
    </row>
    <row r="246" spans="1:16" ht="19.5" hidden="1" customHeight="1">
      <c r="A246" s="172" t="s">
        <v>2070</v>
      </c>
      <c r="B246" s="176">
        <v>46070</v>
      </c>
      <c r="C246" s="172" t="s">
        <v>81</v>
      </c>
      <c r="D246" s="172" t="s">
        <v>98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0</v>
      </c>
      <c r="J246" s="176">
        <v>46064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hidden="1" customHeight="1">
      <c r="A247" s="172" t="s">
        <v>2070</v>
      </c>
      <c r="B247" s="176">
        <v>46070</v>
      </c>
      <c r="C247" s="172" t="s">
        <v>92</v>
      </c>
      <c r="D247" s="172" t="s">
        <v>24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0</v>
      </c>
      <c r="J247" s="176">
        <v>46064</v>
      </c>
      <c r="K247" s="172" t="s">
        <v>93</v>
      </c>
      <c r="L247" s="172" t="s">
        <v>94</v>
      </c>
      <c r="M247" s="179">
        <v>0</v>
      </c>
      <c r="N247" s="177"/>
      <c r="O247" s="177">
        <v>37</v>
      </c>
      <c r="P247" s="180">
        <v>-46.77</v>
      </c>
    </row>
    <row r="248" spans="1:16" ht="19.5" hidden="1" customHeight="1">
      <c r="A248" s="172" t="s">
        <v>2070</v>
      </c>
      <c r="B248" s="176">
        <v>46070</v>
      </c>
      <c r="C248" s="172" t="s">
        <v>81</v>
      </c>
      <c r="D248" s="172" t="s">
        <v>95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0</v>
      </c>
      <c r="J248" s="176">
        <v>46064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-18.07</v>
      </c>
    </row>
    <row r="249" spans="1:16" ht="19.5" hidden="1" customHeight="1">
      <c r="A249" s="172" t="s">
        <v>2071</v>
      </c>
      <c r="B249" s="176">
        <v>46070</v>
      </c>
      <c r="C249" s="172" t="s">
        <v>92</v>
      </c>
      <c r="D249" s="172" t="s">
        <v>96</v>
      </c>
      <c r="E249" s="172" t="s">
        <v>57</v>
      </c>
      <c r="F249" s="172" t="s">
        <v>1263</v>
      </c>
      <c r="G249" s="172" t="s">
        <v>84</v>
      </c>
      <c r="H249" s="177">
        <v>1</v>
      </c>
      <c r="I249" s="178">
        <v>0</v>
      </c>
      <c r="J249" s="176">
        <v>46065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0</v>
      </c>
    </row>
    <row r="250" spans="1:16" ht="19.5" hidden="1" customHeight="1">
      <c r="A250" s="172" t="s">
        <v>2071</v>
      </c>
      <c r="B250" s="176">
        <v>46070</v>
      </c>
      <c r="C250" s="172" t="s">
        <v>92</v>
      </c>
      <c r="D250" s="172" t="s">
        <v>97</v>
      </c>
      <c r="E250" s="172" t="s">
        <v>57</v>
      </c>
      <c r="F250" s="172" t="s">
        <v>1263</v>
      </c>
      <c r="G250" s="172" t="s">
        <v>84</v>
      </c>
      <c r="H250" s="177">
        <v>1</v>
      </c>
      <c r="I250" s="178">
        <v>0</v>
      </c>
      <c r="J250" s="176">
        <v>46065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-56.94</v>
      </c>
    </row>
    <row r="251" spans="1:16" ht="19.5" hidden="1" customHeight="1">
      <c r="A251" s="172" t="s">
        <v>2071</v>
      </c>
      <c r="B251" s="176">
        <v>46070</v>
      </c>
      <c r="C251" s="172" t="s">
        <v>81</v>
      </c>
      <c r="D251" s="172" t="s">
        <v>98</v>
      </c>
      <c r="E251" s="172" t="s">
        <v>57</v>
      </c>
      <c r="F251" s="172" t="s">
        <v>1263</v>
      </c>
      <c r="G251" s="172" t="s">
        <v>84</v>
      </c>
      <c r="H251" s="177">
        <v>1</v>
      </c>
      <c r="I251" s="178">
        <v>0</v>
      </c>
      <c r="J251" s="176">
        <v>46065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-15</v>
      </c>
    </row>
    <row r="252" spans="1:16" ht="19.5" hidden="1" customHeight="1">
      <c r="A252" s="172" t="s">
        <v>2071</v>
      </c>
      <c r="B252" s="176">
        <v>46070</v>
      </c>
      <c r="C252" s="172" t="s">
        <v>92</v>
      </c>
      <c r="D252" s="172" t="s">
        <v>24</v>
      </c>
      <c r="E252" s="172" t="s">
        <v>57</v>
      </c>
      <c r="F252" s="172" t="s">
        <v>1263</v>
      </c>
      <c r="G252" s="172" t="s">
        <v>84</v>
      </c>
      <c r="H252" s="177">
        <v>1</v>
      </c>
      <c r="I252" s="178">
        <v>0</v>
      </c>
      <c r="J252" s="176">
        <v>46065</v>
      </c>
      <c r="K252" s="172" t="s">
        <v>93</v>
      </c>
      <c r="L252" s="172" t="s">
        <v>94</v>
      </c>
      <c r="M252" s="179">
        <v>0</v>
      </c>
      <c r="N252" s="177"/>
      <c r="O252" s="177">
        <v>36</v>
      </c>
      <c r="P252" s="180">
        <v>-56.94</v>
      </c>
    </row>
    <row r="253" spans="1:16" ht="19.5" hidden="1" customHeight="1">
      <c r="A253" s="172" t="s">
        <v>2071</v>
      </c>
      <c r="B253" s="176">
        <v>46070</v>
      </c>
      <c r="C253" s="172" t="s">
        <v>81</v>
      </c>
      <c r="D253" s="172" t="s">
        <v>95</v>
      </c>
      <c r="E253" s="172" t="s">
        <v>57</v>
      </c>
      <c r="F253" s="172" t="s">
        <v>1263</v>
      </c>
      <c r="G253" s="172" t="s">
        <v>84</v>
      </c>
      <c r="H253" s="177">
        <v>1</v>
      </c>
      <c r="I253" s="178">
        <v>0</v>
      </c>
      <c r="J253" s="176">
        <v>46065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-23.52</v>
      </c>
    </row>
    <row r="254" spans="1:16" ht="19.5" hidden="1" customHeight="1">
      <c r="A254" s="172" t="s">
        <v>2072</v>
      </c>
      <c r="B254" s="176">
        <v>46070</v>
      </c>
      <c r="C254" s="172" t="s">
        <v>92</v>
      </c>
      <c r="D254" s="172" t="s">
        <v>24</v>
      </c>
      <c r="E254" s="172" t="s">
        <v>58</v>
      </c>
      <c r="F254" s="172" t="s">
        <v>1300</v>
      </c>
      <c r="G254" s="172" t="s">
        <v>84</v>
      </c>
      <c r="H254" s="177">
        <v>1</v>
      </c>
      <c r="I254" s="178">
        <v>0</v>
      </c>
      <c r="J254" s="176">
        <v>46065</v>
      </c>
      <c r="K254" s="172" t="s">
        <v>93</v>
      </c>
      <c r="L254" s="172" t="s">
        <v>94</v>
      </c>
      <c r="M254" s="179">
        <v>0</v>
      </c>
      <c r="N254" s="177"/>
      <c r="O254" s="177">
        <v>36</v>
      </c>
      <c r="P254" s="180">
        <v>-56.94</v>
      </c>
    </row>
    <row r="255" spans="1:16" ht="19.5" hidden="1" customHeight="1">
      <c r="A255" s="172" t="s">
        <v>2072</v>
      </c>
      <c r="B255" s="176">
        <v>46070</v>
      </c>
      <c r="C255" s="172" t="s">
        <v>81</v>
      </c>
      <c r="D255" s="172" t="s">
        <v>95</v>
      </c>
      <c r="E255" s="172" t="s">
        <v>58</v>
      </c>
      <c r="F255" s="172" t="s">
        <v>1300</v>
      </c>
      <c r="G255" s="172" t="s">
        <v>84</v>
      </c>
      <c r="H255" s="177">
        <v>1</v>
      </c>
      <c r="I255" s="178">
        <v>0</v>
      </c>
      <c r="J255" s="176">
        <v>46065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-23.52</v>
      </c>
    </row>
    <row r="256" spans="1:16" ht="19.5" hidden="1" customHeight="1">
      <c r="A256" s="172" t="s">
        <v>2073</v>
      </c>
      <c r="B256" s="176">
        <v>46070</v>
      </c>
      <c r="C256" s="172" t="s">
        <v>92</v>
      </c>
      <c r="D256" s="172" t="s">
        <v>24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0</v>
      </c>
      <c r="J256" s="176">
        <v>46067</v>
      </c>
      <c r="K256" s="172" t="s">
        <v>93</v>
      </c>
      <c r="L256" s="172" t="s">
        <v>94</v>
      </c>
      <c r="M256" s="179">
        <v>0</v>
      </c>
      <c r="N256" s="177"/>
      <c r="O256" s="177">
        <v>36</v>
      </c>
      <c r="P256" s="180">
        <v>-56.94</v>
      </c>
    </row>
    <row r="257" spans="1:16" ht="19.5" hidden="1" customHeight="1">
      <c r="A257" s="172" t="s">
        <v>2073</v>
      </c>
      <c r="B257" s="176">
        <v>46070</v>
      </c>
      <c r="C257" s="172" t="s">
        <v>81</v>
      </c>
      <c r="D257" s="172" t="s">
        <v>95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0</v>
      </c>
      <c r="J257" s="176">
        <v>46067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-11.28</v>
      </c>
    </row>
    <row r="258" spans="1:16" ht="19.5" hidden="1" customHeight="1">
      <c r="A258" s="172" t="s">
        <v>2073</v>
      </c>
      <c r="B258" s="176">
        <v>46070</v>
      </c>
      <c r="C258" s="172" t="s">
        <v>92</v>
      </c>
      <c r="D258" s="172" t="s">
        <v>96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0</v>
      </c>
      <c r="J258" s="176">
        <v>46067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2073</v>
      </c>
      <c r="B259" s="176">
        <v>46070</v>
      </c>
      <c r="C259" s="172" t="s">
        <v>92</v>
      </c>
      <c r="D259" s="172" t="s">
        <v>97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0</v>
      </c>
      <c r="J259" s="176">
        <v>46067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-56.94</v>
      </c>
    </row>
    <row r="260" spans="1:16" ht="19.5" hidden="1" customHeight="1">
      <c r="A260" s="172" t="s">
        <v>2073</v>
      </c>
      <c r="B260" s="176">
        <v>46070</v>
      </c>
      <c r="C260" s="172" t="s">
        <v>81</v>
      </c>
      <c r="D260" s="172" t="s">
        <v>98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0</v>
      </c>
      <c r="J260" s="176">
        <v>46067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2072</v>
      </c>
      <c r="B261" s="176">
        <v>46070</v>
      </c>
      <c r="C261" s="172" t="s">
        <v>92</v>
      </c>
      <c r="D261" s="172" t="s">
        <v>96</v>
      </c>
      <c r="E261" s="172" t="s">
        <v>58</v>
      </c>
      <c r="F261" s="172" t="s">
        <v>1300</v>
      </c>
      <c r="G261" s="172" t="s">
        <v>84</v>
      </c>
      <c r="H261" s="177">
        <v>1</v>
      </c>
      <c r="I261" s="178">
        <v>0</v>
      </c>
      <c r="J261" s="176">
        <v>46065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hidden="1" customHeight="1">
      <c r="A262" s="172" t="s">
        <v>2072</v>
      </c>
      <c r="B262" s="176">
        <v>46070</v>
      </c>
      <c r="C262" s="172" t="s">
        <v>92</v>
      </c>
      <c r="D262" s="172" t="s">
        <v>97</v>
      </c>
      <c r="E262" s="172" t="s">
        <v>58</v>
      </c>
      <c r="F262" s="172" t="s">
        <v>1300</v>
      </c>
      <c r="G262" s="172" t="s">
        <v>84</v>
      </c>
      <c r="H262" s="177">
        <v>1</v>
      </c>
      <c r="I262" s="178">
        <v>0</v>
      </c>
      <c r="J262" s="176">
        <v>46065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-56.94</v>
      </c>
    </row>
    <row r="263" spans="1:16" ht="19.5" hidden="1" customHeight="1">
      <c r="A263" s="172" t="s">
        <v>2072</v>
      </c>
      <c r="B263" s="176">
        <v>46070</v>
      </c>
      <c r="C263" s="172" t="s">
        <v>81</v>
      </c>
      <c r="D263" s="172" t="s">
        <v>98</v>
      </c>
      <c r="E263" s="172" t="s">
        <v>58</v>
      </c>
      <c r="F263" s="172" t="s">
        <v>1300</v>
      </c>
      <c r="G263" s="172" t="s">
        <v>84</v>
      </c>
      <c r="H263" s="177">
        <v>1</v>
      </c>
      <c r="I263" s="178">
        <v>0</v>
      </c>
      <c r="J263" s="176">
        <v>46065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hidden="1" customHeight="1">
      <c r="A264" s="172" t="s">
        <v>2074</v>
      </c>
      <c r="B264" s="176">
        <v>46070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2350</v>
      </c>
      <c r="J264" s="176">
        <v>46066</v>
      </c>
      <c r="K264" s="172" t="s">
        <v>93</v>
      </c>
      <c r="L264" s="172" t="s">
        <v>94</v>
      </c>
      <c r="M264" s="179">
        <v>0.43</v>
      </c>
      <c r="N264" s="177"/>
      <c r="O264" s="177">
        <v>36</v>
      </c>
      <c r="P264" s="180">
        <v>-105.91</v>
      </c>
    </row>
    <row r="265" spans="1:16" ht="19.5" hidden="1" customHeight="1">
      <c r="A265" s="172" t="s">
        <v>2074</v>
      </c>
      <c r="B265" s="176">
        <v>46070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2350</v>
      </c>
      <c r="J265" s="176">
        <v>46066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1167.6199999999999</v>
      </c>
    </row>
    <row r="266" spans="1:16" ht="19.5" hidden="1" customHeight="1">
      <c r="A266" s="172" t="s">
        <v>2074</v>
      </c>
      <c r="B266" s="176">
        <v>46070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2350</v>
      </c>
      <c r="J266" s="176">
        <v>46066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11.68</v>
      </c>
    </row>
    <row r="267" spans="1:16" ht="19.5" hidden="1" customHeight="1">
      <c r="A267" s="172" t="s">
        <v>2074</v>
      </c>
      <c r="B267" s="176">
        <v>46070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2350</v>
      </c>
      <c r="J267" s="176">
        <v>46066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1170.7</v>
      </c>
    </row>
    <row r="268" spans="1:16" ht="19.5" hidden="1" customHeight="1">
      <c r="A268" s="172" t="s">
        <v>2074</v>
      </c>
      <c r="B268" s="176">
        <v>46070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2350</v>
      </c>
      <c r="J268" s="176">
        <v>46066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-1010.5</v>
      </c>
    </row>
    <row r="269" spans="1:16" ht="19.5" hidden="1" customHeight="1">
      <c r="A269" s="172" t="s">
        <v>2074</v>
      </c>
      <c r="B269" s="176">
        <v>46070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2350</v>
      </c>
      <c r="J269" s="176">
        <v>46066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-19.7</v>
      </c>
    </row>
    <row r="270" spans="1:16" ht="19.5" hidden="1" customHeight="1">
      <c r="A270" s="172" t="s">
        <v>2075</v>
      </c>
      <c r="B270" s="176">
        <v>46070</v>
      </c>
      <c r="C270" s="172" t="s">
        <v>92</v>
      </c>
      <c r="D270" s="172" t="s">
        <v>24</v>
      </c>
      <c r="E270" s="172" t="s">
        <v>60</v>
      </c>
      <c r="F270" s="172" t="s">
        <v>1426</v>
      </c>
      <c r="G270" s="172" t="s">
        <v>84</v>
      </c>
      <c r="H270" s="177">
        <v>1</v>
      </c>
      <c r="I270" s="178">
        <v>2400</v>
      </c>
      <c r="J270" s="176">
        <v>46068</v>
      </c>
      <c r="K270" s="172" t="s">
        <v>93</v>
      </c>
      <c r="L270" s="172" t="s">
        <v>94</v>
      </c>
      <c r="M270" s="179">
        <v>0.43</v>
      </c>
      <c r="N270" s="177"/>
      <c r="O270" s="177">
        <v>36</v>
      </c>
      <c r="P270" s="180">
        <v>-120.64</v>
      </c>
    </row>
    <row r="271" spans="1:16" ht="19.5" hidden="1" customHeight="1">
      <c r="A271" s="172" t="s">
        <v>2075</v>
      </c>
      <c r="B271" s="176">
        <v>46070</v>
      </c>
      <c r="C271" s="172" t="s">
        <v>100</v>
      </c>
      <c r="D271" s="172" t="s">
        <v>101</v>
      </c>
      <c r="E271" s="172" t="s">
        <v>60</v>
      </c>
      <c r="F271" s="172" t="s">
        <v>1426</v>
      </c>
      <c r="G271" s="172" t="s">
        <v>84</v>
      </c>
      <c r="H271" s="177">
        <v>1</v>
      </c>
      <c r="I271" s="178">
        <v>2400</v>
      </c>
      <c r="J271" s="176">
        <v>46068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934.29</v>
      </c>
    </row>
    <row r="272" spans="1:16" ht="19.5" hidden="1" customHeight="1">
      <c r="A272" s="172" t="s">
        <v>2075</v>
      </c>
      <c r="B272" s="176">
        <v>46070</v>
      </c>
      <c r="C272" s="172" t="s">
        <v>100</v>
      </c>
      <c r="D272" s="172" t="s">
        <v>102</v>
      </c>
      <c r="E272" s="172" t="s">
        <v>60</v>
      </c>
      <c r="F272" s="172" t="s">
        <v>1426</v>
      </c>
      <c r="G272" s="172" t="s">
        <v>84</v>
      </c>
      <c r="H272" s="177">
        <v>1</v>
      </c>
      <c r="I272" s="178">
        <v>2400</v>
      </c>
      <c r="J272" s="176">
        <v>46068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9.34</v>
      </c>
    </row>
    <row r="273" spans="1:16" ht="19.5" hidden="1" customHeight="1">
      <c r="A273" s="172" t="s">
        <v>2075</v>
      </c>
      <c r="B273" s="176">
        <v>46070</v>
      </c>
      <c r="C273" s="172" t="s">
        <v>100</v>
      </c>
      <c r="D273" s="172" t="s">
        <v>103</v>
      </c>
      <c r="E273" s="172" t="s">
        <v>60</v>
      </c>
      <c r="F273" s="172" t="s">
        <v>1426</v>
      </c>
      <c r="G273" s="172" t="s">
        <v>84</v>
      </c>
      <c r="H273" s="177">
        <v>1</v>
      </c>
      <c r="I273" s="178">
        <v>2400</v>
      </c>
      <c r="J273" s="176">
        <v>46068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1456.37</v>
      </c>
    </row>
    <row r="274" spans="1:16" ht="19.5" hidden="1" customHeight="1">
      <c r="A274" s="172" t="s">
        <v>2075</v>
      </c>
      <c r="B274" s="176">
        <v>46070</v>
      </c>
      <c r="C274" s="172" t="s">
        <v>104</v>
      </c>
      <c r="D274" s="172" t="s">
        <v>105</v>
      </c>
      <c r="E274" s="172" t="s">
        <v>60</v>
      </c>
      <c r="F274" s="172" t="s">
        <v>1426</v>
      </c>
      <c r="G274" s="172" t="s">
        <v>84</v>
      </c>
      <c r="H274" s="177">
        <v>1</v>
      </c>
      <c r="I274" s="178">
        <v>2400</v>
      </c>
      <c r="J274" s="176">
        <v>46068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-1032</v>
      </c>
    </row>
    <row r="275" spans="1:16" ht="19.5" hidden="1" customHeight="1">
      <c r="A275" s="172" t="s">
        <v>2075</v>
      </c>
      <c r="B275" s="176">
        <v>46070</v>
      </c>
      <c r="C275" s="172" t="s">
        <v>81</v>
      </c>
      <c r="D275" s="172" t="s">
        <v>95</v>
      </c>
      <c r="E275" s="172" t="s">
        <v>60</v>
      </c>
      <c r="F275" s="172" t="s">
        <v>1426</v>
      </c>
      <c r="G275" s="172" t="s">
        <v>84</v>
      </c>
      <c r="H275" s="177">
        <v>1</v>
      </c>
      <c r="I275" s="178">
        <v>2400</v>
      </c>
      <c r="J275" s="176">
        <v>46068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-10.89</v>
      </c>
    </row>
    <row r="276" spans="1:16" ht="19.5" hidden="1" customHeight="1">
      <c r="A276" s="172" t="s">
        <v>2074</v>
      </c>
      <c r="B276" s="176">
        <v>46070</v>
      </c>
      <c r="C276" s="172" t="s">
        <v>81</v>
      </c>
      <c r="D276" s="172" t="s">
        <v>82</v>
      </c>
      <c r="E276" s="172" t="s">
        <v>38</v>
      </c>
      <c r="F276" s="172" t="s">
        <v>87</v>
      </c>
      <c r="G276" s="172" t="s">
        <v>84</v>
      </c>
      <c r="H276" s="177">
        <v>1</v>
      </c>
      <c r="I276" s="178">
        <v>0</v>
      </c>
      <c r="J276" s="176">
        <v>46066</v>
      </c>
      <c r="K276" s="172" t="s">
        <v>85</v>
      </c>
      <c r="L276" s="172" t="s">
        <v>85</v>
      </c>
      <c r="M276" s="179">
        <v>0</v>
      </c>
      <c r="N276" s="177"/>
      <c r="O276" s="177"/>
      <c r="P276" s="180">
        <v>-22.18</v>
      </c>
    </row>
    <row r="277" spans="1:16" ht="19.5" hidden="1" customHeight="1">
      <c r="A277" s="172" t="s">
        <v>2076</v>
      </c>
      <c r="B277" s="176">
        <v>46070</v>
      </c>
      <c r="C277" s="172" t="s">
        <v>81</v>
      </c>
      <c r="D277" s="172" t="s">
        <v>82</v>
      </c>
      <c r="E277" s="172" t="s">
        <v>42</v>
      </c>
      <c r="F277" s="172" t="s">
        <v>89</v>
      </c>
      <c r="G277" s="172" t="s">
        <v>84</v>
      </c>
      <c r="H277" s="177">
        <v>1</v>
      </c>
      <c r="I277" s="178">
        <v>0</v>
      </c>
      <c r="J277" s="176">
        <v>46070</v>
      </c>
      <c r="K277" s="172" t="s">
        <v>85</v>
      </c>
      <c r="L277" s="172" t="s">
        <v>85</v>
      </c>
      <c r="M277" s="179">
        <v>0</v>
      </c>
      <c r="N277" s="177"/>
      <c r="O277" s="177"/>
      <c r="P277" s="180">
        <v>-15.49</v>
      </c>
    </row>
    <row r="278" spans="1:16" ht="19.5" customHeight="1">
      <c r="A278" s="172" t="s">
        <v>85</v>
      </c>
      <c r="B278" s="176">
        <v>46070</v>
      </c>
      <c r="C278" s="172" t="s">
        <v>109</v>
      </c>
      <c r="D278" s="172" t="s">
        <v>110</v>
      </c>
      <c r="E278" s="172" t="s">
        <v>85</v>
      </c>
      <c r="F278" s="172" t="s">
        <v>85</v>
      </c>
      <c r="G278" s="172" t="s">
        <v>2077</v>
      </c>
      <c r="H278" s="177">
        <v>0</v>
      </c>
      <c r="I278" s="178">
        <v>0</v>
      </c>
      <c r="J278" s="176">
        <v>46070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-150</v>
      </c>
    </row>
    <row r="279" spans="1:16" ht="19.5" hidden="1" customHeight="1">
      <c r="A279" s="172" t="s">
        <v>2078</v>
      </c>
      <c r="B279" s="176">
        <v>46070</v>
      </c>
      <c r="C279" s="172" t="s">
        <v>92</v>
      </c>
      <c r="D279" s="172" t="s">
        <v>24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46066</v>
      </c>
      <c r="K279" s="172" t="s">
        <v>93</v>
      </c>
      <c r="L279" s="172" t="s">
        <v>94</v>
      </c>
      <c r="M279" s="179">
        <v>0</v>
      </c>
      <c r="N279" s="177"/>
      <c r="O279" s="177">
        <v>36</v>
      </c>
      <c r="P279" s="180">
        <v>-56.94</v>
      </c>
    </row>
    <row r="280" spans="1:16" ht="19.5" hidden="1" customHeight="1">
      <c r="A280" s="172" t="s">
        <v>2078</v>
      </c>
      <c r="B280" s="176">
        <v>46070</v>
      </c>
      <c r="C280" s="172" t="s">
        <v>81</v>
      </c>
      <c r="D280" s="172" t="s">
        <v>95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46066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-10.53</v>
      </c>
    </row>
    <row r="281" spans="1:16" ht="19.5" hidden="1" customHeight="1">
      <c r="A281" s="172" t="s">
        <v>2078</v>
      </c>
      <c r="B281" s="176">
        <v>46070</v>
      </c>
      <c r="C281" s="172" t="s">
        <v>92</v>
      </c>
      <c r="D281" s="172" t="s">
        <v>96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0</v>
      </c>
      <c r="J281" s="176">
        <v>46066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0</v>
      </c>
    </row>
    <row r="282" spans="1:16" ht="19.5" hidden="1" customHeight="1">
      <c r="A282" s="172" t="s">
        <v>2078</v>
      </c>
      <c r="B282" s="176">
        <v>46070</v>
      </c>
      <c r="C282" s="172" t="s">
        <v>92</v>
      </c>
      <c r="D282" s="172" t="s">
        <v>97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0</v>
      </c>
      <c r="J282" s="176">
        <v>46066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-56.94</v>
      </c>
    </row>
    <row r="283" spans="1:16" ht="19.5" hidden="1" customHeight="1">
      <c r="A283" s="172" t="s">
        <v>2078</v>
      </c>
      <c r="B283" s="176">
        <v>46070</v>
      </c>
      <c r="C283" s="172" t="s">
        <v>81</v>
      </c>
      <c r="D283" s="172" t="s">
        <v>98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0</v>
      </c>
      <c r="J283" s="176">
        <v>46066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-15</v>
      </c>
    </row>
    <row r="284" spans="1:16" ht="19.5" hidden="1" customHeight="1">
      <c r="A284" s="172" t="s">
        <v>2079</v>
      </c>
      <c r="B284" s="176">
        <v>46070</v>
      </c>
      <c r="C284" s="172" t="s">
        <v>92</v>
      </c>
      <c r="D284" s="172" t="s">
        <v>24</v>
      </c>
      <c r="E284" s="172" t="s">
        <v>42</v>
      </c>
      <c r="F284" s="172" t="s">
        <v>89</v>
      </c>
      <c r="G284" s="172" t="s">
        <v>84</v>
      </c>
      <c r="H284" s="177">
        <v>1</v>
      </c>
      <c r="I284" s="178">
        <v>0</v>
      </c>
      <c r="J284" s="176">
        <v>46067</v>
      </c>
      <c r="K284" s="172" t="s">
        <v>93</v>
      </c>
      <c r="L284" s="172" t="s">
        <v>94</v>
      </c>
      <c r="M284" s="179">
        <v>0</v>
      </c>
      <c r="N284" s="177"/>
      <c r="O284" s="177">
        <v>36</v>
      </c>
      <c r="P284" s="180">
        <v>-46.77</v>
      </c>
    </row>
    <row r="285" spans="1:16" ht="19.5" hidden="1" customHeight="1">
      <c r="A285" s="172" t="s">
        <v>2079</v>
      </c>
      <c r="B285" s="176">
        <v>46070</v>
      </c>
      <c r="C285" s="172" t="s">
        <v>92</v>
      </c>
      <c r="D285" s="172" t="s">
        <v>96</v>
      </c>
      <c r="E285" s="172" t="s">
        <v>42</v>
      </c>
      <c r="F285" s="172" t="s">
        <v>89</v>
      </c>
      <c r="G285" s="172" t="s">
        <v>84</v>
      </c>
      <c r="H285" s="177">
        <v>1</v>
      </c>
      <c r="I285" s="178">
        <v>0</v>
      </c>
      <c r="J285" s="176">
        <v>46067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0</v>
      </c>
    </row>
    <row r="286" spans="1:16" ht="19.5" hidden="1" customHeight="1">
      <c r="A286" s="172" t="s">
        <v>2079</v>
      </c>
      <c r="B286" s="176">
        <v>46070</v>
      </c>
      <c r="C286" s="172" t="s">
        <v>92</v>
      </c>
      <c r="D286" s="172" t="s">
        <v>97</v>
      </c>
      <c r="E286" s="172" t="s">
        <v>42</v>
      </c>
      <c r="F286" s="172" t="s">
        <v>89</v>
      </c>
      <c r="G286" s="172" t="s">
        <v>84</v>
      </c>
      <c r="H286" s="177">
        <v>1</v>
      </c>
      <c r="I286" s="178">
        <v>0</v>
      </c>
      <c r="J286" s="176">
        <v>46067</v>
      </c>
      <c r="K286" s="172" t="s">
        <v>93</v>
      </c>
      <c r="L286" s="172" t="s">
        <v>94</v>
      </c>
      <c r="M286" s="179">
        <v>0</v>
      </c>
      <c r="N286" s="177"/>
      <c r="O286" s="177"/>
      <c r="P286" s="180">
        <v>-46.77</v>
      </c>
    </row>
    <row r="287" spans="1:16" ht="19.5" hidden="1" customHeight="1">
      <c r="A287" s="172" t="s">
        <v>2080</v>
      </c>
      <c r="B287" s="176">
        <v>46070</v>
      </c>
      <c r="C287" s="172" t="s">
        <v>92</v>
      </c>
      <c r="D287" s="172" t="s">
        <v>24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2080</v>
      </c>
      <c r="B288" s="176">
        <v>46070</v>
      </c>
      <c r="C288" s="172" t="s">
        <v>100</v>
      </c>
      <c r="D288" s="172" t="s">
        <v>101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895.24</v>
      </c>
    </row>
    <row r="289" spans="1:16" ht="19.5" hidden="1" customHeight="1">
      <c r="A289" s="172" t="s">
        <v>2080</v>
      </c>
      <c r="B289" s="176">
        <v>46070</v>
      </c>
      <c r="C289" s="172" t="s">
        <v>100</v>
      </c>
      <c r="D289" s="172" t="s">
        <v>102</v>
      </c>
      <c r="E289" s="172" t="s">
        <v>52</v>
      </c>
      <c r="F289" s="172" t="s">
        <v>90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0</v>
      </c>
    </row>
    <row r="290" spans="1:16" ht="19.5" hidden="1" customHeight="1">
      <c r="A290" s="172" t="s">
        <v>2080</v>
      </c>
      <c r="B290" s="176">
        <v>46070</v>
      </c>
      <c r="C290" s="172" t="s">
        <v>100</v>
      </c>
      <c r="D290" s="172" t="s">
        <v>103</v>
      </c>
      <c r="E290" s="172" t="s">
        <v>52</v>
      </c>
      <c r="F290" s="172" t="s">
        <v>90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1454.76</v>
      </c>
    </row>
    <row r="291" spans="1:16" ht="19.5" hidden="1" customHeight="1">
      <c r="A291" s="172" t="s">
        <v>2080</v>
      </c>
      <c r="B291" s="176">
        <v>46070</v>
      </c>
      <c r="C291" s="172" t="s">
        <v>104</v>
      </c>
      <c r="D291" s="172" t="s">
        <v>105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2080</v>
      </c>
      <c r="B292" s="176">
        <v>46070</v>
      </c>
      <c r="C292" s="172" t="s">
        <v>81</v>
      </c>
      <c r="D292" s="172" t="s">
        <v>95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-15.65</v>
      </c>
    </row>
    <row r="293" spans="1:16" ht="19.5" hidden="1" customHeight="1">
      <c r="A293" s="172" t="s">
        <v>2081</v>
      </c>
      <c r="B293" s="176">
        <v>46070</v>
      </c>
      <c r="C293" s="172" t="s">
        <v>81</v>
      </c>
      <c r="D293" s="172" t="s">
        <v>82</v>
      </c>
      <c r="E293" s="172" t="s">
        <v>58</v>
      </c>
      <c r="F293" s="172" t="s">
        <v>1300</v>
      </c>
      <c r="G293" s="172" t="s">
        <v>84</v>
      </c>
      <c r="H293" s="177">
        <v>1</v>
      </c>
      <c r="I293" s="178">
        <v>0</v>
      </c>
      <c r="J293" s="176">
        <v>46070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-21.7</v>
      </c>
    </row>
    <row r="294" spans="1:16" ht="19.5" hidden="1" customHeight="1">
      <c r="A294" s="172" t="s">
        <v>2082</v>
      </c>
      <c r="B294" s="176">
        <v>46070</v>
      </c>
      <c r="C294" s="172" t="s">
        <v>92</v>
      </c>
      <c r="D294" s="172" t="s">
        <v>24</v>
      </c>
      <c r="E294" s="172" t="s">
        <v>42</v>
      </c>
      <c r="F294" s="172" t="s">
        <v>89</v>
      </c>
      <c r="G294" s="172" t="s">
        <v>84</v>
      </c>
      <c r="H294" s="177">
        <v>1</v>
      </c>
      <c r="I294" s="178">
        <v>0</v>
      </c>
      <c r="J294" s="176">
        <v>46053</v>
      </c>
      <c r="K294" s="172" t="s">
        <v>93</v>
      </c>
      <c r="L294" s="172" t="s">
        <v>94</v>
      </c>
      <c r="M294" s="179">
        <v>0</v>
      </c>
      <c r="N294" s="177"/>
      <c r="O294" s="177">
        <v>44</v>
      </c>
      <c r="P294" s="180">
        <v>-46.77</v>
      </c>
    </row>
    <row r="295" spans="1:16" ht="19.5" hidden="1" customHeight="1">
      <c r="A295" s="172" t="s">
        <v>2082</v>
      </c>
      <c r="B295" s="176">
        <v>46070</v>
      </c>
      <c r="C295" s="172" t="s">
        <v>81</v>
      </c>
      <c r="D295" s="172" t="s">
        <v>95</v>
      </c>
      <c r="E295" s="172" t="s">
        <v>42</v>
      </c>
      <c r="F295" s="172" t="s">
        <v>89</v>
      </c>
      <c r="G295" s="172" t="s">
        <v>84</v>
      </c>
      <c r="H295" s="177">
        <v>1</v>
      </c>
      <c r="I295" s="178">
        <v>0</v>
      </c>
      <c r="J295" s="176">
        <v>46053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-9.7100000000000009</v>
      </c>
    </row>
    <row r="296" spans="1:16" ht="19.5" hidden="1" customHeight="1">
      <c r="A296" s="172" t="s">
        <v>2082</v>
      </c>
      <c r="B296" s="176">
        <v>46070</v>
      </c>
      <c r="C296" s="172" t="s">
        <v>92</v>
      </c>
      <c r="D296" s="172" t="s">
        <v>96</v>
      </c>
      <c r="E296" s="172" t="s">
        <v>42</v>
      </c>
      <c r="F296" s="172" t="s">
        <v>89</v>
      </c>
      <c r="G296" s="172" t="s">
        <v>84</v>
      </c>
      <c r="H296" s="177">
        <v>1</v>
      </c>
      <c r="I296" s="178">
        <v>0</v>
      </c>
      <c r="J296" s="176">
        <v>46053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0</v>
      </c>
    </row>
    <row r="297" spans="1:16" ht="19.5" hidden="1" customHeight="1">
      <c r="A297" s="172" t="s">
        <v>2082</v>
      </c>
      <c r="B297" s="176">
        <v>46070</v>
      </c>
      <c r="C297" s="172" t="s">
        <v>92</v>
      </c>
      <c r="D297" s="172" t="s">
        <v>97</v>
      </c>
      <c r="E297" s="172" t="s">
        <v>42</v>
      </c>
      <c r="F297" s="172" t="s">
        <v>89</v>
      </c>
      <c r="G297" s="172" t="s">
        <v>84</v>
      </c>
      <c r="H297" s="177">
        <v>1</v>
      </c>
      <c r="I297" s="178">
        <v>0</v>
      </c>
      <c r="J297" s="176">
        <v>46053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-46.77</v>
      </c>
    </row>
    <row r="298" spans="1:16" ht="19.5" hidden="1" customHeight="1">
      <c r="A298" s="172" t="s">
        <v>2082</v>
      </c>
      <c r="B298" s="176">
        <v>46070</v>
      </c>
      <c r="C298" s="172" t="s">
        <v>81</v>
      </c>
      <c r="D298" s="172" t="s">
        <v>98</v>
      </c>
      <c r="E298" s="172" t="s">
        <v>42</v>
      </c>
      <c r="F298" s="172" t="s">
        <v>89</v>
      </c>
      <c r="G298" s="172" t="s">
        <v>84</v>
      </c>
      <c r="H298" s="177">
        <v>1</v>
      </c>
      <c r="I298" s="178">
        <v>0</v>
      </c>
      <c r="J298" s="176">
        <v>46053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-15</v>
      </c>
    </row>
    <row r="299" spans="1:16" ht="19.5" hidden="1" customHeight="1">
      <c r="A299" s="172" t="s">
        <v>2083</v>
      </c>
      <c r="B299" s="176">
        <v>46070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2350</v>
      </c>
      <c r="J299" s="176">
        <v>46069</v>
      </c>
      <c r="K299" s="172" t="s">
        <v>93</v>
      </c>
      <c r="L299" s="172" t="s">
        <v>94</v>
      </c>
      <c r="M299" s="179">
        <v>0.43</v>
      </c>
      <c r="N299" s="177"/>
      <c r="O299" s="177">
        <v>37</v>
      </c>
      <c r="P299" s="180">
        <v>-126.72</v>
      </c>
    </row>
    <row r="300" spans="1:16" ht="19.5" hidden="1" customHeight="1">
      <c r="A300" s="172" t="s">
        <v>2083</v>
      </c>
      <c r="B300" s="176">
        <v>46070</v>
      </c>
      <c r="C300" s="172" t="s">
        <v>100</v>
      </c>
      <c r="D300" s="172" t="s">
        <v>101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2350</v>
      </c>
      <c r="J300" s="176">
        <v>46069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904.76</v>
      </c>
    </row>
    <row r="301" spans="1:16" ht="19.5" hidden="1" customHeight="1">
      <c r="A301" s="172" t="s">
        <v>2083</v>
      </c>
      <c r="B301" s="176">
        <v>46070</v>
      </c>
      <c r="C301" s="172" t="s">
        <v>100</v>
      </c>
      <c r="D301" s="172" t="s">
        <v>102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2350</v>
      </c>
      <c r="J301" s="176">
        <v>46069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9.0500000000000007</v>
      </c>
    </row>
    <row r="302" spans="1:16" ht="19.5" hidden="1" customHeight="1">
      <c r="A302" s="172" t="s">
        <v>2083</v>
      </c>
      <c r="B302" s="176">
        <v>46070</v>
      </c>
      <c r="C302" s="172" t="s">
        <v>100</v>
      </c>
      <c r="D302" s="172" t="s">
        <v>103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2350</v>
      </c>
      <c r="J302" s="176">
        <v>46069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1436.19</v>
      </c>
    </row>
    <row r="303" spans="1:16" ht="19.5" hidden="1" customHeight="1">
      <c r="A303" s="172" t="s">
        <v>2083</v>
      </c>
      <c r="B303" s="176">
        <v>46070</v>
      </c>
      <c r="C303" s="172" t="s">
        <v>104</v>
      </c>
      <c r="D303" s="172" t="s">
        <v>105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2350</v>
      </c>
      <c r="J303" s="176">
        <v>46069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-1010.5</v>
      </c>
    </row>
    <row r="304" spans="1:16" ht="19.5" hidden="1" customHeight="1">
      <c r="A304" s="172" t="s">
        <v>2083</v>
      </c>
      <c r="B304" s="176">
        <v>46070</v>
      </c>
      <c r="C304" s="172" t="s">
        <v>81</v>
      </c>
      <c r="D304" s="172" t="s">
        <v>95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2350</v>
      </c>
      <c r="J304" s="176">
        <v>46069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-13</v>
      </c>
    </row>
    <row r="305" spans="1:16" ht="19.5" hidden="1" customHeight="1">
      <c r="A305" s="172" t="s">
        <v>2084</v>
      </c>
      <c r="B305" s="176">
        <v>46070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46070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-5.18</v>
      </c>
    </row>
    <row r="306" spans="1:16" ht="19.5" hidden="1" customHeight="1">
      <c r="A306" s="172" t="s">
        <v>2085</v>
      </c>
      <c r="B306" s="176">
        <v>46070</v>
      </c>
      <c r="C306" s="172" t="s">
        <v>92</v>
      </c>
      <c r="D306" s="172" t="s">
        <v>24</v>
      </c>
      <c r="E306" s="172" t="s">
        <v>39</v>
      </c>
      <c r="F306" s="172" t="s">
        <v>117</v>
      </c>
      <c r="G306" s="172" t="s">
        <v>84</v>
      </c>
      <c r="H306" s="177">
        <v>1</v>
      </c>
      <c r="I306" s="178">
        <v>2350</v>
      </c>
      <c r="J306" s="176">
        <v>46066</v>
      </c>
      <c r="K306" s="172" t="s">
        <v>93</v>
      </c>
      <c r="L306" s="172" t="s">
        <v>94</v>
      </c>
      <c r="M306" s="179">
        <v>0.43</v>
      </c>
      <c r="N306" s="177"/>
      <c r="O306" s="177">
        <v>36</v>
      </c>
      <c r="P306" s="180">
        <v>-105.91</v>
      </c>
    </row>
    <row r="307" spans="1:16" ht="19.5" hidden="1" customHeight="1">
      <c r="A307" s="172" t="s">
        <v>2085</v>
      </c>
      <c r="B307" s="176">
        <v>46070</v>
      </c>
      <c r="C307" s="172" t="s">
        <v>100</v>
      </c>
      <c r="D307" s="172" t="s">
        <v>101</v>
      </c>
      <c r="E307" s="172" t="s">
        <v>39</v>
      </c>
      <c r="F307" s="172" t="s">
        <v>117</v>
      </c>
      <c r="G307" s="172" t="s">
        <v>84</v>
      </c>
      <c r="H307" s="177">
        <v>1</v>
      </c>
      <c r="I307" s="178">
        <v>2350</v>
      </c>
      <c r="J307" s="176">
        <v>46066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1086.5</v>
      </c>
    </row>
    <row r="308" spans="1:16" ht="19.5" hidden="1" customHeight="1">
      <c r="A308" s="172" t="s">
        <v>2085</v>
      </c>
      <c r="B308" s="176">
        <v>46070</v>
      </c>
      <c r="C308" s="172" t="s">
        <v>100</v>
      </c>
      <c r="D308" s="172" t="s">
        <v>102</v>
      </c>
      <c r="E308" s="172" t="s">
        <v>39</v>
      </c>
      <c r="F308" s="172" t="s">
        <v>117</v>
      </c>
      <c r="G308" s="172" t="s">
        <v>84</v>
      </c>
      <c r="H308" s="177">
        <v>1</v>
      </c>
      <c r="I308" s="178">
        <v>2350</v>
      </c>
      <c r="J308" s="176">
        <v>46066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10.87</v>
      </c>
    </row>
    <row r="309" spans="1:16" ht="19.5" hidden="1" customHeight="1">
      <c r="A309" s="172" t="s">
        <v>2085</v>
      </c>
      <c r="B309" s="176">
        <v>46070</v>
      </c>
      <c r="C309" s="172" t="s">
        <v>100</v>
      </c>
      <c r="D309" s="172" t="s">
        <v>103</v>
      </c>
      <c r="E309" s="172" t="s">
        <v>39</v>
      </c>
      <c r="F309" s="172" t="s">
        <v>117</v>
      </c>
      <c r="G309" s="172" t="s">
        <v>84</v>
      </c>
      <c r="H309" s="177">
        <v>1</v>
      </c>
      <c r="I309" s="178">
        <v>2350</v>
      </c>
      <c r="J309" s="176">
        <v>46066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1252.6300000000001</v>
      </c>
    </row>
    <row r="310" spans="1:16" ht="19.5" hidden="1" customHeight="1">
      <c r="A310" s="172" t="s">
        <v>2085</v>
      </c>
      <c r="B310" s="176">
        <v>46070</v>
      </c>
      <c r="C310" s="172" t="s">
        <v>104</v>
      </c>
      <c r="D310" s="172" t="s">
        <v>105</v>
      </c>
      <c r="E310" s="172" t="s">
        <v>39</v>
      </c>
      <c r="F310" s="172" t="s">
        <v>117</v>
      </c>
      <c r="G310" s="172" t="s">
        <v>84</v>
      </c>
      <c r="H310" s="177">
        <v>1</v>
      </c>
      <c r="I310" s="178">
        <v>2350</v>
      </c>
      <c r="J310" s="176">
        <v>46066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-1010.5</v>
      </c>
    </row>
    <row r="311" spans="1:16" ht="19.5" hidden="1" customHeight="1">
      <c r="A311" s="172" t="s">
        <v>2085</v>
      </c>
      <c r="B311" s="176">
        <v>46070</v>
      </c>
      <c r="C311" s="172" t="s">
        <v>81</v>
      </c>
      <c r="D311" s="172" t="s">
        <v>95</v>
      </c>
      <c r="E311" s="172" t="s">
        <v>39</v>
      </c>
      <c r="F311" s="172" t="s">
        <v>117</v>
      </c>
      <c r="G311" s="172" t="s">
        <v>84</v>
      </c>
      <c r="H311" s="177">
        <v>1</v>
      </c>
      <c r="I311" s="178">
        <v>2350</v>
      </c>
      <c r="J311" s="176">
        <v>46066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-19.489999999999998</v>
      </c>
    </row>
    <row r="312" spans="1:16" ht="19.5" hidden="1" customHeight="1">
      <c r="A312" s="172" t="s">
        <v>2085</v>
      </c>
      <c r="B312" s="176">
        <v>46070</v>
      </c>
      <c r="C312" s="172" t="s">
        <v>81</v>
      </c>
      <c r="D312" s="172" t="s">
        <v>82</v>
      </c>
      <c r="E312" s="172" t="s">
        <v>39</v>
      </c>
      <c r="F312" s="172" t="s">
        <v>117</v>
      </c>
      <c r="G312" s="172" t="s">
        <v>84</v>
      </c>
      <c r="H312" s="177">
        <v>1</v>
      </c>
      <c r="I312" s="178">
        <v>0</v>
      </c>
      <c r="J312" s="176">
        <v>46066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-20.64</v>
      </c>
    </row>
    <row r="313" spans="1:16" ht="19.5" hidden="1" customHeight="1">
      <c r="A313" s="172" t="s">
        <v>2086</v>
      </c>
      <c r="B313" s="176">
        <v>46070</v>
      </c>
      <c r="C313" s="172" t="s">
        <v>92</v>
      </c>
      <c r="D313" s="172" t="s">
        <v>24</v>
      </c>
      <c r="E313" s="172" t="s">
        <v>60</v>
      </c>
      <c r="F313" s="172" t="s">
        <v>1426</v>
      </c>
      <c r="G313" s="172" t="s">
        <v>84</v>
      </c>
      <c r="H313" s="177">
        <v>1</v>
      </c>
      <c r="I313" s="178">
        <v>2400</v>
      </c>
      <c r="J313" s="176">
        <v>46066</v>
      </c>
      <c r="K313" s="172" t="s">
        <v>93</v>
      </c>
      <c r="L313" s="172" t="s">
        <v>94</v>
      </c>
      <c r="M313" s="179">
        <v>0.43</v>
      </c>
      <c r="N313" s="177"/>
      <c r="O313" s="177">
        <v>36</v>
      </c>
      <c r="P313" s="180">
        <v>-120.64</v>
      </c>
    </row>
    <row r="314" spans="1:16" ht="19.5" hidden="1" customHeight="1">
      <c r="A314" s="172" t="s">
        <v>2086</v>
      </c>
      <c r="B314" s="176">
        <v>46070</v>
      </c>
      <c r="C314" s="172" t="s">
        <v>100</v>
      </c>
      <c r="D314" s="172" t="s">
        <v>101</v>
      </c>
      <c r="E314" s="172" t="s">
        <v>60</v>
      </c>
      <c r="F314" s="172" t="s">
        <v>1426</v>
      </c>
      <c r="G314" s="172" t="s">
        <v>84</v>
      </c>
      <c r="H314" s="177">
        <v>1</v>
      </c>
      <c r="I314" s="178">
        <v>2400</v>
      </c>
      <c r="J314" s="176">
        <v>46066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961.9</v>
      </c>
    </row>
    <row r="315" spans="1:16" ht="19.5" hidden="1" customHeight="1">
      <c r="A315" s="172" t="s">
        <v>2086</v>
      </c>
      <c r="B315" s="176">
        <v>46070</v>
      </c>
      <c r="C315" s="172" t="s">
        <v>100</v>
      </c>
      <c r="D315" s="172" t="s">
        <v>102</v>
      </c>
      <c r="E315" s="172" t="s">
        <v>60</v>
      </c>
      <c r="F315" s="172" t="s">
        <v>1426</v>
      </c>
      <c r="G315" s="172" t="s">
        <v>84</v>
      </c>
      <c r="H315" s="177">
        <v>1</v>
      </c>
      <c r="I315" s="178">
        <v>2400</v>
      </c>
      <c r="J315" s="176">
        <v>46066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9.6199999999999992</v>
      </c>
    </row>
    <row r="316" spans="1:16" ht="19.5" hidden="1" customHeight="1">
      <c r="A316" s="172" t="s">
        <v>2086</v>
      </c>
      <c r="B316" s="176">
        <v>46070</v>
      </c>
      <c r="C316" s="172" t="s">
        <v>100</v>
      </c>
      <c r="D316" s="172" t="s">
        <v>103</v>
      </c>
      <c r="E316" s="172" t="s">
        <v>60</v>
      </c>
      <c r="F316" s="172" t="s">
        <v>1426</v>
      </c>
      <c r="G316" s="172" t="s">
        <v>84</v>
      </c>
      <c r="H316" s="177">
        <v>1</v>
      </c>
      <c r="I316" s="178">
        <v>2400</v>
      </c>
      <c r="J316" s="176">
        <v>46066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1428.48</v>
      </c>
    </row>
    <row r="317" spans="1:16" ht="19.5" hidden="1" customHeight="1">
      <c r="A317" s="172" t="s">
        <v>2086</v>
      </c>
      <c r="B317" s="176">
        <v>46070</v>
      </c>
      <c r="C317" s="172" t="s">
        <v>104</v>
      </c>
      <c r="D317" s="172" t="s">
        <v>105</v>
      </c>
      <c r="E317" s="172" t="s">
        <v>60</v>
      </c>
      <c r="F317" s="172" t="s">
        <v>1426</v>
      </c>
      <c r="G317" s="172" t="s">
        <v>84</v>
      </c>
      <c r="H317" s="177">
        <v>1</v>
      </c>
      <c r="I317" s="178">
        <v>2400</v>
      </c>
      <c r="J317" s="176">
        <v>46066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-1032</v>
      </c>
    </row>
    <row r="318" spans="1:16" ht="19.5" hidden="1" customHeight="1">
      <c r="A318" s="172" t="s">
        <v>2086</v>
      </c>
      <c r="B318" s="176">
        <v>46070</v>
      </c>
      <c r="C318" s="172" t="s">
        <v>81</v>
      </c>
      <c r="D318" s="172" t="s">
        <v>95</v>
      </c>
      <c r="E318" s="172" t="s">
        <v>60</v>
      </c>
      <c r="F318" s="172" t="s">
        <v>1426</v>
      </c>
      <c r="G318" s="172" t="s">
        <v>84</v>
      </c>
      <c r="H318" s="177">
        <v>1</v>
      </c>
      <c r="I318" s="178">
        <v>2400</v>
      </c>
      <c r="J318" s="176">
        <v>46066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-13.39</v>
      </c>
    </row>
    <row r="319" spans="1:16" ht="19.5" hidden="1" customHeight="1">
      <c r="A319" s="172" t="s">
        <v>2087</v>
      </c>
      <c r="B319" s="176">
        <v>46070</v>
      </c>
      <c r="C319" s="172" t="s">
        <v>81</v>
      </c>
      <c r="D319" s="172" t="s">
        <v>82</v>
      </c>
      <c r="E319" s="172" t="s">
        <v>58</v>
      </c>
      <c r="F319" s="172" t="s">
        <v>1300</v>
      </c>
      <c r="G319" s="172" t="s">
        <v>84</v>
      </c>
      <c r="H319" s="177">
        <v>1</v>
      </c>
      <c r="I319" s="178">
        <v>0</v>
      </c>
      <c r="J319" s="176">
        <v>46070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-19.22</v>
      </c>
    </row>
    <row r="320" spans="1:16" ht="19.5" hidden="1" customHeight="1">
      <c r="A320" s="172" t="s">
        <v>2088</v>
      </c>
      <c r="B320" s="176">
        <v>46070</v>
      </c>
      <c r="C320" s="172" t="s">
        <v>81</v>
      </c>
      <c r="D320" s="172" t="s">
        <v>82</v>
      </c>
      <c r="E320" s="172" t="s">
        <v>58</v>
      </c>
      <c r="F320" s="172" t="s">
        <v>1300</v>
      </c>
      <c r="G320" s="172" t="s">
        <v>84</v>
      </c>
      <c r="H320" s="177">
        <v>1</v>
      </c>
      <c r="I320" s="178">
        <v>0</v>
      </c>
      <c r="J320" s="176">
        <v>46070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-24.02</v>
      </c>
    </row>
    <row r="321" spans="1:16" ht="19.5" hidden="1" customHeight="1">
      <c r="A321" s="172" t="s">
        <v>2089</v>
      </c>
      <c r="B321" s="176">
        <v>46070</v>
      </c>
      <c r="C321" s="172" t="s">
        <v>81</v>
      </c>
      <c r="D321" s="172" t="s">
        <v>82</v>
      </c>
      <c r="E321" s="172" t="s">
        <v>53</v>
      </c>
      <c r="F321" s="172" t="s">
        <v>120</v>
      </c>
      <c r="G321" s="172" t="s">
        <v>84</v>
      </c>
      <c r="H321" s="177">
        <v>1</v>
      </c>
      <c r="I321" s="178">
        <v>0</v>
      </c>
      <c r="J321" s="176">
        <v>46068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-19.25</v>
      </c>
    </row>
    <row r="322" spans="1:16" ht="19.5" hidden="1" customHeight="1">
      <c r="A322" s="172" t="s">
        <v>2090</v>
      </c>
      <c r="B322" s="176">
        <v>46070</v>
      </c>
      <c r="C322" s="172" t="s">
        <v>81</v>
      </c>
      <c r="D322" s="172" t="s">
        <v>82</v>
      </c>
      <c r="E322" s="172" t="s">
        <v>58</v>
      </c>
      <c r="F322" s="172" t="s">
        <v>1300</v>
      </c>
      <c r="G322" s="172" t="s">
        <v>84</v>
      </c>
      <c r="H322" s="177">
        <v>1</v>
      </c>
      <c r="I322" s="178">
        <v>0</v>
      </c>
      <c r="J322" s="176">
        <v>46067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-27.71</v>
      </c>
    </row>
    <row r="323" spans="1:16" ht="19.5" hidden="1" customHeight="1">
      <c r="A323" s="172" t="s">
        <v>2089</v>
      </c>
      <c r="B323" s="176">
        <v>46070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2350</v>
      </c>
      <c r="J323" s="176">
        <v>46068</v>
      </c>
      <c r="K323" s="172" t="s">
        <v>93</v>
      </c>
      <c r="L323" s="172" t="s">
        <v>94</v>
      </c>
      <c r="M323" s="179">
        <v>0.43</v>
      </c>
      <c r="N323" s="177"/>
      <c r="O323" s="177">
        <v>36</v>
      </c>
      <c r="P323" s="180">
        <v>-119.74</v>
      </c>
    </row>
    <row r="324" spans="1:16" ht="19.5" hidden="1" customHeight="1">
      <c r="A324" s="172" t="s">
        <v>2089</v>
      </c>
      <c r="B324" s="176">
        <v>46070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2350</v>
      </c>
      <c r="J324" s="176">
        <v>46068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1013.31</v>
      </c>
    </row>
    <row r="325" spans="1:16" ht="19.5" hidden="1" customHeight="1">
      <c r="A325" s="172" t="s">
        <v>2089</v>
      </c>
      <c r="B325" s="176">
        <v>46070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2350</v>
      </c>
      <c r="J325" s="176">
        <v>46068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10.130000000000001</v>
      </c>
    </row>
    <row r="326" spans="1:16" ht="19.5" hidden="1" customHeight="1">
      <c r="A326" s="172" t="s">
        <v>2089</v>
      </c>
      <c r="B326" s="176">
        <v>46070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2350</v>
      </c>
      <c r="J326" s="176">
        <v>46068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1326.56</v>
      </c>
    </row>
    <row r="327" spans="1:16" ht="19.5" hidden="1" customHeight="1">
      <c r="A327" s="172" t="s">
        <v>2089</v>
      </c>
      <c r="B327" s="176">
        <v>46070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2350</v>
      </c>
      <c r="J327" s="176">
        <v>46068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-1010.5</v>
      </c>
    </row>
    <row r="328" spans="1:16" ht="19.5" hidden="1" customHeight="1">
      <c r="A328" s="172" t="s">
        <v>2089</v>
      </c>
      <c r="B328" s="176">
        <v>46070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2350</v>
      </c>
      <c r="J328" s="176">
        <v>46068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-11.01</v>
      </c>
    </row>
    <row r="329" spans="1:16" ht="19.5" hidden="1" customHeight="1">
      <c r="A329" s="172" t="s">
        <v>2091</v>
      </c>
      <c r="B329" s="176">
        <v>46070</v>
      </c>
      <c r="C329" s="172" t="s">
        <v>92</v>
      </c>
      <c r="D329" s="172" t="s">
        <v>24</v>
      </c>
      <c r="E329" s="172" t="s">
        <v>55</v>
      </c>
      <c r="F329" s="172" t="s">
        <v>1272</v>
      </c>
      <c r="G329" s="172" t="s">
        <v>84</v>
      </c>
      <c r="H329" s="177">
        <v>1</v>
      </c>
      <c r="I329" s="178">
        <v>0</v>
      </c>
      <c r="J329" s="176">
        <v>46062</v>
      </c>
      <c r="K329" s="172" t="s">
        <v>93</v>
      </c>
      <c r="L329" s="172" t="s">
        <v>94</v>
      </c>
      <c r="M329" s="179">
        <v>0</v>
      </c>
      <c r="N329" s="177"/>
      <c r="O329" s="177">
        <v>39</v>
      </c>
      <c r="P329" s="180">
        <v>-56.94</v>
      </c>
    </row>
    <row r="330" spans="1:16" ht="19.5" hidden="1" customHeight="1">
      <c r="A330" s="172" t="s">
        <v>2091</v>
      </c>
      <c r="B330" s="176">
        <v>46070</v>
      </c>
      <c r="C330" s="172" t="s">
        <v>81</v>
      </c>
      <c r="D330" s="172" t="s">
        <v>95</v>
      </c>
      <c r="E330" s="172" t="s">
        <v>55</v>
      </c>
      <c r="F330" s="172" t="s">
        <v>1272</v>
      </c>
      <c r="G330" s="172" t="s">
        <v>84</v>
      </c>
      <c r="H330" s="177">
        <v>1</v>
      </c>
      <c r="I330" s="178">
        <v>0</v>
      </c>
      <c r="J330" s="176">
        <v>46062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-14.49</v>
      </c>
    </row>
    <row r="331" spans="1:16" ht="19.5" hidden="1" customHeight="1">
      <c r="A331" s="172" t="s">
        <v>2009</v>
      </c>
      <c r="B331" s="176">
        <v>46070</v>
      </c>
      <c r="C331" s="172" t="s">
        <v>92</v>
      </c>
      <c r="D331" s="172" t="s">
        <v>272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46067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0</v>
      </c>
    </row>
    <row r="332" spans="1:16" ht="19.5" hidden="1" customHeight="1">
      <c r="A332" s="172" t="s">
        <v>2009</v>
      </c>
      <c r="B332" s="176">
        <v>46070</v>
      </c>
      <c r="C332" s="172" t="s">
        <v>92</v>
      </c>
      <c r="D332" s="172" t="s">
        <v>97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0</v>
      </c>
      <c r="J332" s="176">
        <v>46067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-56.94</v>
      </c>
    </row>
    <row r="333" spans="1:16" ht="19.5" hidden="1" customHeight="1">
      <c r="A333" s="172" t="s">
        <v>2009</v>
      </c>
      <c r="B333" s="176">
        <v>46070</v>
      </c>
      <c r="C333" s="172" t="s">
        <v>81</v>
      </c>
      <c r="D333" s="172" t="s">
        <v>98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0</v>
      </c>
      <c r="J333" s="176">
        <v>46067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-15</v>
      </c>
    </row>
    <row r="334" spans="1:16" ht="19.5" hidden="1" customHeight="1">
      <c r="A334" s="172" t="s">
        <v>2091</v>
      </c>
      <c r="B334" s="176">
        <v>46070</v>
      </c>
      <c r="C334" s="172" t="s">
        <v>92</v>
      </c>
      <c r="D334" s="172" t="s">
        <v>96</v>
      </c>
      <c r="E334" s="172" t="s">
        <v>55</v>
      </c>
      <c r="F334" s="172" t="s">
        <v>1272</v>
      </c>
      <c r="G334" s="172" t="s">
        <v>84</v>
      </c>
      <c r="H334" s="177">
        <v>1</v>
      </c>
      <c r="I334" s="178">
        <v>0</v>
      </c>
      <c r="J334" s="176">
        <v>46062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0</v>
      </c>
    </row>
    <row r="335" spans="1:16" ht="19.5" hidden="1" customHeight="1">
      <c r="A335" s="172" t="s">
        <v>2091</v>
      </c>
      <c r="B335" s="176">
        <v>46070</v>
      </c>
      <c r="C335" s="172" t="s">
        <v>92</v>
      </c>
      <c r="D335" s="172" t="s">
        <v>97</v>
      </c>
      <c r="E335" s="172" t="s">
        <v>55</v>
      </c>
      <c r="F335" s="172" t="s">
        <v>1272</v>
      </c>
      <c r="G335" s="172" t="s">
        <v>84</v>
      </c>
      <c r="H335" s="177">
        <v>1</v>
      </c>
      <c r="I335" s="178">
        <v>0</v>
      </c>
      <c r="J335" s="176">
        <v>46062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-56.94</v>
      </c>
    </row>
    <row r="336" spans="1:16" ht="19.5" hidden="1" customHeight="1">
      <c r="A336" s="172" t="s">
        <v>2091</v>
      </c>
      <c r="B336" s="176">
        <v>46070</v>
      </c>
      <c r="C336" s="172" t="s">
        <v>81</v>
      </c>
      <c r="D336" s="172" t="s">
        <v>98</v>
      </c>
      <c r="E336" s="172" t="s">
        <v>55</v>
      </c>
      <c r="F336" s="172" t="s">
        <v>1272</v>
      </c>
      <c r="G336" s="172" t="s">
        <v>84</v>
      </c>
      <c r="H336" s="177">
        <v>1</v>
      </c>
      <c r="I336" s="178">
        <v>0</v>
      </c>
      <c r="J336" s="176">
        <v>46062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-15</v>
      </c>
    </row>
    <row r="337" spans="1:16" ht="19.5" hidden="1" customHeight="1">
      <c r="A337" s="172" t="s">
        <v>2092</v>
      </c>
      <c r="B337" s="176">
        <v>46070</v>
      </c>
      <c r="C337" s="172" t="s">
        <v>92</v>
      </c>
      <c r="D337" s="172" t="s">
        <v>24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46066</v>
      </c>
      <c r="K337" s="172" t="s">
        <v>93</v>
      </c>
      <c r="L337" s="172" t="s">
        <v>94</v>
      </c>
      <c r="M337" s="179">
        <v>0</v>
      </c>
      <c r="N337" s="177"/>
      <c r="O337" s="177">
        <v>36</v>
      </c>
      <c r="P337" s="180">
        <v>-56.94</v>
      </c>
    </row>
    <row r="338" spans="1:16" ht="19.5" hidden="1" customHeight="1">
      <c r="A338" s="172" t="s">
        <v>2092</v>
      </c>
      <c r="B338" s="176">
        <v>46070</v>
      </c>
      <c r="C338" s="172" t="s">
        <v>81</v>
      </c>
      <c r="D338" s="172" t="s">
        <v>95</v>
      </c>
      <c r="E338" s="172" t="s">
        <v>52</v>
      </c>
      <c r="F338" s="172" t="s">
        <v>90</v>
      </c>
      <c r="G338" s="172" t="s">
        <v>84</v>
      </c>
      <c r="H338" s="177">
        <v>1</v>
      </c>
      <c r="I338" s="178">
        <v>0</v>
      </c>
      <c r="J338" s="176">
        <v>46066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-10.99</v>
      </c>
    </row>
    <row r="339" spans="1:16" ht="19.5" hidden="1" customHeight="1">
      <c r="A339" s="172" t="s">
        <v>2092</v>
      </c>
      <c r="B339" s="176">
        <v>46070</v>
      </c>
      <c r="C339" s="172" t="s">
        <v>92</v>
      </c>
      <c r="D339" s="172" t="s">
        <v>96</v>
      </c>
      <c r="E339" s="172" t="s">
        <v>52</v>
      </c>
      <c r="F339" s="172" t="s">
        <v>90</v>
      </c>
      <c r="G339" s="172" t="s">
        <v>84</v>
      </c>
      <c r="H339" s="177">
        <v>1</v>
      </c>
      <c r="I339" s="178">
        <v>0</v>
      </c>
      <c r="J339" s="176">
        <v>46066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hidden="1" customHeight="1">
      <c r="A340" s="172" t="s">
        <v>2092</v>
      </c>
      <c r="B340" s="176">
        <v>46070</v>
      </c>
      <c r="C340" s="172" t="s">
        <v>92</v>
      </c>
      <c r="D340" s="172" t="s">
        <v>97</v>
      </c>
      <c r="E340" s="172" t="s">
        <v>52</v>
      </c>
      <c r="F340" s="172" t="s">
        <v>90</v>
      </c>
      <c r="G340" s="172" t="s">
        <v>84</v>
      </c>
      <c r="H340" s="177">
        <v>1</v>
      </c>
      <c r="I340" s="178">
        <v>0</v>
      </c>
      <c r="J340" s="176">
        <v>46066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-56.94</v>
      </c>
    </row>
    <row r="341" spans="1:16" ht="19.5" hidden="1" customHeight="1">
      <c r="A341" s="172" t="s">
        <v>2092</v>
      </c>
      <c r="B341" s="176">
        <v>46070</v>
      </c>
      <c r="C341" s="172" t="s">
        <v>81</v>
      </c>
      <c r="D341" s="172" t="s">
        <v>98</v>
      </c>
      <c r="E341" s="172" t="s">
        <v>52</v>
      </c>
      <c r="F341" s="172" t="s">
        <v>90</v>
      </c>
      <c r="G341" s="172" t="s">
        <v>84</v>
      </c>
      <c r="H341" s="177">
        <v>1</v>
      </c>
      <c r="I341" s="178">
        <v>0</v>
      </c>
      <c r="J341" s="176">
        <v>46066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-15</v>
      </c>
    </row>
    <row r="342" spans="1:16" ht="19.5" hidden="1" customHeight="1">
      <c r="A342" s="172" t="s">
        <v>2093</v>
      </c>
      <c r="B342" s="176">
        <v>46070</v>
      </c>
      <c r="C342" s="172" t="s">
        <v>81</v>
      </c>
      <c r="D342" s="172" t="s">
        <v>82</v>
      </c>
      <c r="E342" s="172" t="s">
        <v>58</v>
      </c>
      <c r="F342" s="172" t="s">
        <v>1300</v>
      </c>
      <c r="G342" s="172" t="s">
        <v>84</v>
      </c>
      <c r="H342" s="177">
        <v>1</v>
      </c>
      <c r="I342" s="178">
        <v>0</v>
      </c>
      <c r="J342" s="176">
        <v>46070</v>
      </c>
      <c r="K342" s="172" t="s">
        <v>85</v>
      </c>
      <c r="L342" s="172" t="s">
        <v>85</v>
      </c>
      <c r="M342" s="179">
        <v>0</v>
      </c>
      <c r="N342" s="177"/>
      <c r="O342" s="177"/>
      <c r="P342" s="180">
        <v>-13.09</v>
      </c>
    </row>
    <row r="343" spans="1:16" ht="19.5" hidden="1" customHeight="1">
      <c r="A343" s="172" t="s">
        <v>2090</v>
      </c>
      <c r="B343" s="176">
        <v>46070</v>
      </c>
      <c r="C343" s="172" t="s">
        <v>92</v>
      </c>
      <c r="D343" s="172" t="s">
        <v>24</v>
      </c>
      <c r="E343" s="172" t="s">
        <v>58</v>
      </c>
      <c r="F343" s="172" t="s">
        <v>1300</v>
      </c>
      <c r="G343" s="172" t="s">
        <v>84</v>
      </c>
      <c r="H343" s="177">
        <v>1</v>
      </c>
      <c r="I343" s="178">
        <v>2400</v>
      </c>
      <c r="J343" s="176">
        <v>46067</v>
      </c>
      <c r="K343" s="172" t="s">
        <v>93</v>
      </c>
      <c r="L343" s="172" t="s">
        <v>94</v>
      </c>
      <c r="M343" s="179">
        <v>0.43</v>
      </c>
      <c r="N343" s="177"/>
      <c r="O343" s="177">
        <v>36</v>
      </c>
      <c r="P343" s="180">
        <v>-120.64</v>
      </c>
    </row>
    <row r="344" spans="1:16" ht="19.5" hidden="1" customHeight="1">
      <c r="A344" s="172" t="s">
        <v>2090</v>
      </c>
      <c r="B344" s="176">
        <v>46070</v>
      </c>
      <c r="C344" s="172" t="s">
        <v>100</v>
      </c>
      <c r="D344" s="172" t="s">
        <v>101</v>
      </c>
      <c r="E344" s="172" t="s">
        <v>58</v>
      </c>
      <c r="F344" s="172" t="s">
        <v>1300</v>
      </c>
      <c r="G344" s="172" t="s">
        <v>84</v>
      </c>
      <c r="H344" s="177">
        <v>1</v>
      </c>
      <c r="I344" s="178">
        <v>2400</v>
      </c>
      <c r="J344" s="176">
        <v>46067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1458.17</v>
      </c>
    </row>
    <row r="345" spans="1:16" ht="19.5" hidden="1" customHeight="1">
      <c r="A345" s="172" t="s">
        <v>2090</v>
      </c>
      <c r="B345" s="176">
        <v>46070</v>
      </c>
      <c r="C345" s="172" t="s">
        <v>100</v>
      </c>
      <c r="D345" s="172" t="s">
        <v>102</v>
      </c>
      <c r="E345" s="172" t="s">
        <v>58</v>
      </c>
      <c r="F345" s="172" t="s">
        <v>1300</v>
      </c>
      <c r="G345" s="172" t="s">
        <v>84</v>
      </c>
      <c r="H345" s="177">
        <v>1</v>
      </c>
      <c r="I345" s="178">
        <v>2400</v>
      </c>
      <c r="J345" s="176">
        <v>46067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14.58</v>
      </c>
    </row>
    <row r="346" spans="1:16" ht="19.5" hidden="1" customHeight="1">
      <c r="A346" s="172" t="s">
        <v>2090</v>
      </c>
      <c r="B346" s="176">
        <v>46070</v>
      </c>
      <c r="C346" s="172" t="s">
        <v>100</v>
      </c>
      <c r="D346" s="172" t="s">
        <v>103</v>
      </c>
      <c r="E346" s="172" t="s">
        <v>58</v>
      </c>
      <c r="F346" s="172" t="s">
        <v>1300</v>
      </c>
      <c r="G346" s="172" t="s">
        <v>84</v>
      </c>
      <c r="H346" s="177">
        <v>1</v>
      </c>
      <c r="I346" s="178">
        <v>2400</v>
      </c>
      <c r="J346" s="176">
        <v>46067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927.25</v>
      </c>
    </row>
    <row r="347" spans="1:16" ht="19.5" hidden="1" customHeight="1">
      <c r="A347" s="172" t="s">
        <v>2090</v>
      </c>
      <c r="B347" s="176">
        <v>46070</v>
      </c>
      <c r="C347" s="172" t="s">
        <v>104</v>
      </c>
      <c r="D347" s="172" t="s">
        <v>105</v>
      </c>
      <c r="E347" s="172" t="s">
        <v>58</v>
      </c>
      <c r="F347" s="172" t="s">
        <v>1300</v>
      </c>
      <c r="G347" s="172" t="s">
        <v>84</v>
      </c>
      <c r="H347" s="177">
        <v>1</v>
      </c>
      <c r="I347" s="178">
        <v>2400</v>
      </c>
      <c r="J347" s="176">
        <v>46067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-1032</v>
      </c>
    </row>
    <row r="348" spans="1:16" ht="19.5" hidden="1" customHeight="1">
      <c r="A348" s="172" t="s">
        <v>2090</v>
      </c>
      <c r="B348" s="176">
        <v>46070</v>
      </c>
      <c r="C348" s="172" t="s">
        <v>81</v>
      </c>
      <c r="D348" s="172" t="s">
        <v>95</v>
      </c>
      <c r="E348" s="172" t="s">
        <v>58</v>
      </c>
      <c r="F348" s="172" t="s">
        <v>1300</v>
      </c>
      <c r="G348" s="172" t="s">
        <v>84</v>
      </c>
      <c r="H348" s="177">
        <v>1</v>
      </c>
      <c r="I348" s="178">
        <v>2400</v>
      </c>
      <c r="J348" s="176">
        <v>46067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-15.9</v>
      </c>
    </row>
    <row r="349" spans="1:16" ht="19.5" hidden="1" customHeight="1">
      <c r="A349" s="172" t="s">
        <v>2094</v>
      </c>
      <c r="B349" s="176">
        <v>46070</v>
      </c>
      <c r="C349" s="172" t="s">
        <v>81</v>
      </c>
      <c r="D349" s="172" t="s">
        <v>82</v>
      </c>
      <c r="E349" s="172" t="s">
        <v>58</v>
      </c>
      <c r="F349" s="172" t="s">
        <v>1300</v>
      </c>
      <c r="G349" s="172" t="s">
        <v>84</v>
      </c>
      <c r="H349" s="177">
        <v>1</v>
      </c>
      <c r="I349" s="178">
        <v>0</v>
      </c>
      <c r="J349" s="176">
        <v>46070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-22.87</v>
      </c>
    </row>
    <row r="350" spans="1:16" ht="19.5" hidden="1" customHeight="1">
      <c r="A350" s="172" t="s">
        <v>2095</v>
      </c>
      <c r="B350" s="176">
        <v>46070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46058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-15.51</v>
      </c>
    </row>
    <row r="351" spans="1:16" ht="19.5" hidden="1" customHeight="1">
      <c r="A351" s="172" t="s">
        <v>2095</v>
      </c>
      <c r="B351" s="176">
        <v>46070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2150</v>
      </c>
      <c r="J351" s="176">
        <v>46058</v>
      </c>
      <c r="K351" s="172" t="s">
        <v>93</v>
      </c>
      <c r="L351" s="172" t="s">
        <v>94</v>
      </c>
      <c r="M351" s="179">
        <v>0.43</v>
      </c>
      <c r="N351" s="177"/>
      <c r="O351" s="177">
        <v>39</v>
      </c>
      <c r="P351" s="180">
        <v>-135.87</v>
      </c>
    </row>
    <row r="352" spans="1:16" ht="19.5" hidden="1" customHeight="1">
      <c r="A352" s="172" t="s">
        <v>2095</v>
      </c>
      <c r="B352" s="176">
        <v>46070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2150</v>
      </c>
      <c r="J352" s="176">
        <v>46058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816.37</v>
      </c>
    </row>
    <row r="353" spans="1:16" ht="19.5" hidden="1" customHeight="1">
      <c r="A353" s="172" t="s">
        <v>2095</v>
      </c>
      <c r="B353" s="176">
        <v>46070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2150</v>
      </c>
      <c r="J353" s="176">
        <v>46058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8.16</v>
      </c>
    </row>
    <row r="354" spans="1:16" ht="19.5" hidden="1" customHeight="1">
      <c r="A354" s="172" t="s">
        <v>2095</v>
      </c>
      <c r="B354" s="176">
        <v>46070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2150</v>
      </c>
      <c r="J354" s="176">
        <v>46058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1325.47</v>
      </c>
    </row>
    <row r="355" spans="1:16" ht="19.5" hidden="1" customHeight="1">
      <c r="A355" s="172" t="s">
        <v>2095</v>
      </c>
      <c r="B355" s="176">
        <v>46070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2150</v>
      </c>
      <c r="J355" s="176">
        <v>46058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-924.5</v>
      </c>
    </row>
    <row r="356" spans="1:16" ht="19.5" hidden="1" customHeight="1">
      <c r="A356" s="172" t="s">
        <v>2095</v>
      </c>
      <c r="B356" s="176">
        <v>46070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2150</v>
      </c>
      <c r="J356" s="176">
        <v>46058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-17.34</v>
      </c>
    </row>
    <row r="357" spans="1:16" ht="19.5" hidden="1" customHeight="1">
      <c r="A357" s="172" t="s">
        <v>2096</v>
      </c>
      <c r="B357" s="176">
        <v>46070</v>
      </c>
      <c r="C357" s="172" t="s">
        <v>81</v>
      </c>
      <c r="D357" s="172" t="s">
        <v>82</v>
      </c>
      <c r="E357" s="172" t="s">
        <v>43</v>
      </c>
      <c r="F357" s="172" t="s">
        <v>125</v>
      </c>
      <c r="G357" s="172" t="s">
        <v>84</v>
      </c>
      <c r="H357" s="177">
        <v>1</v>
      </c>
      <c r="I357" s="178">
        <v>0</v>
      </c>
      <c r="J357" s="176">
        <v>46069</v>
      </c>
      <c r="K357" s="172" t="s">
        <v>85</v>
      </c>
      <c r="L357" s="172" t="s">
        <v>85</v>
      </c>
      <c r="M357" s="179">
        <v>0</v>
      </c>
      <c r="N357" s="177"/>
      <c r="O357" s="177"/>
      <c r="P357" s="180">
        <v>-17.61</v>
      </c>
    </row>
    <row r="358" spans="1:16" ht="19.5" hidden="1" customHeight="1">
      <c r="A358" s="172" t="s">
        <v>2097</v>
      </c>
      <c r="B358" s="176">
        <v>46070</v>
      </c>
      <c r="C358" s="172" t="s">
        <v>81</v>
      </c>
      <c r="D358" s="172" t="s">
        <v>82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46058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-18.04</v>
      </c>
    </row>
    <row r="359" spans="1:16" ht="19.5" hidden="1" customHeight="1">
      <c r="A359" s="172" t="s">
        <v>2085</v>
      </c>
      <c r="B359" s="176">
        <v>46070</v>
      </c>
      <c r="C359" s="172" t="s">
        <v>166</v>
      </c>
      <c r="D359" s="172" t="s">
        <v>167</v>
      </c>
      <c r="E359" s="172" t="s">
        <v>39</v>
      </c>
      <c r="F359" s="172" t="s">
        <v>117</v>
      </c>
      <c r="G359" s="172" t="s">
        <v>84</v>
      </c>
      <c r="H359" s="177">
        <v>1</v>
      </c>
      <c r="I359" s="178">
        <v>-2350</v>
      </c>
      <c r="J359" s="176">
        <v>46066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-1086.5</v>
      </c>
    </row>
    <row r="360" spans="1:16" ht="19.5" hidden="1" customHeight="1">
      <c r="A360" s="172" t="s">
        <v>2085</v>
      </c>
      <c r="B360" s="176">
        <v>46070</v>
      </c>
      <c r="C360" s="172" t="s">
        <v>166</v>
      </c>
      <c r="D360" s="172" t="s">
        <v>102</v>
      </c>
      <c r="E360" s="172" t="s">
        <v>39</v>
      </c>
      <c r="F360" s="172" t="s">
        <v>117</v>
      </c>
      <c r="G360" s="172" t="s">
        <v>84</v>
      </c>
      <c r="H360" s="177">
        <v>1</v>
      </c>
      <c r="I360" s="178">
        <v>-2350</v>
      </c>
      <c r="J360" s="176">
        <v>46066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-10.87</v>
      </c>
    </row>
    <row r="361" spans="1:16" ht="19.5" hidden="1" customHeight="1">
      <c r="A361" s="172" t="s">
        <v>2085</v>
      </c>
      <c r="B361" s="176">
        <v>46070</v>
      </c>
      <c r="C361" s="172" t="s">
        <v>166</v>
      </c>
      <c r="D361" s="172" t="s">
        <v>103</v>
      </c>
      <c r="E361" s="172" t="s">
        <v>39</v>
      </c>
      <c r="F361" s="172" t="s">
        <v>117</v>
      </c>
      <c r="G361" s="172" t="s">
        <v>84</v>
      </c>
      <c r="H361" s="177">
        <v>1</v>
      </c>
      <c r="I361" s="178">
        <v>-2350</v>
      </c>
      <c r="J361" s="176">
        <v>46066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-1252.6300000000001</v>
      </c>
    </row>
    <row r="362" spans="1:16" ht="19.5" hidden="1" customHeight="1">
      <c r="A362" s="172" t="s">
        <v>2085</v>
      </c>
      <c r="B362" s="176">
        <v>46070</v>
      </c>
      <c r="C362" s="172" t="s">
        <v>104</v>
      </c>
      <c r="D362" s="172" t="s">
        <v>168</v>
      </c>
      <c r="E362" s="172" t="s">
        <v>39</v>
      </c>
      <c r="F362" s="172" t="s">
        <v>117</v>
      </c>
      <c r="G362" s="172" t="s">
        <v>84</v>
      </c>
      <c r="H362" s="177">
        <v>1</v>
      </c>
      <c r="I362" s="178">
        <v>-2350</v>
      </c>
      <c r="J362" s="176">
        <v>46066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1010.5</v>
      </c>
    </row>
    <row r="363" spans="1:16" ht="19.5" hidden="1" customHeight="1">
      <c r="A363" s="172" t="s">
        <v>2098</v>
      </c>
      <c r="B363" s="176">
        <v>46070</v>
      </c>
      <c r="C363" s="172" t="s">
        <v>81</v>
      </c>
      <c r="D363" s="172" t="s">
        <v>82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0</v>
      </c>
      <c r="J363" s="176">
        <v>46070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-21.5</v>
      </c>
    </row>
    <row r="364" spans="1:16" ht="19.5" hidden="1" customHeight="1">
      <c r="A364" s="172" t="s">
        <v>2097</v>
      </c>
      <c r="B364" s="176">
        <v>46070</v>
      </c>
      <c r="C364" s="172" t="s">
        <v>92</v>
      </c>
      <c r="D364" s="172" t="s">
        <v>24</v>
      </c>
      <c r="E364" s="172" t="s">
        <v>41</v>
      </c>
      <c r="F364" s="172" t="s">
        <v>83</v>
      </c>
      <c r="G364" s="172" t="s">
        <v>84</v>
      </c>
      <c r="H364" s="177">
        <v>1</v>
      </c>
      <c r="I364" s="178">
        <v>2150</v>
      </c>
      <c r="J364" s="176">
        <v>46058</v>
      </c>
      <c r="K364" s="172" t="s">
        <v>93</v>
      </c>
      <c r="L364" s="172" t="s">
        <v>94</v>
      </c>
      <c r="M364" s="179">
        <v>0.43</v>
      </c>
      <c r="N364" s="177"/>
      <c r="O364" s="177">
        <v>39</v>
      </c>
      <c r="P364" s="180">
        <v>-120.82</v>
      </c>
    </row>
    <row r="365" spans="1:16" ht="19.5" hidden="1" customHeight="1">
      <c r="A365" s="172" t="s">
        <v>2097</v>
      </c>
      <c r="B365" s="176">
        <v>46070</v>
      </c>
      <c r="C365" s="172" t="s">
        <v>100</v>
      </c>
      <c r="D365" s="172" t="s">
        <v>101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2150</v>
      </c>
      <c r="J365" s="176">
        <v>46058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949.57</v>
      </c>
    </row>
    <row r="366" spans="1:16" ht="19.5" hidden="1" customHeight="1">
      <c r="A366" s="172" t="s">
        <v>2097</v>
      </c>
      <c r="B366" s="176">
        <v>46070</v>
      </c>
      <c r="C366" s="172" t="s">
        <v>100</v>
      </c>
      <c r="D366" s="172" t="s">
        <v>102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2150</v>
      </c>
      <c r="J366" s="176">
        <v>46058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9.5</v>
      </c>
    </row>
    <row r="367" spans="1:16" ht="19.5" hidden="1" customHeight="1">
      <c r="A367" s="172" t="s">
        <v>2097</v>
      </c>
      <c r="B367" s="176">
        <v>46070</v>
      </c>
      <c r="C367" s="172" t="s">
        <v>100</v>
      </c>
      <c r="D367" s="172" t="s">
        <v>103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2150</v>
      </c>
      <c r="J367" s="176">
        <v>46058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1190.93</v>
      </c>
    </row>
    <row r="368" spans="1:16" ht="19.5" hidden="1" customHeight="1">
      <c r="A368" s="172" t="s">
        <v>2097</v>
      </c>
      <c r="B368" s="176">
        <v>46070</v>
      </c>
      <c r="C368" s="172" t="s">
        <v>104</v>
      </c>
      <c r="D368" s="172" t="s">
        <v>105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2150</v>
      </c>
      <c r="J368" s="176">
        <v>46058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-924.5</v>
      </c>
    </row>
    <row r="369" spans="1:16" ht="19.5" hidden="1" customHeight="1">
      <c r="A369" s="172" t="s">
        <v>2097</v>
      </c>
      <c r="B369" s="176">
        <v>46070</v>
      </c>
      <c r="C369" s="172" t="s">
        <v>81</v>
      </c>
      <c r="D369" s="172" t="s">
        <v>95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2150</v>
      </c>
      <c r="J369" s="176">
        <v>46058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-13.65</v>
      </c>
    </row>
    <row r="370" spans="1:16" ht="19.5" hidden="1" customHeight="1">
      <c r="A370" s="172" t="s">
        <v>2096</v>
      </c>
      <c r="B370" s="176">
        <v>46070</v>
      </c>
      <c r="C370" s="172" t="s">
        <v>92</v>
      </c>
      <c r="D370" s="172" t="s">
        <v>24</v>
      </c>
      <c r="E370" s="172" t="s">
        <v>43</v>
      </c>
      <c r="F370" s="172" t="s">
        <v>125</v>
      </c>
      <c r="G370" s="172" t="s">
        <v>84</v>
      </c>
      <c r="H370" s="177">
        <v>1</v>
      </c>
      <c r="I370" s="178">
        <v>2350</v>
      </c>
      <c r="J370" s="176">
        <v>46069</v>
      </c>
      <c r="K370" s="172" t="s">
        <v>93</v>
      </c>
      <c r="L370" s="172" t="s">
        <v>94</v>
      </c>
      <c r="M370" s="179">
        <v>0.43</v>
      </c>
      <c r="N370" s="177"/>
      <c r="O370" s="177">
        <v>37</v>
      </c>
      <c r="P370" s="180">
        <v>-112.48</v>
      </c>
    </row>
    <row r="371" spans="1:16" ht="19.5" hidden="1" customHeight="1">
      <c r="A371" s="172" t="s">
        <v>2096</v>
      </c>
      <c r="B371" s="176">
        <v>46070</v>
      </c>
      <c r="C371" s="172" t="s">
        <v>100</v>
      </c>
      <c r="D371" s="172" t="s">
        <v>101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2350</v>
      </c>
      <c r="J371" s="176">
        <v>46069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926.67</v>
      </c>
    </row>
    <row r="372" spans="1:16" ht="19.5" hidden="1" customHeight="1">
      <c r="A372" s="172" t="s">
        <v>2096</v>
      </c>
      <c r="B372" s="176">
        <v>46070</v>
      </c>
      <c r="C372" s="172" t="s">
        <v>100</v>
      </c>
      <c r="D372" s="172" t="s">
        <v>102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2350</v>
      </c>
      <c r="J372" s="176">
        <v>46069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9.27</v>
      </c>
    </row>
    <row r="373" spans="1:16" ht="19.5" hidden="1" customHeight="1">
      <c r="A373" s="172" t="s">
        <v>2096</v>
      </c>
      <c r="B373" s="176">
        <v>46070</v>
      </c>
      <c r="C373" s="172" t="s">
        <v>100</v>
      </c>
      <c r="D373" s="172" t="s">
        <v>103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2350</v>
      </c>
      <c r="J373" s="176">
        <v>46069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1414.06</v>
      </c>
    </row>
    <row r="374" spans="1:16" ht="19.5" hidden="1" customHeight="1">
      <c r="A374" s="172" t="s">
        <v>2096</v>
      </c>
      <c r="B374" s="176">
        <v>46070</v>
      </c>
      <c r="C374" s="172" t="s">
        <v>104</v>
      </c>
      <c r="D374" s="172" t="s">
        <v>105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2350</v>
      </c>
      <c r="J374" s="176">
        <v>46069</v>
      </c>
      <c r="K374" s="172" t="s">
        <v>93</v>
      </c>
      <c r="L374" s="172" t="s">
        <v>94</v>
      </c>
      <c r="M374" s="179">
        <v>0.43</v>
      </c>
      <c r="N374" s="177"/>
      <c r="O374" s="177"/>
      <c r="P374" s="180">
        <v>-1010.5</v>
      </c>
    </row>
    <row r="375" spans="1:16" ht="19.5" hidden="1" customHeight="1">
      <c r="A375" s="172" t="s">
        <v>2096</v>
      </c>
      <c r="B375" s="176">
        <v>46070</v>
      </c>
      <c r="C375" s="172" t="s">
        <v>81</v>
      </c>
      <c r="D375" s="172" t="s">
        <v>95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2350</v>
      </c>
      <c r="J375" s="176">
        <v>46069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-10.37</v>
      </c>
    </row>
    <row r="376" spans="1:16" ht="19.5" hidden="1" customHeight="1">
      <c r="A376" s="172" t="s">
        <v>2085</v>
      </c>
      <c r="B376" s="176">
        <v>46070</v>
      </c>
      <c r="C376" s="172" t="s">
        <v>81</v>
      </c>
      <c r="D376" s="172" t="s">
        <v>82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0</v>
      </c>
      <c r="J376" s="176">
        <v>46066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20.64</v>
      </c>
    </row>
    <row r="377" spans="1:16" ht="19.5" hidden="1" customHeight="1">
      <c r="A377" s="172" t="s">
        <v>2099</v>
      </c>
      <c r="B377" s="176">
        <v>46070</v>
      </c>
      <c r="C377" s="172" t="s">
        <v>81</v>
      </c>
      <c r="D377" s="172" t="s">
        <v>82</v>
      </c>
      <c r="E377" s="172" t="s">
        <v>40</v>
      </c>
      <c r="F377" s="172" t="s">
        <v>197</v>
      </c>
      <c r="G377" s="172" t="s">
        <v>84</v>
      </c>
      <c r="H377" s="177">
        <v>1</v>
      </c>
      <c r="I377" s="178">
        <v>0</v>
      </c>
      <c r="J377" s="176">
        <v>46065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-19.29</v>
      </c>
    </row>
    <row r="378" spans="1:16" ht="19.5" hidden="1" customHeight="1">
      <c r="A378" s="172" t="s">
        <v>2053</v>
      </c>
      <c r="B378" s="176">
        <v>46070</v>
      </c>
      <c r="C378" s="172" t="s">
        <v>166</v>
      </c>
      <c r="D378" s="172" t="s">
        <v>167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-2350</v>
      </c>
      <c r="J378" s="176">
        <v>46068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-1127.6199999999999</v>
      </c>
    </row>
    <row r="379" spans="1:16" ht="19.5" hidden="1" customHeight="1">
      <c r="A379" s="172" t="s">
        <v>2053</v>
      </c>
      <c r="B379" s="176">
        <v>46070</v>
      </c>
      <c r="C379" s="172" t="s">
        <v>166</v>
      </c>
      <c r="D379" s="172" t="s">
        <v>102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-2350</v>
      </c>
      <c r="J379" s="176">
        <v>46068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-11.28</v>
      </c>
    </row>
    <row r="380" spans="1:16" ht="19.5" hidden="1" customHeight="1">
      <c r="A380" s="172" t="s">
        <v>2053</v>
      </c>
      <c r="B380" s="176">
        <v>46070</v>
      </c>
      <c r="C380" s="172" t="s">
        <v>166</v>
      </c>
      <c r="D380" s="172" t="s">
        <v>103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-2350</v>
      </c>
      <c r="J380" s="176">
        <v>46068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-1211.0999999999999</v>
      </c>
    </row>
    <row r="381" spans="1:16" ht="19.5" hidden="1" customHeight="1">
      <c r="A381" s="172" t="s">
        <v>2053</v>
      </c>
      <c r="B381" s="176">
        <v>46070</v>
      </c>
      <c r="C381" s="172" t="s">
        <v>104</v>
      </c>
      <c r="D381" s="172" t="s">
        <v>168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-2350</v>
      </c>
      <c r="J381" s="176">
        <v>46068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1010.5</v>
      </c>
    </row>
    <row r="382" spans="1:16" ht="19.5" hidden="1" customHeight="1">
      <c r="A382" s="172" t="s">
        <v>2100</v>
      </c>
      <c r="B382" s="176">
        <v>46070</v>
      </c>
      <c r="C382" s="172" t="s">
        <v>81</v>
      </c>
      <c r="D382" s="172" t="s">
        <v>82</v>
      </c>
      <c r="E382" s="172" t="s">
        <v>52</v>
      </c>
      <c r="F382" s="172" t="s">
        <v>90</v>
      </c>
      <c r="G382" s="172" t="s">
        <v>84</v>
      </c>
      <c r="H382" s="177">
        <v>1</v>
      </c>
      <c r="I382" s="178">
        <v>0</v>
      </c>
      <c r="J382" s="176">
        <v>46065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-17.61</v>
      </c>
    </row>
    <row r="383" spans="1:16" ht="19.5" hidden="1" customHeight="1">
      <c r="A383" s="172" t="s">
        <v>2099</v>
      </c>
      <c r="B383" s="176">
        <v>46070</v>
      </c>
      <c r="C383" s="172" t="s">
        <v>92</v>
      </c>
      <c r="D383" s="172" t="s">
        <v>24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2150</v>
      </c>
      <c r="J383" s="176">
        <v>46065</v>
      </c>
      <c r="K383" s="172" t="s">
        <v>93</v>
      </c>
      <c r="L383" s="172" t="s">
        <v>94</v>
      </c>
      <c r="M383" s="179">
        <v>0.43</v>
      </c>
      <c r="N383" s="177"/>
      <c r="O383" s="177">
        <v>36</v>
      </c>
      <c r="P383" s="180">
        <v>-102.31</v>
      </c>
    </row>
    <row r="384" spans="1:16" ht="19.5" hidden="1" customHeight="1">
      <c r="A384" s="172" t="s">
        <v>2099</v>
      </c>
      <c r="B384" s="176">
        <v>46070</v>
      </c>
      <c r="C384" s="172" t="s">
        <v>100</v>
      </c>
      <c r="D384" s="172" t="s">
        <v>101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2150</v>
      </c>
      <c r="J384" s="176">
        <v>46065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1015.17</v>
      </c>
    </row>
    <row r="385" spans="1:16" ht="19.5" hidden="1" customHeight="1">
      <c r="A385" s="172" t="s">
        <v>2099</v>
      </c>
      <c r="B385" s="176">
        <v>46070</v>
      </c>
      <c r="C385" s="172" t="s">
        <v>100</v>
      </c>
      <c r="D385" s="172" t="s">
        <v>102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2150</v>
      </c>
      <c r="J385" s="176">
        <v>46065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10.15</v>
      </c>
    </row>
    <row r="386" spans="1:16" ht="19.5" hidden="1" customHeight="1">
      <c r="A386" s="172" t="s">
        <v>2099</v>
      </c>
      <c r="B386" s="176">
        <v>46070</v>
      </c>
      <c r="C386" s="172" t="s">
        <v>100</v>
      </c>
      <c r="D386" s="172" t="s">
        <v>103</v>
      </c>
      <c r="E386" s="172" t="s">
        <v>40</v>
      </c>
      <c r="F386" s="172" t="s">
        <v>197</v>
      </c>
      <c r="G386" s="172" t="s">
        <v>84</v>
      </c>
      <c r="H386" s="177">
        <v>1</v>
      </c>
      <c r="I386" s="178">
        <v>2150</v>
      </c>
      <c r="J386" s="176">
        <v>46065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1124.68</v>
      </c>
    </row>
    <row r="387" spans="1:16" ht="19.5" hidden="1" customHeight="1">
      <c r="A387" s="172" t="s">
        <v>2099</v>
      </c>
      <c r="B387" s="176">
        <v>46070</v>
      </c>
      <c r="C387" s="172" t="s">
        <v>104</v>
      </c>
      <c r="D387" s="172" t="s">
        <v>105</v>
      </c>
      <c r="E387" s="172" t="s">
        <v>40</v>
      </c>
      <c r="F387" s="172" t="s">
        <v>197</v>
      </c>
      <c r="G387" s="172" t="s">
        <v>84</v>
      </c>
      <c r="H387" s="177">
        <v>1</v>
      </c>
      <c r="I387" s="178">
        <v>2150</v>
      </c>
      <c r="J387" s="176">
        <v>46065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-924.5</v>
      </c>
    </row>
    <row r="388" spans="1:16" ht="19.5" hidden="1" customHeight="1">
      <c r="A388" s="172" t="s">
        <v>2099</v>
      </c>
      <c r="B388" s="176">
        <v>46070</v>
      </c>
      <c r="C388" s="172" t="s">
        <v>81</v>
      </c>
      <c r="D388" s="172" t="s">
        <v>95</v>
      </c>
      <c r="E388" s="172" t="s">
        <v>40</v>
      </c>
      <c r="F388" s="172" t="s">
        <v>197</v>
      </c>
      <c r="G388" s="172" t="s">
        <v>84</v>
      </c>
      <c r="H388" s="177">
        <v>1</v>
      </c>
      <c r="I388" s="178">
        <v>2150</v>
      </c>
      <c r="J388" s="176">
        <v>46065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-12.49</v>
      </c>
    </row>
    <row r="389" spans="1:16" ht="19.5" hidden="1" customHeight="1">
      <c r="A389" s="172" t="s">
        <v>2100</v>
      </c>
      <c r="B389" s="176">
        <v>46070</v>
      </c>
      <c r="C389" s="172" t="s">
        <v>92</v>
      </c>
      <c r="D389" s="172" t="s">
        <v>24</v>
      </c>
      <c r="E389" s="172" t="s">
        <v>52</v>
      </c>
      <c r="F389" s="172" t="s">
        <v>90</v>
      </c>
      <c r="G389" s="172" t="s">
        <v>84</v>
      </c>
      <c r="H389" s="177">
        <v>1</v>
      </c>
      <c r="I389" s="178">
        <v>2350</v>
      </c>
      <c r="J389" s="176">
        <v>46065</v>
      </c>
      <c r="K389" s="172" t="s">
        <v>93</v>
      </c>
      <c r="L389" s="172" t="s">
        <v>94</v>
      </c>
      <c r="M389" s="179">
        <v>0.43</v>
      </c>
      <c r="N389" s="177"/>
      <c r="O389" s="177">
        <v>36</v>
      </c>
      <c r="P389" s="180">
        <v>-119.74</v>
      </c>
    </row>
    <row r="390" spans="1:16" ht="19.5" hidden="1" customHeight="1">
      <c r="A390" s="172" t="s">
        <v>2100</v>
      </c>
      <c r="B390" s="176">
        <v>46070</v>
      </c>
      <c r="C390" s="172" t="s">
        <v>100</v>
      </c>
      <c r="D390" s="172" t="s">
        <v>101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2350</v>
      </c>
      <c r="J390" s="176">
        <v>46065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927.01</v>
      </c>
    </row>
    <row r="391" spans="1:16" ht="19.5" hidden="1" customHeight="1">
      <c r="A391" s="172" t="s">
        <v>2100</v>
      </c>
      <c r="B391" s="176">
        <v>46070</v>
      </c>
      <c r="C391" s="172" t="s">
        <v>100</v>
      </c>
      <c r="D391" s="172" t="s">
        <v>102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2350</v>
      </c>
      <c r="J391" s="176">
        <v>46065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9.27</v>
      </c>
    </row>
    <row r="392" spans="1:16" ht="19.5" hidden="1" customHeight="1">
      <c r="A392" s="172" t="s">
        <v>2100</v>
      </c>
      <c r="B392" s="176">
        <v>46070</v>
      </c>
      <c r="C392" s="172" t="s">
        <v>100</v>
      </c>
      <c r="D392" s="172" t="s">
        <v>103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2350</v>
      </c>
      <c r="J392" s="176">
        <v>46065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1413.72</v>
      </c>
    </row>
    <row r="393" spans="1:16" ht="19.5" hidden="1" customHeight="1">
      <c r="A393" s="172" t="s">
        <v>2100</v>
      </c>
      <c r="B393" s="176">
        <v>46070</v>
      </c>
      <c r="C393" s="172" t="s">
        <v>104</v>
      </c>
      <c r="D393" s="172" t="s">
        <v>105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2350</v>
      </c>
      <c r="J393" s="176">
        <v>46065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-1010.5</v>
      </c>
    </row>
    <row r="394" spans="1:16" ht="19.5" hidden="1" customHeight="1">
      <c r="A394" s="172" t="s">
        <v>2100</v>
      </c>
      <c r="B394" s="176">
        <v>46070</v>
      </c>
      <c r="C394" s="172" t="s">
        <v>81</v>
      </c>
      <c r="D394" s="172" t="s">
        <v>95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2350</v>
      </c>
      <c r="J394" s="176">
        <v>46065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-12.8</v>
      </c>
    </row>
    <row r="395" spans="1:16" ht="19.5" hidden="1" customHeight="1">
      <c r="A395" s="172" t="s">
        <v>2053</v>
      </c>
      <c r="B395" s="176">
        <v>46070</v>
      </c>
      <c r="C395" s="172" t="s">
        <v>81</v>
      </c>
      <c r="D395" s="172" t="s">
        <v>82</v>
      </c>
      <c r="E395" s="172" t="s">
        <v>38</v>
      </c>
      <c r="F395" s="172" t="s">
        <v>87</v>
      </c>
      <c r="G395" s="172" t="s">
        <v>84</v>
      </c>
      <c r="H395" s="177">
        <v>1</v>
      </c>
      <c r="I395" s="178">
        <v>0</v>
      </c>
      <c r="J395" s="176">
        <v>46068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21.42</v>
      </c>
    </row>
    <row r="396" spans="1:16" ht="19.5" hidden="1" customHeight="1">
      <c r="A396" s="172" t="s">
        <v>2101</v>
      </c>
      <c r="B396" s="176">
        <v>46070</v>
      </c>
      <c r="C396" s="172" t="s">
        <v>92</v>
      </c>
      <c r="D396" s="172" t="s">
        <v>24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1820</v>
      </c>
      <c r="J396" s="176">
        <v>46069</v>
      </c>
      <c r="K396" s="172" t="s">
        <v>93</v>
      </c>
      <c r="L396" s="172" t="s">
        <v>94</v>
      </c>
      <c r="M396" s="179">
        <v>0.43</v>
      </c>
      <c r="N396" s="177"/>
      <c r="O396" s="177">
        <v>37</v>
      </c>
      <c r="P396" s="180">
        <v>-116.12</v>
      </c>
    </row>
    <row r="397" spans="1:16" ht="19.5" hidden="1" customHeight="1">
      <c r="A397" s="172" t="s">
        <v>2101</v>
      </c>
      <c r="B397" s="176">
        <v>46070</v>
      </c>
      <c r="C397" s="172" t="s">
        <v>100</v>
      </c>
      <c r="D397" s="172" t="s">
        <v>101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1820</v>
      </c>
      <c r="J397" s="176">
        <v>46069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940.4</v>
      </c>
    </row>
    <row r="398" spans="1:16" ht="19.5" hidden="1" customHeight="1">
      <c r="A398" s="172" t="s">
        <v>2101</v>
      </c>
      <c r="B398" s="176">
        <v>46070</v>
      </c>
      <c r="C398" s="172" t="s">
        <v>100</v>
      </c>
      <c r="D398" s="172" t="s">
        <v>102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1820</v>
      </c>
      <c r="J398" s="176">
        <v>46069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0</v>
      </c>
    </row>
    <row r="399" spans="1:16" ht="19.5" hidden="1" customHeight="1">
      <c r="A399" s="172" t="s">
        <v>2101</v>
      </c>
      <c r="B399" s="176">
        <v>46070</v>
      </c>
      <c r="C399" s="172" t="s">
        <v>100</v>
      </c>
      <c r="D399" s="172" t="s">
        <v>103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1820</v>
      </c>
      <c r="J399" s="176">
        <v>46069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879.6</v>
      </c>
    </row>
    <row r="400" spans="1:16" ht="19.5" hidden="1" customHeight="1">
      <c r="A400" s="172" t="s">
        <v>2101</v>
      </c>
      <c r="B400" s="176">
        <v>46070</v>
      </c>
      <c r="C400" s="172" t="s">
        <v>104</v>
      </c>
      <c r="D400" s="172" t="s">
        <v>105</v>
      </c>
      <c r="E400" s="172" t="s">
        <v>58</v>
      </c>
      <c r="F400" s="172" t="s">
        <v>1300</v>
      </c>
      <c r="G400" s="172" t="s">
        <v>84</v>
      </c>
      <c r="H400" s="177">
        <v>1</v>
      </c>
      <c r="I400" s="178">
        <v>1820</v>
      </c>
      <c r="J400" s="176">
        <v>46069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-782.6</v>
      </c>
    </row>
    <row r="401" spans="1:16" ht="19.5" hidden="1" customHeight="1">
      <c r="A401" s="172" t="s">
        <v>2101</v>
      </c>
      <c r="B401" s="176">
        <v>46070</v>
      </c>
      <c r="C401" s="172" t="s">
        <v>81</v>
      </c>
      <c r="D401" s="172" t="s">
        <v>95</v>
      </c>
      <c r="E401" s="172" t="s">
        <v>58</v>
      </c>
      <c r="F401" s="172" t="s">
        <v>1300</v>
      </c>
      <c r="G401" s="172" t="s">
        <v>84</v>
      </c>
      <c r="H401" s="177">
        <v>1</v>
      </c>
      <c r="I401" s="178">
        <v>1820</v>
      </c>
      <c r="J401" s="176">
        <v>46069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-9</v>
      </c>
    </row>
    <row r="402" spans="1:16" ht="19.5" hidden="1" customHeight="1">
      <c r="A402" s="172" t="s">
        <v>2101</v>
      </c>
      <c r="B402" s="176">
        <v>46070</v>
      </c>
      <c r="C402" s="172" t="s">
        <v>81</v>
      </c>
      <c r="D402" s="172" t="s">
        <v>82</v>
      </c>
      <c r="E402" s="172" t="s">
        <v>58</v>
      </c>
      <c r="F402" s="172" t="s">
        <v>1300</v>
      </c>
      <c r="G402" s="172" t="s">
        <v>84</v>
      </c>
      <c r="H402" s="177">
        <v>1</v>
      </c>
      <c r="I402" s="178">
        <v>0</v>
      </c>
      <c r="J402" s="176">
        <v>46069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-5.17</v>
      </c>
    </row>
    <row r="403" spans="1:16" ht="19.5" hidden="1" customHeight="1">
      <c r="A403" s="172" t="s">
        <v>1984</v>
      </c>
      <c r="B403" s="176">
        <v>46070</v>
      </c>
      <c r="C403" s="172" t="s">
        <v>81</v>
      </c>
      <c r="D403" s="172" t="s">
        <v>82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0</v>
      </c>
      <c r="J403" s="176">
        <v>46067</v>
      </c>
      <c r="K403" s="172" t="s">
        <v>85</v>
      </c>
      <c r="L403" s="172" t="s">
        <v>85</v>
      </c>
      <c r="M403" s="179">
        <v>0</v>
      </c>
      <c r="N403" s="177"/>
      <c r="O403" s="177"/>
      <c r="P403" s="180">
        <v>5.36</v>
      </c>
    </row>
    <row r="404" spans="1:16" ht="19.5" hidden="1" customHeight="1">
      <c r="A404" s="172" t="s">
        <v>2102</v>
      </c>
      <c r="B404" s="176">
        <v>46070</v>
      </c>
      <c r="C404" s="172" t="s">
        <v>81</v>
      </c>
      <c r="D404" s="172" t="s">
        <v>82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0</v>
      </c>
      <c r="J404" s="176">
        <v>46070</v>
      </c>
      <c r="K404" s="172" t="s">
        <v>85</v>
      </c>
      <c r="L404" s="172" t="s">
        <v>85</v>
      </c>
      <c r="M404" s="179">
        <v>0</v>
      </c>
      <c r="N404" s="177"/>
      <c r="O404" s="177"/>
      <c r="P404" s="180">
        <v>-7.53</v>
      </c>
    </row>
    <row r="405" spans="1:16" ht="19.5" hidden="1" customHeight="1">
      <c r="A405" s="172" t="s">
        <v>2103</v>
      </c>
      <c r="B405" s="176">
        <v>46070</v>
      </c>
      <c r="C405" s="172" t="s">
        <v>92</v>
      </c>
      <c r="D405" s="172" t="s">
        <v>24</v>
      </c>
      <c r="E405" s="172" t="s">
        <v>59</v>
      </c>
      <c r="F405" s="172" t="s">
        <v>1386</v>
      </c>
      <c r="G405" s="172" t="s">
        <v>84</v>
      </c>
      <c r="H405" s="177">
        <v>1</v>
      </c>
      <c r="I405" s="178">
        <v>2400</v>
      </c>
      <c r="J405" s="176">
        <v>46066</v>
      </c>
      <c r="K405" s="172" t="s">
        <v>93</v>
      </c>
      <c r="L405" s="172" t="s">
        <v>94</v>
      </c>
      <c r="M405" s="179">
        <v>0.43</v>
      </c>
      <c r="N405" s="177"/>
      <c r="O405" s="177">
        <v>36</v>
      </c>
      <c r="P405" s="180">
        <v>-120.64</v>
      </c>
    </row>
    <row r="406" spans="1:16" ht="19.5" hidden="1" customHeight="1">
      <c r="A406" s="172" t="s">
        <v>2103</v>
      </c>
      <c r="B406" s="176">
        <v>46070</v>
      </c>
      <c r="C406" s="172" t="s">
        <v>100</v>
      </c>
      <c r="D406" s="172" t="s">
        <v>101</v>
      </c>
      <c r="E406" s="172" t="s">
        <v>59</v>
      </c>
      <c r="F406" s="172" t="s">
        <v>1386</v>
      </c>
      <c r="G406" s="172" t="s">
        <v>84</v>
      </c>
      <c r="H406" s="177">
        <v>1</v>
      </c>
      <c r="I406" s="178">
        <v>2400</v>
      </c>
      <c r="J406" s="176">
        <v>46066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1152.24</v>
      </c>
    </row>
    <row r="407" spans="1:16" ht="19.5" hidden="1" customHeight="1">
      <c r="A407" s="172" t="s">
        <v>2103</v>
      </c>
      <c r="B407" s="176">
        <v>46070</v>
      </c>
      <c r="C407" s="172" t="s">
        <v>100</v>
      </c>
      <c r="D407" s="172" t="s">
        <v>102</v>
      </c>
      <c r="E407" s="172" t="s">
        <v>59</v>
      </c>
      <c r="F407" s="172" t="s">
        <v>1386</v>
      </c>
      <c r="G407" s="172" t="s">
        <v>84</v>
      </c>
      <c r="H407" s="177">
        <v>1</v>
      </c>
      <c r="I407" s="178">
        <v>2400</v>
      </c>
      <c r="J407" s="176">
        <v>46066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11.52</v>
      </c>
    </row>
    <row r="408" spans="1:16" ht="19.5" hidden="1" customHeight="1">
      <c r="A408" s="172" t="s">
        <v>2103</v>
      </c>
      <c r="B408" s="176">
        <v>46070</v>
      </c>
      <c r="C408" s="172" t="s">
        <v>100</v>
      </c>
      <c r="D408" s="172" t="s">
        <v>103</v>
      </c>
      <c r="E408" s="172" t="s">
        <v>59</v>
      </c>
      <c r="F408" s="172" t="s">
        <v>1386</v>
      </c>
      <c r="G408" s="172" t="s">
        <v>84</v>
      </c>
      <c r="H408" s="177">
        <v>1</v>
      </c>
      <c r="I408" s="178">
        <v>2400</v>
      </c>
      <c r="J408" s="176">
        <v>46066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1236.24</v>
      </c>
    </row>
    <row r="409" spans="1:16" ht="19.5" hidden="1" customHeight="1">
      <c r="A409" s="172" t="s">
        <v>2103</v>
      </c>
      <c r="B409" s="176">
        <v>46070</v>
      </c>
      <c r="C409" s="172" t="s">
        <v>104</v>
      </c>
      <c r="D409" s="172" t="s">
        <v>105</v>
      </c>
      <c r="E409" s="172" t="s">
        <v>59</v>
      </c>
      <c r="F409" s="172" t="s">
        <v>1386</v>
      </c>
      <c r="G409" s="172" t="s">
        <v>84</v>
      </c>
      <c r="H409" s="177">
        <v>1</v>
      </c>
      <c r="I409" s="178">
        <v>2400</v>
      </c>
      <c r="J409" s="176">
        <v>46066</v>
      </c>
      <c r="K409" s="172" t="s">
        <v>93</v>
      </c>
      <c r="L409" s="172" t="s">
        <v>94</v>
      </c>
      <c r="M409" s="179">
        <v>0.43</v>
      </c>
      <c r="N409" s="177"/>
      <c r="O409" s="177"/>
      <c r="P409" s="180">
        <v>-1032</v>
      </c>
    </row>
    <row r="410" spans="1:16" ht="19.5" hidden="1" customHeight="1">
      <c r="A410" s="172" t="s">
        <v>2103</v>
      </c>
      <c r="B410" s="176">
        <v>46070</v>
      </c>
      <c r="C410" s="172" t="s">
        <v>81</v>
      </c>
      <c r="D410" s="172" t="s">
        <v>95</v>
      </c>
      <c r="E410" s="172" t="s">
        <v>59</v>
      </c>
      <c r="F410" s="172" t="s">
        <v>1386</v>
      </c>
      <c r="G410" s="172" t="s">
        <v>84</v>
      </c>
      <c r="H410" s="177">
        <v>1</v>
      </c>
      <c r="I410" s="178">
        <v>2400</v>
      </c>
      <c r="J410" s="176">
        <v>46066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-10.51</v>
      </c>
    </row>
    <row r="411" spans="1:16" ht="19.5" hidden="1" customHeight="1">
      <c r="A411" s="172" t="s">
        <v>2104</v>
      </c>
      <c r="B411" s="176">
        <v>46070</v>
      </c>
      <c r="C411" s="172" t="s">
        <v>92</v>
      </c>
      <c r="D411" s="172" t="s">
        <v>24</v>
      </c>
      <c r="E411" s="172" t="s">
        <v>55</v>
      </c>
      <c r="F411" s="172" t="s">
        <v>1272</v>
      </c>
      <c r="G411" s="172" t="s">
        <v>84</v>
      </c>
      <c r="H411" s="177">
        <v>1</v>
      </c>
      <c r="I411" s="178">
        <v>2400</v>
      </c>
      <c r="J411" s="176">
        <v>46068</v>
      </c>
      <c r="K411" s="172" t="s">
        <v>93</v>
      </c>
      <c r="L411" s="172" t="s">
        <v>94</v>
      </c>
      <c r="M411" s="179">
        <v>0.43</v>
      </c>
      <c r="N411" s="177"/>
      <c r="O411" s="177">
        <v>36</v>
      </c>
      <c r="P411" s="180">
        <v>-120.64</v>
      </c>
    </row>
    <row r="412" spans="1:16" ht="19.5" hidden="1" customHeight="1">
      <c r="A412" s="172" t="s">
        <v>2104</v>
      </c>
      <c r="B412" s="176">
        <v>46070</v>
      </c>
      <c r="C412" s="172" t="s">
        <v>100</v>
      </c>
      <c r="D412" s="172" t="s">
        <v>101</v>
      </c>
      <c r="E412" s="172" t="s">
        <v>55</v>
      </c>
      <c r="F412" s="172" t="s">
        <v>1272</v>
      </c>
      <c r="G412" s="172" t="s">
        <v>84</v>
      </c>
      <c r="H412" s="177">
        <v>1</v>
      </c>
      <c r="I412" s="178">
        <v>2400</v>
      </c>
      <c r="J412" s="176">
        <v>46068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1249.52</v>
      </c>
    </row>
    <row r="413" spans="1:16" ht="19.5" hidden="1" customHeight="1">
      <c r="A413" s="172" t="s">
        <v>2104</v>
      </c>
      <c r="B413" s="176">
        <v>46070</v>
      </c>
      <c r="C413" s="172" t="s">
        <v>100</v>
      </c>
      <c r="D413" s="172" t="s">
        <v>102</v>
      </c>
      <c r="E413" s="172" t="s">
        <v>55</v>
      </c>
      <c r="F413" s="172" t="s">
        <v>1272</v>
      </c>
      <c r="G413" s="172" t="s">
        <v>84</v>
      </c>
      <c r="H413" s="177">
        <v>1</v>
      </c>
      <c r="I413" s="178">
        <v>2400</v>
      </c>
      <c r="J413" s="176">
        <v>46068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0</v>
      </c>
    </row>
    <row r="414" spans="1:16" ht="19.5" hidden="1" customHeight="1">
      <c r="A414" s="172" t="s">
        <v>2104</v>
      </c>
      <c r="B414" s="176">
        <v>46070</v>
      </c>
      <c r="C414" s="172" t="s">
        <v>100</v>
      </c>
      <c r="D414" s="172" t="s">
        <v>103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2400</v>
      </c>
      <c r="J414" s="176">
        <v>46068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1150.48</v>
      </c>
    </row>
    <row r="415" spans="1:16" ht="19.5" hidden="1" customHeight="1">
      <c r="A415" s="172" t="s">
        <v>2104</v>
      </c>
      <c r="B415" s="176">
        <v>46070</v>
      </c>
      <c r="C415" s="172" t="s">
        <v>104</v>
      </c>
      <c r="D415" s="172" t="s">
        <v>105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2400</v>
      </c>
      <c r="J415" s="176">
        <v>46068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-1032</v>
      </c>
    </row>
    <row r="416" spans="1:16" ht="19.5" hidden="1" customHeight="1">
      <c r="A416" s="172" t="s">
        <v>2104</v>
      </c>
      <c r="B416" s="176">
        <v>46070</v>
      </c>
      <c r="C416" s="172" t="s">
        <v>81</v>
      </c>
      <c r="D416" s="172" t="s">
        <v>95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2400</v>
      </c>
      <c r="J416" s="176">
        <v>46068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-12.91</v>
      </c>
    </row>
    <row r="417" spans="1:16" ht="19.5" hidden="1" customHeight="1">
      <c r="A417" s="172" t="s">
        <v>2103</v>
      </c>
      <c r="B417" s="176">
        <v>46070</v>
      </c>
      <c r="C417" s="172" t="s">
        <v>81</v>
      </c>
      <c r="D417" s="172" t="s">
        <v>82</v>
      </c>
      <c r="E417" s="172" t="s">
        <v>59</v>
      </c>
      <c r="F417" s="172" t="s">
        <v>1386</v>
      </c>
      <c r="G417" s="172" t="s">
        <v>84</v>
      </c>
      <c r="H417" s="177">
        <v>1</v>
      </c>
      <c r="I417" s="178">
        <v>0</v>
      </c>
      <c r="J417" s="176">
        <v>46066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-21.89</v>
      </c>
    </row>
    <row r="418" spans="1:16" ht="19.5" hidden="1" customHeight="1">
      <c r="A418" s="172" t="s">
        <v>2104</v>
      </c>
      <c r="B418" s="176">
        <v>46070</v>
      </c>
      <c r="C418" s="172" t="s">
        <v>81</v>
      </c>
      <c r="D418" s="172" t="s">
        <v>82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46068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-6.87</v>
      </c>
    </row>
    <row r="419" spans="1:16" ht="19.5" hidden="1" customHeight="1">
      <c r="A419" s="172" t="s">
        <v>2105</v>
      </c>
      <c r="B419" s="176">
        <v>46070</v>
      </c>
      <c r="C419" s="172" t="s">
        <v>81</v>
      </c>
      <c r="D419" s="172" t="s">
        <v>82</v>
      </c>
      <c r="E419" s="172" t="s">
        <v>39</v>
      </c>
      <c r="F419" s="172" t="s">
        <v>117</v>
      </c>
      <c r="G419" s="172" t="s">
        <v>84</v>
      </c>
      <c r="H419" s="177">
        <v>1</v>
      </c>
      <c r="I419" s="178">
        <v>0</v>
      </c>
      <c r="J419" s="176">
        <v>46070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-27.11</v>
      </c>
    </row>
    <row r="420" spans="1:16" ht="19.5" hidden="1" customHeight="1">
      <c r="A420" s="172" t="s">
        <v>1553</v>
      </c>
      <c r="B420" s="176">
        <v>46070</v>
      </c>
      <c r="C420" s="172" t="s">
        <v>109</v>
      </c>
      <c r="D420" s="172" t="s">
        <v>139</v>
      </c>
      <c r="E420" s="172" t="s">
        <v>85</v>
      </c>
      <c r="F420" s="172" t="s">
        <v>85</v>
      </c>
      <c r="G420" s="172" t="s">
        <v>85</v>
      </c>
      <c r="H420" s="177">
        <v>0</v>
      </c>
      <c r="I420" s="178">
        <v>0</v>
      </c>
      <c r="J420" s="176">
        <v>46070</v>
      </c>
      <c r="K420" s="172" t="s">
        <v>85</v>
      </c>
      <c r="L420" s="172" t="s">
        <v>85</v>
      </c>
      <c r="M420" s="179">
        <v>0</v>
      </c>
      <c r="N420" s="177"/>
      <c r="O420" s="177"/>
      <c r="P420" s="180">
        <v>-334.86</v>
      </c>
    </row>
    <row r="421" spans="1:16" ht="19.5" hidden="1" customHeight="1">
      <c r="A421" s="172" t="s">
        <v>141</v>
      </c>
      <c r="B421" s="176">
        <v>46070</v>
      </c>
      <c r="C421" s="172" t="s">
        <v>109</v>
      </c>
      <c r="D421" s="172" t="s">
        <v>139</v>
      </c>
      <c r="E421" s="172" t="s">
        <v>85</v>
      </c>
      <c r="F421" s="172" t="s">
        <v>85</v>
      </c>
      <c r="G421" s="172" t="s">
        <v>85</v>
      </c>
      <c r="H421" s="177">
        <v>0</v>
      </c>
      <c r="I421" s="178">
        <v>0</v>
      </c>
      <c r="J421" s="176">
        <v>46070</v>
      </c>
      <c r="K421" s="172" t="s">
        <v>85</v>
      </c>
      <c r="L421" s="172" t="s">
        <v>85</v>
      </c>
      <c r="M421" s="179">
        <v>0</v>
      </c>
      <c r="N421" s="177"/>
      <c r="O421" s="177"/>
      <c r="P421" s="180">
        <v>-438.28</v>
      </c>
    </row>
    <row r="422" spans="1:16" ht="19.5" hidden="1" customHeight="1">
      <c r="A422" s="172" t="s">
        <v>145</v>
      </c>
      <c r="B422" s="176">
        <v>46070</v>
      </c>
      <c r="C422" s="172" t="s">
        <v>109</v>
      </c>
      <c r="D422" s="172" t="s">
        <v>139</v>
      </c>
      <c r="E422" s="172" t="s">
        <v>85</v>
      </c>
      <c r="F422" s="172" t="s">
        <v>85</v>
      </c>
      <c r="G422" s="172" t="s">
        <v>85</v>
      </c>
      <c r="H422" s="177">
        <v>0</v>
      </c>
      <c r="I422" s="178">
        <v>0</v>
      </c>
      <c r="J422" s="176">
        <v>46070</v>
      </c>
      <c r="K422" s="172" t="s">
        <v>85</v>
      </c>
      <c r="L422" s="172" t="s">
        <v>85</v>
      </c>
      <c r="M422" s="179">
        <v>0</v>
      </c>
      <c r="N422" s="177"/>
      <c r="O422" s="177"/>
      <c r="P422" s="180">
        <v>-787.52</v>
      </c>
    </row>
    <row r="423" spans="1:16" ht="19.5" hidden="1" customHeight="1">
      <c r="A423" s="172" t="s">
        <v>138</v>
      </c>
      <c r="B423" s="176">
        <v>46070</v>
      </c>
      <c r="C423" s="172" t="s">
        <v>109</v>
      </c>
      <c r="D423" s="172" t="s">
        <v>139</v>
      </c>
      <c r="E423" s="172" t="s">
        <v>85</v>
      </c>
      <c r="F423" s="172" t="s">
        <v>85</v>
      </c>
      <c r="G423" s="172" t="s">
        <v>85</v>
      </c>
      <c r="H423" s="177">
        <v>0</v>
      </c>
      <c r="I423" s="178">
        <v>0</v>
      </c>
      <c r="J423" s="176">
        <v>46070</v>
      </c>
      <c r="K423" s="172" t="s">
        <v>85</v>
      </c>
      <c r="L423" s="172" t="s">
        <v>85</v>
      </c>
      <c r="M423" s="179">
        <v>0</v>
      </c>
      <c r="N423" s="177"/>
      <c r="O423" s="177"/>
      <c r="P423" s="180">
        <v>-721.77</v>
      </c>
    </row>
    <row r="424" spans="1:16" ht="19.5" hidden="1" customHeight="1">
      <c r="A424" s="172" t="s">
        <v>144</v>
      </c>
      <c r="B424" s="176">
        <v>46070</v>
      </c>
      <c r="C424" s="172" t="s">
        <v>109</v>
      </c>
      <c r="D424" s="172" t="s">
        <v>139</v>
      </c>
      <c r="E424" s="172" t="s">
        <v>85</v>
      </c>
      <c r="F424" s="172" t="s">
        <v>85</v>
      </c>
      <c r="G424" s="172" t="s">
        <v>85</v>
      </c>
      <c r="H424" s="177">
        <v>0</v>
      </c>
      <c r="I424" s="178">
        <v>0</v>
      </c>
      <c r="J424" s="176">
        <v>46070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-716.15</v>
      </c>
    </row>
    <row r="425" spans="1:16" ht="19.5" hidden="1" customHeight="1">
      <c r="A425" s="172" t="s">
        <v>142</v>
      </c>
      <c r="B425" s="176">
        <v>46070</v>
      </c>
      <c r="C425" s="172" t="s">
        <v>109</v>
      </c>
      <c r="D425" s="172" t="s">
        <v>143</v>
      </c>
      <c r="E425" s="172" t="s">
        <v>85</v>
      </c>
      <c r="F425" s="172" t="s">
        <v>85</v>
      </c>
      <c r="G425" s="172" t="s">
        <v>85</v>
      </c>
      <c r="H425" s="177">
        <v>0</v>
      </c>
      <c r="I425" s="178">
        <v>0</v>
      </c>
      <c r="J425" s="176">
        <v>46070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-7531.1</v>
      </c>
    </row>
    <row r="426" spans="1:16" ht="19.5" hidden="1" customHeight="1">
      <c r="A426" s="172" t="s">
        <v>2106</v>
      </c>
      <c r="B426" s="176">
        <v>46071</v>
      </c>
      <c r="C426" s="172" t="s">
        <v>92</v>
      </c>
      <c r="D426" s="172" t="s">
        <v>96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0</v>
      </c>
      <c r="J426" s="176">
        <v>46062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hidden="1" customHeight="1">
      <c r="A427" s="172" t="s">
        <v>2106</v>
      </c>
      <c r="B427" s="176">
        <v>46071</v>
      </c>
      <c r="C427" s="172" t="s">
        <v>92</v>
      </c>
      <c r="D427" s="172" t="s">
        <v>97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0</v>
      </c>
      <c r="J427" s="176">
        <v>46062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-56.94</v>
      </c>
    </row>
    <row r="428" spans="1:16" ht="19.5" hidden="1" customHeight="1">
      <c r="A428" s="172" t="s">
        <v>2106</v>
      </c>
      <c r="B428" s="176">
        <v>46071</v>
      </c>
      <c r="C428" s="172" t="s">
        <v>81</v>
      </c>
      <c r="D428" s="172" t="s">
        <v>98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0</v>
      </c>
      <c r="J428" s="176">
        <v>46062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-15</v>
      </c>
    </row>
    <row r="429" spans="1:16" ht="19.5" hidden="1" customHeight="1">
      <c r="A429" s="172" t="s">
        <v>2106</v>
      </c>
      <c r="B429" s="176">
        <v>46071</v>
      </c>
      <c r="C429" s="172" t="s">
        <v>92</v>
      </c>
      <c r="D429" s="172" t="s">
        <v>24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0</v>
      </c>
      <c r="J429" s="176">
        <v>46062</v>
      </c>
      <c r="K429" s="172" t="s">
        <v>93</v>
      </c>
      <c r="L429" s="172" t="s">
        <v>94</v>
      </c>
      <c r="M429" s="179">
        <v>0</v>
      </c>
      <c r="N429" s="177"/>
      <c r="O429" s="177">
        <v>39</v>
      </c>
      <c r="P429" s="180">
        <v>-56.94</v>
      </c>
    </row>
    <row r="430" spans="1:16" ht="19.5" hidden="1" customHeight="1">
      <c r="A430" s="172" t="s">
        <v>2106</v>
      </c>
      <c r="B430" s="176">
        <v>46071</v>
      </c>
      <c r="C430" s="172" t="s">
        <v>81</v>
      </c>
      <c r="D430" s="172" t="s">
        <v>95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46062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-15.85</v>
      </c>
    </row>
    <row r="431" spans="1:16" ht="19.5" hidden="1" customHeight="1">
      <c r="A431" s="172" t="s">
        <v>2107</v>
      </c>
      <c r="B431" s="176">
        <v>46071</v>
      </c>
      <c r="C431" s="172" t="s">
        <v>92</v>
      </c>
      <c r="D431" s="172" t="s">
        <v>24</v>
      </c>
      <c r="E431" s="172" t="s">
        <v>56</v>
      </c>
      <c r="F431" s="172" t="s">
        <v>1213</v>
      </c>
      <c r="G431" s="172" t="s">
        <v>84</v>
      </c>
      <c r="H431" s="177">
        <v>1</v>
      </c>
      <c r="I431" s="178">
        <v>0</v>
      </c>
      <c r="J431" s="176">
        <v>46065</v>
      </c>
      <c r="K431" s="172" t="s">
        <v>93</v>
      </c>
      <c r="L431" s="172" t="s">
        <v>94</v>
      </c>
      <c r="M431" s="179">
        <v>0</v>
      </c>
      <c r="N431" s="177"/>
      <c r="O431" s="177">
        <v>36</v>
      </c>
      <c r="P431" s="180">
        <v>-56.94</v>
      </c>
    </row>
    <row r="432" spans="1:16" ht="19.5" hidden="1" customHeight="1">
      <c r="A432" s="172" t="s">
        <v>2107</v>
      </c>
      <c r="B432" s="176">
        <v>46071</v>
      </c>
      <c r="C432" s="172" t="s">
        <v>81</v>
      </c>
      <c r="D432" s="172" t="s">
        <v>95</v>
      </c>
      <c r="E432" s="172" t="s">
        <v>56</v>
      </c>
      <c r="F432" s="172" t="s">
        <v>1213</v>
      </c>
      <c r="G432" s="172" t="s">
        <v>84</v>
      </c>
      <c r="H432" s="177">
        <v>1</v>
      </c>
      <c r="I432" s="178">
        <v>0</v>
      </c>
      <c r="J432" s="176">
        <v>46065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-15.4</v>
      </c>
    </row>
    <row r="433" spans="1:16" ht="19.5" hidden="1" customHeight="1">
      <c r="A433" s="172" t="s">
        <v>2108</v>
      </c>
      <c r="B433" s="176">
        <v>46071</v>
      </c>
      <c r="C433" s="172" t="s">
        <v>92</v>
      </c>
      <c r="D433" s="172" t="s">
        <v>24</v>
      </c>
      <c r="E433" s="172" t="s">
        <v>59</v>
      </c>
      <c r="F433" s="172" t="s">
        <v>1386</v>
      </c>
      <c r="G433" s="172" t="s">
        <v>84</v>
      </c>
      <c r="H433" s="177">
        <v>1</v>
      </c>
      <c r="I433" s="178">
        <v>0</v>
      </c>
      <c r="J433" s="176">
        <v>46065</v>
      </c>
      <c r="K433" s="172" t="s">
        <v>93</v>
      </c>
      <c r="L433" s="172" t="s">
        <v>94</v>
      </c>
      <c r="M433" s="179">
        <v>0</v>
      </c>
      <c r="N433" s="177"/>
      <c r="O433" s="177">
        <v>36</v>
      </c>
      <c r="P433" s="180">
        <v>-56.94</v>
      </c>
    </row>
    <row r="434" spans="1:16" ht="19.5" hidden="1" customHeight="1">
      <c r="A434" s="172" t="s">
        <v>2108</v>
      </c>
      <c r="B434" s="176">
        <v>46071</v>
      </c>
      <c r="C434" s="172" t="s">
        <v>81</v>
      </c>
      <c r="D434" s="172" t="s">
        <v>95</v>
      </c>
      <c r="E434" s="172" t="s">
        <v>59</v>
      </c>
      <c r="F434" s="172" t="s">
        <v>1386</v>
      </c>
      <c r="G434" s="172" t="s">
        <v>84</v>
      </c>
      <c r="H434" s="177">
        <v>1</v>
      </c>
      <c r="I434" s="178">
        <v>0</v>
      </c>
      <c r="J434" s="176">
        <v>46065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-14.59</v>
      </c>
    </row>
    <row r="435" spans="1:16" ht="19.5" hidden="1" customHeight="1">
      <c r="A435" s="172" t="s">
        <v>2107</v>
      </c>
      <c r="B435" s="176">
        <v>46071</v>
      </c>
      <c r="C435" s="172" t="s">
        <v>92</v>
      </c>
      <c r="D435" s="172" t="s">
        <v>96</v>
      </c>
      <c r="E435" s="172" t="s">
        <v>56</v>
      </c>
      <c r="F435" s="172" t="s">
        <v>1213</v>
      </c>
      <c r="G435" s="172" t="s">
        <v>84</v>
      </c>
      <c r="H435" s="177">
        <v>1</v>
      </c>
      <c r="I435" s="178">
        <v>0</v>
      </c>
      <c r="J435" s="176">
        <v>46065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0</v>
      </c>
    </row>
    <row r="436" spans="1:16" ht="19.5" hidden="1" customHeight="1">
      <c r="A436" s="172" t="s">
        <v>2107</v>
      </c>
      <c r="B436" s="176">
        <v>46071</v>
      </c>
      <c r="C436" s="172" t="s">
        <v>92</v>
      </c>
      <c r="D436" s="172" t="s">
        <v>97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0</v>
      </c>
      <c r="J436" s="176">
        <v>46065</v>
      </c>
      <c r="K436" s="172" t="s">
        <v>93</v>
      </c>
      <c r="L436" s="172" t="s">
        <v>94</v>
      </c>
      <c r="M436" s="179">
        <v>0</v>
      </c>
      <c r="N436" s="177"/>
      <c r="O436" s="177"/>
      <c r="P436" s="180">
        <v>-56.94</v>
      </c>
    </row>
    <row r="437" spans="1:16" ht="19.5" hidden="1" customHeight="1">
      <c r="A437" s="172" t="s">
        <v>2107</v>
      </c>
      <c r="B437" s="176">
        <v>46071</v>
      </c>
      <c r="C437" s="172" t="s">
        <v>81</v>
      </c>
      <c r="D437" s="172" t="s">
        <v>98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0</v>
      </c>
      <c r="J437" s="176">
        <v>46065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-15</v>
      </c>
    </row>
    <row r="438" spans="1:16" ht="19.5" hidden="1" customHeight="1">
      <c r="A438" s="172" t="s">
        <v>2108</v>
      </c>
      <c r="B438" s="176">
        <v>46071</v>
      </c>
      <c r="C438" s="172" t="s">
        <v>92</v>
      </c>
      <c r="D438" s="172" t="s">
        <v>96</v>
      </c>
      <c r="E438" s="172" t="s">
        <v>59</v>
      </c>
      <c r="F438" s="172" t="s">
        <v>1386</v>
      </c>
      <c r="G438" s="172" t="s">
        <v>84</v>
      </c>
      <c r="H438" s="177">
        <v>1</v>
      </c>
      <c r="I438" s="178">
        <v>0</v>
      </c>
      <c r="J438" s="176">
        <v>46065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hidden="1" customHeight="1">
      <c r="A439" s="172" t="s">
        <v>2108</v>
      </c>
      <c r="B439" s="176">
        <v>46071</v>
      </c>
      <c r="C439" s="172" t="s">
        <v>92</v>
      </c>
      <c r="D439" s="172" t="s">
        <v>97</v>
      </c>
      <c r="E439" s="172" t="s">
        <v>59</v>
      </c>
      <c r="F439" s="172" t="s">
        <v>1386</v>
      </c>
      <c r="G439" s="172" t="s">
        <v>84</v>
      </c>
      <c r="H439" s="177">
        <v>1</v>
      </c>
      <c r="I439" s="178">
        <v>0</v>
      </c>
      <c r="J439" s="176">
        <v>46065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-56.94</v>
      </c>
    </row>
    <row r="440" spans="1:16" ht="19.5" hidden="1" customHeight="1">
      <c r="A440" s="172" t="s">
        <v>2108</v>
      </c>
      <c r="B440" s="176">
        <v>46071</v>
      </c>
      <c r="C440" s="172" t="s">
        <v>81</v>
      </c>
      <c r="D440" s="172" t="s">
        <v>98</v>
      </c>
      <c r="E440" s="172" t="s">
        <v>59</v>
      </c>
      <c r="F440" s="172" t="s">
        <v>1386</v>
      </c>
      <c r="G440" s="172" t="s">
        <v>84</v>
      </c>
      <c r="H440" s="177">
        <v>1</v>
      </c>
      <c r="I440" s="178">
        <v>0</v>
      </c>
      <c r="J440" s="176">
        <v>46065</v>
      </c>
      <c r="K440" s="172" t="s">
        <v>93</v>
      </c>
      <c r="L440" s="172" t="s">
        <v>94</v>
      </c>
      <c r="M440" s="179">
        <v>0</v>
      </c>
      <c r="N440" s="177"/>
      <c r="O440" s="177"/>
      <c r="P440" s="180">
        <v>-15</v>
      </c>
    </row>
    <row r="441" spans="1:16" ht="19.5" hidden="1" customHeight="1">
      <c r="A441" s="172" t="s">
        <v>2109</v>
      </c>
      <c r="B441" s="176">
        <v>46071</v>
      </c>
      <c r="C441" s="172" t="s">
        <v>81</v>
      </c>
      <c r="D441" s="172" t="s">
        <v>82</v>
      </c>
      <c r="E441" s="172" t="s">
        <v>53</v>
      </c>
      <c r="F441" s="172" t="s">
        <v>120</v>
      </c>
      <c r="G441" s="172" t="s">
        <v>84</v>
      </c>
      <c r="H441" s="177">
        <v>1</v>
      </c>
      <c r="I441" s="178">
        <v>0</v>
      </c>
      <c r="J441" s="176">
        <v>46071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-20.010000000000002</v>
      </c>
    </row>
    <row r="442" spans="1:16" ht="19.5" hidden="1" customHeight="1">
      <c r="A442" s="172" t="s">
        <v>2109</v>
      </c>
      <c r="B442" s="176">
        <v>46071</v>
      </c>
      <c r="C442" s="172" t="s">
        <v>81</v>
      </c>
      <c r="D442" s="172" t="s">
        <v>82</v>
      </c>
      <c r="E442" s="172" t="s">
        <v>53</v>
      </c>
      <c r="F442" s="172" t="s">
        <v>120</v>
      </c>
      <c r="G442" s="172" t="s">
        <v>84</v>
      </c>
      <c r="H442" s="177">
        <v>1</v>
      </c>
      <c r="I442" s="178">
        <v>0</v>
      </c>
      <c r="J442" s="176">
        <v>46071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20.010000000000002</v>
      </c>
    </row>
    <row r="443" spans="1:16" ht="19.5" hidden="1" customHeight="1">
      <c r="A443" s="172" t="s">
        <v>2110</v>
      </c>
      <c r="B443" s="176">
        <v>46071</v>
      </c>
      <c r="C443" s="172" t="s">
        <v>92</v>
      </c>
      <c r="D443" s="172" t="s">
        <v>24</v>
      </c>
      <c r="E443" s="172" t="s">
        <v>58</v>
      </c>
      <c r="F443" s="172" t="s">
        <v>1300</v>
      </c>
      <c r="G443" s="172" t="s">
        <v>84</v>
      </c>
      <c r="H443" s="177">
        <v>1</v>
      </c>
      <c r="I443" s="178">
        <v>0</v>
      </c>
      <c r="J443" s="176">
        <v>46067</v>
      </c>
      <c r="K443" s="172" t="s">
        <v>93</v>
      </c>
      <c r="L443" s="172" t="s">
        <v>94</v>
      </c>
      <c r="M443" s="179">
        <v>0</v>
      </c>
      <c r="N443" s="177"/>
      <c r="O443" s="177">
        <v>36</v>
      </c>
      <c r="P443" s="180">
        <v>-56.94</v>
      </c>
    </row>
    <row r="444" spans="1:16" ht="19.5" hidden="1" customHeight="1">
      <c r="A444" s="172" t="s">
        <v>2110</v>
      </c>
      <c r="B444" s="176">
        <v>46071</v>
      </c>
      <c r="C444" s="172" t="s">
        <v>81</v>
      </c>
      <c r="D444" s="172" t="s">
        <v>95</v>
      </c>
      <c r="E444" s="172" t="s">
        <v>58</v>
      </c>
      <c r="F444" s="172" t="s">
        <v>1300</v>
      </c>
      <c r="G444" s="172" t="s">
        <v>84</v>
      </c>
      <c r="H444" s="177">
        <v>1</v>
      </c>
      <c r="I444" s="178">
        <v>0</v>
      </c>
      <c r="J444" s="176">
        <v>46067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-14.44</v>
      </c>
    </row>
    <row r="445" spans="1:16" ht="19.5" hidden="1" customHeight="1">
      <c r="A445" s="172" t="s">
        <v>2110</v>
      </c>
      <c r="B445" s="176">
        <v>46071</v>
      </c>
      <c r="C445" s="172" t="s">
        <v>92</v>
      </c>
      <c r="D445" s="172" t="s">
        <v>96</v>
      </c>
      <c r="E445" s="172" t="s">
        <v>58</v>
      </c>
      <c r="F445" s="172" t="s">
        <v>1300</v>
      </c>
      <c r="G445" s="172" t="s">
        <v>84</v>
      </c>
      <c r="H445" s="177">
        <v>1</v>
      </c>
      <c r="I445" s="178">
        <v>0</v>
      </c>
      <c r="J445" s="176">
        <v>46067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hidden="1" customHeight="1">
      <c r="A446" s="172" t="s">
        <v>2110</v>
      </c>
      <c r="B446" s="176">
        <v>46071</v>
      </c>
      <c r="C446" s="172" t="s">
        <v>92</v>
      </c>
      <c r="D446" s="172" t="s">
        <v>97</v>
      </c>
      <c r="E446" s="172" t="s">
        <v>58</v>
      </c>
      <c r="F446" s="172" t="s">
        <v>1300</v>
      </c>
      <c r="G446" s="172" t="s">
        <v>84</v>
      </c>
      <c r="H446" s="177">
        <v>1</v>
      </c>
      <c r="I446" s="178">
        <v>0</v>
      </c>
      <c r="J446" s="176">
        <v>46067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-56.94</v>
      </c>
    </row>
    <row r="447" spans="1:16" ht="19.5" hidden="1" customHeight="1">
      <c r="A447" s="172" t="s">
        <v>2111</v>
      </c>
      <c r="B447" s="176">
        <v>46071</v>
      </c>
      <c r="C447" s="172" t="s">
        <v>92</v>
      </c>
      <c r="D447" s="172" t="s">
        <v>24</v>
      </c>
      <c r="E447" s="172" t="s">
        <v>53</v>
      </c>
      <c r="F447" s="172" t="s">
        <v>120</v>
      </c>
      <c r="G447" s="172" t="s">
        <v>84</v>
      </c>
      <c r="H447" s="177">
        <v>1</v>
      </c>
      <c r="I447" s="178">
        <v>2150</v>
      </c>
      <c r="J447" s="176">
        <v>46060</v>
      </c>
      <c r="K447" s="172" t="s">
        <v>93</v>
      </c>
      <c r="L447" s="172" t="s">
        <v>94</v>
      </c>
      <c r="M447" s="179">
        <v>0.43</v>
      </c>
      <c r="N447" s="177"/>
      <c r="O447" s="177">
        <v>39</v>
      </c>
      <c r="P447" s="180">
        <v>-135.87</v>
      </c>
    </row>
    <row r="448" spans="1:16" ht="19.5" hidden="1" customHeight="1">
      <c r="A448" s="172" t="s">
        <v>2111</v>
      </c>
      <c r="B448" s="176">
        <v>46071</v>
      </c>
      <c r="C448" s="172" t="s">
        <v>100</v>
      </c>
      <c r="D448" s="172" t="s">
        <v>101</v>
      </c>
      <c r="E448" s="172" t="s">
        <v>53</v>
      </c>
      <c r="F448" s="172" t="s">
        <v>120</v>
      </c>
      <c r="G448" s="172" t="s">
        <v>84</v>
      </c>
      <c r="H448" s="177">
        <v>1</v>
      </c>
      <c r="I448" s="178">
        <v>2150</v>
      </c>
      <c r="J448" s="176">
        <v>46060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755.24</v>
      </c>
    </row>
    <row r="449" spans="1:16" ht="19.5" hidden="1" customHeight="1">
      <c r="A449" s="172" t="s">
        <v>2111</v>
      </c>
      <c r="B449" s="176">
        <v>46071</v>
      </c>
      <c r="C449" s="172" t="s">
        <v>100</v>
      </c>
      <c r="D449" s="172" t="s">
        <v>102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46060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7.55</v>
      </c>
    </row>
    <row r="450" spans="1:16" ht="19.5" hidden="1" customHeight="1">
      <c r="A450" s="172" t="s">
        <v>2111</v>
      </c>
      <c r="B450" s="176">
        <v>46071</v>
      </c>
      <c r="C450" s="172" t="s">
        <v>100</v>
      </c>
      <c r="D450" s="172" t="s">
        <v>103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46060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1387.21</v>
      </c>
    </row>
    <row r="451" spans="1:16" ht="19.5" hidden="1" customHeight="1">
      <c r="A451" s="172" t="s">
        <v>2111</v>
      </c>
      <c r="B451" s="176">
        <v>46071</v>
      </c>
      <c r="C451" s="172" t="s">
        <v>104</v>
      </c>
      <c r="D451" s="172" t="s">
        <v>105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46060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-924.5</v>
      </c>
    </row>
    <row r="452" spans="1:16" ht="19.5" hidden="1" customHeight="1">
      <c r="A452" s="172" t="s">
        <v>2111</v>
      </c>
      <c r="B452" s="176">
        <v>46071</v>
      </c>
      <c r="C452" s="172" t="s">
        <v>81</v>
      </c>
      <c r="D452" s="172" t="s">
        <v>95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46060</v>
      </c>
      <c r="K452" s="172" t="s">
        <v>93</v>
      </c>
      <c r="L452" s="172" t="s">
        <v>94</v>
      </c>
      <c r="M452" s="179">
        <v>0.43</v>
      </c>
      <c r="N452" s="177"/>
      <c r="O452" s="177"/>
      <c r="P452" s="180">
        <v>-1.61</v>
      </c>
    </row>
    <row r="453" spans="1:16" ht="19.5" customHeight="1">
      <c r="A453" s="172" t="s">
        <v>85</v>
      </c>
      <c r="B453" s="176">
        <v>46071</v>
      </c>
      <c r="C453" s="172" t="s">
        <v>109</v>
      </c>
      <c r="D453" s="172" t="s">
        <v>110</v>
      </c>
      <c r="E453" s="172" t="s">
        <v>85</v>
      </c>
      <c r="F453" s="172" t="s">
        <v>85</v>
      </c>
      <c r="G453" s="172" t="s">
        <v>2112</v>
      </c>
      <c r="H453" s="177">
        <v>0</v>
      </c>
      <c r="I453" s="178">
        <v>0</v>
      </c>
      <c r="J453" s="176">
        <v>46071</v>
      </c>
      <c r="K453" s="172" t="s">
        <v>85</v>
      </c>
      <c r="L453" s="172" t="s">
        <v>85</v>
      </c>
      <c r="M453" s="179">
        <v>0</v>
      </c>
      <c r="N453" s="177"/>
      <c r="O453" s="177"/>
      <c r="P453" s="180">
        <v>-150</v>
      </c>
    </row>
    <row r="454" spans="1:16" ht="19.5" hidden="1" customHeight="1">
      <c r="A454" s="172" t="s">
        <v>2111</v>
      </c>
      <c r="B454" s="176">
        <v>46071</v>
      </c>
      <c r="C454" s="172" t="s">
        <v>81</v>
      </c>
      <c r="D454" s="172" t="s">
        <v>82</v>
      </c>
      <c r="E454" s="172" t="s">
        <v>53</v>
      </c>
      <c r="F454" s="172" t="s">
        <v>120</v>
      </c>
      <c r="G454" s="172" t="s">
        <v>84</v>
      </c>
      <c r="H454" s="177">
        <v>1</v>
      </c>
      <c r="I454" s="178">
        <v>0</v>
      </c>
      <c r="J454" s="176">
        <v>46060</v>
      </c>
      <c r="K454" s="172" t="s">
        <v>85</v>
      </c>
      <c r="L454" s="172" t="s">
        <v>85</v>
      </c>
      <c r="M454" s="179">
        <v>0</v>
      </c>
      <c r="N454" s="177"/>
      <c r="O454" s="177"/>
      <c r="P454" s="180">
        <v>-14.35</v>
      </c>
    </row>
    <row r="455" spans="1:16" ht="19.5" hidden="1" customHeight="1">
      <c r="A455" s="172" t="s">
        <v>2113</v>
      </c>
      <c r="B455" s="176">
        <v>46071</v>
      </c>
      <c r="C455" s="172" t="s">
        <v>92</v>
      </c>
      <c r="D455" s="172" t="s">
        <v>24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46053</v>
      </c>
      <c r="K455" s="172" t="s">
        <v>93</v>
      </c>
      <c r="L455" s="172" t="s">
        <v>94</v>
      </c>
      <c r="M455" s="179">
        <v>0.43</v>
      </c>
      <c r="N455" s="177"/>
      <c r="O455" s="177">
        <v>44</v>
      </c>
      <c r="P455" s="180">
        <v>-131.37</v>
      </c>
    </row>
    <row r="456" spans="1:16" ht="19.5" hidden="1" customHeight="1">
      <c r="A456" s="172" t="s">
        <v>2113</v>
      </c>
      <c r="B456" s="176">
        <v>46071</v>
      </c>
      <c r="C456" s="172" t="s">
        <v>100</v>
      </c>
      <c r="D456" s="172" t="s">
        <v>101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46053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667.62</v>
      </c>
    </row>
    <row r="457" spans="1:16" ht="19.5" hidden="1" customHeight="1">
      <c r="A457" s="172" t="s">
        <v>2113</v>
      </c>
      <c r="B457" s="176">
        <v>46071</v>
      </c>
      <c r="C457" s="172" t="s">
        <v>100</v>
      </c>
      <c r="D457" s="172" t="s">
        <v>102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46053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hidden="1" customHeight="1">
      <c r="A458" s="172" t="s">
        <v>2113</v>
      </c>
      <c r="B458" s="176">
        <v>46071</v>
      </c>
      <c r="C458" s="172" t="s">
        <v>100</v>
      </c>
      <c r="D458" s="172" t="s">
        <v>103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46053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1082.3800000000001</v>
      </c>
    </row>
    <row r="459" spans="1:16" ht="19.5" hidden="1" customHeight="1">
      <c r="A459" s="172" t="s">
        <v>2113</v>
      </c>
      <c r="B459" s="176">
        <v>46071</v>
      </c>
      <c r="C459" s="172" t="s">
        <v>104</v>
      </c>
      <c r="D459" s="172" t="s">
        <v>105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46053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-752.5</v>
      </c>
    </row>
    <row r="460" spans="1:16" ht="19.5" hidden="1" customHeight="1">
      <c r="A460" s="172" t="s">
        <v>2114</v>
      </c>
      <c r="B460" s="176">
        <v>46071</v>
      </c>
      <c r="C460" s="172" t="s">
        <v>81</v>
      </c>
      <c r="D460" s="172" t="s">
        <v>82</v>
      </c>
      <c r="E460" s="172" t="s">
        <v>52</v>
      </c>
      <c r="F460" s="172" t="s">
        <v>90</v>
      </c>
      <c r="G460" s="172" t="s">
        <v>84</v>
      </c>
      <c r="H460" s="177">
        <v>1</v>
      </c>
      <c r="I460" s="178">
        <v>0</v>
      </c>
      <c r="J460" s="176">
        <v>46071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-20.59</v>
      </c>
    </row>
    <row r="461" spans="1:16" ht="19.5" hidden="1" customHeight="1">
      <c r="A461" s="172" t="s">
        <v>2115</v>
      </c>
      <c r="B461" s="176">
        <v>46071</v>
      </c>
      <c r="C461" s="172" t="s">
        <v>92</v>
      </c>
      <c r="D461" s="172" t="s">
        <v>24</v>
      </c>
      <c r="E461" s="172" t="s">
        <v>39</v>
      </c>
      <c r="F461" s="172" t="s">
        <v>117</v>
      </c>
      <c r="G461" s="172" t="s">
        <v>84</v>
      </c>
      <c r="H461" s="177">
        <v>1</v>
      </c>
      <c r="I461" s="178">
        <v>0</v>
      </c>
      <c r="J461" s="176">
        <v>46059</v>
      </c>
      <c r="K461" s="172" t="s">
        <v>93</v>
      </c>
      <c r="L461" s="172" t="s">
        <v>94</v>
      </c>
      <c r="M461" s="179">
        <v>0</v>
      </c>
      <c r="N461" s="177"/>
      <c r="O461" s="177">
        <v>39</v>
      </c>
      <c r="P461" s="180">
        <v>-46.77</v>
      </c>
    </row>
    <row r="462" spans="1:16" ht="19.5" hidden="1" customHeight="1">
      <c r="A462" s="172" t="s">
        <v>2115</v>
      </c>
      <c r="B462" s="176">
        <v>46071</v>
      </c>
      <c r="C462" s="172" t="s">
        <v>81</v>
      </c>
      <c r="D462" s="172" t="s">
        <v>95</v>
      </c>
      <c r="E462" s="172" t="s">
        <v>39</v>
      </c>
      <c r="F462" s="172" t="s">
        <v>117</v>
      </c>
      <c r="G462" s="172" t="s">
        <v>84</v>
      </c>
      <c r="H462" s="177">
        <v>1</v>
      </c>
      <c r="I462" s="178">
        <v>0</v>
      </c>
      <c r="J462" s="176">
        <v>46059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-12.29</v>
      </c>
    </row>
    <row r="463" spans="1:16" ht="19.5" hidden="1" customHeight="1">
      <c r="A463" s="172" t="s">
        <v>2115</v>
      </c>
      <c r="B463" s="176">
        <v>46071</v>
      </c>
      <c r="C463" s="172" t="s">
        <v>92</v>
      </c>
      <c r="D463" s="172" t="s">
        <v>96</v>
      </c>
      <c r="E463" s="172" t="s">
        <v>39</v>
      </c>
      <c r="F463" s="172" t="s">
        <v>117</v>
      </c>
      <c r="G463" s="172" t="s">
        <v>84</v>
      </c>
      <c r="H463" s="177">
        <v>1</v>
      </c>
      <c r="I463" s="178">
        <v>0</v>
      </c>
      <c r="J463" s="176">
        <v>46059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0</v>
      </c>
    </row>
    <row r="464" spans="1:16" ht="19.5" hidden="1" customHeight="1">
      <c r="A464" s="172" t="s">
        <v>2115</v>
      </c>
      <c r="B464" s="176">
        <v>46071</v>
      </c>
      <c r="C464" s="172" t="s">
        <v>92</v>
      </c>
      <c r="D464" s="172" t="s">
        <v>97</v>
      </c>
      <c r="E464" s="172" t="s">
        <v>39</v>
      </c>
      <c r="F464" s="172" t="s">
        <v>117</v>
      </c>
      <c r="G464" s="172" t="s">
        <v>84</v>
      </c>
      <c r="H464" s="177">
        <v>1</v>
      </c>
      <c r="I464" s="178">
        <v>0</v>
      </c>
      <c r="J464" s="176">
        <v>46059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-46.77</v>
      </c>
    </row>
    <row r="465" spans="1:16" ht="19.5" hidden="1" customHeight="1">
      <c r="A465" s="172" t="s">
        <v>2115</v>
      </c>
      <c r="B465" s="176">
        <v>46071</v>
      </c>
      <c r="C465" s="172" t="s">
        <v>81</v>
      </c>
      <c r="D465" s="172" t="s">
        <v>98</v>
      </c>
      <c r="E465" s="172" t="s">
        <v>39</v>
      </c>
      <c r="F465" s="172" t="s">
        <v>117</v>
      </c>
      <c r="G465" s="172" t="s">
        <v>84</v>
      </c>
      <c r="H465" s="177">
        <v>1</v>
      </c>
      <c r="I465" s="178">
        <v>0</v>
      </c>
      <c r="J465" s="176">
        <v>46059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-15</v>
      </c>
    </row>
    <row r="466" spans="1:16" ht="19.5" hidden="1" customHeight="1">
      <c r="A466" s="172" t="s">
        <v>2116</v>
      </c>
      <c r="B466" s="176">
        <v>46071</v>
      </c>
      <c r="C466" s="172" t="s">
        <v>92</v>
      </c>
      <c r="D466" s="172" t="s">
        <v>24</v>
      </c>
      <c r="E466" s="172" t="s">
        <v>58</v>
      </c>
      <c r="F466" s="172" t="s">
        <v>1300</v>
      </c>
      <c r="G466" s="172" t="s">
        <v>84</v>
      </c>
      <c r="H466" s="177">
        <v>1</v>
      </c>
      <c r="I466" s="178">
        <v>1820</v>
      </c>
      <c r="J466" s="176">
        <v>46069</v>
      </c>
      <c r="K466" s="172" t="s">
        <v>93</v>
      </c>
      <c r="L466" s="172" t="s">
        <v>94</v>
      </c>
      <c r="M466" s="179">
        <v>0.43</v>
      </c>
      <c r="N466" s="177"/>
      <c r="O466" s="177">
        <v>37</v>
      </c>
      <c r="P466" s="180">
        <v>-116.12</v>
      </c>
    </row>
    <row r="467" spans="1:16" ht="19.5" hidden="1" customHeight="1">
      <c r="A467" s="172" t="s">
        <v>2116</v>
      </c>
      <c r="B467" s="176">
        <v>46071</v>
      </c>
      <c r="C467" s="172" t="s">
        <v>100</v>
      </c>
      <c r="D467" s="172" t="s">
        <v>101</v>
      </c>
      <c r="E467" s="172" t="s">
        <v>58</v>
      </c>
      <c r="F467" s="172" t="s">
        <v>1300</v>
      </c>
      <c r="G467" s="172" t="s">
        <v>84</v>
      </c>
      <c r="H467" s="177">
        <v>1</v>
      </c>
      <c r="I467" s="178">
        <v>1820</v>
      </c>
      <c r="J467" s="176">
        <v>46069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864.89</v>
      </c>
    </row>
    <row r="468" spans="1:16" ht="19.5" hidden="1" customHeight="1">
      <c r="A468" s="172" t="s">
        <v>2116</v>
      </c>
      <c r="B468" s="176">
        <v>46071</v>
      </c>
      <c r="C468" s="172" t="s">
        <v>100</v>
      </c>
      <c r="D468" s="172" t="s">
        <v>102</v>
      </c>
      <c r="E468" s="172" t="s">
        <v>58</v>
      </c>
      <c r="F468" s="172" t="s">
        <v>1300</v>
      </c>
      <c r="G468" s="172" t="s">
        <v>84</v>
      </c>
      <c r="H468" s="177">
        <v>1</v>
      </c>
      <c r="I468" s="178">
        <v>1820</v>
      </c>
      <c r="J468" s="176">
        <v>46069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8.65</v>
      </c>
    </row>
    <row r="469" spans="1:16" ht="19.5" hidden="1" customHeight="1">
      <c r="A469" s="172" t="s">
        <v>2116</v>
      </c>
      <c r="B469" s="176">
        <v>46071</v>
      </c>
      <c r="C469" s="172" t="s">
        <v>100</v>
      </c>
      <c r="D469" s="172" t="s">
        <v>103</v>
      </c>
      <c r="E469" s="172" t="s">
        <v>58</v>
      </c>
      <c r="F469" s="172" t="s">
        <v>1300</v>
      </c>
      <c r="G469" s="172" t="s">
        <v>84</v>
      </c>
      <c r="H469" s="177">
        <v>1</v>
      </c>
      <c r="I469" s="178">
        <v>1820</v>
      </c>
      <c r="J469" s="176">
        <v>46069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946.46</v>
      </c>
    </row>
    <row r="470" spans="1:16" ht="19.5" hidden="1" customHeight="1">
      <c r="A470" s="172" t="s">
        <v>2116</v>
      </c>
      <c r="B470" s="176">
        <v>46071</v>
      </c>
      <c r="C470" s="172" t="s">
        <v>104</v>
      </c>
      <c r="D470" s="172" t="s">
        <v>105</v>
      </c>
      <c r="E470" s="172" t="s">
        <v>58</v>
      </c>
      <c r="F470" s="172" t="s">
        <v>1300</v>
      </c>
      <c r="G470" s="172" t="s">
        <v>84</v>
      </c>
      <c r="H470" s="177">
        <v>1</v>
      </c>
      <c r="I470" s="178">
        <v>1820</v>
      </c>
      <c r="J470" s="176">
        <v>46069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-782.6</v>
      </c>
    </row>
    <row r="471" spans="1:16" ht="19.5" hidden="1" customHeight="1">
      <c r="A471" s="172" t="s">
        <v>2116</v>
      </c>
      <c r="B471" s="176">
        <v>46071</v>
      </c>
      <c r="C471" s="172" t="s">
        <v>81</v>
      </c>
      <c r="D471" s="172" t="s">
        <v>95</v>
      </c>
      <c r="E471" s="172" t="s">
        <v>58</v>
      </c>
      <c r="F471" s="172" t="s">
        <v>1300</v>
      </c>
      <c r="G471" s="172" t="s">
        <v>84</v>
      </c>
      <c r="H471" s="177">
        <v>1</v>
      </c>
      <c r="I471" s="178">
        <v>1820</v>
      </c>
      <c r="J471" s="176">
        <v>46069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-9.85</v>
      </c>
    </row>
    <row r="472" spans="1:16" ht="19.5" hidden="1" customHeight="1">
      <c r="A472" s="172" t="s">
        <v>2117</v>
      </c>
      <c r="B472" s="176">
        <v>46071</v>
      </c>
      <c r="C472" s="172" t="s">
        <v>100</v>
      </c>
      <c r="D472" s="172" t="s">
        <v>101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1621</v>
      </c>
      <c r="J472" s="176">
        <v>46026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652</v>
      </c>
    </row>
    <row r="473" spans="1:16" ht="19.5" hidden="1" customHeight="1">
      <c r="A473" s="172" t="s">
        <v>2117</v>
      </c>
      <c r="B473" s="176">
        <v>46071</v>
      </c>
      <c r="C473" s="172" t="s">
        <v>100</v>
      </c>
      <c r="D473" s="172" t="s">
        <v>102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1621</v>
      </c>
      <c r="J473" s="176">
        <v>46026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0</v>
      </c>
    </row>
    <row r="474" spans="1:16" ht="19.5" hidden="1" customHeight="1">
      <c r="A474" s="172" t="s">
        <v>2117</v>
      </c>
      <c r="B474" s="176">
        <v>46071</v>
      </c>
      <c r="C474" s="172" t="s">
        <v>100</v>
      </c>
      <c r="D474" s="172" t="s">
        <v>103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1621</v>
      </c>
      <c r="J474" s="176">
        <v>46026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969</v>
      </c>
    </row>
    <row r="475" spans="1:16" ht="19.5" hidden="1" customHeight="1">
      <c r="A475" s="172" t="s">
        <v>2117</v>
      </c>
      <c r="B475" s="176">
        <v>46071</v>
      </c>
      <c r="C475" s="172" t="s">
        <v>104</v>
      </c>
      <c r="D475" s="172" t="s">
        <v>105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1621</v>
      </c>
      <c r="J475" s="176">
        <v>46026</v>
      </c>
      <c r="K475" s="172" t="s">
        <v>93</v>
      </c>
      <c r="L475" s="172" t="s">
        <v>94</v>
      </c>
      <c r="M475" s="179">
        <v>0.43</v>
      </c>
      <c r="N475" s="177"/>
      <c r="O475" s="177"/>
      <c r="P475" s="180">
        <v>-697.03</v>
      </c>
    </row>
    <row r="476" spans="1:16" ht="19.5" hidden="1" customHeight="1">
      <c r="A476" s="172" t="s">
        <v>2118</v>
      </c>
      <c r="B476" s="176">
        <v>46071</v>
      </c>
      <c r="C476" s="172" t="s">
        <v>92</v>
      </c>
      <c r="D476" s="172" t="s">
        <v>24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0</v>
      </c>
      <c r="J476" s="176">
        <v>46067</v>
      </c>
      <c r="K476" s="172" t="s">
        <v>93</v>
      </c>
      <c r="L476" s="172" t="s">
        <v>94</v>
      </c>
      <c r="M476" s="179">
        <v>0</v>
      </c>
      <c r="N476" s="177"/>
      <c r="O476" s="177">
        <v>36</v>
      </c>
      <c r="P476" s="180">
        <v>-56.94</v>
      </c>
    </row>
    <row r="477" spans="1:16" ht="19.5" hidden="1" customHeight="1">
      <c r="A477" s="172" t="s">
        <v>2118</v>
      </c>
      <c r="B477" s="176">
        <v>46071</v>
      </c>
      <c r="C477" s="172" t="s">
        <v>81</v>
      </c>
      <c r="D477" s="172" t="s">
        <v>95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0</v>
      </c>
      <c r="J477" s="176">
        <v>46067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-11.25</v>
      </c>
    </row>
    <row r="478" spans="1:16" ht="19.5" hidden="1" customHeight="1">
      <c r="A478" s="172" t="s">
        <v>2116</v>
      </c>
      <c r="B478" s="176">
        <v>46071</v>
      </c>
      <c r="C478" s="172" t="s">
        <v>81</v>
      </c>
      <c r="D478" s="172" t="s">
        <v>82</v>
      </c>
      <c r="E478" s="172" t="s">
        <v>58</v>
      </c>
      <c r="F478" s="172" t="s">
        <v>1300</v>
      </c>
      <c r="G478" s="172" t="s">
        <v>84</v>
      </c>
      <c r="H478" s="177">
        <v>1</v>
      </c>
      <c r="I478" s="178">
        <v>0</v>
      </c>
      <c r="J478" s="176">
        <v>46069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-16.43</v>
      </c>
    </row>
    <row r="479" spans="1:16" ht="19.5" hidden="1" customHeight="1">
      <c r="A479" s="172" t="s">
        <v>2118</v>
      </c>
      <c r="B479" s="176">
        <v>46071</v>
      </c>
      <c r="C479" s="172" t="s">
        <v>92</v>
      </c>
      <c r="D479" s="172" t="s">
        <v>96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0</v>
      </c>
      <c r="J479" s="176">
        <v>46067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hidden="1" customHeight="1">
      <c r="A480" s="172" t="s">
        <v>2118</v>
      </c>
      <c r="B480" s="176">
        <v>46071</v>
      </c>
      <c r="C480" s="172" t="s">
        <v>92</v>
      </c>
      <c r="D480" s="172" t="s">
        <v>97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-56.94</v>
      </c>
    </row>
    <row r="481" spans="1:16" ht="19.5" hidden="1" customHeight="1">
      <c r="A481" s="172" t="s">
        <v>2118</v>
      </c>
      <c r="B481" s="176">
        <v>46071</v>
      </c>
      <c r="C481" s="172" t="s">
        <v>81</v>
      </c>
      <c r="D481" s="172" t="s">
        <v>98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0</v>
      </c>
      <c r="J481" s="176">
        <v>46067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-15</v>
      </c>
    </row>
    <row r="482" spans="1:16" ht="19.5" hidden="1" customHeight="1">
      <c r="A482" s="172" t="s">
        <v>2119</v>
      </c>
      <c r="B482" s="176">
        <v>46071</v>
      </c>
      <c r="C482" s="172" t="s">
        <v>92</v>
      </c>
      <c r="D482" s="172" t="s">
        <v>24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46054</v>
      </c>
      <c r="K482" s="172" t="s">
        <v>93</v>
      </c>
      <c r="L482" s="172" t="s">
        <v>94</v>
      </c>
      <c r="M482" s="179">
        <v>0</v>
      </c>
      <c r="N482" s="177"/>
      <c r="O482" s="177">
        <v>43</v>
      </c>
      <c r="P482" s="180">
        <v>-46.77</v>
      </c>
    </row>
    <row r="483" spans="1:16" ht="19.5" hidden="1" customHeight="1">
      <c r="A483" s="172" t="s">
        <v>2119</v>
      </c>
      <c r="B483" s="176">
        <v>46071</v>
      </c>
      <c r="C483" s="172" t="s">
        <v>81</v>
      </c>
      <c r="D483" s="172" t="s">
        <v>95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46054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-10.75</v>
      </c>
    </row>
    <row r="484" spans="1:16" ht="19.5" hidden="1" customHeight="1">
      <c r="A484" s="172" t="s">
        <v>2119</v>
      </c>
      <c r="B484" s="176">
        <v>46071</v>
      </c>
      <c r="C484" s="172" t="s">
        <v>92</v>
      </c>
      <c r="D484" s="172" t="s">
        <v>96</v>
      </c>
      <c r="E484" s="172" t="s">
        <v>43</v>
      </c>
      <c r="F484" s="172" t="s">
        <v>125</v>
      </c>
      <c r="G484" s="172" t="s">
        <v>84</v>
      </c>
      <c r="H484" s="177">
        <v>1</v>
      </c>
      <c r="I484" s="178">
        <v>0</v>
      </c>
      <c r="J484" s="176">
        <v>46054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0</v>
      </c>
    </row>
    <row r="485" spans="1:16" ht="19.5" hidden="1" customHeight="1">
      <c r="A485" s="172" t="s">
        <v>2119</v>
      </c>
      <c r="B485" s="176">
        <v>46071</v>
      </c>
      <c r="C485" s="172" t="s">
        <v>92</v>
      </c>
      <c r="D485" s="172" t="s">
        <v>97</v>
      </c>
      <c r="E485" s="172" t="s">
        <v>43</v>
      </c>
      <c r="F485" s="172" t="s">
        <v>125</v>
      </c>
      <c r="G485" s="172" t="s">
        <v>84</v>
      </c>
      <c r="H485" s="177">
        <v>1</v>
      </c>
      <c r="I485" s="178">
        <v>0</v>
      </c>
      <c r="J485" s="176">
        <v>46054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-46.77</v>
      </c>
    </row>
    <row r="486" spans="1:16" ht="19.5" hidden="1" customHeight="1">
      <c r="A486" s="172" t="s">
        <v>2119</v>
      </c>
      <c r="B486" s="176">
        <v>46071</v>
      </c>
      <c r="C486" s="172" t="s">
        <v>81</v>
      </c>
      <c r="D486" s="172" t="s">
        <v>98</v>
      </c>
      <c r="E486" s="172" t="s">
        <v>43</v>
      </c>
      <c r="F486" s="172" t="s">
        <v>125</v>
      </c>
      <c r="G486" s="172" t="s">
        <v>84</v>
      </c>
      <c r="H486" s="177">
        <v>1</v>
      </c>
      <c r="I486" s="178">
        <v>0</v>
      </c>
      <c r="J486" s="176">
        <v>46054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-15</v>
      </c>
    </row>
    <row r="487" spans="1:16" ht="19.5" hidden="1" customHeight="1">
      <c r="A487" s="172" t="s">
        <v>2120</v>
      </c>
      <c r="B487" s="176">
        <v>46071</v>
      </c>
      <c r="C487" s="172" t="s">
        <v>92</v>
      </c>
      <c r="D487" s="172" t="s">
        <v>24</v>
      </c>
      <c r="E487" s="172" t="s">
        <v>58</v>
      </c>
      <c r="F487" s="172" t="s">
        <v>1300</v>
      </c>
      <c r="G487" s="172" t="s">
        <v>84</v>
      </c>
      <c r="H487" s="177">
        <v>1</v>
      </c>
      <c r="I487" s="178">
        <v>2400</v>
      </c>
      <c r="J487" s="176">
        <v>46070</v>
      </c>
      <c r="K487" s="172" t="s">
        <v>93</v>
      </c>
      <c r="L487" s="172" t="s">
        <v>94</v>
      </c>
      <c r="M487" s="179">
        <v>0.43</v>
      </c>
      <c r="N487" s="177"/>
      <c r="O487" s="177">
        <v>39</v>
      </c>
      <c r="P487" s="180">
        <v>-141.87</v>
      </c>
    </row>
    <row r="488" spans="1:16" ht="19.5" hidden="1" customHeight="1">
      <c r="A488" s="172" t="s">
        <v>2120</v>
      </c>
      <c r="B488" s="176">
        <v>46071</v>
      </c>
      <c r="C488" s="172" t="s">
        <v>100</v>
      </c>
      <c r="D488" s="172" t="s">
        <v>101</v>
      </c>
      <c r="E488" s="172" t="s">
        <v>58</v>
      </c>
      <c r="F488" s="172" t="s">
        <v>1300</v>
      </c>
      <c r="G488" s="172" t="s">
        <v>84</v>
      </c>
      <c r="H488" s="177">
        <v>1</v>
      </c>
      <c r="I488" s="178">
        <v>2400</v>
      </c>
      <c r="J488" s="176">
        <v>46070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1264</v>
      </c>
    </row>
    <row r="489" spans="1:16" ht="19.5" hidden="1" customHeight="1">
      <c r="A489" s="172" t="s">
        <v>2120</v>
      </c>
      <c r="B489" s="176">
        <v>46071</v>
      </c>
      <c r="C489" s="172" t="s">
        <v>100</v>
      </c>
      <c r="D489" s="172" t="s">
        <v>102</v>
      </c>
      <c r="E489" s="172" t="s">
        <v>58</v>
      </c>
      <c r="F489" s="172" t="s">
        <v>1300</v>
      </c>
      <c r="G489" s="172" t="s">
        <v>84</v>
      </c>
      <c r="H489" s="177">
        <v>1</v>
      </c>
      <c r="I489" s="178">
        <v>2400</v>
      </c>
      <c r="J489" s="176">
        <v>46070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12.64</v>
      </c>
    </row>
    <row r="490" spans="1:16" ht="19.5" hidden="1" customHeight="1">
      <c r="A490" s="172" t="s">
        <v>2120</v>
      </c>
      <c r="B490" s="176">
        <v>46071</v>
      </c>
      <c r="C490" s="172" t="s">
        <v>100</v>
      </c>
      <c r="D490" s="172" t="s">
        <v>103</v>
      </c>
      <c r="E490" s="172" t="s">
        <v>58</v>
      </c>
      <c r="F490" s="172" t="s">
        <v>1300</v>
      </c>
      <c r="G490" s="172" t="s">
        <v>84</v>
      </c>
      <c r="H490" s="177">
        <v>1</v>
      </c>
      <c r="I490" s="178">
        <v>2400</v>
      </c>
      <c r="J490" s="176">
        <v>46070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1123.3599999999999</v>
      </c>
    </row>
    <row r="491" spans="1:16" ht="19.5" hidden="1" customHeight="1">
      <c r="A491" s="172" t="s">
        <v>2120</v>
      </c>
      <c r="B491" s="176">
        <v>46071</v>
      </c>
      <c r="C491" s="172" t="s">
        <v>104</v>
      </c>
      <c r="D491" s="172" t="s">
        <v>105</v>
      </c>
      <c r="E491" s="172" t="s">
        <v>58</v>
      </c>
      <c r="F491" s="172" t="s">
        <v>1300</v>
      </c>
      <c r="G491" s="172" t="s">
        <v>84</v>
      </c>
      <c r="H491" s="177">
        <v>1</v>
      </c>
      <c r="I491" s="178">
        <v>2400</v>
      </c>
      <c r="J491" s="176">
        <v>46070</v>
      </c>
      <c r="K491" s="172" t="s">
        <v>93</v>
      </c>
      <c r="L491" s="172" t="s">
        <v>94</v>
      </c>
      <c r="M491" s="179">
        <v>0.43</v>
      </c>
      <c r="N491" s="177"/>
      <c r="O491" s="177"/>
      <c r="P491" s="180">
        <v>-1032</v>
      </c>
    </row>
    <row r="492" spans="1:16" ht="19.5" hidden="1" customHeight="1">
      <c r="A492" s="172" t="s">
        <v>2120</v>
      </c>
      <c r="B492" s="176">
        <v>46071</v>
      </c>
      <c r="C492" s="172" t="s">
        <v>81</v>
      </c>
      <c r="D492" s="172" t="s">
        <v>95</v>
      </c>
      <c r="E492" s="172" t="s">
        <v>58</v>
      </c>
      <c r="F492" s="172" t="s">
        <v>1300</v>
      </c>
      <c r="G492" s="172" t="s">
        <v>84</v>
      </c>
      <c r="H492" s="177">
        <v>1</v>
      </c>
      <c r="I492" s="178">
        <v>2400</v>
      </c>
      <c r="J492" s="176">
        <v>46070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-25</v>
      </c>
    </row>
    <row r="493" spans="1:16" ht="19.5" hidden="1" customHeight="1">
      <c r="A493" s="172" t="s">
        <v>2045</v>
      </c>
      <c r="B493" s="176">
        <v>46071</v>
      </c>
      <c r="C493" s="172" t="s">
        <v>166</v>
      </c>
      <c r="D493" s="172" t="s">
        <v>167</v>
      </c>
      <c r="E493" s="172" t="s">
        <v>53</v>
      </c>
      <c r="F493" s="172" t="s">
        <v>120</v>
      </c>
      <c r="G493" s="172" t="s">
        <v>84</v>
      </c>
      <c r="H493" s="177">
        <v>1</v>
      </c>
      <c r="I493" s="178">
        <v>-2350</v>
      </c>
      <c r="J493" s="176">
        <v>46068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-1034.68</v>
      </c>
    </row>
    <row r="494" spans="1:16" ht="19.5" hidden="1" customHeight="1">
      <c r="A494" s="172" t="s">
        <v>2045</v>
      </c>
      <c r="B494" s="176">
        <v>46071</v>
      </c>
      <c r="C494" s="172" t="s">
        <v>166</v>
      </c>
      <c r="D494" s="172" t="s">
        <v>102</v>
      </c>
      <c r="E494" s="172" t="s">
        <v>53</v>
      </c>
      <c r="F494" s="172" t="s">
        <v>120</v>
      </c>
      <c r="G494" s="172" t="s">
        <v>84</v>
      </c>
      <c r="H494" s="177">
        <v>1</v>
      </c>
      <c r="I494" s="178">
        <v>-2350</v>
      </c>
      <c r="J494" s="176">
        <v>46068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-10.35</v>
      </c>
    </row>
    <row r="495" spans="1:16" ht="19.5" hidden="1" customHeight="1">
      <c r="A495" s="172" t="s">
        <v>2045</v>
      </c>
      <c r="B495" s="176">
        <v>46071</v>
      </c>
      <c r="C495" s="172" t="s">
        <v>166</v>
      </c>
      <c r="D495" s="172" t="s">
        <v>103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-2350</v>
      </c>
      <c r="J495" s="176">
        <v>46068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-1304.97</v>
      </c>
    </row>
    <row r="496" spans="1:16" ht="19.5" hidden="1" customHeight="1">
      <c r="A496" s="172" t="s">
        <v>2045</v>
      </c>
      <c r="B496" s="176">
        <v>46071</v>
      </c>
      <c r="C496" s="172" t="s">
        <v>104</v>
      </c>
      <c r="D496" s="172" t="s">
        <v>168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-2350</v>
      </c>
      <c r="J496" s="176">
        <v>46068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1010.5</v>
      </c>
    </row>
    <row r="497" spans="1:16" ht="19.5" hidden="1" customHeight="1">
      <c r="A497" s="172" t="s">
        <v>2002</v>
      </c>
      <c r="B497" s="176">
        <v>46071</v>
      </c>
      <c r="C497" s="172" t="s">
        <v>81</v>
      </c>
      <c r="D497" s="172" t="s">
        <v>82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46068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19.66</v>
      </c>
    </row>
    <row r="498" spans="1:16" ht="19.5" hidden="1" customHeight="1">
      <c r="A498" s="172" t="s">
        <v>2121</v>
      </c>
      <c r="B498" s="176">
        <v>46071</v>
      </c>
      <c r="C498" s="172" t="s">
        <v>81</v>
      </c>
      <c r="D498" s="172" t="s">
        <v>82</v>
      </c>
      <c r="E498" s="172" t="s">
        <v>60</v>
      </c>
      <c r="F498" s="172" t="s">
        <v>1426</v>
      </c>
      <c r="G498" s="172" t="s">
        <v>84</v>
      </c>
      <c r="H498" s="177">
        <v>1</v>
      </c>
      <c r="I498" s="178">
        <v>0</v>
      </c>
      <c r="J498" s="176">
        <v>46071</v>
      </c>
      <c r="K498" s="172" t="s">
        <v>85</v>
      </c>
      <c r="L498" s="172" t="s">
        <v>85</v>
      </c>
      <c r="M498" s="179">
        <v>0</v>
      </c>
      <c r="N498" s="177"/>
      <c r="O498" s="177"/>
      <c r="P498" s="180">
        <v>-17.079999999999998</v>
      </c>
    </row>
    <row r="499" spans="1:16" ht="19.5" hidden="1" customHeight="1">
      <c r="A499" s="172" t="s">
        <v>2122</v>
      </c>
      <c r="B499" s="176">
        <v>46071</v>
      </c>
      <c r="C499" s="172" t="s">
        <v>92</v>
      </c>
      <c r="D499" s="172" t="s">
        <v>24</v>
      </c>
      <c r="E499" s="172" t="s">
        <v>58</v>
      </c>
      <c r="F499" s="172" t="s">
        <v>1300</v>
      </c>
      <c r="G499" s="172" t="s">
        <v>84</v>
      </c>
      <c r="H499" s="177">
        <v>1</v>
      </c>
      <c r="I499" s="178">
        <v>2400</v>
      </c>
      <c r="J499" s="176">
        <v>46068</v>
      </c>
      <c r="K499" s="172" t="s">
        <v>93</v>
      </c>
      <c r="L499" s="172" t="s">
        <v>94</v>
      </c>
      <c r="M499" s="179">
        <v>0.43</v>
      </c>
      <c r="N499" s="177"/>
      <c r="O499" s="177">
        <v>36</v>
      </c>
      <c r="P499" s="180">
        <v>-120.64</v>
      </c>
    </row>
    <row r="500" spans="1:16" ht="19.5" hidden="1" customHeight="1">
      <c r="A500" s="172" t="s">
        <v>2122</v>
      </c>
      <c r="B500" s="176">
        <v>46071</v>
      </c>
      <c r="C500" s="172" t="s">
        <v>100</v>
      </c>
      <c r="D500" s="172" t="s">
        <v>101</v>
      </c>
      <c r="E500" s="172" t="s">
        <v>58</v>
      </c>
      <c r="F500" s="172" t="s">
        <v>1300</v>
      </c>
      <c r="G500" s="172" t="s">
        <v>84</v>
      </c>
      <c r="H500" s="177">
        <v>1</v>
      </c>
      <c r="I500" s="178">
        <v>2400</v>
      </c>
      <c r="J500" s="176">
        <v>46068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1186.49</v>
      </c>
    </row>
    <row r="501" spans="1:16" ht="19.5" hidden="1" customHeight="1">
      <c r="A501" s="172" t="s">
        <v>2122</v>
      </c>
      <c r="B501" s="176">
        <v>46071</v>
      </c>
      <c r="C501" s="172" t="s">
        <v>100</v>
      </c>
      <c r="D501" s="172" t="s">
        <v>102</v>
      </c>
      <c r="E501" s="172" t="s">
        <v>58</v>
      </c>
      <c r="F501" s="172" t="s">
        <v>1300</v>
      </c>
      <c r="G501" s="172" t="s">
        <v>84</v>
      </c>
      <c r="H501" s="177">
        <v>1</v>
      </c>
      <c r="I501" s="178">
        <v>2400</v>
      </c>
      <c r="J501" s="176">
        <v>46068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11.86</v>
      </c>
    </row>
    <row r="502" spans="1:16" ht="19.5" hidden="1" customHeight="1">
      <c r="A502" s="172" t="s">
        <v>2122</v>
      </c>
      <c r="B502" s="176">
        <v>46071</v>
      </c>
      <c r="C502" s="172" t="s">
        <v>100</v>
      </c>
      <c r="D502" s="172" t="s">
        <v>103</v>
      </c>
      <c r="E502" s="172" t="s">
        <v>58</v>
      </c>
      <c r="F502" s="172" t="s">
        <v>1300</v>
      </c>
      <c r="G502" s="172" t="s">
        <v>84</v>
      </c>
      <c r="H502" s="177">
        <v>1</v>
      </c>
      <c r="I502" s="178">
        <v>2400</v>
      </c>
      <c r="J502" s="176">
        <v>46068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1201.6500000000001</v>
      </c>
    </row>
    <row r="503" spans="1:16" ht="19.5" hidden="1" customHeight="1">
      <c r="A503" s="172" t="s">
        <v>2122</v>
      </c>
      <c r="B503" s="176">
        <v>46071</v>
      </c>
      <c r="C503" s="172" t="s">
        <v>104</v>
      </c>
      <c r="D503" s="172" t="s">
        <v>105</v>
      </c>
      <c r="E503" s="172" t="s">
        <v>58</v>
      </c>
      <c r="F503" s="172" t="s">
        <v>1300</v>
      </c>
      <c r="G503" s="172" t="s">
        <v>84</v>
      </c>
      <c r="H503" s="177">
        <v>1</v>
      </c>
      <c r="I503" s="178">
        <v>2400</v>
      </c>
      <c r="J503" s="176">
        <v>46068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-1032</v>
      </c>
    </row>
    <row r="504" spans="1:16" ht="19.5" hidden="1" customHeight="1">
      <c r="A504" s="172" t="s">
        <v>2122</v>
      </c>
      <c r="B504" s="176">
        <v>46071</v>
      </c>
      <c r="C504" s="172" t="s">
        <v>81</v>
      </c>
      <c r="D504" s="172" t="s">
        <v>95</v>
      </c>
      <c r="E504" s="172" t="s">
        <v>58</v>
      </c>
      <c r="F504" s="172" t="s">
        <v>1300</v>
      </c>
      <c r="G504" s="172" t="s">
        <v>84</v>
      </c>
      <c r="H504" s="177">
        <v>1</v>
      </c>
      <c r="I504" s="178">
        <v>2400</v>
      </c>
      <c r="J504" s="176">
        <v>46068</v>
      </c>
      <c r="K504" s="172" t="s">
        <v>93</v>
      </c>
      <c r="L504" s="172" t="s">
        <v>94</v>
      </c>
      <c r="M504" s="179">
        <v>0.43</v>
      </c>
      <c r="N504" s="177"/>
      <c r="O504" s="177"/>
      <c r="P504" s="180">
        <v>-10.76</v>
      </c>
    </row>
    <row r="505" spans="1:16" ht="19.5" hidden="1" customHeight="1">
      <c r="A505" s="172" t="s">
        <v>2123</v>
      </c>
      <c r="B505" s="176">
        <v>46071</v>
      </c>
      <c r="C505" s="172" t="s">
        <v>92</v>
      </c>
      <c r="D505" s="172" t="s">
        <v>24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2350</v>
      </c>
      <c r="J505" s="176">
        <v>46068</v>
      </c>
      <c r="K505" s="172" t="s">
        <v>93</v>
      </c>
      <c r="L505" s="172" t="s">
        <v>94</v>
      </c>
      <c r="M505" s="179">
        <v>0.43</v>
      </c>
      <c r="N505" s="177"/>
      <c r="O505" s="177">
        <v>36</v>
      </c>
      <c r="P505" s="180">
        <v>-105.91</v>
      </c>
    </row>
    <row r="506" spans="1:16" ht="19.5" hidden="1" customHeight="1">
      <c r="A506" s="172" t="s">
        <v>2123</v>
      </c>
      <c r="B506" s="176">
        <v>46071</v>
      </c>
      <c r="C506" s="172" t="s">
        <v>100</v>
      </c>
      <c r="D506" s="172" t="s">
        <v>101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2350</v>
      </c>
      <c r="J506" s="176">
        <v>46068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1053.33</v>
      </c>
    </row>
    <row r="507" spans="1:16" ht="19.5" hidden="1" customHeight="1">
      <c r="A507" s="172" t="s">
        <v>2123</v>
      </c>
      <c r="B507" s="176">
        <v>46071</v>
      </c>
      <c r="C507" s="172" t="s">
        <v>100</v>
      </c>
      <c r="D507" s="172" t="s">
        <v>102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2350</v>
      </c>
      <c r="J507" s="176">
        <v>46068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0</v>
      </c>
    </row>
    <row r="508" spans="1:16" ht="19.5" hidden="1" customHeight="1">
      <c r="A508" s="172" t="s">
        <v>2123</v>
      </c>
      <c r="B508" s="176">
        <v>46071</v>
      </c>
      <c r="C508" s="172" t="s">
        <v>100</v>
      </c>
      <c r="D508" s="172" t="s">
        <v>103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2350</v>
      </c>
      <c r="J508" s="176">
        <v>46068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1296.67</v>
      </c>
    </row>
    <row r="509" spans="1:16" ht="19.5" hidden="1" customHeight="1">
      <c r="A509" s="172" t="s">
        <v>2123</v>
      </c>
      <c r="B509" s="176">
        <v>46071</v>
      </c>
      <c r="C509" s="172" t="s">
        <v>104</v>
      </c>
      <c r="D509" s="172" t="s">
        <v>105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2350</v>
      </c>
      <c r="J509" s="176">
        <v>46068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-1010.5</v>
      </c>
    </row>
    <row r="510" spans="1:16" ht="19.5" hidden="1" customHeight="1">
      <c r="A510" s="172" t="s">
        <v>2123</v>
      </c>
      <c r="B510" s="176">
        <v>46071</v>
      </c>
      <c r="C510" s="172" t="s">
        <v>81</v>
      </c>
      <c r="D510" s="172" t="s">
        <v>95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2350</v>
      </c>
      <c r="J510" s="176">
        <v>46068</v>
      </c>
      <c r="K510" s="172" t="s">
        <v>93</v>
      </c>
      <c r="L510" s="172" t="s">
        <v>94</v>
      </c>
      <c r="M510" s="179">
        <v>0.43</v>
      </c>
      <c r="N510" s="177"/>
      <c r="O510" s="177"/>
      <c r="P510" s="180">
        <v>-12</v>
      </c>
    </row>
    <row r="511" spans="1:16" ht="19.5" hidden="1" customHeight="1">
      <c r="A511" s="172" t="s">
        <v>2012</v>
      </c>
      <c r="B511" s="176">
        <v>46071</v>
      </c>
      <c r="C511" s="172" t="s">
        <v>81</v>
      </c>
      <c r="D511" s="172" t="s">
        <v>82</v>
      </c>
      <c r="E511" s="172" t="s">
        <v>58</v>
      </c>
      <c r="F511" s="172" t="s">
        <v>1300</v>
      </c>
      <c r="G511" s="172" t="s">
        <v>84</v>
      </c>
      <c r="H511" s="177">
        <v>1</v>
      </c>
      <c r="I511" s="178">
        <v>0</v>
      </c>
      <c r="J511" s="176">
        <v>46068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21.59</v>
      </c>
    </row>
    <row r="512" spans="1:16" ht="19.5" hidden="1" customHeight="1">
      <c r="A512" s="172" t="s">
        <v>2124</v>
      </c>
      <c r="B512" s="176">
        <v>46071</v>
      </c>
      <c r="C512" s="172" t="s">
        <v>92</v>
      </c>
      <c r="D512" s="172" t="s">
        <v>24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46068</v>
      </c>
      <c r="K512" s="172" t="s">
        <v>93</v>
      </c>
      <c r="L512" s="172" t="s">
        <v>94</v>
      </c>
      <c r="M512" s="179">
        <v>0.43</v>
      </c>
      <c r="N512" s="177"/>
      <c r="O512" s="177">
        <v>36</v>
      </c>
      <c r="P512" s="180">
        <v>-119.74</v>
      </c>
    </row>
    <row r="513" spans="1:16" ht="19.5" hidden="1" customHeight="1">
      <c r="A513" s="172" t="s">
        <v>2124</v>
      </c>
      <c r="B513" s="176">
        <v>46071</v>
      </c>
      <c r="C513" s="172" t="s">
        <v>100</v>
      </c>
      <c r="D513" s="172" t="s">
        <v>101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46068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954.33</v>
      </c>
    </row>
    <row r="514" spans="1:16" ht="19.5" hidden="1" customHeight="1">
      <c r="A514" s="172" t="s">
        <v>2124</v>
      </c>
      <c r="B514" s="176">
        <v>46071</v>
      </c>
      <c r="C514" s="172" t="s">
        <v>100</v>
      </c>
      <c r="D514" s="172" t="s">
        <v>102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46068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9.5399999999999991</v>
      </c>
    </row>
    <row r="515" spans="1:16" ht="19.5" hidden="1" customHeight="1">
      <c r="A515" s="172" t="s">
        <v>2124</v>
      </c>
      <c r="B515" s="176">
        <v>46071</v>
      </c>
      <c r="C515" s="172" t="s">
        <v>100</v>
      </c>
      <c r="D515" s="172" t="s">
        <v>103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2350</v>
      </c>
      <c r="J515" s="176">
        <v>46068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1386.13</v>
      </c>
    </row>
    <row r="516" spans="1:16" ht="19.5" hidden="1" customHeight="1">
      <c r="A516" s="172" t="s">
        <v>2124</v>
      </c>
      <c r="B516" s="176">
        <v>46071</v>
      </c>
      <c r="C516" s="172" t="s">
        <v>104</v>
      </c>
      <c r="D516" s="172" t="s">
        <v>105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2350</v>
      </c>
      <c r="J516" s="176">
        <v>46068</v>
      </c>
      <c r="K516" s="172" t="s">
        <v>93</v>
      </c>
      <c r="L516" s="172" t="s">
        <v>94</v>
      </c>
      <c r="M516" s="179">
        <v>0.43</v>
      </c>
      <c r="N516" s="177"/>
      <c r="O516" s="177"/>
      <c r="P516" s="180">
        <v>-1010.5</v>
      </c>
    </row>
    <row r="517" spans="1:16" ht="19.5" hidden="1" customHeight="1">
      <c r="A517" s="172" t="s">
        <v>2124</v>
      </c>
      <c r="B517" s="176">
        <v>46071</v>
      </c>
      <c r="C517" s="172" t="s">
        <v>81</v>
      </c>
      <c r="D517" s="172" t="s">
        <v>95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2350</v>
      </c>
      <c r="J517" s="176">
        <v>46068</v>
      </c>
      <c r="K517" s="172" t="s">
        <v>93</v>
      </c>
      <c r="L517" s="172" t="s">
        <v>94</v>
      </c>
      <c r="M517" s="179">
        <v>0.43</v>
      </c>
      <c r="N517" s="177"/>
      <c r="O517" s="177"/>
      <c r="P517" s="180">
        <v>-14.03</v>
      </c>
    </row>
    <row r="518" spans="1:16" ht="19.5" hidden="1" customHeight="1">
      <c r="A518" s="172" t="s">
        <v>2012</v>
      </c>
      <c r="B518" s="176">
        <v>46071</v>
      </c>
      <c r="C518" s="172" t="s">
        <v>81</v>
      </c>
      <c r="D518" s="172" t="s">
        <v>82</v>
      </c>
      <c r="E518" s="172" t="s">
        <v>60</v>
      </c>
      <c r="F518" s="172" t="s">
        <v>1426</v>
      </c>
      <c r="G518" s="172" t="s">
        <v>84</v>
      </c>
      <c r="H518" s="177">
        <v>1</v>
      </c>
      <c r="I518" s="178">
        <v>0</v>
      </c>
      <c r="J518" s="176">
        <v>46068</v>
      </c>
      <c r="K518" s="172" t="s">
        <v>85</v>
      </c>
      <c r="L518" s="172" t="s">
        <v>85</v>
      </c>
      <c r="M518" s="179">
        <v>0</v>
      </c>
      <c r="N518" s="177"/>
      <c r="O518" s="177"/>
      <c r="P518" s="180">
        <v>19.23</v>
      </c>
    </row>
    <row r="519" spans="1:16" ht="19.5" hidden="1" customHeight="1">
      <c r="A519" s="172" t="s">
        <v>2122</v>
      </c>
      <c r="B519" s="176">
        <v>46071</v>
      </c>
      <c r="C519" s="172" t="s">
        <v>81</v>
      </c>
      <c r="D519" s="172" t="s">
        <v>82</v>
      </c>
      <c r="E519" s="172" t="s">
        <v>58</v>
      </c>
      <c r="F519" s="172" t="s">
        <v>1300</v>
      </c>
      <c r="G519" s="172" t="s">
        <v>84</v>
      </c>
      <c r="H519" s="177">
        <v>1</v>
      </c>
      <c r="I519" s="178">
        <v>0</v>
      </c>
      <c r="J519" s="176">
        <v>46068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-22.54</v>
      </c>
    </row>
    <row r="520" spans="1:16" ht="19.5" hidden="1" customHeight="1">
      <c r="A520" s="172" t="s">
        <v>2124</v>
      </c>
      <c r="B520" s="176">
        <v>46071</v>
      </c>
      <c r="C520" s="172" t="s">
        <v>81</v>
      </c>
      <c r="D520" s="172" t="s">
        <v>82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0</v>
      </c>
      <c r="J520" s="176">
        <v>46068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-18.13</v>
      </c>
    </row>
    <row r="521" spans="1:16" ht="19.5" hidden="1" customHeight="1">
      <c r="A521" s="172" t="s">
        <v>2125</v>
      </c>
      <c r="B521" s="176">
        <v>46071</v>
      </c>
      <c r="C521" s="172" t="s">
        <v>81</v>
      </c>
      <c r="D521" s="172" t="s">
        <v>82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0</v>
      </c>
      <c r="J521" s="176">
        <v>46071</v>
      </c>
      <c r="K521" s="172" t="s">
        <v>85</v>
      </c>
      <c r="L521" s="172" t="s">
        <v>85</v>
      </c>
      <c r="M521" s="179">
        <v>0</v>
      </c>
      <c r="N521" s="177"/>
      <c r="O521" s="177"/>
      <c r="P521" s="180">
        <v>-14.34</v>
      </c>
    </row>
    <row r="522" spans="1:16" ht="19.5" hidden="1" customHeight="1">
      <c r="A522" s="172" t="s">
        <v>2126</v>
      </c>
      <c r="B522" s="176">
        <v>46071</v>
      </c>
      <c r="C522" s="172" t="s">
        <v>92</v>
      </c>
      <c r="D522" s="172" t="s">
        <v>24</v>
      </c>
      <c r="E522" s="172" t="s">
        <v>56</v>
      </c>
      <c r="F522" s="172" t="s">
        <v>1213</v>
      </c>
      <c r="G522" s="172" t="s">
        <v>84</v>
      </c>
      <c r="H522" s="177">
        <v>1</v>
      </c>
      <c r="I522" s="178">
        <v>1400</v>
      </c>
      <c r="J522" s="176">
        <v>46069</v>
      </c>
      <c r="K522" s="172" t="s">
        <v>93</v>
      </c>
      <c r="L522" s="172" t="s">
        <v>94</v>
      </c>
      <c r="M522" s="179">
        <v>0.43</v>
      </c>
      <c r="N522" s="177"/>
      <c r="O522" s="177">
        <v>37</v>
      </c>
      <c r="P522" s="180">
        <v>-107.72</v>
      </c>
    </row>
    <row r="523" spans="1:16" ht="19.5" hidden="1" customHeight="1">
      <c r="A523" s="172" t="s">
        <v>2126</v>
      </c>
      <c r="B523" s="176">
        <v>46071</v>
      </c>
      <c r="C523" s="172" t="s">
        <v>100</v>
      </c>
      <c r="D523" s="172" t="s">
        <v>101</v>
      </c>
      <c r="E523" s="172" t="s">
        <v>56</v>
      </c>
      <c r="F523" s="172" t="s">
        <v>1213</v>
      </c>
      <c r="G523" s="172" t="s">
        <v>84</v>
      </c>
      <c r="H523" s="177">
        <v>1</v>
      </c>
      <c r="I523" s="178">
        <v>1400</v>
      </c>
      <c r="J523" s="176">
        <v>46069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700.29</v>
      </c>
    </row>
    <row r="524" spans="1:16" ht="19.5" hidden="1" customHeight="1">
      <c r="A524" s="172" t="s">
        <v>2126</v>
      </c>
      <c r="B524" s="176">
        <v>46071</v>
      </c>
      <c r="C524" s="172" t="s">
        <v>100</v>
      </c>
      <c r="D524" s="172" t="s">
        <v>102</v>
      </c>
      <c r="E524" s="172" t="s">
        <v>56</v>
      </c>
      <c r="F524" s="172" t="s">
        <v>1213</v>
      </c>
      <c r="G524" s="172" t="s">
        <v>84</v>
      </c>
      <c r="H524" s="177">
        <v>1</v>
      </c>
      <c r="I524" s="178">
        <v>1400</v>
      </c>
      <c r="J524" s="176">
        <v>46069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7</v>
      </c>
    </row>
    <row r="525" spans="1:16" ht="19.5" hidden="1" customHeight="1">
      <c r="A525" s="172" t="s">
        <v>2126</v>
      </c>
      <c r="B525" s="176">
        <v>46071</v>
      </c>
      <c r="C525" s="172" t="s">
        <v>100</v>
      </c>
      <c r="D525" s="172" t="s">
        <v>103</v>
      </c>
      <c r="E525" s="172" t="s">
        <v>56</v>
      </c>
      <c r="F525" s="172" t="s">
        <v>1213</v>
      </c>
      <c r="G525" s="172" t="s">
        <v>84</v>
      </c>
      <c r="H525" s="177">
        <v>1</v>
      </c>
      <c r="I525" s="178">
        <v>1400</v>
      </c>
      <c r="J525" s="176">
        <v>46069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692.71</v>
      </c>
    </row>
    <row r="526" spans="1:16" ht="19.5" hidden="1" customHeight="1">
      <c r="A526" s="172" t="s">
        <v>2126</v>
      </c>
      <c r="B526" s="176">
        <v>46071</v>
      </c>
      <c r="C526" s="172" t="s">
        <v>104</v>
      </c>
      <c r="D526" s="172" t="s">
        <v>105</v>
      </c>
      <c r="E526" s="172" t="s">
        <v>56</v>
      </c>
      <c r="F526" s="172" t="s">
        <v>1213</v>
      </c>
      <c r="G526" s="172" t="s">
        <v>84</v>
      </c>
      <c r="H526" s="177">
        <v>1</v>
      </c>
      <c r="I526" s="178">
        <v>1400</v>
      </c>
      <c r="J526" s="176">
        <v>46069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-602</v>
      </c>
    </row>
    <row r="527" spans="1:16" ht="19.5" hidden="1" customHeight="1">
      <c r="A527" s="172" t="s">
        <v>2126</v>
      </c>
      <c r="B527" s="176">
        <v>46071</v>
      </c>
      <c r="C527" s="172" t="s">
        <v>81</v>
      </c>
      <c r="D527" s="172" t="s">
        <v>95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1400</v>
      </c>
      <c r="J527" s="176">
        <v>46069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-7.83</v>
      </c>
    </row>
    <row r="528" spans="1:16" ht="19.5" hidden="1" customHeight="1">
      <c r="A528" s="172" t="s">
        <v>1672</v>
      </c>
      <c r="B528" s="176">
        <v>46071</v>
      </c>
      <c r="C528" s="172" t="s">
        <v>92</v>
      </c>
      <c r="D528" s="172" t="s">
        <v>272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46056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hidden="1" customHeight="1">
      <c r="A529" s="172" t="s">
        <v>1672</v>
      </c>
      <c r="B529" s="176">
        <v>46071</v>
      </c>
      <c r="C529" s="172" t="s">
        <v>92</v>
      </c>
      <c r="D529" s="172" t="s">
        <v>97</v>
      </c>
      <c r="E529" s="172" t="s">
        <v>52</v>
      </c>
      <c r="F529" s="172" t="s">
        <v>90</v>
      </c>
      <c r="G529" s="172" t="s">
        <v>84</v>
      </c>
      <c r="H529" s="177">
        <v>1</v>
      </c>
      <c r="I529" s="178">
        <v>0</v>
      </c>
      <c r="J529" s="176">
        <v>46056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-56.94</v>
      </c>
    </row>
    <row r="530" spans="1:16" ht="19.5" hidden="1" customHeight="1">
      <c r="A530" s="172" t="s">
        <v>1672</v>
      </c>
      <c r="B530" s="176">
        <v>46071</v>
      </c>
      <c r="C530" s="172" t="s">
        <v>81</v>
      </c>
      <c r="D530" s="172" t="s">
        <v>98</v>
      </c>
      <c r="E530" s="172" t="s">
        <v>52</v>
      </c>
      <c r="F530" s="172" t="s">
        <v>90</v>
      </c>
      <c r="G530" s="172" t="s">
        <v>84</v>
      </c>
      <c r="H530" s="177">
        <v>1</v>
      </c>
      <c r="I530" s="178">
        <v>0</v>
      </c>
      <c r="J530" s="176">
        <v>46056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-15</v>
      </c>
    </row>
    <row r="531" spans="1:16" ht="19.5" hidden="1" customHeight="1">
      <c r="A531" s="172" t="s">
        <v>2127</v>
      </c>
      <c r="B531" s="176">
        <v>46071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46065</v>
      </c>
      <c r="K531" s="172" t="s">
        <v>93</v>
      </c>
      <c r="L531" s="172" t="s">
        <v>94</v>
      </c>
      <c r="M531" s="179">
        <v>0</v>
      </c>
      <c r="N531" s="177"/>
      <c r="O531" s="177">
        <v>36</v>
      </c>
      <c r="P531" s="180">
        <v>-56.94</v>
      </c>
    </row>
    <row r="532" spans="1:16" ht="19.5" hidden="1" customHeight="1">
      <c r="A532" s="172" t="s">
        <v>2127</v>
      </c>
      <c r="B532" s="176">
        <v>46071</v>
      </c>
      <c r="C532" s="172" t="s">
        <v>81</v>
      </c>
      <c r="D532" s="172" t="s">
        <v>95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46065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-15.45</v>
      </c>
    </row>
    <row r="533" spans="1:16" ht="19.5" hidden="1" customHeight="1">
      <c r="A533" s="172" t="s">
        <v>2127</v>
      </c>
      <c r="B533" s="176">
        <v>46071</v>
      </c>
      <c r="C533" s="172" t="s">
        <v>92</v>
      </c>
      <c r="D533" s="172" t="s">
        <v>96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46065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0</v>
      </c>
    </row>
    <row r="534" spans="1:16" ht="19.5" hidden="1" customHeight="1">
      <c r="A534" s="172" t="s">
        <v>2127</v>
      </c>
      <c r="B534" s="176">
        <v>46071</v>
      </c>
      <c r="C534" s="172" t="s">
        <v>92</v>
      </c>
      <c r="D534" s="172" t="s">
        <v>97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46065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-56.94</v>
      </c>
    </row>
    <row r="535" spans="1:16" ht="19.5" hidden="1" customHeight="1">
      <c r="A535" s="172" t="s">
        <v>2127</v>
      </c>
      <c r="B535" s="176">
        <v>46071</v>
      </c>
      <c r="C535" s="172" t="s">
        <v>81</v>
      </c>
      <c r="D535" s="172" t="s">
        <v>98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46065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-15</v>
      </c>
    </row>
    <row r="536" spans="1:16" ht="19.5" hidden="1" customHeight="1">
      <c r="A536" s="172" t="s">
        <v>2126</v>
      </c>
      <c r="B536" s="176">
        <v>46071</v>
      </c>
      <c r="C536" s="172" t="s">
        <v>81</v>
      </c>
      <c r="D536" s="172" t="s">
        <v>82</v>
      </c>
      <c r="E536" s="172" t="s">
        <v>56</v>
      </c>
      <c r="F536" s="172" t="s">
        <v>1213</v>
      </c>
      <c r="G536" s="172" t="s">
        <v>84</v>
      </c>
      <c r="H536" s="177">
        <v>1</v>
      </c>
      <c r="I536" s="178">
        <v>0</v>
      </c>
      <c r="J536" s="176">
        <v>46069</v>
      </c>
      <c r="K536" s="172" t="s">
        <v>85</v>
      </c>
      <c r="L536" s="172" t="s">
        <v>85</v>
      </c>
      <c r="M536" s="179">
        <v>0</v>
      </c>
      <c r="N536" s="177"/>
      <c r="O536" s="177"/>
      <c r="P536" s="180">
        <v>-13.31</v>
      </c>
    </row>
    <row r="537" spans="1:16" ht="19.5" hidden="1" customHeight="1">
      <c r="A537" s="172" t="s">
        <v>2128</v>
      </c>
      <c r="B537" s="176">
        <v>46071</v>
      </c>
      <c r="C537" s="172" t="s">
        <v>81</v>
      </c>
      <c r="D537" s="172" t="s">
        <v>82</v>
      </c>
      <c r="E537" s="172" t="s">
        <v>42</v>
      </c>
      <c r="F537" s="172" t="s">
        <v>89</v>
      </c>
      <c r="G537" s="172" t="s">
        <v>84</v>
      </c>
      <c r="H537" s="177">
        <v>1</v>
      </c>
      <c r="I537" s="178">
        <v>0</v>
      </c>
      <c r="J537" s="176">
        <v>46071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-21.46</v>
      </c>
    </row>
    <row r="538" spans="1:16" ht="19.5" hidden="1" customHeight="1">
      <c r="A538" s="172" t="s">
        <v>2129</v>
      </c>
      <c r="B538" s="176">
        <v>46071</v>
      </c>
      <c r="C538" s="172" t="s">
        <v>92</v>
      </c>
      <c r="D538" s="172" t="s">
        <v>24</v>
      </c>
      <c r="E538" s="172" t="s">
        <v>53</v>
      </c>
      <c r="F538" s="172" t="s">
        <v>120</v>
      </c>
      <c r="G538" s="172" t="s">
        <v>84</v>
      </c>
      <c r="H538" s="177">
        <v>1</v>
      </c>
      <c r="I538" s="178">
        <v>0</v>
      </c>
      <c r="J538" s="176">
        <v>46063</v>
      </c>
      <c r="K538" s="172" t="s">
        <v>93</v>
      </c>
      <c r="L538" s="172" t="s">
        <v>94</v>
      </c>
      <c r="M538" s="179">
        <v>0</v>
      </c>
      <c r="N538" s="177"/>
      <c r="O538" s="177">
        <v>36</v>
      </c>
      <c r="P538" s="180">
        <v>-56.94</v>
      </c>
    </row>
    <row r="539" spans="1:16" ht="19.5" hidden="1" customHeight="1">
      <c r="A539" s="172" t="s">
        <v>2129</v>
      </c>
      <c r="B539" s="176">
        <v>46071</v>
      </c>
      <c r="C539" s="172" t="s">
        <v>81</v>
      </c>
      <c r="D539" s="172" t="s">
        <v>95</v>
      </c>
      <c r="E539" s="172" t="s">
        <v>53</v>
      </c>
      <c r="F539" s="172" t="s">
        <v>120</v>
      </c>
      <c r="G539" s="172" t="s">
        <v>84</v>
      </c>
      <c r="H539" s="177">
        <v>1</v>
      </c>
      <c r="I539" s="178">
        <v>0</v>
      </c>
      <c r="J539" s="176">
        <v>46063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-15.97</v>
      </c>
    </row>
    <row r="540" spans="1:16" ht="19.5" hidden="1" customHeight="1">
      <c r="A540" s="172" t="s">
        <v>2130</v>
      </c>
      <c r="B540" s="176">
        <v>46071</v>
      </c>
      <c r="C540" s="172" t="s">
        <v>81</v>
      </c>
      <c r="D540" s="172" t="s">
        <v>82</v>
      </c>
      <c r="E540" s="172" t="s">
        <v>42</v>
      </c>
      <c r="F540" s="172" t="s">
        <v>89</v>
      </c>
      <c r="G540" s="172" t="s">
        <v>84</v>
      </c>
      <c r="H540" s="177">
        <v>1</v>
      </c>
      <c r="I540" s="178">
        <v>0</v>
      </c>
      <c r="J540" s="176">
        <v>46071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-21.46</v>
      </c>
    </row>
    <row r="541" spans="1:16" ht="19.5" hidden="1" customHeight="1">
      <c r="A541" s="172" t="s">
        <v>2129</v>
      </c>
      <c r="B541" s="176">
        <v>46071</v>
      </c>
      <c r="C541" s="172" t="s">
        <v>92</v>
      </c>
      <c r="D541" s="172" t="s">
        <v>96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46063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0</v>
      </c>
    </row>
    <row r="542" spans="1:16" ht="19.5" hidden="1" customHeight="1">
      <c r="A542" s="172" t="s">
        <v>2129</v>
      </c>
      <c r="B542" s="176">
        <v>46071</v>
      </c>
      <c r="C542" s="172" t="s">
        <v>92</v>
      </c>
      <c r="D542" s="172" t="s">
        <v>97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0</v>
      </c>
      <c r="J542" s="176">
        <v>46063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-56.94</v>
      </c>
    </row>
    <row r="543" spans="1:16" ht="19.5" hidden="1" customHeight="1">
      <c r="A543" s="172" t="s">
        <v>2129</v>
      </c>
      <c r="B543" s="176">
        <v>46071</v>
      </c>
      <c r="C543" s="172" t="s">
        <v>81</v>
      </c>
      <c r="D543" s="172" t="s">
        <v>98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0</v>
      </c>
      <c r="J543" s="176">
        <v>46063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-15</v>
      </c>
    </row>
    <row r="544" spans="1:16" ht="19.5" hidden="1" customHeight="1">
      <c r="A544" s="172" t="s">
        <v>2131</v>
      </c>
      <c r="B544" s="176">
        <v>46071</v>
      </c>
      <c r="C544" s="172" t="s">
        <v>92</v>
      </c>
      <c r="D544" s="172" t="s">
        <v>24</v>
      </c>
      <c r="E544" s="172" t="s">
        <v>52</v>
      </c>
      <c r="F544" s="172" t="s">
        <v>90</v>
      </c>
      <c r="G544" s="172" t="s">
        <v>84</v>
      </c>
      <c r="H544" s="177">
        <v>1</v>
      </c>
      <c r="I544" s="178">
        <v>2350</v>
      </c>
      <c r="J544" s="176">
        <v>46069</v>
      </c>
      <c r="K544" s="172" t="s">
        <v>93</v>
      </c>
      <c r="L544" s="172" t="s">
        <v>94</v>
      </c>
      <c r="M544" s="179">
        <v>0.43</v>
      </c>
      <c r="N544" s="177"/>
      <c r="O544" s="177">
        <v>37</v>
      </c>
      <c r="P544" s="180">
        <v>-126.72</v>
      </c>
    </row>
    <row r="545" spans="1:16" ht="19.5" hidden="1" customHeight="1">
      <c r="A545" s="172" t="s">
        <v>2131</v>
      </c>
      <c r="B545" s="176">
        <v>46071</v>
      </c>
      <c r="C545" s="172" t="s">
        <v>100</v>
      </c>
      <c r="D545" s="172" t="s">
        <v>101</v>
      </c>
      <c r="E545" s="172" t="s">
        <v>52</v>
      </c>
      <c r="F545" s="172" t="s">
        <v>90</v>
      </c>
      <c r="G545" s="172" t="s">
        <v>84</v>
      </c>
      <c r="H545" s="177">
        <v>1</v>
      </c>
      <c r="I545" s="178">
        <v>2350</v>
      </c>
      <c r="J545" s="176">
        <v>46069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1004.75</v>
      </c>
    </row>
    <row r="546" spans="1:16" ht="19.5" hidden="1" customHeight="1">
      <c r="A546" s="172" t="s">
        <v>2131</v>
      </c>
      <c r="B546" s="176">
        <v>46071</v>
      </c>
      <c r="C546" s="172" t="s">
        <v>100</v>
      </c>
      <c r="D546" s="172" t="s">
        <v>102</v>
      </c>
      <c r="E546" s="172" t="s">
        <v>52</v>
      </c>
      <c r="F546" s="172" t="s">
        <v>90</v>
      </c>
      <c r="G546" s="172" t="s">
        <v>84</v>
      </c>
      <c r="H546" s="177">
        <v>1</v>
      </c>
      <c r="I546" s="178">
        <v>2350</v>
      </c>
      <c r="J546" s="176">
        <v>46069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10.050000000000001</v>
      </c>
    </row>
    <row r="547" spans="1:16" ht="19.5" hidden="1" customHeight="1">
      <c r="A547" s="172" t="s">
        <v>2131</v>
      </c>
      <c r="B547" s="176">
        <v>46071</v>
      </c>
      <c r="C547" s="172" t="s">
        <v>100</v>
      </c>
      <c r="D547" s="172" t="s">
        <v>103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2350</v>
      </c>
      <c r="J547" s="176">
        <v>46069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1335.2</v>
      </c>
    </row>
    <row r="548" spans="1:16" ht="19.5" hidden="1" customHeight="1">
      <c r="A548" s="172" t="s">
        <v>2131</v>
      </c>
      <c r="B548" s="176">
        <v>46071</v>
      </c>
      <c r="C548" s="172" t="s">
        <v>104</v>
      </c>
      <c r="D548" s="172" t="s">
        <v>105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2350</v>
      </c>
      <c r="J548" s="176">
        <v>46069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-1010.5</v>
      </c>
    </row>
    <row r="549" spans="1:16" ht="19.5" hidden="1" customHeight="1">
      <c r="A549" s="172" t="s">
        <v>2131</v>
      </c>
      <c r="B549" s="176">
        <v>46071</v>
      </c>
      <c r="C549" s="172" t="s">
        <v>81</v>
      </c>
      <c r="D549" s="172" t="s">
        <v>95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2350</v>
      </c>
      <c r="J549" s="176">
        <v>46069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-9.65</v>
      </c>
    </row>
    <row r="550" spans="1:16" ht="19.5" hidden="1" customHeight="1">
      <c r="A550" s="172" t="s">
        <v>2131</v>
      </c>
      <c r="B550" s="176">
        <v>46071</v>
      </c>
      <c r="C550" s="172" t="s">
        <v>81</v>
      </c>
      <c r="D550" s="172" t="s">
        <v>82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0</v>
      </c>
      <c r="J550" s="176">
        <v>46069</v>
      </c>
      <c r="K550" s="172" t="s">
        <v>85</v>
      </c>
      <c r="L550" s="172" t="s">
        <v>85</v>
      </c>
      <c r="M550" s="179">
        <v>0</v>
      </c>
      <c r="N550" s="177"/>
      <c r="O550" s="177"/>
      <c r="P550" s="180">
        <v>-19.09</v>
      </c>
    </row>
    <row r="551" spans="1:16" ht="19.5" hidden="1" customHeight="1">
      <c r="A551" s="172" t="s">
        <v>2132</v>
      </c>
      <c r="B551" s="176">
        <v>46071</v>
      </c>
      <c r="C551" s="172" t="s">
        <v>92</v>
      </c>
      <c r="D551" s="172" t="s">
        <v>24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2350</v>
      </c>
      <c r="J551" s="176">
        <v>46067</v>
      </c>
      <c r="K551" s="172" t="s">
        <v>93</v>
      </c>
      <c r="L551" s="172" t="s">
        <v>94</v>
      </c>
      <c r="M551" s="179">
        <v>0.43</v>
      </c>
      <c r="N551" s="177"/>
      <c r="O551" s="177">
        <v>36</v>
      </c>
      <c r="P551" s="180">
        <v>-105.91</v>
      </c>
    </row>
    <row r="552" spans="1:16" ht="19.5" hidden="1" customHeight="1">
      <c r="A552" s="172" t="s">
        <v>2132</v>
      </c>
      <c r="B552" s="176">
        <v>46071</v>
      </c>
      <c r="C552" s="172" t="s">
        <v>100</v>
      </c>
      <c r="D552" s="172" t="s">
        <v>101</v>
      </c>
      <c r="E552" s="172" t="s">
        <v>42</v>
      </c>
      <c r="F552" s="172" t="s">
        <v>89</v>
      </c>
      <c r="G552" s="172" t="s">
        <v>84</v>
      </c>
      <c r="H552" s="177">
        <v>1</v>
      </c>
      <c r="I552" s="178">
        <v>2350</v>
      </c>
      <c r="J552" s="176">
        <v>46067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860.95</v>
      </c>
    </row>
    <row r="553" spans="1:16" ht="19.5" hidden="1" customHeight="1">
      <c r="A553" s="172" t="s">
        <v>2132</v>
      </c>
      <c r="B553" s="176">
        <v>46071</v>
      </c>
      <c r="C553" s="172" t="s">
        <v>100</v>
      </c>
      <c r="D553" s="172" t="s">
        <v>102</v>
      </c>
      <c r="E553" s="172" t="s">
        <v>42</v>
      </c>
      <c r="F553" s="172" t="s">
        <v>89</v>
      </c>
      <c r="G553" s="172" t="s">
        <v>84</v>
      </c>
      <c r="H553" s="177">
        <v>1</v>
      </c>
      <c r="I553" s="178">
        <v>2350</v>
      </c>
      <c r="J553" s="176">
        <v>46067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8.61</v>
      </c>
    </row>
    <row r="554" spans="1:16" ht="19.5" hidden="1" customHeight="1">
      <c r="A554" s="172" t="s">
        <v>2132</v>
      </c>
      <c r="B554" s="176">
        <v>46071</v>
      </c>
      <c r="C554" s="172" t="s">
        <v>100</v>
      </c>
      <c r="D554" s="172" t="s">
        <v>103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2350</v>
      </c>
      <c r="J554" s="176">
        <v>46067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1480.44</v>
      </c>
    </row>
    <row r="555" spans="1:16" ht="19.5" hidden="1" customHeight="1">
      <c r="A555" s="172" t="s">
        <v>2132</v>
      </c>
      <c r="B555" s="176">
        <v>46071</v>
      </c>
      <c r="C555" s="172" t="s">
        <v>104</v>
      </c>
      <c r="D555" s="172" t="s">
        <v>105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2350</v>
      </c>
      <c r="J555" s="176">
        <v>46067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-1010.5</v>
      </c>
    </row>
    <row r="556" spans="1:16" ht="19.5" hidden="1" customHeight="1">
      <c r="A556" s="172" t="s">
        <v>2132</v>
      </c>
      <c r="B556" s="176">
        <v>46071</v>
      </c>
      <c r="C556" s="172" t="s">
        <v>81</v>
      </c>
      <c r="D556" s="172" t="s">
        <v>95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2350</v>
      </c>
      <c r="J556" s="176">
        <v>46067</v>
      </c>
      <c r="K556" s="172" t="s">
        <v>93</v>
      </c>
      <c r="L556" s="172" t="s">
        <v>94</v>
      </c>
      <c r="M556" s="179">
        <v>0.43</v>
      </c>
      <c r="N556" s="177"/>
      <c r="O556" s="177"/>
      <c r="P556" s="180">
        <v>-18.43</v>
      </c>
    </row>
    <row r="557" spans="1:16" ht="19.5" hidden="1" customHeight="1">
      <c r="A557" s="172" t="s">
        <v>2133</v>
      </c>
      <c r="B557" s="176">
        <v>46071</v>
      </c>
      <c r="C557" s="172" t="s">
        <v>92</v>
      </c>
      <c r="D557" s="172" t="s">
        <v>24</v>
      </c>
      <c r="E557" s="172" t="s">
        <v>57</v>
      </c>
      <c r="F557" s="172" t="s">
        <v>1263</v>
      </c>
      <c r="G557" s="172" t="s">
        <v>84</v>
      </c>
      <c r="H557" s="177">
        <v>1</v>
      </c>
      <c r="I557" s="178">
        <v>0</v>
      </c>
      <c r="J557" s="176">
        <v>46064</v>
      </c>
      <c r="K557" s="172" t="s">
        <v>93</v>
      </c>
      <c r="L557" s="172" t="s">
        <v>94</v>
      </c>
      <c r="M557" s="179">
        <v>0</v>
      </c>
      <c r="N557" s="177"/>
      <c r="O557" s="177">
        <v>37</v>
      </c>
      <c r="P557" s="180">
        <v>-56.94</v>
      </c>
    </row>
    <row r="558" spans="1:16" ht="19.5" hidden="1" customHeight="1">
      <c r="A558" s="172" t="s">
        <v>2133</v>
      </c>
      <c r="B558" s="176">
        <v>46071</v>
      </c>
      <c r="C558" s="172" t="s">
        <v>81</v>
      </c>
      <c r="D558" s="172" t="s">
        <v>95</v>
      </c>
      <c r="E558" s="172" t="s">
        <v>57</v>
      </c>
      <c r="F558" s="172" t="s">
        <v>1263</v>
      </c>
      <c r="G558" s="172" t="s">
        <v>84</v>
      </c>
      <c r="H558" s="177">
        <v>1</v>
      </c>
      <c r="I558" s="178">
        <v>0</v>
      </c>
      <c r="J558" s="176">
        <v>46064</v>
      </c>
      <c r="K558" s="172" t="s">
        <v>93</v>
      </c>
      <c r="L558" s="172" t="s">
        <v>94</v>
      </c>
      <c r="M558" s="179">
        <v>0</v>
      </c>
      <c r="N558" s="177"/>
      <c r="O558" s="177"/>
      <c r="P558" s="180">
        <v>-13.5</v>
      </c>
    </row>
    <row r="559" spans="1:16" ht="19.5" hidden="1" customHeight="1">
      <c r="A559" s="172" t="s">
        <v>2133</v>
      </c>
      <c r="B559" s="176">
        <v>46071</v>
      </c>
      <c r="C559" s="172" t="s">
        <v>92</v>
      </c>
      <c r="D559" s="172" t="s">
        <v>96</v>
      </c>
      <c r="E559" s="172" t="s">
        <v>57</v>
      </c>
      <c r="F559" s="172" t="s">
        <v>1263</v>
      </c>
      <c r="G559" s="172" t="s">
        <v>84</v>
      </c>
      <c r="H559" s="177">
        <v>1</v>
      </c>
      <c r="I559" s="178">
        <v>0</v>
      </c>
      <c r="J559" s="176">
        <v>46064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0</v>
      </c>
    </row>
    <row r="560" spans="1:16" ht="19.5" hidden="1" customHeight="1">
      <c r="A560" s="172" t="s">
        <v>2133</v>
      </c>
      <c r="B560" s="176">
        <v>46071</v>
      </c>
      <c r="C560" s="172" t="s">
        <v>92</v>
      </c>
      <c r="D560" s="172" t="s">
        <v>97</v>
      </c>
      <c r="E560" s="172" t="s">
        <v>57</v>
      </c>
      <c r="F560" s="172" t="s">
        <v>1263</v>
      </c>
      <c r="G560" s="172" t="s">
        <v>84</v>
      </c>
      <c r="H560" s="177">
        <v>1</v>
      </c>
      <c r="I560" s="178">
        <v>0</v>
      </c>
      <c r="J560" s="176">
        <v>46064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-56.94</v>
      </c>
    </row>
    <row r="561" spans="1:16" ht="19.5" hidden="1" customHeight="1">
      <c r="A561" s="172" t="s">
        <v>2133</v>
      </c>
      <c r="B561" s="176">
        <v>46071</v>
      </c>
      <c r="C561" s="172" t="s">
        <v>81</v>
      </c>
      <c r="D561" s="172" t="s">
        <v>98</v>
      </c>
      <c r="E561" s="172" t="s">
        <v>57</v>
      </c>
      <c r="F561" s="172" t="s">
        <v>1263</v>
      </c>
      <c r="G561" s="172" t="s">
        <v>84</v>
      </c>
      <c r="H561" s="177">
        <v>1</v>
      </c>
      <c r="I561" s="178">
        <v>0</v>
      </c>
      <c r="J561" s="176">
        <v>46064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-15</v>
      </c>
    </row>
    <row r="562" spans="1:16" ht="19.5" hidden="1" customHeight="1">
      <c r="A562" s="172" t="s">
        <v>2132</v>
      </c>
      <c r="B562" s="176">
        <v>46071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46067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-16.36</v>
      </c>
    </row>
    <row r="563" spans="1:16" ht="19.5" hidden="1" customHeight="1">
      <c r="A563" s="172" t="s">
        <v>2134</v>
      </c>
      <c r="B563" s="176">
        <v>46071</v>
      </c>
      <c r="C563" s="172" t="s">
        <v>92</v>
      </c>
      <c r="D563" s="172" t="s">
        <v>24</v>
      </c>
      <c r="E563" s="172" t="s">
        <v>56</v>
      </c>
      <c r="F563" s="172" t="s">
        <v>1213</v>
      </c>
      <c r="G563" s="172" t="s">
        <v>84</v>
      </c>
      <c r="H563" s="177">
        <v>1</v>
      </c>
      <c r="I563" s="178">
        <v>0</v>
      </c>
      <c r="J563" s="176">
        <v>46065</v>
      </c>
      <c r="K563" s="172" t="s">
        <v>93</v>
      </c>
      <c r="L563" s="172" t="s">
        <v>94</v>
      </c>
      <c r="M563" s="179">
        <v>0</v>
      </c>
      <c r="N563" s="177"/>
      <c r="O563" s="177">
        <v>36</v>
      </c>
      <c r="P563" s="180">
        <v>-56.94</v>
      </c>
    </row>
    <row r="564" spans="1:16" ht="19.5" hidden="1" customHeight="1">
      <c r="A564" s="172" t="s">
        <v>2134</v>
      </c>
      <c r="B564" s="176">
        <v>46071</v>
      </c>
      <c r="C564" s="172" t="s">
        <v>81</v>
      </c>
      <c r="D564" s="172" t="s">
        <v>95</v>
      </c>
      <c r="E564" s="172" t="s">
        <v>56</v>
      </c>
      <c r="F564" s="172" t="s">
        <v>1213</v>
      </c>
      <c r="G564" s="172" t="s">
        <v>84</v>
      </c>
      <c r="H564" s="177">
        <v>1</v>
      </c>
      <c r="I564" s="178">
        <v>0</v>
      </c>
      <c r="J564" s="176">
        <v>46065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-12.48</v>
      </c>
    </row>
    <row r="565" spans="1:16" ht="19.5" hidden="1" customHeight="1">
      <c r="A565" s="172" t="s">
        <v>2134</v>
      </c>
      <c r="B565" s="176">
        <v>46071</v>
      </c>
      <c r="C565" s="172" t="s">
        <v>92</v>
      </c>
      <c r="D565" s="172" t="s">
        <v>96</v>
      </c>
      <c r="E565" s="172" t="s">
        <v>56</v>
      </c>
      <c r="F565" s="172" t="s">
        <v>1213</v>
      </c>
      <c r="G565" s="172" t="s">
        <v>84</v>
      </c>
      <c r="H565" s="177">
        <v>1</v>
      </c>
      <c r="I565" s="178">
        <v>0</v>
      </c>
      <c r="J565" s="176">
        <v>46065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0</v>
      </c>
    </row>
    <row r="566" spans="1:16" ht="19.5" hidden="1" customHeight="1">
      <c r="A566" s="172" t="s">
        <v>2134</v>
      </c>
      <c r="B566" s="176">
        <v>46071</v>
      </c>
      <c r="C566" s="172" t="s">
        <v>92</v>
      </c>
      <c r="D566" s="172" t="s">
        <v>97</v>
      </c>
      <c r="E566" s="172" t="s">
        <v>56</v>
      </c>
      <c r="F566" s="172" t="s">
        <v>1213</v>
      </c>
      <c r="G566" s="172" t="s">
        <v>84</v>
      </c>
      <c r="H566" s="177">
        <v>1</v>
      </c>
      <c r="I566" s="178">
        <v>0</v>
      </c>
      <c r="J566" s="176">
        <v>46065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-56.94</v>
      </c>
    </row>
    <row r="567" spans="1:16" ht="19.5" hidden="1" customHeight="1">
      <c r="A567" s="172" t="s">
        <v>2134</v>
      </c>
      <c r="B567" s="176">
        <v>46071</v>
      </c>
      <c r="C567" s="172" t="s">
        <v>81</v>
      </c>
      <c r="D567" s="172" t="s">
        <v>98</v>
      </c>
      <c r="E567" s="172" t="s">
        <v>56</v>
      </c>
      <c r="F567" s="172" t="s">
        <v>1213</v>
      </c>
      <c r="G567" s="172" t="s">
        <v>84</v>
      </c>
      <c r="H567" s="177">
        <v>1</v>
      </c>
      <c r="I567" s="178">
        <v>0</v>
      </c>
      <c r="J567" s="176">
        <v>46065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-15</v>
      </c>
    </row>
    <row r="568" spans="1:16" ht="19.5" hidden="1" customHeight="1">
      <c r="A568" s="172" t="s">
        <v>2135</v>
      </c>
      <c r="B568" s="176">
        <v>46071</v>
      </c>
      <c r="C568" s="172" t="s">
        <v>92</v>
      </c>
      <c r="D568" s="172" t="s">
        <v>24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0</v>
      </c>
      <c r="J568" s="176">
        <v>46065</v>
      </c>
      <c r="K568" s="172" t="s">
        <v>93</v>
      </c>
      <c r="L568" s="172" t="s">
        <v>94</v>
      </c>
      <c r="M568" s="179">
        <v>0</v>
      </c>
      <c r="N568" s="177"/>
      <c r="O568" s="177">
        <v>36</v>
      </c>
      <c r="P568" s="180">
        <v>-46.77</v>
      </c>
    </row>
    <row r="569" spans="1:16" ht="19.5" hidden="1" customHeight="1">
      <c r="A569" s="172" t="s">
        <v>2135</v>
      </c>
      <c r="B569" s="176">
        <v>46071</v>
      </c>
      <c r="C569" s="172" t="s">
        <v>81</v>
      </c>
      <c r="D569" s="172" t="s">
        <v>95</v>
      </c>
      <c r="E569" s="172" t="s">
        <v>43</v>
      </c>
      <c r="F569" s="172" t="s">
        <v>125</v>
      </c>
      <c r="G569" s="172" t="s">
        <v>84</v>
      </c>
      <c r="H569" s="177">
        <v>1</v>
      </c>
      <c r="I569" s="178">
        <v>0</v>
      </c>
      <c r="J569" s="176">
        <v>46065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-12.33</v>
      </c>
    </row>
    <row r="570" spans="1:16" ht="19.5" hidden="1" customHeight="1">
      <c r="A570" s="172" t="s">
        <v>2135</v>
      </c>
      <c r="B570" s="176">
        <v>46071</v>
      </c>
      <c r="C570" s="172" t="s">
        <v>92</v>
      </c>
      <c r="D570" s="172" t="s">
        <v>96</v>
      </c>
      <c r="E570" s="172" t="s">
        <v>43</v>
      </c>
      <c r="F570" s="172" t="s">
        <v>125</v>
      </c>
      <c r="G570" s="172" t="s">
        <v>84</v>
      </c>
      <c r="H570" s="177">
        <v>1</v>
      </c>
      <c r="I570" s="178">
        <v>0</v>
      </c>
      <c r="J570" s="176">
        <v>46065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0</v>
      </c>
    </row>
    <row r="571" spans="1:16" ht="19.5" hidden="1" customHeight="1">
      <c r="A571" s="172" t="s">
        <v>2135</v>
      </c>
      <c r="B571" s="176">
        <v>46071</v>
      </c>
      <c r="C571" s="172" t="s">
        <v>92</v>
      </c>
      <c r="D571" s="172" t="s">
        <v>97</v>
      </c>
      <c r="E571" s="172" t="s">
        <v>43</v>
      </c>
      <c r="F571" s="172" t="s">
        <v>125</v>
      </c>
      <c r="G571" s="172" t="s">
        <v>84</v>
      </c>
      <c r="H571" s="177">
        <v>1</v>
      </c>
      <c r="I571" s="178">
        <v>0</v>
      </c>
      <c r="J571" s="176">
        <v>46065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-46.77</v>
      </c>
    </row>
    <row r="572" spans="1:16" ht="19.5" hidden="1" customHeight="1">
      <c r="A572" s="172" t="s">
        <v>2135</v>
      </c>
      <c r="B572" s="176">
        <v>46071</v>
      </c>
      <c r="C572" s="172" t="s">
        <v>81</v>
      </c>
      <c r="D572" s="172" t="s">
        <v>98</v>
      </c>
      <c r="E572" s="172" t="s">
        <v>43</v>
      </c>
      <c r="F572" s="172" t="s">
        <v>125</v>
      </c>
      <c r="G572" s="172" t="s">
        <v>84</v>
      </c>
      <c r="H572" s="177">
        <v>1</v>
      </c>
      <c r="I572" s="178">
        <v>0</v>
      </c>
      <c r="J572" s="176">
        <v>46065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-15</v>
      </c>
    </row>
    <row r="573" spans="1:16" ht="19.5" hidden="1" customHeight="1">
      <c r="A573" s="172" t="s">
        <v>2136</v>
      </c>
      <c r="B573" s="176">
        <v>46071</v>
      </c>
      <c r="C573" s="172" t="s">
        <v>92</v>
      </c>
      <c r="D573" s="172" t="s">
        <v>24</v>
      </c>
      <c r="E573" s="172" t="s">
        <v>58</v>
      </c>
      <c r="F573" s="172" t="s">
        <v>1300</v>
      </c>
      <c r="G573" s="172" t="s">
        <v>84</v>
      </c>
      <c r="H573" s="177">
        <v>1</v>
      </c>
      <c r="I573" s="178">
        <v>2400</v>
      </c>
      <c r="J573" s="176">
        <v>46068</v>
      </c>
      <c r="K573" s="172" t="s">
        <v>93</v>
      </c>
      <c r="L573" s="172" t="s">
        <v>94</v>
      </c>
      <c r="M573" s="179">
        <v>0.43</v>
      </c>
      <c r="N573" s="177"/>
      <c r="O573" s="177">
        <v>36</v>
      </c>
      <c r="P573" s="180">
        <v>-120.64</v>
      </c>
    </row>
    <row r="574" spans="1:16" ht="19.5" hidden="1" customHeight="1">
      <c r="A574" s="172" t="s">
        <v>2136</v>
      </c>
      <c r="B574" s="176">
        <v>46071</v>
      </c>
      <c r="C574" s="172" t="s">
        <v>100</v>
      </c>
      <c r="D574" s="172" t="s">
        <v>101</v>
      </c>
      <c r="E574" s="172" t="s">
        <v>58</v>
      </c>
      <c r="F574" s="172" t="s">
        <v>1300</v>
      </c>
      <c r="G574" s="172" t="s">
        <v>84</v>
      </c>
      <c r="H574" s="177">
        <v>1</v>
      </c>
      <c r="I574" s="178">
        <v>2400</v>
      </c>
      <c r="J574" s="176">
        <v>46068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1136.49</v>
      </c>
    </row>
    <row r="575" spans="1:16" ht="19.5" hidden="1" customHeight="1">
      <c r="A575" s="172" t="s">
        <v>2136</v>
      </c>
      <c r="B575" s="176">
        <v>46071</v>
      </c>
      <c r="C575" s="172" t="s">
        <v>100</v>
      </c>
      <c r="D575" s="172" t="s">
        <v>102</v>
      </c>
      <c r="E575" s="172" t="s">
        <v>58</v>
      </c>
      <c r="F575" s="172" t="s">
        <v>1300</v>
      </c>
      <c r="G575" s="172" t="s">
        <v>84</v>
      </c>
      <c r="H575" s="177">
        <v>1</v>
      </c>
      <c r="I575" s="178">
        <v>2400</v>
      </c>
      <c r="J575" s="176">
        <v>46068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11.36</v>
      </c>
    </row>
    <row r="576" spans="1:16" ht="19.5" hidden="1" customHeight="1">
      <c r="A576" s="172" t="s">
        <v>2136</v>
      </c>
      <c r="B576" s="176">
        <v>46071</v>
      </c>
      <c r="C576" s="172" t="s">
        <v>100</v>
      </c>
      <c r="D576" s="172" t="s">
        <v>103</v>
      </c>
      <c r="E576" s="172" t="s">
        <v>58</v>
      </c>
      <c r="F576" s="172" t="s">
        <v>1300</v>
      </c>
      <c r="G576" s="172" t="s">
        <v>84</v>
      </c>
      <c r="H576" s="177">
        <v>1</v>
      </c>
      <c r="I576" s="178">
        <v>2400</v>
      </c>
      <c r="J576" s="176">
        <v>46068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1252.1500000000001</v>
      </c>
    </row>
    <row r="577" spans="1:16" ht="19.5" hidden="1" customHeight="1">
      <c r="A577" s="172" t="s">
        <v>2136</v>
      </c>
      <c r="B577" s="176">
        <v>46071</v>
      </c>
      <c r="C577" s="172" t="s">
        <v>104</v>
      </c>
      <c r="D577" s="172" t="s">
        <v>105</v>
      </c>
      <c r="E577" s="172" t="s">
        <v>58</v>
      </c>
      <c r="F577" s="172" t="s">
        <v>1300</v>
      </c>
      <c r="G577" s="172" t="s">
        <v>84</v>
      </c>
      <c r="H577" s="177">
        <v>1</v>
      </c>
      <c r="I577" s="178">
        <v>2400</v>
      </c>
      <c r="J577" s="176">
        <v>46068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-1032</v>
      </c>
    </row>
    <row r="578" spans="1:16" ht="19.5" hidden="1" customHeight="1">
      <c r="A578" s="172" t="s">
        <v>2136</v>
      </c>
      <c r="B578" s="176">
        <v>46071</v>
      </c>
      <c r="C578" s="172" t="s">
        <v>81</v>
      </c>
      <c r="D578" s="172" t="s">
        <v>95</v>
      </c>
      <c r="E578" s="172" t="s">
        <v>58</v>
      </c>
      <c r="F578" s="172" t="s">
        <v>1300</v>
      </c>
      <c r="G578" s="172" t="s">
        <v>84</v>
      </c>
      <c r="H578" s="177">
        <v>1</v>
      </c>
      <c r="I578" s="178">
        <v>2400</v>
      </c>
      <c r="J578" s="176">
        <v>46068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-14.07</v>
      </c>
    </row>
    <row r="579" spans="1:16" ht="19.5" hidden="1" customHeight="1">
      <c r="A579" s="172" t="s">
        <v>2137</v>
      </c>
      <c r="B579" s="176">
        <v>46071</v>
      </c>
      <c r="C579" s="172" t="s">
        <v>92</v>
      </c>
      <c r="D579" s="172" t="s">
        <v>24</v>
      </c>
      <c r="E579" s="172" t="s">
        <v>52</v>
      </c>
      <c r="F579" s="172" t="s">
        <v>90</v>
      </c>
      <c r="G579" s="172" t="s">
        <v>84</v>
      </c>
      <c r="H579" s="177">
        <v>1</v>
      </c>
      <c r="I579" s="178">
        <v>2350</v>
      </c>
      <c r="J579" s="176">
        <v>46068</v>
      </c>
      <c r="K579" s="172" t="s">
        <v>93</v>
      </c>
      <c r="L579" s="172" t="s">
        <v>94</v>
      </c>
      <c r="M579" s="179">
        <v>0.43</v>
      </c>
      <c r="N579" s="177"/>
      <c r="O579" s="177">
        <v>36</v>
      </c>
      <c r="P579" s="180">
        <v>-119.74</v>
      </c>
    </row>
    <row r="580" spans="1:16" ht="19.5" hidden="1" customHeight="1">
      <c r="A580" s="172" t="s">
        <v>2137</v>
      </c>
      <c r="B580" s="176">
        <v>46071</v>
      </c>
      <c r="C580" s="172" t="s">
        <v>100</v>
      </c>
      <c r="D580" s="172" t="s">
        <v>101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2350</v>
      </c>
      <c r="J580" s="176">
        <v>46068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1004.75</v>
      </c>
    </row>
    <row r="581" spans="1:16" ht="19.5" hidden="1" customHeight="1">
      <c r="A581" s="172" t="s">
        <v>2137</v>
      </c>
      <c r="B581" s="176">
        <v>46071</v>
      </c>
      <c r="C581" s="172" t="s">
        <v>100</v>
      </c>
      <c r="D581" s="172" t="s">
        <v>102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2350</v>
      </c>
      <c r="J581" s="176">
        <v>46068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10.050000000000001</v>
      </c>
    </row>
    <row r="582" spans="1:16" ht="19.5" hidden="1" customHeight="1">
      <c r="A582" s="172" t="s">
        <v>2137</v>
      </c>
      <c r="B582" s="176">
        <v>46071</v>
      </c>
      <c r="C582" s="172" t="s">
        <v>100</v>
      </c>
      <c r="D582" s="172" t="s">
        <v>103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2350</v>
      </c>
      <c r="J582" s="176">
        <v>46068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1335.2</v>
      </c>
    </row>
    <row r="583" spans="1:16" ht="19.5" hidden="1" customHeight="1">
      <c r="A583" s="172" t="s">
        <v>2137</v>
      </c>
      <c r="B583" s="176">
        <v>46071</v>
      </c>
      <c r="C583" s="172" t="s">
        <v>104</v>
      </c>
      <c r="D583" s="172" t="s">
        <v>105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2350</v>
      </c>
      <c r="J583" s="176">
        <v>46068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-1010.5</v>
      </c>
    </row>
    <row r="584" spans="1:16" ht="19.5" hidden="1" customHeight="1">
      <c r="A584" s="172" t="s">
        <v>2137</v>
      </c>
      <c r="B584" s="176">
        <v>46071</v>
      </c>
      <c r="C584" s="172" t="s">
        <v>81</v>
      </c>
      <c r="D584" s="172" t="s">
        <v>95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2350</v>
      </c>
      <c r="J584" s="176">
        <v>46068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-11.49</v>
      </c>
    </row>
    <row r="585" spans="1:16" ht="19.5" hidden="1" customHeight="1">
      <c r="A585" s="172" t="s">
        <v>2138</v>
      </c>
      <c r="B585" s="176">
        <v>46071</v>
      </c>
      <c r="C585" s="172" t="s">
        <v>92</v>
      </c>
      <c r="D585" s="172" t="s">
        <v>24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2350</v>
      </c>
      <c r="J585" s="176">
        <v>46069</v>
      </c>
      <c r="K585" s="172" t="s">
        <v>93</v>
      </c>
      <c r="L585" s="172" t="s">
        <v>94</v>
      </c>
      <c r="M585" s="179">
        <v>0.43</v>
      </c>
      <c r="N585" s="177"/>
      <c r="O585" s="177">
        <v>37</v>
      </c>
      <c r="P585" s="180">
        <v>-126.72</v>
      </c>
    </row>
    <row r="586" spans="1:16" ht="19.5" hidden="1" customHeight="1">
      <c r="A586" s="172" t="s">
        <v>2138</v>
      </c>
      <c r="B586" s="176">
        <v>46071</v>
      </c>
      <c r="C586" s="172" t="s">
        <v>100</v>
      </c>
      <c r="D586" s="172" t="s">
        <v>101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2350</v>
      </c>
      <c r="J586" s="176">
        <v>46069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1000</v>
      </c>
    </row>
    <row r="587" spans="1:16" ht="19.5" hidden="1" customHeight="1">
      <c r="A587" s="172" t="s">
        <v>2138</v>
      </c>
      <c r="B587" s="176">
        <v>46071</v>
      </c>
      <c r="C587" s="172" t="s">
        <v>100</v>
      </c>
      <c r="D587" s="172" t="s">
        <v>102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2350</v>
      </c>
      <c r="J587" s="176">
        <v>46069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10</v>
      </c>
    </row>
    <row r="588" spans="1:16" ht="19.5" hidden="1" customHeight="1">
      <c r="A588" s="172" t="s">
        <v>2138</v>
      </c>
      <c r="B588" s="176">
        <v>46071</v>
      </c>
      <c r="C588" s="172" t="s">
        <v>100</v>
      </c>
      <c r="D588" s="172" t="s">
        <v>103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2350</v>
      </c>
      <c r="J588" s="176">
        <v>46069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1340</v>
      </c>
    </row>
    <row r="589" spans="1:16" ht="19.5" hidden="1" customHeight="1">
      <c r="A589" s="172" t="s">
        <v>2138</v>
      </c>
      <c r="B589" s="176">
        <v>46071</v>
      </c>
      <c r="C589" s="172" t="s">
        <v>104</v>
      </c>
      <c r="D589" s="172" t="s">
        <v>105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2350</v>
      </c>
      <c r="J589" s="176">
        <v>46069</v>
      </c>
      <c r="K589" s="172" t="s">
        <v>93</v>
      </c>
      <c r="L589" s="172" t="s">
        <v>94</v>
      </c>
      <c r="M589" s="179">
        <v>0.43</v>
      </c>
      <c r="N589" s="177"/>
      <c r="O589" s="177"/>
      <c r="P589" s="180">
        <v>-1010.5</v>
      </c>
    </row>
    <row r="590" spans="1:16" ht="19.5" hidden="1" customHeight="1">
      <c r="A590" s="172" t="s">
        <v>2138</v>
      </c>
      <c r="B590" s="176">
        <v>46071</v>
      </c>
      <c r="C590" s="172" t="s">
        <v>81</v>
      </c>
      <c r="D590" s="172" t="s">
        <v>95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2350</v>
      </c>
      <c r="J590" s="176">
        <v>46069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-15.92</v>
      </c>
    </row>
    <row r="591" spans="1:16" ht="19.5" hidden="1" customHeight="1">
      <c r="A591" s="172" t="s">
        <v>2139</v>
      </c>
      <c r="B591" s="176">
        <v>46071</v>
      </c>
      <c r="C591" s="172" t="s">
        <v>92</v>
      </c>
      <c r="D591" s="172" t="s">
        <v>24</v>
      </c>
      <c r="E591" s="172" t="s">
        <v>52</v>
      </c>
      <c r="F591" s="172" t="s">
        <v>90</v>
      </c>
      <c r="G591" s="172" t="s">
        <v>84</v>
      </c>
      <c r="H591" s="177">
        <v>1</v>
      </c>
      <c r="I591" s="178">
        <v>2350</v>
      </c>
      <c r="J591" s="176">
        <v>46069</v>
      </c>
      <c r="K591" s="172" t="s">
        <v>93</v>
      </c>
      <c r="L591" s="172" t="s">
        <v>94</v>
      </c>
      <c r="M591" s="179">
        <v>0.43</v>
      </c>
      <c r="N591" s="177"/>
      <c r="O591" s="177">
        <v>37</v>
      </c>
      <c r="P591" s="180">
        <v>-126.72</v>
      </c>
    </row>
    <row r="592" spans="1:16" ht="19.5" hidden="1" customHeight="1">
      <c r="A592" s="172" t="s">
        <v>2139</v>
      </c>
      <c r="B592" s="176">
        <v>46071</v>
      </c>
      <c r="C592" s="172" t="s">
        <v>100</v>
      </c>
      <c r="D592" s="172" t="s">
        <v>101</v>
      </c>
      <c r="E592" s="172" t="s">
        <v>52</v>
      </c>
      <c r="F592" s="172" t="s">
        <v>90</v>
      </c>
      <c r="G592" s="172" t="s">
        <v>84</v>
      </c>
      <c r="H592" s="177">
        <v>1</v>
      </c>
      <c r="I592" s="178">
        <v>2350</v>
      </c>
      <c r="J592" s="176">
        <v>46069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859.05</v>
      </c>
    </row>
    <row r="593" spans="1:16" ht="19.5" hidden="1" customHeight="1">
      <c r="A593" s="172" t="s">
        <v>2139</v>
      </c>
      <c r="B593" s="176">
        <v>46071</v>
      </c>
      <c r="C593" s="172" t="s">
        <v>100</v>
      </c>
      <c r="D593" s="172" t="s">
        <v>102</v>
      </c>
      <c r="E593" s="172" t="s">
        <v>52</v>
      </c>
      <c r="F593" s="172" t="s">
        <v>90</v>
      </c>
      <c r="G593" s="172" t="s">
        <v>84</v>
      </c>
      <c r="H593" s="177">
        <v>1</v>
      </c>
      <c r="I593" s="178">
        <v>2350</v>
      </c>
      <c r="J593" s="176">
        <v>46069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8.59</v>
      </c>
    </row>
    <row r="594" spans="1:16" ht="19.5" hidden="1" customHeight="1">
      <c r="A594" s="172" t="s">
        <v>2139</v>
      </c>
      <c r="B594" s="176">
        <v>46071</v>
      </c>
      <c r="C594" s="172" t="s">
        <v>100</v>
      </c>
      <c r="D594" s="172" t="s">
        <v>103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2350</v>
      </c>
      <c r="J594" s="176">
        <v>46069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1482.36</v>
      </c>
    </row>
    <row r="595" spans="1:16" ht="19.5" hidden="1" customHeight="1">
      <c r="A595" s="172" t="s">
        <v>2139</v>
      </c>
      <c r="B595" s="176">
        <v>46071</v>
      </c>
      <c r="C595" s="172" t="s">
        <v>104</v>
      </c>
      <c r="D595" s="172" t="s">
        <v>105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2350</v>
      </c>
      <c r="J595" s="176">
        <v>46069</v>
      </c>
      <c r="K595" s="172" t="s">
        <v>93</v>
      </c>
      <c r="L595" s="172" t="s">
        <v>94</v>
      </c>
      <c r="M595" s="179">
        <v>0.43</v>
      </c>
      <c r="N595" s="177"/>
      <c r="O595" s="177"/>
      <c r="P595" s="180">
        <v>-1010.5</v>
      </c>
    </row>
    <row r="596" spans="1:16" ht="19.5" hidden="1" customHeight="1">
      <c r="A596" s="172" t="s">
        <v>2139</v>
      </c>
      <c r="B596" s="176">
        <v>46071</v>
      </c>
      <c r="C596" s="172" t="s">
        <v>81</v>
      </c>
      <c r="D596" s="172" t="s">
        <v>95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46069</v>
      </c>
      <c r="K596" s="172" t="s">
        <v>93</v>
      </c>
      <c r="L596" s="172" t="s">
        <v>94</v>
      </c>
      <c r="M596" s="179">
        <v>0.43</v>
      </c>
      <c r="N596" s="177"/>
      <c r="O596" s="177"/>
      <c r="P596" s="180">
        <v>-14.5</v>
      </c>
    </row>
    <row r="597" spans="1:16" ht="19.5" hidden="1" customHeight="1">
      <c r="A597" s="172" t="s">
        <v>2136</v>
      </c>
      <c r="B597" s="176">
        <v>46071</v>
      </c>
      <c r="C597" s="172" t="s">
        <v>81</v>
      </c>
      <c r="D597" s="172" t="s">
        <v>82</v>
      </c>
      <c r="E597" s="172" t="s">
        <v>58</v>
      </c>
      <c r="F597" s="172" t="s">
        <v>1300</v>
      </c>
      <c r="G597" s="172" t="s">
        <v>84</v>
      </c>
      <c r="H597" s="177">
        <v>1</v>
      </c>
      <c r="I597" s="178">
        <v>0</v>
      </c>
      <c r="J597" s="176">
        <v>46068</v>
      </c>
      <c r="K597" s="172" t="s">
        <v>85</v>
      </c>
      <c r="L597" s="172" t="s">
        <v>85</v>
      </c>
      <c r="M597" s="179">
        <v>0</v>
      </c>
      <c r="N597" s="177"/>
      <c r="O597" s="177"/>
      <c r="P597" s="180">
        <v>-21.59</v>
      </c>
    </row>
    <row r="598" spans="1:16" ht="19.5" hidden="1" customHeight="1">
      <c r="A598" s="172" t="s">
        <v>2139</v>
      </c>
      <c r="B598" s="176">
        <v>46071</v>
      </c>
      <c r="C598" s="172" t="s">
        <v>81</v>
      </c>
      <c r="D598" s="172" t="s">
        <v>82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46069</v>
      </c>
      <c r="K598" s="172" t="s">
        <v>85</v>
      </c>
      <c r="L598" s="172" t="s">
        <v>85</v>
      </c>
      <c r="M598" s="179">
        <v>0</v>
      </c>
      <c r="N598" s="177"/>
      <c r="O598" s="177"/>
      <c r="P598" s="180">
        <v>-16.32</v>
      </c>
    </row>
    <row r="599" spans="1:16" ht="19.5" hidden="1" customHeight="1">
      <c r="A599" s="172" t="s">
        <v>2138</v>
      </c>
      <c r="B599" s="176">
        <v>46071</v>
      </c>
      <c r="C599" s="172" t="s">
        <v>81</v>
      </c>
      <c r="D599" s="172" t="s">
        <v>82</v>
      </c>
      <c r="E599" s="172" t="s">
        <v>53</v>
      </c>
      <c r="F599" s="172" t="s">
        <v>120</v>
      </c>
      <c r="G599" s="172" t="s">
        <v>84</v>
      </c>
      <c r="H599" s="177">
        <v>1</v>
      </c>
      <c r="I599" s="178">
        <v>0</v>
      </c>
      <c r="J599" s="176">
        <v>46069</v>
      </c>
      <c r="K599" s="172" t="s">
        <v>85</v>
      </c>
      <c r="L599" s="172" t="s">
        <v>85</v>
      </c>
      <c r="M599" s="179">
        <v>0</v>
      </c>
      <c r="N599" s="177"/>
      <c r="O599" s="177"/>
      <c r="P599" s="180">
        <v>-19</v>
      </c>
    </row>
    <row r="600" spans="1:16" ht="19.5" hidden="1" customHeight="1">
      <c r="A600" s="172" t="s">
        <v>2140</v>
      </c>
      <c r="B600" s="176">
        <v>46071</v>
      </c>
      <c r="C600" s="172" t="s">
        <v>92</v>
      </c>
      <c r="D600" s="172" t="s">
        <v>24</v>
      </c>
      <c r="E600" s="172" t="s">
        <v>53</v>
      </c>
      <c r="F600" s="172" t="s">
        <v>120</v>
      </c>
      <c r="G600" s="172" t="s">
        <v>84</v>
      </c>
      <c r="H600" s="177">
        <v>1</v>
      </c>
      <c r="I600" s="178">
        <v>0</v>
      </c>
      <c r="J600" s="176">
        <v>46062</v>
      </c>
      <c r="K600" s="172" t="s">
        <v>93</v>
      </c>
      <c r="L600" s="172" t="s">
        <v>94</v>
      </c>
      <c r="M600" s="179">
        <v>0</v>
      </c>
      <c r="N600" s="177"/>
      <c r="O600" s="177">
        <v>39</v>
      </c>
      <c r="P600" s="180">
        <v>-56.94</v>
      </c>
    </row>
    <row r="601" spans="1:16" ht="19.5" hidden="1" customHeight="1">
      <c r="A601" s="172" t="s">
        <v>2140</v>
      </c>
      <c r="B601" s="176">
        <v>46071</v>
      </c>
      <c r="C601" s="172" t="s">
        <v>81</v>
      </c>
      <c r="D601" s="172" t="s">
        <v>95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0</v>
      </c>
      <c r="J601" s="176">
        <v>46062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-25</v>
      </c>
    </row>
    <row r="602" spans="1:16" ht="19.5" hidden="1" customHeight="1">
      <c r="A602" s="172" t="s">
        <v>2141</v>
      </c>
      <c r="B602" s="176">
        <v>46071</v>
      </c>
      <c r="C602" s="172" t="s">
        <v>92</v>
      </c>
      <c r="D602" s="172" t="s">
        <v>24</v>
      </c>
      <c r="E602" s="172" t="s">
        <v>41</v>
      </c>
      <c r="F602" s="172" t="s">
        <v>83</v>
      </c>
      <c r="G602" s="172" t="s">
        <v>84</v>
      </c>
      <c r="H602" s="177">
        <v>1</v>
      </c>
      <c r="I602" s="178">
        <v>0</v>
      </c>
      <c r="J602" s="176">
        <v>46066</v>
      </c>
      <c r="K602" s="172" t="s">
        <v>93</v>
      </c>
      <c r="L602" s="172" t="s">
        <v>94</v>
      </c>
      <c r="M602" s="179">
        <v>0</v>
      </c>
      <c r="N602" s="177"/>
      <c r="O602" s="177">
        <v>36</v>
      </c>
      <c r="P602" s="180">
        <v>-46.77</v>
      </c>
    </row>
    <row r="603" spans="1:16" ht="19.5" hidden="1" customHeight="1">
      <c r="A603" s="172" t="s">
        <v>2141</v>
      </c>
      <c r="B603" s="176">
        <v>46071</v>
      </c>
      <c r="C603" s="172" t="s">
        <v>81</v>
      </c>
      <c r="D603" s="172" t="s">
        <v>95</v>
      </c>
      <c r="E603" s="172" t="s">
        <v>41</v>
      </c>
      <c r="F603" s="172" t="s">
        <v>83</v>
      </c>
      <c r="G603" s="172" t="s">
        <v>84</v>
      </c>
      <c r="H603" s="177">
        <v>1</v>
      </c>
      <c r="I603" s="178">
        <v>0</v>
      </c>
      <c r="J603" s="176">
        <v>46066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-19.489999999999998</v>
      </c>
    </row>
    <row r="604" spans="1:16" ht="19.5" hidden="1" customHeight="1">
      <c r="A604" s="172" t="s">
        <v>2140</v>
      </c>
      <c r="B604" s="176">
        <v>46071</v>
      </c>
      <c r="C604" s="172" t="s">
        <v>92</v>
      </c>
      <c r="D604" s="172" t="s">
        <v>96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0</v>
      </c>
      <c r="J604" s="176">
        <v>46062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hidden="1" customHeight="1">
      <c r="A605" s="172" t="s">
        <v>2140</v>
      </c>
      <c r="B605" s="176">
        <v>46071</v>
      </c>
      <c r="C605" s="172" t="s">
        <v>92</v>
      </c>
      <c r="D605" s="172" t="s">
        <v>97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0</v>
      </c>
      <c r="J605" s="176">
        <v>46062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-56.94</v>
      </c>
    </row>
    <row r="606" spans="1:16" ht="19.5" hidden="1" customHeight="1">
      <c r="A606" s="172" t="s">
        <v>2140</v>
      </c>
      <c r="B606" s="176">
        <v>46071</v>
      </c>
      <c r="C606" s="172" t="s">
        <v>81</v>
      </c>
      <c r="D606" s="172" t="s">
        <v>98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0</v>
      </c>
      <c r="J606" s="176">
        <v>46062</v>
      </c>
      <c r="K606" s="172" t="s">
        <v>93</v>
      </c>
      <c r="L606" s="172" t="s">
        <v>94</v>
      </c>
      <c r="M606" s="179">
        <v>0</v>
      </c>
      <c r="N606" s="177"/>
      <c r="O606" s="177"/>
      <c r="P606" s="180">
        <v>-15</v>
      </c>
    </row>
    <row r="607" spans="1:16" ht="19.5" hidden="1" customHeight="1">
      <c r="A607" s="172" t="s">
        <v>2141</v>
      </c>
      <c r="B607" s="176">
        <v>46071</v>
      </c>
      <c r="C607" s="172" t="s">
        <v>92</v>
      </c>
      <c r="D607" s="172" t="s">
        <v>96</v>
      </c>
      <c r="E607" s="172" t="s">
        <v>41</v>
      </c>
      <c r="F607" s="172" t="s">
        <v>83</v>
      </c>
      <c r="G607" s="172" t="s">
        <v>84</v>
      </c>
      <c r="H607" s="177">
        <v>1</v>
      </c>
      <c r="I607" s="178">
        <v>0</v>
      </c>
      <c r="J607" s="176">
        <v>46066</v>
      </c>
      <c r="K607" s="172" t="s">
        <v>93</v>
      </c>
      <c r="L607" s="172" t="s">
        <v>94</v>
      </c>
      <c r="M607" s="179">
        <v>0</v>
      </c>
      <c r="N607" s="177"/>
      <c r="O607" s="177"/>
      <c r="P607" s="180">
        <v>0</v>
      </c>
    </row>
    <row r="608" spans="1:16" ht="19.5" hidden="1" customHeight="1">
      <c r="A608" s="172" t="s">
        <v>2141</v>
      </c>
      <c r="B608" s="176">
        <v>46071</v>
      </c>
      <c r="C608" s="172" t="s">
        <v>92</v>
      </c>
      <c r="D608" s="172" t="s">
        <v>97</v>
      </c>
      <c r="E608" s="172" t="s">
        <v>41</v>
      </c>
      <c r="F608" s="172" t="s">
        <v>83</v>
      </c>
      <c r="G608" s="172" t="s">
        <v>84</v>
      </c>
      <c r="H608" s="177">
        <v>1</v>
      </c>
      <c r="I608" s="178">
        <v>0</v>
      </c>
      <c r="J608" s="176">
        <v>46066</v>
      </c>
      <c r="K608" s="172" t="s">
        <v>93</v>
      </c>
      <c r="L608" s="172" t="s">
        <v>94</v>
      </c>
      <c r="M608" s="179">
        <v>0</v>
      </c>
      <c r="N608" s="177"/>
      <c r="O608" s="177"/>
      <c r="P608" s="180">
        <v>-46.77</v>
      </c>
    </row>
    <row r="609" spans="1:16" ht="19.5" hidden="1" customHeight="1">
      <c r="A609" s="172" t="s">
        <v>2141</v>
      </c>
      <c r="B609" s="176">
        <v>46071</v>
      </c>
      <c r="C609" s="172" t="s">
        <v>81</v>
      </c>
      <c r="D609" s="172" t="s">
        <v>98</v>
      </c>
      <c r="E609" s="172" t="s">
        <v>41</v>
      </c>
      <c r="F609" s="172" t="s">
        <v>83</v>
      </c>
      <c r="G609" s="172" t="s">
        <v>84</v>
      </c>
      <c r="H609" s="177">
        <v>1</v>
      </c>
      <c r="I609" s="178">
        <v>0</v>
      </c>
      <c r="J609" s="176">
        <v>46066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-15</v>
      </c>
    </row>
    <row r="610" spans="1:16" ht="19.5" hidden="1" customHeight="1">
      <c r="A610" s="172" t="s">
        <v>2142</v>
      </c>
      <c r="B610" s="176">
        <v>46071</v>
      </c>
      <c r="C610" s="172" t="s">
        <v>92</v>
      </c>
      <c r="D610" s="172" t="s">
        <v>24</v>
      </c>
      <c r="E610" s="172" t="s">
        <v>39</v>
      </c>
      <c r="F610" s="172" t="s">
        <v>117</v>
      </c>
      <c r="G610" s="172" t="s">
        <v>84</v>
      </c>
      <c r="H610" s="177">
        <v>1</v>
      </c>
      <c r="I610" s="178">
        <v>0</v>
      </c>
      <c r="J610" s="176">
        <v>46064</v>
      </c>
      <c r="K610" s="172" t="s">
        <v>93</v>
      </c>
      <c r="L610" s="172" t="s">
        <v>94</v>
      </c>
      <c r="M610" s="179">
        <v>0</v>
      </c>
      <c r="N610" s="177"/>
      <c r="O610" s="177">
        <v>37</v>
      </c>
      <c r="P610" s="180">
        <v>-46.77</v>
      </c>
    </row>
    <row r="611" spans="1:16" ht="19.5" hidden="1" customHeight="1">
      <c r="A611" s="172" t="s">
        <v>2142</v>
      </c>
      <c r="B611" s="176">
        <v>46071</v>
      </c>
      <c r="C611" s="172" t="s">
        <v>81</v>
      </c>
      <c r="D611" s="172" t="s">
        <v>95</v>
      </c>
      <c r="E611" s="172" t="s">
        <v>39</v>
      </c>
      <c r="F611" s="172" t="s">
        <v>117</v>
      </c>
      <c r="G611" s="172" t="s">
        <v>84</v>
      </c>
      <c r="H611" s="177">
        <v>1</v>
      </c>
      <c r="I611" s="178">
        <v>0</v>
      </c>
      <c r="J611" s="176">
        <v>46064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-14.69</v>
      </c>
    </row>
    <row r="612" spans="1:16" ht="19.5" hidden="1" customHeight="1">
      <c r="A612" s="172" t="s">
        <v>2142</v>
      </c>
      <c r="B612" s="176">
        <v>46071</v>
      </c>
      <c r="C612" s="172" t="s">
        <v>92</v>
      </c>
      <c r="D612" s="172" t="s">
        <v>96</v>
      </c>
      <c r="E612" s="172" t="s">
        <v>39</v>
      </c>
      <c r="F612" s="172" t="s">
        <v>117</v>
      </c>
      <c r="G612" s="172" t="s">
        <v>84</v>
      </c>
      <c r="H612" s="177">
        <v>1</v>
      </c>
      <c r="I612" s="178">
        <v>0</v>
      </c>
      <c r="J612" s="176">
        <v>46064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0</v>
      </c>
    </row>
    <row r="613" spans="1:16" ht="19.5" hidden="1" customHeight="1">
      <c r="A613" s="172" t="s">
        <v>2142</v>
      </c>
      <c r="B613" s="176">
        <v>46071</v>
      </c>
      <c r="C613" s="172" t="s">
        <v>92</v>
      </c>
      <c r="D613" s="172" t="s">
        <v>97</v>
      </c>
      <c r="E613" s="172" t="s">
        <v>39</v>
      </c>
      <c r="F613" s="172" t="s">
        <v>117</v>
      </c>
      <c r="G613" s="172" t="s">
        <v>84</v>
      </c>
      <c r="H613" s="177">
        <v>1</v>
      </c>
      <c r="I613" s="178">
        <v>0</v>
      </c>
      <c r="J613" s="176">
        <v>46064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-46.77</v>
      </c>
    </row>
    <row r="614" spans="1:16" ht="19.5" hidden="1" customHeight="1">
      <c r="A614" s="172" t="s">
        <v>2142</v>
      </c>
      <c r="B614" s="176">
        <v>46071</v>
      </c>
      <c r="C614" s="172" t="s">
        <v>81</v>
      </c>
      <c r="D614" s="172" t="s">
        <v>98</v>
      </c>
      <c r="E614" s="172" t="s">
        <v>39</v>
      </c>
      <c r="F614" s="172" t="s">
        <v>117</v>
      </c>
      <c r="G614" s="172" t="s">
        <v>84</v>
      </c>
      <c r="H614" s="177">
        <v>1</v>
      </c>
      <c r="I614" s="178">
        <v>0</v>
      </c>
      <c r="J614" s="176">
        <v>46064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-15</v>
      </c>
    </row>
    <row r="615" spans="1:16" ht="19.5" hidden="1" customHeight="1">
      <c r="A615" s="172" t="s">
        <v>2143</v>
      </c>
      <c r="B615" s="176">
        <v>46071</v>
      </c>
      <c r="C615" s="172" t="s">
        <v>81</v>
      </c>
      <c r="D615" s="172" t="s">
        <v>82</v>
      </c>
      <c r="E615" s="172" t="s">
        <v>57</v>
      </c>
      <c r="F615" s="172" t="s">
        <v>1263</v>
      </c>
      <c r="G615" s="172" t="s">
        <v>84</v>
      </c>
      <c r="H615" s="177">
        <v>1</v>
      </c>
      <c r="I615" s="178">
        <v>0</v>
      </c>
      <c r="J615" s="176">
        <v>46071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-18.73</v>
      </c>
    </row>
    <row r="616" spans="1:16" ht="19.5" hidden="1" customHeight="1">
      <c r="A616" s="172" t="s">
        <v>2144</v>
      </c>
      <c r="B616" s="176">
        <v>46071</v>
      </c>
      <c r="C616" s="172" t="s">
        <v>92</v>
      </c>
      <c r="D616" s="172" t="s">
        <v>24</v>
      </c>
      <c r="E616" s="172" t="s">
        <v>39</v>
      </c>
      <c r="F616" s="172" t="s">
        <v>117</v>
      </c>
      <c r="G616" s="172" t="s">
        <v>84</v>
      </c>
      <c r="H616" s="177">
        <v>1</v>
      </c>
      <c r="I616" s="178">
        <v>2350</v>
      </c>
      <c r="J616" s="176">
        <v>46070</v>
      </c>
      <c r="K616" s="172" t="s">
        <v>93</v>
      </c>
      <c r="L616" s="172" t="s">
        <v>94</v>
      </c>
      <c r="M616" s="179">
        <v>0.43</v>
      </c>
      <c r="N616" s="177"/>
      <c r="O616" s="177">
        <v>39</v>
      </c>
      <c r="P616" s="180">
        <v>-125.62</v>
      </c>
    </row>
    <row r="617" spans="1:16" ht="19.5" hidden="1" customHeight="1">
      <c r="A617" s="172" t="s">
        <v>2144</v>
      </c>
      <c r="B617" s="176">
        <v>46071</v>
      </c>
      <c r="C617" s="172" t="s">
        <v>100</v>
      </c>
      <c r="D617" s="172" t="s">
        <v>101</v>
      </c>
      <c r="E617" s="172" t="s">
        <v>39</v>
      </c>
      <c r="F617" s="172" t="s">
        <v>117</v>
      </c>
      <c r="G617" s="172" t="s">
        <v>84</v>
      </c>
      <c r="H617" s="177">
        <v>1</v>
      </c>
      <c r="I617" s="178">
        <v>2350</v>
      </c>
      <c r="J617" s="176">
        <v>46070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1369.11</v>
      </c>
    </row>
    <row r="618" spans="1:16" ht="19.5" hidden="1" customHeight="1">
      <c r="A618" s="172" t="s">
        <v>2144</v>
      </c>
      <c r="B618" s="176">
        <v>46071</v>
      </c>
      <c r="C618" s="172" t="s">
        <v>100</v>
      </c>
      <c r="D618" s="172" t="s">
        <v>102</v>
      </c>
      <c r="E618" s="172" t="s">
        <v>39</v>
      </c>
      <c r="F618" s="172" t="s">
        <v>117</v>
      </c>
      <c r="G618" s="172" t="s">
        <v>84</v>
      </c>
      <c r="H618" s="177">
        <v>1</v>
      </c>
      <c r="I618" s="178">
        <v>2350</v>
      </c>
      <c r="J618" s="176">
        <v>46070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13.69</v>
      </c>
    </row>
    <row r="619" spans="1:16" ht="19.5" hidden="1" customHeight="1">
      <c r="A619" s="172" t="s">
        <v>2144</v>
      </c>
      <c r="B619" s="176">
        <v>46071</v>
      </c>
      <c r="C619" s="172" t="s">
        <v>100</v>
      </c>
      <c r="D619" s="172" t="s">
        <v>103</v>
      </c>
      <c r="E619" s="172" t="s">
        <v>39</v>
      </c>
      <c r="F619" s="172" t="s">
        <v>117</v>
      </c>
      <c r="G619" s="172" t="s">
        <v>84</v>
      </c>
      <c r="H619" s="177">
        <v>1</v>
      </c>
      <c r="I619" s="178">
        <v>2350</v>
      </c>
      <c r="J619" s="176">
        <v>46070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967.2</v>
      </c>
    </row>
    <row r="620" spans="1:16" ht="19.5" hidden="1" customHeight="1">
      <c r="A620" s="172" t="s">
        <v>2144</v>
      </c>
      <c r="B620" s="176">
        <v>46071</v>
      </c>
      <c r="C620" s="172" t="s">
        <v>104</v>
      </c>
      <c r="D620" s="172" t="s">
        <v>105</v>
      </c>
      <c r="E620" s="172" t="s">
        <v>39</v>
      </c>
      <c r="F620" s="172" t="s">
        <v>117</v>
      </c>
      <c r="G620" s="172" t="s">
        <v>84</v>
      </c>
      <c r="H620" s="177">
        <v>1</v>
      </c>
      <c r="I620" s="178">
        <v>2350</v>
      </c>
      <c r="J620" s="176">
        <v>46070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-1010.5</v>
      </c>
    </row>
    <row r="621" spans="1:16" ht="19.5" hidden="1" customHeight="1">
      <c r="A621" s="172" t="s">
        <v>2144</v>
      </c>
      <c r="B621" s="176">
        <v>46071</v>
      </c>
      <c r="C621" s="172" t="s">
        <v>81</v>
      </c>
      <c r="D621" s="172" t="s">
        <v>95</v>
      </c>
      <c r="E621" s="172" t="s">
        <v>39</v>
      </c>
      <c r="F621" s="172" t="s">
        <v>117</v>
      </c>
      <c r="G621" s="172" t="s">
        <v>84</v>
      </c>
      <c r="H621" s="177">
        <v>1</v>
      </c>
      <c r="I621" s="178">
        <v>2350</v>
      </c>
      <c r="J621" s="176">
        <v>46070</v>
      </c>
      <c r="K621" s="172" t="s">
        <v>93</v>
      </c>
      <c r="L621" s="172" t="s">
        <v>94</v>
      </c>
      <c r="M621" s="179">
        <v>0.43</v>
      </c>
      <c r="N621" s="177"/>
      <c r="O621" s="177"/>
      <c r="P621" s="180">
        <v>-12.61</v>
      </c>
    </row>
    <row r="622" spans="1:16" ht="19.5" hidden="1" customHeight="1">
      <c r="A622" s="172" t="s">
        <v>2145</v>
      </c>
      <c r="B622" s="176">
        <v>46071</v>
      </c>
      <c r="C622" s="172" t="s">
        <v>92</v>
      </c>
      <c r="D622" s="172" t="s">
        <v>24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2350</v>
      </c>
      <c r="J622" s="176">
        <v>46067</v>
      </c>
      <c r="K622" s="172" t="s">
        <v>93</v>
      </c>
      <c r="L622" s="172" t="s">
        <v>94</v>
      </c>
      <c r="M622" s="179">
        <v>0.43</v>
      </c>
      <c r="N622" s="177"/>
      <c r="O622" s="177">
        <v>36</v>
      </c>
      <c r="P622" s="180">
        <v>-119.74</v>
      </c>
    </row>
    <row r="623" spans="1:16" ht="19.5" hidden="1" customHeight="1">
      <c r="A623" s="172" t="s">
        <v>2145</v>
      </c>
      <c r="B623" s="176">
        <v>46071</v>
      </c>
      <c r="C623" s="172" t="s">
        <v>100</v>
      </c>
      <c r="D623" s="172" t="s">
        <v>101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2350</v>
      </c>
      <c r="J623" s="176">
        <v>46067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852.38</v>
      </c>
    </row>
    <row r="624" spans="1:16" ht="19.5" hidden="1" customHeight="1">
      <c r="A624" s="172" t="s">
        <v>2145</v>
      </c>
      <c r="B624" s="176">
        <v>46071</v>
      </c>
      <c r="C624" s="172" t="s">
        <v>100</v>
      </c>
      <c r="D624" s="172" t="s">
        <v>102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2350</v>
      </c>
      <c r="J624" s="176">
        <v>46067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8.52</v>
      </c>
    </row>
    <row r="625" spans="1:16" ht="19.5" hidden="1" customHeight="1">
      <c r="A625" s="172" t="s">
        <v>2145</v>
      </c>
      <c r="B625" s="176">
        <v>46071</v>
      </c>
      <c r="C625" s="172" t="s">
        <v>100</v>
      </c>
      <c r="D625" s="172" t="s">
        <v>103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2350</v>
      </c>
      <c r="J625" s="176">
        <v>46067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1489.1</v>
      </c>
    </row>
    <row r="626" spans="1:16" ht="19.5" hidden="1" customHeight="1">
      <c r="A626" s="172" t="s">
        <v>2145</v>
      </c>
      <c r="B626" s="176">
        <v>46071</v>
      </c>
      <c r="C626" s="172" t="s">
        <v>104</v>
      </c>
      <c r="D626" s="172" t="s">
        <v>105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2350</v>
      </c>
      <c r="J626" s="176">
        <v>46067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-1010.5</v>
      </c>
    </row>
    <row r="627" spans="1:16" ht="19.5" hidden="1" customHeight="1">
      <c r="A627" s="172" t="s">
        <v>2145</v>
      </c>
      <c r="B627" s="176">
        <v>46071</v>
      </c>
      <c r="C627" s="172" t="s">
        <v>81</v>
      </c>
      <c r="D627" s="172" t="s">
        <v>95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2350</v>
      </c>
      <c r="J627" s="176">
        <v>46067</v>
      </c>
      <c r="K627" s="172" t="s">
        <v>93</v>
      </c>
      <c r="L627" s="172" t="s">
        <v>94</v>
      </c>
      <c r="M627" s="179">
        <v>0.43</v>
      </c>
      <c r="N627" s="177"/>
      <c r="O627" s="177"/>
      <c r="P627" s="180">
        <v>-19.82</v>
      </c>
    </row>
    <row r="628" spans="1:16" ht="19.5" hidden="1" customHeight="1">
      <c r="A628" s="172" t="s">
        <v>2146</v>
      </c>
      <c r="B628" s="176">
        <v>46071</v>
      </c>
      <c r="C628" s="172" t="s">
        <v>81</v>
      </c>
      <c r="D628" s="172" t="s">
        <v>82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0</v>
      </c>
      <c r="J628" s="176">
        <v>46071</v>
      </c>
      <c r="K628" s="172" t="s">
        <v>85</v>
      </c>
      <c r="L628" s="172" t="s">
        <v>85</v>
      </c>
      <c r="M628" s="179">
        <v>0</v>
      </c>
      <c r="N628" s="177"/>
      <c r="O628" s="177"/>
      <c r="P628" s="180">
        <v>-21.03</v>
      </c>
    </row>
    <row r="629" spans="1:16" ht="19.5" hidden="1" customHeight="1">
      <c r="A629" s="172" t="s">
        <v>2144</v>
      </c>
      <c r="B629" s="176">
        <v>46071</v>
      </c>
      <c r="C629" s="172" t="s">
        <v>81</v>
      </c>
      <c r="D629" s="172" t="s">
        <v>82</v>
      </c>
      <c r="E629" s="172" t="s">
        <v>39</v>
      </c>
      <c r="F629" s="172" t="s">
        <v>117</v>
      </c>
      <c r="G629" s="172" t="s">
        <v>84</v>
      </c>
      <c r="H629" s="177">
        <v>1</v>
      </c>
      <c r="I629" s="178">
        <v>0</v>
      </c>
      <c r="J629" s="176">
        <v>46070</v>
      </c>
      <c r="K629" s="172" t="s">
        <v>85</v>
      </c>
      <c r="L629" s="172" t="s">
        <v>85</v>
      </c>
      <c r="M629" s="179">
        <v>0</v>
      </c>
      <c r="N629" s="177"/>
      <c r="O629" s="177"/>
      <c r="P629" s="180">
        <v>-26.01</v>
      </c>
    </row>
    <row r="630" spans="1:16" ht="19.5" hidden="1" customHeight="1">
      <c r="A630" s="172" t="s">
        <v>2147</v>
      </c>
      <c r="B630" s="176">
        <v>46071</v>
      </c>
      <c r="C630" s="172" t="s">
        <v>81</v>
      </c>
      <c r="D630" s="172" t="s">
        <v>82</v>
      </c>
      <c r="E630" s="172" t="s">
        <v>58</v>
      </c>
      <c r="F630" s="172" t="s">
        <v>1300</v>
      </c>
      <c r="G630" s="172" t="s">
        <v>84</v>
      </c>
      <c r="H630" s="177">
        <v>1</v>
      </c>
      <c r="I630" s="178">
        <v>0</v>
      </c>
      <c r="J630" s="176">
        <v>46071</v>
      </c>
      <c r="K630" s="172" t="s">
        <v>85</v>
      </c>
      <c r="L630" s="172" t="s">
        <v>85</v>
      </c>
      <c r="M630" s="179">
        <v>0</v>
      </c>
      <c r="N630" s="177"/>
      <c r="O630" s="177"/>
      <c r="P630" s="180">
        <v>-17.88</v>
      </c>
    </row>
    <row r="631" spans="1:16" ht="19.5" hidden="1" customHeight="1">
      <c r="A631" s="172" t="s">
        <v>2148</v>
      </c>
      <c r="B631" s="176">
        <v>46071</v>
      </c>
      <c r="C631" s="172" t="s">
        <v>92</v>
      </c>
      <c r="D631" s="172" t="s">
        <v>24</v>
      </c>
      <c r="E631" s="172" t="s">
        <v>60</v>
      </c>
      <c r="F631" s="172" t="s">
        <v>1426</v>
      </c>
      <c r="G631" s="172" t="s">
        <v>84</v>
      </c>
      <c r="H631" s="177">
        <v>1</v>
      </c>
      <c r="I631" s="178">
        <v>2400</v>
      </c>
      <c r="J631" s="176">
        <v>46069</v>
      </c>
      <c r="K631" s="172" t="s">
        <v>93</v>
      </c>
      <c r="L631" s="172" t="s">
        <v>94</v>
      </c>
      <c r="M631" s="179">
        <v>0.43</v>
      </c>
      <c r="N631" s="177"/>
      <c r="O631" s="177">
        <v>37</v>
      </c>
      <c r="P631" s="180">
        <v>-127.72</v>
      </c>
    </row>
    <row r="632" spans="1:16" ht="19.5" hidden="1" customHeight="1">
      <c r="A632" s="172" t="s">
        <v>2148</v>
      </c>
      <c r="B632" s="176">
        <v>46071</v>
      </c>
      <c r="C632" s="172" t="s">
        <v>100</v>
      </c>
      <c r="D632" s="172" t="s">
        <v>101</v>
      </c>
      <c r="E632" s="172" t="s">
        <v>60</v>
      </c>
      <c r="F632" s="172" t="s">
        <v>1426</v>
      </c>
      <c r="G632" s="172" t="s">
        <v>84</v>
      </c>
      <c r="H632" s="177">
        <v>1</v>
      </c>
      <c r="I632" s="178">
        <v>2400</v>
      </c>
      <c r="J632" s="176">
        <v>46069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893.33</v>
      </c>
    </row>
    <row r="633" spans="1:16" ht="19.5" hidden="1" customHeight="1">
      <c r="A633" s="172" t="s">
        <v>2148</v>
      </c>
      <c r="B633" s="176">
        <v>46071</v>
      </c>
      <c r="C633" s="172" t="s">
        <v>100</v>
      </c>
      <c r="D633" s="172" t="s">
        <v>102</v>
      </c>
      <c r="E633" s="172" t="s">
        <v>60</v>
      </c>
      <c r="F633" s="172" t="s">
        <v>1426</v>
      </c>
      <c r="G633" s="172" t="s">
        <v>84</v>
      </c>
      <c r="H633" s="177">
        <v>1</v>
      </c>
      <c r="I633" s="178">
        <v>2400</v>
      </c>
      <c r="J633" s="176">
        <v>46069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8.93</v>
      </c>
    </row>
    <row r="634" spans="1:16" ht="19.5" hidden="1" customHeight="1">
      <c r="A634" s="172" t="s">
        <v>2148</v>
      </c>
      <c r="B634" s="176">
        <v>46071</v>
      </c>
      <c r="C634" s="172" t="s">
        <v>100</v>
      </c>
      <c r="D634" s="172" t="s">
        <v>103</v>
      </c>
      <c r="E634" s="172" t="s">
        <v>60</v>
      </c>
      <c r="F634" s="172" t="s">
        <v>1426</v>
      </c>
      <c r="G634" s="172" t="s">
        <v>84</v>
      </c>
      <c r="H634" s="177">
        <v>1</v>
      </c>
      <c r="I634" s="178">
        <v>2400</v>
      </c>
      <c r="J634" s="176">
        <v>46069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1497.74</v>
      </c>
    </row>
    <row r="635" spans="1:16" ht="19.5" hidden="1" customHeight="1">
      <c r="A635" s="172" t="s">
        <v>2148</v>
      </c>
      <c r="B635" s="176">
        <v>46071</v>
      </c>
      <c r="C635" s="172" t="s">
        <v>104</v>
      </c>
      <c r="D635" s="172" t="s">
        <v>105</v>
      </c>
      <c r="E635" s="172" t="s">
        <v>60</v>
      </c>
      <c r="F635" s="172" t="s">
        <v>1426</v>
      </c>
      <c r="G635" s="172" t="s">
        <v>84</v>
      </c>
      <c r="H635" s="177">
        <v>1</v>
      </c>
      <c r="I635" s="178">
        <v>2400</v>
      </c>
      <c r="J635" s="176">
        <v>46069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-1032</v>
      </c>
    </row>
    <row r="636" spans="1:16" ht="19.5" hidden="1" customHeight="1">
      <c r="A636" s="172" t="s">
        <v>2148</v>
      </c>
      <c r="B636" s="176">
        <v>46071</v>
      </c>
      <c r="C636" s="172" t="s">
        <v>81</v>
      </c>
      <c r="D636" s="172" t="s">
        <v>95</v>
      </c>
      <c r="E636" s="172" t="s">
        <v>60</v>
      </c>
      <c r="F636" s="172" t="s">
        <v>1426</v>
      </c>
      <c r="G636" s="172" t="s">
        <v>84</v>
      </c>
      <c r="H636" s="177">
        <v>1</v>
      </c>
      <c r="I636" s="178">
        <v>2400</v>
      </c>
      <c r="J636" s="176">
        <v>46069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-25</v>
      </c>
    </row>
    <row r="637" spans="1:16" ht="19.5" hidden="1" customHeight="1">
      <c r="A637" s="172" t="s">
        <v>2149</v>
      </c>
      <c r="B637" s="176">
        <v>46071</v>
      </c>
      <c r="C637" s="172" t="s">
        <v>92</v>
      </c>
      <c r="D637" s="172" t="s">
        <v>24</v>
      </c>
      <c r="E637" s="172" t="s">
        <v>38</v>
      </c>
      <c r="F637" s="172" t="s">
        <v>87</v>
      </c>
      <c r="G637" s="172" t="s">
        <v>84</v>
      </c>
      <c r="H637" s="177">
        <v>1</v>
      </c>
      <c r="I637" s="178">
        <v>2350</v>
      </c>
      <c r="J637" s="176">
        <v>46068</v>
      </c>
      <c r="K637" s="172" t="s">
        <v>93</v>
      </c>
      <c r="L637" s="172" t="s">
        <v>94</v>
      </c>
      <c r="M637" s="179">
        <v>0.43</v>
      </c>
      <c r="N637" s="177"/>
      <c r="O637" s="177">
        <v>36</v>
      </c>
      <c r="P637" s="180">
        <v>-105.91</v>
      </c>
    </row>
    <row r="638" spans="1:16" ht="19.5" hidden="1" customHeight="1">
      <c r="A638" s="172" t="s">
        <v>2149</v>
      </c>
      <c r="B638" s="176">
        <v>46071</v>
      </c>
      <c r="C638" s="172" t="s">
        <v>100</v>
      </c>
      <c r="D638" s="172" t="s">
        <v>101</v>
      </c>
      <c r="E638" s="172" t="s">
        <v>38</v>
      </c>
      <c r="F638" s="172" t="s">
        <v>87</v>
      </c>
      <c r="G638" s="172" t="s">
        <v>84</v>
      </c>
      <c r="H638" s="177">
        <v>1</v>
      </c>
      <c r="I638" s="178">
        <v>2350</v>
      </c>
      <c r="J638" s="176">
        <v>46068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1295</v>
      </c>
    </row>
    <row r="639" spans="1:16" ht="19.5" hidden="1" customHeight="1">
      <c r="A639" s="172" t="s">
        <v>2149</v>
      </c>
      <c r="B639" s="176">
        <v>46071</v>
      </c>
      <c r="C639" s="172" t="s">
        <v>100</v>
      </c>
      <c r="D639" s="172" t="s">
        <v>102</v>
      </c>
      <c r="E639" s="172" t="s">
        <v>38</v>
      </c>
      <c r="F639" s="172" t="s">
        <v>87</v>
      </c>
      <c r="G639" s="172" t="s">
        <v>84</v>
      </c>
      <c r="H639" s="177">
        <v>1</v>
      </c>
      <c r="I639" s="178">
        <v>2350</v>
      </c>
      <c r="J639" s="176">
        <v>46068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hidden="1" customHeight="1">
      <c r="A640" s="172" t="s">
        <v>2149</v>
      </c>
      <c r="B640" s="176">
        <v>46071</v>
      </c>
      <c r="C640" s="172" t="s">
        <v>100</v>
      </c>
      <c r="D640" s="172" t="s">
        <v>103</v>
      </c>
      <c r="E640" s="172" t="s">
        <v>38</v>
      </c>
      <c r="F640" s="172" t="s">
        <v>87</v>
      </c>
      <c r="G640" s="172" t="s">
        <v>84</v>
      </c>
      <c r="H640" s="177">
        <v>1</v>
      </c>
      <c r="I640" s="178">
        <v>2350</v>
      </c>
      <c r="J640" s="176">
        <v>46068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1055</v>
      </c>
    </row>
    <row r="641" spans="1:16" ht="19.5" hidden="1" customHeight="1">
      <c r="A641" s="172" t="s">
        <v>2149</v>
      </c>
      <c r="B641" s="176">
        <v>46071</v>
      </c>
      <c r="C641" s="172" t="s">
        <v>104</v>
      </c>
      <c r="D641" s="172" t="s">
        <v>105</v>
      </c>
      <c r="E641" s="172" t="s">
        <v>38</v>
      </c>
      <c r="F641" s="172" t="s">
        <v>87</v>
      </c>
      <c r="G641" s="172" t="s">
        <v>84</v>
      </c>
      <c r="H641" s="177">
        <v>1</v>
      </c>
      <c r="I641" s="178">
        <v>2350</v>
      </c>
      <c r="J641" s="176">
        <v>46068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-1010.5</v>
      </c>
    </row>
    <row r="642" spans="1:16" ht="19.5" hidden="1" customHeight="1">
      <c r="A642" s="172" t="s">
        <v>2149</v>
      </c>
      <c r="B642" s="176">
        <v>46071</v>
      </c>
      <c r="C642" s="172" t="s">
        <v>81</v>
      </c>
      <c r="D642" s="172" t="s">
        <v>95</v>
      </c>
      <c r="E642" s="172" t="s">
        <v>38</v>
      </c>
      <c r="F642" s="172" t="s">
        <v>87</v>
      </c>
      <c r="G642" s="172" t="s">
        <v>84</v>
      </c>
      <c r="H642" s="177">
        <v>1</v>
      </c>
      <c r="I642" s="178">
        <v>2350</v>
      </c>
      <c r="J642" s="176">
        <v>46068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-12.27</v>
      </c>
    </row>
    <row r="643" spans="1:16" ht="19.5" hidden="1" customHeight="1">
      <c r="A643" s="172" t="s">
        <v>2148</v>
      </c>
      <c r="B643" s="176">
        <v>46071</v>
      </c>
      <c r="C643" s="172" t="s">
        <v>81</v>
      </c>
      <c r="D643" s="172" t="s">
        <v>82</v>
      </c>
      <c r="E643" s="172" t="s">
        <v>60</v>
      </c>
      <c r="F643" s="172" t="s">
        <v>1426</v>
      </c>
      <c r="G643" s="172" t="s">
        <v>84</v>
      </c>
      <c r="H643" s="177">
        <v>1</v>
      </c>
      <c r="I643" s="178">
        <v>0</v>
      </c>
      <c r="J643" s="176">
        <v>46069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-16.97</v>
      </c>
    </row>
    <row r="644" spans="1:16" ht="19.5" hidden="1" customHeight="1">
      <c r="A644" s="172" t="s">
        <v>2150</v>
      </c>
      <c r="B644" s="176">
        <v>46071</v>
      </c>
      <c r="C644" s="172" t="s">
        <v>92</v>
      </c>
      <c r="D644" s="172" t="s">
        <v>24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2350</v>
      </c>
      <c r="J644" s="176">
        <v>46070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-140.66999999999999</v>
      </c>
    </row>
    <row r="645" spans="1:16" ht="19.5" hidden="1" customHeight="1">
      <c r="A645" s="172" t="s">
        <v>2150</v>
      </c>
      <c r="B645" s="176">
        <v>46071</v>
      </c>
      <c r="C645" s="172" t="s">
        <v>100</v>
      </c>
      <c r="D645" s="172" t="s">
        <v>101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2350</v>
      </c>
      <c r="J645" s="176">
        <v>46070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1124.17</v>
      </c>
    </row>
    <row r="646" spans="1:16" ht="19.5" hidden="1" customHeight="1">
      <c r="A646" s="172" t="s">
        <v>2150</v>
      </c>
      <c r="B646" s="176">
        <v>46071</v>
      </c>
      <c r="C646" s="172" t="s">
        <v>100</v>
      </c>
      <c r="D646" s="172" t="s">
        <v>102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2350</v>
      </c>
      <c r="J646" s="176">
        <v>46070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0</v>
      </c>
    </row>
    <row r="647" spans="1:16" ht="19.5" hidden="1" customHeight="1">
      <c r="A647" s="172" t="s">
        <v>2150</v>
      </c>
      <c r="B647" s="176">
        <v>46071</v>
      </c>
      <c r="C647" s="172" t="s">
        <v>100</v>
      </c>
      <c r="D647" s="172" t="s">
        <v>103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2350</v>
      </c>
      <c r="J647" s="176">
        <v>46070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1225.83</v>
      </c>
    </row>
    <row r="648" spans="1:16" ht="19.5" hidden="1" customHeight="1">
      <c r="A648" s="172" t="s">
        <v>2150</v>
      </c>
      <c r="B648" s="176">
        <v>46071</v>
      </c>
      <c r="C648" s="172" t="s">
        <v>104</v>
      </c>
      <c r="D648" s="172" t="s">
        <v>105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2350</v>
      </c>
      <c r="J648" s="176">
        <v>46070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-1010.5</v>
      </c>
    </row>
    <row r="649" spans="1:16" ht="19.5" hidden="1" customHeight="1">
      <c r="A649" s="172" t="s">
        <v>2150</v>
      </c>
      <c r="B649" s="176">
        <v>46071</v>
      </c>
      <c r="C649" s="172" t="s">
        <v>81</v>
      </c>
      <c r="D649" s="172" t="s">
        <v>95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2350</v>
      </c>
      <c r="J649" s="176">
        <v>46070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-11.51</v>
      </c>
    </row>
    <row r="650" spans="1:16" ht="19.5" hidden="1" customHeight="1">
      <c r="A650" s="172" t="s">
        <v>2151</v>
      </c>
      <c r="B650" s="176">
        <v>46071</v>
      </c>
      <c r="C650" s="172" t="s">
        <v>92</v>
      </c>
      <c r="D650" s="172" t="s">
        <v>24</v>
      </c>
      <c r="E650" s="172" t="s">
        <v>60</v>
      </c>
      <c r="F650" s="172" t="s">
        <v>1426</v>
      </c>
      <c r="G650" s="172" t="s">
        <v>84</v>
      </c>
      <c r="H650" s="177">
        <v>1</v>
      </c>
      <c r="I650" s="178">
        <v>2400</v>
      </c>
      <c r="J650" s="176">
        <v>46069</v>
      </c>
      <c r="K650" s="172" t="s">
        <v>93</v>
      </c>
      <c r="L650" s="172" t="s">
        <v>94</v>
      </c>
      <c r="M650" s="179">
        <v>0.43</v>
      </c>
      <c r="N650" s="177"/>
      <c r="O650" s="177">
        <v>37</v>
      </c>
      <c r="P650" s="180">
        <v>-127.72</v>
      </c>
    </row>
    <row r="651" spans="1:16" ht="19.5" hidden="1" customHeight="1">
      <c r="A651" s="172" t="s">
        <v>2151</v>
      </c>
      <c r="B651" s="176">
        <v>46071</v>
      </c>
      <c r="C651" s="172" t="s">
        <v>100</v>
      </c>
      <c r="D651" s="172" t="s">
        <v>101</v>
      </c>
      <c r="E651" s="172" t="s">
        <v>60</v>
      </c>
      <c r="F651" s="172" t="s">
        <v>1426</v>
      </c>
      <c r="G651" s="172" t="s">
        <v>84</v>
      </c>
      <c r="H651" s="177">
        <v>1</v>
      </c>
      <c r="I651" s="178">
        <v>2400</v>
      </c>
      <c r="J651" s="176">
        <v>46069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962.93</v>
      </c>
    </row>
    <row r="652" spans="1:16" ht="19.5" hidden="1" customHeight="1">
      <c r="A652" s="172" t="s">
        <v>2151</v>
      </c>
      <c r="B652" s="176">
        <v>46071</v>
      </c>
      <c r="C652" s="172" t="s">
        <v>100</v>
      </c>
      <c r="D652" s="172" t="s">
        <v>102</v>
      </c>
      <c r="E652" s="172" t="s">
        <v>60</v>
      </c>
      <c r="F652" s="172" t="s">
        <v>1426</v>
      </c>
      <c r="G652" s="172" t="s">
        <v>84</v>
      </c>
      <c r="H652" s="177">
        <v>1</v>
      </c>
      <c r="I652" s="178">
        <v>2400</v>
      </c>
      <c r="J652" s="176">
        <v>46069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9.6300000000000008</v>
      </c>
    </row>
    <row r="653" spans="1:16" ht="19.5" hidden="1" customHeight="1">
      <c r="A653" s="172" t="s">
        <v>2151</v>
      </c>
      <c r="B653" s="176">
        <v>46071</v>
      </c>
      <c r="C653" s="172" t="s">
        <v>100</v>
      </c>
      <c r="D653" s="172" t="s">
        <v>103</v>
      </c>
      <c r="E653" s="172" t="s">
        <v>60</v>
      </c>
      <c r="F653" s="172" t="s">
        <v>1426</v>
      </c>
      <c r="G653" s="172" t="s">
        <v>84</v>
      </c>
      <c r="H653" s="177">
        <v>1</v>
      </c>
      <c r="I653" s="178">
        <v>2400</v>
      </c>
      <c r="J653" s="176">
        <v>46069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1427.44</v>
      </c>
    </row>
    <row r="654" spans="1:16" ht="19.5" hidden="1" customHeight="1">
      <c r="A654" s="172" t="s">
        <v>2151</v>
      </c>
      <c r="B654" s="176">
        <v>46071</v>
      </c>
      <c r="C654" s="172" t="s">
        <v>104</v>
      </c>
      <c r="D654" s="172" t="s">
        <v>105</v>
      </c>
      <c r="E654" s="172" t="s">
        <v>60</v>
      </c>
      <c r="F654" s="172" t="s">
        <v>1426</v>
      </c>
      <c r="G654" s="172" t="s">
        <v>84</v>
      </c>
      <c r="H654" s="177">
        <v>1</v>
      </c>
      <c r="I654" s="178">
        <v>2400</v>
      </c>
      <c r="J654" s="176">
        <v>46069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2151</v>
      </c>
      <c r="B655" s="176">
        <v>46071</v>
      </c>
      <c r="C655" s="172" t="s">
        <v>81</v>
      </c>
      <c r="D655" s="172" t="s">
        <v>95</v>
      </c>
      <c r="E655" s="172" t="s">
        <v>60</v>
      </c>
      <c r="F655" s="172" t="s">
        <v>1426</v>
      </c>
      <c r="G655" s="172" t="s">
        <v>84</v>
      </c>
      <c r="H655" s="177">
        <v>1</v>
      </c>
      <c r="I655" s="178">
        <v>2400</v>
      </c>
      <c r="J655" s="176">
        <v>46069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-16.89</v>
      </c>
    </row>
    <row r="656" spans="1:16" ht="19.5" hidden="1" customHeight="1">
      <c r="A656" s="172" t="s">
        <v>2152</v>
      </c>
      <c r="B656" s="176">
        <v>46071</v>
      </c>
      <c r="C656" s="172" t="s">
        <v>92</v>
      </c>
      <c r="D656" s="172" t="s">
        <v>24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2350</v>
      </c>
      <c r="J656" s="176">
        <v>46070</v>
      </c>
      <c r="K656" s="172" t="s">
        <v>93</v>
      </c>
      <c r="L656" s="172" t="s">
        <v>94</v>
      </c>
      <c r="M656" s="179">
        <v>0.43</v>
      </c>
      <c r="N656" s="177"/>
      <c r="O656" s="177">
        <v>39</v>
      </c>
      <c r="P656" s="180">
        <v>-125.62</v>
      </c>
    </row>
    <row r="657" spans="1:16" ht="19.5" hidden="1" customHeight="1">
      <c r="A657" s="172" t="s">
        <v>2152</v>
      </c>
      <c r="B657" s="176">
        <v>46071</v>
      </c>
      <c r="C657" s="172" t="s">
        <v>100</v>
      </c>
      <c r="D657" s="172" t="s">
        <v>101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2350</v>
      </c>
      <c r="J657" s="176">
        <v>46070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1234.79</v>
      </c>
    </row>
    <row r="658" spans="1:16" ht="19.5" hidden="1" customHeight="1">
      <c r="A658" s="172" t="s">
        <v>2152</v>
      </c>
      <c r="B658" s="176">
        <v>46071</v>
      </c>
      <c r="C658" s="172" t="s">
        <v>100</v>
      </c>
      <c r="D658" s="172" t="s">
        <v>102</v>
      </c>
      <c r="E658" s="172" t="s">
        <v>42</v>
      </c>
      <c r="F658" s="172" t="s">
        <v>89</v>
      </c>
      <c r="G658" s="172" t="s">
        <v>84</v>
      </c>
      <c r="H658" s="177">
        <v>1</v>
      </c>
      <c r="I658" s="178">
        <v>2350</v>
      </c>
      <c r="J658" s="176">
        <v>46070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0</v>
      </c>
    </row>
    <row r="659" spans="1:16" ht="19.5" hidden="1" customHeight="1">
      <c r="A659" s="172" t="s">
        <v>2152</v>
      </c>
      <c r="B659" s="176">
        <v>46071</v>
      </c>
      <c r="C659" s="172" t="s">
        <v>100</v>
      </c>
      <c r="D659" s="172" t="s">
        <v>103</v>
      </c>
      <c r="E659" s="172" t="s">
        <v>42</v>
      </c>
      <c r="F659" s="172" t="s">
        <v>89</v>
      </c>
      <c r="G659" s="172" t="s">
        <v>84</v>
      </c>
      <c r="H659" s="177">
        <v>1</v>
      </c>
      <c r="I659" s="178">
        <v>2350</v>
      </c>
      <c r="J659" s="176">
        <v>46070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1115.21</v>
      </c>
    </row>
    <row r="660" spans="1:16" ht="19.5" hidden="1" customHeight="1">
      <c r="A660" s="172" t="s">
        <v>2152</v>
      </c>
      <c r="B660" s="176">
        <v>46071</v>
      </c>
      <c r="C660" s="172" t="s">
        <v>104</v>
      </c>
      <c r="D660" s="172" t="s">
        <v>105</v>
      </c>
      <c r="E660" s="172" t="s">
        <v>42</v>
      </c>
      <c r="F660" s="172" t="s">
        <v>89</v>
      </c>
      <c r="G660" s="172" t="s">
        <v>84</v>
      </c>
      <c r="H660" s="177">
        <v>1</v>
      </c>
      <c r="I660" s="178">
        <v>2350</v>
      </c>
      <c r="J660" s="176">
        <v>46070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-1010.5</v>
      </c>
    </row>
    <row r="661" spans="1:16" ht="19.5" hidden="1" customHeight="1">
      <c r="A661" s="172" t="s">
        <v>2152</v>
      </c>
      <c r="B661" s="176">
        <v>46071</v>
      </c>
      <c r="C661" s="172" t="s">
        <v>81</v>
      </c>
      <c r="D661" s="172" t="s">
        <v>95</v>
      </c>
      <c r="E661" s="172" t="s">
        <v>42</v>
      </c>
      <c r="F661" s="172" t="s">
        <v>89</v>
      </c>
      <c r="G661" s="172" t="s">
        <v>84</v>
      </c>
      <c r="H661" s="177">
        <v>1</v>
      </c>
      <c r="I661" s="178">
        <v>2350</v>
      </c>
      <c r="J661" s="176">
        <v>46070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-11.49</v>
      </c>
    </row>
    <row r="662" spans="1:16" ht="19.5" hidden="1" customHeight="1">
      <c r="A662" s="172" t="s">
        <v>2151</v>
      </c>
      <c r="B662" s="176">
        <v>46071</v>
      </c>
      <c r="C662" s="172" t="s">
        <v>81</v>
      </c>
      <c r="D662" s="172" t="s">
        <v>82</v>
      </c>
      <c r="E662" s="172" t="s">
        <v>60</v>
      </c>
      <c r="F662" s="172" t="s">
        <v>1426</v>
      </c>
      <c r="G662" s="172" t="s">
        <v>84</v>
      </c>
      <c r="H662" s="177">
        <v>1</v>
      </c>
      <c r="I662" s="178">
        <v>0</v>
      </c>
      <c r="J662" s="176">
        <v>46069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-18.3</v>
      </c>
    </row>
    <row r="663" spans="1:16" ht="19.5" hidden="1" customHeight="1">
      <c r="A663" s="172" t="s">
        <v>2153</v>
      </c>
      <c r="B663" s="176">
        <v>46071</v>
      </c>
      <c r="C663" s="172" t="s">
        <v>81</v>
      </c>
      <c r="D663" s="172" t="s">
        <v>82</v>
      </c>
      <c r="E663" s="172" t="s">
        <v>56</v>
      </c>
      <c r="F663" s="172" t="s">
        <v>1213</v>
      </c>
      <c r="G663" s="172" t="s">
        <v>84</v>
      </c>
      <c r="H663" s="177">
        <v>1</v>
      </c>
      <c r="I663" s="178">
        <v>0</v>
      </c>
      <c r="J663" s="176">
        <v>46071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-14.44</v>
      </c>
    </row>
    <row r="664" spans="1:16" ht="19.5" hidden="1" customHeight="1">
      <c r="A664" s="172" t="s">
        <v>2154</v>
      </c>
      <c r="B664" s="176">
        <v>46071</v>
      </c>
      <c r="C664" s="172" t="s">
        <v>92</v>
      </c>
      <c r="D664" s="172" t="s">
        <v>24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46069</v>
      </c>
      <c r="K664" s="172" t="s">
        <v>93</v>
      </c>
      <c r="L664" s="172" t="s">
        <v>94</v>
      </c>
      <c r="M664" s="179">
        <v>0.43</v>
      </c>
      <c r="N664" s="177"/>
      <c r="O664" s="177">
        <v>37</v>
      </c>
      <c r="P664" s="180">
        <v>-126.72</v>
      </c>
    </row>
    <row r="665" spans="1:16" ht="19.5" hidden="1" customHeight="1">
      <c r="A665" s="172" t="s">
        <v>2154</v>
      </c>
      <c r="B665" s="176">
        <v>46071</v>
      </c>
      <c r="C665" s="172" t="s">
        <v>100</v>
      </c>
      <c r="D665" s="172" t="s">
        <v>101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46069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997.14</v>
      </c>
    </row>
    <row r="666" spans="1:16" ht="19.5" hidden="1" customHeight="1">
      <c r="A666" s="172" t="s">
        <v>2154</v>
      </c>
      <c r="B666" s="176">
        <v>46071</v>
      </c>
      <c r="C666" s="172" t="s">
        <v>100</v>
      </c>
      <c r="D666" s="172" t="s">
        <v>102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46069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0</v>
      </c>
    </row>
    <row r="667" spans="1:16" ht="19.5" hidden="1" customHeight="1">
      <c r="A667" s="172" t="s">
        <v>2154</v>
      </c>
      <c r="B667" s="176">
        <v>46071</v>
      </c>
      <c r="C667" s="172" t="s">
        <v>100</v>
      </c>
      <c r="D667" s="172" t="s">
        <v>103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46069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1352.86</v>
      </c>
    </row>
    <row r="668" spans="1:16" ht="19.5" hidden="1" customHeight="1">
      <c r="A668" s="172" t="s">
        <v>2154</v>
      </c>
      <c r="B668" s="176">
        <v>46071</v>
      </c>
      <c r="C668" s="172" t="s">
        <v>104</v>
      </c>
      <c r="D668" s="172" t="s">
        <v>105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46069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-1010.5</v>
      </c>
    </row>
    <row r="669" spans="1:16" ht="19.5" hidden="1" customHeight="1">
      <c r="A669" s="172" t="s">
        <v>2154</v>
      </c>
      <c r="B669" s="176">
        <v>46071</v>
      </c>
      <c r="C669" s="172" t="s">
        <v>81</v>
      </c>
      <c r="D669" s="172" t="s">
        <v>95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2350</v>
      </c>
      <c r="J669" s="176">
        <v>46069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-10.06</v>
      </c>
    </row>
    <row r="670" spans="1:16" ht="19.5" hidden="1" customHeight="1">
      <c r="A670" s="172" t="s">
        <v>2155</v>
      </c>
      <c r="B670" s="176">
        <v>46071</v>
      </c>
      <c r="C670" s="172" t="s">
        <v>92</v>
      </c>
      <c r="D670" s="172" t="s">
        <v>24</v>
      </c>
      <c r="E670" s="172" t="s">
        <v>41</v>
      </c>
      <c r="F670" s="172" t="s">
        <v>83</v>
      </c>
      <c r="G670" s="172" t="s">
        <v>84</v>
      </c>
      <c r="H670" s="177">
        <v>1</v>
      </c>
      <c r="I670" s="178">
        <v>2350</v>
      </c>
      <c r="J670" s="176">
        <v>46069</v>
      </c>
      <c r="K670" s="172" t="s">
        <v>93</v>
      </c>
      <c r="L670" s="172" t="s">
        <v>94</v>
      </c>
      <c r="M670" s="179">
        <v>0.43</v>
      </c>
      <c r="N670" s="177"/>
      <c r="O670" s="177">
        <v>37</v>
      </c>
      <c r="P670" s="180">
        <v>-112.48</v>
      </c>
    </row>
    <row r="671" spans="1:16" ht="19.5" hidden="1" customHeight="1">
      <c r="A671" s="172" t="s">
        <v>2155</v>
      </c>
      <c r="B671" s="176">
        <v>46071</v>
      </c>
      <c r="C671" s="172" t="s">
        <v>100</v>
      </c>
      <c r="D671" s="172" t="s">
        <v>101</v>
      </c>
      <c r="E671" s="172" t="s">
        <v>41</v>
      </c>
      <c r="F671" s="172" t="s">
        <v>83</v>
      </c>
      <c r="G671" s="172" t="s">
        <v>84</v>
      </c>
      <c r="H671" s="177">
        <v>1</v>
      </c>
      <c r="I671" s="178">
        <v>2350</v>
      </c>
      <c r="J671" s="176">
        <v>46069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1121.9000000000001</v>
      </c>
    </row>
    <row r="672" spans="1:16" ht="19.5" hidden="1" customHeight="1">
      <c r="A672" s="172" t="s">
        <v>2155</v>
      </c>
      <c r="B672" s="176">
        <v>46071</v>
      </c>
      <c r="C672" s="172" t="s">
        <v>100</v>
      </c>
      <c r="D672" s="172" t="s">
        <v>102</v>
      </c>
      <c r="E672" s="172" t="s">
        <v>41</v>
      </c>
      <c r="F672" s="172" t="s">
        <v>83</v>
      </c>
      <c r="G672" s="172" t="s">
        <v>84</v>
      </c>
      <c r="H672" s="177">
        <v>1</v>
      </c>
      <c r="I672" s="178">
        <v>2350</v>
      </c>
      <c r="J672" s="176">
        <v>46069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0</v>
      </c>
    </row>
    <row r="673" spans="1:16" ht="19.5" hidden="1" customHeight="1">
      <c r="A673" s="172" t="s">
        <v>2155</v>
      </c>
      <c r="B673" s="176">
        <v>46071</v>
      </c>
      <c r="C673" s="172" t="s">
        <v>100</v>
      </c>
      <c r="D673" s="172" t="s">
        <v>103</v>
      </c>
      <c r="E673" s="172" t="s">
        <v>41</v>
      </c>
      <c r="F673" s="172" t="s">
        <v>83</v>
      </c>
      <c r="G673" s="172" t="s">
        <v>84</v>
      </c>
      <c r="H673" s="177">
        <v>1</v>
      </c>
      <c r="I673" s="178">
        <v>2350</v>
      </c>
      <c r="J673" s="176">
        <v>46069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1228.0999999999999</v>
      </c>
    </row>
    <row r="674" spans="1:16" ht="19.5" hidden="1" customHeight="1">
      <c r="A674" s="172" t="s">
        <v>2155</v>
      </c>
      <c r="B674" s="176">
        <v>46071</v>
      </c>
      <c r="C674" s="172" t="s">
        <v>104</v>
      </c>
      <c r="D674" s="172" t="s">
        <v>105</v>
      </c>
      <c r="E674" s="172" t="s">
        <v>41</v>
      </c>
      <c r="F674" s="172" t="s">
        <v>83</v>
      </c>
      <c r="G674" s="172" t="s">
        <v>84</v>
      </c>
      <c r="H674" s="177">
        <v>1</v>
      </c>
      <c r="I674" s="178">
        <v>2350</v>
      </c>
      <c r="J674" s="176">
        <v>46069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-1010.5</v>
      </c>
    </row>
    <row r="675" spans="1:16" ht="19.5" hidden="1" customHeight="1">
      <c r="A675" s="172" t="s">
        <v>2155</v>
      </c>
      <c r="B675" s="176">
        <v>46071</v>
      </c>
      <c r="C675" s="172" t="s">
        <v>81</v>
      </c>
      <c r="D675" s="172" t="s">
        <v>95</v>
      </c>
      <c r="E675" s="172" t="s">
        <v>41</v>
      </c>
      <c r="F675" s="172" t="s">
        <v>83</v>
      </c>
      <c r="G675" s="172" t="s">
        <v>84</v>
      </c>
      <c r="H675" s="177">
        <v>1</v>
      </c>
      <c r="I675" s="178">
        <v>2350</v>
      </c>
      <c r="J675" s="176">
        <v>46069</v>
      </c>
      <c r="K675" s="172" t="s">
        <v>93</v>
      </c>
      <c r="L675" s="172" t="s">
        <v>94</v>
      </c>
      <c r="M675" s="179">
        <v>0.43</v>
      </c>
      <c r="N675" s="177"/>
      <c r="O675" s="177"/>
      <c r="P675" s="180">
        <v>-10.06</v>
      </c>
    </row>
    <row r="676" spans="1:16" ht="19.5" hidden="1" customHeight="1">
      <c r="A676" s="172" t="s">
        <v>2156</v>
      </c>
      <c r="B676" s="176">
        <v>46071</v>
      </c>
      <c r="C676" s="172" t="s">
        <v>92</v>
      </c>
      <c r="D676" s="172" t="s">
        <v>24</v>
      </c>
      <c r="E676" s="172" t="s">
        <v>43</v>
      </c>
      <c r="F676" s="172" t="s">
        <v>125</v>
      </c>
      <c r="G676" s="172" t="s">
        <v>84</v>
      </c>
      <c r="H676" s="177">
        <v>1</v>
      </c>
      <c r="I676" s="178">
        <v>0</v>
      </c>
      <c r="J676" s="176">
        <v>46066</v>
      </c>
      <c r="K676" s="172" t="s">
        <v>93</v>
      </c>
      <c r="L676" s="172" t="s">
        <v>94</v>
      </c>
      <c r="M676" s="179">
        <v>0</v>
      </c>
      <c r="N676" s="177"/>
      <c r="O676" s="177">
        <v>36</v>
      </c>
      <c r="P676" s="180">
        <v>-46.77</v>
      </c>
    </row>
    <row r="677" spans="1:16" ht="19.5" hidden="1" customHeight="1">
      <c r="A677" s="172" t="s">
        <v>2156</v>
      </c>
      <c r="B677" s="176">
        <v>46071</v>
      </c>
      <c r="C677" s="172" t="s">
        <v>81</v>
      </c>
      <c r="D677" s="172" t="s">
        <v>95</v>
      </c>
      <c r="E677" s="172" t="s">
        <v>43</v>
      </c>
      <c r="F677" s="172" t="s">
        <v>125</v>
      </c>
      <c r="G677" s="172" t="s">
        <v>84</v>
      </c>
      <c r="H677" s="177">
        <v>1</v>
      </c>
      <c r="I677" s="178">
        <v>0</v>
      </c>
      <c r="J677" s="176">
        <v>46066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-19.489999999999998</v>
      </c>
    </row>
    <row r="678" spans="1:16" ht="19.5" hidden="1" customHeight="1">
      <c r="A678" s="172" t="s">
        <v>2156</v>
      </c>
      <c r="B678" s="176">
        <v>46071</v>
      </c>
      <c r="C678" s="172" t="s">
        <v>92</v>
      </c>
      <c r="D678" s="172" t="s">
        <v>96</v>
      </c>
      <c r="E678" s="172" t="s">
        <v>43</v>
      </c>
      <c r="F678" s="172" t="s">
        <v>125</v>
      </c>
      <c r="G678" s="172" t="s">
        <v>84</v>
      </c>
      <c r="H678" s="177">
        <v>1</v>
      </c>
      <c r="I678" s="178">
        <v>0</v>
      </c>
      <c r="J678" s="176">
        <v>46066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hidden="1" customHeight="1">
      <c r="A679" s="172" t="s">
        <v>2156</v>
      </c>
      <c r="B679" s="176">
        <v>46071</v>
      </c>
      <c r="C679" s="172" t="s">
        <v>92</v>
      </c>
      <c r="D679" s="172" t="s">
        <v>97</v>
      </c>
      <c r="E679" s="172" t="s">
        <v>43</v>
      </c>
      <c r="F679" s="172" t="s">
        <v>125</v>
      </c>
      <c r="G679" s="172" t="s">
        <v>84</v>
      </c>
      <c r="H679" s="177">
        <v>1</v>
      </c>
      <c r="I679" s="178">
        <v>0</v>
      </c>
      <c r="J679" s="176">
        <v>46066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-46.77</v>
      </c>
    </row>
    <row r="680" spans="1:16" ht="19.5" hidden="1" customHeight="1">
      <c r="A680" s="172" t="s">
        <v>2156</v>
      </c>
      <c r="B680" s="176">
        <v>46071</v>
      </c>
      <c r="C680" s="172" t="s">
        <v>81</v>
      </c>
      <c r="D680" s="172" t="s">
        <v>98</v>
      </c>
      <c r="E680" s="172" t="s">
        <v>43</v>
      </c>
      <c r="F680" s="172" t="s">
        <v>125</v>
      </c>
      <c r="G680" s="172" t="s">
        <v>84</v>
      </c>
      <c r="H680" s="177">
        <v>1</v>
      </c>
      <c r="I680" s="178">
        <v>0</v>
      </c>
      <c r="J680" s="176">
        <v>46066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-15</v>
      </c>
    </row>
    <row r="681" spans="1:16" ht="19.5" hidden="1" customHeight="1">
      <c r="A681" s="172" t="s">
        <v>2157</v>
      </c>
      <c r="B681" s="176">
        <v>46071</v>
      </c>
      <c r="C681" s="172" t="s">
        <v>92</v>
      </c>
      <c r="D681" s="172" t="s">
        <v>96</v>
      </c>
      <c r="E681" s="172" t="s">
        <v>40</v>
      </c>
      <c r="F681" s="172" t="s">
        <v>197</v>
      </c>
      <c r="G681" s="172" t="s">
        <v>84</v>
      </c>
      <c r="H681" s="177">
        <v>1</v>
      </c>
      <c r="I681" s="178">
        <v>0</v>
      </c>
      <c r="J681" s="176">
        <v>46065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0</v>
      </c>
    </row>
    <row r="682" spans="1:16" ht="19.5" hidden="1" customHeight="1">
      <c r="A682" s="172" t="s">
        <v>2157</v>
      </c>
      <c r="B682" s="176">
        <v>46071</v>
      </c>
      <c r="C682" s="172" t="s">
        <v>92</v>
      </c>
      <c r="D682" s="172" t="s">
        <v>97</v>
      </c>
      <c r="E682" s="172" t="s">
        <v>40</v>
      </c>
      <c r="F682" s="172" t="s">
        <v>197</v>
      </c>
      <c r="G682" s="172" t="s">
        <v>84</v>
      </c>
      <c r="H682" s="177">
        <v>1</v>
      </c>
      <c r="I682" s="178">
        <v>0</v>
      </c>
      <c r="J682" s="176">
        <v>46065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-46.77</v>
      </c>
    </row>
    <row r="683" spans="1:16" ht="19.5" hidden="1" customHeight="1">
      <c r="A683" s="172" t="s">
        <v>2157</v>
      </c>
      <c r="B683" s="176">
        <v>46071</v>
      </c>
      <c r="C683" s="172" t="s">
        <v>81</v>
      </c>
      <c r="D683" s="172" t="s">
        <v>98</v>
      </c>
      <c r="E683" s="172" t="s">
        <v>40</v>
      </c>
      <c r="F683" s="172" t="s">
        <v>197</v>
      </c>
      <c r="G683" s="172" t="s">
        <v>84</v>
      </c>
      <c r="H683" s="177">
        <v>1</v>
      </c>
      <c r="I683" s="178">
        <v>0</v>
      </c>
      <c r="J683" s="176">
        <v>46065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-15</v>
      </c>
    </row>
    <row r="684" spans="1:16" ht="19.5" hidden="1" customHeight="1">
      <c r="A684" s="172" t="s">
        <v>2157</v>
      </c>
      <c r="B684" s="176">
        <v>46071</v>
      </c>
      <c r="C684" s="172" t="s">
        <v>92</v>
      </c>
      <c r="D684" s="172" t="s">
        <v>24</v>
      </c>
      <c r="E684" s="172" t="s">
        <v>40</v>
      </c>
      <c r="F684" s="172" t="s">
        <v>197</v>
      </c>
      <c r="G684" s="172" t="s">
        <v>84</v>
      </c>
      <c r="H684" s="177">
        <v>1</v>
      </c>
      <c r="I684" s="178">
        <v>0</v>
      </c>
      <c r="J684" s="176">
        <v>46065</v>
      </c>
      <c r="K684" s="172" t="s">
        <v>93</v>
      </c>
      <c r="L684" s="172" t="s">
        <v>94</v>
      </c>
      <c r="M684" s="179">
        <v>0</v>
      </c>
      <c r="N684" s="177"/>
      <c r="O684" s="177">
        <v>36</v>
      </c>
      <c r="P684" s="180">
        <v>-46.77</v>
      </c>
    </row>
    <row r="685" spans="1:16" ht="19.5" hidden="1" customHeight="1">
      <c r="A685" s="172" t="s">
        <v>2158</v>
      </c>
      <c r="B685" s="176">
        <v>46071</v>
      </c>
      <c r="C685" s="172" t="s">
        <v>81</v>
      </c>
      <c r="D685" s="172" t="s">
        <v>82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0</v>
      </c>
      <c r="J685" s="176">
        <v>46071</v>
      </c>
      <c r="K685" s="172" t="s">
        <v>85</v>
      </c>
      <c r="L685" s="172" t="s">
        <v>85</v>
      </c>
      <c r="M685" s="179">
        <v>0</v>
      </c>
      <c r="N685" s="177"/>
      <c r="O685" s="177"/>
      <c r="P685" s="180">
        <v>-18.89</v>
      </c>
    </row>
    <row r="686" spans="1:16" ht="19.5" hidden="1" customHeight="1">
      <c r="A686" s="172" t="s">
        <v>1553</v>
      </c>
      <c r="B686" s="176">
        <v>46071</v>
      </c>
      <c r="C686" s="172" t="s">
        <v>109</v>
      </c>
      <c r="D686" s="172" t="s">
        <v>139</v>
      </c>
      <c r="E686" s="172" t="s">
        <v>85</v>
      </c>
      <c r="F686" s="172" t="s">
        <v>85</v>
      </c>
      <c r="G686" s="172" t="s">
        <v>85</v>
      </c>
      <c r="H686" s="177">
        <v>0</v>
      </c>
      <c r="I686" s="178">
        <v>0</v>
      </c>
      <c r="J686" s="176">
        <v>46071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-357.45</v>
      </c>
    </row>
    <row r="687" spans="1:16" ht="19.5" hidden="1" customHeight="1">
      <c r="A687" s="172" t="s">
        <v>141</v>
      </c>
      <c r="B687" s="176">
        <v>46071</v>
      </c>
      <c r="C687" s="172" t="s">
        <v>109</v>
      </c>
      <c r="D687" s="172" t="s">
        <v>139</v>
      </c>
      <c r="E687" s="172" t="s">
        <v>85</v>
      </c>
      <c r="F687" s="172" t="s">
        <v>85</v>
      </c>
      <c r="G687" s="172" t="s">
        <v>85</v>
      </c>
      <c r="H687" s="177">
        <v>0</v>
      </c>
      <c r="I687" s="178">
        <v>0</v>
      </c>
      <c r="J687" s="176">
        <v>46071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-423.37</v>
      </c>
    </row>
    <row r="688" spans="1:16" ht="19.5" hidden="1" customHeight="1">
      <c r="A688" s="172" t="s">
        <v>145</v>
      </c>
      <c r="B688" s="176">
        <v>46071</v>
      </c>
      <c r="C688" s="172" t="s">
        <v>109</v>
      </c>
      <c r="D688" s="172" t="s">
        <v>139</v>
      </c>
      <c r="E688" s="172" t="s">
        <v>85</v>
      </c>
      <c r="F688" s="172" t="s">
        <v>85</v>
      </c>
      <c r="G688" s="172" t="s">
        <v>85</v>
      </c>
      <c r="H688" s="177">
        <v>0</v>
      </c>
      <c r="I688" s="178">
        <v>0</v>
      </c>
      <c r="J688" s="176">
        <v>46071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-747.65</v>
      </c>
    </row>
    <row r="689" spans="1:16" ht="19.5" hidden="1" customHeight="1">
      <c r="A689" s="172" t="s">
        <v>138</v>
      </c>
      <c r="B689" s="176">
        <v>46071</v>
      </c>
      <c r="C689" s="172" t="s">
        <v>109</v>
      </c>
      <c r="D689" s="172" t="s">
        <v>139</v>
      </c>
      <c r="E689" s="172" t="s">
        <v>85</v>
      </c>
      <c r="F689" s="172" t="s">
        <v>85</v>
      </c>
      <c r="G689" s="172" t="s">
        <v>85</v>
      </c>
      <c r="H689" s="177">
        <v>0</v>
      </c>
      <c r="I689" s="178">
        <v>0</v>
      </c>
      <c r="J689" s="176">
        <v>46071</v>
      </c>
      <c r="K689" s="172" t="s">
        <v>85</v>
      </c>
      <c r="L689" s="172" t="s">
        <v>85</v>
      </c>
      <c r="M689" s="179">
        <v>0</v>
      </c>
      <c r="N689" s="177"/>
      <c r="O689" s="177"/>
      <c r="P689" s="180">
        <v>-682.82</v>
      </c>
    </row>
    <row r="690" spans="1:16" ht="19.5" hidden="1" customHeight="1">
      <c r="A690" s="172" t="s">
        <v>144</v>
      </c>
      <c r="B690" s="176">
        <v>46071</v>
      </c>
      <c r="C690" s="172" t="s">
        <v>109</v>
      </c>
      <c r="D690" s="172" t="s">
        <v>139</v>
      </c>
      <c r="E690" s="172" t="s">
        <v>85</v>
      </c>
      <c r="F690" s="172" t="s">
        <v>85</v>
      </c>
      <c r="G690" s="172" t="s">
        <v>85</v>
      </c>
      <c r="H690" s="177">
        <v>0</v>
      </c>
      <c r="I690" s="178">
        <v>0</v>
      </c>
      <c r="J690" s="176">
        <v>46071</v>
      </c>
      <c r="K690" s="172" t="s">
        <v>85</v>
      </c>
      <c r="L690" s="172" t="s">
        <v>85</v>
      </c>
      <c r="M690" s="179">
        <v>0</v>
      </c>
      <c r="N690" s="177"/>
      <c r="O690" s="177"/>
      <c r="P690" s="180">
        <v>-699.15</v>
      </c>
    </row>
    <row r="691" spans="1:16" ht="19.5" hidden="1" customHeight="1">
      <c r="A691" s="172" t="s">
        <v>142</v>
      </c>
      <c r="B691" s="176">
        <v>46071</v>
      </c>
      <c r="C691" s="172" t="s">
        <v>109</v>
      </c>
      <c r="D691" s="172" t="s">
        <v>143</v>
      </c>
      <c r="E691" s="172" t="s">
        <v>85</v>
      </c>
      <c r="F691" s="172" t="s">
        <v>85</v>
      </c>
      <c r="G691" s="172" t="s">
        <v>85</v>
      </c>
      <c r="H691" s="177">
        <v>0</v>
      </c>
      <c r="I691" s="178">
        <v>0</v>
      </c>
      <c r="J691" s="176">
        <v>46071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-5263.7</v>
      </c>
    </row>
    <row r="692" spans="1:16" ht="19.5" hidden="1" customHeight="1">
      <c r="A692" s="172" t="s">
        <v>2085</v>
      </c>
      <c r="B692" s="176">
        <v>46072</v>
      </c>
      <c r="C692" s="172" t="s">
        <v>92</v>
      </c>
      <c r="D692" s="172" t="s">
        <v>272</v>
      </c>
      <c r="E692" s="172" t="s">
        <v>39</v>
      </c>
      <c r="F692" s="172" t="s">
        <v>117</v>
      </c>
      <c r="G692" s="172" t="s">
        <v>84</v>
      </c>
      <c r="H692" s="177">
        <v>1</v>
      </c>
      <c r="I692" s="178">
        <v>0</v>
      </c>
      <c r="J692" s="176">
        <v>46066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0</v>
      </c>
    </row>
    <row r="693" spans="1:16" ht="19.5" hidden="1" customHeight="1">
      <c r="A693" s="172" t="s">
        <v>2085</v>
      </c>
      <c r="B693" s="176">
        <v>46072</v>
      </c>
      <c r="C693" s="172" t="s">
        <v>92</v>
      </c>
      <c r="D693" s="172" t="s">
        <v>97</v>
      </c>
      <c r="E693" s="172" t="s">
        <v>39</v>
      </c>
      <c r="F693" s="172" t="s">
        <v>117</v>
      </c>
      <c r="G693" s="172" t="s">
        <v>84</v>
      </c>
      <c r="H693" s="177">
        <v>1</v>
      </c>
      <c r="I693" s="178">
        <v>0</v>
      </c>
      <c r="J693" s="176">
        <v>46066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-46.77</v>
      </c>
    </row>
    <row r="694" spans="1:16" ht="19.5" hidden="1" customHeight="1">
      <c r="A694" s="172" t="s">
        <v>2085</v>
      </c>
      <c r="B694" s="176">
        <v>46072</v>
      </c>
      <c r="C694" s="172" t="s">
        <v>81</v>
      </c>
      <c r="D694" s="172" t="s">
        <v>98</v>
      </c>
      <c r="E694" s="172" t="s">
        <v>39</v>
      </c>
      <c r="F694" s="172" t="s">
        <v>117</v>
      </c>
      <c r="G694" s="172" t="s">
        <v>84</v>
      </c>
      <c r="H694" s="177">
        <v>1</v>
      </c>
      <c r="I694" s="178">
        <v>0</v>
      </c>
      <c r="J694" s="176">
        <v>46066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-15</v>
      </c>
    </row>
    <row r="695" spans="1:16" ht="19.5" hidden="1" customHeight="1">
      <c r="A695" s="172" t="s">
        <v>2159</v>
      </c>
      <c r="B695" s="176">
        <v>46072</v>
      </c>
      <c r="C695" s="172" t="s">
        <v>92</v>
      </c>
      <c r="D695" s="172" t="s">
        <v>24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0</v>
      </c>
      <c r="J695" s="176">
        <v>46067</v>
      </c>
      <c r="K695" s="172" t="s">
        <v>93</v>
      </c>
      <c r="L695" s="172" t="s">
        <v>94</v>
      </c>
      <c r="M695" s="179">
        <v>0</v>
      </c>
      <c r="N695" s="177"/>
      <c r="O695" s="177">
        <v>36</v>
      </c>
      <c r="P695" s="180">
        <v>-46.77</v>
      </c>
    </row>
    <row r="696" spans="1:16" ht="19.5" hidden="1" customHeight="1">
      <c r="A696" s="172" t="s">
        <v>2159</v>
      </c>
      <c r="B696" s="176">
        <v>46072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0</v>
      </c>
      <c r="J696" s="176">
        <v>46067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-10.68</v>
      </c>
    </row>
    <row r="697" spans="1:16" ht="19.5" hidden="1" customHeight="1">
      <c r="A697" s="172" t="s">
        <v>2159</v>
      </c>
      <c r="B697" s="176">
        <v>46072</v>
      </c>
      <c r="C697" s="172" t="s">
        <v>92</v>
      </c>
      <c r="D697" s="172" t="s">
        <v>96</v>
      </c>
      <c r="E697" s="172" t="s">
        <v>42</v>
      </c>
      <c r="F697" s="172" t="s">
        <v>89</v>
      </c>
      <c r="G697" s="172" t="s">
        <v>84</v>
      </c>
      <c r="H697" s="177">
        <v>1</v>
      </c>
      <c r="I697" s="178">
        <v>0</v>
      </c>
      <c r="J697" s="176">
        <v>46067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2159</v>
      </c>
      <c r="B698" s="176">
        <v>46072</v>
      </c>
      <c r="C698" s="172" t="s">
        <v>92</v>
      </c>
      <c r="D698" s="172" t="s">
        <v>97</v>
      </c>
      <c r="E698" s="172" t="s">
        <v>42</v>
      </c>
      <c r="F698" s="172" t="s">
        <v>89</v>
      </c>
      <c r="G698" s="172" t="s">
        <v>84</v>
      </c>
      <c r="H698" s="177">
        <v>1</v>
      </c>
      <c r="I698" s="178">
        <v>0</v>
      </c>
      <c r="J698" s="176">
        <v>46067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-46.77</v>
      </c>
    </row>
    <row r="699" spans="1:16" ht="19.5" hidden="1" customHeight="1">
      <c r="A699" s="172" t="s">
        <v>2159</v>
      </c>
      <c r="B699" s="176">
        <v>46072</v>
      </c>
      <c r="C699" s="172" t="s">
        <v>81</v>
      </c>
      <c r="D699" s="172" t="s">
        <v>98</v>
      </c>
      <c r="E699" s="172" t="s">
        <v>42</v>
      </c>
      <c r="F699" s="172" t="s">
        <v>89</v>
      </c>
      <c r="G699" s="172" t="s">
        <v>84</v>
      </c>
      <c r="H699" s="177">
        <v>1</v>
      </c>
      <c r="I699" s="178">
        <v>0</v>
      </c>
      <c r="J699" s="176">
        <v>46067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2160</v>
      </c>
      <c r="B700" s="176">
        <v>46072</v>
      </c>
      <c r="C700" s="172" t="s">
        <v>92</v>
      </c>
      <c r="D700" s="172" t="s">
        <v>24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0</v>
      </c>
      <c r="J700" s="176">
        <v>46056</v>
      </c>
      <c r="K700" s="172" t="s">
        <v>93</v>
      </c>
      <c r="L700" s="172" t="s">
        <v>94</v>
      </c>
      <c r="M700" s="179">
        <v>0</v>
      </c>
      <c r="N700" s="177"/>
      <c r="O700" s="177">
        <v>41</v>
      </c>
      <c r="P700" s="180">
        <v>-56.94</v>
      </c>
    </row>
    <row r="701" spans="1:16" ht="19.5" hidden="1" customHeight="1">
      <c r="A701" s="172" t="s">
        <v>2160</v>
      </c>
      <c r="B701" s="176">
        <v>46072</v>
      </c>
      <c r="C701" s="172" t="s">
        <v>81</v>
      </c>
      <c r="D701" s="172" t="s">
        <v>95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46056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-14.25</v>
      </c>
    </row>
    <row r="702" spans="1:16" ht="19.5" hidden="1" customHeight="1">
      <c r="A702" s="172" t="s">
        <v>2160</v>
      </c>
      <c r="B702" s="176">
        <v>46072</v>
      </c>
      <c r="C702" s="172" t="s">
        <v>92</v>
      </c>
      <c r="D702" s="172" t="s">
        <v>96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46056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hidden="1" customHeight="1">
      <c r="A703" s="172" t="s">
        <v>2160</v>
      </c>
      <c r="B703" s="176">
        <v>46072</v>
      </c>
      <c r="C703" s="172" t="s">
        <v>92</v>
      </c>
      <c r="D703" s="172" t="s">
        <v>97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46056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-56.94</v>
      </c>
    </row>
    <row r="704" spans="1:16" ht="19.5" hidden="1" customHeight="1">
      <c r="A704" s="172" t="s">
        <v>2160</v>
      </c>
      <c r="B704" s="176">
        <v>46072</v>
      </c>
      <c r="C704" s="172" t="s">
        <v>81</v>
      </c>
      <c r="D704" s="172" t="s">
        <v>98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46056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-15</v>
      </c>
    </row>
    <row r="705" spans="1:16" ht="19.5" hidden="1" customHeight="1">
      <c r="A705" s="172" t="s">
        <v>2161</v>
      </c>
      <c r="B705" s="176">
        <v>46072</v>
      </c>
      <c r="C705" s="172" t="s">
        <v>81</v>
      </c>
      <c r="D705" s="172" t="s">
        <v>82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0</v>
      </c>
      <c r="J705" s="176">
        <v>46072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-18.02</v>
      </c>
    </row>
    <row r="706" spans="1:16" ht="19.5" hidden="1" customHeight="1">
      <c r="A706" s="172" t="s">
        <v>2162</v>
      </c>
      <c r="B706" s="176">
        <v>46072</v>
      </c>
      <c r="C706" s="172" t="s">
        <v>92</v>
      </c>
      <c r="D706" s="172" t="s">
        <v>96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46010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0</v>
      </c>
    </row>
    <row r="707" spans="1:16" ht="19.5" hidden="1" customHeight="1">
      <c r="A707" s="172" t="s">
        <v>2162</v>
      </c>
      <c r="B707" s="176">
        <v>46072</v>
      </c>
      <c r="C707" s="172" t="s">
        <v>92</v>
      </c>
      <c r="D707" s="172" t="s">
        <v>97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46010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-56</v>
      </c>
    </row>
    <row r="708" spans="1:16" ht="19.5" hidden="1" customHeight="1">
      <c r="A708" s="172" t="s">
        <v>2162</v>
      </c>
      <c r="B708" s="176">
        <v>46072</v>
      </c>
      <c r="C708" s="172" t="s">
        <v>81</v>
      </c>
      <c r="D708" s="172" t="s">
        <v>98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0</v>
      </c>
      <c r="J708" s="176">
        <v>46010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-15</v>
      </c>
    </row>
    <row r="709" spans="1:16" ht="19.5" hidden="1" customHeight="1">
      <c r="A709" s="172" t="s">
        <v>2162</v>
      </c>
      <c r="B709" s="176">
        <v>46072</v>
      </c>
      <c r="C709" s="172" t="s">
        <v>92</v>
      </c>
      <c r="D709" s="172" t="s">
        <v>24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0</v>
      </c>
      <c r="J709" s="176">
        <v>46010</v>
      </c>
      <c r="K709" s="172" t="s">
        <v>93</v>
      </c>
      <c r="L709" s="172" t="s">
        <v>94</v>
      </c>
      <c r="M709" s="179">
        <v>0</v>
      </c>
      <c r="N709" s="177"/>
      <c r="O709" s="177">
        <v>43</v>
      </c>
      <c r="P709" s="180">
        <v>-56</v>
      </c>
    </row>
    <row r="710" spans="1:16" ht="19.5" hidden="1" customHeight="1">
      <c r="A710" s="172" t="s">
        <v>2162</v>
      </c>
      <c r="B710" s="176">
        <v>46072</v>
      </c>
      <c r="C710" s="172" t="s">
        <v>81</v>
      </c>
      <c r="D710" s="172" t="s">
        <v>95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46010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-9.83</v>
      </c>
    </row>
    <row r="711" spans="1:16" ht="19.5" hidden="1" customHeight="1">
      <c r="A711" s="172" t="s">
        <v>2163</v>
      </c>
      <c r="B711" s="176">
        <v>46072</v>
      </c>
      <c r="C711" s="172" t="s">
        <v>81</v>
      </c>
      <c r="D711" s="172" t="s">
        <v>82</v>
      </c>
      <c r="E711" s="172" t="s">
        <v>38</v>
      </c>
      <c r="F711" s="172" t="s">
        <v>87</v>
      </c>
      <c r="G711" s="172" t="s">
        <v>84</v>
      </c>
      <c r="H711" s="177">
        <v>1</v>
      </c>
      <c r="I711" s="178">
        <v>0</v>
      </c>
      <c r="J711" s="176">
        <v>46072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-20.010000000000002</v>
      </c>
    </row>
    <row r="712" spans="1:16" ht="19.5" hidden="1" customHeight="1">
      <c r="A712" s="172" t="s">
        <v>2164</v>
      </c>
      <c r="B712" s="176">
        <v>46072</v>
      </c>
      <c r="C712" s="172" t="s">
        <v>92</v>
      </c>
      <c r="D712" s="172" t="s">
        <v>96</v>
      </c>
      <c r="E712" s="172" t="s">
        <v>42</v>
      </c>
      <c r="F712" s="172" t="s">
        <v>89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0</v>
      </c>
    </row>
    <row r="713" spans="1:16" ht="19.5" hidden="1" customHeight="1">
      <c r="A713" s="172" t="s">
        <v>2164</v>
      </c>
      <c r="B713" s="176">
        <v>46072</v>
      </c>
      <c r="C713" s="172" t="s">
        <v>92</v>
      </c>
      <c r="D713" s="172" t="s">
        <v>97</v>
      </c>
      <c r="E713" s="172" t="s">
        <v>42</v>
      </c>
      <c r="F713" s="172" t="s">
        <v>89</v>
      </c>
      <c r="G713" s="172" t="s">
        <v>84</v>
      </c>
      <c r="H713" s="177">
        <v>1</v>
      </c>
      <c r="I713" s="178">
        <v>0</v>
      </c>
      <c r="J713" s="176">
        <v>46058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-46.77</v>
      </c>
    </row>
    <row r="714" spans="1:16" ht="19.5" hidden="1" customHeight="1">
      <c r="A714" s="172" t="s">
        <v>2164</v>
      </c>
      <c r="B714" s="176">
        <v>46072</v>
      </c>
      <c r="C714" s="172" t="s">
        <v>92</v>
      </c>
      <c r="D714" s="172" t="s">
        <v>24</v>
      </c>
      <c r="E714" s="172" t="s">
        <v>42</v>
      </c>
      <c r="F714" s="172" t="s">
        <v>89</v>
      </c>
      <c r="G714" s="172" t="s">
        <v>84</v>
      </c>
      <c r="H714" s="177">
        <v>1</v>
      </c>
      <c r="I714" s="178">
        <v>0</v>
      </c>
      <c r="J714" s="176">
        <v>46058</v>
      </c>
      <c r="K714" s="172" t="s">
        <v>93</v>
      </c>
      <c r="L714" s="172" t="s">
        <v>94</v>
      </c>
      <c r="M714" s="179">
        <v>0</v>
      </c>
      <c r="N714" s="177"/>
      <c r="O714" s="177">
        <v>39</v>
      </c>
      <c r="P714" s="180">
        <v>-46.77</v>
      </c>
    </row>
    <row r="715" spans="1:16" ht="19.5" hidden="1" customHeight="1">
      <c r="A715" s="172" t="s">
        <v>2165</v>
      </c>
      <c r="B715" s="176">
        <v>46072</v>
      </c>
      <c r="C715" s="172" t="s">
        <v>81</v>
      </c>
      <c r="D715" s="172" t="s">
        <v>82</v>
      </c>
      <c r="E715" s="172" t="s">
        <v>41</v>
      </c>
      <c r="F715" s="172" t="s">
        <v>83</v>
      </c>
      <c r="G715" s="172" t="s">
        <v>84</v>
      </c>
      <c r="H715" s="177">
        <v>1</v>
      </c>
      <c r="I715" s="178">
        <v>0</v>
      </c>
      <c r="J715" s="176">
        <v>46072</v>
      </c>
      <c r="K715" s="172" t="s">
        <v>85</v>
      </c>
      <c r="L715" s="172" t="s">
        <v>85</v>
      </c>
      <c r="M715" s="179">
        <v>0</v>
      </c>
      <c r="N715" s="177"/>
      <c r="O715" s="177"/>
      <c r="P715" s="180">
        <v>-20.93</v>
      </c>
    </row>
    <row r="716" spans="1:16" ht="19.5" hidden="1" customHeight="1">
      <c r="A716" s="172" t="s">
        <v>2166</v>
      </c>
      <c r="B716" s="176">
        <v>46072</v>
      </c>
      <c r="C716" s="172" t="s">
        <v>81</v>
      </c>
      <c r="D716" s="172" t="s">
        <v>82</v>
      </c>
      <c r="E716" s="172" t="s">
        <v>56</v>
      </c>
      <c r="F716" s="172" t="s">
        <v>1213</v>
      </c>
      <c r="G716" s="172" t="s">
        <v>84</v>
      </c>
      <c r="H716" s="177">
        <v>1</v>
      </c>
      <c r="I716" s="178">
        <v>0</v>
      </c>
      <c r="J716" s="176">
        <v>46072</v>
      </c>
      <c r="K716" s="172" t="s">
        <v>85</v>
      </c>
      <c r="L716" s="172" t="s">
        <v>85</v>
      </c>
      <c r="M716" s="179">
        <v>0</v>
      </c>
      <c r="N716" s="177"/>
      <c r="O716" s="177"/>
      <c r="P716" s="180">
        <v>-21.04</v>
      </c>
    </row>
    <row r="717" spans="1:16" ht="19.5" customHeight="1">
      <c r="A717" s="172" t="s">
        <v>85</v>
      </c>
      <c r="B717" s="176">
        <v>46072</v>
      </c>
      <c r="C717" s="172" t="s">
        <v>109</v>
      </c>
      <c r="D717" s="172" t="s">
        <v>110</v>
      </c>
      <c r="E717" s="172" t="s">
        <v>85</v>
      </c>
      <c r="F717" s="172" t="s">
        <v>85</v>
      </c>
      <c r="G717" s="172" t="s">
        <v>2167</v>
      </c>
      <c r="H717" s="177">
        <v>0</v>
      </c>
      <c r="I717" s="178">
        <v>0</v>
      </c>
      <c r="J717" s="176">
        <v>46072</v>
      </c>
      <c r="K717" s="172" t="s">
        <v>85</v>
      </c>
      <c r="L717" s="172" t="s">
        <v>85</v>
      </c>
      <c r="M717" s="179">
        <v>0</v>
      </c>
      <c r="N717" s="177"/>
      <c r="O717" s="177"/>
      <c r="P717" s="180">
        <v>-150</v>
      </c>
    </row>
    <row r="718" spans="1:16" ht="19.5" hidden="1" customHeight="1">
      <c r="A718" s="172" t="s">
        <v>2168</v>
      </c>
      <c r="B718" s="176">
        <v>46072</v>
      </c>
      <c r="C718" s="172" t="s">
        <v>92</v>
      </c>
      <c r="D718" s="172" t="s">
        <v>24</v>
      </c>
      <c r="E718" s="172" t="s">
        <v>57</v>
      </c>
      <c r="F718" s="172" t="s">
        <v>1263</v>
      </c>
      <c r="G718" s="172" t="s">
        <v>84</v>
      </c>
      <c r="H718" s="177">
        <v>1</v>
      </c>
      <c r="I718" s="178">
        <v>2400</v>
      </c>
      <c r="J718" s="176">
        <v>46069</v>
      </c>
      <c r="K718" s="172" t="s">
        <v>93</v>
      </c>
      <c r="L718" s="172" t="s">
        <v>94</v>
      </c>
      <c r="M718" s="179">
        <v>0.43</v>
      </c>
      <c r="N718" s="177"/>
      <c r="O718" s="177">
        <v>37</v>
      </c>
      <c r="P718" s="180">
        <v>-127.72</v>
      </c>
    </row>
    <row r="719" spans="1:16" ht="19.5" hidden="1" customHeight="1">
      <c r="A719" s="172" t="s">
        <v>2168</v>
      </c>
      <c r="B719" s="176">
        <v>46072</v>
      </c>
      <c r="C719" s="172" t="s">
        <v>100</v>
      </c>
      <c r="D719" s="172" t="s">
        <v>101</v>
      </c>
      <c r="E719" s="172" t="s">
        <v>57</v>
      </c>
      <c r="F719" s="172" t="s">
        <v>1263</v>
      </c>
      <c r="G719" s="172" t="s">
        <v>84</v>
      </c>
      <c r="H719" s="177">
        <v>1</v>
      </c>
      <c r="I719" s="178">
        <v>2400</v>
      </c>
      <c r="J719" s="176">
        <v>46069</v>
      </c>
      <c r="K719" s="172" t="s">
        <v>93</v>
      </c>
      <c r="L719" s="172" t="s">
        <v>94</v>
      </c>
      <c r="M719" s="179">
        <v>0</v>
      </c>
      <c r="N719" s="177"/>
      <c r="O719" s="177"/>
      <c r="P719" s="180">
        <v>1195.24</v>
      </c>
    </row>
    <row r="720" spans="1:16" ht="19.5" hidden="1" customHeight="1">
      <c r="A720" s="172" t="s">
        <v>2168</v>
      </c>
      <c r="B720" s="176">
        <v>46072</v>
      </c>
      <c r="C720" s="172" t="s">
        <v>100</v>
      </c>
      <c r="D720" s="172" t="s">
        <v>102</v>
      </c>
      <c r="E720" s="172" t="s">
        <v>57</v>
      </c>
      <c r="F720" s="172" t="s">
        <v>1263</v>
      </c>
      <c r="G720" s="172" t="s">
        <v>84</v>
      </c>
      <c r="H720" s="177">
        <v>1</v>
      </c>
      <c r="I720" s="178">
        <v>2400</v>
      </c>
      <c r="J720" s="176">
        <v>46069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11.95</v>
      </c>
    </row>
    <row r="721" spans="1:16" ht="19.5" hidden="1" customHeight="1">
      <c r="A721" s="172" t="s">
        <v>2168</v>
      </c>
      <c r="B721" s="176">
        <v>46072</v>
      </c>
      <c r="C721" s="172" t="s">
        <v>100</v>
      </c>
      <c r="D721" s="172" t="s">
        <v>103</v>
      </c>
      <c r="E721" s="172" t="s">
        <v>57</v>
      </c>
      <c r="F721" s="172" t="s">
        <v>1263</v>
      </c>
      <c r="G721" s="172" t="s">
        <v>84</v>
      </c>
      <c r="H721" s="177">
        <v>1</v>
      </c>
      <c r="I721" s="178">
        <v>2400</v>
      </c>
      <c r="J721" s="176">
        <v>46069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1192.81</v>
      </c>
    </row>
    <row r="722" spans="1:16" ht="19.5" hidden="1" customHeight="1">
      <c r="A722" s="172" t="s">
        <v>2168</v>
      </c>
      <c r="B722" s="176">
        <v>46072</v>
      </c>
      <c r="C722" s="172" t="s">
        <v>104</v>
      </c>
      <c r="D722" s="172" t="s">
        <v>105</v>
      </c>
      <c r="E722" s="172" t="s">
        <v>57</v>
      </c>
      <c r="F722" s="172" t="s">
        <v>1263</v>
      </c>
      <c r="G722" s="172" t="s">
        <v>84</v>
      </c>
      <c r="H722" s="177">
        <v>1</v>
      </c>
      <c r="I722" s="178">
        <v>2400</v>
      </c>
      <c r="J722" s="176">
        <v>46069</v>
      </c>
      <c r="K722" s="172" t="s">
        <v>93</v>
      </c>
      <c r="L722" s="172" t="s">
        <v>94</v>
      </c>
      <c r="M722" s="179">
        <v>0.43</v>
      </c>
      <c r="N722" s="177"/>
      <c r="O722" s="177"/>
      <c r="P722" s="180">
        <v>-1032</v>
      </c>
    </row>
    <row r="723" spans="1:16" ht="19.5" hidden="1" customHeight="1">
      <c r="A723" s="172" t="s">
        <v>2168</v>
      </c>
      <c r="B723" s="176">
        <v>46072</v>
      </c>
      <c r="C723" s="172" t="s">
        <v>81</v>
      </c>
      <c r="D723" s="172" t="s">
        <v>95</v>
      </c>
      <c r="E723" s="172" t="s">
        <v>57</v>
      </c>
      <c r="F723" s="172" t="s">
        <v>1263</v>
      </c>
      <c r="G723" s="172" t="s">
        <v>84</v>
      </c>
      <c r="H723" s="177">
        <v>1</v>
      </c>
      <c r="I723" s="178">
        <v>2400</v>
      </c>
      <c r="J723" s="176">
        <v>46069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-16.649999999999999</v>
      </c>
    </row>
    <row r="724" spans="1:16" ht="19.5" hidden="1" customHeight="1">
      <c r="A724" s="172" t="s">
        <v>2168</v>
      </c>
      <c r="B724" s="176">
        <v>46072</v>
      </c>
      <c r="C724" s="172" t="s">
        <v>81</v>
      </c>
      <c r="D724" s="172" t="s">
        <v>82</v>
      </c>
      <c r="E724" s="172" t="s">
        <v>57</v>
      </c>
      <c r="F724" s="172" t="s">
        <v>1263</v>
      </c>
      <c r="G724" s="172" t="s">
        <v>84</v>
      </c>
      <c r="H724" s="177">
        <v>1</v>
      </c>
      <c r="I724" s="178">
        <v>0</v>
      </c>
      <c r="J724" s="176">
        <v>46069</v>
      </c>
      <c r="K724" s="172" t="s">
        <v>85</v>
      </c>
      <c r="L724" s="172" t="s">
        <v>85</v>
      </c>
      <c r="M724" s="179">
        <v>0</v>
      </c>
      <c r="N724" s="177"/>
      <c r="O724" s="177"/>
      <c r="P724" s="180">
        <v>-22.71</v>
      </c>
    </row>
    <row r="725" spans="1:16" ht="19.5" hidden="1" customHeight="1">
      <c r="A725" s="172" t="s">
        <v>2169</v>
      </c>
      <c r="B725" s="176">
        <v>46072</v>
      </c>
      <c r="C725" s="172" t="s">
        <v>92</v>
      </c>
      <c r="D725" s="172" t="s">
        <v>24</v>
      </c>
      <c r="E725" s="172" t="s">
        <v>41</v>
      </c>
      <c r="F725" s="172" t="s">
        <v>83</v>
      </c>
      <c r="G725" s="172" t="s">
        <v>84</v>
      </c>
      <c r="H725" s="177">
        <v>1</v>
      </c>
      <c r="I725" s="178">
        <v>2350</v>
      </c>
      <c r="J725" s="176">
        <v>46070</v>
      </c>
      <c r="K725" s="172" t="s">
        <v>93</v>
      </c>
      <c r="L725" s="172" t="s">
        <v>94</v>
      </c>
      <c r="M725" s="179">
        <v>0.43</v>
      </c>
      <c r="N725" s="177"/>
      <c r="O725" s="177">
        <v>39</v>
      </c>
      <c r="P725" s="180">
        <v>-125.62</v>
      </c>
    </row>
    <row r="726" spans="1:16" ht="19.5" hidden="1" customHeight="1">
      <c r="A726" s="172" t="s">
        <v>2169</v>
      </c>
      <c r="B726" s="176">
        <v>46072</v>
      </c>
      <c r="C726" s="172" t="s">
        <v>100</v>
      </c>
      <c r="D726" s="172" t="s">
        <v>101</v>
      </c>
      <c r="E726" s="172" t="s">
        <v>41</v>
      </c>
      <c r="F726" s="172" t="s">
        <v>83</v>
      </c>
      <c r="G726" s="172" t="s">
        <v>84</v>
      </c>
      <c r="H726" s="177">
        <v>1</v>
      </c>
      <c r="I726" s="178">
        <v>2350</v>
      </c>
      <c r="J726" s="176">
        <v>46070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1236.92</v>
      </c>
    </row>
    <row r="727" spans="1:16" ht="19.5" hidden="1" customHeight="1">
      <c r="A727" s="172" t="s">
        <v>2169</v>
      </c>
      <c r="B727" s="176">
        <v>46072</v>
      </c>
      <c r="C727" s="172" t="s">
        <v>100</v>
      </c>
      <c r="D727" s="172" t="s">
        <v>102</v>
      </c>
      <c r="E727" s="172" t="s">
        <v>41</v>
      </c>
      <c r="F727" s="172" t="s">
        <v>83</v>
      </c>
      <c r="G727" s="172" t="s">
        <v>84</v>
      </c>
      <c r="H727" s="177">
        <v>1</v>
      </c>
      <c r="I727" s="178">
        <v>2350</v>
      </c>
      <c r="J727" s="176">
        <v>46070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12.37</v>
      </c>
    </row>
    <row r="728" spans="1:16" ht="19.5" hidden="1" customHeight="1">
      <c r="A728" s="172" t="s">
        <v>2169</v>
      </c>
      <c r="B728" s="176">
        <v>46072</v>
      </c>
      <c r="C728" s="172" t="s">
        <v>100</v>
      </c>
      <c r="D728" s="172" t="s">
        <v>103</v>
      </c>
      <c r="E728" s="172" t="s">
        <v>41</v>
      </c>
      <c r="F728" s="172" t="s">
        <v>83</v>
      </c>
      <c r="G728" s="172" t="s">
        <v>84</v>
      </c>
      <c r="H728" s="177">
        <v>1</v>
      </c>
      <c r="I728" s="178">
        <v>2350</v>
      </c>
      <c r="J728" s="176">
        <v>46070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1100.71</v>
      </c>
    </row>
    <row r="729" spans="1:16" ht="19.5" hidden="1" customHeight="1">
      <c r="A729" s="172" t="s">
        <v>2169</v>
      </c>
      <c r="B729" s="176">
        <v>46072</v>
      </c>
      <c r="C729" s="172" t="s">
        <v>104</v>
      </c>
      <c r="D729" s="172" t="s">
        <v>105</v>
      </c>
      <c r="E729" s="172" t="s">
        <v>41</v>
      </c>
      <c r="F729" s="172" t="s">
        <v>83</v>
      </c>
      <c r="G729" s="172" t="s">
        <v>84</v>
      </c>
      <c r="H729" s="177">
        <v>1</v>
      </c>
      <c r="I729" s="178">
        <v>2350</v>
      </c>
      <c r="J729" s="176">
        <v>46070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-1010.5</v>
      </c>
    </row>
    <row r="730" spans="1:16" ht="19.5" hidden="1" customHeight="1">
      <c r="A730" s="172" t="s">
        <v>2169</v>
      </c>
      <c r="B730" s="176">
        <v>46072</v>
      </c>
      <c r="C730" s="172" t="s">
        <v>81</v>
      </c>
      <c r="D730" s="172" t="s">
        <v>95</v>
      </c>
      <c r="E730" s="172" t="s">
        <v>41</v>
      </c>
      <c r="F730" s="172" t="s">
        <v>83</v>
      </c>
      <c r="G730" s="172" t="s">
        <v>84</v>
      </c>
      <c r="H730" s="177">
        <v>1</v>
      </c>
      <c r="I730" s="178">
        <v>2350</v>
      </c>
      <c r="J730" s="176">
        <v>46070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-15.79</v>
      </c>
    </row>
    <row r="731" spans="1:16" ht="19.5" hidden="1" customHeight="1">
      <c r="A731" s="172" t="s">
        <v>2169</v>
      </c>
      <c r="B731" s="176">
        <v>46072</v>
      </c>
      <c r="C731" s="172" t="s">
        <v>81</v>
      </c>
      <c r="D731" s="172" t="s">
        <v>82</v>
      </c>
      <c r="E731" s="172" t="s">
        <v>41</v>
      </c>
      <c r="F731" s="172" t="s">
        <v>83</v>
      </c>
      <c r="G731" s="172" t="s">
        <v>84</v>
      </c>
      <c r="H731" s="177">
        <v>1</v>
      </c>
      <c r="I731" s="178">
        <v>0</v>
      </c>
      <c r="J731" s="176">
        <v>46070</v>
      </c>
      <c r="K731" s="172" t="s">
        <v>85</v>
      </c>
      <c r="L731" s="172" t="s">
        <v>85</v>
      </c>
      <c r="M731" s="179">
        <v>0</v>
      </c>
      <c r="N731" s="177"/>
      <c r="O731" s="177"/>
      <c r="P731" s="180">
        <v>-23.5</v>
      </c>
    </row>
    <row r="732" spans="1:16" ht="19.5" hidden="1" customHeight="1">
      <c r="A732" s="172" t="s">
        <v>2170</v>
      </c>
      <c r="B732" s="176">
        <v>46072</v>
      </c>
      <c r="C732" s="172" t="s">
        <v>81</v>
      </c>
      <c r="D732" s="172" t="s">
        <v>82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46072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-22</v>
      </c>
    </row>
    <row r="733" spans="1:16" ht="19.5" hidden="1" customHeight="1">
      <c r="A733" s="172" t="s">
        <v>2171</v>
      </c>
      <c r="B733" s="176">
        <v>46072</v>
      </c>
      <c r="C733" s="172" t="s">
        <v>81</v>
      </c>
      <c r="D733" s="172" t="s">
        <v>82</v>
      </c>
      <c r="E733" s="172" t="s">
        <v>42</v>
      </c>
      <c r="F733" s="172" t="s">
        <v>89</v>
      </c>
      <c r="G733" s="172" t="s">
        <v>84</v>
      </c>
      <c r="H733" s="177">
        <v>1</v>
      </c>
      <c r="I733" s="178">
        <v>0</v>
      </c>
      <c r="J733" s="176">
        <v>46072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-10.93</v>
      </c>
    </row>
    <row r="734" spans="1:16" ht="19.5" hidden="1" customHeight="1">
      <c r="A734" s="172" t="s">
        <v>2053</v>
      </c>
      <c r="B734" s="176">
        <v>46072</v>
      </c>
      <c r="C734" s="172" t="s">
        <v>92</v>
      </c>
      <c r="D734" s="172" t="s">
        <v>272</v>
      </c>
      <c r="E734" s="172" t="s">
        <v>38</v>
      </c>
      <c r="F734" s="172" t="s">
        <v>87</v>
      </c>
      <c r="G734" s="172" t="s">
        <v>84</v>
      </c>
      <c r="H734" s="177">
        <v>1</v>
      </c>
      <c r="I734" s="178">
        <v>0</v>
      </c>
      <c r="J734" s="176">
        <v>46068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2053</v>
      </c>
      <c r="B735" s="176">
        <v>46072</v>
      </c>
      <c r="C735" s="172" t="s">
        <v>92</v>
      </c>
      <c r="D735" s="172" t="s">
        <v>97</v>
      </c>
      <c r="E735" s="172" t="s">
        <v>38</v>
      </c>
      <c r="F735" s="172" t="s">
        <v>87</v>
      </c>
      <c r="G735" s="172" t="s">
        <v>84</v>
      </c>
      <c r="H735" s="177">
        <v>1</v>
      </c>
      <c r="I735" s="178">
        <v>0</v>
      </c>
      <c r="J735" s="176">
        <v>46068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-46.77</v>
      </c>
    </row>
    <row r="736" spans="1:16" ht="19.5" hidden="1" customHeight="1">
      <c r="A736" s="172" t="s">
        <v>2053</v>
      </c>
      <c r="B736" s="176">
        <v>46072</v>
      </c>
      <c r="C736" s="172" t="s">
        <v>81</v>
      </c>
      <c r="D736" s="172" t="s">
        <v>98</v>
      </c>
      <c r="E736" s="172" t="s">
        <v>38</v>
      </c>
      <c r="F736" s="172" t="s">
        <v>87</v>
      </c>
      <c r="G736" s="172" t="s">
        <v>84</v>
      </c>
      <c r="H736" s="177">
        <v>1</v>
      </c>
      <c r="I736" s="178">
        <v>0</v>
      </c>
      <c r="J736" s="176">
        <v>46068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-15</v>
      </c>
    </row>
    <row r="737" spans="1:16" ht="19.5" hidden="1" customHeight="1">
      <c r="A737" s="172" t="s">
        <v>2172</v>
      </c>
      <c r="B737" s="176">
        <v>46072</v>
      </c>
      <c r="C737" s="172" t="s">
        <v>92</v>
      </c>
      <c r="D737" s="172" t="s">
        <v>24</v>
      </c>
      <c r="E737" s="172" t="s">
        <v>42</v>
      </c>
      <c r="F737" s="172" t="s">
        <v>89</v>
      </c>
      <c r="G737" s="172" t="s">
        <v>84</v>
      </c>
      <c r="H737" s="177">
        <v>1</v>
      </c>
      <c r="I737" s="178">
        <v>2350</v>
      </c>
      <c r="J737" s="176">
        <v>46064</v>
      </c>
      <c r="K737" s="172" t="s">
        <v>93</v>
      </c>
      <c r="L737" s="172" t="s">
        <v>94</v>
      </c>
      <c r="M737" s="179">
        <v>0.43</v>
      </c>
      <c r="N737" s="177"/>
      <c r="O737" s="177">
        <v>37</v>
      </c>
      <c r="P737" s="180">
        <v>-112.48</v>
      </c>
    </row>
    <row r="738" spans="1:16" ht="19.5" hidden="1" customHeight="1">
      <c r="A738" s="172" t="s">
        <v>2172</v>
      </c>
      <c r="B738" s="176">
        <v>46072</v>
      </c>
      <c r="C738" s="172" t="s">
        <v>100</v>
      </c>
      <c r="D738" s="172" t="s">
        <v>101</v>
      </c>
      <c r="E738" s="172" t="s">
        <v>42</v>
      </c>
      <c r="F738" s="172" t="s">
        <v>89</v>
      </c>
      <c r="G738" s="172" t="s">
        <v>84</v>
      </c>
      <c r="H738" s="177">
        <v>1</v>
      </c>
      <c r="I738" s="178">
        <v>2350</v>
      </c>
      <c r="J738" s="176">
        <v>46064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1067.55</v>
      </c>
    </row>
    <row r="739" spans="1:16" ht="19.5" hidden="1" customHeight="1">
      <c r="A739" s="172" t="s">
        <v>2172</v>
      </c>
      <c r="B739" s="176">
        <v>46072</v>
      </c>
      <c r="C739" s="172" t="s">
        <v>100</v>
      </c>
      <c r="D739" s="172" t="s">
        <v>102</v>
      </c>
      <c r="E739" s="172" t="s">
        <v>42</v>
      </c>
      <c r="F739" s="172" t="s">
        <v>89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0</v>
      </c>
    </row>
    <row r="740" spans="1:16" ht="19.5" hidden="1" customHeight="1">
      <c r="A740" s="172" t="s">
        <v>2172</v>
      </c>
      <c r="B740" s="176">
        <v>46072</v>
      </c>
      <c r="C740" s="172" t="s">
        <v>100</v>
      </c>
      <c r="D740" s="172" t="s">
        <v>103</v>
      </c>
      <c r="E740" s="172" t="s">
        <v>42</v>
      </c>
      <c r="F740" s="172" t="s">
        <v>89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1282.45</v>
      </c>
    </row>
    <row r="741" spans="1:16" ht="19.5" hidden="1" customHeight="1">
      <c r="A741" s="172" t="s">
        <v>2172</v>
      </c>
      <c r="B741" s="176">
        <v>46072</v>
      </c>
      <c r="C741" s="172" t="s">
        <v>104</v>
      </c>
      <c r="D741" s="172" t="s">
        <v>105</v>
      </c>
      <c r="E741" s="172" t="s">
        <v>42</v>
      </c>
      <c r="F741" s="172" t="s">
        <v>89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0.43</v>
      </c>
      <c r="N741" s="177"/>
      <c r="O741" s="177"/>
      <c r="P741" s="180">
        <v>-1010.5</v>
      </c>
    </row>
    <row r="742" spans="1:16" ht="19.5" hidden="1" customHeight="1">
      <c r="A742" s="172" t="s">
        <v>2172</v>
      </c>
      <c r="B742" s="176">
        <v>46072</v>
      </c>
      <c r="C742" s="172" t="s">
        <v>81</v>
      </c>
      <c r="D742" s="172" t="s">
        <v>95</v>
      </c>
      <c r="E742" s="172" t="s">
        <v>42</v>
      </c>
      <c r="F742" s="172" t="s">
        <v>89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-25</v>
      </c>
    </row>
    <row r="743" spans="1:16" ht="19.5" hidden="1" customHeight="1">
      <c r="A743" s="172" t="s">
        <v>2173</v>
      </c>
      <c r="B743" s="176">
        <v>46072</v>
      </c>
      <c r="C743" s="172" t="s">
        <v>92</v>
      </c>
      <c r="D743" s="172" t="s">
        <v>24</v>
      </c>
      <c r="E743" s="172" t="s">
        <v>55</v>
      </c>
      <c r="F743" s="172" t="s">
        <v>1272</v>
      </c>
      <c r="G743" s="172" t="s">
        <v>84</v>
      </c>
      <c r="H743" s="177">
        <v>1</v>
      </c>
      <c r="I743" s="178">
        <v>0</v>
      </c>
      <c r="J743" s="176">
        <v>46067</v>
      </c>
      <c r="K743" s="172" t="s">
        <v>93</v>
      </c>
      <c r="L743" s="172" t="s">
        <v>94</v>
      </c>
      <c r="M743" s="179">
        <v>0</v>
      </c>
      <c r="N743" s="177"/>
      <c r="O743" s="177">
        <v>36</v>
      </c>
      <c r="P743" s="180">
        <v>-56.94</v>
      </c>
    </row>
    <row r="744" spans="1:16" ht="19.5" hidden="1" customHeight="1">
      <c r="A744" s="172" t="s">
        <v>2173</v>
      </c>
      <c r="B744" s="176">
        <v>46072</v>
      </c>
      <c r="C744" s="172" t="s">
        <v>81</v>
      </c>
      <c r="D744" s="172" t="s">
        <v>95</v>
      </c>
      <c r="E744" s="172" t="s">
        <v>55</v>
      </c>
      <c r="F744" s="172" t="s">
        <v>1272</v>
      </c>
      <c r="G744" s="172" t="s">
        <v>84</v>
      </c>
      <c r="H744" s="177">
        <v>1</v>
      </c>
      <c r="I744" s="178">
        <v>0</v>
      </c>
      <c r="J744" s="176">
        <v>46067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-14.37</v>
      </c>
    </row>
    <row r="745" spans="1:16" ht="19.5" hidden="1" customHeight="1">
      <c r="A745" s="172" t="s">
        <v>2173</v>
      </c>
      <c r="B745" s="176">
        <v>46072</v>
      </c>
      <c r="C745" s="172" t="s">
        <v>92</v>
      </c>
      <c r="D745" s="172" t="s">
        <v>96</v>
      </c>
      <c r="E745" s="172" t="s">
        <v>55</v>
      </c>
      <c r="F745" s="172" t="s">
        <v>1272</v>
      </c>
      <c r="G745" s="172" t="s">
        <v>84</v>
      </c>
      <c r="H745" s="177">
        <v>1</v>
      </c>
      <c r="I745" s="178">
        <v>0</v>
      </c>
      <c r="J745" s="176">
        <v>46067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hidden="1" customHeight="1">
      <c r="A746" s="172" t="s">
        <v>2173</v>
      </c>
      <c r="B746" s="176">
        <v>46072</v>
      </c>
      <c r="C746" s="172" t="s">
        <v>92</v>
      </c>
      <c r="D746" s="172" t="s">
        <v>97</v>
      </c>
      <c r="E746" s="172" t="s">
        <v>55</v>
      </c>
      <c r="F746" s="172" t="s">
        <v>1272</v>
      </c>
      <c r="G746" s="172" t="s">
        <v>84</v>
      </c>
      <c r="H746" s="177">
        <v>1</v>
      </c>
      <c r="I746" s="178">
        <v>0</v>
      </c>
      <c r="J746" s="176">
        <v>46067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hidden="1" customHeight="1">
      <c r="A747" s="172" t="s">
        <v>2173</v>
      </c>
      <c r="B747" s="176">
        <v>46072</v>
      </c>
      <c r="C747" s="172" t="s">
        <v>81</v>
      </c>
      <c r="D747" s="172" t="s">
        <v>98</v>
      </c>
      <c r="E747" s="172" t="s">
        <v>55</v>
      </c>
      <c r="F747" s="172" t="s">
        <v>1272</v>
      </c>
      <c r="G747" s="172" t="s">
        <v>84</v>
      </c>
      <c r="H747" s="177">
        <v>1</v>
      </c>
      <c r="I747" s="178">
        <v>0</v>
      </c>
      <c r="J747" s="176">
        <v>46067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hidden="1" customHeight="1">
      <c r="A748" s="172" t="s">
        <v>2172</v>
      </c>
      <c r="B748" s="176">
        <v>46072</v>
      </c>
      <c r="C748" s="172" t="s">
        <v>81</v>
      </c>
      <c r="D748" s="172" t="s">
        <v>82</v>
      </c>
      <c r="E748" s="172" t="s">
        <v>42</v>
      </c>
      <c r="F748" s="172" t="s">
        <v>89</v>
      </c>
      <c r="G748" s="172" t="s">
        <v>84</v>
      </c>
      <c r="H748" s="177">
        <v>1</v>
      </c>
      <c r="I748" s="178">
        <v>0</v>
      </c>
      <c r="J748" s="176">
        <v>46064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-5.87</v>
      </c>
    </row>
    <row r="749" spans="1:16" ht="19.5" hidden="1" customHeight="1">
      <c r="A749" s="172" t="s">
        <v>2174</v>
      </c>
      <c r="B749" s="176">
        <v>46072</v>
      </c>
      <c r="C749" s="172" t="s">
        <v>92</v>
      </c>
      <c r="D749" s="172" t="s">
        <v>24</v>
      </c>
      <c r="E749" s="172" t="s">
        <v>52</v>
      </c>
      <c r="F749" s="172" t="s">
        <v>90</v>
      </c>
      <c r="G749" s="172" t="s">
        <v>84</v>
      </c>
      <c r="H749" s="177">
        <v>1</v>
      </c>
      <c r="I749" s="178">
        <v>2350</v>
      </c>
      <c r="J749" s="176">
        <v>46061</v>
      </c>
      <c r="K749" s="172" t="s">
        <v>93</v>
      </c>
      <c r="L749" s="172" t="s">
        <v>94</v>
      </c>
      <c r="M749" s="179">
        <v>0.43</v>
      </c>
      <c r="N749" s="177"/>
      <c r="O749" s="177">
        <v>39</v>
      </c>
      <c r="P749" s="180">
        <v>-140.66999999999999</v>
      </c>
    </row>
    <row r="750" spans="1:16" ht="19.5" hidden="1" customHeight="1">
      <c r="A750" s="172" t="s">
        <v>2174</v>
      </c>
      <c r="B750" s="176">
        <v>46072</v>
      </c>
      <c r="C750" s="172" t="s">
        <v>100</v>
      </c>
      <c r="D750" s="172" t="s">
        <v>101</v>
      </c>
      <c r="E750" s="172" t="s">
        <v>52</v>
      </c>
      <c r="F750" s="172" t="s">
        <v>90</v>
      </c>
      <c r="G750" s="172" t="s">
        <v>84</v>
      </c>
      <c r="H750" s="177">
        <v>1</v>
      </c>
      <c r="I750" s="178">
        <v>2350</v>
      </c>
      <c r="J750" s="176">
        <v>46061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885.71</v>
      </c>
    </row>
    <row r="751" spans="1:16" ht="19.5" hidden="1" customHeight="1">
      <c r="A751" s="172" t="s">
        <v>2174</v>
      </c>
      <c r="B751" s="176">
        <v>46072</v>
      </c>
      <c r="C751" s="172" t="s">
        <v>100</v>
      </c>
      <c r="D751" s="172" t="s">
        <v>102</v>
      </c>
      <c r="E751" s="172" t="s">
        <v>52</v>
      </c>
      <c r="F751" s="172" t="s">
        <v>90</v>
      </c>
      <c r="G751" s="172" t="s">
        <v>84</v>
      </c>
      <c r="H751" s="177">
        <v>1</v>
      </c>
      <c r="I751" s="178">
        <v>2350</v>
      </c>
      <c r="J751" s="176">
        <v>46061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8.86</v>
      </c>
    </row>
    <row r="752" spans="1:16" ht="19.5" hidden="1" customHeight="1">
      <c r="A752" s="172" t="s">
        <v>2174</v>
      </c>
      <c r="B752" s="176">
        <v>46072</v>
      </c>
      <c r="C752" s="172" t="s">
        <v>100</v>
      </c>
      <c r="D752" s="172" t="s">
        <v>103</v>
      </c>
      <c r="E752" s="172" t="s">
        <v>52</v>
      </c>
      <c r="F752" s="172" t="s">
        <v>90</v>
      </c>
      <c r="G752" s="172" t="s">
        <v>84</v>
      </c>
      <c r="H752" s="177">
        <v>1</v>
      </c>
      <c r="I752" s="178">
        <v>2350</v>
      </c>
      <c r="J752" s="176">
        <v>46061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1455.43</v>
      </c>
    </row>
    <row r="753" spans="1:16" ht="19.5" hidden="1" customHeight="1">
      <c r="A753" s="172" t="s">
        <v>2174</v>
      </c>
      <c r="B753" s="176">
        <v>46072</v>
      </c>
      <c r="C753" s="172" t="s">
        <v>104</v>
      </c>
      <c r="D753" s="172" t="s">
        <v>105</v>
      </c>
      <c r="E753" s="172" t="s">
        <v>52</v>
      </c>
      <c r="F753" s="172" t="s">
        <v>90</v>
      </c>
      <c r="G753" s="172" t="s">
        <v>84</v>
      </c>
      <c r="H753" s="177">
        <v>1</v>
      </c>
      <c r="I753" s="178">
        <v>2350</v>
      </c>
      <c r="J753" s="176">
        <v>46061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-1010.5</v>
      </c>
    </row>
    <row r="754" spans="1:16" ht="19.5" hidden="1" customHeight="1">
      <c r="A754" s="172" t="s">
        <v>2174</v>
      </c>
      <c r="B754" s="176">
        <v>46072</v>
      </c>
      <c r="C754" s="172" t="s">
        <v>81</v>
      </c>
      <c r="D754" s="172" t="s">
        <v>95</v>
      </c>
      <c r="E754" s="172" t="s">
        <v>52</v>
      </c>
      <c r="F754" s="172" t="s">
        <v>90</v>
      </c>
      <c r="G754" s="172" t="s">
        <v>84</v>
      </c>
      <c r="H754" s="177">
        <v>1</v>
      </c>
      <c r="I754" s="178">
        <v>2350</v>
      </c>
      <c r="J754" s="176">
        <v>46061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-25</v>
      </c>
    </row>
    <row r="755" spans="1:16" ht="19.5" hidden="1" customHeight="1">
      <c r="A755" s="172" t="s">
        <v>2175</v>
      </c>
      <c r="B755" s="176">
        <v>46072</v>
      </c>
      <c r="C755" s="172" t="s">
        <v>92</v>
      </c>
      <c r="D755" s="172" t="s">
        <v>24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0</v>
      </c>
      <c r="J755" s="176">
        <v>46066</v>
      </c>
      <c r="K755" s="172" t="s">
        <v>93</v>
      </c>
      <c r="L755" s="172" t="s">
        <v>94</v>
      </c>
      <c r="M755" s="179">
        <v>0</v>
      </c>
      <c r="N755" s="177"/>
      <c r="O755" s="177">
        <v>36</v>
      </c>
      <c r="P755" s="180">
        <v>-56.94</v>
      </c>
    </row>
    <row r="756" spans="1:16" ht="19.5" hidden="1" customHeight="1">
      <c r="A756" s="172" t="s">
        <v>2175</v>
      </c>
      <c r="B756" s="176">
        <v>46072</v>
      </c>
      <c r="C756" s="172" t="s">
        <v>81</v>
      </c>
      <c r="D756" s="172" t="s">
        <v>95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0</v>
      </c>
      <c r="J756" s="176">
        <v>46066</v>
      </c>
      <c r="K756" s="172" t="s">
        <v>93</v>
      </c>
      <c r="L756" s="172" t="s">
        <v>94</v>
      </c>
      <c r="M756" s="179">
        <v>0</v>
      </c>
      <c r="N756" s="177"/>
      <c r="O756" s="177"/>
      <c r="P756" s="180">
        <v>-12.21</v>
      </c>
    </row>
    <row r="757" spans="1:16" ht="19.5" hidden="1" customHeight="1">
      <c r="A757" s="172" t="s">
        <v>2175</v>
      </c>
      <c r="B757" s="176">
        <v>46072</v>
      </c>
      <c r="C757" s="172" t="s">
        <v>92</v>
      </c>
      <c r="D757" s="172" t="s">
        <v>96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0</v>
      </c>
      <c r="J757" s="176">
        <v>46066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0</v>
      </c>
    </row>
    <row r="758" spans="1:16" ht="19.5" hidden="1" customHeight="1">
      <c r="A758" s="172" t="s">
        <v>2175</v>
      </c>
      <c r="B758" s="176">
        <v>46072</v>
      </c>
      <c r="C758" s="172" t="s">
        <v>92</v>
      </c>
      <c r="D758" s="172" t="s">
        <v>97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46066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-56.94</v>
      </c>
    </row>
    <row r="759" spans="1:16" ht="19.5" hidden="1" customHeight="1">
      <c r="A759" s="172" t="s">
        <v>2175</v>
      </c>
      <c r="B759" s="176">
        <v>46072</v>
      </c>
      <c r="C759" s="172" t="s">
        <v>81</v>
      </c>
      <c r="D759" s="172" t="s">
        <v>98</v>
      </c>
      <c r="E759" s="172" t="s">
        <v>55</v>
      </c>
      <c r="F759" s="172" t="s">
        <v>1272</v>
      </c>
      <c r="G759" s="172" t="s">
        <v>84</v>
      </c>
      <c r="H759" s="177">
        <v>1</v>
      </c>
      <c r="I759" s="178">
        <v>0</v>
      </c>
      <c r="J759" s="176">
        <v>46066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-15</v>
      </c>
    </row>
    <row r="760" spans="1:16" ht="19.5" hidden="1" customHeight="1">
      <c r="A760" s="172" t="s">
        <v>2174</v>
      </c>
      <c r="B760" s="176">
        <v>46072</v>
      </c>
      <c r="C760" s="172" t="s">
        <v>81</v>
      </c>
      <c r="D760" s="172" t="s">
        <v>82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0</v>
      </c>
      <c r="J760" s="176">
        <v>46061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-16.829999999999998</v>
      </c>
    </row>
    <row r="761" spans="1:16" ht="19.5" hidden="1" customHeight="1">
      <c r="A761" s="172" t="s">
        <v>2176</v>
      </c>
      <c r="B761" s="176">
        <v>46072</v>
      </c>
      <c r="C761" s="172" t="s">
        <v>92</v>
      </c>
      <c r="D761" s="172" t="s">
        <v>24</v>
      </c>
      <c r="E761" s="172" t="s">
        <v>42</v>
      </c>
      <c r="F761" s="172" t="s">
        <v>89</v>
      </c>
      <c r="G761" s="172" t="s">
        <v>84</v>
      </c>
      <c r="H761" s="177">
        <v>1</v>
      </c>
      <c r="I761" s="178">
        <v>2350</v>
      </c>
      <c r="J761" s="176">
        <v>46069</v>
      </c>
      <c r="K761" s="172" t="s">
        <v>93</v>
      </c>
      <c r="L761" s="172" t="s">
        <v>94</v>
      </c>
      <c r="M761" s="179">
        <v>0.43</v>
      </c>
      <c r="N761" s="177"/>
      <c r="O761" s="177">
        <v>37</v>
      </c>
      <c r="P761" s="180">
        <v>-112.48</v>
      </c>
    </row>
    <row r="762" spans="1:16" ht="19.5" hidden="1" customHeight="1">
      <c r="A762" s="172" t="s">
        <v>2176</v>
      </c>
      <c r="B762" s="176">
        <v>46072</v>
      </c>
      <c r="C762" s="172" t="s">
        <v>100</v>
      </c>
      <c r="D762" s="172" t="s">
        <v>101</v>
      </c>
      <c r="E762" s="172" t="s">
        <v>42</v>
      </c>
      <c r="F762" s="172" t="s">
        <v>89</v>
      </c>
      <c r="G762" s="172" t="s">
        <v>84</v>
      </c>
      <c r="H762" s="177">
        <v>1</v>
      </c>
      <c r="I762" s="178">
        <v>2350</v>
      </c>
      <c r="J762" s="176">
        <v>46069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1095.06</v>
      </c>
    </row>
    <row r="763" spans="1:16" ht="19.5" hidden="1" customHeight="1">
      <c r="A763" s="172" t="s">
        <v>2176</v>
      </c>
      <c r="B763" s="176">
        <v>46072</v>
      </c>
      <c r="C763" s="172" t="s">
        <v>100</v>
      </c>
      <c r="D763" s="172" t="s">
        <v>102</v>
      </c>
      <c r="E763" s="172" t="s">
        <v>42</v>
      </c>
      <c r="F763" s="172" t="s">
        <v>89</v>
      </c>
      <c r="G763" s="172" t="s">
        <v>84</v>
      </c>
      <c r="H763" s="177">
        <v>1</v>
      </c>
      <c r="I763" s="178">
        <v>2350</v>
      </c>
      <c r="J763" s="176">
        <v>46069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10.95</v>
      </c>
    </row>
    <row r="764" spans="1:16" ht="19.5" hidden="1" customHeight="1">
      <c r="A764" s="172" t="s">
        <v>2176</v>
      </c>
      <c r="B764" s="176">
        <v>46072</v>
      </c>
      <c r="C764" s="172" t="s">
        <v>100</v>
      </c>
      <c r="D764" s="172" t="s">
        <v>103</v>
      </c>
      <c r="E764" s="172" t="s">
        <v>42</v>
      </c>
      <c r="F764" s="172" t="s">
        <v>89</v>
      </c>
      <c r="G764" s="172" t="s">
        <v>84</v>
      </c>
      <c r="H764" s="177">
        <v>1</v>
      </c>
      <c r="I764" s="178">
        <v>2350</v>
      </c>
      <c r="J764" s="176">
        <v>46069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1243.99</v>
      </c>
    </row>
    <row r="765" spans="1:16" ht="19.5" hidden="1" customHeight="1">
      <c r="A765" s="172" t="s">
        <v>2176</v>
      </c>
      <c r="B765" s="176">
        <v>46072</v>
      </c>
      <c r="C765" s="172" t="s">
        <v>104</v>
      </c>
      <c r="D765" s="172" t="s">
        <v>105</v>
      </c>
      <c r="E765" s="172" t="s">
        <v>42</v>
      </c>
      <c r="F765" s="172" t="s">
        <v>89</v>
      </c>
      <c r="G765" s="172" t="s">
        <v>84</v>
      </c>
      <c r="H765" s="177">
        <v>1</v>
      </c>
      <c r="I765" s="178">
        <v>2350</v>
      </c>
      <c r="J765" s="176">
        <v>46069</v>
      </c>
      <c r="K765" s="172" t="s">
        <v>93</v>
      </c>
      <c r="L765" s="172" t="s">
        <v>94</v>
      </c>
      <c r="M765" s="179">
        <v>0.43</v>
      </c>
      <c r="N765" s="177"/>
      <c r="O765" s="177"/>
      <c r="P765" s="180">
        <v>-1010.5</v>
      </c>
    </row>
    <row r="766" spans="1:16" ht="19.5" hidden="1" customHeight="1">
      <c r="A766" s="172" t="s">
        <v>2176</v>
      </c>
      <c r="B766" s="176">
        <v>46072</v>
      </c>
      <c r="C766" s="172" t="s">
        <v>81</v>
      </c>
      <c r="D766" s="172" t="s">
        <v>95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2350</v>
      </c>
      <c r="J766" s="176">
        <v>46069</v>
      </c>
      <c r="K766" s="172" t="s">
        <v>93</v>
      </c>
      <c r="L766" s="172" t="s">
        <v>94</v>
      </c>
      <c r="M766" s="179">
        <v>0.43</v>
      </c>
      <c r="N766" s="177"/>
      <c r="O766" s="177"/>
      <c r="P766" s="180">
        <v>-19.71</v>
      </c>
    </row>
    <row r="767" spans="1:16" ht="19.5" hidden="1" customHeight="1">
      <c r="A767" s="172" t="s">
        <v>2177</v>
      </c>
      <c r="B767" s="176">
        <v>46072</v>
      </c>
      <c r="C767" s="172" t="s">
        <v>92</v>
      </c>
      <c r="D767" s="172" t="s">
        <v>24</v>
      </c>
      <c r="E767" s="172" t="s">
        <v>43</v>
      </c>
      <c r="F767" s="172" t="s">
        <v>125</v>
      </c>
      <c r="G767" s="172" t="s">
        <v>84</v>
      </c>
      <c r="H767" s="177">
        <v>1</v>
      </c>
      <c r="I767" s="178">
        <v>2350</v>
      </c>
      <c r="J767" s="176">
        <v>46069</v>
      </c>
      <c r="K767" s="172" t="s">
        <v>93</v>
      </c>
      <c r="L767" s="172" t="s">
        <v>94</v>
      </c>
      <c r="M767" s="179">
        <v>0.43</v>
      </c>
      <c r="N767" s="177"/>
      <c r="O767" s="177">
        <v>37</v>
      </c>
      <c r="P767" s="180">
        <v>-112.48</v>
      </c>
    </row>
    <row r="768" spans="1:16" ht="19.5" hidden="1" customHeight="1">
      <c r="A768" s="172" t="s">
        <v>2177</v>
      </c>
      <c r="B768" s="176">
        <v>46072</v>
      </c>
      <c r="C768" s="172" t="s">
        <v>100</v>
      </c>
      <c r="D768" s="172" t="s">
        <v>101</v>
      </c>
      <c r="E768" s="172" t="s">
        <v>43</v>
      </c>
      <c r="F768" s="172" t="s">
        <v>125</v>
      </c>
      <c r="G768" s="172" t="s">
        <v>84</v>
      </c>
      <c r="H768" s="177">
        <v>1</v>
      </c>
      <c r="I768" s="178">
        <v>2350</v>
      </c>
      <c r="J768" s="176">
        <v>46069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956.23</v>
      </c>
    </row>
    <row r="769" spans="1:16" ht="19.5" hidden="1" customHeight="1">
      <c r="A769" s="172" t="s">
        <v>2177</v>
      </c>
      <c r="B769" s="176">
        <v>46072</v>
      </c>
      <c r="C769" s="172" t="s">
        <v>100</v>
      </c>
      <c r="D769" s="172" t="s">
        <v>102</v>
      </c>
      <c r="E769" s="172" t="s">
        <v>43</v>
      </c>
      <c r="F769" s="172" t="s">
        <v>125</v>
      </c>
      <c r="G769" s="172" t="s">
        <v>84</v>
      </c>
      <c r="H769" s="177">
        <v>1</v>
      </c>
      <c r="I769" s="178">
        <v>2350</v>
      </c>
      <c r="J769" s="176">
        <v>46069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0</v>
      </c>
    </row>
    <row r="770" spans="1:16" ht="19.5" hidden="1" customHeight="1">
      <c r="A770" s="172" t="s">
        <v>2177</v>
      </c>
      <c r="B770" s="176">
        <v>46072</v>
      </c>
      <c r="C770" s="172" t="s">
        <v>100</v>
      </c>
      <c r="D770" s="172" t="s">
        <v>103</v>
      </c>
      <c r="E770" s="172" t="s">
        <v>43</v>
      </c>
      <c r="F770" s="172" t="s">
        <v>125</v>
      </c>
      <c r="G770" s="172" t="s">
        <v>84</v>
      </c>
      <c r="H770" s="177">
        <v>1</v>
      </c>
      <c r="I770" s="178">
        <v>2350</v>
      </c>
      <c r="J770" s="176">
        <v>46069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1393.77</v>
      </c>
    </row>
    <row r="771" spans="1:16" ht="19.5" hidden="1" customHeight="1">
      <c r="A771" s="172" t="s">
        <v>2177</v>
      </c>
      <c r="B771" s="176">
        <v>46072</v>
      </c>
      <c r="C771" s="172" t="s">
        <v>104</v>
      </c>
      <c r="D771" s="172" t="s">
        <v>105</v>
      </c>
      <c r="E771" s="172" t="s">
        <v>43</v>
      </c>
      <c r="F771" s="172" t="s">
        <v>125</v>
      </c>
      <c r="G771" s="172" t="s">
        <v>84</v>
      </c>
      <c r="H771" s="177">
        <v>1</v>
      </c>
      <c r="I771" s="178">
        <v>2350</v>
      </c>
      <c r="J771" s="176">
        <v>46069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-1010.5</v>
      </c>
    </row>
    <row r="772" spans="1:16" ht="19.5" hidden="1" customHeight="1">
      <c r="A772" s="172" t="s">
        <v>2177</v>
      </c>
      <c r="B772" s="176">
        <v>46072</v>
      </c>
      <c r="C772" s="172" t="s">
        <v>81</v>
      </c>
      <c r="D772" s="172" t="s">
        <v>95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2350</v>
      </c>
      <c r="J772" s="176">
        <v>46069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-10.65</v>
      </c>
    </row>
    <row r="773" spans="1:16" ht="19.5" hidden="1" customHeight="1">
      <c r="A773" s="172" t="s">
        <v>2178</v>
      </c>
      <c r="B773" s="176">
        <v>46072</v>
      </c>
      <c r="C773" s="172" t="s">
        <v>92</v>
      </c>
      <c r="D773" s="172" t="s">
        <v>24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2350</v>
      </c>
      <c r="J773" s="176">
        <v>46066</v>
      </c>
      <c r="K773" s="172" t="s">
        <v>93</v>
      </c>
      <c r="L773" s="172" t="s">
        <v>94</v>
      </c>
      <c r="M773" s="179">
        <v>0.43</v>
      </c>
      <c r="N773" s="177"/>
      <c r="O773" s="177">
        <v>36</v>
      </c>
      <c r="P773" s="180">
        <v>-105.91</v>
      </c>
    </row>
    <row r="774" spans="1:16" ht="19.5" hidden="1" customHeight="1">
      <c r="A774" s="172" t="s">
        <v>2178</v>
      </c>
      <c r="B774" s="176">
        <v>46072</v>
      </c>
      <c r="C774" s="172" t="s">
        <v>100</v>
      </c>
      <c r="D774" s="172" t="s">
        <v>101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2350</v>
      </c>
      <c r="J774" s="176">
        <v>46066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968.57</v>
      </c>
    </row>
    <row r="775" spans="1:16" ht="19.5" hidden="1" customHeight="1">
      <c r="A775" s="172" t="s">
        <v>2178</v>
      </c>
      <c r="B775" s="176">
        <v>46072</v>
      </c>
      <c r="C775" s="172" t="s">
        <v>100</v>
      </c>
      <c r="D775" s="172" t="s">
        <v>102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2350</v>
      </c>
      <c r="J775" s="176">
        <v>46066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9.69</v>
      </c>
    </row>
    <row r="776" spans="1:16" ht="19.5" hidden="1" customHeight="1">
      <c r="A776" s="172" t="s">
        <v>2178</v>
      </c>
      <c r="B776" s="176">
        <v>46072</v>
      </c>
      <c r="C776" s="172" t="s">
        <v>100</v>
      </c>
      <c r="D776" s="172" t="s">
        <v>103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2350</v>
      </c>
      <c r="J776" s="176">
        <v>46066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1371.74</v>
      </c>
    </row>
    <row r="777" spans="1:16" ht="19.5" hidden="1" customHeight="1">
      <c r="A777" s="172" t="s">
        <v>2178</v>
      </c>
      <c r="B777" s="176">
        <v>46072</v>
      </c>
      <c r="C777" s="172" t="s">
        <v>104</v>
      </c>
      <c r="D777" s="172" t="s">
        <v>105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2350</v>
      </c>
      <c r="J777" s="176">
        <v>46066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-1010.5</v>
      </c>
    </row>
    <row r="778" spans="1:16" ht="19.5" hidden="1" customHeight="1">
      <c r="A778" s="172" t="s">
        <v>2178</v>
      </c>
      <c r="B778" s="176">
        <v>46072</v>
      </c>
      <c r="C778" s="172" t="s">
        <v>81</v>
      </c>
      <c r="D778" s="172" t="s">
        <v>95</v>
      </c>
      <c r="E778" s="172" t="s">
        <v>43</v>
      </c>
      <c r="F778" s="172" t="s">
        <v>125</v>
      </c>
      <c r="G778" s="172" t="s">
        <v>84</v>
      </c>
      <c r="H778" s="177">
        <v>1</v>
      </c>
      <c r="I778" s="178">
        <v>2350</v>
      </c>
      <c r="J778" s="176">
        <v>46066</v>
      </c>
      <c r="K778" s="172" t="s">
        <v>93</v>
      </c>
      <c r="L778" s="172" t="s">
        <v>94</v>
      </c>
      <c r="M778" s="179">
        <v>0.43</v>
      </c>
      <c r="N778" s="177"/>
      <c r="O778" s="177"/>
      <c r="P778" s="180">
        <v>-11.68</v>
      </c>
    </row>
    <row r="779" spans="1:16" ht="19.5" hidden="1" customHeight="1">
      <c r="A779" s="172" t="s">
        <v>2177</v>
      </c>
      <c r="B779" s="176">
        <v>46072</v>
      </c>
      <c r="C779" s="172" t="s">
        <v>81</v>
      </c>
      <c r="D779" s="172" t="s">
        <v>82</v>
      </c>
      <c r="E779" s="172" t="s">
        <v>43</v>
      </c>
      <c r="F779" s="172" t="s">
        <v>125</v>
      </c>
      <c r="G779" s="172" t="s">
        <v>84</v>
      </c>
      <c r="H779" s="177">
        <v>1</v>
      </c>
      <c r="I779" s="178">
        <v>0</v>
      </c>
      <c r="J779" s="176">
        <v>46069</v>
      </c>
      <c r="K779" s="172" t="s">
        <v>85</v>
      </c>
      <c r="L779" s="172" t="s">
        <v>85</v>
      </c>
      <c r="M779" s="179">
        <v>0</v>
      </c>
      <c r="N779" s="177"/>
      <c r="O779" s="177"/>
      <c r="P779" s="180">
        <v>-5.26</v>
      </c>
    </row>
    <row r="780" spans="1:16" ht="19.5" hidden="1" customHeight="1">
      <c r="A780" s="172" t="s">
        <v>2178</v>
      </c>
      <c r="B780" s="176">
        <v>46072</v>
      </c>
      <c r="C780" s="172" t="s">
        <v>81</v>
      </c>
      <c r="D780" s="172" t="s">
        <v>82</v>
      </c>
      <c r="E780" s="172" t="s">
        <v>43</v>
      </c>
      <c r="F780" s="172" t="s">
        <v>125</v>
      </c>
      <c r="G780" s="172" t="s">
        <v>84</v>
      </c>
      <c r="H780" s="177">
        <v>1</v>
      </c>
      <c r="I780" s="178">
        <v>0</v>
      </c>
      <c r="J780" s="176">
        <v>46066</v>
      </c>
      <c r="K780" s="172" t="s">
        <v>85</v>
      </c>
      <c r="L780" s="172" t="s">
        <v>85</v>
      </c>
      <c r="M780" s="179">
        <v>0</v>
      </c>
      <c r="N780" s="177"/>
      <c r="O780" s="177"/>
      <c r="P780" s="180">
        <v>-18.399999999999999</v>
      </c>
    </row>
    <row r="781" spans="1:16" ht="19.5" hidden="1" customHeight="1">
      <c r="A781" s="172" t="s">
        <v>2179</v>
      </c>
      <c r="B781" s="176">
        <v>46072</v>
      </c>
      <c r="C781" s="172" t="s">
        <v>92</v>
      </c>
      <c r="D781" s="172" t="s">
        <v>24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2350</v>
      </c>
      <c r="J781" s="176">
        <v>46071</v>
      </c>
      <c r="K781" s="172" t="s">
        <v>93</v>
      </c>
      <c r="L781" s="172" t="s">
        <v>94</v>
      </c>
      <c r="M781" s="179">
        <v>0.43</v>
      </c>
      <c r="N781" s="177"/>
      <c r="O781" s="177">
        <v>39</v>
      </c>
      <c r="P781" s="180">
        <v>-140.66999999999999</v>
      </c>
    </row>
    <row r="782" spans="1:16" ht="19.5" hidden="1" customHeight="1">
      <c r="A782" s="172" t="s">
        <v>2179</v>
      </c>
      <c r="B782" s="176">
        <v>46072</v>
      </c>
      <c r="C782" s="172" t="s">
        <v>100</v>
      </c>
      <c r="D782" s="172" t="s">
        <v>101</v>
      </c>
      <c r="E782" s="172" t="s">
        <v>53</v>
      </c>
      <c r="F782" s="172" t="s">
        <v>120</v>
      </c>
      <c r="G782" s="172" t="s">
        <v>84</v>
      </c>
      <c r="H782" s="177">
        <v>1</v>
      </c>
      <c r="I782" s="178">
        <v>2350</v>
      </c>
      <c r="J782" s="176">
        <v>46071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966.67</v>
      </c>
    </row>
    <row r="783" spans="1:16" ht="19.5" hidden="1" customHeight="1">
      <c r="A783" s="172" t="s">
        <v>2179</v>
      </c>
      <c r="B783" s="176">
        <v>46072</v>
      </c>
      <c r="C783" s="172" t="s">
        <v>100</v>
      </c>
      <c r="D783" s="172" t="s">
        <v>102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2350</v>
      </c>
      <c r="J783" s="176">
        <v>46071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9.67</v>
      </c>
    </row>
    <row r="784" spans="1:16" ht="19.5" hidden="1" customHeight="1">
      <c r="A784" s="172" t="s">
        <v>2179</v>
      </c>
      <c r="B784" s="176">
        <v>46072</v>
      </c>
      <c r="C784" s="172" t="s">
        <v>100</v>
      </c>
      <c r="D784" s="172" t="s">
        <v>103</v>
      </c>
      <c r="E784" s="172" t="s">
        <v>53</v>
      </c>
      <c r="F784" s="172" t="s">
        <v>120</v>
      </c>
      <c r="G784" s="172" t="s">
        <v>84</v>
      </c>
      <c r="H784" s="177">
        <v>1</v>
      </c>
      <c r="I784" s="178">
        <v>2350</v>
      </c>
      <c r="J784" s="176">
        <v>46071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1373.66</v>
      </c>
    </row>
    <row r="785" spans="1:16" ht="19.5" hidden="1" customHeight="1">
      <c r="A785" s="172" t="s">
        <v>2179</v>
      </c>
      <c r="B785" s="176">
        <v>46072</v>
      </c>
      <c r="C785" s="172" t="s">
        <v>104</v>
      </c>
      <c r="D785" s="172" t="s">
        <v>105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2350</v>
      </c>
      <c r="J785" s="176">
        <v>46071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-1010.5</v>
      </c>
    </row>
    <row r="786" spans="1:16" ht="19.5" hidden="1" customHeight="1">
      <c r="A786" s="172" t="s">
        <v>2179</v>
      </c>
      <c r="B786" s="176">
        <v>46072</v>
      </c>
      <c r="C786" s="172" t="s">
        <v>81</v>
      </c>
      <c r="D786" s="172" t="s">
        <v>95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2350</v>
      </c>
      <c r="J786" s="176">
        <v>46071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-12.42</v>
      </c>
    </row>
    <row r="787" spans="1:16" ht="19.5" hidden="1" customHeight="1">
      <c r="A787" s="172" t="s">
        <v>2180</v>
      </c>
      <c r="B787" s="176">
        <v>46072</v>
      </c>
      <c r="C787" s="172" t="s">
        <v>92</v>
      </c>
      <c r="D787" s="172" t="s">
        <v>24</v>
      </c>
      <c r="E787" s="172" t="s">
        <v>55</v>
      </c>
      <c r="F787" s="172" t="s">
        <v>1272</v>
      </c>
      <c r="G787" s="172" t="s">
        <v>84</v>
      </c>
      <c r="H787" s="177">
        <v>1</v>
      </c>
      <c r="I787" s="178">
        <v>0</v>
      </c>
      <c r="J787" s="176">
        <v>46066</v>
      </c>
      <c r="K787" s="172" t="s">
        <v>93</v>
      </c>
      <c r="L787" s="172" t="s">
        <v>94</v>
      </c>
      <c r="M787" s="179">
        <v>0</v>
      </c>
      <c r="N787" s="177"/>
      <c r="O787" s="177">
        <v>36</v>
      </c>
      <c r="P787" s="180">
        <v>-56.94</v>
      </c>
    </row>
    <row r="788" spans="1:16" ht="19.5" hidden="1" customHeight="1">
      <c r="A788" s="172" t="s">
        <v>2180</v>
      </c>
      <c r="B788" s="176">
        <v>46072</v>
      </c>
      <c r="C788" s="172" t="s">
        <v>81</v>
      </c>
      <c r="D788" s="172" t="s">
        <v>95</v>
      </c>
      <c r="E788" s="172" t="s">
        <v>55</v>
      </c>
      <c r="F788" s="172" t="s">
        <v>1272</v>
      </c>
      <c r="G788" s="172" t="s">
        <v>84</v>
      </c>
      <c r="H788" s="177">
        <v>1</v>
      </c>
      <c r="I788" s="178">
        <v>0</v>
      </c>
      <c r="J788" s="176">
        <v>46066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-16.89</v>
      </c>
    </row>
    <row r="789" spans="1:16" ht="19.5" hidden="1" customHeight="1">
      <c r="A789" s="172" t="s">
        <v>2181</v>
      </c>
      <c r="B789" s="176">
        <v>46072</v>
      </c>
      <c r="C789" s="172" t="s">
        <v>92</v>
      </c>
      <c r="D789" s="172" t="s">
        <v>24</v>
      </c>
      <c r="E789" s="172" t="s">
        <v>59</v>
      </c>
      <c r="F789" s="172" t="s">
        <v>1386</v>
      </c>
      <c r="G789" s="172" t="s">
        <v>84</v>
      </c>
      <c r="H789" s="177">
        <v>1</v>
      </c>
      <c r="I789" s="178">
        <v>1540</v>
      </c>
      <c r="J789" s="176">
        <v>46071</v>
      </c>
      <c r="K789" s="172" t="s">
        <v>93</v>
      </c>
      <c r="L789" s="172" t="s">
        <v>94</v>
      </c>
      <c r="M789" s="179">
        <v>0.43</v>
      </c>
      <c r="N789" s="177"/>
      <c r="O789" s="177">
        <v>39</v>
      </c>
      <c r="P789" s="180">
        <v>-121.23</v>
      </c>
    </row>
    <row r="790" spans="1:16" ht="19.5" hidden="1" customHeight="1">
      <c r="A790" s="172" t="s">
        <v>2181</v>
      </c>
      <c r="B790" s="176">
        <v>46072</v>
      </c>
      <c r="C790" s="172" t="s">
        <v>100</v>
      </c>
      <c r="D790" s="172" t="s">
        <v>101</v>
      </c>
      <c r="E790" s="172" t="s">
        <v>59</v>
      </c>
      <c r="F790" s="172" t="s">
        <v>1386</v>
      </c>
      <c r="G790" s="172" t="s">
        <v>84</v>
      </c>
      <c r="H790" s="177">
        <v>1</v>
      </c>
      <c r="I790" s="178">
        <v>1540</v>
      </c>
      <c r="J790" s="176">
        <v>46071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735.24</v>
      </c>
    </row>
    <row r="791" spans="1:16" ht="19.5" hidden="1" customHeight="1">
      <c r="A791" s="172" t="s">
        <v>2181</v>
      </c>
      <c r="B791" s="176">
        <v>46072</v>
      </c>
      <c r="C791" s="172" t="s">
        <v>100</v>
      </c>
      <c r="D791" s="172" t="s">
        <v>102</v>
      </c>
      <c r="E791" s="172" t="s">
        <v>59</v>
      </c>
      <c r="F791" s="172" t="s">
        <v>1386</v>
      </c>
      <c r="G791" s="172" t="s">
        <v>84</v>
      </c>
      <c r="H791" s="177">
        <v>1</v>
      </c>
      <c r="I791" s="178">
        <v>1540</v>
      </c>
      <c r="J791" s="176">
        <v>46071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7.35</v>
      </c>
    </row>
    <row r="792" spans="1:16" ht="19.5" hidden="1" customHeight="1">
      <c r="A792" s="172" t="s">
        <v>2181</v>
      </c>
      <c r="B792" s="176">
        <v>46072</v>
      </c>
      <c r="C792" s="172" t="s">
        <v>100</v>
      </c>
      <c r="D792" s="172" t="s">
        <v>103</v>
      </c>
      <c r="E792" s="172" t="s">
        <v>59</v>
      </c>
      <c r="F792" s="172" t="s">
        <v>1386</v>
      </c>
      <c r="G792" s="172" t="s">
        <v>84</v>
      </c>
      <c r="H792" s="177">
        <v>1</v>
      </c>
      <c r="I792" s="178">
        <v>1540</v>
      </c>
      <c r="J792" s="176">
        <v>46071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797.41</v>
      </c>
    </row>
    <row r="793" spans="1:16" ht="19.5" hidden="1" customHeight="1">
      <c r="A793" s="172" t="s">
        <v>2181</v>
      </c>
      <c r="B793" s="176">
        <v>46072</v>
      </c>
      <c r="C793" s="172" t="s">
        <v>104</v>
      </c>
      <c r="D793" s="172" t="s">
        <v>105</v>
      </c>
      <c r="E793" s="172" t="s">
        <v>59</v>
      </c>
      <c r="F793" s="172" t="s">
        <v>1386</v>
      </c>
      <c r="G793" s="172" t="s">
        <v>84</v>
      </c>
      <c r="H793" s="177">
        <v>1</v>
      </c>
      <c r="I793" s="178">
        <v>1540</v>
      </c>
      <c r="J793" s="176">
        <v>46071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-662.2</v>
      </c>
    </row>
    <row r="794" spans="1:16" ht="19.5" hidden="1" customHeight="1">
      <c r="A794" s="172" t="s">
        <v>2181</v>
      </c>
      <c r="B794" s="176">
        <v>46072</v>
      </c>
      <c r="C794" s="172" t="s">
        <v>81</v>
      </c>
      <c r="D794" s="172" t="s">
        <v>95</v>
      </c>
      <c r="E794" s="172" t="s">
        <v>59</v>
      </c>
      <c r="F794" s="172" t="s">
        <v>1386</v>
      </c>
      <c r="G794" s="172" t="s">
        <v>84</v>
      </c>
      <c r="H794" s="177">
        <v>1</v>
      </c>
      <c r="I794" s="178">
        <v>1540</v>
      </c>
      <c r="J794" s="176">
        <v>46071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-8.14</v>
      </c>
    </row>
    <row r="795" spans="1:16" ht="19.5" hidden="1" customHeight="1">
      <c r="A795" s="172" t="s">
        <v>2180</v>
      </c>
      <c r="B795" s="176">
        <v>46072</v>
      </c>
      <c r="C795" s="172" t="s">
        <v>92</v>
      </c>
      <c r="D795" s="172" t="s">
        <v>96</v>
      </c>
      <c r="E795" s="172" t="s">
        <v>55</v>
      </c>
      <c r="F795" s="172" t="s">
        <v>1272</v>
      </c>
      <c r="G795" s="172" t="s">
        <v>84</v>
      </c>
      <c r="H795" s="177">
        <v>1</v>
      </c>
      <c r="I795" s="178">
        <v>0</v>
      </c>
      <c r="J795" s="176">
        <v>46066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0</v>
      </c>
    </row>
    <row r="796" spans="1:16" ht="19.5" hidden="1" customHeight="1">
      <c r="A796" s="172" t="s">
        <v>2180</v>
      </c>
      <c r="B796" s="176">
        <v>46072</v>
      </c>
      <c r="C796" s="172" t="s">
        <v>92</v>
      </c>
      <c r="D796" s="172" t="s">
        <v>97</v>
      </c>
      <c r="E796" s="172" t="s">
        <v>55</v>
      </c>
      <c r="F796" s="172" t="s">
        <v>1272</v>
      </c>
      <c r="G796" s="172" t="s">
        <v>84</v>
      </c>
      <c r="H796" s="177">
        <v>1</v>
      </c>
      <c r="I796" s="178">
        <v>0</v>
      </c>
      <c r="J796" s="176">
        <v>46066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-56.94</v>
      </c>
    </row>
    <row r="797" spans="1:16" ht="19.5" hidden="1" customHeight="1">
      <c r="A797" s="172" t="s">
        <v>2180</v>
      </c>
      <c r="B797" s="176">
        <v>46072</v>
      </c>
      <c r="C797" s="172" t="s">
        <v>81</v>
      </c>
      <c r="D797" s="172" t="s">
        <v>98</v>
      </c>
      <c r="E797" s="172" t="s">
        <v>55</v>
      </c>
      <c r="F797" s="172" t="s">
        <v>1272</v>
      </c>
      <c r="G797" s="172" t="s">
        <v>84</v>
      </c>
      <c r="H797" s="177">
        <v>1</v>
      </c>
      <c r="I797" s="178">
        <v>0</v>
      </c>
      <c r="J797" s="176">
        <v>46066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</v>
      </c>
    </row>
    <row r="798" spans="1:16" ht="19.5" hidden="1" customHeight="1">
      <c r="A798" s="172" t="s">
        <v>2182</v>
      </c>
      <c r="B798" s="176">
        <v>46072</v>
      </c>
      <c r="C798" s="172" t="s">
        <v>92</v>
      </c>
      <c r="D798" s="172" t="s">
        <v>24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2350</v>
      </c>
      <c r="J798" s="176">
        <v>46067</v>
      </c>
      <c r="K798" s="172" t="s">
        <v>93</v>
      </c>
      <c r="L798" s="172" t="s">
        <v>94</v>
      </c>
      <c r="M798" s="179">
        <v>0.43</v>
      </c>
      <c r="N798" s="177"/>
      <c r="O798" s="177">
        <v>36</v>
      </c>
      <c r="P798" s="180">
        <v>-105.91</v>
      </c>
    </row>
    <row r="799" spans="1:16" ht="19.5" hidden="1" customHeight="1">
      <c r="A799" s="172" t="s">
        <v>2182</v>
      </c>
      <c r="B799" s="176">
        <v>46072</v>
      </c>
      <c r="C799" s="172" t="s">
        <v>100</v>
      </c>
      <c r="D799" s="172" t="s">
        <v>101</v>
      </c>
      <c r="E799" s="172" t="s">
        <v>42</v>
      </c>
      <c r="F799" s="172" t="s">
        <v>89</v>
      </c>
      <c r="G799" s="172" t="s">
        <v>84</v>
      </c>
      <c r="H799" s="177">
        <v>1</v>
      </c>
      <c r="I799" s="178">
        <v>2350</v>
      </c>
      <c r="J799" s="176">
        <v>46067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911.51</v>
      </c>
    </row>
    <row r="800" spans="1:16" ht="19.5" hidden="1" customHeight="1">
      <c r="A800" s="172" t="s">
        <v>2182</v>
      </c>
      <c r="B800" s="176">
        <v>46072</v>
      </c>
      <c r="C800" s="172" t="s">
        <v>100</v>
      </c>
      <c r="D800" s="172" t="s">
        <v>102</v>
      </c>
      <c r="E800" s="172" t="s">
        <v>42</v>
      </c>
      <c r="F800" s="172" t="s">
        <v>89</v>
      </c>
      <c r="G800" s="172" t="s">
        <v>84</v>
      </c>
      <c r="H800" s="177">
        <v>1</v>
      </c>
      <c r="I800" s="178">
        <v>2350</v>
      </c>
      <c r="J800" s="176">
        <v>46067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9.1199999999999992</v>
      </c>
    </row>
    <row r="801" spans="1:16" ht="19.5" hidden="1" customHeight="1">
      <c r="A801" s="172" t="s">
        <v>2182</v>
      </c>
      <c r="B801" s="176">
        <v>46072</v>
      </c>
      <c r="C801" s="172" t="s">
        <v>100</v>
      </c>
      <c r="D801" s="172" t="s">
        <v>103</v>
      </c>
      <c r="E801" s="172" t="s">
        <v>42</v>
      </c>
      <c r="F801" s="172" t="s">
        <v>89</v>
      </c>
      <c r="G801" s="172" t="s">
        <v>84</v>
      </c>
      <c r="H801" s="177">
        <v>1</v>
      </c>
      <c r="I801" s="178">
        <v>2350</v>
      </c>
      <c r="J801" s="176">
        <v>46067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1429.37</v>
      </c>
    </row>
    <row r="802" spans="1:16" ht="19.5" hidden="1" customHeight="1">
      <c r="A802" s="172" t="s">
        <v>2182</v>
      </c>
      <c r="B802" s="176">
        <v>46072</v>
      </c>
      <c r="C802" s="172" t="s">
        <v>104</v>
      </c>
      <c r="D802" s="172" t="s">
        <v>105</v>
      </c>
      <c r="E802" s="172" t="s">
        <v>42</v>
      </c>
      <c r="F802" s="172" t="s">
        <v>89</v>
      </c>
      <c r="G802" s="172" t="s">
        <v>84</v>
      </c>
      <c r="H802" s="177">
        <v>1</v>
      </c>
      <c r="I802" s="178">
        <v>2350</v>
      </c>
      <c r="J802" s="176">
        <v>46067</v>
      </c>
      <c r="K802" s="172" t="s">
        <v>93</v>
      </c>
      <c r="L802" s="172" t="s">
        <v>94</v>
      </c>
      <c r="M802" s="179">
        <v>0.43</v>
      </c>
      <c r="N802" s="177"/>
      <c r="O802" s="177"/>
      <c r="P802" s="180">
        <v>-1010.5</v>
      </c>
    </row>
    <row r="803" spans="1:16" ht="19.5" hidden="1" customHeight="1">
      <c r="A803" s="172" t="s">
        <v>2182</v>
      </c>
      <c r="B803" s="176">
        <v>46072</v>
      </c>
      <c r="C803" s="172" t="s">
        <v>81</v>
      </c>
      <c r="D803" s="172" t="s">
        <v>95</v>
      </c>
      <c r="E803" s="172" t="s">
        <v>42</v>
      </c>
      <c r="F803" s="172" t="s">
        <v>89</v>
      </c>
      <c r="G803" s="172" t="s">
        <v>84</v>
      </c>
      <c r="H803" s="177">
        <v>1</v>
      </c>
      <c r="I803" s="178">
        <v>2350</v>
      </c>
      <c r="J803" s="176">
        <v>46067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-25</v>
      </c>
    </row>
    <row r="804" spans="1:16" ht="19.5" hidden="1" customHeight="1">
      <c r="A804" s="172" t="s">
        <v>2183</v>
      </c>
      <c r="B804" s="176">
        <v>46072</v>
      </c>
      <c r="C804" s="172" t="s">
        <v>92</v>
      </c>
      <c r="D804" s="172" t="s">
        <v>24</v>
      </c>
      <c r="E804" s="172" t="s">
        <v>42</v>
      </c>
      <c r="F804" s="172" t="s">
        <v>89</v>
      </c>
      <c r="G804" s="172" t="s">
        <v>84</v>
      </c>
      <c r="H804" s="177">
        <v>1</v>
      </c>
      <c r="I804" s="178">
        <v>2350</v>
      </c>
      <c r="J804" s="176">
        <v>46067</v>
      </c>
      <c r="K804" s="172" t="s">
        <v>93</v>
      </c>
      <c r="L804" s="172" t="s">
        <v>94</v>
      </c>
      <c r="M804" s="179">
        <v>0.43</v>
      </c>
      <c r="N804" s="177"/>
      <c r="O804" s="177">
        <v>36</v>
      </c>
      <c r="P804" s="180">
        <v>-105.91</v>
      </c>
    </row>
    <row r="805" spans="1:16" ht="19.5" hidden="1" customHeight="1">
      <c r="A805" s="172" t="s">
        <v>2183</v>
      </c>
      <c r="B805" s="176">
        <v>46072</v>
      </c>
      <c r="C805" s="172" t="s">
        <v>100</v>
      </c>
      <c r="D805" s="172" t="s">
        <v>101</v>
      </c>
      <c r="E805" s="172" t="s">
        <v>42</v>
      </c>
      <c r="F805" s="172" t="s">
        <v>89</v>
      </c>
      <c r="G805" s="172" t="s">
        <v>84</v>
      </c>
      <c r="H805" s="177">
        <v>1</v>
      </c>
      <c r="I805" s="178">
        <v>2350</v>
      </c>
      <c r="J805" s="176">
        <v>46067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911.51</v>
      </c>
    </row>
    <row r="806" spans="1:16" ht="19.5" hidden="1" customHeight="1">
      <c r="A806" s="172" t="s">
        <v>2183</v>
      </c>
      <c r="B806" s="176">
        <v>46072</v>
      </c>
      <c r="C806" s="172" t="s">
        <v>100</v>
      </c>
      <c r="D806" s="172" t="s">
        <v>102</v>
      </c>
      <c r="E806" s="172" t="s">
        <v>42</v>
      </c>
      <c r="F806" s="172" t="s">
        <v>89</v>
      </c>
      <c r="G806" s="172" t="s">
        <v>84</v>
      </c>
      <c r="H806" s="177">
        <v>1</v>
      </c>
      <c r="I806" s="178">
        <v>2350</v>
      </c>
      <c r="J806" s="176">
        <v>46067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9.1199999999999992</v>
      </c>
    </row>
    <row r="807" spans="1:16" ht="19.5" hidden="1" customHeight="1">
      <c r="A807" s="172" t="s">
        <v>2183</v>
      </c>
      <c r="B807" s="176">
        <v>46072</v>
      </c>
      <c r="C807" s="172" t="s">
        <v>100</v>
      </c>
      <c r="D807" s="172" t="s">
        <v>103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2350</v>
      </c>
      <c r="J807" s="176">
        <v>46067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1429.37</v>
      </c>
    </row>
    <row r="808" spans="1:16" ht="19.5" hidden="1" customHeight="1">
      <c r="A808" s="172" t="s">
        <v>2183</v>
      </c>
      <c r="B808" s="176">
        <v>46072</v>
      </c>
      <c r="C808" s="172" t="s">
        <v>104</v>
      </c>
      <c r="D808" s="172" t="s">
        <v>105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2350</v>
      </c>
      <c r="J808" s="176">
        <v>46067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-1010.5</v>
      </c>
    </row>
    <row r="809" spans="1:16" ht="19.5" hidden="1" customHeight="1">
      <c r="A809" s="172" t="s">
        <v>2183</v>
      </c>
      <c r="B809" s="176">
        <v>46072</v>
      </c>
      <c r="C809" s="172" t="s">
        <v>81</v>
      </c>
      <c r="D809" s="172" t="s">
        <v>95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2350</v>
      </c>
      <c r="J809" s="176">
        <v>46067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-25</v>
      </c>
    </row>
    <row r="810" spans="1:16" ht="19.5" hidden="1" customHeight="1">
      <c r="A810" s="172" t="s">
        <v>2184</v>
      </c>
      <c r="B810" s="176">
        <v>46072</v>
      </c>
      <c r="C810" s="172" t="s">
        <v>92</v>
      </c>
      <c r="D810" s="172" t="s">
        <v>24</v>
      </c>
      <c r="E810" s="172" t="s">
        <v>56</v>
      </c>
      <c r="F810" s="172" t="s">
        <v>1213</v>
      </c>
      <c r="G810" s="172" t="s">
        <v>84</v>
      </c>
      <c r="H810" s="177">
        <v>1</v>
      </c>
      <c r="I810" s="178">
        <v>0</v>
      </c>
      <c r="J810" s="176">
        <v>46067</v>
      </c>
      <c r="K810" s="172" t="s">
        <v>93</v>
      </c>
      <c r="L810" s="172" t="s">
        <v>94</v>
      </c>
      <c r="M810" s="179">
        <v>0</v>
      </c>
      <c r="N810" s="177"/>
      <c r="O810" s="177">
        <v>36</v>
      </c>
      <c r="P810" s="180">
        <v>-56.94</v>
      </c>
    </row>
    <row r="811" spans="1:16" ht="19.5" hidden="1" customHeight="1">
      <c r="A811" s="172" t="s">
        <v>2184</v>
      </c>
      <c r="B811" s="176">
        <v>46072</v>
      </c>
      <c r="C811" s="172" t="s">
        <v>81</v>
      </c>
      <c r="D811" s="172" t="s">
        <v>95</v>
      </c>
      <c r="E811" s="172" t="s">
        <v>56</v>
      </c>
      <c r="F811" s="172" t="s">
        <v>1213</v>
      </c>
      <c r="G811" s="172" t="s">
        <v>84</v>
      </c>
      <c r="H811" s="177">
        <v>1</v>
      </c>
      <c r="I811" s="178">
        <v>0</v>
      </c>
      <c r="J811" s="176">
        <v>46067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-13.84</v>
      </c>
    </row>
    <row r="812" spans="1:16" ht="19.5" hidden="1" customHeight="1">
      <c r="A812" s="172" t="s">
        <v>2184</v>
      </c>
      <c r="B812" s="176">
        <v>46072</v>
      </c>
      <c r="C812" s="172" t="s">
        <v>92</v>
      </c>
      <c r="D812" s="172" t="s">
        <v>96</v>
      </c>
      <c r="E812" s="172" t="s">
        <v>56</v>
      </c>
      <c r="F812" s="172" t="s">
        <v>1213</v>
      </c>
      <c r="G812" s="172" t="s">
        <v>84</v>
      </c>
      <c r="H812" s="177">
        <v>1</v>
      </c>
      <c r="I812" s="178">
        <v>0</v>
      </c>
      <c r="J812" s="176">
        <v>46067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0</v>
      </c>
    </row>
    <row r="813" spans="1:16" ht="19.5" hidden="1" customHeight="1">
      <c r="A813" s="172" t="s">
        <v>2184</v>
      </c>
      <c r="B813" s="176">
        <v>46072</v>
      </c>
      <c r="C813" s="172" t="s">
        <v>92</v>
      </c>
      <c r="D813" s="172" t="s">
        <v>97</v>
      </c>
      <c r="E813" s="172" t="s">
        <v>56</v>
      </c>
      <c r="F813" s="172" t="s">
        <v>1213</v>
      </c>
      <c r="G813" s="172" t="s">
        <v>84</v>
      </c>
      <c r="H813" s="177">
        <v>1</v>
      </c>
      <c r="I813" s="178">
        <v>0</v>
      </c>
      <c r="J813" s="176">
        <v>46067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-56.94</v>
      </c>
    </row>
    <row r="814" spans="1:16" ht="19.5" hidden="1" customHeight="1">
      <c r="A814" s="172" t="s">
        <v>2184</v>
      </c>
      <c r="B814" s="176">
        <v>46072</v>
      </c>
      <c r="C814" s="172" t="s">
        <v>81</v>
      </c>
      <c r="D814" s="172" t="s">
        <v>98</v>
      </c>
      <c r="E814" s="172" t="s">
        <v>56</v>
      </c>
      <c r="F814" s="172" t="s">
        <v>1213</v>
      </c>
      <c r="G814" s="172" t="s">
        <v>84</v>
      </c>
      <c r="H814" s="177">
        <v>1</v>
      </c>
      <c r="I814" s="178">
        <v>0</v>
      </c>
      <c r="J814" s="176">
        <v>46067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-15</v>
      </c>
    </row>
    <row r="815" spans="1:16" ht="19.5" hidden="1" customHeight="1">
      <c r="A815" s="172" t="s">
        <v>2181</v>
      </c>
      <c r="B815" s="176">
        <v>46072</v>
      </c>
      <c r="C815" s="172" t="s">
        <v>81</v>
      </c>
      <c r="D815" s="172" t="s">
        <v>82</v>
      </c>
      <c r="E815" s="172" t="s">
        <v>59</v>
      </c>
      <c r="F815" s="172" t="s">
        <v>1386</v>
      </c>
      <c r="G815" s="172" t="s">
        <v>84</v>
      </c>
      <c r="H815" s="177">
        <v>1</v>
      </c>
      <c r="I815" s="178">
        <v>0</v>
      </c>
      <c r="J815" s="176">
        <v>46071</v>
      </c>
      <c r="K815" s="172" t="s">
        <v>85</v>
      </c>
      <c r="L815" s="172" t="s">
        <v>85</v>
      </c>
      <c r="M815" s="179">
        <v>0</v>
      </c>
      <c r="N815" s="177"/>
      <c r="O815" s="177"/>
      <c r="P815" s="180">
        <v>-13.97</v>
      </c>
    </row>
    <row r="816" spans="1:16" ht="19.5" hidden="1" customHeight="1">
      <c r="A816" s="172" t="s">
        <v>2179</v>
      </c>
      <c r="B816" s="176">
        <v>46072</v>
      </c>
      <c r="C816" s="172" t="s">
        <v>81</v>
      </c>
      <c r="D816" s="172" t="s">
        <v>82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46071</v>
      </c>
      <c r="K816" s="172" t="s">
        <v>85</v>
      </c>
      <c r="L816" s="172" t="s">
        <v>85</v>
      </c>
      <c r="M816" s="179">
        <v>0</v>
      </c>
      <c r="N816" s="177"/>
      <c r="O816" s="177"/>
      <c r="P816" s="180">
        <v>-18.37</v>
      </c>
    </row>
    <row r="817" spans="1:16" ht="19.5" hidden="1" customHeight="1">
      <c r="A817" s="172" t="s">
        <v>2185</v>
      </c>
      <c r="B817" s="176">
        <v>46072</v>
      </c>
      <c r="C817" s="172" t="s">
        <v>92</v>
      </c>
      <c r="D817" s="172" t="s">
        <v>24</v>
      </c>
      <c r="E817" s="172" t="s">
        <v>42</v>
      </c>
      <c r="F817" s="172" t="s">
        <v>89</v>
      </c>
      <c r="G817" s="172" t="s">
        <v>84</v>
      </c>
      <c r="H817" s="177">
        <v>1</v>
      </c>
      <c r="I817" s="178">
        <v>2350</v>
      </c>
      <c r="J817" s="176">
        <v>46066</v>
      </c>
      <c r="K817" s="172" t="s">
        <v>93</v>
      </c>
      <c r="L817" s="172" t="s">
        <v>94</v>
      </c>
      <c r="M817" s="179">
        <v>0.43</v>
      </c>
      <c r="N817" s="177"/>
      <c r="O817" s="177">
        <v>36</v>
      </c>
      <c r="P817" s="180">
        <v>-105.91</v>
      </c>
    </row>
    <row r="818" spans="1:16" ht="19.5" hidden="1" customHeight="1">
      <c r="A818" s="172" t="s">
        <v>2185</v>
      </c>
      <c r="B818" s="176">
        <v>46072</v>
      </c>
      <c r="C818" s="172" t="s">
        <v>100</v>
      </c>
      <c r="D818" s="172" t="s">
        <v>101</v>
      </c>
      <c r="E818" s="172" t="s">
        <v>42</v>
      </c>
      <c r="F818" s="172" t="s">
        <v>89</v>
      </c>
      <c r="G818" s="172" t="s">
        <v>84</v>
      </c>
      <c r="H818" s="177">
        <v>1</v>
      </c>
      <c r="I818" s="178">
        <v>2350</v>
      </c>
      <c r="J818" s="176">
        <v>46066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1020</v>
      </c>
    </row>
    <row r="819" spans="1:16" ht="19.5" hidden="1" customHeight="1">
      <c r="A819" s="172" t="s">
        <v>2185</v>
      </c>
      <c r="B819" s="176">
        <v>46072</v>
      </c>
      <c r="C819" s="172" t="s">
        <v>100</v>
      </c>
      <c r="D819" s="172" t="s">
        <v>102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2350</v>
      </c>
      <c r="J819" s="176">
        <v>46066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10.199999999999999</v>
      </c>
    </row>
    <row r="820" spans="1:16" ht="19.5" hidden="1" customHeight="1">
      <c r="A820" s="172" t="s">
        <v>2185</v>
      </c>
      <c r="B820" s="176">
        <v>46072</v>
      </c>
      <c r="C820" s="172" t="s">
        <v>100</v>
      </c>
      <c r="D820" s="172" t="s">
        <v>103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2350</v>
      </c>
      <c r="J820" s="176">
        <v>46066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1319.8</v>
      </c>
    </row>
    <row r="821" spans="1:16" ht="19.5" hidden="1" customHeight="1">
      <c r="A821" s="172" t="s">
        <v>2185</v>
      </c>
      <c r="B821" s="176">
        <v>46072</v>
      </c>
      <c r="C821" s="172" t="s">
        <v>104</v>
      </c>
      <c r="D821" s="172" t="s">
        <v>105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2350</v>
      </c>
      <c r="J821" s="176">
        <v>46066</v>
      </c>
      <c r="K821" s="172" t="s">
        <v>93</v>
      </c>
      <c r="L821" s="172" t="s">
        <v>94</v>
      </c>
      <c r="M821" s="179">
        <v>0.43</v>
      </c>
      <c r="N821" s="177"/>
      <c r="O821" s="177"/>
      <c r="P821" s="180">
        <v>-1010.5</v>
      </c>
    </row>
    <row r="822" spans="1:16" ht="19.5" hidden="1" customHeight="1">
      <c r="A822" s="172" t="s">
        <v>2185</v>
      </c>
      <c r="B822" s="176">
        <v>46072</v>
      </c>
      <c r="C822" s="172" t="s">
        <v>81</v>
      </c>
      <c r="D822" s="172" t="s">
        <v>95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2350</v>
      </c>
      <c r="J822" s="176">
        <v>46066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-23.04</v>
      </c>
    </row>
    <row r="823" spans="1:16" ht="19.5" hidden="1" customHeight="1">
      <c r="A823" s="172" t="s">
        <v>2182</v>
      </c>
      <c r="B823" s="176">
        <v>46072</v>
      </c>
      <c r="C823" s="172" t="s">
        <v>81</v>
      </c>
      <c r="D823" s="172" t="s">
        <v>82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0</v>
      </c>
      <c r="J823" s="176">
        <v>46067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-17.32</v>
      </c>
    </row>
    <row r="824" spans="1:16" ht="19.5" hidden="1" customHeight="1">
      <c r="A824" s="172" t="s">
        <v>2183</v>
      </c>
      <c r="B824" s="176">
        <v>46072</v>
      </c>
      <c r="C824" s="172" t="s">
        <v>81</v>
      </c>
      <c r="D824" s="172" t="s">
        <v>82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0</v>
      </c>
      <c r="J824" s="176">
        <v>46067</v>
      </c>
      <c r="K824" s="172" t="s">
        <v>85</v>
      </c>
      <c r="L824" s="172" t="s">
        <v>85</v>
      </c>
      <c r="M824" s="179">
        <v>0</v>
      </c>
      <c r="N824" s="177"/>
      <c r="O824" s="177"/>
      <c r="P824" s="180">
        <v>-17.32</v>
      </c>
    </row>
    <row r="825" spans="1:16" ht="19.5" hidden="1" customHeight="1">
      <c r="A825" s="172" t="s">
        <v>2186</v>
      </c>
      <c r="B825" s="176">
        <v>46072</v>
      </c>
      <c r="C825" s="172" t="s">
        <v>92</v>
      </c>
      <c r="D825" s="172" t="s">
        <v>24</v>
      </c>
      <c r="E825" s="172" t="s">
        <v>53</v>
      </c>
      <c r="F825" s="172" t="s">
        <v>120</v>
      </c>
      <c r="G825" s="172" t="s">
        <v>84</v>
      </c>
      <c r="H825" s="177">
        <v>1</v>
      </c>
      <c r="I825" s="178">
        <v>0</v>
      </c>
      <c r="J825" s="176">
        <v>46064</v>
      </c>
      <c r="K825" s="172" t="s">
        <v>93</v>
      </c>
      <c r="L825" s="172" t="s">
        <v>94</v>
      </c>
      <c r="M825" s="179">
        <v>0</v>
      </c>
      <c r="N825" s="177"/>
      <c r="O825" s="177">
        <v>37</v>
      </c>
      <c r="P825" s="180">
        <v>-56.94</v>
      </c>
    </row>
    <row r="826" spans="1:16" ht="19.5" hidden="1" customHeight="1">
      <c r="A826" s="172" t="s">
        <v>2186</v>
      </c>
      <c r="B826" s="176">
        <v>46072</v>
      </c>
      <c r="C826" s="172" t="s">
        <v>81</v>
      </c>
      <c r="D826" s="172" t="s">
        <v>95</v>
      </c>
      <c r="E826" s="172" t="s">
        <v>53</v>
      </c>
      <c r="F826" s="172" t="s">
        <v>120</v>
      </c>
      <c r="G826" s="172" t="s">
        <v>84</v>
      </c>
      <c r="H826" s="177">
        <v>1</v>
      </c>
      <c r="I826" s="178">
        <v>0</v>
      </c>
      <c r="J826" s="176">
        <v>46064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-10.96</v>
      </c>
    </row>
    <row r="827" spans="1:16" ht="19.5" hidden="1" customHeight="1">
      <c r="A827" s="172" t="s">
        <v>2185</v>
      </c>
      <c r="B827" s="176">
        <v>46072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46066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-19.38</v>
      </c>
    </row>
    <row r="828" spans="1:16" ht="19.5" hidden="1" customHeight="1">
      <c r="A828" s="172" t="s">
        <v>2186</v>
      </c>
      <c r="B828" s="176">
        <v>46072</v>
      </c>
      <c r="C828" s="172" t="s">
        <v>92</v>
      </c>
      <c r="D828" s="172" t="s">
        <v>96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0</v>
      </c>
      <c r="J828" s="176">
        <v>46064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0</v>
      </c>
    </row>
    <row r="829" spans="1:16" ht="19.5" hidden="1" customHeight="1">
      <c r="A829" s="172" t="s">
        <v>2186</v>
      </c>
      <c r="B829" s="176">
        <v>46072</v>
      </c>
      <c r="C829" s="172" t="s">
        <v>92</v>
      </c>
      <c r="D829" s="172" t="s">
        <v>97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0</v>
      </c>
      <c r="J829" s="176">
        <v>46064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-56.94</v>
      </c>
    </row>
    <row r="830" spans="1:16" ht="19.5" hidden="1" customHeight="1">
      <c r="A830" s="172" t="s">
        <v>2186</v>
      </c>
      <c r="B830" s="176">
        <v>46072</v>
      </c>
      <c r="C830" s="172" t="s">
        <v>81</v>
      </c>
      <c r="D830" s="172" t="s">
        <v>98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0</v>
      </c>
      <c r="J830" s="176">
        <v>46064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-15</v>
      </c>
    </row>
    <row r="831" spans="1:16" ht="19.5" hidden="1" customHeight="1">
      <c r="A831" s="172" t="s">
        <v>2187</v>
      </c>
      <c r="B831" s="176">
        <v>46072</v>
      </c>
      <c r="C831" s="172" t="s">
        <v>81</v>
      </c>
      <c r="D831" s="172" t="s">
        <v>82</v>
      </c>
      <c r="E831" s="172" t="s">
        <v>42</v>
      </c>
      <c r="F831" s="172" t="s">
        <v>89</v>
      </c>
      <c r="G831" s="172" t="s">
        <v>84</v>
      </c>
      <c r="H831" s="177">
        <v>1</v>
      </c>
      <c r="I831" s="178">
        <v>0</v>
      </c>
      <c r="J831" s="176">
        <v>46072</v>
      </c>
      <c r="K831" s="172" t="s">
        <v>85</v>
      </c>
      <c r="L831" s="172" t="s">
        <v>85</v>
      </c>
      <c r="M831" s="179">
        <v>0</v>
      </c>
      <c r="N831" s="177"/>
      <c r="O831" s="177"/>
      <c r="P831" s="180">
        <v>-19.25</v>
      </c>
    </row>
    <row r="832" spans="1:16" ht="19.5" hidden="1" customHeight="1">
      <c r="A832" s="172" t="s">
        <v>2188</v>
      </c>
      <c r="B832" s="176">
        <v>46072</v>
      </c>
      <c r="C832" s="172" t="s">
        <v>92</v>
      </c>
      <c r="D832" s="172" t="s">
        <v>24</v>
      </c>
      <c r="E832" s="172" t="s">
        <v>43</v>
      </c>
      <c r="F832" s="172" t="s">
        <v>125</v>
      </c>
      <c r="G832" s="172" t="s">
        <v>84</v>
      </c>
      <c r="H832" s="177">
        <v>1</v>
      </c>
      <c r="I832" s="178">
        <v>2350</v>
      </c>
      <c r="J832" s="176">
        <v>46068</v>
      </c>
      <c r="K832" s="172" t="s">
        <v>93</v>
      </c>
      <c r="L832" s="172" t="s">
        <v>94</v>
      </c>
      <c r="M832" s="179">
        <v>0.43</v>
      </c>
      <c r="N832" s="177"/>
      <c r="O832" s="177">
        <v>36</v>
      </c>
      <c r="P832" s="180">
        <v>-105.91</v>
      </c>
    </row>
    <row r="833" spans="1:16" ht="19.5" hidden="1" customHeight="1">
      <c r="A833" s="172" t="s">
        <v>2188</v>
      </c>
      <c r="B833" s="176">
        <v>46072</v>
      </c>
      <c r="C833" s="172" t="s">
        <v>100</v>
      </c>
      <c r="D833" s="172" t="s">
        <v>101</v>
      </c>
      <c r="E833" s="172" t="s">
        <v>43</v>
      </c>
      <c r="F833" s="172" t="s">
        <v>125</v>
      </c>
      <c r="G833" s="172" t="s">
        <v>84</v>
      </c>
      <c r="H833" s="177">
        <v>1</v>
      </c>
      <c r="I833" s="178">
        <v>2350</v>
      </c>
      <c r="J833" s="176">
        <v>46068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1041.9000000000001</v>
      </c>
    </row>
    <row r="834" spans="1:16" ht="19.5" hidden="1" customHeight="1">
      <c r="A834" s="172" t="s">
        <v>2188</v>
      </c>
      <c r="B834" s="176">
        <v>46072</v>
      </c>
      <c r="C834" s="172" t="s">
        <v>100</v>
      </c>
      <c r="D834" s="172" t="s">
        <v>102</v>
      </c>
      <c r="E834" s="172" t="s">
        <v>43</v>
      </c>
      <c r="F834" s="172" t="s">
        <v>125</v>
      </c>
      <c r="G834" s="172" t="s">
        <v>84</v>
      </c>
      <c r="H834" s="177">
        <v>1</v>
      </c>
      <c r="I834" s="178">
        <v>2350</v>
      </c>
      <c r="J834" s="176">
        <v>46068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10.42</v>
      </c>
    </row>
    <row r="835" spans="1:16" ht="19.5" hidden="1" customHeight="1">
      <c r="A835" s="172" t="s">
        <v>2188</v>
      </c>
      <c r="B835" s="176">
        <v>46072</v>
      </c>
      <c r="C835" s="172" t="s">
        <v>100</v>
      </c>
      <c r="D835" s="172" t="s">
        <v>103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2350</v>
      </c>
      <c r="J835" s="176">
        <v>46068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1297.68</v>
      </c>
    </row>
    <row r="836" spans="1:16" ht="19.5" hidden="1" customHeight="1">
      <c r="A836" s="172" t="s">
        <v>2188</v>
      </c>
      <c r="B836" s="176">
        <v>46072</v>
      </c>
      <c r="C836" s="172" t="s">
        <v>104</v>
      </c>
      <c r="D836" s="172" t="s">
        <v>105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2350</v>
      </c>
      <c r="J836" s="176">
        <v>46068</v>
      </c>
      <c r="K836" s="172" t="s">
        <v>93</v>
      </c>
      <c r="L836" s="172" t="s">
        <v>94</v>
      </c>
      <c r="M836" s="179">
        <v>0.43</v>
      </c>
      <c r="N836" s="177"/>
      <c r="O836" s="177"/>
      <c r="P836" s="180">
        <v>-1010.5</v>
      </c>
    </row>
    <row r="837" spans="1:16" ht="19.5" hidden="1" customHeight="1">
      <c r="A837" s="172" t="s">
        <v>2188</v>
      </c>
      <c r="B837" s="176">
        <v>46072</v>
      </c>
      <c r="C837" s="172" t="s">
        <v>81</v>
      </c>
      <c r="D837" s="172" t="s">
        <v>95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2350</v>
      </c>
      <c r="J837" s="176">
        <v>46068</v>
      </c>
      <c r="K837" s="172" t="s">
        <v>93</v>
      </c>
      <c r="L837" s="172" t="s">
        <v>94</v>
      </c>
      <c r="M837" s="179">
        <v>0.43</v>
      </c>
      <c r="N837" s="177"/>
      <c r="O837" s="177"/>
      <c r="P837" s="180">
        <v>-12.92</v>
      </c>
    </row>
    <row r="838" spans="1:16" ht="19.5" hidden="1" customHeight="1">
      <c r="A838" s="172" t="s">
        <v>2189</v>
      </c>
      <c r="B838" s="176">
        <v>46072</v>
      </c>
      <c r="C838" s="172" t="s">
        <v>92</v>
      </c>
      <c r="D838" s="172" t="s">
        <v>24</v>
      </c>
      <c r="E838" s="172" t="s">
        <v>42</v>
      </c>
      <c r="F838" s="172" t="s">
        <v>89</v>
      </c>
      <c r="G838" s="172" t="s">
        <v>84</v>
      </c>
      <c r="H838" s="177">
        <v>1</v>
      </c>
      <c r="I838" s="178">
        <v>2350</v>
      </c>
      <c r="J838" s="176">
        <v>46068</v>
      </c>
      <c r="K838" s="172" t="s">
        <v>93</v>
      </c>
      <c r="L838" s="172" t="s">
        <v>94</v>
      </c>
      <c r="M838" s="179">
        <v>0.43</v>
      </c>
      <c r="N838" s="177"/>
      <c r="O838" s="177">
        <v>36</v>
      </c>
      <c r="P838" s="180">
        <v>-105.91</v>
      </c>
    </row>
    <row r="839" spans="1:16" ht="19.5" hidden="1" customHeight="1">
      <c r="A839" s="172" t="s">
        <v>2189</v>
      </c>
      <c r="B839" s="176">
        <v>46072</v>
      </c>
      <c r="C839" s="172" t="s">
        <v>100</v>
      </c>
      <c r="D839" s="172" t="s">
        <v>101</v>
      </c>
      <c r="E839" s="172" t="s">
        <v>42</v>
      </c>
      <c r="F839" s="172" t="s">
        <v>89</v>
      </c>
      <c r="G839" s="172" t="s">
        <v>84</v>
      </c>
      <c r="H839" s="177">
        <v>1</v>
      </c>
      <c r="I839" s="178">
        <v>2350</v>
      </c>
      <c r="J839" s="176">
        <v>46068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1043.73</v>
      </c>
    </row>
    <row r="840" spans="1:16" ht="19.5" hidden="1" customHeight="1">
      <c r="A840" s="172" t="s">
        <v>2189</v>
      </c>
      <c r="B840" s="176">
        <v>46072</v>
      </c>
      <c r="C840" s="172" t="s">
        <v>100</v>
      </c>
      <c r="D840" s="172" t="s">
        <v>102</v>
      </c>
      <c r="E840" s="172" t="s">
        <v>42</v>
      </c>
      <c r="F840" s="172" t="s">
        <v>89</v>
      </c>
      <c r="G840" s="172" t="s">
        <v>84</v>
      </c>
      <c r="H840" s="177">
        <v>1</v>
      </c>
      <c r="I840" s="178">
        <v>2350</v>
      </c>
      <c r="J840" s="176">
        <v>46068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10.44</v>
      </c>
    </row>
    <row r="841" spans="1:16" ht="19.5" hidden="1" customHeight="1">
      <c r="A841" s="172" t="s">
        <v>2189</v>
      </c>
      <c r="B841" s="176">
        <v>46072</v>
      </c>
      <c r="C841" s="172" t="s">
        <v>100</v>
      </c>
      <c r="D841" s="172" t="s">
        <v>103</v>
      </c>
      <c r="E841" s="172" t="s">
        <v>42</v>
      </c>
      <c r="F841" s="172" t="s">
        <v>89</v>
      </c>
      <c r="G841" s="172" t="s">
        <v>84</v>
      </c>
      <c r="H841" s="177">
        <v>1</v>
      </c>
      <c r="I841" s="178">
        <v>2350</v>
      </c>
      <c r="J841" s="176">
        <v>46068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1295.83</v>
      </c>
    </row>
    <row r="842" spans="1:16" ht="19.5" hidden="1" customHeight="1">
      <c r="A842" s="172" t="s">
        <v>2189</v>
      </c>
      <c r="B842" s="176">
        <v>46072</v>
      </c>
      <c r="C842" s="172" t="s">
        <v>104</v>
      </c>
      <c r="D842" s="172" t="s">
        <v>105</v>
      </c>
      <c r="E842" s="172" t="s">
        <v>42</v>
      </c>
      <c r="F842" s="172" t="s">
        <v>89</v>
      </c>
      <c r="G842" s="172" t="s">
        <v>84</v>
      </c>
      <c r="H842" s="177">
        <v>1</v>
      </c>
      <c r="I842" s="178">
        <v>2350</v>
      </c>
      <c r="J842" s="176">
        <v>46068</v>
      </c>
      <c r="K842" s="172" t="s">
        <v>93</v>
      </c>
      <c r="L842" s="172" t="s">
        <v>94</v>
      </c>
      <c r="M842" s="179">
        <v>0.43</v>
      </c>
      <c r="N842" s="177"/>
      <c r="O842" s="177"/>
      <c r="P842" s="180">
        <v>-1010.5</v>
      </c>
    </row>
    <row r="843" spans="1:16" ht="19.5" hidden="1" customHeight="1">
      <c r="A843" s="172" t="s">
        <v>2189</v>
      </c>
      <c r="B843" s="176">
        <v>46072</v>
      </c>
      <c r="C843" s="172" t="s">
        <v>81</v>
      </c>
      <c r="D843" s="172" t="s">
        <v>95</v>
      </c>
      <c r="E843" s="172" t="s">
        <v>42</v>
      </c>
      <c r="F843" s="172" t="s">
        <v>89</v>
      </c>
      <c r="G843" s="172" t="s">
        <v>84</v>
      </c>
      <c r="H843" s="177">
        <v>1</v>
      </c>
      <c r="I843" s="178">
        <v>2350</v>
      </c>
      <c r="J843" s="176">
        <v>46068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-9.6</v>
      </c>
    </row>
    <row r="844" spans="1:16" ht="19.5" hidden="1" customHeight="1">
      <c r="A844" s="172" t="s">
        <v>2190</v>
      </c>
      <c r="B844" s="176">
        <v>46072</v>
      </c>
      <c r="C844" s="172" t="s">
        <v>92</v>
      </c>
      <c r="D844" s="172" t="s">
        <v>24</v>
      </c>
      <c r="E844" s="172" t="s">
        <v>53</v>
      </c>
      <c r="F844" s="172" t="s">
        <v>1876</v>
      </c>
      <c r="G844" s="172" t="s">
        <v>1877</v>
      </c>
      <c r="H844" s="177">
        <v>1</v>
      </c>
      <c r="I844" s="178">
        <v>1997</v>
      </c>
      <c r="J844" s="176">
        <v>46065</v>
      </c>
      <c r="K844" s="172" t="s">
        <v>93</v>
      </c>
      <c r="L844" s="172" t="s">
        <v>94</v>
      </c>
      <c r="M844" s="179">
        <v>0.43</v>
      </c>
      <c r="N844" s="177"/>
      <c r="O844" s="177">
        <v>36</v>
      </c>
      <c r="P844" s="180">
        <v>-113.39</v>
      </c>
    </row>
    <row r="845" spans="1:16" ht="19.5" hidden="1" customHeight="1">
      <c r="A845" s="172" t="s">
        <v>2190</v>
      </c>
      <c r="B845" s="176">
        <v>46072</v>
      </c>
      <c r="C845" s="172" t="s">
        <v>100</v>
      </c>
      <c r="D845" s="172" t="s">
        <v>101</v>
      </c>
      <c r="E845" s="172" t="s">
        <v>53</v>
      </c>
      <c r="F845" s="172" t="s">
        <v>1876</v>
      </c>
      <c r="G845" s="172" t="s">
        <v>1877</v>
      </c>
      <c r="H845" s="177">
        <v>1</v>
      </c>
      <c r="I845" s="178">
        <v>1997</v>
      </c>
      <c r="J845" s="176">
        <v>46065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1182.8599999999999</v>
      </c>
    </row>
    <row r="846" spans="1:16" ht="19.5" hidden="1" customHeight="1">
      <c r="A846" s="172" t="s">
        <v>2190</v>
      </c>
      <c r="B846" s="176">
        <v>46072</v>
      </c>
      <c r="C846" s="172" t="s">
        <v>100</v>
      </c>
      <c r="D846" s="172" t="s">
        <v>102</v>
      </c>
      <c r="E846" s="172" t="s">
        <v>53</v>
      </c>
      <c r="F846" s="172" t="s">
        <v>1876</v>
      </c>
      <c r="G846" s="172" t="s">
        <v>1877</v>
      </c>
      <c r="H846" s="177">
        <v>1</v>
      </c>
      <c r="I846" s="178">
        <v>1997</v>
      </c>
      <c r="J846" s="176">
        <v>46065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11.83</v>
      </c>
    </row>
    <row r="847" spans="1:16" ht="19.5" hidden="1" customHeight="1">
      <c r="A847" s="172" t="s">
        <v>2190</v>
      </c>
      <c r="B847" s="176">
        <v>46072</v>
      </c>
      <c r="C847" s="172" t="s">
        <v>100</v>
      </c>
      <c r="D847" s="172" t="s">
        <v>103</v>
      </c>
      <c r="E847" s="172" t="s">
        <v>53</v>
      </c>
      <c r="F847" s="172" t="s">
        <v>1876</v>
      </c>
      <c r="G847" s="172" t="s">
        <v>1877</v>
      </c>
      <c r="H847" s="177">
        <v>1</v>
      </c>
      <c r="I847" s="178">
        <v>1997</v>
      </c>
      <c r="J847" s="176">
        <v>46065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802.31</v>
      </c>
    </row>
    <row r="848" spans="1:16" ht="19.5" hidden="1" customHeight="1">
      <c r="A848" s="172" t="s">
        <v>2190</v>
      </c>
      <c r="B848" s="176">
        <v>46072</v>
      </c>
      <c r="C848" s="172" t="s">
        <v>104</v>
      </c>
      <c r="D848" s="172" t="s">
        <v>105</v>
      </c>
      <c r="E848" s="172" t="s">
        <v>53</v>
      </c>
      <c r="F848" s="172" t="s">
        <v>1876</v>
      </c>
      <c r="G848" s="172" t="s">
        <v>1877</v>
      </c>
      <c r="H848" s="177">
        <v>1</v>
      </c>
      <c r="I848" s="178">
        <v>1997</v>
      </c>
      <c r="J848" s="176">
        <v>46065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-858.71</v>
      </c>
    </row>
    <row r="849" spans="1:16" ht="19.5" hidden="1" customHeight="1">
      <c r="A849" s="172" t="s">
        <v>2191</v>
      </c>
      <c r="B849" s="176">
        <v>46072</v>
      </c>
      <c r="C849" s="172" t="s">
        <v>92</v>
      </c>
      <c r="D849" s="172" t="s">
        <v>24</v>
      </c>
      <c r="E849" s="172" t="s">
        <v>52</v>
      </c>
      <c r="F849" s="172" t="s">
        <v>90</v>
      </c>
      <c r="G849" s="172" t="s">
        <v>84</v>
      </c>
      <c r="H849" s="177">
        <v>1</v>
      </c>
      <c r="I849" s="178">
        <v>2350</v>
      </c>
      <c r="J849" s="176">
        <v>46067</v>
      </c>
      <c r="K849" s="172" t="s">
        <v>93</v>
      </c>
      <c r="L849" s="172" t="s">
        <v>94</v>
      </c>
      <c r="M849" s="179">
        <v>0.43</v>
      </c>
      <c r="N849" s="177"/>
      <c r="O849" s="177">
        <v>36</v>
      </c>
      <c r="P849" s="180">
        <v>-119.74</v>
      </c>
    </row>
    <row r="850" spans="1:16" ht="19.5" hidden="1" customHeight="1">
      <c r="A850" s="172" t="s">
        <v>2191</v>
      </c>
      <c r="B850" s="176">
        <v>46072</v>
      </c>
      <c r="C850" s="172" t="s">
        <v>100</v>
      </c>
      <c r="D850" s="172" t="s">
        <v>101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2350</v>
      </c>
      <c r="J850" s="176">
        <v>46067</v>
      </c>
      <c r="K850" s="172" t="s">
        <v>93</v>
      </c>
      <c r="L850" s="172" t="s">
        <v>94</v>
      </c>
      <c r="M850" s="179">
        <v>0</v>
      </c>
      <c r="N850" s="177"/>
      <c r="O850" s="177"/>
      <c r="P850" s="180">
        <v>819.05</v>
      </c>
    </row>
    <row r="851" spans="1:16" ht="19.5" hidden="1" customHeight="1">
      <c r="A851" s="172" t="s">
        <v>2191</v>
      </c>
      <c r="B851" s="176">
        <v>46072</v>
      </c>
      <c r="C851" s="172" t="s">
        <v>100</v>
      </c>
      <c r="D851" s="172" t="s">
        <v>102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2350</v>
      </c>
      <c r="J851" s="176">
        <v>46067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8.19</v>
      </c>
    </row>
    <row r="852" spans="1:16" ht="19.5" hidden="1" customHeight="1">
      <c r="A852" s="172" t="s">
        <v>2191</v>
      </c>
      <c r="B852" s="176">
        <v>46072</v>
      </c>
      <c r="C852" s="172" t="s">
        <v>100</v>
      </c>
      <c r="D852" s="172" t="s">
        <v>103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2350</v>
      </c>
      <c r="J852" s="176">
        <v>46067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1522.76</v>
      </c>
    </row>
    <row r="853" spans="1:16" ht="19.5" hidden="1" customHeight="1">
      <c r="A853" s="172" t="s">
        <v>2191</v>
      </c>
      <c r="B853" s="176">
        <v>46072</v>
      </c>
      <c r="C853" s="172" t="s">
        <v>104</v>
      </c>
      <c r="D853" s="172" t="s">
        <v>105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2350</v>
      </c>
      <c r="J853" s="176">
        <v>46067</v>
      </c>
      <c r="K853" s="172" t="s">
        <v>93</v>
      </c>
      <c r="L853" s="172" t="s">
        <v>94</v>
      </c>
      <c r="M853" s="179">
        <v>0.43</v>
      </c>
      <c r="N853" s="177"/>
      <c r="O853" s="177"/>
      <c r="P853" s="180">
        <v>-1010.5</v>
      </c>
    </row>
    <row r="854" spans="1:16" ht="19.5" hidden="1" customHeight="1">
      <c r="A854" s="172" t="s">
        <v>2191</v>
      </c>
      <c r="B854" s="176">
        <v>46072</v>
      </c>
      <c r="C854" s="172" t="s">
        <v>81</v>
      </c>
      <c r="D854" s="172" t="s">
        <v>95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2350</v>
      </c>
      <c r="J854" s="176">
        <v>46067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-15.59</v>
      </c>
    </row>
    <row r="855" spans="1:16" ht="19.5" hidden="1" customHeight="1">
      <c r="A855" s="172" t="s">
        <v>2192</v>
      </c>
      <c r="B855" s="176">
        <v>46072</v>
      </c>
      <c r="C855" s="172" t="s">
        <v>92</v>
      </c>
      <c r="D855" s="172" t="s">
        <v>24</v>
      </c>
      <c r="E855" s="172" t="s">
        <v>60</v>
      </c>
      <c r="F855" s="172" t="s">
        <v>1426</v>
      </c>
      <c r="G855" s="172" t="s">
        <v>84</v>
      </c>
      <c r="H855" s="177">
        <v>1</v>
      </c>
      <c r="I855" s="178">
        <v>0</v>
      </c>
      <c r="J855" s="176">
        <v>46066</v>
      </c>
      <c r="K855" s="172" t="s">
        <v>93</v>
      </c>
      <c r="L855" s="172" t="s">
        <v>94</v>
      </c>
      <c r="M855" s="179">
        <v>0</v>
      </c>
      <c r="N855" s="177"/>
      <c r="O855" s="177">
        <v>36</v>
      </c>
      <c r="P855" s="180">
        <v>-56.94</v>
      </c>
    </row>
    <row r="856" spans="1:16" ht="19.5" hidden="1" customHeight="1">
      <c r="A856" s="172" t="s">
        <v>2192</v>
      </c>
      <c r="B856" s="176">
        <v>46072</v>
      </c>
      <c r="C856" s="172" t="s">
        <v>81</v>
      </c>
      <c r="D856" s="172" t="s">
        <v>95</v>
      </c>
      <c r="E856" s="172" t="s">
        <v>60</v>
      </c>
      <c r="F856" s="172" t="s">
        <v>1426</v>
      </c>
      <c r="G856" s="172" t="s">
        <v>84</v>
      </c>
      <c r="H856" s="177">
        <v>1</v>
      </c>
      <c r="I856" s="178">
        <v>0</v>
      </c>
      <c r="J856" s="176">
        <v>46066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-11.74</v>
      </c>
    </row>
    <row r="857" spans="1:16" ht="19.5" hidden="1" customHeight="1">
      <c r="A857" s="172" t="s">
        <v>2189</v>
      </c>
      <c r="B857" s="176">
        <v>46072</v>
      </c>
      <c r="C857" s="172" t="s">
        <v>81</v>
      </c>
      <c r="D857" s="172" t="s">
        <v>82</v>
      </c>
      <c r="E857" s="172" t="s">
        <v>42</v>
      </c>
      <c r="F857" s="172" t="s">
        <v>89</v>
      </c>
      <c r="G857" s="172" t="s">
        <v>84</v>
      </c>
      <c r="H857" s="177">
        <v>1</v>
      </c>
      <c r="I857" s="178">
        <v>0</v>
      </c>
      <c r="J857" s="176">
        <v>46068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-19.829999999999998</v>
      </c>
    </row>
    <row r="858" spans="1:16" ht="19.5" hidden="1" customHeight="1">
      <c r="A858" s="172" t="s">
        <v>2192</v>
      </c>
      <c r="B858" s="176">
        <v>46072</v>
      </c>
      <c r="C858" s="172" t="s">
        <v>92</v>
      </c>
      <c r="D858" s="172" t="s">
        <v>96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46066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0</v>
      </c>
    </row>
    <row r="859" spans="1:16" ht="19.5" hidden="1" customHeight="1">
      <c r="A859" s="172" t="s">
        <v>2192</v>
      </c>
      <c r="B859" s="176">
        <v>46072</v>
      </c>
      <c r="C859" s="172" t="s">
        <v>92</v>
      </c>
      <c r="D859" s="172" t="s">
        <v>97</v>
      </c>
      <c r="E859" s="172" t="s">
        <v>60</v>
      </c>
      <c r="F859" s="172" t="s">
        <v>1426</v>
      </c>
      <c r="G859" s="172" t="s">
        <v>84</v>
      </c>
      <c r="H859" s="177">
        <v>1</v>
      </c>
      <c r="I859" s="178">
        <v>0</v>
      </c>
      <c r="J859" s="176">
        <v>46066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-56.94</v>
      </c>
    </row>
    <row r="860" spans="1:16" ht="19.5" hidden="1" customHeight="1">
      <c r="A860" s="172" t="s">
        <v>2192</v>
      </c>
      <c r="B860" s="176">
        <v>46072</v>
      </c>
      <c r="C860" s="172" t="s">
        <v>81</v>
      </c>
      <c r="D860" s="172" t="s">
        <v>98</v>
      </c>
      <c r="E860" s="172" t="s">
        <v>60</v>
      </c>
      <c r="F860" s="172" t="s">
        <v>1426</v>
      </c>
      <c r="G860" s="172" t="s">
        <v>84</v>
      </c>
      <c r="H860" s="177">
        <v>1</v>
      </c>
      <c r="I860" s="178">
        <v>0</v>
      </c>
      <c r="J860" s="176">
        <v>46066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-15</v>
      </c>
    </row>
    <row r="861" spans="1:16" ht="19.5" hidden="1" customHeight="1">
      <c r="A861" s="172" t="s">
        <v>2193</v>
      </c>
      <c r="B861" s="176">
        <v>46072</v>
      </c>
      <c r="C861" s="172" t="s">
        <v>92</v>
      </c>
      <c r="D861" s="172" t="s">
        <v>24</v>
      </c>
      <c r="E861" s="172" t="s">
        <v>40</v>
      </c>
      <c r="F861" s="172" t="s">
        <v>197</v>
      </c>
      <c r="G861" s="172" t="s">
        <v>84</v>
      </c>
      <c r="H861" s="177">
        <v>1</v>
      </c>
      <c r="I861" s="178">
        <v>0</v>
      </c>
      <c r="J861" s="176">
        <v>46064</v>
      </c>
      <c r="K861" s="172" t="s">
        <v>93</v>
      </c>
      <c r="L861" s="172" t="s">
        <v>94</v>
      </c>
      <c r="M861" s="179">
        <v>0</v>
      </c>
      <c r="N861" s="177"/>
      <c r="O861" s="177">
        <v>37</v>
      </c>
      <c r="P861" s="180">
        <v>-46.77</v>
      </c>
    </row>
    <row r="862" spans="1:16" ht="19.5" hidden="1" customHeight="1">
      <c r="A862" s="172" t="s">
        <v>2193</v>
      </c>
      <c r="B862" s="176">
        <v>46072</v>
      </c>
      <c r="C862" s="172" t="s">
        <v>81</v>
      </c>
      <c r="D862" s="172" t="s">
        <v>95</v>
      </c>
      <c r="E862" s="172" t="s">
        <v>40</v>
      </c>
      <c r="F862" s="172" t="s">
        <v>197</v>
      </c>
      <c r="G862" s="172" t="s">
        <v>84</v>
      </c>
      <c r="H862" s="177">
        <v>1</v>
      </c>
      <c r="I862" s="178">
        <v>0</v>
      </c>
      <c r="J862" s="176">
        <v>46064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-25</v>
      </c>
    </row>
    <row r="863" spans="1:16" ht="19.5" hidden="1" customHeight="1">
      <c r="A863" s="172" t="s">
        <v>2194</v>
      </c>
      <c r="B863" s="176">
        <v>46072</v>
      </c>
      <c r="C863" s="172" t="s">
        <v>92</v>
      </c>
      <c r="D863" s="172" t="s">
        <v>24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46064</v>
      </c>
      <c r="K863" s="172" t="s">
        <v>93</v>
      </c>
      <c r="L863" s="172" t="s">
        <v>94</v>
      </c>
      <c r="M863" s="179">
        <v>0</v>
      </c>
      <c r="N863" s="177"/>
      <c r="O863" s="177">
        <v>37</v>
      </c>
      <c r="P863" s="180">
        <v>-46.77</v>
      </c>
    </row>
    <row r="864" spans="1:16" ht="19.5" hidden="1" customHeight="1">
      <c r="A864" s="172" t="s">
        <v>2194</v>
      </c>
      <c r="B864" s="176">
        <v>46072</v>
      </c>
      <c r="C864" s="172" t="s">
        <v>81</v>
      </c>
      <c r="D864" s="172" t="s">
        <v>95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46064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-25</v>
      </c>
    </row>
    <row r="865" spans="1:16" ht="19.5" hidden="1" customHeight="1">
      <c r="A865" s="172" t="s">
        <v>2193</v>
      </c>
      <c r="B865" s="176">
        <v>46072</v>
      </c>
      <c r="C865" s="172" t="s">
        <v>92</v>
      </c>
      <c r="D865" s="172" t="s">
        <v>96</v>
      </c>
      <c r="E865" s="172" t="s">
        <v>40</v>
      </c>
      <c r="F865" s="172" t="s">
        <v>197</v>
      </c>
      <c r="G865" s="172" t="s">
        <v>84</v>
      </c>
      <c r="H865" s="177">
        <v>1</v>
      </c>
      <c r="I865" s="178">
        <v>0</v>
      </c>
      <c r="J865" s="176">
        <v>46064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hidden="1" customHeight="1">
      <c r="A866" s="172" t="s">
        <v>2193</v>
      </c>
      <c r="B866" s="176">
        <v>46072</v>
      </c>
      <c r="C866" s="172" t="s">
        <v>92</v>
      </c>
      <c r="D866" s="172" t="s">
        <v>97</v>
      </c>
      <c r="E866" s="172" t="s">
        <v>40</v>
      </c>
      <c r="F866" s="172" t="s">
        <v>197</v>
      </c>
      <c r="G866" s="172" t="s">
        <v>84</v>
      </c>
      <c r="H866" s="177">
        <v>1</v>
      </c>
      <c r="I866" s="178">
        <v>0</v>
      </c>
      <c r="J866" s="176">
        <v>46064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-81.34</v>
      </c>
    </row>
    <row r="867" spans="1:16" ht="19.5" hidden="1" customHeight="1">
      <c r="A867" s="172" t="s">
        <v>2193</v>
      </c>
      <c r="B867" s="176">
        <v>46072</v>
      </c>
      <c r="C867" s="172" t="s">
        <v>81</v>
      </c>
      <c r="D867" s="172" t="s">
        <v>98</v>
      </c>
      <c r="E867" s="172" t="s">
        <v>40</v>
      </c>
      <c r="F867" s="172" t="s">
        <v>197</v>
      </c>
      <c r="G867" s="172" t="s">
        <v>84</v>
      </c>
      <c r="H867" s="177">
        <v>1</v>
      </c>
      <c r="I867" s="178">
        <v>0</v>
      </c>
      <c r="J867" s="176">
        <v>46064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hidden="1" customHeight="1">
      <c r="A868" s="172" t="s">
        <v>2194</v>
      </c>
      <c r="B868" s="176">
        <v>46072</v>
      </c>
      <c r="C868" s="172" t="s">
        <v>92</v>
      </c>
      <c r="D868" s="172" t="s">
        <v>96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0</v>
      </c>
      <c r="J868" s="176">
        <v>46064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0</v>
      </c>
    </row>
    <row r="869" spans="1:16" ht="19.5" hidden="1" customHeight="1">
      <c r="A869" s="172" t="s">
        <v>2194</v>
      </c>
      <c r="B869" s="176">
        <v>46072</v>
      </c>
      <c r="C869" s="172" t="s">
        <v>92</v>
      </c>
      <c r="D869" s="172" t="s">
        <v>97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0</v>
      </c>
      <c r="J869" s="176">
        <v>46064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-81.34</v>
      </c>
    </row>
    <row r="870" spans="1:16" ht="19.5" hidden="1" customHeight="1">
      <c r="A870" s="172" t="s">
        <v>2194</v>
      </c>
      <c r="B870" s="176">
        <v>46072</v>
      </c>
      <c r="C870" s="172" t="s">
        <v>81</v>
      </c>
      <c r="D870" s="172" t="s">
        <v>98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0</v>
      </c>
      <c r="J870" s="176">
        <v>46064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-15</v>
      </c>
    </row>
    <row r="871" spans="1:16" ht="19.5" hidden="1" customHeight="1">
      <c r="A871" s="172" t="s">
        <v>2195</v>
      </c>
      <c r="B871" s="176">
        <v>46072</v>
      </c>
      <c r="C871" s="172" t="s">
        <v>92</v>
      </c>
      <c r="D871" s="172" t="s">
        <v>24</v>
      </c>
      <c r="E871" s="172" t="s">
        <v>43</v>
      </c>
      <c r="F871" s="172" t="s">
        <v>125</v>
      </c>
      <c r="G871" s="172" t="s">
        <v>84</v>
      </c>
      <c r="H871" s="177">
        <v>1</v>
      </c>
      <c r="I871" s="178">
        <v>2350</v>
      </c>
      <c r="J871" s="176">
        <v>46069</v>
      </c>
      <c r="K871" s="172" t="s">
        <v>93</v>
      </c>
      <c r="L871" s="172" t="s">
        <v>94</v>
      </c>
      <c r="M871" s="179">
        <v>0.43</v>
      </c>
      <c r="N871" s="177"/>
      <c r="O871" s="177">
        <v>37</v>
      </c>
      <c r="P871" s="180">
        <v>-112.48</v>
      </c>
    </row>
    <row r="872" spans="1:16" ht="19.5" hidden="1" customHeight="1">
      <c r="A872" s="172" t="s">
        <v>2195</v>
      </c>
      <c r="B872" s="176">
        <v>46072</v>
      </c>
      <c r="C872" s="172" t="s">
        <v>100</v>
      </c>
      <c r="D872" s="172" t="s">
        <v>101</v>
      </c>
      <c r="E872" s="172" t="s">
        <v>43</v>
      </c>
      <c r="F872" s="172" t="s">
        <v>125</v>
      </c>
      <c r="G872" s="172" t="s">
        <v>84</v>
      </c>
      <c r="H872" s="177">
        <v>1</v>
      </c>
      <c r="I872" s="178">
        <v>2350</v>
      </c>
      <c r="J872" s="176">
        <v>46069</v>
      </c>
      <c r="K872" s="172" t="s">
        <v>93</v>
      </c>
      <c r="L872" s="172" t="s">
        <v>94</v>
      </c>
      <c r="M872" s="179">
        <v>0</v>
      </c>
      <c r="N872" s="177"/>
      <c r="O872" s="177"/>
      <c r="P872" s="180">
        <v>1013.33</v>
      </c>
    </row>
    <row r="873" spans="1:16" ht="19.5" hidden="1" customHeight="1">
      <c r="A873" s="172" t="s">
        <v>2195</v>
      </c>
      <c r="B873" s="176">
        <v>46072</v>
      </c>
      <c r="C873" s="172" t="s">
        <v>100</v>
      </c>
      <c r="D873" s="172" t="s">
        <v>102</v>
      </c>
      <c r="E873" s="172" t="s">
        <v>43</v>
      </c>
      <c r="F873" s="172" t="s">
        <v>125</v>
      </c>
      <c r="G873" s="172" t="s">
        <v>84</v>
      </c>
      <c r="H873" s="177">
        <v>1</v>
      </c>
      <c r="I873" s="178">
        <v>2350</v>
      </c>
      <c r="J873" s="176">
        <v>46069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0</v>
      </c>
    </row>
    <row r="874" spans="1:16" ht="19.5" hidden="1" customHeight="1">
      <c r="A874" s="172" t="s">
        <v>2195</v>
      </c>
      <c r="B874" s="176">
        <v>46072</v>
      </c>
      <c r="C874" s="172" t="s">
        <v>100</v>
      </c>
      <c r="D874" s="172" t="s">
        <v>103</v>
      </c>
      <c r="E874" s="172" t="s">
        <v>43</v>
      </c>
      <c r="F874" s="172" t="s">
        <v>125</v>
      </c>
      <c r="G874" s="172" t="s">
        <v>84</v>
      </c>
      <c r="H874" s="177">
        <v>1</v>
      </c>
      <c r="I874" s="178">
        <v>2350</v>
      </c>
      <c r="J874" s="176">
        <v>46069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1336.67</v>
      </c>
    </row>
    <row r="875" spans="1:16" ht="19.5" hidden="1" customHeight="1">
      <c r="A875" s="172" t="s">
        <v>2195</v>
      </c>
      <c r="B875" s="176">
        <v>46072</v>
      </c>
      <c r="C875" s="172" t="s">
        <v>104</v>
      </c>
      <c r="D875" s="172" t="s">
        <v>105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2350</v>
      </c>
      <c r="J875" s="176">
        <v>46069</v>
      </c>
      <c r="K875" s="172" t="s">
        <v>93</v>
      </c>
      <c r="L875" s="172" t="s">
        <v>94</v>
      </c>
      <c r="M875" s="179">
        <v>0.43</v>
      </c>
      <c r="N875" s="177"/>
      <c r="O875" s="177"/>
      <c r="P875" s="180">
        <v>-1010.5</v>
      </c>
    </row>
    <row r="876" spans="1:16" ht="19.5" hidden="1" customHeight="1">
      <c r="A876" s="172" t="s">
        <v>2195</v>
      </c>
      <c r="B876" s="176">
        <v>46072</v>
      </c>
      <c r="C876" s="172" t="s">
        <v>81</v>
      </c>
      <c r="D876" s="172" t="s">
        <v>95</v>
      </c>
      <c r="E876" s="172" t="s">
        <v>43</v>
      </c>
      <c r="F876" s="172" t="s">
        <v>125</v>
      </c>
      <c r="G876" s="172" t="s">
        <v>84</v>
      </c>
      <c r="H876" s="177">
        <v>1</v>
      </c>
      <c r="I876" s="178">
        <v>2350</v>
      </c>
      <c r="J876" s="176">
        <v>46069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-12.79</v>
      </c>
    </row>
    <row r="877" spans="1:16" ht="19.5" hidden="1" customHeight="1">
      <c r="A877" s="172" t="s">
        <v>2196</v>
      </c>
      <c r="B877" s="176">
        <v>46072</v>
      </c>
      <c r="C877" s="172" t="s">
        <v>92</v>
      </c>
      <c r="D877" s="172" t="s">
        <v>24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2350</v>
      </c>
      <c r="J877" s="176">
        <v>46067</v>
      </c>
      <c r="K877" s="172" t="s">
        <v>93</v>
      </c>
      <c r="L877" s="172" t="s">
        <v>94</v>
      </c>
      <c r="M877" s="179">
        <v>0.43</v>
      </c>
      <c r="N877" s="177"/>
      <c r="O877" s="177">
        <v>36</v>
      </c>
      <c r="P877" s="180">
        <v>-105.91</v>
      </c>
    </row>
    <row r="878" spans="1:16" ht="19.5" hidden="1" customHeight="1">
      <c r="A878" s="172" t="s">
        <v>2196</v>
      </c>
      <c r="B878" s="176">
        <v>46072</v>
      </c>
      <c r="C878" s="172" t="s">
        <v>100</v>
      </c>
      <c r="D878" s="172" t="s">
        <v>101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2350</v>
      </c>
      <c r="J878" s="176">
        <v>46067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966.73</v>
      </c>
    </row>
    <row r="879" spans="1:16" ht="19.5" hidden="1" customHeight="1">
      <c r="A879" s="172" t="s">
        <v>2196</v>
      </c>
      <c r="B879" s="176">
        <v>46072</v>
      </c>
      <c r="C879" s="172" t="s">
        <v>100</v>
      </c>
      <c r="D879" s="172" t="s">
        <v>102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2350</v>
      </c>
      <c r="J879" s="176">
        <v>46067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9.67</v>
      </c>
    </row>
    <row r="880" spans="1:16" ht="19.5" hidden="1" customHeight="1">
      <c r="A880" s="172" t="s">
        <v>2196</v>
      </c>
      <c r="B880" s="176">
        <v>46072</v>
      </c>
      <c r="C880" s="172" t="s">
        <v>100</v>
      </c>
      <c r="D880" s="172" t="s">
        <v>103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2350</v>
      </c>
      <c r="J880" s="176">
        <v>46067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1373.6</v>
      </c>
    </row>
    <row r="881" spans="1:16" ht="19.5" hidden="1" customHeight="1">
      <c r="A881" s="172" t="s">
        <v>2196</v>
      </c>
      <c r="B881" s="176">
        <v>46072</v>
      </c>
      <c r="C881" s="172" t="s">
        <v>104</v>
      </c>
      <c r="D881" s="172" t="s">
        <v>105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2350</v>
      </c>
      <c r="J881" s="176">
        <v>46067</v>
      </c>
      <c r="K881" s="172" t="s">
        <v>93</v>
      </c>
      <c r="L881" s="172" t="s">
        <v>94</v>
      </c>
      <c r="M881" s="179">
        <v>0.43</v>
      </c>
      <c r="N881" s="177"/>
      <c r="O881" s="177"/>
      <c r="P881" s="180">
        <v>-1010.5</v>
      </c>
    </row>
    <row r="882" spans="1:16" ht="19.5" hidden="1" customHeight="1">
      <c r="A882" s="172" t="s">
        <v>2196</v>
      </c>
      <c r="B882" s="176">
        <v>46072</v>
      </c>
      <c r="C882" s="172" t="s">
        <v>81</v>
      </c>
      <c r="D882" s="172" t="s">
        <v>95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2350</v>
      </c>
      <c r="J882" s="176">
        <v>46067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-12.3</v>
      </c>
    </row>
    <row r="883" spans="1:16" ht="19.5" hidden="1" customHeight="1">
      <c r="A883" s="172" t="s">
        <v>2197</v>
      </c>
      <c r="B883" s="176">
        <v>46072</v>
      </c>
      <c r="C883" s="172" t="s">
        <v>92</v>
      </c>
      <c r="D883" s="172" t="s">
        <v>24</v>
      </c>
      <c r="E883" s="172" t="s">
        <v>56</v>
      </c>
      <c r="F883" s="172" t="s">
        <v>1213</v>
      </c>
      <c r="G883" s="172" t="s">
        <v>84</v>
      </c>
      <c r="H883" s="177">
        <v>1</v>
      </c>
      <c r="I883" s="178">
        <v>2400</v>
      </c>
      <c r="J883" s="176">
        <v>46069</v>
      </c>
      <c r="K883" s="172" t="s">
        <v>93</v>
      </c>
      <c r="L883" s="172" t="s">
        <v>94</v>
      </c>
      <c r="M883" s="179">
        <v>0.43</v>
      </c>
      <c r="N883" s="177"/>
      <c r="O883" s="177">
        <v>37</v>
      </c>
      <c r="P883" s="180">
        <v>-127.72</v>
      </c>
    </row>
    <row r="884" spans="1:16" ht="19.5" hidden="1" customHeight="1">
      <c r="A884" s="172" t="s">
        <v>2197</v>
      </c>
      <c r="B884" s="176">
        <v>46072</v>
      </c>
      <c r="C884" s="172" t="s">
        <v>100</v>
      </c>
      <c r="D884" s="172" t="s">
        <v>101</v>
      </c>
      <c r="E884" s="172" t="s">
        <v>56</v>
      </c>
      <c r="F884" s="172" t="s">
        <v>1213</v>
      </c>
      <c r="G884" s="172" t="s">
        <v>84</v>
      </c>
      <c r="H884" s="177">
        <v>1</v>
      </c>
      <c r="I884" s="178">
        <v>2400</v>
      </c>
      <c r="J884" s="176">
        <v>46069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1108.57</v>
      </c>
    </row>
    <row r="885" spans="1:16" ht="19.5" hidden="1" customHeight="1">
      <c r="A885" s="172" t="s">
        <v>2197</v>
      </c>
      <c r="B885" s="176">
        <v>46072</v>
      </c>
      <c r="C885" s="172" t="s">
        <v>100</v>
      </c>
      <c r="D885" s="172" t="s">
        <v>102</v>
      </c>
      <c r="E885" s="172" t="s">
        <v>56</v>
      </c>
      <c r="F885" s="172" t="s">
        <v>1213</v>
      </c>
      <c r="G885" s="172" t="s">
        <v>84</v>
      </c>
      <c r="H885" s="177">
        <v>1</v>
      </c>
      <c r="I885" s="178">
        <v>2400</v>
      </c>
      <c r="J885" s="176">
        <v>46069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11.09</v>
      </c>
    </row>
    <row r="886" spans="1:16" ht="19.5" hidden="1" customHeight="1">
      <c r="A886" s="172" t="s">
        <v>2197</v>
      </c>
      <c r="B886" s="176">
        <v>46072</v>
      </c>
      <c r="C886" s="172" t="s">
        <v>100</v>
      </c>
      <c r="D886" s="172" t="s">
        <v>103</v>
      </c>
      <c r="E886" s="172" t="s">
        <v>56</v>
      </c>
      <c r="F886" s="172" t="s">
        <v>1213</v>
      </c>
      <c r="G886" s="172" t="s">
        <v>84</v>
      </c>
      <c r="H886" s="177">
        <v>1</v>
      </c>
      <c r="I886" s="178">
        <v>2400</v>
      </c>
      <c r="J886" s="176">
        <v>46069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1280.3399999999999</v>
      </c>
    </row>
    <row r="887" spans="1:16" ht="19.5" hidden="1" customHeight="1">
      <c r="A887" s="172" t="s">
        <v>2197</v>
      </c>
      <c r="B887" s="176">
        <v>46072</v>
      </c>
      <c r="C887" s="172" t="s">
        <v>104</v>
      </c>
      <c r="D887" s="172" t="s">
        <v>105</v>
      </c>
      <c r="E887" s="172" t="s">
        <v>56</v>
      </c>
      <c r="F887" s="172" t="s">
        <v>1213</v>
      </c>
      <c r="G887" s="172" t="s">
        <v>84</v>
      </c>
      <c r="H887" s="177">
        <v>1</v>
      </c>
      <c r="I887" s="178">
        <v>2400</v>
      </c>
      <c r="J887" s="176">
        <v>46069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-1032</v>
      </c>
    </row>
    <row r="888" spans="1:16" ht="19.5" hidden="1" customHeight="1">
      <c r="A888" s="172" t="s">
        <v>2197</v>
      </c>
      <c r="B888" s="176">
        <v>46072</v>
      </c>
      <c r="C888" s="172" t="s">
        <v>81</v>
      </c>
      <c r="D888" s="172" t="s">
        <v>95</v>
      </c>
      <c r="E888" s="172" t="s">
        <v>56</v>
      </c>
      <c r="F888" s="172" t="s">
        <v>1213</v>
      </c>
      <c r="G888" s="172" t="s">
        <v>84</v>
      </c>
      <c r="H888" s="177">
        <v>1</v>
      </c>
      <c r="I888" s="178">
        <v>2400</v>
      </c>
      <c r="J888" s="176">
        <v>46069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-22.22</v>
      </c>
    </row>
    <row r="889" spans="1:16" ht="19.5" hidden="1" customHeight="1">
      <c r="A889" s="172" t="s">
        <v>2195</v>
      </c>
      <c r="B889" s="176">
        <v>46072</v>
      </c>
      <c r="C889" s="172" t="s">
        <v>81</v>
      </c>
      <c r="D889" s="172" t="s">
        <v>82</v>
      </c>
      <c r="E889" s="172" t="s">
        <v>43</v>
      </c>
      <c r="F889" s="172" t="s">
        <v>125</v>
      </c>
      <c r="G889" s="172" t="s">
        <v>84</v>
      </c>
      <c r="H889" s="177">
        <v>1</v>
      </c>
      <c r="I889" s="178">
        <v>0</v>
      </c>
      <c r="J889" s="176">
        <v>46069</v>
      </c>
      <c r="K889" s="172" t="s">
        <v>85</v>
      </c>
      <c r="L889" s="172" t="s">
        <v>85</v>
      </c>
      <c r="M889" s="179">
        <v>0</v>
      </c>
      <c r="N889" s="177"/>
      <c r="O889" s="177"/>
      <c r="P889" s="180">
        <v>-8.92</v>
      </c>
    </row>
    <row r="890" spans="1:16" ht="19.5" hidden="1" customHeight="1">
      <c r="A890" s="172" t="s">
        <v>2196</v>
      </c>
      <c r="B890" s="176">
        <v>46072</v>
      </c>
      <c r="C890" s="172" t="s">
        <v>81</v>
      </c>
      <c r="D890" s="172" t="s">
        <v>82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0</v>
      </c>
      <c r="J890" s="176">
        <v>46067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-18.37</v>
      </c>
    </row>
    <row r="891" spans="1:16" ht="19.5" hidden="1" customHeight="1">
      <c r="A891" s="172" t="s">
        <v>2197</v>
      </c>
      <c r="B891" s="176">
        <v>46072</v>
      </c>
      <c r="C891" s="172" t="s">
        <v>81</v>
      </c>
      <c r="D891" s="172" t="s">
        <v>82</v>
      </c>
      <c r="E891" s="172" t="s">
        <v>56</v>
      </c>
      <c r="F891" s="172" t="s">
        <v>1213</v>
      </c>
      <c r="G891" s="172" t="s">
        <v>84</v>
      </c>
      <c r="H891" s="177">
        <v>1</v>
      </c>
      <c r="I891" s="178">
        <v>0</v>
      </c>
      <c r="J891" s="176">
        <v>46069</v>
      </c>
      <c r="K891" s="172" t="s">
        <v>85</v>
      </c>
      <c r="L891" s="172" t="s">
        <v>85</v>
      </c>
      <c r="M891" s="179">
        <v>0</v>
      </c>
      <c r="N891" s="177"/>
      <c r="O891" s="177"/>
      <c r="P891" s="180">
        <v>-21.06</v>
      </c>
    </row>
    <row r="892" spans="1:16" ht="19.5" hidden="1" customHeight="1">
      <c r="A892" s="172" t="s">
        <v>2198</v>
      </c>
      <c r="B892" s="176">
        <v>46072</v>
      </c>
      <c r="C892" s="172" t="s">
        <v>92</v>
      </c>
      <c r="D892" s="172" t="s">
        <v>24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>
        <v>36</v>
      </c>
      <c r="P892" s="180">
        <v>-56.94</v>
      </c>
    </row>
    <row r="893" spans="1:16" ht="19.5" hidden="1" customHeight="1">
      <c r="A893" s="172" t="s">
        <v>2198</v>
      </c>
      <c r="B893" s="176">
        <v>46072</v>
      </c>
      <c r="C893" s="172" t="s">
        <v>92</v>
      </c>
      <c r="D893" s="172" t="s">
        <v>96</v>
      </c>
      <c r="E893" s="172" t="s">
        <v>53</v>
      </c>
      <c r="F893" s="172" t="s">
        <v>120</v>
      </c>
      <c r="G893" s="172" t="s">
        <v>84</v>
      </c>
      <c r="H893" s="177">
        <v>1</v>
      </c>
      <c r="I893" s="178">
        <v>0</v>
      </c>
      <c r="J893" s="176">
        <v>46063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0</v>
      </c>
    </row>
    <row r="894" spans="1:16" ht="19.5" hidden="1" customHeight="1">
      <c r="A894" s="172" t="s">
        <v>2198</v>
      </c>
      <c r="B894" s="176">
        <v>46072</v>
      </c>
      <c r="C894" s="172" t="s">
        <v>92</v>
      </c>
      <c r="D894" s="172" t="s">
        <v>97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0</v>
      </c>
      <c r="J894" s="176">
        <v>46063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-56.94</v>
      </c>
    </row>
    <row r="895" spans="1:16" ht="19.5" hidden="1" customHeight="1">
      <c r="A895" s="172" t="s">
        <v>2198</v>
      </c>
      <c r="B895" s="176">
        <v>46072</v>
      </c>
      <c r="C895" s="172" t="s">
        <v>81</v>
      </c>
      <c r="D895" s="172" t="s">
        <v>98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0</v>
      </c>
      <c r="J895" s="176">
        <v>46063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-15</v>
      </c>
    </row>
    <row r="896" spans="1:16" ht="19.5" hidden="1" customHeight="1">
      <c r="A896" s="172" t="s">
        <v>2199</v>
      </c>
      <c r="B896" s="176">
        <v>46072</v>
      </c>
      <c r="C896" s="172" t="s">
        <v>92</v>
      </c>
      <c r="D896" s="172" t="s">
        <v>24</v>
      </c>
      <c r="E896" s="172" t="s">
        <v>40</v>
      </c>
      <c r="F896" s="172" t="s">
        <v>197</v>
      </c>
      <c r="G896" s="172" t="s">
        <v>84</v>
      </c>
      <c r="H896" s="177">
        <v>1</v>
      </c>
      <c r="I896" s="178">
        <v>2150</v>
      </c>
      <c r="J896" s="176">
        <v>46065</v>
      </c>
      <c r="K896" s="172" t="s">
        <v>93</v>
      </c>
      <c r="L896" s="172" t="s">
        <v>94</v>
      </c>
      <c r="M896" s="179">
        <v>0.43</v>
      </c>
      <c r="N896" s="177"/>
      <c r="O896" s="177">
        <v>36</v>
      </c>
      <c r="P896" s="180">
        <v>-102.31</v>
      </c>
    </row>
    <row r="897" spans="1:16" ht="19.5" hidden="1" customHeight="1">
      <c r="A897" s="172" t="s">
        <v>2199</v>
      </c>
      <c r="B897" s="176">
        <v>46072</v>
      </c>
      <c r="C897" s="172" t="s">
        <v>100</v>
      </c>
      <c r="D897" s="172" t="s">
        <v>101</v>
      </c>
      <c r="E897" s="172" t="s">
        <v>40</v>
      </c>
      <c r="F897" s="172" t="s">
        <v>197</v>
      </c>
      <c r="G897" s="172" t="s">
        <v>84</v>
      </c>
      <c r="H897" s="177">
        <v>1</v>
      </c>
      <c r="I897" s="178">
        <v>2150</v>
      </c>
      <c r="J897" s="176">
        <v>46065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1066.67</v>
      </c>
    </row>
    <row r="898" spans="1:16" ht="19.5" hidden="1" customHeight="1">
      <c r="A898" s="172" t="s">
        <v>2199</v>
      </c>
      <c r="B898" s="176">
        <v>46072</v>
      </c>
      <c r="C898" s="172" t="s">
        <v>100</v>
      </c>
      <c r="D898" s="172" t="s">
        <v>102</v>
      </c>
      <c r="E898" s="172" t="s">
        <v>40</v>
      </c>
      <c r="F898" s="172" t="s">
        <v>197</v>
      </c>
      <c r="G898" s="172" t="s">
        <v>84</v>
      </c>
      <c r="H898" s="177">
        <v>1</v>
      </c>
      <c r="I898" s="178">
        <v>2150</v>
      </c>
      <c r="J898" s="176">
        <v>46065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10.67</v>
      </c>
    </row>
    <row r="899" spans="1:16" ht="19.5" hidden="1" customHeight="1">
      <c r="A899" s="172" t="s">
        <v>2199</v>
      </c>
      <c r="B899" s="176">
        <v>46072</v>
      </c>
      <c r="C899" s="172" t="s">
        <v>100</v>
      </c>
      <c r="D899" s="172" t="s">
        <v>103</v>
      </c>
      <c r="E899" s="172" t="s">
        <v>40</v>
      </c>
      <c r="F899" s="172" t="s">
        <v>197</v>
      </c>
      <c r="G899" s="172" t="s">
        <v>84</v>
      </c>
      <c r="H899" s="177">
        <v>1</v>
      </c>
      <c r="I899" s="178">
        <v>2150</v>
      </c>
      <c r="J899" s="176">
        <v>46065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1072.6600000000001</v>
      </c>
    </row>
    <row r="900" spans="1:16" ht="19.5" hidden="1" customHeight="1">
      <c r="A900" s="172" t="s">
        <v>2199</v>
      </c>
      <c r="B900" s="176">
        <v>46072</v>
      </c>
      <c r="C900" s="172" t="s">
        <v>104</v>
      </c>
      <c r="D900" s="172" t="s">
        <v>105</v>
      </c>
      <c r="E900" s="172" t="s">
        <v>40</v>
      </c>
      <c r="F900" s="172" t="s">
        <v>197</v>
      </c>
      <c r="G900" s="172" t="s">
        <v>84</v>
      </c>
      <c r="H900" s="177">
        <v>1</v>
      </c>
      <c r="I900" s="178">
        <v>2150</v>
      </c>
      <c r="J900" s="176">
        <v>46065</v>
      </c>
      <c r="K900" s="172" t="s">
        <v>93</v>
      </c>
      <c r="L900" s="172" t="s">
        <v>94</v>
      </c>
      <c r="M900" s="179">
        <v>0.43</v>
      </c>
      <c r="N900" s="177"/>
      <c r="O900" s="177"/>
      <c r="P900" s="180">
        <v>-924.5</v>
      </c>
    </row>
    <row r="901" spans="1:16" ht="19.5" hidden="1" customHeight="1">
      <c r="A901" s="172" t="s">
        <v>2199</v>
      </c>
      <c r="B901" s="176">
        <v>46072</v>
      </c>
      <c r="C901" s="172" t="s">
        <v>81</v>
      </c>
      <c r="D901" s="172" t="s">
        <v>95</v>
      </c>
      <c r="E901" s="172" t="s">
        <v>40</v>
      </c>
      <c r="F901" s="172" t="s">
        <v>197</v>
      </c>
      <c r="G901" s="172" t="s">
        <v>84</v>
      </c>
      <c r="H901" s="177">
        <v>1</v>
      </c>
      <c r="I901" s="178">
        <v>2150</v>
      </c>
      <c r="J901" s="176">
        <v>46065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-10.220000000000001</v>
      </c>
    </row>
    <row r="902" spans="1:16" ht="19.5" hidden="1" customHeight="1">
      <c r="A902" s="172" t="s">
        <v>2199</v>
      </c>
      <c r="B902" s="176">
        <v>46072</v>
      </c>
      <c r="C902" s="172" t="s">
        <v>81</v>
      </c>
      <c r="D902" s="172" t="s">
        <v>82</v>
      </c>
      <c r="E902" s="172" t="s">
        <v>40</v>
      </c>
      <c r="F902" s="172" t="s">
        <v>197</v>
      </c>
      <c r="G902" s="172" t="s">
        <v>84</v>
      </c>
      <c r="H902" s="177">
        <v>1</v>
      </c>
      <c r="I902" s="178">
        <v>0</v>
      </c>
      <c r="J902" s="176">
        <v>46065</v>
      </c>
      <c r="K902" s="172" t="s">
        <v>85</v>
      </c>
      <c r="L902" s="172" t="s">
        <v>85</v>
      </c>
      <c r="M902" s="179">
        <v>0</v>
      </c>
      <c r="N902" s="177"/>
      <c r="O902" s="177"/>
      <c r="P902" s="180">
        <v>-20.27</v>
      </c>
    </row>
    <row r="903" spans="1:16" ht="19.5" hidden="1" customHeight="1">
      <c r="A903" s="172" t="s">
        <v>2200</v>
      </c>
      <c r="B903" s="176">
        <v>46072</v>
      </c>
      <c r="C903" s="172" t="s">
        <v>92</v>
      </c>
      <c r="D903" s="172" t="s">
        <v>24</v>
      </c>
      <c r="E903" s="172" t="s">
        <v>58</v>
      </c>
      <c r="F903" s="172" t="s">
        <v>1300</v>
      </c>
      <c r="G903" s="172" t="s">
        <v>84</v>
      </c>
      <c r="H903" s="177">
        <v>1</v>
      </c>
      <c r="I903" s="178">
        <v>0</v>
      </c>
      <c r="J903" s="176">
        <v>46062</v>
      </c>
      <c r="K903" s="172" t="s">
        <v>93</v>
      </c>
      <c r="L903" s="172" t="s">
        <v>94</v>
      </c>
      <c r="M903" s="179">
        <v>0</v>
      </c>
      <c r="N903" s="177"/>
      <c r="O903" s="177">
        <v>39</v>
      </c>
      <c r="P903" s="180">
        <v>-56.94</v>
      </c>
    </row>
    <row r="904" spans="1:16" ht="19.5" hidden="1" customHeight="1">
      <c r="A904" s="172" t="s">
        <v>2200</v>
      </c>
      <c r="B904" s="176">
        <v>46072</v>
      </c>
      <c r="C904" s="172" t="s">
        <v>81</v>
      </c>
      <c r="D904" s="172" t="s">
        <v>95</v>
      </c>
      <c r="E904" s="172" t="s">
        <v>58</v>
      </c>
      <c r="F904" s="172" t="s">
        <v>1300</v>
      </c>
      <c r="G904" s="172" t="s">
        <v>84</v>
      </c>
      <c r="H904" s="177">
        <v>1</v>
      </c>
      <c r="I904" s="178">
        <v>0</v>
      </c>
      <c r="J904" s="176">
        <v>46062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-25</v>
      </c>
    </row>
    <row r="905" spans="1:16" ht="19.5" hidden="1" customHeight="1">
      <c r="A905" s="172" t="s">
        <v>2200</v>
      </c>
      <c r="B905" s="176">
        <v>46072</v>
      </c>
      <c r="C905" s="172" t="s">
        <v>92</v>
      </c>
      <c r="D905" s="172" t="s">
        <v>96</v>
      </c>
      <c r="E905" s="172" t="s">
        <v>58</v>
      </c>
      <c r="F905" s="172" t="s">
        <v>1300</v>
      </c>
      <c r="G905" s="172" t="s">
        <v>84</v>
      </c>
      <c r="H905" s="177">
        <v>1</v>
      </c>
      <c r="I905" s="178">
        <v>0</v>
      </c>
      <c r="J905" s="176">
        <v>46062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0</v>
      </c>
    </row>
    <row r="906" spans="1:16" ht="19.5" hidden="1" customHeight="1">
      <c r="A906" s="172" t="s">
        <v>2200</v>
      </c>
      <c r="B906" s="176">
        <v>46072</v>
      </c>
      <c r="C906" s="172" t="s">
        <v>92</v>
      </c>
      <c r="D906" s="172" t="s">
        <v>97</v>
      </c>
      <c r="E906" s="172" t="s">
        <v>58</v>
      </c>
      <c r="F906" s="172" t="s">
        <v>1300</v>
      </c>
      <c r="G906" s="172" t="s">
        <v>84</v>
      </c>
      <c r="H906" s="177">
        <v>1</v>
      </c>
      <c r="I906" s="178">
        <v>0</v>
      </c>
      <c r="J906" s="176">
        <v>46062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-56.94</v>
      </c>
    </row>
    <row r="907" spans="1:16" ht="19.5" hidden="1" customHeight="1">
      <c r="A907" s="172" t="s">
        <v>2200</v>
      </c>
      <c r="B907" s="176">
        <v>46072</v>
      </c>
      <c r="C907" s="172" t="s">
        <v>81</v>
      </c>
      <c r="D907" s="172" t="s">
        <v>98</v>
      </c>
      <c r="E907" s="172" t="s">
        <v>58</v>
      </c>
      <c r="F907" s="172" t="s">
        <v>1300</v>
      </c>
      <c r="G907" s="172" t="s">
        <v>84</v>
      </c>
      <c r="H907" s="177">
        <v>1</v>
      </c>
      <c r="I907" s="178">
        <v>0</v>
      </c>
      <c r="J907" s="176">
        <v>46062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-15</v>
      </c>
    </row>
    <row r="908" spans="1:16" ht="19.5" hidden="1" customHeight="1">
      <c r="A908" s="172" t="s">
        <v>2201</v>
      </c>
      <c r="B908" s="176">
        <v>46072</v>
      </c>
      <c r="C908" s="172" t="s">
        <v>92</v>
      </c>
      <c r="D908" s="172" t="s">
        <v>24</v>
      </c>
      <c r="E908" s="172" t="s">
        <v>56</v>
      </c>
      <c r="F908" s="172" t="s">
        <v>1213</v>
      </c>
      <c r="G908" s="172" t="s">
        <v>84</v>
      </c>
      <c r="H908" s="177">
        <v>1</v>
      </c>
      <c r="I908" s="178">
        <v>1592</v>
      </c>
      <c r="J908" s="176">
        <v>46071</v>
      </c>
      <c r="K908" s="172" t="s">
        <v>93</v>
      </c>
      <c r="L908" s="172" t="s">
        <v>94</v>
      </c>
      <c r="M908" s="179">
        <v>0.43</v>
      </c>
      <c r="N908" s="177"/>
      <c r="O908" s="177">
        <v>39</v>
      </c>
      <c r="P908" s="180">
        <v>-122.48</v>
      </c>
    </row>
    <row r="909" spans="1:16" ht="19.5" hidden="1" customHeight="1">
      <c r="A909" s="172" t="s">
        <v>2201</v>
      </c>
      <c r="B909" s="176">
        <v>46072</v>
      </c>
      <c r="C909" s="172" t="s">
        <v>100</v>
      </c>
      <c r="D909" s="172" t="s">
        <v>101</v>
      </c>
      <c r="E909" s="172" t="s">
        <v>56</v>
      </c>
      <c r="F909" s="172" t="s">
        <v>1213</v>
      </c>
      <c r="G909" s="172" t="s">
        <v>84</v>
      </c>
      <c r="H909" s="177">
        <v>1</v>
      </c>
      <c r="I909" s="178">
        <v>1592</v>
      </c>
      <c r="J909" s="176">
        <v>46071</v>
      </c>
      <c r="K909" s="172" t="s">
        <v>93</v>
      </c>
      <c r="L909" s="172" t="s">
        <v>94</v>
      </c>
      <c r="M909" s="179">
        <v>0</v>
      </c>
      <c r="N909" s="177"/>
      <c r="O909" s="177"/>
      <c r="P909" s="180">
        <v>837.28</v>
      </c>
    </row>
    <row r="910" spans="1:16" ht="19.5" hidden="1" customHeight="1">
      <c r="A910" s="172" t="s">
        <v>2201</v>
      </c>
      <c r="B910" s="176">
        <v>46072</v>
      </c>
      <c r="C910" s="172" t="s">
        <v>100</v>
      </c>
      <c r="D910" s="172" t="s">
        <v>102</v>
      </c>
      <c r="E910" s="172" t="s">
        <v>56</v>
      </c>
      <c r="F910" s="172" t="s">
        <v>1213</v>
      </c>
      <c r="G910" s="172" t="s">
        <v>84</v>
      </c>
      <c r="H910" s="177">
        <v>1</v>
      </c>
      <c r="I910" s="178">
        <v>1592</v>
      </c>
      <c r="J910" s="176">
        <v>46071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0</v>
      </c>
    </row>
    <row r="911" spans="1:16" ht="19.5" hidden="1" customHeight="1">
      <c r="A911" s="172" t="s">
        <v>2201</v>
      </c>
      <c r="B911" s="176">
        <v>46072</v>
      </c>
      <c r="C911" s="172" t="s">
        <v>100</v>
      </c>
      <c r="D911" s="172" t="s">
        <v>103</v>
      </c>
      <c r="E911" s="172" t="s">
        <v>56</v>
      </c>
      <c r="F911" s="172" t="s">
        <v>1213</v>
      </c>
      <c r="G911" s="172" t="s">
        <v>84</v>
      </c>
      <c r="H911" s="177">
        <v>1</v>
      </c>
      <c r="I911" s="178">
        <v>1592</v>
      </c>
      <c r="J911" s="176">
        <v>46071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754.72</v>
      </c>
    </row>
    <row r="912" spans="1:16" ht="19.5" hidden="1" customHeight="1">
      <c r="A912" s="172" t="s">
        <v>2201</v>
      </c>
      <c r="B912" s="176">
        <v>46072</v>
      </c>
      <c r="C912" s="172" t="s">
        <v>104</v>
      </c>
      <c r="D912" s="172" t="s">
        <v>105</v>
      </c>
      <c r="E912" s="172" t="s">
        <v>56</v>
      </c>
      <c r="F912" s="172" t="s">
        <v>1213</v>
      </c>
      <c r="G912" s="172" t="s">
        <v>84</v>
      </c>
      <c r="H912" s="177">
        <v>1</v>
      </c>
      <c r="I912" s="178">
        <v>1592</v>
      </c>
      <c r="J912" s="176">
        <v>46071</v>
      </c>
      <c r="K912" s="172" t="s">
        <v>93</v>
      </c>
      <c r="L912" s="172" t="s">
        <v>94</v>
      </c>
      <c r="M912" s="179">
        <v>0.43</v>
      </c>
      <c r="N912" s="177"/>
      <c r="O912" s="177"/>
      <c r="P912" s="180">
        <v>-684.56</v>
      </c>
    </row>
    <row r="913" spans="1:16" ht="19.5" hidden="1" customHeight="1">
      <c r="A913" s="172" t="s">
        <v>2201</v>
      </c>
      <c r="B913" s="176">
        <v>46072</v>
      </c>
      <c r="C913" s="172" t="s">
        <v>81</v>
      </c>
      <c r="D913" s="172" t="s">
        <v>95</v>
      </c>
      <c r="E913" s="172" t="s">
        <v>56</v>
      </c>
      <c r="F913" s="172" t="s">
        <v>1213</v>
      </c>
      <c r="G913" s="172" t="s">
        <v>84</v>
      </c>
      <c r="H913" s="177">
        <v>1</v>
      </c>
      <c r="I913" s="178">
        <v>1592</v>
      </c>
      <c r="J913" s="176">
        <v>46071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-7.38</v>
      </c>
    </row>
    <row r="914" spans="1:16" ht="19.5" hidden="1" customHeight="1">
      <c r="A914" s="172" t="s">
        <v>1929</v>
      </c>
      <c r="B914" s="176">
        <v>46072</v>
      </c>
      <c r="C914" s="172" t="s">
        <v>166</v>
      </c>
      <c r="D914" s="172" t="s">
        <v>167</v>
      </c>
      <c r="E914" s="172" t="s">
        <v>58</v>
      </c>
      <c r="F914" s="172" t="s">
        <v>1300</v>
      </c>
      <c r="G914" s="172" t="s">
        <v>84</v>
      </c>
      <c r="H914" s="177">
        <v>1</v>
      </c>
      <c r="I914" s="178">
        <v>-2400</v>
      </c>
      <c r="J914" s="176">
        <v>46063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-1561.14</v>
      </c>
    </row>
    <row r="915" spans="1:16" ht="19.5" hidden="1" customHeight="1">
      <c r="A915" s="172" t="s">
        <v>1929</v>
      </c>
      <c r="B915" s="176">
        <v>46072</v>
      </c>
      <c r="C915" s="172" t="s">
        <v>166</v>
      </c>
      <c r="D915" s="172" t="s">
        <v>102</v>
      </c>
      <c r="E915" s="172" t="s">
        <v>58</v>
      </c>
      <c r="F915" s="172" t="s">
        <v>1300</v>
      </c>
      <c r="G915" s="172" t="s">
        <v>84</v>
      </c>
      <c r="H915" s="177">
        <v>1</v>
      </c>
      <c r="I915" s="178">
        <v>-2400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1929</v>
      </c>
      <c r="B916" s="176">
        <v>46072</v>
      </c>
      <c r="C916" s="172" t="s">
        <v>166</v>
      </c>
      <c r="D916" s="172" t="s">
        <v>103</v>
      </c>
      <c r="E916" s="172" t="s">
        <v>58</v>
      </c>
      <c r="F916" s="172" t="s">
        <v>1300</v>
      </c>
      <c r="G916" s="172" t="s">
        <v>84</v>
      </c>
      <c r="H916" s="177">
        <v>1</v>
      </c>
      <c r="I916" s="178">
        <v>-2400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-838.86</v>
      </c>
    </row>
    <row r="917" spans="1:16" ht="19.5" hidden="1" customHeight="1">
      <c r="A917" s="172" t="s">
        <v>1929</v>
      </c>
      <c r="B917" s="176">
        <v>46072</v>
      </c>
      <c r="C917" s="172" t="s">
        <v>104</v>
      </c>
      <c r="D917" s="172" t="s">
        <v>168</v>
      </c>
      <c r="E917" s="172" t="s">
        <v>58</v>
      </c>
      <c r="F917" s="172" t="s">
        <v>1300</v>
      </c>
      <c r="G917" s="172" t="s">
        <v>84</v>
      </c>
      <c r="H917" s="177">
        <v>1</v>
      </c>
      <c r="I917" s="178">
        <v>-2400</v>
      </c>
      <c r="J917" s="176">
        <v>46063</v>
      </c>
      <c r="K917" s="172" t="s">
        <v>93</v>
      </c>
      <c r="L917" s="172" t="s">
        <v>94</v>
      </c>
      <c r="M917" s="179">
        <v>0.43</v>
      </c>
      <c r="N917" s="177"/>
      <c r="O917" s="177"/>
      <c r="P917" s="180">
        <v>1032</v>
      </c>
    </row>
    <row r="918" spans="1:16" ht="19.5" hidden="1" customHeight="1">
      <c r="A918" s="172" t="s">
        <v>2202</v>
      </c>
      <c r="B918" s="176">
        <v>46072</v>
      </c>
      <c r="C918" s="172" t="s">
        <v>92</v>
      </c>
      <c r="D918" s="172" t="s">
        <v>24</v>
      </c>
      <c r="E918" s="172" t="s">
        <v>58</v>
      </c>
      <c r="F918" s="172" t="s">
        <v>1300</v>
      </c>
      <c r="G918" s="172" t="s">
        <v>84</v>
      </c>
      <c r="H918" s="177">
        <v>1</v>
      </c>
      <c r="I918" s="178">
        <v>2400</v>
      </c>
      <c r="J918" s="176">
        <v>46070</v>
      </c>
      <c r="K918" s="172" t="s">
        <v>93</v>
      </c>
      <c r="L918" s="172" t="s">
        <v>94</v>
      </c>
      <c r="M918" s="179">
        <v>0.43</v>
      </c>
      <c r="N918" s="177"/>
      <c r="O918" s="177">
        <v>39</v>
      </c>
      <c r="P918" s="180">
        <v>-141.87</v>
      </c>
    </row>
    <row r="919" spans="1:16" ht="19.5" hidden="1" customHeight="1">
      <c r="A919" s="172" t="s">
        <v>2202</v>
      </c>
      <c r="B919" s="176">
        <v>46072</v>
      </c>
      <c r="C919" s="172" t="s">
        <v>100</v>
      </c>
      <c r="D919" s="172" t="s">
        <v>101</v>
      </c>
      <c r="E919" s="172" t="s">
        <v>58</v>
      </c>
      <c r="F919" s="172" t="s">
        <v>1300</v>
      </c>
      <c r="G919" s="172" t="s">
        <v>84</v>
      </c>
      <c r="H919" s="177">
        <v>1</v>
      </c>
      <c r="I919" s="178">
        <v>2400</v>
      </c>
      <c r="J919" s="176">
        <v>46070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1308.71</v>
      </c>
    </row>
    <row r="920" spans="1:16" ht="19.5" hidden="1" customHeight="1">
      <c r="A920" s="172" t="s">
        <v>2202</v>
      </c>
      <c r="B920" s="176">
        <v>46072</v>
      </c>
      <c r="C920" s="172" t="s">
        <v>100</v>
      </c>
      <c r="D920" s="172" t="s">
        <v>102</v>
      </c>
      <c r="E920" s="172" t="s">
        <v>58</v>
      </c>
      <c r="F920" s="172" t="s">
        <v>1300</v>
      </c>
      <c r="G920" s="172" t="s">
        <v>84</v>
      </c>
      <c r="H920" s="177">
        <v>1</v>
      </c>
      <c r="I920" s="178">
        <v>2400</v>
      </c>
      <c r="J920" s="176">
        <v>46070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2202</v>
      </c>
      <c r="B921" s="176">
        <v>46072</v>
      </c>
      <c r="C921" s="172" t="s">
        <v>100</v>
      </c>
      <c r="D921" s="172" t="s">
        <v>103</v>
      </c>
      <c r="E921" s="172" t="s">
        <v>58</v>
      </c>
      <c r="F921" s="172" t="s">
        <v>1300</v>
      </c>
      <c r="G921" s="172" t="s">
        <v>84</v>
      </c>
      <c r="H921" s="177">
        <v>1</v>
      </c>
      <c r="I921" s="178">
        <v>2400</v>
      </c>
      <c r="J921" s="176">
        <v>46070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1091.29</v>
      </c>
    </row>
    <row r="922" spans="1:16" ht="19.5" hidden="1" customHeight="1">
      <c r="A922" s="172" t="s">
        <v>2202</v>
      </c>
      <c r="B922" s="176">
        <v>46072</v>
      </c>
      <c r="C922" s="172" t="s">
        <v>104</v>
      </c>
      <c r="D922" s="172" t="s">
        <v>105</v>
      </c>
      <c r="E922" s="172" t="s">
        <v>58</v>
      </c>
      <c r="F922" s="172" t="s">
        <v>1300</v>
      </c>
      <c r="G922" s="172" t="s">
        <v>84</v>
      </c>
      <c r="H922" s="177">
        <v>1</v>
      </c>
      <c r="I922" s="178">
        <v>2400</v>
      </c>
      <c r="J922" s="176">
        <v>46070</v>
      </c>
      <c r="K922" s="172" t="s">
        <v>93</v>
      </c>
      <c r="L922" s="172" t="s">
        <v>94</v>
      </c>
      <c r="M922" s="179">
        <v>0.43</v>
      </c>
      <c r="N922" s="177"/>
      <c r="O922" s="177"/>
      <c r="P922" s="180">
        <v>-1032</v>
      </c>
    </row>
    <row r="923" spans="1:16" ht="19.5" hidden="1" customHeight="1">
      <c r="A923" s="172" t="s">
        <v>2202</v>
      </c>
      <c r="B923" s="176">
        <v>46072</v>
      </c>
      <c r="C923" s="172" t="s">
        <v>81</v>
      </c>
      <c r="D923" s="172" t="s">
        <v>95</v>
      </c>
      <c r="E923" s="172" t="s">
        <v>58</v>
      </c>
      <c r="F923" s="172" t="s">
        <v>1300</v>
      </c>
      <c r="G923" s="172" t="s">
        <v>84</v>
      </c>
      <c r="H923" s="177">
        <v>1</v>
      </c>
      <c r="I923" s="178">
        <v>2400</v>
      </c>
      <c r="J923" s="176">
        <v>46070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-11.9</v>
      </c>
    </row>
    <row r="924" spans="1:16" ht="19.5" hidden="1" customHeight="1">
      <c r="A924" s="172" t="s">
        <v>2203</v>
      </c>
      <c r="B924" s="176">
        <v>46072</v>
      </c>
      <c r="C924" s="172" t="s">
        <v>92</v>
      </c>
      <c r="D924" s="172" t="s">
        <v>24</v>
      </c>
      <c r="E924" s="172" t="s">
        <v>58</v>
      </c>
      <c r="F924" s="172" t="s">
        <v>1300</v>
      </c>
      <c r="G924" s="172" t="s">
        <v>84</v>
      </c>
      <c r="H924" s="177">
        <v>1</v>
      </c>
      <c r="I924" s="178">
        <v>2024</v>
      </c>
      <c r="J924" s="176">
        <v>46071</v>
      </c>
      <c r="K924" s="172" t="s">
        <v>93</v>
      </c>
      <c r="L924" s="172" t="s">
        <v>94</v>
      </c>
      <c r="M924" s="179">
        <v>0.43</v>
      </c>
      <c r="N924" s="177"/>
      <c r="O924" s="177">
        <v>39</v>
      </c>
      <c r="P924" s="180">
        <v>-132.85</v>
      </c>
    </row>
    <row r="925" spans="1:16" ht="19.5" hidden="1" customHeight="1">
      <c r="A925" s="172" t="s">
        <v>2203</v>
      </c>
      <c r="B925" s="176">
        <v>46072</v>
      </c>
      <c r="C925" s="172" t="s">
        <v>100</v>
      </c>
      <c r="D925" s="172" t="s">
        <v>101</v>
      </c>
      <c r="E925" s="172" t="s">
        <v>58</v>
      </c>
      <c r="F925" s="172" t="s">
        <v>1300</v>
      </c>
      <c r="G925" s="172" t="s">
        <v>84</v>
      </c>
      <c r="H925" s="177">
        <v>1</v>
      </c>
      <c r="I925" s="178">
        <v>2024</v>
      </c>
      <c r="J925" s="176">
        <v>46071</v>
      </c>
      <c r="K925" s="172" t="s">
        <v>93</v>
      </c>
      <c r="L925" s="172" t="s">
        <v>94</v>
      </c>
      <c r="M925" s="179">
        <v>0</v>
      </c>
      <c r="N925" s="177"/>
      <c r="O925" s="177"/>
      <c r="P925" s="180">
        <v>1015.24</v>
      </c>
    </row>
    <row r="926" spans="1:16" ht="19.5" hidden="1" customHeight="1">
      <c r="A926" s="172" t="s">
        <v>2203</v>
      </c>
      <c r="B926" s="176">
        <v>46072</v>
      </c>
      <c r="C926" s="172" t="s">
        <v>100</v>
      </c>
      <c r="D926" s="172" t="s">
        <v>102</v>
      </c>
      <c r="E926" s="172" t="s">
        <v>58</v>
      </c>
      <c r="F926" s="172" t="s">
        <v>1300</v>
      </c>
      <c r="G926" s="172" t="s">
        <v>84</v>
      </c>
      <c r="H926" s="177">
        <v>1</v>
      </c>
      <c r="I926" s="178">
        <v>2024</v>
      </c>
      <c r="J926" s="176">
        <v>46071</v>
      </c>
      <c r="K926" s="172" t="s">
        <v>93</v>
      </c>
      <c r="L926" s="172" t="s">
        <v>94</v>
      </c>
      <c r="M926" s="179">
        <v>0</v>
      </c>
      <c r="N926" s="177"/>
      <c r="O926" s="177"/>
      <c r="P926" s="180">
        <v>10.15</v>
      </c>
    </row>
    <row r="927" spans="1:16" ht="19.5" hidden="1" customHeight="1">
      <c r="A927" s="172" t="s">
        <v>2203</v>
      </c>
      <c r="B927" s="176">
        <v>46072</v>
      </c>
      <c r="C927" s="172" t="s">
        <v>100</v>
      </c>
      <c r="D927" s="172" t="s">
        <v>103</v>
      </c>
      <c r="E927" s="172" t="s">
        <v>58</v>
      </c>
      <c r="F927" s="172" t="s">
        <v>1300</v>
      </c>
      <c r="G927" s="172" t="s">
        <v>84</v>
      </c>
      <c r="H927" s="177">
        <v>1</v>
      </c>
      <c r="I927" s="178">
        <v>2024</v>
      </c>
      <c r="J927" s="176">
        <v>46071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998.61</v>
      </c>
    </row>
    <row r="928" spans="1:16" ht="19.5" hidden="1" customHeight="1">
      <c r="A928" s="172" t="s">
        <v>2203</v>
      </c>
      <c r="B928" s="176">
        <v>46072</v>
      </c>
      <c r="C928" s="172" t="s">
        <v>104</v>
      </c>
      <c r="D928" s="172" t="s">
        <v>105</v>
      </c>
      <c r="E928" s="172" t="s">
        <v>58</v>
      </c>
      <c r="F928" s="172" t="s">
        <v>1300</v>
      </c>
      <c r="G928" s="172" t="s">
        <v>84</v>
      </c>
      <c r="H928" s="177">
        <v>1</v>
      </c>
      <c r="I928" s="178">
        <v>2024</v>
      </c>
      <c r="J928" s="176">
        <v>46071</v>
      </c>
      <c r="K928" s="172" t="s">
        <v>93</v>
      </c>
      <c r="L928" s="172" t="s">
        <v>94</v>
      </c>
      <c r="M928" s="179">
        <v>0.43</v>
      </c>
      <c r="N928" s="177"/>
      <c r="O928" s="177"/>
      <c r="P928" s="180">
        <v>-870.32</v>
      </c>
    </row>
    <row r="929" spans="1:16" ht="19.5" hidden="1" customHeight="1">
      <c r="A929" s="172" t="s">
        <v>2203</v>
      </c>
      <c r="B929" s="176">
        <v>46072</v>
      </c>
      <c r="C929" s="172" t="s">
        <v>81</v>
      </c>
      <c r="D929" s="172" t="s">
        <v>95</v>
      </c>
      <c r="E929" s="172" t="s">
        <v>58</v>
      </c>
      <c r="F929" s="172" t="s">
        <v>1300</v>
      </c>
      <c r="G929" s="172" t="s">
        <v>84</v>
      </c>
      <c r="H929" s="177">
        <v>1</v>
      </c>
      <c r="I929" s="178">
        <v>2024</v>
      </c>
      <c r="J929" s="176">
        <v>46071</v>
      </c>
      <c r="K929" s="172" t="s">
        <v>93</v>
      </c>
      <c r="L929" s="172" t="s">
        <v>94</v>
      </c>
      <c r="M929" s="179">
        <v>0.43</v>
      </c>
      <c r="N929" s="177"/>
      <c r="O929" s="177"/>
      <c r="P929" s="180">
        <v>-11.87</v>
      </c>
    </row>
    <row r="930" spans="1:16" ht="19.5" hidden="1" customHeight="1">
      <c r="A930" s="172" t="s">
        <v>2201</v>
      </c>
      <c r="B930" s="176">
        <v>46072</v>
      </c>
      <c r="C930" s="172" t="s">
        <v>81</v>
      </c>
      <c r="D930" s="172" t="s">
        <v>82</v>
      </c>
      <c r="E930" s="172" t="s">
        <v>56</v>
      </c>
      <c r="F930" s="172" t="s">
        <v>1213</v>
      </c>
      <c r="G930" s="172" t="s">
        <v>84</v>
      </c>
      <c r="H930" s="177">
        <v>1</v>
      </c>
      <c r="I930" s="178">
        <v>0</v>
      </c>
      <c r="J930" s="176">
        <v>46071</v>
      </c>
      <c r="K930" s="172" t="s">
        <v>85</v>
      </c>
      <c r="L930" s="172" t="s">
        <v>85</v>
      </c>
      <c r="M930" s="179">
        <v>0</v>
      </c>
      <c r="N930" s="177"/>
      <c r="O930" s="177"/>
      <c r="P930" s="180">
        <v>-8.5399999999999991</v>
      </c>
    </row>
    <row r="931" spans="1:16" ht="19.5" hidden="1" customHeight="1">
      <c r="A931" s="172" t="s">
        <v>1929</v>
      </c>
      <c r="B931" s="176">
        <v>46072</v>
      </c>
      <c r="C931" s="172" t="s">
        <v>81</v>
      </c>
      <c r="D931" s="172" t="s">
        <v>82</v>
      </c>
      <c r="E931" s="172" t="s">
        <v>58</v>
      </c>
      <c r="F931" s="172" t="s">
        <v>1300</v>
      </c>
      <c r="G931" s="172" t="s">
        <v>84</v>
      </c>
      <c r="H931" s="177">
        <v>1</v>
      </c>
      <c r="I931" s="178">
        <v>0</v>
      </c>
      <c r="J931" s="176">
        <v>46063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11.86</v>
      </c>
    </row>
    <row r="932" spans="1:16" ht="19.5" hidden="1" customHeight="1">
      <c r="A932" s="172" t="s">
        <v>2203</v>
      </c>
      <c r="B932" s="176">
        <v>46072</v>
      </c>
      <c r="C932" s="172" t="s">
        <v>81</v>
      </c>
      <c r="D932" s="172" t="s">
        <v>82</v>
      </c>
      <c r="E932" s="172" t="s">
        <v>58</v>
      </c>
      <c r="F932" s="172" t="s">
        <v>1300</v>
      </c>
      <c r="G932" s="172" t="s">
        <v>84</v>
      </c>
      <c r="H932" s="177">
        <v>1</v>
      </c>
      <c r="I932" s="178">
        <v>0</v>
      </c>
      <c r="J932" s="176">
        <v>46071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-19.29</v>
      </c>
    </row>
    <row r="933" spans="1:16" ht="19.5" hidden="1" customHeight="1">
      <c r="A933" s="172" t="s">
        <v>2204</v>
      </c>
      <c r="B933" s="176">
        <v>46072</v>
      </c>
      <c r="C933" s="172" t="s">
        <v>92</v>
      </c>
      <c r="D933" s="172" t="s">
        <v>24</v>
      </c>
      <c r="E933" s="172" t="s">
        <v>58</v>
      </c>
      <c r="F933" s="172" t="s">
        <v>1300</v>
      </c>
      <c r="G933" s="172" t="s">
        <v>84</v>
      </c>
      <c r="H933" s="177">
        <v>1</v>
      </c>
      <c r="I933" s="178">
        <v>2400</v>
      </c>
      <c r="J933" s="176">
        <v>46070</v>
      </c>
      <c r="K933" s="172" t="s">
        <v>93</v>
      </c>
      <c r="L933" s="172" t="s">
        <v>94</v>
      </c>
      <c r="M933" s="179">
        <v>0.43</v>
      </c>
      <c r="N933" s="177"/>
      <c r="O933" s="177">
        <v>39</v>
      </c>
      <c r="P933" s="180">
        <v>-141.87</v>
      </c>
    </row>
    <row r="934" spans="1:16" ht="19.5" hidden="1" customHeight="1">
      <c r="A934" s="172" t="s">
        <v>2204</v>
      </c>
      <c r="B934" s="176">
        <v>46072</v>
      </c>
      <c r="C934" s="172" t="s">
        <v>100</v>
      </c>
      <c r="D934" s="172" t="s">
        <v>101</v>
      </c>
      <c r="E934" s="172" t="s">
        <v>58</v>
      </c>
      <c r="F934" s="172" t="s">
        <v>1300</v>
      </c>
      <c r="G934" s="172" t="s">
        <v>84</v>
      </c>
      <c r="H934" s="177">
        <v>1</v>
      </c>
      <c r="I934" s="178">
        <v>2400</v>
      </c>
      <c r="J934" s="176">
        <v>46070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1141.9000000000001</v>
      </c>
    </row>
    <row r="935" spans="1:16" ht="19.5" hidden="1" customHeight="1">
      <c r="A935" s="172" t="s">
        <v>2204</v>
      </c>
      <c r="B935" s="176">
        <v>46072</v>
      </c>
      <c r="C935" s="172" t="s">
        <v>100</v>
      </c>
      <c r="D935" s="172" t="s">
        <v>102</v>
      </c>
      <c r="E935" s="172" t="s">
        <v>58</v>
      </c>
      <c r="F935" s="172" t="s">
        <v>1300</v>
      </c>
      <c r="G935" s="172" t="s">
        <v>84</v>
      </c>
      <c r="H935" s="177">
        <v>1</v>
      </c>
      <c r="I935" s="178">
        <v>2400</v>
      </c>
      <c r="J935" s="176">
        <v>46070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11.42</v>
      </c>
    </row>
    <row r="936" spans="1:16" ht="19.5" hidden="1" customHeight="1">
      <c r="A936" s="172" t="s">
        <v>2204</v>
      </c>
      <c r="B936" s="176">
        <v>46072</v>
      </c>
      <c r="C936" s="172" t="s">
        <v>100</v>
      </c>
      <c r="D936" s="172" t="s">
        <v>103</v>
      </c>
      <c r="E936" s="172" t="s">
        <v>58</v>
      </c>
      <c r="F936" s="172" t="s">
        <v>1300</v>
      </c>
      <c r="G936" s="172" t="s">
        <v>84</v>
      </c>
      <c r="H936" s="177">
        <v>1</v>
      </c>
      <c r="I936" s="178">
        <v>2400</v>
      </c>
      <c r="J936" s="176">
        <v>46070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1246.68</v>
      </c>
    </row>
    <row r="937" spans="1:16" ht="19.5" hidden="1" customHeight="1">
      <c r="A937" s="172" t="s">
        <v>2204</v>
      </c>
      <c r="B937" s="176">
        <v>46072</v>
      </c>
      <c r="C937" s="172" t="s">
        <v>104</v>
      </c>
      <c r="D937" s="172" t="s">
        <v>105</v>
      </c>
      <c r="E937" s="172" t="s">
        <v>58</v>
      </c>
      <c r="F937" s="172" t="s">
        <v>1300</v>
      </c>
      <c r="G937" s="172" t="s">
        <v>84</v>
      </c>
      <c r="H937" s="177">
        <v>1</v>
      </c>
      <c r="I937" s="178">
        <v>2400</v>
      </c>
      <c r="J937" s="176">
        <v>46070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-1032</v>
      </c>
    </row>
    <row r="938" spans="1:16" ht="19.5" hidden="1" customHeight="1">
      <c r="A938" s="172" t="s">
        <v>2204</v>
      </c>
      <c r="B938" s="176">
        <v>46072</v>
      </c>
      <c r="C938" s="172" t="s">
        <v>81</v>
      </c>
      <c r="D938" s="172" t="s">
        <v>95</v>
      </c>
      <c r="E938" s="172" t="s">
        <v>58</v>
      </c>
      <c r="F938" s="172" t="s">
        <v>1300</v>
      </c>
      <c r="G938" s="172" t="s">
        <v>84</v>
      </c>
      <c r="H938" s="177">
        <v>1</v>
      </c>
      <c r="I938" s="178">
        <v>2400</v>
      </c>
      <c r="J938" s="176">
        <v>46070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-16.100000000000001</v>
      </c>
    </row>
    <row r="939" spans="1:16" ht="19.5" hidden="1" customHeight="1">
      <c r="A939" s="172" t="s">
        <v>2205</v>
      </c>
      <c r="B939" s="176">
        <v>46072</v>
      </c>
      <c r="C939" s="172" t="s">
        <v>81</v>
      </c>
      <c r="D939" s="172" t="s">
        <v>82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0</v>
      </c>
      <c r="J939" s="176">
        <v>46072</v>
      </c>
      <c r="K939" s="172" t="s">
        <v>85</v>
      </c>
      <c r="L939" s="172" t="s">
        <v>85</v>
      </c>
      <c r="M939" s="179">
        <v>0</v>
      </c>
      <c r="N939" s="177"/>
      <c r="O939" s="177"/>
      <c r="P939" s="180">
        <v>-19.850000000000001</v>
      </c>
    </row>
    <row r="940" spans="1:16" ht="19.5" hidden="1" customHeight="1">
      <c r="A940" s="172" t="s">
        <v>2206</v>
      </c>
      <c r="B940" s="176">
        <v>46072</v>
      </c>
      <c r="C940" s="172" t="s">
        <v>81</v>
      </c>
      <c r="D940" s="172" t="s">
        <v>82</v>
      </c>
      <c r="E940" s="172" t="s">
        <v>43</v>
      </c>
      <c r="F940" s="172" t="s">
        <v>125</v>
      </c>
      <c r="G940" s="172" t="s">
        <v>84</v>
      </c>
      <c r="H940" s="177">
        <v>1</v>
      </c>
      <c r="I940" s="178">
        <v>0</v>
      </c>
      <c r="J940" s="176">
        <v>46072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-19.760000000000002</v>
      </c>
    </row>
    <row r="941" spans="1:16" ht="19.5" hidden="1" customHeight="1">
      <c r="A941" s="172" t="s">
        <v>2207</v>
      </c>
      <c r="B941" s="176">
        <v>46072</v>
      </c>
      <c r="C941" s="172" t="s">
        <v>92</v>
      </c>
      <c r="D941" s="172" t="s">
        <v>24</v>
      </c>
      <c r="E941" s="172" t="s">
        <v>58</v>
      </c>
      <c r="F941" s="172" t="s">
        <v>1300</v>
      </c>
      <c r="G941" s="172" t="s">
        <v>84</v>
      </c>
      <c r="H941" s="177">
        <v>1</v>
      </c>
      <c r="I941" s="178">
        <v>0</v>
      </c>
      <c r="J941" s="176">
        <v>46067</v>
      </c>
      <c r="K941" s="172" t="s">
        <v>93</v>
      </c>
      <c r="L941" s="172" t="s">
        <v>94</v>
      </c>
      <c r="M941" s="179">
        <v>0</v>
      </c>
      <c r="N941" s="177"/>
      <c r="O941" s="177">
        <v>36</v>
      </c>
      <c r="P941" s="180">
        <v>-56.94</v>
      </c>
    </row>
    <row r="942" spans="1:16" ht="19.5" hidden="1" customHeight="1">
      <c r="A942" s="172" t="s">
        <v>2207</v>
      </c>
      <c r="B942" s="176">
        <v>46072</v>
      </c>
      <c r="C942" s="172" t="s">
        <v>81</v>
      </c>
      <c r="D942" s="172" t="s">
        <v>95</v>
      </c>
      <c r="E942" s="172" t="s">
        <v>58</v>
      </c>
      <c r="F942" s="172" t="s">
        <v>1300</v>
      </c>
      <c r="G942" s="172" t="s">
        <v>84</v>
      </c>
      <c r="H942" s="177">
        <v>1</v>
      </c>
      <c r="I942" s="178">
        <v>0</v>
      </c>
      <c r="J942" s="176">
        <v>46067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-12.04</v>
      </c>
    </row>
    <row r="943" spans="1:16" ht="19.5" hidden="1" customHeight="1">
      <c r="A943" s="172" t="s">
        <v>2207</v>
      </c>
      <c r="B943" s="176">
        <v>46072</v>
      </c>
      <c r="C943" s="172" t="s">
        <v>92</v>
      </c>
      <c r="D943" s="172" t="s">
        <v>96</v>
      </c>
      <c r="E943" s="172" t="s">
        <v>58</v>
      </c>
      <c r="F943" s="172" t="s">
        <v>1300</v>
      </c>
      <c r="G943" s="172" t="s">
        <v>84</v>
      </c>
      <c r="H943" s="177">
        <v>1</v>
      </c>
      <c r="I943" s="178">
        <v>0</v>
      </c>
      <c r="J943" s="176">
        <v>46067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0</v>
      </c>
    </row>
    <row r="944" spans="1:16" ht="19.5" hidden="1" customHeight="1">
      <c r="A944" s="172" t="s">
        <v>2207</v>
      </c>
      <c r="B944" s="176">
        <v>46072</v>
      </c>
      <c r="C944" s="172" t="s">
        <v>92</v>
      </c>
      <c r="D944" s="172" t="s">
        <v>97</v>
      </c>
      <c r="E944" s="172" t="s">
        <v>58</v>
      </c>
      <c r="F944" s="172" t="s">
        <v>1300</v>
      </c>
      <c r="G944" s="172" t="s">
        <v>84</v>
      </c>
      <c r="H944" s="177">
        <v>1</v>
      </c>
      <c r="I944" s="178">
        <v>0</v>
      </c>
      <c r="J944" s="176">
        <v>46067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-56.94</v>
      </c>
    </row>
    <row r="945" spans="1:16" ht="19.5" hidden="1" customHeight="1">
      <c r="A945" s="172" t="s">
        <v>2208</v>
      </c>
      <c r="B945" s="176">
        <v>46072</v>
      </c>
      <c r="C945" s="172" t="s">
        <v>81</v>
      </c>
      <c r="D945" s="172" t="s">
        <v>82</v>
      </c>
      <c r="E945" s="172" t="s">
        <v>59</v>
      </c>
      <c r="F945" s="172" t="s">
        <v>1386</v>
      </c>
      <c r="G945" s="172" t="s">
        <v>84</v>
      </c>
      <c r="H945" s="177">
        <v>1</v>
      </c>
      <c r="I945" s="178">
        <v>0</v>
      </c>
      <c r="J945" s="176">
        <v>46072</v>
      </c>
      <c r="K945" s="172" t="s">
        <v>85</v>
      </c>
      <c r="L945" s="172" t="s">
        <v>85</v>
      </c>
      <c r="M945" s="179">
        <v>0</v>
      </c>
      <c r="N945" s="177"/>
      <c r="O945" s="177"/>
      <c r="P945" s="180">
        <v>-20.64</v>
      </c>
    </row>
    <row r="946" spans="1:16" ht="19.5" hidden="1" customHeight="1">
      <c r="A946" s="172" t="s">
        <v>2209</v>
      </c>
      <c r="B946" s="176">
        <v>46072</v>
      </c>
      <c r="C946" s="172" t="s">
        <v>92</v>
      </c>
      <c r="D946" s="172" t="s">
        <v>24</v>
      </c>
      <c r="E946" s="172" t="s">
        <v>42</v>
      </c>
      <c r="F946" s="172" t="s">
        <v>89</v>
      </c>
      <c r="G946" s="172" t="s">
        <v>84</v>
      </c>
      <c r="H946" s="177">
        <v>1</v>
      </c>
      <c r="I946" s="178">
        <v>0</v>
      </c>
      <c r="J946" s="176">
        <v>46068</v>
      </c>
      <c r="K946" s="172" t="s">
        <v>93</v>
      </c>
      <c r="L946" s="172" t="s">
        <v>94</v>
      </c>
      <c r="M946" s="179">
        <v>0</v>
      </c>
      <c r="N946" s="177"/>
      <c r="O946" s="177">
        <v>36</v>
      </c>
      <c r="P946" s="180">
        <v>-46.77</v>
      </c>
    </row>
    <row r="947" spans="1:16" ht="19.5" hidden="1" customHeight="1">
      <c r="A947" s="172" t="s">
        <v>2209</v>
      </c>
      <c r="B947" s="176">
        <v>46072</v>
      </c>
      <c r="C947" s="172" t="s">
        <v>81</v>
      </c>
      <c r="D947" s="172" t="s">
        <v>95</v>
      </c>
      <c r="E947" s="172" t="s">
        <v>42</v>
      </c>
      <c r="F947" s="172" t="s">
        <v>89</v>
      </c>
      <c r="G947" s="172" t="s">
        <v>84</v>
      </c>
      <c r="H947" s="177">
        <v>1</v>
      </c>
      <c r="I947" s="178">
        <v>0</v>
      </c>
      <c r="J947" s="176">
        <v>46068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-14.89</v>
      </c>
    </row>
    <row r="948" spans="1:16" ht="19.5" hidden="1" customHeight="1">
      <c r="A948" s="172" t="s">
        <v>2209</v>
      </c>
      <c r="B948" s="176">
        <v>46072</v>
      </c>
      <c r="C948" s="172" t="s">
        <v>92</v>
      </c>
      <c r="D948" s="172" t="s">
        <v>96</v>
      </c>
      <c r="E948" s="172" t="s">
        <v>42</v>
      </c>
      <c r="F948" s="172" t="s">
        <v>89</v>
      </c>
      <c r="G948" s="172" t="s">
        <v>84</v>
      </c>
      <c r="H948" s="177">
        <v>1</v>
      </c>
      <c r="I948" s="178">
        <v>0</v>
      </c>
      <c r="J948" s="176">
        <v>46068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0</v>
      </c>
    </row>
    <row r="949" spans="1:16" ht="19.5" hidden="1" customHeight="1">
      <c r="A949" s="172" t="s">
        <v>2209</v>
      </c>
      <c r="B949" s="176">
        <v>46072</v>
      </c>
      <c r="C949" s="172" t="s">
        <v>92</v>
      </c>
      <c r="D949" s="172" t="s">
        <v>97</v>
      </c>
      <c r="E949" s="172" t="s">
        <v>42</v>
      </c>
      <c r="F949" s="172" t="s">
        <v>89</v>
      </c>
      <c r="G949" s="172" t="s">
        <v>84</v>
      </c>
      <c r="H949" s="177">
        <v>1</v>
      </c>
      <c r="I949" s="178">
        <v>0</v>
      </c>
      <c r="J949" s="176">
        <v>46068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-46.77</v>
      </c>
    </row>
    <row r="950" spans="1:16" ht="19.5" hidden="1" customHeight="1">
      <c r="A950" s="172" t="s">
        <v>2209</v>
      </c>
      <c r="B950" s="176">
        <v>46072</v>
      </c>
      <c r="C950" s="172" t="s">
        <v>81</v>
      </c>
      <c r="D950" s="172" t="s">
        <v>98</v>
      </c>
      <c r="E950" s="172" t="s">
        <v>42</v>
      </c>
      <c r="F950" s="172" t="s">
        <v>89</v>
      </c>
      <c r="G950" s="172" t="s">
        <v>84</v>
      </c>
      <c r="H950" s="177">
        <v>1</v>
      </c>
      <c r="I950" s="178">
        <v>0</v>
      </c>
      <c r="J950" s="176">
        <v>46068</v>
      </c>
      <c r="K950" s="172" t="s">
        <v>93</v>
      </c>
      <c r="L950" s="172" t="s">
        <v>94</v>
      </c>
      <c r="M950" s="179">
        <v>0</v>
      </c>
      <c r="N950" s="177"/>
      <c r="O950" s="177"/>
      <c r="P950" s="180">
        <v>-15</v>
      </c>
    </row>
    <row r="951" spans="1:16" ht="19.5" hidden="1" customHeight="1">
      <c r="A951" s="172" t="s">
        <v>2210</v>
      </c>
      <c r="B951" s="176">
        <v>46072</v>
      </c>
      <c r="C951" s="172" t="s">
        <v>92</v>
      </c>
      <c r="D951" s="172" t="s">
        <v>24</v>
      </c>
      <c r="E951" s="172" t="s">
        <v>56</v>
      </c>
      <c r="F951" s="172" t="s">
        <v>1213</v>
      </c>
      <c r="G951" s="172" t="s">
        <v>84</v>
      </c>
      <c r="H951" s="177">
        <v>1</v>
      </c>
      <c r="I951" s="178">
        <v>0</v>
      </c>
      <c r="J951" s="176">
        <v>46066</v>
      </c>
      <c r="K951" s="172" t="s">
        <v>93</v>
      </c>
      <c r="L951" s="172" t="s">
        <v>94</v>
      </c>
      <c r="M951" s="179">
        <v>0</v>
      </c>
      <c r="N951" s="177"/>
      <c r="O951" s="177">
        <v>36</v>
      </c>
      <c r="P951" s="180">
        <v>-56.94</v>
      </c>
    </row>
    <row r="952" spans="1:16" ht="19.5" hidden="1" customHeight="1">
      <c r="A952" s="172" t="s">
        <v>2210</v>
      </c>
      <c r="B952" s="176">
        <v>46072</v>
      </c>
      <c r="C952" s="172" t="s">
        <v>81</v>
      </c>
      <c r="D952" s="172" t="s">
        <v>95</v>
      </c>
      <c r="E952" s="172" t="s">
        <v>56</v>
      </c>
      <c r="F952" s="172" t="s">
        <v>1213</v>
      </c>
      <c r="G952" s="172" t="s">
        <v>84</v>
      </c>
      <c r="H952" s="177">
        <v>1</v>
      </c>
      <c r="I952" s="178">
        <v>0</v>
      </c>
      <c r="J952" s="176">
        <v>46066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-14.39</v>
      </c>
    </row>
    <row r="953" spans="1:16" ht="19.5" hidden="1" customHeight="1">
      <c r="A953" s="172" t="s">
        <v>2211</v>
      </c>
      <c r="B953" s="176">
        <v>46072</v>
      </c>
      <c r="C953" s="172" t="s">
        <v>92</v>
      </c>
      <c r="D953" s="172" t="s">
        <v>24</v>
      </c>
      <c r="E953" s="172" t="s">
        <v>60</v>
      </c>
      <c r="F953" s="172" t="s">
        <v>1426</v>
      </c>
      <c r="G953" s="172" t="s">
        <v>84</v>
      </c>
      <c r="H953" s="177">
        <v>1</v>
      </c>
      <c r="I953" s="178">
        <v>0</v>
      </c>
      <c r="J953" s="176">
        <v>46065</v>
      </c>
      <c r="K953" s="172" t="s">
        <v>93</v>
      </c>
      <c r="L953" s="172" t="s">
        <v>94</v>
      </c>
      <c r="M953" s="179">
        <v>0</v>
      </c>
      <c r="N953" s="177"/>
      <c r="O953" s="177">
        <v>36</v>
      </c>
      <c r="P953" s="180">
        <v>-56.94</v>
      </c>
    </row>
    <row r="954" spans="1:16" ht="19.5" hidden="1" customHeight="1">
      <c r="A954" s="172" t="s">
        <v>2211</v>
      </c>
      <c r="B954" s="176">
        <v>46072</v>
      </c>
      <c r="C954" s="172" t="s">
        <v>81</v>
      </c>
      <c r="D954" s="172" t="s">
        <v>95</v>
      </c>
      <c r="E954" s="172" t="s">
        <v>60</v>
      </c>
      <c r="F954" s="172" t="s">
        <v>1426</v>
      </c>
      <c r="G954" s="172" t="s">
        <v>84</v>
      </c>
      <c r="H954" s="177">
        <v>1</v>
      </c>
      <c r="I954" s="178">
        <v>0</v>
      </c>
      <c r="J954" s="176">
        <v>46065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-25</v>
      </c>
    </row>
    <row r="955" spans="1:16" ht="19.5" hidden="1" customHeight="1">
      <c r="A955" s="172" t="s">
        <v>2210</v>
      </c>
      <c r="B955" s="176">
        <v>46072</v>
      </c>
      <c r="C955" s="172" t="s">
        <v>92</v>
      </c>
      <c r="D955" s="172" t="s">
        <v>96</v>
      </c>
      <c r="E955" s="172" t="s">
        <v>56</v>
      </c>
      <c r="F955" s="172" t="s">
        <v>1213</v>
      </c>
      <c r="G955" s="172" t="s">
        <v>84</v>
      </c>
      <c r="H955" s="177">
        <v>1</v>
      </c>
      <c r="I955" s="178">
        <v>0</v>
      </c>
      <c r="J955" s="176">
        <v>46066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hidden="1" customHeight="1">
      <c r="A956" s="172" t="s">
        <v>2210</v>
      </c>
      <c r="B956" s="176">
        <v>46072</v>
      </c>
      <c r="C956" s="172" t="s">
        <v>92</v>
      </c>
      <c r="D956" s="172" t="s">
        <v>97</v>
      </c>
      <c r="E956" s="172" t="s">
        <v>56</v>
      </c>
      <c r="F956" s="172" t="s">
        <v>1213</v>
      </c>
      <c r="G956" s="172" t="s">
        <v>84</v>
      </c>
      <c r="H956" s="177">
        <v>1</v>
      </c>
      <c r="I956" s="178">
        <v>0</v>
      </c>
      <c r="J956" s="176">
        <v>46066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-56.94</v>
      </c>
    </row>
    <row r="957" spans="1:16" ht="19.5" hidden="1" customHeight="1">
      <c r="A957" s="172" t="s">
        <v>2210</v>
      </c>
      <c r="B957" s="176">
        <v>46072</v>
      </c>
      <c r="C957" s="172" t="s">
        <v>81</v>
      </c>
      <c r="D957" s="172" t="s">
        <v>98</v>
      </c>
      <c r="E957" s="172" t="s">
        <v>56</v>
      </c>
      <c r="F957" s="172" t="s">
        <v>1213</v>
      </c>
      <c r="G957" s="172" t="s">
        <v>84</v>
      </c>
      <c r="H957" s="177">
        <v>1</v>
      </c>
      <c r="I957" s="178">
        <v>0</v>
      </c>
      <c r="J957" s="176">
        <v>46066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hidden="1" customHeight="1">
      <c r="A958" s="172" t="s">
        <v>2211</v>
      </c>
      <c r="B958" s="176">
        <v>46072</v>
      </c>
      <c r="C958" s="172" t="s">
        <v>92</v>
      </c>
      <c r="D958" s="172" t="s">
        <v>96</v>
      </c>
      <c r="E958" s="172" t="s">
        <v>60</v>
      </c>
      <c r="F958" s="172" t="s">
        <v>1426</v>
      </c>
      <c r="G958" s="172" t="s">
        <v>84</v>
      </c>
      <c r="H958" s="177">
        <v>1</v>
      </c>
      <c r="I958" s="178">
        <v>0</v>
      </c>
      <c r="J958" s="176">
        <v>46065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2211</v>
      </c>
      <c r="B959" s="176">
        <v>46072</v>
      </c>
      <c r="C959" s="172" t="s">
        <v>92</v>
      </c>
      <c r="D959" s="172" t="s">
        <v>97</v>
      </c>
      <c r="E959" s="172" t="s">
        <v>60</v>
      </c>
      <c r="F959" s="172" t="s">
        <v>1426</v>
      </c>
      <c r="G959" s="172" t="s">
        <v>84</v>
      </c>
      <c r="H959" s="177">
        <v>1</v>
      </c>
      <c r="I959" s="178">
        <v>0</v>
      </c>
      <c r="J959" s="176">
        <v>46065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2211</v>
      </c>
      <c r="B960" s="176">
        <v>46072</v>
      </c>
      <c r="C960" s="172" t="s">
        <v>81</v>
      </c>
      <c r="D960" s="172" t="s">
        <v>98</v>
      </c>
      <c r="E960" s="172" t="s">
        <v>60</v>
      </c>
      <c r="F960" s="172" t="s">
        <v>1426</v>
      </c>
      <c r="G960" s="172" t="s">
        <v>84</v>
      </c>
      <c r="H960" s="177">
        <v>1</v>
      </c>
      <c r="I960" s="178">
        <v>0</v>
      </c>
      <c r="J960" s="176">
        <v>46065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2212</v>
      </c>
      <c r="B961" s="176">
        <v>46072</v>
      </c>
      <c r="C961" s="172" t="s">
        <v>92</v>
      </c>
      <c r="D961" s="172" t="s">
        <v>96</v>
      </c>
      <c r="E961" s="172" t="s">
        <v>43</v>
      </c>
      <c r="F961" s="172" t="s">
        <v>125</v>
      </c>
      <c r="G961" s="172" t="s">
        <v>84</v>
      </c>
      <c r="H961" s="177">
        <v>1</v>
      </c>
      <c r="I961" s="178">
        <v>0</v>
      </c>
      <c r="J961" s="176">
        <v>46066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0</v>
      </c>
    </row>
    <row r="962" spans="1:16" ht="19.5" hidden="1" customHeight="1">
      <c r="A962" s="172" t="s">
        <v>2212</v>
      </c>
      <c r="B962" s="176">
        <v>46072</v>
      </c>
      <c r="C962" s="172" t="s">
        <v>92</v>
      </c>
      <c r="D962" s="172" t="s">
        <v>97</v>
      </c>
      <c r="E962" s="172" t="s">
        <v>43</v>
      </c>
      <c r="F962" s="172" t="s">
        <v>125</v>
      </c>
      <c r="G962" s="172" t="s">
        <v>84</v>
      </c>
      <c r="H962" s="177">
        <v>1</v>
      </c>
      <c r="I962" s="178">
        <v>0</v>
      </c>
      <c r="J962" s="176">
        <v>46066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-46.77</v>
      </c>
    </row>
    <row r="963" spans="1:16" ht="19.5" hidden="1" customHeight="1">
      <c r="A963" s="172" t="s">
        <v>2212</v>
      </c>
      <c r="B963" s="176">
        <v>46072</v>
      </c>
      <c r="C963" s="172" t="s">
        <v>81</v>
      </c>
      <c r="D963" s="172" t="s">
        <v>98</v>
      </c>
      <c r="E963" s="172" t="s">
        <v>43</v>
      </c>
      <c r="F963" s="172" t="s">
        <v>125</v>
      </c>
      <c r="G963" s="172" t="s">
        <v>84</v>
      </c>
      <c r="H963" s="177">
        <v>1</v>
      </c>
      <c r="I963" s="178">
        <v>0</v>
      </c>
      <c r="J963" s="176">
        <v>46066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-15</v>
      </c>
    </row>
    <row r="964" spans="1:16" ht="19.5" hidden="1" customHeight="1">
      <c r="A964" s="172" t="s">
        <v>2212</v>
      </c>
      <c r="B964" s="176">
        <v>46072</v>
      </c>
      <c r="C964" s="172" t="s">
        <v>92</v>
      </c>
      <c r="D964" s="172" t="s">
        <v>24</v>
      </c>
      <c r="E964" s="172" t="s">
        <v>43</v>
      </c>
      <c r="F964" s="172" t="s">
        <v>125</v>
      </c>
      <c r="G964" s="172" t="s">
        <v>84</v>
      </c>
      <c r="H964" s="177">
        <v>1</v>
      </c>
      <c r="I964" s="178">
        <v>0</v>
      </c>
      <c r="J964" s="176">
        <v>46066</v>
      </c>
      <c r="K964" s="172" t="s">
        <v>93</v>
      </c>
      <c r="L964" s="172" t="s">
        <v>94</v>
      </c>
      <c r="M964" s="179">
        <v>0</v>
      </c>
      <c r="N964" s="177"/>
      <c r="O964" s="177">
        <v>36</v>
      </c>
      <c r="P964" s="180">
        <v>-46.77</v>
      </c>
    </row>
    <row r="965" spans="1:16" ht="19.5" hidden="1" customHeight="1">
      <c r="A965" s="172" t="s">
        <v>2212</v>
      </c>
      <c r="B965" s="176">
        <v>46072</v>
      </c>
      <c r="C965" s="172" t="s">
        <v>81</v>
      </c>
      <c r="D965" s="172" t="s">
        <v>95</v>
      </c>
      <c r="E965" s="172" t="s">
        <v>43</v>
      </c>
      <c r="F965" s="172" t="s">
        <v>125</v>
      </c>
      <c r="G965" s="172" t="s">
        <v>84</v>
      </c>
      <c r="H965" s="177">
        <v>1</v>
      </c>
      <c r="I965" s="178">
        <v>0</v>
      </c>
      <c r="J965" s="176">
        <v>46066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-21.38</v>
      </c>
    </row>
    <row r="966" spans="1:16" ht="19.5" hidden="1" customHeight="1">
      <c r="A966" s="172" t="s">
        <v>2213</v>
      </c>
      <c r="B966" s="176">
        <v>46072</v>
      </c>
      <c r="C966" s="172" t="s">
        <v>92</v>
      </c>
      <c r="D966" s="172" t="s">
        <v>24</v>
      </c>
      <c r="E966" s="172" t="s">
        <v>58</v>
      </c>
      <c r="F966" s="172" t="s">
        <v>1300</v>
      </c>
      <c r="G966" s="172" t="s">
        <v>84</v>
      </c>
      <c r="H966" s="177">
        <v>1</v>
      </c>
      <c r="I966" s="178">
        <v>0</v>
      </c>
      <c r="J966" s="176">
        <v>46069</v>
      </c>
      <c r="K966" s="172" t="s">
        <v>93</v>
      </c>
      <c r="L966" s="172" t="s">
        <v>94</v>
      </c>
      <c r="M966" s="179">
        <v>0</v>
      </c>
      <c r="N966" s="177"/>
      <c r="O966" s="177">
        <v>37</v>
      </c>
      <c r="P966" s="180">
        <v>-56.94</v>
      </c>
    </row>
    <row r="967" spans="1:16" ht="19.5" hidden="1" customHeight="1">
      <c r="A967" s="172" t="s">
        <v>2213</v>
      </c>
      <c r="B967" s="176">
        <v>46072</v>
      </c>
      <c r="C967" s="172" t="s">
        <v>81</v>
      </c>
      <c r="D967" s="172" t="s">
        <v>95</v>
      </c>
      <c r="E967" s="172" t="s">
        <v>58</v>
      </c>
      <c r="F967" s="172" t="s">
        <v>1300</v>
      </c>
      <c r="G967" s="172" t="s">
        <v>84</v>
      </c>
      <c r="H967" s="177">
        <v>1</v>
      </c>
      <c r="I967" s="178">
        <v>0</v>
      </c>
      <c r="J967" s="176">
        <v>46069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-25</v>
      </c>
    </row>
    <row r="968" spans="1:16" ht="19.5" hidden="1" customHeight="1">
      <c r="A968" s="172" t="s">
        <v>1553</v>
      </c>
      <c r="B968" s="176">
        <v>46072</v>
      </c>
      <c r="C968" s="172" t="s">
        <v>109</v>
      </c>
      <c r="D968" s="172" t="s">
        <v>139</v>
      </c>
      <c r="E968" s="172" t="s">
        <v>85</v>
      </c>
      <c r="F968" s="172" t="s">
        <v>85</v>
      </c>
      <c r="G968" s="172" t="s">
        <v>85</v>
      </c>
      <c r="H968" s="177">
        <v>0</v>
      </c>
      <c r="I968" s="178">
        <v>0</v>
      </c>
      <c r="J968" s="176">
        <v>46072</v>
      </c>
      <c r="K968" s="172" t="s">
        <v>85</v>
      </c>
      <c r="L968" s="172" t="s">
        <v>85</v>
      </c>
      <c r="M968" s="179">
        <v>0</v>
      </c>
      <c r="N968" s="177"/>
      <c r="O968" s="177"/>
      <c r="P968" s="180">
        <v>-352.56</v>
      </c>
    </row>
    <row r="969" spans="1:16" ht="19.5" hidden="1" customHeight="1">
      <c r="A969" s="172" t="s">
        <v>141</v>
      </c>
      <c r="B969" s="176">
        <v>46072</v>
      </c>
      <c r="C969" s="172" t="s">
        <v>109</v>
      </c>
      <c r="D969" s="172" t="s">
        <v>139</v>
      </c>
      <c r="E969" s="172" t="s">
        <v>85</v>
      </c>
      <c r="F969" s="172" t="s">
        <v>85</v>
      </c>
      <c r="G969" s="172" t="s">
        <v>85</v>
      </c>
      <c r="H969" s="177">
        <v>0</v>
      </c>
      <c r="I969" s="178">
        <v>0</v>
      </c>
      <c r="J969" s="176">
        <v>46072</v>
      </c>
      <c r="K969" s="172" t="s">
        <v>85</v>
      </c>
      <c r="L969" s="172" t="s">
        <v>85</v>
      </c>
      <c r="M969" s="179">
        <v>0</v>
      </c>
      <c r="N969" s="177"/>
      <c r="O969" s="177"/>
      <c r="P969" s="180">
        <v>-423.47</v>
      </c>
    </row>
    <row r="970" spans="1:16" ht="19.5" hidden="1" customHeight="1">
      <c r="A970" s="172" t="s">
        <v>145</v>
      </c>
      <c r="B970" s="176">
        <v>46072</v>
      </c>
      <c r="C970" s="172" t="s">
        <v>109</v>
      </c>
      <c r="D970" s="172" t="s">
        <v>139</v>
      </c>
      <c r="E970" s="172" t="s">
        <v>85</v>
      </c>
      <c r="F970" s="172" t="s">
        <v>85</v>
      </c>
      <c r="G970" s="172" t="s">
        <v>85</v>
      </c>
      <c r="H970" s="177">
        <v>0</v>
      </c>
      <c r="I970" s="178">
        <v>0</v>
      </c>
      <c r="J970" s="176">
        <v>46072</v>
      </c>
      <c r="K970" s="172" t="s">
        <v>85</v>
      </c>
      <c r="L970" s="172" t="s">
        <v>85</v>
      </c>
      <c r="M970" s="179">
        <v>0</v>
      </c>
      <c r="N970" s="177"/>
      <c r="O970" s="177"/>
      <c r="P970" s="180">
        <v>-816.67</v>
      </c>
    </row>
    <row r="971" spans="1:16" ht="19.5" hidden="1" customHeight="1">
      <c r="A971" s="172" t="s">
        <v>138</v>
      </c>
      <c r="B971" s="176">
        <v>46072</v>
      </c>
      <c r="C971" s="172" t="s">
        <v>109</v>
      </c>
      <c r="D971" s="172" t="s">
        <v>139</v>
      </c>
      <c r="E971" s="172" t="s">
        <v>85</v>
      </c>
      <c r="F971" s="172" t="s">
        <v>85</v>
      </c>
      <c r="G971" s="172" t="s">
        <v>85</v>
      </c>
      <c r="H971" s="177">
        <v>0</v>
      </c>
      <c r="I971" s="178">
        <v>0</v>
      </c>
      <c r="J971" s="176">
        <v>46072</v>
      </c>
      <c r="K971" s="172" t="s">
        <v>85</v>
      </c>
      <c r="L971" s="172" t="s">
        <v>85</v>
      </c>
      <c r="M971" s="179">
        <v>0</v>
      </c>
      <c r="N971" s="177"/>
      <c r="O971" s="177"/>
      <c r="P971" s="180">
        <v>-727.16</v>
      </c>
    </row>
    <row r="972" spans="1:16" ht="19.5" hidden="1" customHeight="1">
      <c r="A972" s="172" t="s">
        <v>144</v>
      </c>
      <c r="B972" s="176">
        <v>46072</v>
      </c>
      <c r="C972" s="172" t="s">
        <v>109</v>
      </c>
      <c r="D972" s="172" t="s">
        <v>139</v>
      </c>
      <c r="E972" s="172" t="s">
        <v>85</v>
      </c>
      <c r="F972" s="172" t="s">
        <v>85</v>
      </c>
      <c r="G972" s="172" t="s">
        <v>85</v>
      </c>
      <c r="H972" s="177">
        <v>0</v>
      </c>
      <c r="I972" s="178">
        <v>0</v>
      </c>
      <c r="J972" s="176">
        <v>46072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-690.43</v>
      </c>
    </row>
    <row r="973" spans="1:16" ht="19.5" hidden="1" customHeight="1">
      <c r="A973" s="172" t="s">
        <v>142</v>
      </c>
      <c r="B973" s="176">
        <v>46072</v>
      </c>
      <c r="C973" s="172" t="s">
        <v>109</v>
      </c>
      <c r="D973" s="172" t="s">
        <v>143</v>
      </c>
      <c r="E973" s="172" t="s">
        <v>85</v>
      </c>
      <c r="F973" s="172" t="s">
        <v>85</v>
      </c>
      <c r="G973" s="172" t="s">
        <v>85</v>
      </c>
      <c r="H973" s="177">
        <v>0</v>
      </c>
      <c r="I973" s="178">
        <v>0</v>
      </c>
      <c r="J973" s="176">
        <v>46072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-8464.18</v>
      </c>
    </row>
    <row r="974" spans="1:16" ht="19.5" hidden="1" customHeight="1">
      <c r="A974" s="172" t="s">
        <v>2213</v>
      </c>
      <c r="B974" s="176">
        <v>46073</v>
      </c>
      <c r="C974" s="172" t="s">
        <v>92</v>
      </c>
      <c r="D974" s="172" t="s">
        <v>96</v>
      </c>
      <c r="E974" s="172" t="s">
        <v>58</v>
      </c>
      <c r="F974" s="172" t="s">
        <v>1300</v>
      </c>
      <c r="G974" s="172" t="s">
        <v>84</v>
      </c>
      <c r="H974" s="177">
        <v>1</v>
      </c>
      <c r="I974" s="178">
        <v>0</v>
      </c>
      <c r="J974" s="176">
        <v>46069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0</v>
      </c>
    </row>
    <row r="975" spans="1:16" ht="19.5" hidden="1" customHeight="1">
      <c r="A975" s="172" t="s">
        <v>2213</v>
      </c>
      <c r="B975" s="176">
        <v>46073</v>
      </c>
      <c r="C975" s="172" t="s">
        <v>92</v>
      </c>
      <c r="D975" s="172" t="s">
        <v>97</v>
      </c>
      <c r="E975" s="172" t="s">
        <v>58</v>
      </c>
      <c r="F975" s="172" t="s">
        <v>1300</v>
      </c>
      <c r="G975" s="172" t="s">
        <v>84</v>
      </c>
      <c r="H975" s="177">
        <v>1</v>
      </c>
      <c r="I975" s="178">
        <v>0</v>
      </c>
      <c r="J975" s="176">
        <v>46069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-56.94</v>
      </c>
    </row>
    <row r="976" spans="1:16" ht="19.5" hidden="1" customHeight="1">
      <c r="A976" s="172" t="s">
        <v>2213</v>
      </c>
      <c r="B976" s="176">
        <v>46073</v>
      </c>
      <c r="C976" s="172" t="s">
        <v>81</v>
      </c>
      <c r="D976" s="172" t="s">
        <v>98</v>
      </c>
      <c r="E976" s="172" t="s">
        <v>58</v>
      </c>
      <c r="F976" s="172" t="s">
        <v>1300</v>
      </c>
      <c r="G976" s="172" t="s">
        <v>84</v>
      </c>
      <c r="H976" s="177">
        <v>1</v>
      </c>
      <c r="I976" s="178">
        <v>0</v>
      </c>
      <c r="J976" s="176">
        <v>46069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-15</v>
      </c>
    </row>
    <row r="977" spans="1:16" ht="19.5" hidden="1" customHeight="1">
      <c r="A977" s="172" t="s">
        <v>2214</v>
      </c>
      <c r="B977" s="176">
        <v>46073</v>
      </c>
      <c r="C977" s="172" t="s">
        <v>92</v>
      </c>
      <c r="D977" s="172" t="s">
        <v>24</v>
      </c>
      <c r="E977" s="172" t="s">
        <v>42</v>
      </c>
      <c r="F977" s="172" t="s">
        <v>89</v>
      </c>
      <c r="G977" s="172" t="s">
        <v>84</v>
      </c>
      <c r="H977" s="177">
        <v>1</v>
      </c>
      <c r="I977" s="178">
        <v>0</v>
      </c>
      <c r="J977" s="176">
        <v>46064</v>
      </c>
      <c r="K977" s="172" t="s">
        <v>93</v>
      </c>
      <c r="L977" s="172" t="s">
        <v>94</v>
      </c>
      <c r="M977" s="179">
        <v>0</v>
      </c>
      <c r="N977" s="177"/>
      <c r="O977" s="177">
        <v>37</v>
      </c>
      <c r="P977" s="180">
        <v>-46.77</v>
      </c>
    </row>
    <row r="978" spans="1:16" ht="19.5" hidden="1" customHeight="1">
      <c r="A978" s="172" t="s">
        <v>2214</v>
      </c>
      <c r="B978" s="176">
        <v>46073</v>
      </c>
      <c r="C978" s="172" t="s">
        <v>81</v>
      </c>
      <c r="D978" s="172" t="s">
        <v>95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46064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-25</v>
      </c>
    </row>
    <row r="979" spans="1:16" ht="19.5" hidden="1" customHeight="1">
      <c r="A979" s="172" t="s">
        <v>2214</v>
      </c>
      <c r="B979" s="176">
        <v>46073</v>
      </c>
      <c r="C979" s="172" t="s">
        <v>92</v>
      </c>
      <c r="D979" s="172" t="s">
        <v>96</v>
      </c>
      <c r="E979" s="172" t="s">
        <v>42</v>
      </c>
      <c r="F979" s="172" t="s">
        <v>89</v>
      </c>
      <c r="G979" s="172" t="s">
        <v>84</v>
      </c>
      <c r="H979" s="177">
        <v>1</v>
      </c>
      <c r="I979" s="178">
        <v>0</v>
      </c>
      <c r="J979" s="176">
        <v>46064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0</v>
      </c>
    </row>
    <row r="980" spans="1:16" ht="19.5" hidden="1" customHeight="1">
      <c r="A980" s="172" t="s">
        <v>2214</v>
      </c>
      <c r="B980" s="176">
        <v>46073</v>
      </c>
      <c r="C980" s="172" t="s">
        <v>92</v>
      </c>
      <c r="D980" s="172" t="s">
        <v>97</v>
      </c>
      <c r="E980" s="172" t="s">
        <v>42</v>
      </c>
      <c r="F980" s="172" t="s">
        <v>89</v>
      </c>
      <c r="G980" s="172" t="s">
        <v>84</v>
      </c>
      <c r="H980" s="177">
        <v>1</v>
      </c>
      <c r="I980" s="178">
        <v>0</v>
      </c>
      <c r="J980" s="176">
        <v>46064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-46.77</v>
      </c>
    </row>
    <row r="981" spans="1:16" ht="19.5" hidden="1" customHeight="1">
      <c r="A981" s="172" t="s">
        <v>2214</v>
      </c>
      <c r="B981" s="176">
        <v>46073</v>
      </c>
      <c r="C981" s="172" t="s">
        <v>81</v>
      </c>
      <c r="D981" s="172" t="s">
        <v>98</v>
      </c>
      <c r="E981" s="172" t="s">
        <v>42</v>
      </c>
      <c r="F981" s="172" t="s">
        <v>89</v>
      </c>
      <c r="G981" s="172" t="s">
        <v>84</v>
      </c>
      <c r="H981" s="177">
        <v>1</v>
      </c>
      <c r="I981" s="178">
        <v>0</v>
      </c>
      <c r="J981" s="176">
        <v>46064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-15</v>
      </c>
    </row>
    <row r="982" spans="1:16" ht="19.5" hidden="1" customHeight="1">
      <c r="A982" s="172" t="s">
        <v>2215</v>
      </c>
      <c r="B982" s="176">
        <v>46073</v>
      </c>
      <c r="C982" s="172" t="s">
        <v>81</v>
      </c>
      <c r="D982" s="172" t="s">
        <v>82</v>
      </c>
      <c r="E982" s="172" t="s">
        <v>58</v>
      </c>
      <c r="F982" s="172" t="s">
        <v>1300</v>
      </c>
      <c r="G982" s="172" t="s">
        <v>84</v>
      </c>
      <c r="H982" s="177">
        <v>1</v>
      </c>
      <c r="I982" s="178">
        <v>0</v>
      </c>
      <c r="J982" s="176">
        <v>46072</v>
      </c>
      <c r="K982" s="172" t="s">
        <v>85</v>
      </c>
      <c r="L982" s="172" t="s">
        <v>85</v>
      </c>
      <c r="M982" s="179">
        <v>0</v>
      </c>
      <c r="N982" s="177"/>
      <c r="O982" s="177"/>
      <c r="P982" s="180">
        <v>-19.61</v>
      </c>
    </row>
    <row r="983" spans="1:16" ht="19.5" hidden="1" customHeight="1">
      <c r="A983" s="172" t="s">
        <v>2216</v>
      </c>
      <c r="B983" s="176">
        <v>46073</v>
      </c>
      <c r="C983" s="172" t="s">
        <v>81</v>
      </c>
      <c r="D983" s="172" t="s">
        <v>82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0</v>
      </c>
      <c r="J983" s="176">
        <v>46073</v>
      </c>
      <c r="K983" s="172" t="s">
        <v>85</v>
      </c>
      <c r="L983" s="172" t="s">
        <v>85</v>
      </c>
      <c r="M983" s="179">
        <v>0</v>
      </c>
      <c r="N983" s="177"/>
      <c r="O983" s="177"/>
      <c r="P983" s="180">
        <v>-19.579999999999998</v>
      </c>
    </row>
    <row r="984" spans="1:16" ht="19.5" hidden="1" customHeight="1">
      <c r="A984" s="172" t="s">
        <v>2217</v>
      </c>
      <c r="B984" s="176">
        <v>46073</v>
      </c>
      <c r="C984" s="172" t="s">
        <v>92</v>
      </c>
      <c r="D984" s="172" t="s">
        <v>24</v>
      </c>
      <c r="E984" s="172" t="s">
        <v>59</v>
      </c>
      <c r="F984" s="172" t="s">
        <v>1386</v>
      </c>
      <c r="G984" s="172" t="s">
        <v>84</v>
      </c>
      <c r="H984" s="177">
        <v>1</v>
      </c>
      <c r="I984" s="178">
        <v>2400</v>
      </c>
      <c r="J984" s="176">
        <v>46063</v>
      </c>
      <c r="K984" s="172" t="s">
        <v>93</v>
      </c>
      <c r="L984" s="172" t="s">
        <v>94</v>
      </c>
      <c r="M984" s="179">
        <v>0.43</v>
      </c>
      <c r="N984" s="177"/>
      <c r="O984" s="177">
        <v>36</v>
      </c>
      <c r="P984" s="180">
        <v>-120.64</v>
      </c>
    </row>
    <row r="985" spans="1:16" ht="19.5" hidden="1" customHeight="1">
      <c r="A985" s="172" t="s">
        <v>2217</v>
      </c>
      <c r="B985" s="176">
        <v>46073</v>
      </c>
      <c r="C985" s="172" t="s">
        <v>100</v>
      </c>
      <c r="D985" s="172" t="s">
        <v>101</v>
      </c>
      <c r="E985" s="172" t="s">
        <v>59</v>
      </c>
      <c r="F985" s="172" t="s">
        <v>1386</v>
      </c>
      <c r="G985" s="172" t="s">
        <v>84</v>
      </c>
      <c r="H985" s="177">
        <v>1</v>
      </c>
      <c r="I985" s="178">
        <v>2400</v>
      </c>
      <c r="J985" s="176">
        <v>46063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1096.19</v>
      </c>
    </row>
    <row r="986" spans="1:16" ht="19.5" hidden="1" customHeight="1">
      <c r="A986" s="172" t="s">
        <v>2217</v>
      </c>
      <c r="B986" s="176">
        <v>46073</v>
      </c>
      <c r="C986" s="172" t="s">
        <v>100</v>
      </c>
      <c r="D986" s="172" t="s">
        <v>102</v>
      </c>
      <c r="E986" s="172" t="s">
        <v>59</v>
      </c>
      <c r="F986" s="172" t="s">
        <v>1386</v>
      </c>
      <c r="G986" s="172" t="s">
        <v>84</v>
      </c>
      <c r="H986" s="177">
        <v>1</v>
      </c>
      <c r="I986" s="178">
        <v>2400</v>
      </c>
      <c r="J986" s="176">
        <v>46063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10.96</v>
      </c>
    </row>
    <row r="987" spans="1:16" ht="19.5" hidden="1" customHeight="1">
      <c r="A987" s="172" t="s">
        <v>2217</v>
      </c>
      <c r="B987" s="176">
        <v>46073</v>
      </c>
      <c r="C987" s="172" t="s">
        <v>100</v>
      </c>
      <c r="D987" s="172" t="s">
        <v>103</v>
      </c>
      <c r="E987" s="172" t="s">
        <v>59</v>
      </c>
      <c r="F987" s="172" t="s">
        <v>1386</v>
      </c>
      <c r="G987" s="172" t="s">
        <v>84</v>
      </c>
      <c r="H987" s="177">
        <v>1</v>
      </c>
      <c r="I987" s="178">
        <v>2400</v>
      </c>
      <c r="J987" s="176">
        <v>46063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1292.8499999999999</v>
      </c>
    </row>
    <row r="988" spans="1:16" ht="19.5" hidden="1" customHeight="1">
      <c r="A988" s="172" t="s">
        <v>2217</v>
      </c>
      <c r="B988" s="176">
        <v>46073</v>
      </c>
      <c r="C988" s="172" t="s">
        <v>104</v>
      </c>
      <c r="D988" s="172" t="s">
        <v>105</v>
      </c>
      <c r="E988" s="172" t="s">
        <v>59</v>
      </c>
      <c r="F988" s="172" t="s">
        <v>1386</v>
      </c>
      <c r="G988" s="172" t="s">
        <v>84</v>
      </c>
      <c r="H988" s="177">
        <v>1</v>
      </c>
      <c r="I988" s="178">
        <v>2400</v>
      </c>
      <c r="J988" s="176">
        <v>46063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-1032</v>
      </c>
    </row>
    <row r="989" spans="1:16" ht="19.5" hidden="1" customHeight="1">
      <c r="A989" s="172" t="s">
        <v>2218</v>
      </c>
      <c r="B989" s="176">
        <v>46073</v>
      </c>
      <c r="C989" s="172" t="s">
        <v>92</v>
      </c>
      <c r="D989" s="172" t="s">
        <v>96</v>
      </c>
      <c r="E989" s="172" t="s">
        <v>38</v>
      </c>
      <c r="F989" s="172" t="s">
        <v>87</v>
      </c>
      <c r="G989" s="172" t="s">
        <v>84</v>
      </c>
      <c r="H989" s="177">
        <v>1</v>
      </c>
      <c r="I989" s="178">
        <v>0</v>
      </c>
      <c r="J989" s="176">
        <v>46062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0</v>
      </c>
    </row>
    <row r="990" spans="1:16" ht="19.5" hidden="1" customHeight="1">
      <c r="A990" s="172" t="s">
        <v>2218</v>
      </c>
      <c r="B990" s="176">
        <v>46073</v>
      </c>
      <c r="C990" s="172" t="s">
        <v>92</v>
      </c>
      <c r="D990" s="172" t="s">
        <v>97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0</v>
      </c>
      <c r="J990" s="176">
        <v>46062</v>
      </c>
      <c r="K990" s="172" t="s">
        <v>93</v>
      </c>
      <c r="L990" s="172" t="s">
        <v>94</v>
      </c>
      <c r="M990" s="179">
        <v>0</v>
      </c>
      <c r="N990" s="177"/>
      <c r="O990" s="177"/>
      <c r="P990" s="180">
        <v>-46.77</v>
      </c>
    </row>
    <row r="991" spans="1:16" ht="19.5" hidden="1" customHeight="1">
      <c r="A991" s="172" t="s">
        <v>2218</v>
      </c>
      <c r="B991" s="176">
        <v>46073</v>
      </c>
      <c r="C991" s="172" t="s">
        <v>92</v>
      </c>
      <c r="D991" s="172" t="s">
        <v>24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0</v>
      </c>
      <c r="J991" s="176">
        <v>46062</v>
      </c>
      <c r="K991" s="172" t="s">
        <v>93</v>
      </c>
      <c r="L991" s="172" t="s">
        <v>94</v>
      </c>
      <c r="M991" s="179">
        <v>0</v>
      </c>
      <c r="N991" s="177"/>
      <c r="O991" s="177">
        <v>39</v>
      </c>
      <c r="P991" s="180">
        <v>-46.77</v>
      </c>
    </row>
    <row r="992" spans="1:16" ht="19.5" hidden="1" customHeight="1">
      <c r="A992" s="172" t="s">
        <v>2219</v>
      </c>
      <c r="B992" s="176">
        <v>46073</v>
      </c>
      <c r="C992" s="172" t="s">
        <v>81</v>
      </c>
      <c r="D992" s="172" t="s">
        <v>82</v>
      </c>
      <c r="E992" s="172" t="s">
        <v>59</v>
      </c>
      <c r="F992" s="172" t="s">
        <v>1386</v>
      </c>
      <c r="G992" s="172" t="s">
        <v>84</v>
      </c>
      <c r="H992" s="177">
        <v>1</v>
      </c>
      <c r="I992" s="178">
        <v>0</v>
      </c>
      <c r="J992" s="176">
        <v>46073</v>
      </c>
      <c r="K992" s="172" t="s">
        <v>85</v>
      </c>
      <c r="L992" s="172" t="s">
        <v>85</v>
      </c>
      <c r="M992" s="179">
        <v>0</v>
      </c>
      <c r="N992" s="177"/>
      <c r="O992" s="177"/>
      <c r="P992" s="180">
        <v>-21.53</v>
      </c>
    </row>
    <row r="993" spans="1:16" ht="19.5" hidden="1" customHeight="1">
      <c r="A993" s="172" t="s">
        <v>2219</v>
      </c>
      <c r="B993" s="176">
        <v>46073</v>
      </c>
      <c r="C993" s="172" t="s">
        <v>81</v>
      </c>
      <c r="D993" s="172" t="s">
        <v>82</v>
      </c>
      <c r="E993" s="172" t="s">
        <v>58</v>
      </c>
      <c r="F993" s="172" t="s">
        <v>1300</v>
      </c>
      <c r="G993" s="172" t="s">
        <v>84</v>
      </c>
      <c r="H993" s="177">
        <v>1</v>
      </c>
      <c r="I993" s="178">
        <v>0</v>
      </c>
      <c r="J993" s="176">
        <v>46073</v>
      </c>
      <c r="K993" s="172" t="s">
        <v>85</v>
      </c>
      <c r="L993" s="172" t="s">
        <v>85</v>
      </c>
      <c r="M993" s="179">
        <v>0</v>
      </c>
      <c r="N993" s="177"/>
      <c r="O993" s="177"/>
      <c r="P993" s="180">
        <v>-21.5</v>
      </c>
    </row>
    <row r="994" spans="1:16" ht="19.5" customHeight="1">
      <c r="A994" s="172" t="s">
        <v>85</v>
      </c>
      <c r="B994" s="176">
        <v>46073</v>
      </c>
      <c r="C994" s="172" t="s">
        <v>109</v>
      </c>
      <c r="D994" s="172" t="s">
        <v>110</v>
      </c>
      <c r="E994" s="172" t="s">
        <v>85</v>
      </c>
      <c r="F994" s="172" t="s">
        <v>85</v>
      </c>
      <c r="G994" s="172" t="s">
        <v>2220</v>
      </c>
      <c r="H994" s="177">
        <v>0</v>
      </c>
      <c r="I994" s="178">
        <v>0</v>
      </c>
      <c r="J994" s="176">
        <v>46073</v>
      </c>
      <c r="K994" s="172" t="s">
        <v>85</v>
      </c>
      <c r="L994" s="172" t="s">
        <v>85</v>
      </c>
      <c r="M994" s="179">
        <v>0</v>
      </c>
      <c r="N994" s="177"/>
      <c r="O994" s="177"/>
      <c r="P994" s="180">
        <v>-150</v>
      </c>
    </row>
    <row r="995" spans="1:16" ht="19.5" hidden="1" customHeight="1">
      <c r="A995" s="172" t="s">
        <v>2221</v>
      </c>
      <c r="B995" s="176">
        <v>46073</v>
      </c>
      <c r="C995" s="172" t="s">
        <v>92</v>
      </c>
      <c r="D995" s="172" t="s">
        <v>24</v>
      </c>
      <c r="E995" s="172" t="s">
        <v>52</v>
      </c>
      <c r="F995" s="172" t="s">
        <v>90</v>
      </c>
      <c r="G995" s="172" t="s">
        <v>84</v>
      </c>
      <c r="H995" s="177">
        <v>1</v>
      </c>
      <c r="I995" s="178">
        <v>0</v>
      </c>
      <c r="J995" s="176">
        <v>46066</v>
      </c>
      <c r="K995" s="172" t="s">
        <v>93</v>
      </c>
      <c r="L995" s="172" t="s">
        <v>94</v>
      </c>
      <c r="M995" s="179">
        <v>0</v>
      </c>
      <c r="N995" s="177"/>
      <c r="O995" s="177">
        <v>36</v>
      </c>
      <c r="P995" s="180">
        <v>-56.94</v>
      </c>
    </row>
    <row r="996" spans="1:16" ht="19.5" hidden="1" customHeight="1">
      <c r="A996" s="172" t="s">
        <v>2221</v>
      </c>
      <c r="B996" s="176">
        <v>46073</v>
      </c>
      <c r="C996" s="172" t="s">
        <v>81</v>
      </c>
      <c r="D996" s="172" t="s">
        <v>95</v>
      </c>
      <c r="E996" s="172" t="s">
        <v>52</v>
      </c>
      <c r="F996" s="172" t="s">
        <v>90</v>
      </c>
      <c r="G996" s="172" t="s">
        <v>84</v>
      </c>
      <c r="H996" s="177">
        <v>1</v>
      </c>
      <c r="I996" s="178">
        <v>0</v>
      </c>
      <c r="J996" s="176">
        <v>46066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-11.82</v>
      </c>
    </row>
    <row r="997" spans="1:16" ht="19.5" hidden="1" customHeight="1">
      <c r="A997" s="172" t="s">
        <v>2221</v>
      </c>
      <c r="B997" s="176">
        <v>46073</v>
      </c>
      <c r="C997" s="172" t="s">
        <v>92</v>
      </c>
      <c r="D997" s="172" t="s">
        <v>96</v>
      </c>
      <c r="E997" s="172" t="s">
        <v>52</v>
      </c>
      <c r="F997" s="172" t="s">
        <v>90</v>
      </c>
      <c r="G997" s="172" t="s">
        <v>84</v>
      </c>
      <c r="H997" s="177">
        <v>1</v>
      </c>
      <c r="I997" s="178">
        <v>0</v>
      </c>
      <c r="J997" s="176">
        <v>46066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0</v>
      </c>
    </row>
    <row r="998" spans="1:16" ht="19.5" hidden="1" customHeight="1">
      <c r="A998" s="172" t="s">
        <v>2221</v>
      </c>
      <c r="B998" s="176">
        <v>46073</v>
      </c>
      <c r="C998" s="172" t="s">
        <v>92</v>
      </c>
      <c r="D998" s="172" t="s">
        <v>97</v>
      </c>
      <c r="E998" s="172" t="s">
        <v>52</v>
      </c>
      <c r="F998" s="172" t="s">
        <v>90</v>
      </c>
      <c r="G998" s="172" t="s">
        <v>84</v>
      </c>
      <c r="H998" s="177">
        <v>1</v>
      </c>
      <c r="I998" s="178">
        <v>0</v>
      </c>
      <c r="J998" s="176">
        <v>46066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-56.94</v>
      </c>
    </row>
    <row r="999" spans="1:16" ht="19.5" hidden="1" customHeight="1">
      <c r="A999" s="172" t="s">
        <v>2221</v>
      </c>
      <c r="B999" s="176">
        <v>46073</v>
      </c>
      <c r="C999" s="172" t="s">
        <v>81</v>
      </c>
      <c r="D999" s="172" t="s">
        <v>98</v>
      </c>
      <c r="E999" s="172" t="s">
        <v>52</v>
      </c>
      <c r="F999" s="172" t="s">
        <v>90</v>
      </c>
      <c r="G999" s="172" t="s">
        <v>84</v>
      </c>
      <c r="H999" s="177">
        <v>1</v>
      </c>
      <c r="I999" s="178">
        <v>0</v>
      </c>
      <c r="J999" s="176">
        <v>46066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-15</v>
      </c>
    </row>
    <row r="1000" spans="1:16" ht="19.5" hidden="1" customHeight="1">
      <c r="A1000" s="172" t="s">
        <v>2222</v>
      </c>
      <c r="B1000" s="176">
        <v>46073</v>
      </c>
      <c r="C1000" s="172" t="s">
        <v>92</v>
      </c>
      <c r="D1000" s="172" t="s">
        <v>24</v>
      </c>
      <c r="E1000" s="172" t="s">
        <v>56</v>
      </c>
      <c r="F1000" s="172" t="s">
        <v>1213</v>
      </c>
      <c r="G1000" s="172" t="s">
        <v>84</v>
      </c>
      <c r="H1000" s="177">
        <v>1</v>
      </c>
      <c r="I1000" s="178">
        <v>1592</v>
      </c>
      <c r="J1000" s="176">
        <v>46071</v>
      </c>
      <c r="K1000" s="172" t="s">
        <v>93</v>
      </c>
      <c r="L1000" s="172" t="s">
        <v>94</v>
      </c>
      <c r="M1000" s="179">
        <v>0.43</v>
      </c>
      <c r="N1000" s="177"/>
      <c r="O1000" s="177">
        <v>39</v>
      </c>
      <c r="P1000" s="180">
        <v>-122.48</v>
      </c>
    </row>
    <row r="1001" spans="1:16" ht="19.5" hidden="1" customHeight="1">
      <c r="A1001" s="172" t="s">
        <v>2222</v>
      </c>
      <c r="B1001" s="176">
        <v>46073</v>
      </c>
      <c r="C1001" s="172" t="s">
        <v>100</v>
      </c>
      <c r="D1001" s="172" t="s">
        <v>101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1592</v>
      </c>
      <c r="J1001" s="176">
        <v>46071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760</v>
      </c>
    </row>
    <row r="1002" spans="1:16" ht="19.5" hidden="1" customHeight="1">
      <c r="A1002" s="172" t="s">
        <v>2222</v>
      </c>
      <c r="B1002" s="176">
        <v>46073</v>
      </c>
      <c r="C1002" s="172" t="s">
        <v>100</v>
      </c>
      <c r="D1002" s="172" t="s">
        <v>102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1592</v>
      </c>
      <c r="J1002" s="176">
        <v>46071</v>
      </c>
      <c r="K1002" s="172" t="s">
        <v>93</v>
      </c>
      <c r="L1002" s="172" t="s">
        <v>94</v>
      </c>
      <c r="M1002" s="179">
        <v>0</v>
      </c>
      <c r="N1002" s="177"/>
      <c r="O1002" s="177"/>
      <c r="P1002" s="180">
        <v>7.6</v>
      </c>
    </row>
    <row r="1003" spans="1:16" ht="19.5" hidden="1" customHeight="1">
      <c r="A1003" s="172" t="s">
        <v>2222</v>
      </c>
      <c r="B1003" s="176">
        <v>46073</v>
      </c>
      <c r="C1003" s="172" t="s">
        <v>100</v>
      </c>
      <c r="D1003" s="172" t="s">
        <v>103</v>
      </c>
      <c r="E1003" s="172" t="s">
        <v>56</v>
      </c>
      <c r="F1003" s="172" t="s">
        <v>1213</v>
      </c>
      <c r="G1003" s="172" t="s">
        <v>84</v>
      </c>
      <c r="H1003" s="177">
        <v>1</v>
      </c>
      <c r="I1003" s="178">
        <v>1592</v>
      </c>
      <c r="J1003" s="176">
        <v>46071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824.4</v>
      </c>
    </row>
    <row r="1004" spans="1:16" ht="19.5" hidden="1" customHeight="1">
      <c r="A1004" s="172" t="s">
        <v>2222</v>
      </c>
      <c r="B1004" s="176">
        <v>46073</v>
      </c>
      <c r="C1004" s="172" t="s">
        <v>104</v>
      </c>
      <c r="D1004" s="172" t="s">
        <v>105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1592</v>
      </c>
      <c r="J1004" s="176">
        <v>46071</v>
      </c>
      <c r="K1004" s="172" t="s">
        <v>93</v>
      </c>
      <c r="L1004" s="172" t="s">
        <v>94</v>
      </c>
      <c r="M1004" s="179">
        <v>0.43</v>
      </c>
      <c r="N1004" s="177"/>
      <c r="O1004" s="177"/>
      <c r="P1004" s="180">
        <v>-684.56</v>
      </c>
    </row>
    <row r="1005" spans="1:16" ht="19.5" hidden="1" customHeight="1">
      <c r="A1005" s="172" t="s">
        <v>2222</v>
      </c>
      <c r="B1005" s="176">
        <v>46073</v>
      </c>
      <c r="C1005" s="172" t="s">
        <v>81</v>
      </c>
      <c r="D1005" s="172" t="s">
        <v>95</v>
      </c>
      <c r="E1005" s="172" t="s">
        <v>56</v>
      </c>
      <c r="F1005" s="172" t="s">
        <v>1213</v>
      </c>
      <c r="G1005" s="172" t="s">
        <v>84</v>
      </c>
      <c r="H1005" s="177">
        <v>1</v>
      </c>
      <c r="I1005" s="178">
        <v>1592</v>
      </c>
      <c r="J1005" s="176">
        <v>46071</v>
      </c>
      <c r="K1005" s="172" t="s">
        <v>93</v>
      </c>
      <c r="L1005" s="172" t="s">
        <v>94</v>
      </c>
      <c r="M1005" s="179">
        <v>0.43</v>
      </c>
      <c r="N1005" s="177"/>
      <c r="O1005" s="177"/>
      <c r="P1005" s="180">
        <v>-8.93</v>
      </c>
    </row>
    <row r="1006" spans="1:16" ht="19.5" hidden="1" customHeight="1">
      <c r="A1006" s="172" t="s">
        <v>2223</v>
      </c>
      <c r="B1006" s="176">
        <v>46073</v>
      </c>
      <c r="C1006" s="172" t="s">
        <v>81</v>
      </c>
      <c r="D1006" s="172" t="s">
        <v>82</v>
      </c>
      <c r="E1006" s="172" t="s">
        <v>39</v>
      </c>
      <c r="F1006" s="172" t="s">
        <v>117</v>
      </c>
      <c r="G1006" s="172" t="s">
        <v>84</v>
      </c>
      <c r="H1006" s="177">
        <v>1</v>
      </c>
      <c r="I1006" s="178">
        <v>0</v>
      </c>
      <c r="J1006" s="176">
        <v>46073</v>
      </c>
      <c r="K1006" s="172" t="s">
        <v>85</v>
      </c>
      <c r="L1006" s="172" t="s">
        <v>85</v>
      </c>
      <c r="M1006" s="179">
        <v>0</v>
      </c>
      <c r="N1006" s="177"/>
      <c r="O1006" s="177"/>
      <c r="P1006" s="180">
        <v>-22.24</v>
      </c>
    </row>
    <row r="1007" spans="1:16" ht="19.5" hidden="1" customHeight="1">
      <c r="A1007" s="172" t="s">
        <v>2224</v>
      </c>
      <c r="B1007" s="176">
        <v>46073</v>
      </c>
      <c r="C1007" s="172" t="s">
        <v>92</v>
      </c>
      <c r="D1007" s="172" t="s">
        <v>24</v>
      </c>
      <c r="E1007" s="172" t="s">
        <v>60</v>
      </c>
      <c r="F1007" s="172" t="s">
        <v>1426</v>
      </c>
      <c r="G1007" s="172" t="s">
        <v>84</v>
      </c>
      <c r="H1007" s="177">
        <v>1</v>
      </c>
      <c r="I1007" s="178">
        <v>2400</v>
      </c>
      <c r="J1007" s="176">
        <v>46069</v>
      </c>
      <c r="K1007" s="172" t="s">
        <v>93</v>
      </c>
      <c r="L1007" s="172" t="s">
        <v>94</v>
      </c>
      <c r="M1007" s="179">
        <v>0.43</v>
      </c>
      <c r="N1007" s="177"/>
      <c r="O1007" s="177">
        <v>37</v>
      </c>
      <c r="P1007" s="180">
        <v>-127.72</v>
      </c>
    </row>
    <row r="1008" spans="1:16" ht="19.5" hidden="1" customHeight="1">
      <c r="A1008" s="172" t="s">
        <v>2224</v>
      </c>
      <c r="B1008" s="176">
        <v>46073</v>
      </c>
      <c r="C1008" s="172" t="s">
        <v>100</v>
      </c>
      <c r="D1008" s="172" t="s">
        <v>101</v>
      </c>
      <c r="E1008" s="172" t="s">
        <v>60</v>
      </c>
      <c r="F1008" s="172" t="s">
        <v>1426</v>
      </c>
      <c r="G1008" s="172" t="s">
        <v>84</v>
      </c>
      <c r="H1008" s="177">
        <v>1</v>
      </c>
      <c r="I1008" s="178">
        <v>2400</v>
      </c>
      <c r="J1008" s="176">
        <v>46069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840.95</v>
      </c>
    </row>
    <row r="1009" spans="1:16" ht="19.5" hidden="1" customHeight="1">
      <c r="A1009" s="172" t="s">
        <v>2224</v>
      </c>
      <c r="B1009" s="176">
        <v>46073</v>
      </c>
      <c r="C1009" s="172" t="s">
        <v>100</v>
      </c>
      <c r="D1009" s="172" t="s">
        <v>102</v>
      </c>
      <c r="E1009" s="172" t="s">
        <v>60</v>
      </c>
      <c r="F1009" s="172" t="s">
        <v>1426</v>
      </c>
      <c r="G1009" s="172" t="s">
        <v>84</v>
      </c>
      <c r="H1009" s="177">
        <v>1</v>
      </c>
      <c r="I1009" s="178">
        <v>2400</v>
      </c>
      <c r="J1009" s="176">
        <v>46069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8.41</v>
      </c>
    </row>
    <row r="1010" spans="1:16" ht="19.5" hidden="1" customHeight="1">
      <c r="A1010" s="172" t="s">
        <v>2224</v>
      </c>
      <c r="B1010" s="176">
        <v>46073</v>
      </c>
      <c r="C1010" s="172" t="s">
        <v>100</v>
      </c>
      <c r="D1010" s="172" t="s">
        <v>103</v>
      </c>
      <c r="E1010" s="172" t="s">
        <v>60</v>
      </c>
      <c r="F1010" s="172" t="s">
        <v>1426</v>
      </c>
      <c r="G1010" s="172" t="s">
        <v>84</v>
      </c>
      <c r="H1010" s="177">
        <v>1</v>
      </c>
      <c r="I1010" s="178">
        <v>2400</v>
      </c>
      <c r="J1010" s="176">
        <v>46069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1550.64</v>
      </c>
    </row>
    <row r="1011" spans="1:16" ht="19.5" hidden="1" customHeight="1">
      <c r="A1011" s="172" t="s">
        <v>2224</v>
      </c>
      <c r="B1011" s="176">
        <v>46073</v>
      </c>
      <c r="C1011" s="172" t="s">
        <v>104</v>
      </c>
      <c r="D1011" s="172" t="s">
        <v>105</v>
      </c>
      <c r="E1011" s="172" t="s">
        <v>60</v>
      </c>
      <c r="F1011" s="172" t="s">
        <v>1426</v>
      </c>
      <c r="G1011" s="172" t="s">
        <v>84</v>
      </c>
      <c r="H1011" s="177">
        <v>1</v>
      </c>
      <c r="I1011" s="178">
        <v>2400</v>
      </c>
      <c r="J1011" s="176">
        <v>46069</v>
      </c>
      <c r="K1011" s="172" t="s">
        <v>93</v>
      </c>
      <c r="L1011" s="172" t="s">
        <v>94</v>
      </c>
      <c r="M1011" s="179">
        <v>0.43</v>
      </c>
      <c r="N1011" s="177"/>
      <c r="O1011" s="177"/>
      <c r="P1011" s="180">
        <v>-1032</v>
      </c>
    </row>
    <row r="1012" spans="1:16" ht="19.5" hidden="1" customHeight="1">
      <c r="A1012" s="172" t="s">
        <v>2224</v>
      </c>
      <c r="B1012" s="176">
        <v>46073</v>
      </c>
      <c r="C1012" s="172" t="s">
        <v>81</v>
      </c>
      <c r="D1012" s="172" t="s">
        <v>95</v>
      </c>
      <c r="E1012" s="172" t="s">
        <v>60</v>
      </c>
      <c r="F1012" s="172" t="s">
        <v>1426</v>
      </c>
      <c r="G1012" s="172" t="s">
        <v>84</v>
      </c>
      <c r="H1012" s="177">
        <v>1</v>
      </c>
      <c r="I1012" s="178">
        <v>2400</v>
      </c>
      <c r="J1012" s="176">
        <v>46069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-25</v>
      </c>
    </row>
    <row r="1013" spans="1:16" ht="19.5" hidden="1" customHeight="1">
      <c r="A1013" s="172" t="s">
        <v>2225</v>
      </c>
      <c r="B1013" s="176">
        <v>46073</v>
      </c>
      <c r="C1013" s="172" t="s">
        <v>92</v>
      </c>
      <c r="D1013" s="172" t="s">
        <v>24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46065</v>
      </c>
      <c r="K1013" s="172" t="s">
        <v>93</v>
      </c>
      <c r="L1013" s="172" t="s">
        <v>94</v>
      </c>
      <c r="M1013" s="179">
        <v>0.43</v>
      </c>
      <c r="N1013" s="177"/>
      <c r="O1013" s="177">
        <v>36</v>
      </c>
      <c r="P1013" s="180">
        <v>-105.91</v>
      </c>
    </row>
    <row r="1014" spans="1:16" ht="19.5" hidden="1" customHeight="1">
      <c r="A1014" s="172" t="s">
        <v>2225</v>
      </c>
      <c r="B1014" s="176">
        <v>46073</v>
      </c>
      <c r="C1014" s="172" t="s">
        <v>100</v>
      </c>
      <c r="D1014" s="172" t="s">
        <v>101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46065</v>
      </c>
      <c r="K1014" s="172" t="s">
        <v>93</v>
      </c>
      <c r="L1014" s="172" t="s">
        <v>94</v>
      </c>
      <c r="M1014" s="179">
        <v>0</v>
      </c>
      <c r="N1014" s="177"/>
      <c r="O1014" s="177"/>
      <c r="P1014" s="180">
        <v>1166.3499999999999</v>
      </c>
    </row>
    <row r="1015" spans="1:16" ht="19.5" hidden="1" customHeight="1">
      <c r="A1015" s="172" t="s">
        <v>2225</v>
      </c>
      <c r="B1015" s="176">
        <v>46073</v>
      </c>
      <c r="C1015" s="172" t="s">
        <v>100</v>
      </c>
      <c r="D1015" s="172" t="s">
        <v>102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46065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11.66</v>
      </c>
    </row>
    <row r="1016" spans="1:16" ht="19.5" hidden="1" customHeight="1">
      <c r="A1016" s="172" t="s">
        <v>2225</v>
      </c>
      <c r="B1016" s="176">
        <v>46073</v>
      </c>
      <c r="C1016" s="172" t="s">
        <v>100</v>
      </c>
      <c r="D1016" s="172" t="s">
        <v>103</v>
      </c>
      <c r="E1016" s="172" t="s">
        <v>39</v>
      </c>
      <c r="F1016" s="172" t="s">
        <v>117</v>
      </c>
      <c r="G1016" s="172" t="s">
        <v>84</v>
      </c>
      <c r="H1016" s="177">
        <v>1</v>
      </c>
      <c r="I1016" s="178">
        <v>2350</v>
      </c>
      <c r="J1016" s="176">
        <v>46065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1171.99</v>
      </c>
    </row>
    <row r="1017" spans="1:16" ht="19.5" hidden="1" customHeight="1">
      <c r="A1017" s="172" t="s">
        <v>2225</v>
      </c>
      <c r="B1017" s="176">
        <v>46073</v>
      </c>
      <c r="C1017" s="172" t="s">
        <v>104</v>
      </c>
      <c r="D1017" s="172" t="s">
        <v>105</v>
      </c>
      <c r="E1017" s="172" t="s">
        <v>39</v>
      </c>
      <c r="F1017" s="172" t="s">
        <v>117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/>
      <c r="P1017" s="180">
        <v>-1010.5</v>
      </c>
    </row>
    <row r="1018" spans="1:16" ht="19.5" hidden="1" customHeight="1">
      <c r="A1018" s="172" t="s">
        <v>2225</v>
      </c>
      <c r="B1018" s="176">
        <v>46073</v>
      </c>
      <c r="C1018" s="172" t="s">
        <v>81</v>
      </c>
      <c r="D1018" s="172" t="s">
        <v>95</v>
      </c>
      <c r="E1018" s="172" t="s">
        <v>39</v>
      </c>
      <c r="F1018" s="172" t="s">
        <v>117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-25</v>
      </c>
    </row>
    <row r="1019" spans="1:16" ht="19.5" hidden="1" customHeight="1">
      <c r="A1019" s="172" t="s">
        <v>2226</v>
      </c>
      <c r="B1019" s="176">
        <v>46073</v>
      </c>
      <c r="C1019" s="172" t="s">
        <v>92</v>
      </c>
      <c r="D1019" s="172" t="s">
        <v>24</v>
      </c>
      <c r="E1019" s="172" t="s">
        <v>58</v>
      </c>
      <c r="F1019" s="172" t="s">
        <v>1300</v>
      </c>
      <c r="G1019" s="172" t="s">
        <v>84</v>
      </c>
      <c r="H1019" s="177">
        <v>1</v>
      </c>
      <c r="I1019" s="178">
        <v>2400</v>
      </c>
      <c r="J1019" s="176">
        <v>46070</v>
      </c>
      <c r="K1019" s="172" t="s">
        <v>93</v>
      </c>
      <c r="L1019" s="172" t="s">
        <v>94</v>
      </c>
      <c r="M1019" s="179">
        <v>0.43</v>
      </c>
      <c r="N1019" s="177"/>
      <c r="O1019" s="177">
        <v>39</v>
      </c>
      <c r="P1019" s="180">
        <v>-141.87</v>
      </c>
    </row>
    <row r="1020" spans="1:16" ht="19.5" hidden="1" customHeight="1">
      <c r="A1020" s="172" t="s">
        <v>2226</v>
      </c>
      <c r="B1020" s="176">
        <v>46073</v>
      </c>
      <c r="C1020" s="172" t="s">
        <v>100</v>
      </c>
      <c r="D1020" s="172" t="s">
        <v>101</v>
      </c>
      <c r="E1020" s="172" t="s">
        <v>58</v>
      </c>
      <c r="F1020" s="172" t="s">
        <v>1300</v>
      </c>
      <c r="G1020" s="172" t="s">
        <v>84</v>
      </c>
      <c r="H1020" s="177">
        <v>1</v>
      </c>
      <c r="I1020" s="178">
        <v>2400</v>
      </c>
      <c r="J1020" s="176">
        <v>46070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1203.81</v>
      </c>
    </row>
    <row r="1021" spans="1:16" ht="19.5" hidden="1" customHeight="1">
      <c r="A1021" s="172" t="s">
        <v>2226</v>
      </c>
      <c r="B1021" s="176">
        <v>46073</v>
      </c>
      <c r="C1021" s="172" t="s">
        <v>100</v>
      </c>
      <c r="D1021" s="172" t="s">
        <v>102</v>
      </c>
      <c r="E1021" s="172" t="s">
        <v>58</v>
      </c>
      <c r="F1021" s="172" t="s">
        <v>1300</v>
      </c>
      <c r="G1021" s="172" t="s">
        <v>84</v>
      </c>
      <c r="H1021" s="177">
        <v>1</v>
      </c>
      <c r="I1021" s="178">
        <v>2400</v>
      </c>
      <c r="J1021" s="176">
        <v>46070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12.04</v>
      </c>
    </row>
    <row r="1022" spans="1:16" ht="19.5" hidden="1" customHeight="1">
      <c r="A1022" s="172" t="s">
        <v>2226</v>
      </c>
      <c r="B1022" s="176">
        <v>46073</v>
      </c>
      <c r="C1022" s="172" t="s">
        <v>100</v>
      </c>
      <c r="D1022" s="172" t="s">
        <v>103</v>
      </c>
      <c r="E1022" s="172" t="s">
        <v>58</v>
      </c>
      <c r="F1022" s="172" t="s">
        <v>1300</v>
      </c>
      <c r="G1022" s="172" t="s">
        <v>84</v>
      </c>
      <c r="H1022" s="177">
        <v>1</v>
      </c>
      <c r="I1022" s="178">
        <v>2400</v>
      </c>
      <c r="J1022" s="176">
        <v>46070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1184.1500000000001</v>
      </c>
    </row>
    <row r="1023" spans="1:16" ht="19.5" hidden="1" customHeight="1">
      <c r="A1023" s="172" t="s">
        <v>2226</v>
      </c>
      <c r="B1023" s="176">
        <v>46073</v>
      </c>
      <c r="C1023" s="172" t="s">
        <v>104</v>
      </c>
      <c r="D1023" s="172" t="s">
        <v>105</v>
      </c>
      <c r="E1023" s="172" t="s">
        <v>58</v>
      </c>
      <c r="F1023" s="172" t="s">
        <v>1300</v>
      </c>
      <c r="G1023" s="172" t="s">
        <v>84</v>
      </c>
      <c r="H1023" s="177">
        <v>1</v>
      </c>
      <c r="I1023" s="178">
        <v>2400</v>
      </c>
      <c r="J1023" s="176">
        <v>46070</v>
      </c>
      <c r="K1023" s="172" t="s">
        <v>93</v>
      </c>
      <c r="L1023" s="172" t="s">
        <v>94</v>
      </c>
      <c r="M1023" s="179">
        <v>0.43</v>
      </c>
      <c r="N1023" s="177"/>
      <c r="O1023" s="177"/>
      <c r="P1023" s="180">
        <v>-1032</v>
      </c>
    </row>
    <row r="1024" spans="1:16" ht="19.5" hidden="1" customHeight="1">
      <c r="A1024" s="172" t="s">
        <v>2226</v>
      </c>
      <c r="B1024" s="176">
        <v>46073</v>
      </c>
      <c r="C1024" s="172" t="s">
        <v>81</v>
      </c>
      <c r="D1024" s="172" t="s">
        <v>95</v>
      </c>
      <c r="E1024" s="172" t="s">
        <v>58</v>
      </c>
      <c r="F1024" s="172" t="s">
        <v>1300</v>
      </c>
      <c r="G1024" s="172" t="s">
        <v>84</v>
      </c>
      <c r="H1024" s="177">
        <v>1</v>
      </c>
      <c r="I1024" s="178">
        <v>2400</v>
      </c>
      <c r="J1024" s="176">
        <v>46070</v>
      </c>
      <c r="K1024" s="172" t="s">
        <v>93</v>
      </c>
      <c r="L1024" s="172" t="s">
        <v>94</v>
      </c>
      <c r="M1024" s="179">
        <v>0.43</v>
      </c>
      <c r="N1024" s="177"/>
      <c r="O1024" s="177"/>
      <c r="P1024" s="180">
        <v>-13.87</v>
      </c>
    </row>
    <row r="1025" spans="1:16" ht="19.5" hidden="1" customHeight="1">
      <c r="A1025" s="172" t="s">
        <v>2224</v>
      </c>
      <c r="B1025" s="176">
        <v>46073</v>
      </c>
      <c r="C1025" s="172" t="s">
        <v>81</v>
      </c>
      <c r="D1025" s="172" t="s">
        <v>82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0</v>
      </c>
      <c r="J1025" s="176">
        <v>46069</v>
      </c>
      <c r="K1025" s="172" t="s">
        <v>85</v>
      </c>
      <c r="L1025" s="172" t="s">
        <v>85</v>
      </c>
      <c r="M1025" s="179">
        <v>0</v>
      </c>
      <c r="N1025" s="177"/>
      <c r="O1025" s="177"/>
      <c r="P1025" s="180">
        <v>-15.98</v>
      </c>
    </row>
    <row r="1026" spans="1:16" ht="19.5" hidden="1" customHeight="1">
      <c r="A1026" s="172" t="s">
        <v>2225</v>
      </c>
      <c r="B1026" s="176">
        <v>46073</v>
      </c>
      <c r="C1026" s="172" t="s">
        <v>81</v>
      </c>
      <c r="D1026" s="172" t="s">
        <v>82</v>
      </c>
      <c r="E1026" s="172" t="s">
        <v>39</v>
      </c>
      <c r="F1026" s="172" t="s">
        <v>117</v>
      </c>
      <c r="G1026" s="172" t="s">
        <v>84</v>
      </c>
      <c r="H1026" s="177">
        <v>1</v>
      </c>
      <c r="I1026" s="178">
        <v>0</v>
      </c>
      <c r="J1026" s="176">
        <v>46065</v>
      </c>
      <c r="K1026" s="172" t="s">
        <v>85</v>
      </c>
      <c r="L1026" s="172" t="s">
        <v>85</v>
      </c>
      <c r="M1026" s="179">
        <v>0</v>
      </c>
      <c r="N1026" s="177"/>
      <c r="O1026" s="177"/>
      <c r="P1026" s="180">
        <v>-22.16</v>
      </c>
    </row>
    <row r="1027" spans="1:16" ht="19.5" hidden="1" customHeight="1">
      <c r="A1027" s="172" t="s">
        <v>2227</v>
      </c>
      <c r="B1027" s="176">
        <v>46073</v>
      </c>
      <c r="C1027" s="172" t="s">
        <v>92</v>
      </c>
      <c r="D1027" s="172" t="s">
        <v>96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0</v>
      </c>
      <c r="J1027" s="176">
        <v>46053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0</v>
      </c>
    </row>
    <row r="1028" spans="1:16" ht="19.5" hidden="1" customHeight="1">
      <c r="A1028" s="172" t="s">
        <v>2227</v>
      </c>
      <c r="B1028" s="176">
        <v>46073</v>
      </c>
      <c r="C1028" s="172" t="s">
        <v>92</v>
      </c>
      <c r="D1028" s="172" t="s">
        <v>97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0</v>
      </c>
      <c r="J1028" s="176">
        <v>46053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-56.94</v>
      </c>
    </row>
    <row r="1029" spans="1:16" ht="19.5" hidden="1" customHeight="1">
      <c r="A1029" s="172" t="s">
        <v>2227</v>
      </c>
      <c r="B1029" s="176">
        <v>46073</v>
      </c>
      <c r="C1029" s="172" t="s">
        <v>92</v>
      </c>
      <c r="D1029" s="172" t="s">
        <v>24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0</v>
      </c>
      <c r="J1029" s="176">
        <v>46053</v>
      </c>
      <c r="K1029" s="172" t="s">
        <v>93</v>
      </c>
      <c r="L1029" s="172" t="s">
        <v>94</v>
      </c>
      <c r="M1029" s="179">
        <v>0</v>
      </c>
      <c r="N1029" s="177"/>
      <c r="O1029" s="177">
        <v>44</v>
      </c>
      <c r="P1029" s="180">
        <v>-56.94</v>
      </c>
    </row>
    <row r="1030" spans="1:16" ht="19.5" hidden="1" customHeight="1">
      <c r="A1030" s="172" t="s">
        <v>2227</v>
      </c>
      <c r="B1030" s="176">
        <v>46073</v>
      </c>
      <c r="C1030" s="172" t="s">
        <v>81</v>
      </c>
      <c r="D1030" s="172" t="s">
        <v>95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0</v>
      </c>
      <c r="J1030" s="176">
        <v>46053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-10.86</v>
      </c>
    </row>
    <row r="1031" spans="1:16" ht="19.5" hidden="1" customHeight="1">
      <c r="A1031" s="172" t="s">
        <v>2228</v>
      </c>
      <c r="B1031" s="176">
        <v>46073</v>
      </c>
      <c r="C1031" s="172" t="s">
        <v>92</v>
      </c>
      <c r="D1031" s="172" t="s">
        <v>24</v>
      </c>
      <c r="E1031" s="172" t="s">
        <v>59</v>
      </c>
      <c r="F1031" s="172" t="s">
        <v>1386</v>
      </c>
      <c r="G1031" s="172" t="s">
        <v>84</v>
      </c>
      <c r="H1031" s="177">
        <v>1</v>
      </c>
      <c r="I1031" s="178">
        <v>1540</v>
      </c>
      <c r="J1031" s="176">
        <v>46071</v>
      </c>
      <c r="K1031" s="172" t="s">
        <v>93</v>
      </c>
      <c r="L1031" s="172" t="s">
        <v>94</v>
      </c>
      <c r="M1031" s="179">
        <v>0.43</v>
      </c>
      <c r="N1031" s="177"/>
      <c r="O1031" s="177">
        <v>39</v>
      </c>
      <c r="P1031" s="180">
        <v>-121.23</v>
      </c>
    </row>
    <row r="1032" spans="1:16" ht="19.5" hidden="1" customHeight="1">
      <c r="A1032" s="172" t="s">
        <v>2228</v>
      </c>
      <c r="B1032" s="176">
        <v>46073</v>
      </c>
      <c r="C1032" s="172" t="s">
        <v>100</v>
      </c>
      <c r="D1032" s="172" t="s">
        <v>101</v>
      </c>
      <c r="E1032" s="172" t="s">
        <v>59</v>
      </c>
      <c r="F1032" s="172" t="s">
        <v>1386</v>
      </c>
      <c r="G1032" s="172" t="s">
        <v>84</v>
      </c>
      <c r="H1032" s="177">
        <v>1</v>
      </c>
      <c r="I1032" s="178">
        <v>1540</v>
      </c>
      <c r="J1032" s="176">
        <v>46071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730.48</v>
      </c>
    </row>
    <row r="1033" spans="1:16" ht="19.5" hidden="1" customHeight="1">
      <c r="A1033" s="172" t="s">
        <v>2228</v>
      </c>
      <c r="B1033" s="176">
        <v>46073</v>
      </c>
      <c r="C1033" s="172" t="s">
        <v>100</v>
      </c>
      <c r="D1033" s="172" t="s">
        <v>102</v>
      </c>
      <c r="E1033" s="172" t="s">
        <v>59</v>
      </c>
      <c r="F1033" s="172" t="s">
        <v>1386</v>
      </c>
      <c r="G1033" s="172" t="s">
        <v>84</v>
      </c>
      <c r="H1033" s="177">
        <v>1</v>
      </c>
      <c r="I1033" s="178">
        <v>1540</v>
      </c>
      <c r="J1033" s="176">
        <v>46071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7.3</v>
      </c>
    </row>
    <row r="1034" spans="1:16" ht="19.5" hidden="1" customHeight="1">
      <c r="A1034" s="172" t="s">
        <v>2228</v>
      </c>
      <c r="B1034" s="176">
        <v>46073</v>
      </c>
      <c r="C1034" s="172" t="s">
        <v>100</v>
      </c>
      <c r="D1034" s="172" t="s">
        <v>103</v>
      </c>
      <c r="E1034" s="172" t="s">
        <v>59</v>
      </c>
      <c r="F1034" s="172" t="s">
        <v>1386</v>
      </c>
      <c r="G1034" s="172" t="s">
        <v>84</v>
      </c>
      <c r="H1034" s="177">
        <v>1</v>
      </c>
      <c r="I1034" s="178">
        <v>1540</v>
      </c>
      <c r="J1034" s="176">
        <v>46071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802.22</v>
      </c>
    </row>
    <row r="1035" spans="1:16" ht="19.5" hidden="1" customHeight="1">
      <c r="A1035" s="172" t="s">
        <v>2228</v>
      </c>
      <c r="B1035" s="176">
        <v>46073</v>
      </c>
      <c r="C1035" s="172" t="s">
        <v>104</v>
      </c>
      <c r="D1035" s="172" t="s">
        <v>105</v>
      </c>
      <c r="E1035" s="172" t="s">
        <v>59</v>
      </c>
      <c r="F1035" s="172" t="s">
        <v>1386</v>
      </c>
      <c r="G1035" s="172" t="s">
        <v>84</v>
      </c>
      <c r="H1035" s="177">
        <v>1</v>
      </c>
      <c r="I1035" s="178">
        <v>1540</v>
      </c>
      <c r="J1035" s="176">
        <v>46071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-662.2</v>
      </c>
    </row>
    <row r="1036" spans="1:16" ht="19.5" hidden="1" customHeight="1">
      <c r="A1036" s="172" t="s">
        <v>2228</v>
      </c>
      <c r="B1036" s="176">
        <v>46073</v>
      </c>
      <c r="C1036" s="172" t="s">
        <v>81</v>
      </c>
      <c r="D1036" s="172" t="s">
        <v>95</v>
      </c>
      <c r="E1036" s="172" t="s">
        <v>59</v>
      </c>
      <c r="F1036" s="172" t="s">
        <v>1386</v>
      </c>
      <c r="G1036" s="172" t="s">
        <v>84</v>
      </c>
      <c r="H1036" s="177">
        <v>1</v>
      </c>
      <c r="I1036" s="178">
        <v>1540</v>
      </c>
      <c r="J1036" s="176">
        <v>46071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-7.4</v>
      </c>
    </row>
    <row r="1037" spans="1:16" ht="19.5" hidden="1" customHeight="1">
      <c r="A1037" s="172" t="s">
        <v>2228</v>
      </c>
      <c r="B1037" s="176">
        <v>46073</v>
      </c>
      <c r="C1037" s="172" t="s">
        <v>81</v>
      </c>
      <c r="D1037" s="172" t="s">
        <v>82</v>
      </c>
      <c r="E1037" s="172" t="s">
        <v>59</v>
      </c>
      <c r="F1037" s="172" t="s">
        <v>1386</v>
      </c>
      <c r="G1037" s="172" t="s">
        <v>84</v>
      </c>
      <c r="H1037" s="177">
        <v>1</v>
      </c>
      <c r="I1037" s="178">
        <v>0</v>
      </c>
      <c r="J1037" s="176">
        <v>46071</v>
      </c>
      <c r="K1037" s="172" t="s">
        <v>85</v>
      </c>
      <c r="L1037" s="172" t="s">
        <v>85</v>
      </c>
      <c r="M1037" s="179">
        <v>0</v>
      </c>
      <c r="N1037" s="177"/>
      <c r="O1037" s="177"/>
      <c r="P1037" s="180">
        <v>-13.88</v>
      </c>
    </row>
    <row r="1038" spans="1:16" ht="19.5" hidden="1" customHeight="1">
      <c r="A1038" s="172" t="s">
        <v>2229</v>
      </c>
      <c r="B1038" s="176">
        <v>46073</v>
      </c>
      <c r="C1038" s="172" t="s">
        <v>92</v>
      </c>
      <c r="D1038" s="172" t="s">
        <v>24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2350</v>
      </c>
      <c r="J1038" s="176">
        <v>46067</v>
      </c>
      <c r="K1038" s="172" t="s">
        <v>93</v>
      </c>
      <c r="L1038" s="172" t="s">
        <v>94</v>
      </c>
      <c r="M1038" s="179">
        <v>0.43</v>
      </c>
      <c r="N1038" s="177"/>
      <c r="O1038" s="177">
        <v>36</v>
      </c>
      <c r="P1038" s="180">
        <v>-105.91</v>
      </c>
    </row>
    <row r="1039" spans="1:16" ht="19.5" hidden="1" customHeight="1">
      <c r="A1039" s="172" t="s">
        <v>2229</v>
      </c>
      <c r="B1039" s="176">
        <v>46073</v>
      </c>
      <c r="C1039" s="172" t="s">
        <v>100</v>
      </c>
      <c r="D1039" s="172" t="s">
        <v>101</v>
      </c>
      <c r="E1039" s="172" t="s">
        <v>42</v>
      </c>
      <c r="F1039" s="172" t="s">
        <v>89</v>
      </c>
      <c r="G1039" s="172" t="s">
        <v>84</v>
      </c>
      <c r="H1039" s="177">
        <v>1</v>
      </c>
      <c r="I1039" s="178">
        <v>2350</v>
      </c>
      <c r="J1039" s="176">
        <v>46067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995.25</v>
      </c>
    </row>
    <row r="1040" spans="1:16" ht="19.5" hidden="1" customHeight="1">
      <c r="A1040" s="172" t="s">
        <v>2229</v>
      </c>
      <c r="B1040" s="176">
        <v>46073</v>
      </c>
      <c r="C1040" s="172" t="s">
        <v>100</v>
      </c>
      <c r="D1040" s="172" t="s">
        <v>102</v>
      </c>
      <c r="E1040" s="172" t="s">
        <v>42</v>
      </c>
      <c r="F1040" s="172" t="s">
        <v>89</v>
      </c>
      <c r="G1040" s="172" t="s">
        <v>84</v>
      </c>
      <c r="H1040" s="177">
        <v>1</v>
      </c>
      <c r="I1040" s="178">
        <v>2350</v>
      </c>
      <c r="J1040" s="176">
        <v>46067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0</v>
      </c>
    </row>
    <row r="1041" spans="1:16" ht="19.5" hidden="1" customHeight="1">
      <c r="A1041" s="172" t="s">
        <v>2229</v>
      </c>
      <c r="B1041" s="176">
        <v>46073</v>
      </c>
      <c r="C1041" s="172" t="s">
        <v>100</v>
      </c>
      <c r="D1041" s="172" t="s">
        <v>103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2350</v>
      </c>
      <c r="J1041" s="176">
        <v>46067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1354.75</v>
      </c>
    </row>
    <row r="1042" spans="1:16" ht="19.5" hidden="1" customHeight="1">
      <c r="A1042" s="172" t="s">
        <v>2229</v>
      </c>
      <c r="B1042" s="176">
        <v>46073</v>
      </c>
      <c r="C1042" s="172" t="s">
        <v>104</v>
      </c>
      <c r="D1042" s="172" t="s">
        <v>105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2350</v>
      </c>
      <c r="J1042" s="176">
        <v>46067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-1010.5</v>
      </c>
    </row>
    <row r="1043" spans="1:16" ht="19.5" hidden="1" customHeight="1">
      <c r="A1043" s="172" t="s">
        <v>2229</v>
      </c>
      <c r="B1043" s="176">
        <v>46073</v>
      </c>
      <c r="C1043" s="172" t="s">
        <v>81</v>
      </c>
      <c r="D1043" s="172" t="s">
        <v>95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2350</v>
      </c>
      <c r="J1043" s="176">
        <v>46067</v>
      </c>
      <c r="K1043" s="172" t="s">
        <v>93</v>
      </c>
      <c r="L1043" s="172" t="s">
        <v>94</v>
      </c>
      <c r="M1043" s="179">
        <v>0.43</v>
      </c>
      <c r="N1043" s="177"/>
      <c r="O1043" s="177"/>
      <c r="P1043" s="180">
        <v>-12.75</v>
      </c>
    </row>
    <row r="1044" spans="1:16" ht="19.5" hidden="1" customHeight="1">
      <c r="A1044" s="172" t="s">
        <v>2230</v>
      </c>
      <c r="B1044" s="176">
        <v>46073</v>
      </c>
      <c r="C1044" s="172" t="s">
        <v>81</v>
      </c>
      <c r="D1044" s="172" t="s">
        <v>82</v>
      </c>
      <c r="E1044" s="172" t="s">
        <v>58</v>
      </c>
      <c r="F1044" s="172" t="s">
        <v>1300</v>
      </c>
      <c r="G1044" s="172" t="s">
        <v>84</v>
      </c>
      <c r="H1044" s="177">
        <v>1</v>
      </c>
      <c r="I1044" s="178">
        <v>0</v>
      </c>
      <c r="J1044" s="176">
        <v>46073</v>
      </c>
      <c r="K1044" s="172" t="s">
        <v>85</v>
      </c>
      <c r="L1044" s="172" t="s">
        <v>85</v>
      </c>
      <c r="M1044" s="179">
        <v>0</v>
      </c>
      <c r="N1044" s="177"/>
      <c r="O1044" s="177"/>
      <c r="P1044" s="180">
        <v>-20.51</v>
      </c>
    </row>
    <row r="1045" spans="1:16" ht="19.5" hidden="1" customHeight="1">
      <c r="A1045" s="172" t="s">
        <v>2231</v>
      </c>
      <c r="B1045" s="176">
        <v>46073</v>
      </c>
      <c r="C1045" s="172" t="s">
        <v>81</v>
      </c>
      <c r="D1045" s="172" t="s">
        <v>82</v>
      </c>
      <c r="E1045" s="172" t="s">
        <v>52</v>
      </c>
      <c r="F1045" s="172" t="s">
        <v>90</v>
      </c>
      <c r="G1045" s="172" t="s">
        <v>84</v>
      </c>
      <c r="H1045" s="177">
        <v>1</v>
      </c>
      <c r="I1045" s="178">
        <v>0</v>
      </c>
      <c r="J1045" s="176">
        <v>46073</v>
      </c>
      <c r="K1045" s="172" t="s">
        <v>85</v>
      </c>
      <c r="L1045" s="172" t="s">
        <v>85</v>
      </c>
      <c r="M1045" s="179">
        <v>0</v>
      </c>
      <c r="N1045" s="177"/>
      <c r="O1045" s="177"/>
      <c r="P1045" s="180">
        <v>-17.809999999999999</v>
      </c>
    </row>
    <row r="1046" spans="1:16" ht="19.5" hidden="1" customHeight="1">
      <c r="A1046" s="172" t="s">
        <v>2232</v>
      </c>
      <c r="B1046" s="176">
        <v>46073</v>
      </c>
      <c r="C1046" s="172" t="s">
        <v>92</v>
      </c>
      <c r="D1046" s="172" t="s">
        <v>24</v>
      </c>
      <c r="E1046" s="172" t="s">
        <v>56</v>
      </c>
      <c r="F1046" s="172" t="s">
        <v>1213</v>
      </c>
      <c r="G1046" s="172" t="s">
        <v>84</v>
      </c>
      <c r="H1046" s="177">
        <v>1</v>
      </c>
      <c r="I1046" s="178">
        <v>2400</v>
      </c>
      <c r="J1046" s="176">
        <v>46070</v>
      </c>
      <c r="K1046" s="172" t="s">
        <v>93</v>
      </c>
      <c r="L1046" s="172" t="s">
        <v>94</v>
      </c>
      <c r="M1046" s="179">
        <v>0.43</v>
      </c>
      <c r="N1046" s="177"/>
      <c r="O1046" s="177">
        <v>39</v>
      </c>
      <c r="P1046" s="180">
        <v>-141.87</v>
      </c>
    </row>
    <row r="1047" spans="1:16" ht="19.5" hidden="1" customHeight="1">
      <c r="A1047" s="172" t="s">
        <v>2232</v>
      </c>
      <c r="B1047" s="176">
        <v>46073</v>
      </c>
      <c r="C1047" s="172" t="s">
        <v>100</v>
      </c>
      <c r="D1047" s="172" t="s">
        <v>101</v>
      </c>
      <c r="E1047" s="172" t="s">
        <v>56</v>
      </c>
      <c r="F1047" s="172" t="s">
        <v>1213</v>
      </c>
      <c r="G1047" s="172" t="s">
        <v>84</v>
      </c>
      <c r="H1047" s="177">
        <v>1</v>
      </c>
      <c r="I1047" s="178">
        <v>2400</v>
      </c>
      <c r="J1047" s="176">
        <v>46070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1108.57</v>
      </c>
    </row>
    <row r="1048" spans="1:16" ht="19.5" hidden="1" customHeight="1">
      <c r="A1048" s="172" t="s">
        <v>2232</v>
      </c>
      <c r="B1048" s="176">
        <v>46073</v>
      </c>
      <c r="C1048" s="172" t="s">
        <v>100</v>
      </c>
      <c r="D1048" s="172" t="s">
        <v>102</v>
      </c>
      <c r="E1048" s="172" t="s">
        <v>56</v>
      </c>
      <c r="F1048" s="172" t="s">
        <v>1213</v>
      </c>
      <c r="G1048" s="172" t="s">
        <v>84</v>
      </c>
      <c r="H1048" s="177">
        <v>1</v>
      </c>
      <c r="I1048" s="178">
        <v>2400</v>
      </c>
      <c r="J1048" s="176">
        <v>46070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11.09</v>
      </c>
    </row>
    <row r="1049" spans="1:16" ht="19.5" hidden="1" customHeight="1">
      <c r="A1049" s="172" t="s">
        <v>2232</v>
      </c>
      <c r="B1049" s="176">
        <v>46073</v>
      </c>
      <c r="C1049" s="172" t="s">
        <v>100</v>
      </c>
      <c r="D1049" s="172" t="s">
        <v>103</v>
      </c>
      <c r="E1049" s="172" t="s">
        <v>56</v>
      </c>
      <c r="F1049" s="172" t="s">
        <v>1213</v>
      </c>
      <c r="G1049" s="172" t="s">
        <v>84</v>
      </c>
      <c r="H1049" s="177">
        <v>1</v>
      </c>
      <c r="I1049" s="178">
        <v>2400</v>
      </c>
      <c r="J1049" s="176">
        <v>46070</v>
      </c>
      <c r="K1049" s="172" t="s">
        <v>93</v>
      </c>
      <c r="L1049" s="172" t="s">
        <v>94</v>
      </c>
      <c r="M1049" s="179">
        <v>0</v>
      </c>
      <c r="N1049" s="177"/>
      <c r="O1049" s="177"/>
      <c r="P1049" s="180">
        <v>1280.3399999999999</v>
      </c>
    </row>
    <row r="1050" spans="1:16" ht="19.5" hidden="1" customHeight="1">
      <c r="A1050" s="172" t="s">
        <v>2232</v>
      </c>
      <c r="B1050" s="176">
        <v>46073</v>
      </c>
      <c r="C1050" s="172" t="s">
        <v>104</v>
      </c>
      <c r="D1050" s="172" t="s">
        <v>105</v>
      </c>
      <c r="E1050" s="172" t="s">
        <v>56</v>
      </c>
      <c r="F1050" s="172" t="s">
        <v>1213</v>
      </c>
      <c r="G1050" s="172" t="s">
        <v>84</v>
      </c>
      <c r="H1050" s="177">
        <v>1</v>
      </c>
      <c r="I1050" s="178">
        <v>2400</v>
      </c>
      <c r="J1050" s="176">
        <v>46070</v>
      </c>
      <c r="K1050" s="172" t="s">
        <v>93</v>
      </c>
      <c r="L1050" s="172" t="s">
        <v>94</v>
      </c>
      <c r="M1050" s="179">
        <v>0.43</v>
      </c>
      <c r="N1050" s="177"/>
      <c r="O1050" s="177"/>
      <c r="P1050" s="180">
        <v>-1032</v>
      </c>
    </row>
    <row r="1051" spans="1:16" ht="19.5" hidden="1" customHeight="1">
      <c r="A1051" s="172" t="s">
        <v>2232</v>
      </c>
      <c r="B1051" s="176">
        <v>46073</v>
      </c>
      <c r="C1051" s="172" t="s">
        <v>81</v>
      </c>
      <c r="D1051" s="172" t="s">
        <v>95</v>
      </c>
      <c r="E1051" s="172" t="s">
        <v>56</v>
      </c>
      <c r="F1051" s="172" t="s">
        <v>1213</v>
      </c>
      <c r="G1051" s="172" t="s">
        <v>84</v>
      </c>
      <c r="H1051" s="177">
        <v>1</v>
      </c>
      <c r="I1051" s="178">
        <v>2400</v>
      </c>
      <c r="J1051" s="176">
        <v>46070</v>
      </c>
      <c r="K1051" s="172" t="s">
        <v>93</v>
      </c>
      <c r="L1051" s="172" t="s">
        <v>94</v>
      </c>
      <c r="M1051" s="179">
        <v>0.43</v>
      </c>
      <c r="N1051" s="177"/>
      <c r="O1051" s="177"/>
      <c r="P1051" s="180">
        <v>-11.98</v>
      </c>
    </row>
    <row r="1052" spans="1:16" ht="19.5" hidden="1" customHeight="1">
      <c r="A1052" s="172" t="s">
        <v>2233</v>
      </c>
      <c r="B1052" s="176">
        <v>46073</v>
      </c>
      <c r="C1052" s="172" t="s">
        <v>92</v>
      </c>
      <c r="D1052" s="172" t="s">
        <v>24</v>
      </c>
      <c r="E1052" s="172" t="s">
        <v>57</v>
      </c>
      <c r="F1052" s="172" t="s">
        <v>1263</v>
      </c>
      <c r="G1052" s="172" t="s">
        <v>84</v>
      </c>
      <c r="H1052" s="177">
        <v>1</v>
      </c>
      <c r="I1052" s="178">
        <v>2400</v>
      </c>
      <c r="J1052" s="176">
        <v>46070</v>
      </c>
      <c r="K1052" s="172" t="s">
        <v>93</v>
      </c>
      <c r="L1052" s="172" t="s">
        <v>94</v>
      </c>
      <c r="M1052" s="179">
        <v>0.43</v>
      </c>
      <c r="N1052" s="177"/>
      <c r="O1052" s="177">
        <v>39</v>
      </c>
      <c r="P1052" s="180">
        <v>-141.87</v>
      </c>
    </row>
    <row r="1053" spans="1:16" ht="19.5" hidden="1" customHeight="1">
      <c r="A1053" s="172" t="s">
        <v>2233</v>
      </c>
      <c r="B1053" s="176">
        <v>46073</v>
      </c>
      <c r="C1053" s="172" t="s">
        <v>100</v>
      </c>
      <c r="D1053" s="172" t="s">
        <v>101</v>
      </c>
      <c r="E1053" s="172" t="s">
        <v>57</v>
      </c>
      <c r="F1053" s="172" t="s">
        <v>1263</v>
      </c>
      <c r="G1053" s="172" t="s">
        <v>84</v>
      </c>
      <c r="H1053" s="177">
        <v>1</v>
      </c>
      <c r="I1053" s="178">
        <v>2400</v>
      </c>
      <c r="J1053" s="176">
        <v>46070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1013.33</v>
      </c>
    </row>
    <row r="1054" spans="1:16" ht="19.5" hidden="1" customHeight="1">
      <c r="A1054" s="172" t="s">
        <v>2233</v>
      </c>
      <c r="B1054" s="176">
        <v>46073</v>
      </c>
      <c r="C1054" s="172" t="s">
        <v>100</v>
      </c>
      <c r="D1054" s="172" t="s">
        <v>102</v>
      </c>
      <c r="E1054" s="172" t="s">
        <v>57</v>
      </c>
      <c r="F1054" s="172" t="s">
        <v>1263</v>
      </c>
      <c r="G1054" s="172" t="s">
        <v>84</v>
      </c>
      <c r="H1054" s="177">
        <v>1</v>
      </c>
      <c r="I1054" s="178">
        <v>2400</v>
      </c>
      <c r="J1054" s="176">
        <v>46070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10.130000000000001</v>
      </c>
    </row>
    <row r="1055" spans="1:16" ht="19.5" hidden="1" customHeight="1">
      <c r="A1055" s="172" t="s">
        <v>2233</v>
      </c>
      <c r="B1055" s="176">
        <v>46073</v>
      </c>
      <c r="C1055" s="172" t="s">
        <v>100</v>
      </c>
      <c r="D1055" s="172" t="s">
        <v>103</v>
      </c>
      <c r="E1055" s="172" t="s">
        <v>57</v>
      </c>
      <c r="F1055" s="172" t="s">
        <v>1263</v>
      </c>
      <c r="G1055" s="172" t="s">
        <v>84</v>
      </c>
      <c r="H1055" s="177">
        <v>1</v>
      </c>
      <c r="I1055" s="178">
        <v>2400</v>
      </c>
      <c r="J1055" s="176">
        <v>46070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1376.54</v>
      </c>
    </row>
    <row r="1056" spans="1:16" ht="19.5" hidden="1" customHeight="1">
      <c r="A1056" s="172" t="s">
        <v>2233</v>
      </c>
      <c r="B1056" s="176">
        <v>46073</v>
      </c>
      <c r="C1056" s="172" t="s">
        <v>104</v>
      </c>
      <c r="D1056" s="172" t="s">
        <v>105</v>
      </c>
      <c r="E1056" s="172" t="s">
        <v>57</v>
      </c>
      <c r="F1056" s="172" t="s">
        <v>1263</v>
      </c>
      <c r="G1056" s="172" t="s">
        <v>84</v>
      </c>
      <c r="H1056" s="177">
        <v>1</v>
      </c>
      <c r="I1056" s="178">
        <v>2400</v>
      </c>
      <c r="J1056" s="176">
        <v>46070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-1032</v>
      </c>
    </row>
    <row r="1057" spans="1:16" ht="19.5" hidden="1" customHeight="1">
      <c r="A1057" s="172" t="s">
        <v>2233</v>
      </c>
      <c r="B1057" s="176">
        <v>46073</v>
      </c>
      <c r="C1057" s="172" t="s">
        <v>81</v>
      </c>
      <c r="D1057" s="172" t="s">
        <v>95</v>
      </c>
      <c r="E1057" s="172" t="s">
        <v>57</v>
      </c>
      <c r="F1057" s="172" t="s">
        <v>1263</v>
      </c>
      <c r="G1057" s="172" t="s">
        <v>84</v>
      </c>
      <c r="H1057" s="177">
        <v>1</v>
      </c>
      <c r="I1057" s="178">
        <v>2400</v>
      </c>
      <c r="J1057" s="176">
        <v>46070</v>
      </c>
      <c r="K1057" s="172" t="s">
        <v>93</v>
      </c>
      <c r="L1057" s="172" t="s">
        <v>94</v>
      </c>
      <c r="M1057" s="179">
        <v>0.43</v>
      </c>
      <c r="N1057" s="177"/>
      <c r="O1057" s="177"/>
      <c r="P1057" s="180">
        <v>-11.98</v>
      </c>
    </row>
    <row r="1058" spans="1:16" ht="19.5" hidden="1" customHeight="1">
      <c r="A1058" s="172" t="s">
        <v>2234</v>
      </c>
      <c r="B1058" s="176">
        <v>46073</v>
      </c>
      <c r="C1058" s="172" t="s">
        <v>92</v>
      </c>
      <c r="D1058" s="172" t="s">
        <v>24</v>
      </c>
      <c r="E1058" s="172" t="s">
        <v>60</v>
      </c>
      <c r="F1058" s="172" t="s">
        <v>1426</v>
      </c>
      <c r="G1058" s="172" t="s">
        <v>84</v>
      </c>
      <c r="H1058" s="177">
        <v>1</v>
      </c>
      <c r="I1058" s="178">
        <v>2024</v>
      </c>
      <c r="J1058" s="176">
        <v>46071</v>
      </c>
      <c r="K1058" s="172" t="s">
        <v>93</v>
      </c>
      <c r="L1058" s="172" t="s">
        <v>94</v>
      </c>
      <c r="M1058" s="179">
        <v>0.43</v>
      </c>
      <c r="N1058" s="177"/>
      <c r="O1058" s="177">
        <v>39</v>
      </c>
      <c r="P1058" s="180">
        <v>-132.85</v>
      </c>
    </row>
    <row r="1059" spans="1:16" ht="19.5" hidden="1" customHeight="1">
      <c r="A1059" s="172" t="s">
        <v>2234</v>
      </c>
      <c r="B1059" s="176">
        <v>46073</v>
      </c>
      <c r="C1059" s="172" t="s">
        <v>100</v>
      </c>
      <c r="D1059" s="172" t="s">
        <v>101</v>
      </c>
      <c r="E1059" s="172" t="s">
        <v>60</v>
      </c>
      <c r="F1059" s="172" t="s">
        <v>1426</v>
      </c>
      <c r="G1059" s="172" t="s">
        <v>84</v>
      </c>
      <c r="H1059" s="177">
        <v>1</v>
      </c>
      <c r="I1059" s="178">
        <v>2024</v>
      </c>
      <c r="J1059" s="176">
        <v>46071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899.05</v>
      </c>
    </row>
    <row r="1060" spans="1:16" ht="19.5" hidden="1" customHeight="1">
      <c r="A1060" s="172" t="s">
        <v>2234</v>
      </c>
      <c r="B1060" s="176">
        <v>46073</v>
      </c>
      <c r="C1060" s="172" t="s">
        <v>100</v>
      </c>
      <c r="D1060" s="172" t="s">
        <v>102</v>
      </c>
      <c r="E1060" s="172" t="s">
        <v>60</v>
      </c>
      <c r="F1060" s="172" t="s">
        <v>1426</v>
      </c>
      <c r="G1060" s="172" t="s">
        <v>84</v>
      </c>
      <c r="H1060" s="177">
        <v>1</v>
      </c>
      <c r="I1060" s="178">
        <v>2024</v>
      </c>
      <c r="J1060" s="176">
        <v>46071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8.99</v>
      </c>
    </row>
    <row r="1061" spans="1:16" ht="19.5" hidden="1" customHeight="1">
      <c r="A1061" s="172" t="s">
        <v>2234</v>
      </c>
      <c r="B1061" s="176">
        <v>46073</v>
      </c>
      <c r="C1061" s="172" t="s">
        <v>100</v>
      </c>
      <c r="D1061" s="172" t="s">
        <v>103</v>
      </c>
      <c r="E1061" s="172" t="s">
        <v>60</v>
      </c>
      <c r="F1061" s="172" t="s">
        <v>1426</v>
      </c>
      <c r="G1061" s="172" t="s">
        <v>84</v>
      </c>
      <c r="H1061" s="177">
        <v>1</v>
      </c>
      <c r="I1061" s="178">
        <v>2024</v>
      </c>
      <c r="J1061" s="176">
        <v>46071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1115.96</v>
      </c>
    </row>
    <row r="1062" spans="1:16" ht="19.5" hidden="1" customHeight="1">
      <c r="A1062" s="172" t="s">
        <v>2234</v>
      </c>
      <c r="B1062" s="176">
        <v>46073</v>
      </c>
      <c r="C1062" s="172" t="s">
        <v>104</v>
      </c>
      <c r="D1062" s="172" t="s">
        <v>105</v>
      </c>
      <c r="E1062" s="172" t="s">
        <v>60</v>
      </c>
      <c r="F1062" s="172" t="s">
        <v>1426</v>
      </c>
      <c r="G1062" s="172" t="s">
        <v>84</v>
      </c>
      <c r="H1062" s="177">
        <v>1</v>
      </c>
      <c r="I1062" s="178">
        <v>2024</v>
      </c>
      <c r="J1062" s="176">
        <v>46071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-870.32</v>
      </c>
    </row>
    <row r="1063" spans="1:16" ht="19.5" hidden="1" customHeight="1">
      <c r="A1063" s="172" t="s">
        <v>2234</v>
      </c>
      <c r="B1063" s="176">
        <v>46073</v>
      </c>
      <c r="C1063" s="172" t="s">
        <v>81</v>
      </c>
      <c r="D1063" s="172" t="s">
        <v>95</v>
      </c>
      <c r="E1063" s="172" t="s">
        <v>60</v>
      </c>
      <c r="F1063" s="172" t="s">
        <v>1426</v>
      </c>
      <c r="G1063" s="172" t="s">
        <v>84</v>
      </c>
      <c r="H1063" s="177">
        <v>1</v>
      </c>
      <c r="I1063" s="178">
        <v>2024</v>
      </c>
      <c r="J1063" s="176">
        <v>46071</v>
      </c>
      <c r="K1063" s="172" t="s">
        <v>93</v>
      </c>
      <c r="L1063" s="172" t="s">
        <v>94</v>
      </c>
      <c r="M1063" s="179">
        <v>0.43</v>
      </c>
      <c r="N1063" s="177"/>
      <c r="O1063" s="177"/>
      <c r="P1063" s="180">
        <v>-13.26</v>
      </c>
    </row>
    <row r="1064" spans="1:16" ht="19.5" hidden="1" customHeight="1">
      <c r="A1064" s="172" t="s">
        <v>2235</v>
      </c>
      <c r="B1064" s="176">
        <v>46073</v>
      </c>
      <c r="C1064" s="172" t="s">
        <v>92</v>
      </c>
      <c r="D1064" s="172" t="s">
        <v>24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46068</v>
      </c>
      <c r="K1064" s="172" t="s">
        <v>93</v>
      </c>
      <c r="L1064" s="172" t="s">
        <v>94</v>
      </c>
      <c r="M1064" s="179">
        <v>0.43</v>
      </c>
      <c r="N1064" s="177"/>
      <c r="O1064" s="177">
        <v>36</v>
      </c>
      <c r="P1064" s="180">
        <v>-119.74</v>
      </c>
    </row>
    <row r="1065" spans="1:16" ht="19.5" hidden="1" customHeight="1">
      <c r="A1065" s="172" t="s">
        <v>2235</v>
      </c>
      <c r="B1065" s="176">
        <v>46073</v>
      </c>
      <c r="C1065" s="172" t="s">
        <v>100</v>
      </c>
      <c r="D1065" s="172" t="s">
        <v>101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818.27</v>
      </c>
    </row>
    <row r="1066" spans="1:16" ht="19.5" hidden="1" customHeight="1">
      <c r="A1066" s="172" t="s">
        <v>2235</v>
      </c>
      <c r="B1066" s="176">
        <v>46073</v>
      </c>
      <c r="C1066" s="172" t="s">
        <v>100</v>
      </c>
      <c r="D1066" s="172" t="s">
        <v>102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2350</v>
      </c>
      <c r="J1066" s="176">
        <v>46068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8.18</v>
      </c>
    </row>
    <row r="1067" spans="1:16" ht="19.5" hidden="1" customHeight="1">
      <c r="A1067" s="172" t="s">
        <v>2235</v>
      </c>
      <c r="B1067" s="176">
        <v>46073</v>
      </c>
      <c r="C1067" s="172" t="s">
        <v>100</v>
      </c>
      <c r="D1067" s="172" t="s">
        <v>103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2350</v>
      </c>
      <c r="J1067" s="176">
        <v>46068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1523.55</v>
      </c>
    </row>
    <row r="1068" spans="1:16" ht="19.5" hidden="1" customHeight="1">
      <c r="A1068" s="172" t="s">
        <v>2235</v>
      </c>
      <c r="B1068" s="176">
        <v>46073</v>
      </c>
      <c r="C1068" s="172" t="s">
        <v>104</v>
      </c>
      <c r="D1068" s="172" t="s">
        <v>105</v>
      </c>
      <c r="E1068" s="172" t="s">
        <v>52</v>
      </c>
      <c r="F1068" s="172" t="s">
        <v>90</v>
      </c>
      <c r="G1068" s="172" t="s">
        <v>84</v>
      </c>
      <c r="H1068" s="177">
        <v>1</v>
      </c>
      <c r="I1068" s="178">
        <v>2350</v>
      </c>
      <c r="J1068" s="176">
        <v>46068</v>
      </c>
      <c r="K1068" s="172" t="s">
        <v>93</v>
      </c>
      <c r="L1068" s="172" t="s">
        <v>94</v>
      </c>
      <c r="M1068" s="179">
        <v>0.43</v>
      </c>
      <c r="N1068" s="177"/>
      <c r="O1068" s="177"/>
      <c r="P1068" s="180">
        <v>-1010.5</v>
      </c>
    </row>
    <row r="1069" spans="1:16" ht="19.5" hidden="1" customHeight="1">
      <c r="A1069" s="172" t="s">
        <v>2235</v>
      </c>
      <c r="B1069" s="176">
        <v>46073</v>
      </c>
      <c r="C1069" s="172" t="s">
        <v>81</v>
      </c>
      <c r="D1069" s="172" t="s">
        <v>95</v>
      </c>
      <c r="E1069" s="172" t="s">
        <v>52</v>
      </c>
      <c r="F1069" s="172" t="s">
        <v>90</v>
      </c>
      <c r="G1069" s="172" t="s">
        <v>84</v>
      </c>
      <c r="H1069" s="177">
        <v>1</v>
      </c>
      <c r="I1069" s="178">
        <v>2350</v>
      </c>
      <c r="J1069" s="176">
        <v>46068</v>
      </c>
      <c r="K1069" s="172" t="s">
        <v>93</v>
      </c>
      <c r="L1069" s="172" t="s">
        <v>94</v>
      </c>
      <c r="M1069" s="179">
        <v>0.43</v>
      </c>
      <c r="N1069" s="177"/>
      <c r="O1069" s="177"/>
      <c r="P1069" s="180">
        <v>-12.56</v>
      </c>
    </row>
    <row r="1070" spans="1:16" ht="19.5" hidden="1" customHeight="1">
      <c r="A1070" s="172" t="s">
        <v>2232</v>
      </c>
      <c r="B1070" s="176">
        <v>46073</v>
      </c>
      <c r="C1070" s="172" t="s">
        <v>81</v>
      </c>
      <c r="D1070" s="172" t="s">
        <v>82</v>
      </c>
      <c r="E1070" s="172" t="s">
        <v>56</v>
      </c>
      <c r="F1070" s="172" t="s">
        <v>1213</v>
      </c>
      <c r="G1070" s="172" t="s">
        <v>84</v>
      </c>
      <c r="H1070" s="177">
        <v>1</v>
      </c>
      <c r="I1070" s="178">
        <v>0</v>
      </c>
      <c r="J1070" s="176">
        <v>46070</v>
      </c>
      <c r="K1070" s="172" t="s">
        <v>85</v>
      </c>
      <c r="L1070" s="172" t="s">
        <v>85</v>
      </c>
      <c r="M1070" s="179">
        <v>0</v>
      </c>
      <c r="N1070" s="177"/>
      <c r="O1070" s="177"/>
      <c r="P1070" s="180">
        <v>-21.06</v>
      </c>
    </row>
    <row r="1071" spans="1:16" ht="19.5" hidden="1" customHeight="1">
      <c r="A1071" s="172" t="s">
        <v>2233</v>
      </c>
      <c r="B1071" s="176">
        <v>46073</v>
      </c>
      <c r="C1071" s="172" t="s">
        <v>81</v>
      </c>
      <c r="D1071" s="172" t="s">
        <v>82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0</v>
      </c>
      <c r="J1071" s="176">
        <v>46070</v>
      </c>
      <c r="K1071" s="172" t="s">
        <v>85</v>
      </c>
      <c r="L1071" s="172" t="s">
        <v>85</v>
      </c>
      <c r="M1071" s="179">
        <v>0</v>
      </c>
      <c r="N1071" s="177"/>
      <c r="O1071" s="177"/>
      <c r="P1071" s="180">
        <v>-19.25</v>
      </c>
    </row>
    <row r="1072" spans="1:16" ht="19.5" hidden="1" customHeight="1">
      <c r="A1072" s="172" t="s">
        <v>2236</v>
      </c>
      <c r="B1072" s="176">
        <v>46073</v>
      </c>
      <c r="C1072" s="172" t="s">
        <v>92</v>
      </c>
      <c r="D1072" s="172" t="s">
        <v>24</v>
      </c>
      <c r="E1072" s="172" t="s">
        <v>58</v>
      </c>
      <c r="F1072" s="172" t="s">
        <v>1300</v>
      </c>
      <c r="G1072" s="172" t="s">
        <v>84</v>
      </c>
      <c r="H1072" s="177">
        <v>1</v>
      </c>
      <c r="I1072" s="178">
        <v>2400</v>
      </c>
      <c r="J1072" s="176">
        <v>46070</v>
      </c>
      <c r="K1072" s="172" t="s">
        <v>93</v>
      </c>
      <c r="L1072" s="172" t="s">
        <v>94</v>
      </c>
      <c r="M1072" s="179">
        <v>0.43</v>
      </c>
      <c r="N1072" s="177"/>
      <c r="O1072" s="177">
        <v>39</v>
      </c>
      <c r="P1072" s="180">
        <v>-141.87</v>
      </c>
    </row>
    <row r="1073" spans="1:16" ht="19.5" hidden="1" customHeight="1">
      <c r="A1073" s="172" t="s">
        <v>2236</v>
      </c>
      <c r="B1073" s="176">
        <v>46073</v>
      </c>
      <c r="C1073" s="172" t="s">
        <v>100</v>
      </c>
      <c r="D1073" s="172" t="s">
        <v>101</v>
      </c>
      <c r="E1073" s="172" t="s">
        <v>58</v>
      </c>
      <c r="F1073" s="172" t="s">
        <v>1300</v>
      </c>
      <c r="G1073" s="172" t="s">
        <v>84</v>
      </c>
      <c r="H1073" s="177">
        <v>1</v>
      </c>
      <c r="I1073" s="178">
        <v>2400</v>
      </c>
      <c r="J1073" s="176">
        <v>46070</v>
      </c>
      <c r="K1073" s="172" t="s">
        <v>93</v>
      </c>
      <c r="L1073" s="172" t="s">
        <v>94</v>
      </c>
      <c r="M1073" s="179">
        <v>0</v>
      </c>
      <c r="N1073" s="177"/>
      <c r="O1073" s="177"/>
      <c r="P1073" s="180">
        <v>1313.69</v>
      </c>
    </row>
    <row r="1074" spans="1:16" ht="19.5" hidden="1" customHeight="1">
      <c r="A1074" s="172" t="s">
        <v>2236</v>
      </c>
      <c r="B1074" s="176">
        <v>46073</v>
      </c>
      <c r="C1074" s="172" t="s">
        <v>100</v>
      </c>
      <c r="D1074" s="172" t="s">
        <v>102</v>
      </c>
      <c r="E1074" s="172" t="s">
        <v>58</v>
      </c>
      <c r="F1074" s="172" t="s">
        <v>1300</v>
      </c>
      <c r="G1074" s="172" t="s">
        <v>84</v>
      </c>
      <c r="H1074" s="177">
        <v>1</v>
      </c>
      <c r="I1074" s="178">
        <v>2400</v>
      </c>
      <c r="J1074" s="176">
        <v>46070</v>
      </c>
      <c r="K1074" s="172" t="s">
        <v>93</v>
      </c>
      <c r="L1074" s="172" t="s">
        <v>94</v>
      </c>
      <c r="M1074" s="179">
        <v>0</v>
      </c>
      <c r="N1074" s="177"/>
      <c r="O1074" s="177"/>
      <c r="P1074" s="180">
        <v>0</v>
      </c>
    </row>
    <row r="1075" spans="1:16" ht="19.5" hidden="1" customHeight="1">
      <c r="A1075" s="172" t="s">
        <v>2236</v>
      </c>
      <c r="B1075" s="176">
        <v>46073</v>
      </c>
      <c r="C1075" s="172" t="s">
        <v>100</v>
      </c>
      <c r="D1075" s="172" t="s">
        <v>103</v>
      </c>
      <c r="E1075" s="172" t="s">
        <v>58</v>
      </c>
      <c r="F1075" s="172" t="s">
        <v>1300</v>
      </c>
      <c r="G1075" s="172" t="s">
        <v>84</v>
      </c>
      <c r="H1075" s="177">
        <v>1</v>
      </c>
      <c r="I1075" s="178">
        <v>2400</v>
      </c>
      <c r="J1075" s="176">
        <v>46070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1086.31</v>
      </c>
    </row>
    <row r="1076" spans="1:16" ht="19.5" hidden="1" customHeight="1">
      <c r="A1076" s="172" t="s">
        <v>2236</v>
      </c>
      <c r="B1076" s="176">
        <v>46073</v>
      </c>
      <c r="C1076" s="172" t="s">
        <v>104</v>
      </c>
      <c r="D1076" s="172" t="s">
        <v>105</v>
      </c>
      <c r="E1076" s="172" t="s">
        <v>58</v>
      </c>
      <c r="F1076" s="172" t="s">
        <v>1300</v>
      </c>
      <c r="G1076" s="172" t="s">
        <v>84</v>
      </c>
      <c r="H1076" s="177">
        <v>1</v>
      </c>
      <c r="I1076" s="178">
        <v>2400</v>
      </c>
      <c r="J1076" s="176">
        <v>46070</v>
      </c>
      <c r="K1076" s="172" t="s">
        <v>93</v>
      </c>
      <c r="L1076" s="172" t="s">
        <v>94</v>
      </c>
      <c r="M1076" s="179">
        <v>0.43</v>
      </c>
      <c r="N1076" s="177"/>
      <c r="O1076" s="177"/>
      <c r="P1076" s="180">
        <v>-1032</v>
      </c>
    </row>
    <row r="1077" spans="1:16" ht="19.5" hidden="1" customHeight="1">
      <c r="A1077" s="172" t="s">
        <v>2236</v>
      </c>
      <c r="B1077" s="176">
        <v>46073</v>
      </c>
      <c r="C1077" s="172" t="s">
        <v>81</v>
      </c>
      <c r="D1077" s="172" t="s">
        <v>95</v>
      </c>
      <c r="E1077" s="172" t="s">
        <v>58</v>
      </c>
      <c r="F1077" s="172" t="s">
        <v>1300</v>
      </c>
      <c r="G1077" s="172" t="s">
        <v>84</v>
      </c>
      <c r="H1077" s="177">
        <v>1</v>
      </c>
      <c r="I1077" s="178">
        <v>2400</v>
      </c>
      <c r="J1077" s="176">
        <v>46070</v>
      </c>
      <c r="K1077" s="172" t="s">
        <v>93</v>
      </c>
      <c r="L1077" s="172" t="s">
        <v>94</v>
      </c>
      <c r="M1077" s="179">
        <v>0.43</v>
      </c>
      <c r="N1077" s="177"/>
      <c r="O1077" s="177"/>
      <c r="P1077" s="180">
        <v>-12.21</v>
      </c>
    </row>
    <row r="1078" spans="1:16" ht="19.5" hidden="1" customHeight="1">
      <c r="A1078" s="172" t="s">
        <v>2235</v>
      </c>
      <c r="B1078" s="176">
        <v>46073</v>
      </c>
      <c r="C1078" s="172" t="s">
        <v>81</v>
      </c>
      <c r="D1078" s="172" t="s">
        <v>82</v>
      </c>
      <c r="E1078" s="172" t="s">
        <v>52</v>
      </c>
      <c r="F1078" s="172" t="s">
        <v>90</v>
      </c>
      <c r="G1078" s="172" t="s">
        <v>84</v>
      </c>
      <c r="H1078" s="177">
        <v>1</v>
      </c>
      <c r="I1078" s="178">
        <v>0</v>
      </c>
      <c r="J1078" s="176">
        <v>46068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-15.55</v>
      </c>
    </row>
    <row r="1079" spans="1:16" ht="19.5" hidden="1" customHeight="1">
      <c r="A1079" s="172" t="s">
        <v>2237</v>
      </c>
      <c r="B1079" s="176">
        <v>46073</v>
      </c>
      <c r="C1079" s="172" t="s">
        <v>81</v>
      </c>
      <c r="D1079" s="172" t="s">
        <v>82</v>
      </c>
      <c r="E1079" s="172" t="s">
        <v>60</v>
      </c>
      <c r="F1079" s="172" t="s">
        <v>1426</v>
      </c>
      <c r="G1079" s="172" t="s">
        <v>84</v>
      </c>
      <c r="H1079" s="177">
        <v>1</v>
      </c>
      <c r="I1079" s="178">
        <v>0</v>
      </c>
      <c r="J1079" s="176">
        <v>46073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-20.28</v>
      </c>
    </row>
    <row r="1080" spans="1:16" ht="19.5" hidden="1" customHeight="1">
      <c r="A1080" s="172" t="s">
        <v>2236</v>
      </c>
      <c r="B1080" s="176">
        <v>46073</v>
      </c>
      <c r="C1080" s="172" t="s">
        <v>81</v>
      </c>
      <c r="D1080" s="172" t="s">
        <v>82</v>
      </c>
      <c r="E1080" s="172" t="s">
        <v>58</v>
      </c>
      <c r="F1080" s="172" t="s">
        <v>1300</v>
      </c>
      <c r="G1080" s="172" t="s">
        <v>84</v>
      </c>
      <c r="H1080" s="177">
        <v>1</v>
      </c>
      <c r="I1080" s="178">
        <v>0</v>
      </c>
      <c r="J1080" s="176">
        <v>46070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-13.4</v>
      </c>
    </row>
    <row r="1081" spans="1:16" ht="19.5" hidden="1" customHeight="1">
      <c r="A1081" s="172" t="s">
        <v>2238</v>
      </c>
      <c r="B1081" s="176">
        <v>46073</v>
      </c>
      <c r="C1081" s="172" t="s">
        <v>92</v>
      </c>
      <c r="D1081" s="172" t="s">
        <v>24</v>
      </c>
      <c r="E1081" s="172" t="s">
        <v>58</v>
      </c>
      <c r="F1081" s="172" t="s">
        <v>1300</v>
      </c>
      <c r="G1081" s="172" t="s">
        <v>84</v>
      </c>
      <c r="H1081" s="177">
        <v>1</v>
      </c>
      <c r="I1081" s="178">
        <v>2400</v>
      </c>
      <c r="J1081" s="176">
        <v>46070</v>
      </c>
      <c r="K1081" s="172" t="s">
        <v>93</v>
      </c>
      <c r="L1081" s="172" t="s">
        <v>94</v>
      </c>
      <c r="M1081" s="179">
        <v>0.43</v>
      </c>
      <c r="N1081" s="177"/>
      <c r="O1081" s="177">
        <v>39</v>
      </c>
      <c r="P1081" s="180">
        <v>-141.87</v>
      </c>
    </row>
    <row r="1082" spans="1:16" ht="19.5" hidden="1" customHeight="1">
      <c r="A1082" s="172" t="s">
        <v>2238</v>
      </c>
      <c r="B1082" s="176">
        <v>46073</v>
      </c>
      <c r="C1082" s="172" t="s">
        <v>100</v>
      </c>
      <c r="D1082" s="172" t="s">
        <v>101</v>
      </c>
      <c r="E1082" s="172" t="s">
        <v>58</v>
      </c>
      <c r="F1082" s="172" t="s">
        <v>1300</v>
      </c>
      <c r="G1082" s="172" t="s">
        <v>84</v>
      </c>
      <c r="H1082" s="177">
        <v>1</v>
      </c>
      <c r="I1082" s="178">
        <v>2400</v>
      </c>
      <c r="J1082" s="176">
        <v>46070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1011.43</v>
      </c>
    </row>
    <row r="1083" spans="1:16" ht="19.5" hidden="1" customHeight="1">
      <c r="A1083" s="172" t="s">
        <v>2238</v>
      </c>
      <c r="B1083" s="176">
        <v>46073</v>
      </c>
      <c r="C1083" s="172" t="s">
        <v>100</v>
      </c>
      <c r="D1083" s="172" t="s">
        <v>102</v>
      </c>
      <c r="E1083" s="172" t="s">
        <v>58</v>
      </c>
      <c r="F1083" s="172" t="s">
        <v>1300</v>
      </c>
      <c r="G1083" s="172" t="s">
        <v>84</v>
      </c>
      <c r="H1083" s="177">
        <v>1</v>
      </c>
      <c r="I1083" s="178">
        <v>2400</v>
      </c>
      <c r="J1083" s="176">
        <v>46070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10.11</v>
      </c>
    </row>
    <row r="1084" spans="1:16" ht="19.5" hidden="1" customHeight="1">
      <c r="A1084" s="172" t="s">
        <v>2238</v>
      </c>
      <c r="B1084" s="176">
        <v>46073</v>
      </c>
      <c r="C1084" s="172" t="s">
        <v>100</v>
      </c>
      <c r="D1084" s="172" t="s">
        <v>103</v>
      </c>
      <c r="E1084" s="172" t="s">
        <v>58</v>
      </c>
      <c r="F1084" s="172" t="s">
        <v>1300</v>
      </c>
      <c r="G1084" s="172" t="s">
        <v>84</v>
      </c>
      <c r="H1084" s="177">
        <v>1</v>
      </c>
      <c r="I1084" s="178">
        <v>2400</v>
      </c>
      <c r="J1084" s="176">
        <v>46070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1378.46</v>
      </c>
    </row>
    <row r="1085" spans="1:16" ht="19.5" hidden="1" customHeight="1">
      <c r="A1085" s="172" t="s">
        <v>2238</v>
      </c>
      <c r="B1085" s="176">
        <v>46073</v>
      </c>
      <c r="C1085" s="172" t="s">
        <v>104</v>
      </c>
      <c r="D1085" s="172" t="s">
        <v>105</v>
      </c>
      <c r="E1085" s="172" t="s">
        <v>58</v>
      </c>
      <c r="F1085" s="172" t="s">
        <v>1300</v>
      </c>
      <c r="G1085" s="172" t="s">
        <v>84</v>
      </c>
      <c r="H1085" s="177">
        <v>1</v>
      </c>
      <c r="I1085" s="178">
        <v>2400</v>
      </c>
      <c r="J1085" s="176">
        <v>46070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-1032</v>
      </c>
    </row>
    <row r="1086" spans="1:16" ht="19.5" hidden="1" customHeight="1">
      <c r="A1086" s="172" t="s">
        <v>2238</v>
      </c>
      <c r="B1086" s="176">
        <v>46073</v>
      </c>
      <c r="C1086" s="172" t="s">
        <v>81</v>
      </c>
      <c r="D1086" s="172" t="s">
        <v>95</v>
      </c>
      <c r="E1086" s="172" t="s">
        <v>58</v>
      </c>
      <c r="F1086" s="172" t="s">
        <v>1300</v>
      </c>
      <c r="G1086" s="172" t="s">
        <v>84</v>
      </c>
      <c r="H1086" s="177">
        <v>1</v>
      </c>
      <c r="I1086" s="178">
        <v>2400</v>
      </c>
      <c r="J1086" s="176">
        <v>46070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-16.77</v>
      </c>
    </row>
    <row r="1087" spans="1:16" ht="19.5" hidden="1" customHeight="1">
      <c r="A1087" s="172" t="s">
        <v>2239</v>
      </c>
      <c r="B1087" s="176">
        <v>46073</v>
      </c>
      <c r="C1087" s="172" t="s">
        <v>81</v>
      </c>
      <c r="D1087" s="172" t="s">
        <v>82</v>
      </c>
      <c r="E1087" s="172" t="s">
        <v>40</v>
      </c>
      <c r="F1087" s="172" t="s">
        <v>197</v>
      </c>
      <c r="G1087" s="172" t="s">
        <v>84</v>
      </c>
      <c r="H1087" s="177">
        <v>1</v>
      </c>
      <c r="I1087" s="178">
        <v>0</v>
      </c>
      <c r="J1087" s="176">
        <v>46073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-27.48</v>
      </c>
    </row>
    <row r="1088" spans="1:16" ht="19.5" hidden="1" customHeight="1">
      <c r="A1088" s="172" t="s">
        <v>2240</v>
      </c>
      <c r="B1088" s="176">
        <v>46073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2350</v>
      </c>
      <c r="J1088" s="176">
        <v>46071</v>
      </c>
      <c r="K1088" s="172" t="s">
        <v>93</v>
      </c>
      <c r="L1088" s="172" t="s">
        <v>94</v>
      </c>
      <c r="M1088" s="179">
        <v>0.43</v>
      </c>
      <c r="N1088" s="177"/>
      <c r="O1088" s="177">
        <v>39</v>
      </c>
      <c r="P1088" s="180">
        <v>-140.66999999999999</v>
      </c>
    </row>
    <row r="1089" spans="1:16" ht="19.5" hidden="1" customHeight="1">
      <c r="A1089" s="172" t="s">
        <v>2240</v>
      </c>
      <c r="B1089" s="176">
        <v>46073</v>
      </c>
      <c r="C1089" s="172" t="s">
        <v>100</v>
      </c>
      <c r="D1089" s="172" t="s">
        <v>101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2350</v>
      </c>
      <c r="J1089" s="176">
        <v>46071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1184.76</v>
      </c>
    </row>
    <row r="1090" spans="1:16" ht="19.5" hidden="1" customHeight="1">
      <c r="A1090" s="172" t="s">
        <v>2240</v>
      </c>
      <c r="B1090" s="176">
        <v>46073</v>
      </c>
      <c r="C1090" s="172" t="s">
        <v>100</v>
      </c>
      <c r="D1090" s="172" t="s">
        <v>102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2350</v>
      </c>
      <c r="J1090" s="176">
        <v>46071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0</v>
      </c>
    </row>
    <row r="1091" spans="1:16" ht="19.5" hidden="1" customHeight="1">
      <c r="A1091" s="172" t="s">
        <v>2240</v>
      </c>
      <c r="B1091" s="176">
        <v>46073</v>
      </c>
      <c r="C1091" s="172" t="s">
        <v>100</v>
      </c>
      <c r="D1091" s="172" t="s">
        <v>103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2350</v>
      </c>
      <c r="J1091" s="176">
        <v>46071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1165.24</v>
      </c>
    </row>
    <row r="1092" spans="1:16" ht="19.5" hidden="1" customHeight="1">
      <c r="A1092" s="172" t="s">
        <v>2240</v>
      </c>
      <c r="B1092" s="176">
        <v>46073</v>
      </c>
      <c r="C1092" s="172" t="s">
        <v>104</v>
      </c>
      <c r="D1092" s="172" t="s">
        <v>105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2350</v>
      </c>
      <c r="J1092" s="176">
        <v>46071</v>
      </c>
      <c r="K1092" s="172" t="s">
        <v>93</v>
      </c>
      <c r="L1092" s="172" t="s">
        <v>94</v>
      </c>
      <c r="M1092" s="179">
        <v>0.43</v>
      </c>
      <c r="N1092" s="177"/>
      <c r="O1092" s="177"/>
      <c r="P1092" s="180">
        <v>-1010.5</v>
      </c>
    </row>
    <row r="1093" spans="1:16" ht="19.5" hidden="1" customHeight="1">
      <c r="A1093" s="172" t="s">
        <v>2240</v>
      </c>
      <c r="B1093" s="176">
        <v>46073</v>
      </c>
      <c r="C1093" s="172" t="s">
        <v>81</v>
      </c>
      <c r="D1093" s="172" t="s">
        <v>95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2350</v>
      </c>
      <c r="J1093" s="176">
        <v>46071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-25</v>
      </c>
    </row>
    <row r="1094" spans="1:16" ht="19.5" hidden="1" customHeight="1">
      <c r="A1094" s="172" t="s">
        <v>2241</v>
      </c>
      <c r="B1094" s="176">
        <v>46073</v>
      </c>
      <c r="C1094" s="172" t="s">
        <v>81</v>
      </c>
      <c r="D1094" s="172" t="s">
        <v>82</v>
      </c>
      <c r="E1094" s="172" t="s">
        <v>42</v>
      </c>
      <c r="F1094" s="172" t="s">
        <v>89</v>
      </c>
      <c r="G1094" s="172" t="s">
        <v>84</v>
      </c>
      <c r="H1094" s="177">
        <v>3</v>
      </c>
      <c r="I1094" s="178">
        <v>0</v>
      </c>
      <c r="J1094" s="176">
        <v>46073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-33.06</v>
      </c>
    </row>
    <row r="1095" spans="1:16" ht="19.5" hidden="1" customHeight="1">
      <c r="A1095" s="172" t="s">
        <v>2242</v>
      </c>
      <c r="B1095" s="176">
        <v>46073</v>
      </c>
      <c r="C1095" s="172" t="s">
        <v>92</v>
      </c>
      <c r="D1095" s="172" t="s">
        <v>24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2350</v>
      </c>
      <c r="J1095" s="176">
        <v>46071</v>
      </c>
      <c r="K1095" s="172" t="s">
        <v>93</v>
      </c>
      <c r="L1095" s="172" t="s">
        <v>94</v>
      </c>
      <c r="M1095" s="179">
        <v>0.43</v>
      </c>
      <c r="N1095" s="177"/>
      <c r="O1095" s="177">
        <v>39</v>
      </c>
      <c r="P1095" s="180">
        <v>-140.66999999999999</v>
      </c>
    </row>
    <row r="1096" spans="1:16" ht="19.5" hidden="1" customHeight="1">
      <c r="A1096" s="172" t="s">
        <v>2242</v>
      </c>
      <c r="B1096" s="176">
        <v>46073</v>
      </c>
      <c r="C1096" s="172" t="s">
        <v>100</v>
      </c>
      <c r="D1096" s="172" t="s">
        <v>101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2350</v>
      </c>
      <c r="J1096" s="176">
        <v>46071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1200.57</v>
      </c>
    </row>
    <row r="1097" spans="1:16" ht="19.5" hidden="1" customHeight="1">
      <c r="A1097" s="172" t="s">
        <v>2242</v>
      </c>
      <c r="B1097" s="176">
        <v>46073</v>
      </c>
      <c r="C1097" s="172" t="s">
        <v>100</v>
      </c>
      <c r="D1097" s="172" t="s">
        <v>102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2350</v>
      </c>
      <c r="J1097" s="176">
        <v>46071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hidden="1" customHeight="1">
      <c r="A1098" s="172" t="s">
        <v>2242</v>
      </c>
      <c r="B1098" s="176">
        <v>46073</v>
      </c>
      <c r="C1098" s="172" t="s">
        <v>100</v>
      </c>
      <c r="D1098" s="172" t="s">
        <v>103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2350</v>
      </c>
      <c r="J1098" s="176">
        <v>46071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1149.43</v>
      </c>
    </row>
    <row r="1099" spans="1:16" ht="19.5" hidden="1" customHeight="1">
      <c r="A1099" s="172" t="s">
        <v>2242</v>
      </c>
      <c r="B1099" s="176">
        <v>46073</v>
      </c>
      <c r="C1099" s="172" t="s">
        <v>104</v>
      </c>
      <c r="D1099" s="172" t="s">
        <v>105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2350</v>
      </c>
      <c r="J1099" s="176">
        <v>46071</v>
      </c>
      <c r="K1099" s="172" t="s">
        <v>93</v>
      </c>
      <c r="L1099" s="172" t="s">
        <v>94</v>
      </c>
      <c r="M1099" s="179">
        <v>0.43</v>
      </c>
      <c r="N1099" s="177"/>
      <c r="O1099" s="177"/>
      <c r="P1099" s="180">
        <v>-1010.5</v>
      </c>
    </row>
    <row r="1100" spans="1:16" ht="19.5" hidden="1" customHeight="1">
      <c r="A1100" s="172" t="s">
        <v>2242</v>
      </c>
      <c r="B1100" s="176">
        <v>46073</v>
      </c>
      <c r="C1100" s="172" t="s">
        <v>81</v>
      </c>
      <c r="D1100" s="172" t="s">
        <v>95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2350</v>
      </c>
      <c r="J1100" s="176">
        <v>46071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-11.93</v>
      </c>
    </row>
    <row r="1101" spans="1:16" ht="19.5" hidden="1" customHeight="1">
      <c r="A1101" s="172" t="s">
        <v>2242</v>
      </c>
      <c r="B1101" s="176">
        <v>46073</v>
      </c>
      <c r="C1101" s="172" t="s">
        <v>81</v>
      </c>
      <c r="D1101" s="172" t="s">
        <v>82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0</v>
      </c>
      <c r="J1101" s="176">
        <v>46071</v>
      </c>
      <c r="K1101" s="172" t="s">
        <v>85</v>
      </c>
      <c r="L1101" s="172" t="s">
        <v>85</v>
      </c>
      <c r="M1101" s="179">
        <v>0</v>
      </c>
      <c r="N1101" s="177"/>
      <c r="O1101" s="177"/>
      <c r="P1101" s="180">
        <v>-12.01</v>
      </c>
    </row>
    <row r="1102" spans="1:16" ht="19.5" hidden="1" customHeight="1">
      <c r="A1102" s="172" t="s">
        <v>2243</v>
      </c>
      <c r="B1102" s="176">
        <v>46073</v>
      </c>
      <c r="C1102" s="172" t="s">
        <v>81</v>
      </c>
      <c r="D1102" s="172" t="s">
        <v>82</v>
      </c>
      <c r="E1102" s="172" t="s">
        <v>42</v>
      </c>
      <c r="F1102" s="172" t="s">
        <v>89</v>
      </c>
      <c r="G1102" s="172" t="s">
        <v>84</v>
      </c>
      <c r="H1102" s="177">
        <v>1</v>
      </c>
      <c r="I1102" s="178">
        <v>0</v>
      </c>
      <c r="J1102" s="176">
        <v>46073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-20.36</v>
      </c>
    </row>
    <row r="1103" spans="1:16" ht="19.5" hidden="1" customHeight="1">
      <c r="A1103" s="172" t="s">
        <v>2045</v>
      </c>
      <c r="B1103" s="176">
        <v>46073</v>
      </c>
      <c r="C1103" s="172" t="s">
        <v>92</v>
      </c>
      <c r="D1103" s="172" t="s">
        <v>272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0</v>
      </c>
      <c r="J1103" s="176">
        <v>46068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0</v>
      </c>
    </row>
    <row r="1104" spans="1:16" ht="19.5" hidden="1" customHeight="1">
      <c r="A1104" s="172" t="s">
        <v>2045</v>
      </c>
      <c r="B1104" s="176">
        <v>46073</v>
      </c>
      <c r="C1104" s="172" t="s">
        <v>92</v>
      </c>
      <c r="D1104" s="172" t="s">
        <v>97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0</v>
      </c>
      <c r="J1104" s="176">
        <v>46068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-56.94</v>
      </c>
    </row>
    <row r="1105" spans="1:16" ht="19.5" hidden="1" customHeight="1">
      <c r="A1105" s="172" t="s">
        <v>2045</v>
      </c>
      <c r="B1105" s="176">
        <v>46073</v>
      </c>
      <c r="C1105" s="172" t="s">
        <v>81</v>
      </c>
      <c r="D1105" s="172" t="s">
        <v>98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46068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-15</v>
      </c>
    </row>
    <row r="1106" spans="1:16" ht="19.5" hidden="1" customHeight="1">
      <c r="A1106" s="172" t="s">
        <v>2244</v>
      </c>
      <c r="B1106" s="176">
        <v>46073</v>
      </c>
      <c r="C1106" s="172" t="s">
        <v>92</v>
      </c>
      <c r="D1106" s="172" t="s">
        <v>24</v>
      </c>
      <c r="E1106" s="172" t="s">
        <v>42</v>
      </c>
      <c r="F1106" s="172" t="s">
        <v>89</v>
      </c>
      <c r="G1106" s="172" t="s">
        <v>84</v>
      </c>
      <c r="H1106" s="177">
        <v>1</v>
      </c>
      <c r="I1106" s="178">
        <v>2350</v>
      </c>
      <c r="J1106" s="176">
        <v>46068</v>
      </c>
      <c r="K1106" s="172" t="s">
        <v>93</v>
      </c>
      <c r="L1106" s="172" t="s">
        <v>94</v>
      </c>
      <c r="M1106" s="179">
        <v>0.43</v>
      </c>
      <c r="N1106" s="177"/>
      <c r="O1106" s="177">
        <v>36</v>
      </c>
      <c r="P1106" s="180">
        <v>-105.91</v>
      </c>
    </row>
    <row r="1107" spans="1:16" ht="19.5" hidden="1" customHeight="1">
      <c r="A1107" s="172" t="s">
        <v>2244</v>
      </c>
      <c r="B1107" s="176">
        <v>46073</v>
      </c>
      <c r="C1107" s="172" t="s">
        <v>100</v>
      </c>
      <c r="D1107" s="172" t="s">
        <v>101</v>
      </c>
      <c r="E1107" s="172" t="s">
        <v>42</v>
      </c>
      <c r="F1107" s="172" t="s">
        <v>89</v>
      </c>
      <c r="G1107" s="172" t="s">
        <v>84</v>
      </c>
      <c r="H1107" s="177">
        <v>1</v>
      </c>
      <c r="I1107" s="178">
        <v>2350</v>
      </c>
      <c r="J1107" s="176">
        <v>46068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860.95</v>
      </c>
    </row>
    <row r="1108" spans="1:16" ht="19.5" hidden="1" customHeight="1">
      <c r="A1108" s="172" t="s">
        <v>2244</v>
      </c>
      <c r="B1108" s="176">
        <v>46073</v>
      </c>
      <c r="C1108" s="172" t="s">
        <v>100</v>
      </c>
      <c r="D1108" s="172" t="s">
        <v>102</v>
      </c>
      <c r="E1108" s="172" t="s">
        <v>42</v>
      </c>
      <c r="F1108" s="172" t="s">
        <v>89</v>
      </c>
      <c r="G1108" s="172" t="s">
        <v>84</v>
      </c>
      <c r="H1108" s="177">
        <v>1</v>
      </c>
      <c r="I1108" s="178">
        <v>2350</v>
      </c>
      <c r="J1108" s="176">
        <v>46068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8.61</v>
      </c>
    </row>
    <row r="1109" spans="1:16" ht="19.5" hidden="1" customHeight="1">
      <c r="A1109" s="172" t="s">
        <v>2244</v>
      </c>
      <c r="B1109" s="176">
        <v>46073</v>
      </c>
      <c r="C1109" s="172" t="s">
        <v>100</v>
      </c>
      <c r="D1109" s="172" t="s">
        <v>103</v>
      </c>
      <c r="E1109" s="172" t="s">
        <v>42</v>
      </c>
      <c r="F1109" s="172" t="s">
        <v>89</v>
      </c>
      <c r="G1109" s="172" t="s">
        <v>84</v>
      </c>
      <c r="H1109" s="177">
        <v>1</v>
      </c>
      <c r="I1109" s="178">
        <v>2350</v>
      </c>
      <c r="J1109" s="176">
        <v>46068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1480.44</v>
      </c>
    </row>
    <row r="1110" spans="1:16" ht="19.5" hidden="1" customHeight="1">
      <c r="A1110" s="172" t="s">
        <v>2244</v>
      </c>
      <c r="B1110" s="176">
        <v>46073</v>
      </c>
      <c r="C1110" s="172" t="s">
        <v>104</v>
      </c>
      <c r="D1110" s="172" t="s">
        <v>105</v>
      </c>
      <c r="E1110" s="172" t="s">
        <v>42</v>
      </c>
      <c r="F1110" s="172" t="s">
        <v>89</v>
      </c>
      <c r="G1110" s="172" t="s">
        <v>84</v>
      </c>
      <c r="H1110" s="177">
        <v>1</v>
      </c>
      <c r="I1110" s="178">
        <v>2350</v>
      </c>
      <c r="J1110" s="176">
        <v>46068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-1010.5</v>
      </c>
    </row>
    <row r="1111" spans="1:16" ht="19.5" hidden="1" customHeight="1">
      <c r="A1111" s="172" t="s">
        <v>2244</v>
      </c>
      <c r="B1111" s="176">
        <v>46073</v>
      </c>
      <c r="C1111" s="172" t="s">
        <v>81</v>
      </c>
      <c r="D1111" s="172" t="s">
        <v>95</v>
      </c>
      <c r="E1111" s="172" t="s">
        <v>42</v>
      </c>
      <c r="F1111" s="172" t="s">
        <v>89</v>
      </c>
      <c r="G1111" s="172" t="s">
        <v>84</v>
      </c>
      <c r="H1111" s="177">
        <v>1</v>
      </c>
      <c r="I1111" s="178">
        <v>2350</v>
      </c>
      <c r="J1111" s="176">
        <v>46068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-12.01</v>
      </c>
    </row>
    <row r="1112" spans="1:16" ht="19.5" hidden="1" customHeight="1">
      <c r="A1112" s="172" t="s">
        <v>2244</v>
      </c>
      <c r="B1112" s="176">
        <v>46073</v>
      </c>
      <c r="C1112" s="172" t="s">
        <v>81</v>
      </c>
      <c r="D1112" s="172" t="s">
        <v>82</v>
      </c>
      <c r="E1112" s="172" t="s">
        <v>42</v>
      </c>
      <c r="F1112" s="172" t="s">
        <v>89</v>
      </c>
      <c r="G1112" s="172" t="s">
        <v>84</v>
      </c>
      <c r="H1112" s="177">
        <v>1</v>
      </c>
      <c r="I1112" s="178">
        <v>0</v>
      </c>
      <c r="J1112" s="176">
        <v>46068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-16.36</v>
      </c>
    </row>
    <row r="1113" spans="1:16" ht="19.5" hidden="1" customHeight="1">
      <c r="A1113" s="172" t="s">
        <v>2245</v>
      </c>
      <c r="B1113" s="176">
        <v>46073</v>
      </c>
      <c r="C1113" s="172" t="s">
        <v>92</v>
      </c>
      <c r="D1113" s="172" t="s">
        <v>24</v>
      </c>
      <c r="E1113" s="172" t="s">
        <v>42</v>
      </c>
      <c r="F1113" s="172" t="s">
        <v>89</v>
      </c>
      <c r="G1113" s="172" t="s">
        <v>84</v>
      </c>
      <c r="H1113" s="177">
        <v>1</v>
      </c>
      <c r="I1113" s="178">
        <v>2350</v>
      </c>
      <c r="J1113" s="176">
        <v>46070</v>
      </c>
      <c r="K1113" s="172" t="s">
        <v>93</v>
      </c>
      <c r="L1113" s="172" t="s">
        <v>94</v>
      </c>
      <c r="M1113" s="179">
        <v>0.43</v>
      </c>
      <c r="N1113" s="177"/>
      <c r="O1113" s="177">
        <v>39</v>
      </c>
      <c r="P1113" s="180">
        <v>-125.62</v>
      </c>
    </row>
    <row r="1114" spans="1:16" ht="19.5" hidden="1" customHeight="1">
      <c r="A1114" s="172" t="s">
        <v>2245</v>
      </c>
      <c r="B1114" s="176">
        <v>46073</v>
      </c>
      <c r="C1114" s="172" t="s">
        <v>100</v>
      </c>
      <c r="D1114" s="172" t="s">
        <v>101</v>
      </c>
      <c r="E1114" s="172" t="s">
        <v>42</v>
      </c>
      <c r="F1114" s="172" t="s">
        <v>89</v>
      </c>
      <c r="G1114" s="172" t="s">
        <v>84</v>
      </c>
      <c r="H1114" s="177">
        <v>1</v>
      </c>
      <c r="I1114" s="178">
        <v>2350</v>
      </c>
      <c r="J1114" s="176">
        <v>46070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1131.43</v>
      </c>
    </row>
    <row r="1115" spans="1:16" ht="19.5" hidden="1" customHeight="1">
      <c r="A1115" s="172" t="s">
        <v>2245</v>
      </c>
      <c r="B1115" s="176">
        <v>46073</v>
      </c>
      <c r="C1115" s="172" t="s">
        <v>100</v>
      </c>
      <c r="D1115" s="172" t="s">
        <v>102</v>
      </c>
      <c r="E1115" s="172" t="s">
        <v>42</v>
      </c>
      <c r="F1115" s="172" t="s">
        <v>89</v>
      </c>
      <c r="G1115" s="172" t="s">
        <v>84</v>
      </c>
      <c r="H1115" s="177">
        <v>1</v>
      </c>
      <c r="I1115" s="178">
        <v>2350</v>
      </c>
      <c r="J1115" s="176">
        <v>46070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11.31</v>
      </c>
    </row>
    <row r="1116" spans="1:16" ht="19.5" hidden="1" customHeight="1">
      <c r="A1116" s="172" t="s">
        <v>2245</v>
      </c>
      <c r="B1116" s="176">
        <v>46073</v>
      </c>
      <c r="C1116" s="172" t="s">
        <v>100</v>
      </c>
      <c r="D1116" s="172" t="s">
        <v>103</v>
      </c>
      <c r="E1116" s="172" t="s">
        <v>42</v>
      </c>
      <c r="F1116" s="172" t="s">
        <v>89</v>
      </c>
      <c r="G1116" s="172" t="s">
        <v>84</v>
      </c>
      <c r="H1116" s="177">
        <v>1</v>
      </c>
      <c r="I1116" s="178">
        <v>2350</v>
      </c>
      <c r="J1116" s="176">
        <v>46070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1207.26</v>
      </c>
    </row>
    <row r="1117" spans="1:16" ht="19.5" hidden="1" customHeight="1">
      <c r="A1117" s="172" t="s">
        <v>2245</v>
      </c>
      <c r="B1117" s="176">
        <v>46073</v>
      </c>
      <c r="C1117" s="172" t="s">
        <v>104</v>
      </c>
      <c r="D1117" s="172" t="s">
        <v>105</v>
      </c>
      <c r="E1117" s="172" t="s">
        <v>42</v>
      </c>
      <c r="F1117" s="172" t="s">
        <v>89</v>
      </c>
      <c r="G1117" s="172" t="s">
        <v>84</v>
      </c>
      <c r="H1117" s="177">
        <v>1</v>
      </c>
      <c r="I1117" s="178">
        <v>2350</v>
      </c>
      <c r="J1117" s="176">
        <v>46070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-1010.5</v>
      </c>
    </row>
    <row r="1118" spans="1:16" ht="19.5" hidden="1" customHeight="1">
      <c r="A1118" s="172" t="s">
        <v>2245</v>
      </c>
      <c r="B1118" s="176">
        <v>46073</v>
      </c>
      <c r="C1118" s="172" t="s">
        <v>81</v>
      </c>
      <c r="D1118" s="172" t="s">
        <v>95</v>
      </c>
      <c r="E1118" s="172" t="s">
        <v>42</v>
      </c>
      <c r="F1118" s="172" t="s">
        <v>89</v>
      </c>
      <c r="G1118" s="172" t="s">
        <v>84</v>
      </c>
      <c r="H1118" s="177">
        <v>1</v>
      </c>
      <c r="I1118" s="178">
        <v>2350</v>
      </c>
      <c r="J1118" s="176">
        <v>46070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-19.13</v>
      </c>
    </row>
    <row r="1119" spans="1:16" ht="19.5" hidden="1" customHeight="1">
      <c r="A1119" s="172" t="s">
        <v>2245</v>
      </c>
      <c r="B1119" s="176">
        <v>46073</v>
      </c>
      <c r="C1119" s="172" t="s">
        <v>81</v>
      </c>
      <c r="D1119" s="172" t="s">
        <v>82</v>
      </c>
      <c r="E1119" s="172" t="s">
        <v>42</v>
      </c>
      <c r="F1119" s="172" t="s">
        <v>89</v>
      </c>
      <c r="G1119" s="172" t="s">
        <v>84</v>
      </c>
      <c r="H1119" s="177">
        <v>1</v>
      </c>
      <c r="I1119" s="178">
        <v>0</v>
      </c>
      <c r="J1119" s="176">
        <v>46070</v>
      </c>
      <c r="K1119" s="172" t="s">
        <v>85</v>
      </c>
      <c r="L1119" s="172" t="s">
        <v>85</v>
      </c>
      <c r="M1119" s="179">
        <v>0</v>
      </c>
      <c r="N1119" s="177"/>
      <c r="O1119" s="177"/>
      <c r="P1119" s="180">
        <v>-21.5</v>
      </c>
    </row>
    <row r="1120" spans="1:16" ht="19.5" hidden="1" customHeight="1">
      <c r="A1120" s="172" t="s">
        <v>2199</v>
      </c>
      <c r="B1120" s="176">
        <v>46073</v>
      </c>
      <c r="C1120" s="172" t="s">
        <v>166</v>
      </c>
      <c r="D1120" s="172" t="s">
        <v>167</v>
      </c>
      <c r="E1120" s="172" t="s">
        <v>40</v>
      </c>
      <c r="F1120" s="172" t="s">
        <v>197</v>
      </c>
      <c r="G1120" s="172" t="s">
        <v>84</v>
      </c>
      <c r="H1120" s="177">
        <v>1</v>
      </c>
      <c r="I1120" s="178">
        <v>-2150</v>
      </c>
      <c r="J1120" s="176">
        <v>46065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-1066.67</v>
      </c>
    </row>
    <row r="1121" spans="1:16" ht="19.5" hidden="1" customHeight="1">
      <c r="A1121" s="172" t="s">
        <v>2199</v>
      </c>
      <c r="B1121" s="176">
        <v>46073</v>
      </c>
      <c r="C1121" s="172" t="s">
        <v>166</v>
      </c>
      <c r="D1121" s="172" t="s">
        <v>102</v>
      </c>
      <c r="E1121" s="172" t="s">
        <v>40</v>
      </c>
      <c r="F1121" s="172" t="s">
        <v>197</v>
      </c>
      <c r="G1121" s="172" t="s">
        <v>84</v>
      </c>
      <c r="H1121" s="177">
        <v>1</v>
      </c>
      <c r="I1121" s="178">
        <v>-2150</v>
      </c>
      <c r="J1121" s="176">
        <v>46065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-10.67</v>
      </c>
    </row>
    <row r="1122" spans="1:16" ht="19.5" hidden="1" customHeight="1">
      <c r="A1122" s="172" t="s">
        <v>2199</v>
      </c>
      <c r="B1122" s="176">
        <v>46073</v>
      </c>
      <c r="C1122" s="172" t="s">
        <v>166</v>
      </c>
      <c r="D1122" s="172" t="s">
        <v>103</v>
      </c>
      <c r="E1122" s="172" t="s">
        <v>40</v>
      </c>
      <c r="F1122" s="172" t="s">
        <v>197</v>
      </c>
      <c r="G1122" s="172" t="s">
        <v>84</v>
      </c>
      <c r="H1122" s="177">
        <v>1</v>
      </c>
      <c r="I1122" s="178">
        <v>-2150</v>
      </c>
      <c r="J1122" s="176">
        <v>46065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-1072.6600000000001</v>
      </c>
    </row>
    <row r="1123" spans="1:16" ht="19.5" hidden="1" customHeight="1">
      <c r="A1123" s="172" t="s">
        <v>2199</v>
      </c>
      <c r="B1123" s="176">
        <v>46073</v>
      </c>
      <c r="C1123" s="172" t="s">
        <v>104</v>
      </c>
      <c r="D1123" s="172" t="s">
        <v>168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-2150</v>
      </c>
      <c r="J1123" s="176">
        <v>46065</v>
      </c>
      <c r="K1123" s="172" t="s">
        <v>93</v>
      </c>
      <c r="L1123" s="172" t="s">
        <v>94</v>
      </c>
      <c r="M1123" s="179">
        <v>0.43</v>
      </c>
      <c r="N1123" s="177"/>
      <c r="O1123" s="177"/>
      <c r="P1123" s="180">
        <v>924.5</v>
      </c>
    </row>
    <row r="1124" spans="1:16" ht="19.5" hidden="1" customHeight="1">
      <c r="A1124" s="172" t="s">
        <v>2199</v>
      </c>
      <c r="B1124" s="176">
        <v>46073</v>
      </c>
      <c r="C1124" s="172" t="s">
        <v>81</v>
      </c>
      <c r="D1124" s="172" t="s">
        <v>82</v>
      </c>
      <c r="E1124" s="172" t="s">
        <v>40</v>
      </c>
      <c r="F1124" s="172" t="s">
        <v>197</v>
      </c>
      <c r="G1124" s="172" t="s">
        <v>84</v>
      </c>
      <c r="H1124" s="177">
        <v>1</v>
      </c>
      <c r="I1124" s="178">
        <v>0</v>
      </c>
      <c r="J1124" s="176">
        <v>46065</v>
      </c>
      <c r="K1124" s="172" t="s">
        <v>85</v>
      </c>
      <c r="L1124" s="172" t="s">
        <v>85</v>
      </c>
      <c r="M1124" s="179">
        <v>0</v>
      </c>
      <c r="N1124" s="177"/>
      <c r="O1124" s="177"/>
      <c r="P1124" s="180">
        <v>20.27</v>
      </c>
    </row>
    <row r="1125" spans="1:16" ht="19.5" hidden="1" customHeight="1">
      <c r="A1125" s="172" t="s">
        <v>2246</v>
      </c>
      <c r="B1125" s="176">
        <v>46073</v>
      </c>
      <c r="C1125" s="172" t="s">
        <v>92</v>
      </c>
      <c r="D1125" s="172" t="s">
        <v>24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46067</v>
      </c>
      <c r="K1125" s="172" t="s">
        <v>93</v>
      </c>
      <c r="L1125" s="172" t="s">
        <v>94</v>
      </c>
      <c r="M1125" s="179">
        <v>0</v>
      </c>
      <c r="N1125" s="177"/>
      <c r="O1125" s="177">
        <v>36</v>
      </c>
      <c r="P1125" s="180">
        <v>-46.77</v>
      </c>
    </row>
    <row r="1126" spans="1:16" ht="19.5" hidden="1" customHeight="1">
      <c r="A1126" s="172" t="s">
        <v>2246</v>
      </c>
      <c r="B1126" s="176">
        <v>46073</v>
      </c>
      <c r="C1126" s="172" t="s">
        <v>81</v>
      </c>
      <c r="D1126" s="172" t="s">
        <v>95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46067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-12.06</v>
      </c>
    </row>
    <row r="1127" spans="1:16" ht="19.5" hidden="1" customHeight="1">
      <c r="A1127" s="172" t="s">
        <v>2246</v>
      </c>
      <c r="B1127" s="176">
        <v>46073</v>
      </c>
      <c r="C1127" s="172" t="s">
        <v>92</v>
      </c>
      <c r="D1127" s="172" t="s">
        <v>96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46067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0</v>
      </c>
    </row>
    <row r="1128" spans="1:16" ht="19.5" hidden="1" customHeight="1">
      <c r="A1128" s="172" t="s">
        <v>2246</v>
      </c>
      <c r="B1128" s="176">
        <v>46073</v>
      </c>
      <c r="C1128" s="172" t="s">
        <v>92</v>
      </c>
      <c r="D1128" s="172" t="s">
        <v>97</v>
      </c>
      <c r="E1128" s="172" t="s">
        <v>38</v>
      </c>
      <c r="F1128" s="172" t="s">
        <v>87</v>
      </c>
      <c r="G1128" s="172" t="s">
        <v>84</v>
      </c>
      <c r="H1128" s="177">
        <v>1</v>
      </c>
      <c r="I1128" s="178">
        <v>0</v>
      </c>
      <c r="J1128" s="176">
        <v>46067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-46.77</v>
      </c>
    </row>
    <row r="1129" spans="1:16" ht="19.5" hidden="1" customHeight="1">
      <c r="A1129" s="172" t="s">
        <v>2246</v>
      </c>
      <c r="B1129" s="176">
        <v>46073</v>
      </c>
      <c r="C1129" s="172" t="s">
        <v>81</v>
      </c>
      <c r="D1129" s="172" t="s">
        <v>98</v>
      </c>
      <c r="E1129" s="172" t="s">
        <v>38</v>
      </c>
      <c r="F1129" s="172" t="s">
        <v>87</v>
      </c>
      <c r="G1129" s="172" t="s">
        <v>84</v>
      </c>
      <c r="H1129" s="177">
        <v>1</v>
      </c>
      <c r="I1129" s="178">
        <v>0</v>
      </c>
      <c r="J1129" s="176">
        <v>46067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-15</v>
      </c>
    </row>
    <row r="1130" spans="1:16" ht="19.5" hidden="1" customHeight="1">
      <c r="A1130" s="172" t="s">
        <v>2247</v>
      </c>
      <c r="B1130" s="176">
        <v>46073</v>
      </c>
      <c r="C1130" s="172" t="s">
        <v>92</v>
      </c>
      <c r="D1130" s="172" t="s">
        <v>24</v>
      </c>
      <c r="E1130" s="172" t="s">
        <v>42</v>
      </c>
      <c r="F1130" s="172" t="s">
        <v>89</v>
      </c>
      <c r="G1130" s="172" t="s">
        <v>84</v>
      </c>
      <c r="H1130" s="177">
        <v>1</v>
      </c>
      <c r="I1130" s="178">
        <v>0</v>
      </c>
      <c r="J1130" s="176">
        <v>46066</v>
      </c>
      <c r="K1130" s="172" t="s">
        <v>93</v>
      </c>
      <c r="L1130" s="172" t="s">
        <v>94</v>
      </c>
      <c r="M1130" s="179">
        <v>0</v>
      </c>
      <c r="N1130" s="177"/>
      <c r="O1130" s="177">
        <v>36</v>
      </c>
      <c r="P1130" s="180">
        <v>-46.77</v>
      </c>
    </row>
    <row r="1131" spans="1:16" ht="19.5" hidden="1" customHeight="1">
      <c r="A1131" s="172" t="s">
        <v>2247</v>
      </c>
      <c r="B1131" s="176">
        <v>46073</v>
      </c>
      <c r="C1131" s="172" t="s">
        <v>81</v>
      </c>
      <c r="D1131" s="172" t="s">
        <v>95</v>
      </c>
      <c r="E1131" s="172" t="s">
        <v>42</v>
      </c>
      <c r="F1131" s="172" t="s">
        <v>89</v>
      </c>
      <c r="G1131" s="172" t="s">
        <v>84</v>
      </c>
      <c r="H1131" s="177">
        <v>1</v>
      </c>
      <c r="I1131" s="178">
        <v>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-19.489999999999998</v>
      </c>
    </row>
    <row r="1132" spans="1:16" ht="19.5" hidden="1" customHeight="1">
      <c r="A1132" s="172" t="s">
        <v>2248</v>
      </c>
      <c r="B1132" s="176">
        <v>46073</v>
      </c>
      <c r="C1132" s="172" t="s">
        <v>92</v>
      </c>
      <c r="D1132" s="172" t="s">
        <v>24</v>
      </c>
      <c r="E1132" s="172" t="s">
        <v>55</v>
      </c>
      <c r="F1132" s="172" t="s">
        <v>1272</v>
      </c>
      <c r="G1132" s="172" t="s">
        <v>84</v>
      </c>
      <c r="H1132" s="177">
        <v>1</v>
      </c>
      <c r="I1132" s="178">
        <v>2400</v>
      </c>
      <c r="J1132" s="176">
        <v>46065</v>
      </c>
      <c r="K1132" s="172" t="s">
        <v>93</v>
      </c>
      <c r="L1132" s="172" t="s">
        <v>94</v>
      </c>
      <c r="M1132" s="179">
        <v>0.43</v>
      </c>
      <c r="N1132" s="177"/>
      <c r="O1132" s="177">
        <v>36</v>
      </c>
      <c r="P1132" s="180">
        <v>-120.64</v>
      </c>
    </row>
    <row r="1133" spans="1:16" ht="19.5" hidden="1" customHeight="1">
      <c r="A1133" s="172" t="s">
        <v>2248</v>
      </c>
      <c r="B1133" s="176">
        <v>46073</v>
      </c>
      <c r="C1133" s="172" t="s">
        <v>100</v>
      </c>
      <c r="D1133" s="172" t="s">
        <v>101</v>
      </c>
      <c r="E1133" s="172" t="s">
        <v>55</v>
      </c>
      <c r="F1133" s="172" t="s">
        <v>1272</v>
      </c>
      <c r="G1133" s="172" t="s">
        <v>84</v>
      </c>
      <c r="H1133" s="177">
        <v>1</v>
      </c>
      <c r="I1133" s="178">
        <v>2400</v>
      </c>
      <c r="J1133" s="176">
        <v>46065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1180.78</v>
      </c>
    </row>
    <row r="1134" spans="1:16" ht="19.5" hidden="1" customHeight="1">
      <c r="A1134" s="172" t="s">
        <v>2248</v>
      </c>
      <c r="B1134" s="176">
        <v>46073</v>
      </c>
      <c r="C1134" s="172" t="s">
        <v>100</v>
      </c>
      <c r="D1134" s="172" t="s">
        <v>102</v>
      </c>
      <c r="E1134" s="172" t="s">
        <v>55</v>
      </c>
      <c r="F1134" s="172" t="s">
        <v>1272</v>
      </c>
      <c r="G1134" s="172" t="s">
        <v>84</v>
      </c>
      <c r="H1134" s="177">
        <v>1</v>
      </c>
      <c r="I1134" s="178">
        <v>2400</v>
      </c>
      <c r="J1134" s="176">
        <v>46065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11.81</v>
      </c>
    </row>
    <row r="1135" spans="1:16" ht="19.5" hidden="1" customHeight="1">
      <c r="A1135" s="172" t="s">
        <v>2248</v>
      </c>
      <c r="B1135" s="176">
        <v>46073</v>
      </c>
      <c r="C1135" s="172" t="s">
        <v>100</v>
      </c>
      <c r="D1135" s="172" t="s">
        <v>103</v>
      </c>
      <c r="E1135" s="172" t="s">
        <v>55</v>
      </c>
      <c r="F1135" s="172" t="s">
        <v>1272</v>
      </c>
      <c r="G1135" s="172" t="s">
        <v>84</v>
      </c>
      <c r="H1135" s="177">
        <v>1</v>
      </c>
      <c r="I1135" s="178">
        <v>2400</v>
      </c>
      <c r="J1135" s="176">
        <v>46065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1207.4100000000001</v>
      </c>
    </row>
    <row r="1136" spans="1:16" ht="19.5" hidden="1" customHeight="1">
      <c r="A1136" s="172" t="s">
        <v>2248</v>
      </c>
      <c r="B1136" s="176">
        <v>46073</v>
      </c>
      <c r="C1136" s="172" t="s">
        <v>104</v>
      </c>
      <c r="D1136" s="172" t="s">
        <v>105</v>
      </c>
      <c r="E1136" s="172" t="s">
        <v>55</v>
      </c>
      <c r="F1136" s="172" t="s">
        <v>1272</v>
      </c>
      <c r="G1136" s="172" t="s">
        <v>84</v>
      </c>
      <c r="H1136" s="177">
        <v>1</v>
      </c>
      <c r="I1136" s="178">
        <v>2400</v>
      </c>
      <c r="J1136" s="176">
        <v>46065</v>
      </c>
      <c r="K1136" s="172" t="s">
        <v>93</v>
      </c>
      <c r="L1136" s="172" t="s">
        <v>94</v>
      </c>
      <c r="M1136" s="179">
        <v>0.43</v>
      </c>
      <c r="N1136" s="177"/>
      <c r="O1136" s="177"/>
      <c r="P1136" s="180">
        <v>-1032</v>
      </c>
    </row>
    <row r="1137" spans="1:16" ht="19.5" hidden="1" customHeight="1">
      <c r="A1137" s="172" t="s">
        <v>2248</v>
      </c>
      <c r="B1137" s="176">
        <v>46073</v>
      </c>
      <c r="C1137" s="172" t="s">
        <v>81</v>
      </c>
      <c r="D1137" s="172" t="s">
        <v>95</v>
      </c>
      <c r="E1137" s="172" t="s">
        <v>55</v>
      </c>
      <c r="F1137" s="172" t="s">
        <v>1272</v>
      </c>
      <c r="G1137" s="172" t="s">
        <v>84</v>
      </c>
      <c r="H1137" s="177">
        <v>1</v>
      </c>
      <c r="I1137" s="178">
        <v>2400</v>
      </c>
      <c r="J1137" s="176">
        <v>46065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-13.33</v>
      </c>
    </row>
    <row r="1138" spans="1:16" ht="19.5" hidden="1" customHeight="1">
      <c r="A1138" s="172" t="s">
        <v>2247</v>
      </c>
      <c r="B1138" s="176">
        <v>46073</v>
      </c>
      <c r="C1138" s="172" t="s">
        <v>92</v>
      </c>
      <c r="D1138" s="172" t="s">
        <v>96</v>
      </c>
      <c r="E1138" s="172" t="s">
        <v>42</v>
      </c>
      <c r="F1138" s="172" t="s">
        <v>89</v>
      </c>
      <c r="G1138" s="172" t="s">
        <v>84</v>
      </c>
      <c r="H1138" s="177">
        <v>1</v>
      </c>
      <c r="I1138" s="178">
        <v>0</v>
      </c>
      <c r="J1138" s="176">
        <v>46066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2247</v>
      </c>
      <c r="B1139" s="176">
        <v>46073</v>
      </c>
      <c r="C1139" s="172" t="s">
        <v>92</v>
      </c>
      <c r="D1139" s="172" t="s">
        <v>97</v>
      </c>
      <c r="E1139" s="172" t="s">
        <v>42</v>
      </c>
      <c r="F1139" s="172" t="s">
        <v>89</v>
      </c>
      <c r="G1139" s="172" t="s">
        <v>84</v>
      </c>
      <c r="H1139" s="177">
        <v>1</v>
      </c>
      <c r="I1139" s="178">
        <v>0</v>
      </c>
      <c r="J1139" s="176">
        <v>46066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2247</v>
      </c>
      <c r="B1140" s="176">
        <v>46073</v>
      </c>
      <c r="C1140" s="172" t="s">
        <v>81</v>
      </c>
      <c r="D1140" s="172" t="s">
        <v>98</v>
      </c>
      <c r="E1140" s="172" t="s">
        <v>42</v>
      </c>
      <c r="F1140" s="172" t="s">
        <v>89</v>
      </c>
      <c r="G1140" s="172" t="s">
        <v>84</v>
      </c>
      <c r="H1140" s="177">
        <v>1</v>
      </c>
      <c r="I1140" s="178">
        <v>0</v>
      </c>
      <c r="J1140" s="176">
        <v>46066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2249</v>
      </c>
      <c r="B1141" s="176">
        <v>46073</v>
      </c>
      <c r="C1141" s="172" t="s">
        <v>92</v>
      </c>
      <c r="D1141" s="172" t="s">
        <v>24</v>
      </c>
      <c r="E1141" s="172" t="s">
        <v>52</v>
      </c>
      <c r="F1141" s="172" t="s">
        <v>90</v>
      </c>
      <c r="G1141" s="172" t="s">
        <v>84</v>
      </c>
      <c r="H1141" s="177">
        <v>1</v>
      </c>
      <c r="I1141" s="178">
        <v>2350</v>
      </c>
      <c r="J1141" s="176">
        <v>46071</v>
      </c>
      <c r="K1141" s="172" t="s">
        <v>93</v>
      </c>
      <c r="L1141" s="172" t="s">
        <v>94</v>
      </c>
      <c r="M1141" s="179">
        <v>0.43</v>
      </c>
      <c r="N1141" s="177"/>
      <c r="O1141" s="177">
        <v>39</v>
      </c>
      <c r="P1141" s="180">
        <v>-140.66999999999999</v>
      </c>
    </row>
    <row r="1142" spans="1:16" ht="19.5" hidden="1" customHeight="1">
      <c r="A1142" s="172" t="s">
        <v>2249</v>
      </c>
      <c r="B1142" s="176">
        <v>46073</v>
      </c>
      <c r="C1142" s="172" t="s">
        <v>100</v>
      </c>
      <c r="D1142" s="172" t="s">
        <v>101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2350</v>
      </c>
      <c r="J1142" s="176">
        <v>46071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1083.81</v>
      </c>
    </row>
    <row r="1143" spans="1:16" ht="19.5" hidden="1" customHeight="1">
      <c r="A1143" s="172" t="s">
        <v>2249</v>
      </c>
      <c r="B1143" s="176">
        <v>46073</v>
      </c>
      <c r="C1143" s="172" t="s">
        <v>100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2350</v>
      </c>
      <c r="J1143" s="176">
        <v>46071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10.84</v>
      </c>
    </row>
    <row r="1144" spans="1:16" ht="19.5" hidden="1" customHeight="1">
      <c r="A1144" s="172" t="s">
        <v>2249</v>
      </c>
      <c r="B1144" s="176">
        <v>46073</v>
      </c>
      <c r="C1144" s="172" t="s">
        <v>100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2350</v>
      </c>
      <c r="J1144" s="176">
        <v>46071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1255.3499999999999</v>
      </c>
    </row>
    <row r="1145" spans="1:16" ht="19.5" hidden="1" customHeight="1">
      <c r="A1145" s="172" t="s">
        <v>2249</v>
      </c>
      <c r="B1145" s="176">
        <v>46073</v>
      </c>
      <c r="C1145" s="172" t="s">
        <v>104</v>
      </c>
      <c r="D1145" s="172" t="s">
        <v>105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2350</v>
      </c>
      <c r="J1145" s="176">
        <v>46071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-1010.5</v>
      </c>
    </row>
    <row r="1146" spans="1:16" ht="19.5" hidden="1" customHeight="1">
      <c r="A1146" s="172" t="s">
        <v>2249</v>
      </c>
      <c r="B1146" s="176">
        <v>46073</v>
      </c>
      <c r="C1146" s="172" t="s">
        <v>81</v>
      </c>
      <c r="D1146" s="172" t="s">
        <v>95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2350</v>
      </c>
      <c r="J1146" s="176">
        <v>46071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-25</v>
      </c>
    </row>
    <row r="1147" spans="1:16" ht="19.5" hidden="1" customHeight="1">
      <c r="A1147" s="172" t="s">
        <v>2248</v>
      </c>
      <c r="B1147" s="176">
        <v>46073</v>
      </c>
      <c r="C1147" s="172" t="s">
        <v>81</v>
      </c>
      <c r="D1147" s="172" t="s">
        <v>82</v>
      </c>
      <c r="E1147" s="172" t="s">
        <v>55</v>
      </c>
      <c r="F1147" s="172" t="s">
        <v>1272</v>
      </c>
      <c r="G1147" s="172" t="s">
        <v>84</v>
      </c>
      <c r="H1147" s="177">
        <v>1</v>
      </c>
      <c r="I1147" s="178">
        <v>0</v>
      </c>
      <c r="J1147" s="176">
        <v>46065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-22.43</v>
      </c>
    </row>
    <row r="1148" spans="1:16" ht="19.5" hidden="1" customHeight="1">
      <c r="A1148" s="172" t="s">
        <v>2250</v>
      </c>
      <c r="B1148" s="176">
        <v>46073</v>
      </c>
      <c r="C1148" s="172" t="s">
        <v>92</v>
      </c>
      <c r="D1148" s="172" t="s">
        <v>24</v>
      </c>
      <c r="E1148" s="172" t="s">
        <v>53</v>
      </c>
      <c r="F1148" s="172" t="s">
        <v>120</v>
      </c>
      <c r="G1148" s="172" t="s">
        <v>84</v>
      </c>
      <c r="H1148" s="177">
        <v>1</v>
      </c>
      <c r="I1148" s="178">
        <v>2350</v>
      </c>
      <c r="J1148" s="176">
        <v>46069</v>
      </c>
      <c r="K1148" s="172" t="s">
        <v>93</v>
      </c>
      <c r="L1148" s="172" t="s">
        <v>94</v>
      </c>
      <c r="M1148" s="179">
        <v>0.43</v>
      </c>
      <c r="N1148" s="177"/>
      <c r="O1148" s="177">
        <v>37</v>
      </c>
      <c r="P1148" s="180">
        <v>-126.72</v>
      </c>
    </row>
    <row r="1149" spans="1:16" ht="19.5" hidden="1" customHeight="1">
      <c r="A1149" s="172" t="s">
        <v>2250</v>
      </c>
      <c r="B1149" s="176">
        <v>46073</v>
      </c>
      <c r="C1149" s="172" t="s">
        <v>100</v>
      </c>
      <c r="D1149" s="172" t="s">
        <v>101</v>
      </c>
      <c r="E1149" s="172" t="s">
        <v>53</v>
      </c>
      <c r="F1149" s="172" t="s">
        <v>120</v>
      </c>
      <c r="G1149" s="172" t="s">
        <v>84</v>
      </c>
      <c r="H1149" s="177">
        <v>1</v>
      </c>
      <c r="I1149" s="178">
        <v>2350</v>
      </c>
      <c r="J1149" s="176">
        <v>46069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819.05</v>
      </c>
    </row>
    <row r="1150" spans="1:16" ht="19.5" hidden="1" customHeight="1">
      <c r="A1150" s="172" t="s">
        <v>2250</v>
      </c>
      <c r="B1150" s="176">
        <v>46073</v>
      </c>
      <c r="C1150" s="172" t="s">
        <v>100</v>
      </c>
      <c r="D1150" s="172" t="s">
        <v>102</v>
      </c>
      <c r="E1150" s="172" t="s">
        <v>53</v>
      </c>
      <c r="F1150" s="172" t="s">
        <v>120</v>
      </c>
      <c r="G1150" s="172" t="s">
        <v>84</v>
      </c>
      <c r="H1150" s="177">
        <v>1</v>
      </c>
      <c r="I1150" s="178">
        <v>2350</v>
      </c>
      <c r="J1150" s="176">
        <v>46069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8.19</v>
      </c>
    </row>
    <row r="1151" spans="1:16" ht="19.5" hidden="1" customHeight="1">
      <c r="A1151" s="172" t="s">
        <v>2250</v>
      </c>
      <c r="B1151" s="176">
        <v>46073</v>
      </c>
      <c r="C1151" s="172" t="s">
        <v>100</v>
      </c>
      <c r="D1151" s="172" t="s">
        <v>103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2350</v>
      </c>
      <c r="J1151" s="176">
        <v>46069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1522.76</v>
      </c>
    </row>
    <row r="1152" spans="1:16" ht="19.5" hidden="1" customHeight="1">
      <c r="A1152" s="172" t="s">
        <v>2250</v>
      </c>
      <c r="B1152" s="176">
        <v>46073</v>
      </c>
      <c r="C1152" s="172" t="s">
        <v>104</v>
      </c>
      <c r="D1152" s="172" t="s">
        <v>105</v>
      </c>
      <c r="E1152" s="172" t="s">
        <v>53</v>
      </c>
      <c r="F1152" s="172" t="s">
        <v>120</v>
      </c>
      <c r="G1152" s="172" t="s">
        <v>84</v>
      </c>
      <c r="H1152" s="177">
        <v>1</v>
      </c>
      <c r="I1152" s="178">
        <v>2350</v>
      </c>
      <c r="J1152" s="176">
        <v>46069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2250</v>
      </c>
      <c r="B1153" s="176">
        <v>46073</v>
      </c>
      <c r="C1153" s="172" t="s">
        <v>81</v>
      </c>
      <c r="D1153" s="172" t="s">
        <v>95</v>
      </c>
      <c r="E1153" s="172" t="s">
        <v>53</v>
      </c>
      <c r="F1153" s="172" t="s">
        <v>120</v>
      </c>
      <c r="G1153" s="172" t="s">
        <v>84</v>
      </c>
      <c r="H1153" s="177">
        <v>1</v>
      </c>
      <c r="I1153" s="178">
        <v>2350</v>
      </c>
      <c r="J1153" s="176">
        <v>46069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-14.82</v>
      </c>
    </row>
    <row r="1154" spans="1:16" ht="19.5" hidden="1" customHeight="1">
      <c r="A1154" s="172" t="s">
        <v>2251</v>
      </c>
      <c r="B1154" s="176">
        <v>46073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2251</v>
      </c>
      <c r="B1155" s="176">
        <v>46073</v>
      </c>
      <c r="C1155" s="172" t="s">
        <v>92</v>
      </c>
      <c r="D1155" s="172" t="s">
        <v>96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0</v>
      </c>
    </row>
    <row r="1156" spans="1:16" ht="19.5" hidden="1" customHeight="1">
      <c r="A1156" s="172" t="s">
        <v>2251</v>
      </c>
      <c r="B1156" s="176">
        <v>46073</v>
      </c>
      <c r="C1156" s="172" t="s">
        <v>92</v>
      </c>
      <c r="D1156" s="172" t="s">
        <v>97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-46.77</v>
      </c>
    </row>
    <row r="1157" spans="1:16" ht="19.5" hidden="1" customHeight="1">
      <c r="A1157" s="172" t="s">
        <v>2251</v>
      </c>
      <c r="B1157" s="176">
        <v>46073</v>
      </c>
      <c r="C1157" s="172" t="s">
        <v>81</v>
      </c>
      <c r="D1157" s="172" t="s">
        <v>98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-15</v>
      </c>
    </row>
    <row r="1158" spans="1:16" ht="19.5" hidden="1" customHeight="1">
      <c r="A1158" s="172" t="s">
        <v>2252</v>
      </c>
      <c r="B1158" s="176">
        <v>46073</v>
      </c>
      <c r="C1158" s="172" t="s">
        <v>92</v>
      </c>
      <c r="D1158" s="172" t="s">
        <v>24</v>
      </c>
      <c r="E1158" s="172" t="s">
        <v>41</v>
      </c>
      <c r="F1158" s="172" t="s">
        <v>83</v>
      </c>
      <c r="G1158" s="172" t="s">
        <v>84</v>
      </c>
      <c r="H1158" s="177">
        <v>1</v>
      </c>
      <c r="I1158" s="178">
        <v>0</v>
      </c>
      <c r="J1158" s="176">
        <v>46065</v>
      </c>
      <c r="K1158" s="172" t="s">
        <v>93</v>
      </c>
      <c r="L1158" s="172" t="s">
        <v>94</v>
      </c>
      <c r="M1158" s="179">
        <v>0</v>
      </c>
      <c r="N1158" s="177"/>
      <c r="O1158" s="177">
        <v>36</v>
      </c>
      <c r="P1158" s="180">
        <v>-46.77</v>
      </c>
    </row>
    <row r="1159" spans="1:16" ht="19.5" hidden="1" customHeight="1">
      <c r="A1159" s="172" t="s">
        <v>2252</v>
      </c>
      <c r="B1159" s="176">
        <v>46073</v>
      </c>
      <c r="C1159" s="172" t="s">
        <v>81</v>
      </c>
      <c r="D1159" s="172" t="s">
        <v>95</v>
      </c>
      <c r="E1159" s="172" t="s">
        <v>41</v>
      </c>
      <c r="F1159" s="172" t="s">
        <v>83</v>
      </c>
      <c r="G1159" s="172" t="s">
        <v>84</v>
      </c>
      <c r="H1159" s="177">
        <v>1</v>
      </c>
      <c r="I1159" s="178">
        <v>0</v>
      </c>
      <c r="J1159" s="176">
        <v>46065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-9.98</v>
      </c>
    </row>
    <row r="1160" spans="1:16" ht="19.5" hidden="1" customHeight="1">
      <c r="A1160" s="172" t="s">
        <v>2252</v>
      </c>
      <c r="B1160" s="176">
        <v>46073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46065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hidden="1" customHeight="1">
      <c r="A1161" s="172" t="s">
        <v>2252</v>
      </c>
      <c r="B1161" s="176">
        <v>46073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46065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-46.77</v>
      </c>
    </row>
    <row r="1162" spans="1:16" ht="19.5" hidden="1" customHeight="1">
      <c r="A1162" s="172" t="s">
        <v>2252</v>
      </c>
      <c r="B1162" s="176">
        <v>46073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46065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hidden="1" customHeight="1">
      <c r="A1163" s="172" t="s">
        <v>2047</v>
      </c>
      <c r="B1163" s="176">
        <v>46073</v>
      </c>
      <c r="C1163" s="172" t="s">
        <v>81</v>
      </c>
      <c r="D1163" s="172" t="s">
        <v>82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0</v>
      </c>
      <c r="J1163" s="176">
        <v>46069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15.53</v>
      </c>
    </row>
    <row r="1164" spans="1:16" ht="19.5" hidden="1" customHeight="1">
      <c r="A1164" s="172" t="s">
        <v>2253</v>
      </c>
      <c r="B1164" s="176">
        <v>46073</v>
      </c>
      <c r="C1164" s="172" t="s">
        <v>92</v>
      </c>
      <c r="D1164" s="172" t="s">
        <v>24</v>
      </c>
      <c r="E1164" s="172" t="s">
        <v>57</v>
      </c>
      <c r="F1164" s="172" t="s">
        <v>1263</v>
      </c>
      <c r="G1164" s="172" t="s">
        <v>84</v>
      </c>
      <c r="H1164" s="177">
        <v>1</v>
      </c>
      <c r="I1164" s="178">
        <v>2024</v>
      </c>
      <c r="J1164" s="176">
        <v>46071</v>
      </c>
      <c r="K1164" s="172" t="s">
        <v>93</v>
      </c>
      <c r="L1164" s="172" t="s">
        <v>94</v>
      </c>
      <c r="M1164" s="179">
        <v>0.43</v>
      </c>
      <c r="N1164" s="177"/>
      <c r="O1164" s="177">
        <v>39</v>
      </c>
      <c r="P1164" s="180">
        <v>-132.85</v>
      </c>
    </row>
    <row r="1165" spans="1:16" ht="19.5" hidden="1" customHeight="1">
      <c r="A1165" s="172" t="s">
        <v>2253</v>
      </c>
      <c r="B1165" s="176">
        <v>46073</v>
      </c>
      <c r="C1165" s="172" t="s">
        <v>100</v>
      </c>
      <c r="D1165" s="172" t="s">
        <v>101</v>
      </c>
      <c r="E1165" s="172" t="s">
        <v>57</v>
      </c>
      <c r="F1165" s="172" t="s">
        <v>1263</v>
      </c>
      <c r="G1165" s="172" t="s">
        <v>84</v>
      </c>
      <c r="H1165" s="177">
        <v>1</v>
      </c>
      <c r="I1165" s="178">
        <v>2024</v>
      </c>
      <c r="J1165" s="176">
        <v>46071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985.73</v>
      </c>
    </row>
    <row r="1166" spans="1:16" ht="19.5" hidden="1" customHeight="1">
      <c r="A1166" s="172" t="s">
        <v>2253</v>
      </c>
      <c r="B1166" s="176">
        <v>46073</v>
      </c>
      <c r="C1166" s="172" t="s">
        <v>100</v>
      </c>
      <c r="D1166" s="172" t="s">
        <v>102</v>
      </c>
      <c r="E1166" s="172" t="s">
        <v>57</v>
      </c>
      <c r="F1166" s="172" t="s">
        <v>1263</v>
      </c>
      <c r="G1166" s="172" t="s">
        <v>84</v>
      </c>
      <c r="H1166" s="177">
        <v>1</v>
      </c>
      <c r="I1166" s="178">
        <v>2024</v>
      </c>
      <c r="J1166" s="176">
        <v>46071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9.86</v>
      </c>
    </row>
    <row r="1167" spans="1:16" ht="19.5" hidden="1" customHeight="1">
      <c r="A1167" s="172" t="s">
        <v>2253</v>
      </c>
      <c r="B1167" s="176">
        <v>46073</v>
      </c>
      <c r="C1167" s="172" t="s">
        <v>100</v>
      </c>
      <c r="D1167" s="172" t="s">
        <v>103</v>
      </c>
      <c r="E1167" s="172" t="s">
        <v>57</v>
      </c>
      <c r="F1167" s="172" t="s">
        <v>1263</v>
      </c>
      <c r="G1167" s="172" t="s">
        <v>84</v>
      </c>
      <c r="H1167" s="177">
        <v>1</v>
      </c>
      <c r="I1167" s="178">
        <v>2024</v>
      </c>
      <c r="J1167" s="176">
        <v>46071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1028.4100000000001</v>
      </c>
    </row>
    <row r="1168" spans="1:16" ht="19.5" hidden="1" customHeight="1">
      <c r="A1168" s="172" t="s">
        <v>2253</v>
      </c>
      <c r="B1168" s="176">
        <v>46073</v>
      </c>
      <c r="C1168" s="172" t="s">
        <v>104</v>
      </c>
      <c r="D1168" s="172" t="s">
        <v>105</v>
      </c>
      <c r="E1168" s="172" t="s">
        <v>57</v>
      </c>
      <c r="F1168" s="172" t="s">
        <v>1263</v>
      </c>
      <c r="G1168" s="172" t="s">
        <v>84</v>
      </c>
      <c r="H1168" s="177">
        <v>1</v>
      </c>
      <c r="I1168" s="178">
        <v>2024</v>
      </c>
      <c r="J1168" s="176">
        <v>46071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-870.32</v>
      </c>
    </row>
    <row r="1169" spans="1:16" ht="19.5" hidden="1" customHeight="1">
      <c r="A1169" s="172" t="s">
        <v>2253</v>
      </c>
      <c r="B1169" s="176">
        <v>46073</v>
      </c>
      <c r="C1169" s="172" t="s">
        <v>81</v>
      </c>
      <c r="D1169" s="172" t="s">
        <v>95</v>
      </c>
      <c r="E1169" s="172" t="s">
        <v>57</v>
      </c>
      <c r="F1169" s="172" t="s">
        <v>1263</v>
      </c>
      <c r="G1169" s="172" t="s">
        <v>84</v>
      </c>
      <c r="H1169" s="177">
        <v>1</v>
      </c>
      <c r="I1169" s="178">
        <v>2024</v>
      </c>
      <c r="J1169" s="176">
        <v>46071</v>
      </c>
      <c r="K1169" s="172" t="s">
        <v>93</v>
      </c>
      <c r="L1169" s="172" t="s">
        <v>94</v>
      </c>
      <c r="M1169" s="179">
        <v>0.43</v>
      </c>
      <c r="N1169" s="177"/>
      <c r="O1169" s="177"/>
      <c r="P1169" s="180">
        <v>-12.03</v>
      </c>
    </row>
    <row r="1170" spans="1:16" ht="19.5" hidden="1" customHeight="1">
      <c r="A1170" s="172" t="s">
        <v>2254</v>
      </c>
      <c r="B1170" s="176">
        <v>46073</v>
      </c>
      <c r="C1170" s="172" t="s">
        <v>92</v>
      </c>
      <c r="D1170" s="172" t="s">
        <v>24</v>
      </c>
      <c r="E1170" s="172" t="s">
        <v>57</v>
      </c>
      <c r="F1170" s="172" t="s">
        <v>1263</v>
      </c>
      <c r="G1170" s="172" t="s">
        <v>84</v>
      </c>
      <c r="H1170" s="177">
        <v>1</v>
      </c>
      <c r="I1170" s="178">
        <v>2400</v>
      </c>
      <c r="J1170" s="176">
        <v>46070</v>
      </c>
      <c r="K1170" s="172" t="s">
        <v>93</v>
      </c>
      <c r="L1170" s="172" t="s">
        <v>94</v>
      </c>
      <c r="M1170" s="179">
        <v>0.43</v>
      </c>
      <c r="N1170" s="177"/>
      <c r="O1170" s="177">
        <v>39</v>
      </c>
      <c r="P1170" s="180">
        <v>-141.87</v>
      </c>
    </row>
    <row r="1171" spans="1:16" ht="19.5" hidden="1" customHeight="1">
      <c r="A1171" s="172" t="s">
        <v>2254</v>
      </c>
      <c r="B1171" s="176">
        <v>46073</v>
      </c>
      <c r="C1171" s="172" t="s">
        <v>100</v>
      </c>
      <c r="D1171" s="172" t="s">
        <v>101</v>
      </c>
      <c r="E1171" s="172" t="s">
        <v>57</v>
      </c>
      <c r="F1171" s="172" t="s">
        <v>1263</v>
      </c>
      <c r="G1171" s="172" t="s">
        <v>84</v>
      </c>
      <c r="H1171" s="177">
        <v>1</v>
      </c>
      <c r="I1171" s="178">
        <v>2400</v>
      </c>
      <c r="J1171" s="176">
        <v>46070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1254.75</v>
      </c>
    </row>
    <row r="1172" spans="1:16" ht="19.5" hidden="1" customHeight="1">
      <c r="A1172" s="172" t="s">
        <v>2254</v>
      </c>
      <c r="B1172" s="176">
        <v>46073</v>
      </c>
      <c r="C1172" s="172" t="s">
        <v>100</v>
      </c>
      <c r="D1172" s="172" t="s">
        <v>102</v>
      </c>
      <c r="E1172" s="172" t="s">
        <v>57</v>
      </c>
      <c r="F1172" s="172" t="s">
        <v>1263</v>
      </c>
      <c r="G1172" s="172" t="s">
        <v>84</v>
      </c>
      <c r="H1172" s="177">
        <v>1</v>
      </c>
      <c r="I1172" s="178">
        <v>2400</v>
      </c>
      <c r="J1172" s="176">
        <v>46070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12.55</v>
      </c>
    </row>
    <row r="1173" spans="1:16" ht="19.5" hidden="1" customHeight="1">
      <c r="A1173" s="172" t="s">
        <v>2254</v>
      </c>
      <c r="B1173" s="176">
        <v>46073</v>
      </c>
      <c r="C1173" s="172" t="s">
        <v>100</v>
      </c>
      <c r="D1173" s="172" t="s">
        <v>103</v>
      </c>
      <c r="E1173" s="172" t="s">
        <v>57</v>
      </c>
      <c r="F1173" s="172" t="s">
        <v>1263</v>
      </c>
      <c r="G1173" s="172" t="s">
        <v>84</v>
      </c>
      <c r="H1173" s="177">
        <v>1</v>
      </c>
      <c r="I1173" s="178">
        <v>2400</v>
      </c>
      <c r="J1173" s="176">
        <v>46070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1132.7</v>
      </c>
    </row>
    <row r="1174" spans="1:16" ht="19.5" hidden="1" customHeight="1">
      <c r="A1174" s="172" t="s">
        <v>2254</v>
      </c>
      <c r="B1174" s="176">
        <v>46073</v>
      </c>
      <c r="C1174" s="172" t="s">
        <v>104</v>
      </c>
      <c r="D1174" s="172" t="s">
        <v>105</v>
      </c>
      <c r="E1174" s="172" t="s">
        <v>57</v>
      </c>
      <c r="F1174" s="172" t="s">
        <v>1263</v>
      </c>
      <c r="G1174" s="172" t="s">
        <v>84</v>
      </c>
      <c r="H1174" s="177">
        <v>1</v>
      </c>
      <c r="I1174" s="178">
        <v>2400</v>
      </c>
      <c r="J1174" s="176">
        <v>46070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-1032</v>
      </c>
    </row>
    <row r="1175" spans="1:16" ht="19.5" hidden="1" customHeight="1">
      <c r="A1175" s="172" t="s">
        <v>2254</v>
      </c>
      <c r="B1175" s="176">
        <v>46073</v>
      </c>
      <c r="C1175" s="172" t="s">
        <v>81</v>
      </c>
      <c r="D1175" s="172" t="s">
        <v>95</v>
      </c>
      <c r="E1175" s="172" t="s">
        <v>57</v>
      </c>
      <c r="F1175" s="172" t="s">
        <v>1263</v>
      </c>
      <c r="G1175" s="172" t="s">
        <v>84</v>
      </c>
      <c r="H1175" s="177">
        <v>1</v>
      </c>
      <c r="I1175" s="178">
        <v>2400</v>
      </c>
      <c r="J1175" s="176">
        <v>46070</v>
      </c>
      <c r="K1175" s="172" t="s">
        <v>93</v>
      </c>
      <c r="L1175" s="172" t="s">
        <v>94</v>
      </c>
      <c r="M1175" s="179">
        <v>0.43</v>
      </c>
      <c r="N1175" s="177"/>
      <c r="O1175" s="177"/>
      <c r="P1175" s="180">
        <v>-11.03</v>
      </c>
    </row>
    <row r="1176" spans="1:16" ht="19.5" hidden="1" customHeight="1">
      <c r="A1176" s="172" t="s">
        <v>2254</v>
      </c>
      <c r="B1176" s="176">
        <v>46073</v>
      </c>
      <c r="C1176" s="172" t="s">
        <v>81</v>
      </c>
      <c r="D1176" s="172" t="s">
        <v>82</v>
      </c>
      <c r="E1176" s="172" t="s">
        <v>57</v>
      </c>
      <c r="F1176" s="172" t="s">
        <v>1263</v>
      </c>
      <c r="G1176" s="172" t="s">
        <v>84</v>
      </c>
      <c r="H1176" s="177">
        <v>1</v>
      </c>
      <c r="I1176" s="178">
        <v>0</v>
      </c>
      <c r="J1176" s="176">
        <v>46070</v>
      </c>
      <c r="K1176" s="172" t="s">
        <v>85</v>
      </c>
      <c r="L1176" s="172" t="s">
        <v>85</v>
      </c>
      <c r="M1176" s="179">
        <v>0</v>
      </c>
      <c r="N1176" s="177"/>
      <c r="O1176" s="177"/>
      <c r="P1176" s="180">
        <v>-23.84</v>
      </c>
    </row>
    <row r="1177" spans="1:16" ht="19.5" hidden="1" customHeight="1">
      <c r="A1177" s="172" t="s">
        <v>2255</v>
      </c>
      <c r="B1177" s="176">
        <v>46073</v>
      </c>
      <c r="C1177" s="172" t="s">
        <v>92</v>
      </c>
      <c r="D1177" s="172" t="s">
        <v>96</v>
      </c>
      <c r="E1177" s="172" t="s">
        <v>58</v>
      </c>
      <c r="F1177" s="172" t="s">
        <v>1300</v>
      </c>
      <c r="G1177" s="172" t="s">
        <v>84</v>
      </c>
      <c r="H1177" s="177">
        <v>1</v>
      </c>
      <c r="I1177" s="178">
        <v>0</v>
      </c>
      <c r="J1177" s="176">
        <v>46066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0</v>
      </c>
    </row>
    <row r="1178" spans="1:16" ht="19.5" hidden="1" customHeight="1">
      <c r="A1178" s="172" t="s">
        <v>2255</v>
      </c>
      <c r="B1178" s="176">
        <v>46073</v>
      </c>
      <c r="C1178" s="172" t="s">
        <v>92</v>
      </c>
      <c r="D1178" s="172" t="s">
        <v>97</v>
      </c>
      <c r="E1178" s="172" t="s">
        <v>58</v>
      </c>
      <c r="F1178" s="172" t="s">
        <v>1300</v>
      </c>
      <c r="G1178" s="172" t="s">
        <v>84</v>
      </c>
      <c r="H1178" s="177">
        <v>1</v>
      </c>
      <c r="I1178" s="178">
        <v>0</v>
      </c>
      <c r="J1178" s="176">
        <v>46066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-56.94</v>
      </c>
    </row>
    <row r="1179" spans="1:16" ht="19.5" hidden="1" customHeight="1">
      <c r="A1179" s="172" t="s">
        <v>2255</v>
      </c>
      <c r="B1179" s="176">
        <v>46073</v>
      </c>
      <c r="C1179" s="172" t="s">
        <v>81</v>
      </c>
      <c r="D1179" s="172" t="s">
        <v>98</v>
      </c>
      <c r="E1179" s="172" t="s">
        <v>58</v>
      </c>
      <c r="F1179" s="172" t="s">
        <v>1300</v>
      </c>
      <c r="G1179" s="172" t="s">
        <v>84</v>
      </c>
      <c r="H1179" s="177">
        <v>1</v>
      </c>
      <c r="I1179" s="178">
        <v>0</v>
      </c>
      <c r="J1179" s="176">
        <v>46066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-15</v>
      </c>
    </row>
    <row r="1180" spans="1:16" ht="19.5" hidden="1" customHeight="1">
      <c r="A1180" s="172" t="s">
        <v>2255</v>
      </c>
      <c r="B1180" s="176">
        <v>46073</v>
      </c>
      <c r="C1180" s="172" t="s">
        <v>92</v>
      </c>
      <c r="D1180" s="172" t="s">
        <v>24</v>
      </c>
      <c r="E1180" s="172" t="s">
        <v>58</v>
      </c>
      <c r="F1180" s="172" t="s">
        <v>1300</v>
      </c>
      <c r="G1180" s="172" t="s">
        <v>84</v>
      </c>
      <c r="H1180" s="177">
        <v>1</v>
      </c>
      <c r="I1180" s="178">
        <v>0</v>
      </c>
      <c r="J1180" s="176">
        <v>46066</v>
      </c>
      <c r="K1180" s="172" t="s">
        <v>93</v>
      </c>
      <c r="L1180" s="172" t="s">
        <v>94</v>
      </c>
      <c r="M1180" s="179">
        <v>0</v>
      </c>
      <c r="N1180" s="177"/>
      <c r="O1180" s="177">
        <v>36</v>
      </c>
      <c r="P1180" s="180">
        <v>-56.94</v>
      </c>
    </row>
    <row r="1181" spans="1:16" ht="19.5" hidden="1" customHeight="1">
      <c r="A1181" s="172" t="s">
        <v>2255</v>
      </c>
      <c r="B1181" s="176">
        <v>46073</v>
      </c>
      <c r="C1181" s="172" t="s">
        <v>81</v>
      </c>
      <c r="D1181" s="172" t="s">
        <v>95</v>
      </c>
      <c r="E1181" s="172" t="s">
        <v>58</v>
      </c>
      <c r="F1181" s="172" t="s">
        <v>1300</v>
      </c>
      <c r="G1181" s="172" t="s">
        <v>84</v>
      </c>
      <c r="H1181" s="177">
        <v>1</v>
      </c>
      <c r="I1181" s="178">
        <v>0</v>
      </c>
      <c r="J1181" s="176">
        <v>46066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-16.91</v>
      </c>
    </row>
    <row r="1182" spans="1:16" ht="19.5" hidden="1" customHeight="1">
      <c r="A1182" s="172" t="s">
        <v>138</v>
      </c>
      <c r="B1182" s="176">
        <v>46073</v>
      </c>
      <c r="C1182" s="172" t="s">
        <v>109</v>
      </c>
      <c r="D1182" s="172" t="s">
        <v>139</v>
      </c>
      <c r="E1182" s="172" t="s">
        <v>85</v>
      </c>
      <c r="F1182" s="172" t="s">
        <v>85</v>
      </c>
      <c r="G1182" s="172" t="s">
        <v>85</v>
      </c>
      <c r="H1182" s="177">
        <v>0</v>
      </c>
      <c r="I1182" s="178">
        <v>0</v>
      </c>
      <c r="J1182" s="176">
        <v>46073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-699.1</v>
      </c>
    </row>
    <row r="1183" spans="1:16" ht="19.5" hidden="1" customHeight="1">
      <c r="A1183" s="172" t="s">
        <v>2256</v>
      </c>
      <c r="B1183" s="176">
        <v>46073</v>
      </c>
      <c r="C1183" s="172" t="s">
        <v>109</v>
      </c>
      <c r="D1183" s="172" t="s">
        <v>139</v>
      </c>
      <c r="E1183" s="172" t="s">
        <v>85</v>
      </c>
      <c r="F1183" s="172" t="s">
        <v>85</v>
      </c>
      <c r="G1183" s="172" t="s">
        <v>85</v>
      </c>
      <c r="H1183" s="177">
        <v>0</v>
      </c>
      <c r="I1183" s="178">
        <v>0</v>
      </c>
      <c r="J1183" s="176">
        <v>46073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-256.23</v>
      </c>
    </row>
    <row r="1184" spans="1:16" ht="19.5" hidden="1" customHeight="1">
      <c r="A1184" s="172" t="s">
        <v>142</v>
      </c>
      <c r="B1184" s="176">
        <v>46073</v>
      </c>
      <c r="C1184" s="172" t="s">
        <v>109</v>
      </c>
      <c r="D1184" s="172" t="s">
        <v>143</v>
      </c>
      <c r="E1184" s="172" t="s">
        <v>85</v>
      </c>
      <c r="F1184" s="172" t="s">
        <v>85</v>
      </c>
      <c r="G1184" s="172" t="s">
        <v>85</v>
      </c>
      <c r="H1184" s="177">
        <v>0</v>
      </c>
      <c r="I1184" s="178">
        <v>0</v>
      </c>
      <c r="J1184" s="176">
        <v>46073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-10323.200000000001</v>
      </c>
    </row>
    <row r="1185" spans="1:16" ht="19.5" hidden="1" customHeight="1">
      <c r="A1185" s="172" t="s">
        <v>2257</v>
      </c>
      <c r="B1185" s="176">
        <v>46073</v>
      </c>
      <c r="C1185" s="172" t="s">
        <v>109</v>
      </c>
      <c r="D1185" s="172" t="s">
        <v>139</v>
      </c>
      <c r="E1185" s="172" t="s">
        <v>85</v>
      </c>
      <c r="F1185" s="172" t="s">
        <v>85</v>
      </c>
      <c r="G1185" s="172" t="s">
        <v>85</v>
      </c>
      <c r="H1185" s="177">
        <v>0</v>
      </c>
      <c r="I1185" s="178">
        <v>0</v>
      </c>
      <c r="J1185" s="176">
        <v>46073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-240.83</v>
      </c>
    </row>
    <row r="1186" spans="1:16" ht="19.5" hidden="1" customHeight="1">
      <c r="A1186" s="172" t="s">
        <v>2258</v>
      </c>
      <c r="B1186" s="176">
        <v>46073</v>
      </c>
      <c r="C1186" s="172" t="s">
        <v>109</v>
      </c>
      <c r="D1186" s="172" t="s">
        <v>139</v>
      </c>
      <c r="E1186" s="172" t="s">
        <v>85</v>
      </c>
      <c r="F1186" s="172" t="s">
        <v>85</v>
      </c>
      <c r="G1186" s="172" t="s">
        <v>85</v>
      </c>
      <c r="H1186" s="177">
        <v>0</v>
      </c>
      <c r="I1186" s="178">
        <v>0</v>
      </c>
      <c r="J1186" s="176">
        <v>46073</v>
      </c>
      <c r="K1186" s="172" t="s">
        <v>85</v>
      </c>
      <c r="L1186" s="172" t="s">
        <v>85</v>
      </c>
      <c r="M1186" s="179">
        <v>0</v>
      </c>
      <c r="N1186" s="177"/>
      <c r="O1186" s="177"/>
      <c r="P1186" s="180">
        <v>-246.97</v>
      </c>
    </row>
    <row r="1187" spans="1:16" ht="19.5" hidden="1" customHeight="1">
      <c r="A1187" s="172" t="s">
        <v>2259</v>
      </c>
      <c r="B1187" s="176">
        <v>46073</v>
      </c>
      <c r="C1187" s="172" t="s">
        <v>109</v>
      </c>
      <c r="D1187" s="172" t="s">
        <v>139</v>
      </c>
      <c r="E1187" s="172" t="s">
        <v>85</v>
      </c>
      <c r="F1187" s="172" t="s">
        <v>85</v>
      </c>
      <c r="G1187" s="172" t="s">
        <v>85</v>
      </c>
      <c r="H1187" s="177">
        <v>0</v>
      </c>
      <c r="I1187" s="178">
        <v>0</v>
      </c>
      <c r="J1187" s="176">
        <v>46073</v>
      </c>
      <c r="K1187" s="172" t="s">
        <v>85</v>
      </c>
      <c r="L1187" s="172" t="s">
        <v>85</v>
      </c>
      <c r="M1187" s="179">
        <v>0</v>
      </c>
      <c r="N1187" s="177"/>
      <c r="O1187" s="177"/>
      <c r="P1187" s="180">
        <v>-237.53</v>
      </c>
    </row>
    <row r="1188" spans="1:16" ht="19.5" hidden="1" customHeight="1">
      <c r="A1188" s="172" t="s">
        <v>2260</v>
      </c>
      <c r="B1188" s="176">
        <v>46073</v>
      </c>
      <c r="C1188" s="172" t="s">
        <v>109</v>
      </c>
      <c r="D1188" s="172" t="s">
        <v>139</v>
      </c>
      <c r="E1188" s="172" t="s">
        <v>85</v>
      </c>
      <c r="F1188" s="172" t="s">
        <v>85</v>
      </c>
      <c r="G1188" s="172" t="s">
        <v>85</v>
      </c>
      <c r="H1188" s="177">
        <v>0</v>
      </c>
      <c r="I1188" s="178">
        <v>0</v>
      </c>
      <c r="J1188" s="176">
        <v>46073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-241.5</v>
      </c>
    </row>
    <row r="1189" spans="1:16" ht="19.5" hidden="1" customHeight="1">
      <c r="A1189" s="172" t="s">
        <v>2261</v>
      </c>
      <c r="B1189" s="176">
        <v>46073</v>
      </c>
      <c r="C1189" s="172" t="s">
        <v>109</v>
      </c>
      <c r="D1189" s="172" t="s">
        <v>139</v>
      </c>
      <c r="E1189" s="172" t="s">
        <v>85</v>
      </c>
      <c r="F1189" s="172" t="s">
        <v>85</v>
      </c>
      <c r="G1189" s="172" t="s">
        <v>85</v>
      </c>
      <c r="H1189" s="177">
        <v>0</v>
      </c>
      <c r="I1189" s="178">
        <v>0</v>
      </c>
      <c r="J1189" s="176">
        <v>46073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-242.46</v>
      </c>
    </row>
    <row r="1190" spans="1:16" ht="19.5" hidden="1" customHeight="1">
      <c r="A1190" s="172" t="s">
        <v>2262</v>
      </c>
      <c r="B1190" s="176">
        <v>46073</v>
      </c>
      <c r="C1190" s="172" t="s">
        <v>109</v>
      </c>
      <c r="D1190" s="172" t="s">
        <v>139</v>
      </c>
      <c r="E1190" s="172" t="s">
        <v>85</v>
      </c>
      <c r="F1190" s="172" t="s">
        <v>85</v>
      </c>
      <c r="G1190" s="172" t="s">
        <v>85</v>
      </c>
      <c r="H1190" s="177">
        <v>0</v>
      </c>
      <c r="I1190" s="178">
        <v>0</v>
      </c>
      <c r="J1190" s="176">
        <v>46073</v>
      </c>
      <c r="K1190" s="172" t="s">
        <v>85</v>
      </c>
      <c r="L1190" s="172" t="s">
        <v>85</v>
      </c>
      <c r="M1190" s="179">
        <v>0</v>
      </c>
      <c r="N1190" s="177"/>
      <c r="O1190" s="177"/>
      <c r="P1190" s="180">
        <v>-256.95999999999998</v>
      </c>
    </row>
    <row r="1191" spans="1:16" ht="19.5" hidden="1" customHeight="1">
      <c r="A1191" s="172" t="s">
        <v>2263</v>
      </c>
      <c r="B1191" s="176">
        <v>46073</v>
      </c>
      <c r="C1191" s="172" t="s">
        <v>109</v>
      </c>
      <c r="D1191" s="172" t="s">
        <v>139</v>
      </c>
      <c r="E1191" s="172" t="s">
        <v>85</v>
      </c>
      <c r="F1191" s="172" t="s">
        <v>85</v>
      </c>
      <c r="G1191" s="172" t="s">
        <v>85</v>
      </c>
      <c r="H1191" s="177">
        <v>0</v>
      </c>
      <c r="I1191" s="178">
        <v>0</v>
      </c>
      <c r="J1191" s="176">
        <v>46073</v>
      </c>
      <c r="K1191" s="172" t="s">
        <v>85</v>
      </c>
      <c r="L1191" s="172" t="s">
        <v>85</v>
      </c>
      <c r="M1191" s="179">
        <v>0</v>
      </c>
      <c r="N1191" s="177"/>
      <c r="O1191" s="177"/>
      <c r="P1191" s="180">
        <v>-289.08999999999997</v>
      </c>
    </row>
    <row r="1192" spans="1:16" ht="19.5" hidden="1" customHeight="1">
      <c r="A1192" s="172" t="s">
        <v>1553</v>
      </c>
      <c r="B1192" s="176">
        <v>46073</v>
      </c>
      <c r="C1192" s="172" t="s">
        <v>109</v>
      </c>
      <c r="D1192" s="172" t="s">
        <v>139</v>
      </c>
      <c r="E1192" s="172" t="s">
        <v>85</v>
      </c>
      <c r="F1192" s="172" t="s">
        <v>85</v>
      </c>
      <c r="G1192" s="172" t="s">
        <v>85</v>
      </c>
      <c r="H1192" s="177">
        <v>0</v>
      </c>
      <c r="I1192" s="178">
        <v>0</v>
      </c>
      <c r="J1192" s="176">
        <v>46073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-347.22</v>
      </c>
    </row>
    <row r="1193" spans="1:16" ht="19.5" hidden="1" customHeight="1">
      <c r="A1193" s="172" t="s">
        <v>141</v>
      </c>
      <c r="B1193" s="176">
        <v>46073</v>
      </c>
      <c r="C1193" s="172" t="s">
        <v>109</v>
      </c>
      <c r="D1193" s="172" t="s">
        <v>139</v>
      </c>
      <c r="E1193" s="172" t="s">
        <v>85</v>
      </c>
      <c r="F1193" s="172" t="s">
        <v>85</v>
      </c>
      <c r="G1193" s="172" t="s">
        <v>85</v>
      </c>
      <c r="H1193" s="177">
        <v>0</v>
      </c>
      <c r="I1193" s="178">
        <v>0</v>
      </c>
      <c r="J1193" s="176">
        <v>46073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-428.21</v>
      </c>
    </row>
    <row r="1194" spans="1:16" ht="19.5" hidden="1" customHeight="1">
      <c r="A1194" s="172" t="s">
        <v>145</v>
      </c>
      <c r="B1194" s="176">
        <v>46073</v>
      </c>
      <c r="C1194" s="172" t="s">
        <v>109</v>
      </c>
      <c r="D1194" s="172" t="s">
        <v>139</v>
      </c>
      <c r="E1194" s="172" t="s">
        <v>85</v>
      </c>
      <c r="F1194" s="172" t="s">
        <v>85</v>
      </c>
      <c r="G1194" s="172" t="s">
        <v>85</v>
      </c>
      <c r="H1194" s="177">
        <v>0</v>
      </c>
      <c r="I1194" s="178">
        <v>0</v>
      </c>
      <c r="J1194" s="176">
        <v>46073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-1276.79</v>
      </c>
    </row>
    <row r="1195" spans="1:16" ht="19.5" hidden="1" customHeight="1">
      <c r="A1195" s="172" t="s">
        <v>2264</v>
      </c>
      <c r="B1195" s="176">
        <v>46073</v>
      </c>
      <c r="C1195" s="172" t="s">
        <v>109</v>
      </c>
      <c r="D1195" s="172" t="s">
        <v>139</v>
      </c>
      <c r="E1195" s="172" t="s">
        <v>85</v>
      </c>
      <c r="F1195" s="172" t="s">
        <v>85</v>
      </c>
      <c r="G1195" s="172" t="s">
        <v>85</v>
      </c>
      <c r="H1195" s="177">
        <v>0</v>
      </c>
      <c r="I1195" s="178">
        <v>0</v>
      </c>
      <c r="J1195" s="176">
        <v>46073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-250.58</v>
      </c>
    </row>
    <row r="1196" spans="1:16" ht="19.5" hidden="1" customHeight="1">
      <c r="A1196" s="172" t="s">
        <v>144</v>
      </c>
      <c r="B1196" s="176">
        <v>46073</v>
      </c>
      <c r="C1196" s="172" t="s">
        <v>109</v>
      </c>
      <c r="D1196" s="172" t="s">
        <v>139</v>
      </c>
      <c r="E1196" s="172" t="s">
        <v>85</v>
      </c>
      <c r="F1196" s="172" t="s">
        <v>85</v>
      </c>
      <c r="G1196" s="172" t="s">
        <v>85</v>
      </c>
      <c r="H1196" s="177">
        <v>0</v>
      </c>
      <c r="I1196" s="178">
        <v>0</v>
      </c>
      <c r="J1196" s="176">
        <v>46073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-710.02</v>
      </c>
    </row>
    <row r="1197" spans="1:16" ht="19.5" hidden="1" customHeight="1">
      <c r="A1197" s="172" t="s">
        <v>2265</v>
      </c>
      <c r="B1197" s="176">
        <v>46074</v>
      </c>
      <c r="C1197" s="172" t="s">
        <v>92</v>
      </c>
      <c r="D1197" s="172" t="s">
        <v>24</v>
      </c>
      <c r="E1197" s="172" t="s">
        <v>60</v>
      </c>
      <c r="F1197" s="172" t="s">
        <v>1426</v>
      </c>
      <c r="G1197" s="172" t="s">
        <v>84</v>
      </c>
      <c r="H1197" s="177">
        <v>1</v>
      </c>
      <c r="I1197" s="178">
        <v>0</v>
      </c>
      <c r="J1197" s="176">
        <v>46070</v>
      </c>
      <c r="K1197" s="172" t="s">
        <v>93</v>
      </c>
      <c r="L1197" s="172" t="s">
        <v>94</v>
      </c>
      <c r="M1197" s="179">
        <v>0</v>
      </c>
      <c r="N1197" s="177"/>
      <c r="O1197" s="177">
        <v>39</v>
      </c>
      <c r="P1197" s="180">
        <v>-56.94</v>
      </c>
    </row>
    <row r="1198" spans="1:16" ht="19.5" hidden="1" customHeight="1">
      <c r="A1198" s="172" t="s">
        <v>2265</v>
      </c>
      <c r="B1198" s="176">
        <v>46074</v>
      </c>
      <c r="C1198" s="172" t="s">
        <v>81</v>
      </c>
      <c r="D1198" s="172" t="s">
        <v>95</v>
      </c>
      <c r="E1198" s="172" t="s">
        <v>60</v>
      </c>
      <c r="F1198" s="172" t="s">
        <v>1426</v>
      </c>
      <c r="G1198" s="172" t="s">
        <v>84</v>
      </c>
      <c r="H1198" s="177">
        <v>1</v>
      </c>
      <c r="I1198" s="178">
        <v>0</v>
      </c>
      <c r="J1198" s="176">
        <v>46070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-21.76</v>
      </c>
    </row>
    <row r="1199" spans="1:16" ht="19.5" hidden="1" customHeight="1">
      <c r="A1199" s="172" t="s">
        <v>2265</v>
      </c>
      <c r="B1199" s="176">
        <v>46074</v>
      </c>
      <c r="C1199" s="172" t="s">
        <v>92</v>
      </c>
      <c r="D1199" s="172" t="s">
        <v>96</v>
      </c>
      <c r="E1199" s="172" t="s">
        <v>60</v>
      </c>
      <c r="F1199" s="172" t="s">
        <v>1426</v>
      </c>
      <c r="G1199" s="172" t="s">
        <v>84</v>
      </c>
      <c r="H1199" s="177">
        <v>1</v>
      </c>
      <c r="I1199" s="178">
        <v>0</v>
      </c>
      <c r="J1199" s="176">
        <v>46070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0</v>
      </c>
    </row>
    <row r="1200" spans="1:16" ht="19.5" hidden="1" customHeight="1">
      <c r="A1200" s="172" t="s">
        <v>2265</v>
      </c>
      <c r="B1200" s="176">
        <v>46074</v>
      </c>
      <c r="C1200" s="172" t="s">
        <v>92</v>
      </c>
      <c r="D1200" s="172" t="s">
        <v>97</v>
      </c>
      <c r="E1200" s="172" t="s">
        <v>60</v>
      </c>
      <c r="F1200" s="172" t="s">
        <v>1426</v>
      </c>
      <c r="G1200" s="172" t="s">
        <v>84</v>
      </c>
      <c r="H1200" s="177">
        <v>1</v>
      </c>
      <c r="I1200" s="178">
        <v>0</v>
      </c>
      <c r="J1200" s="176">
        <v>46070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-56.94</v>
      </c>
    </row>
    <row r="1201" spans="1:16" ht="19.5" hidden="1" customHeight="1">
      <c r="A1201" s="172" t="s">
        <v>2265</v>
      </c>
      <c r="B1201" s="176">
        <v>46074</v>
      </c>
      <c r="C1201" s="172" t="s">
        <v>81</v>
      </c>
      <c r="D1201" s="172" t="s">
        <v>98</v>
      </c>
      <c r="E1201" s="172" t="s">
        <v>60</v>
      </c>
      <c r="F1201" s="172" t="s">
        <v>1426</v>
      </c>
      <c r="G1201" s="172" t="s">
        <v>84</v>
      </c>
      <c r="H1201" s="177">
        <v>1</v>
      </c>
      <c r="I1201" s="178">
        <v>0</v>
      </c>
      <c r="J1201" s="176">
        <v>46070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-15</v>
      </c>
    </row>
    <row r="1202" spans="1:16" ht="19.5" hidden="1" customHeight="1">
      <c r="A1202" s="172" t="s">
        <v>2266</v>
      </c>
      <c r="B1202" s="176">
        <v>46074</v>
      </c>
      <c r="C1202" s="172" t="s">
        <v>92</v>
      </c>
      <c r="D1202" s="172" t="s">
        <v>96</v>
      </c>
      <c r="E1202" s="172" t="s">
        <v>57</v>
      </c>
      <c r="F1202" s="172" t="s">
        <v>1263</v>
      </c>
      <c r="G1202" s="172" t="s">
        <v>84</v>
      </c>
      <c r="H1202" s="177">
        <v>1</v>
      </c>
      <c r="I1202" s="178">
        <v>0</v>
      </c>
      <c r="J1202" s="176">
        <v>46070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0</v>
      </c>
    </row>
    <row r="1203" spans="1:16" ht="19.5" hidden="1" customHeight="1">
      <c r="A1203" s="172" t="s">
        <v>2266</v>
      </c>
      <c r="B1203" s="176">
        <v>46074</v>
      </c>
      <c r="C1203" s="172" t="s">
        <v>92</v>
      </c>
      <c r="D1203" s="172" t="s">
        <v>97</v>
      </c>
      <c r="E1203" s="172" t="s">
        <v>57</v>
      </c>
      <c r="F1203" s="172" t="s">
        <v>1263</v>
      </c>
      <c r="G1203" s="172" t="s">
        <v>84</v>
      </c>
      <c r="H1203" s="177">
        <v>1</v>
      </c>
      <c r="I1203" s="178">
        <v>0</v>
      </c>
      <c r="J1203" s="176">
        <v>46070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-56.94</v>
      </c>
    </row>
    <row r="1204" spans="1:16" ht="19.5" hidden="1" customHeight="1">
      <c r="A1204" s="172" t="s">
        <v>2266</v>
      </c>
      <c r="B1204" s="176">
        <v>46074</v>
      </c>
      <c r="C1204" s="172" t="s">
        <v>81</v>
      </c>
      <c r="D1204" s="172" t="s">
        <v>98</v>
      </c>
      <c r="E1204" s="172" t="s">
        <v>57</v>
      </c>
      <c r="F1204" s="172" t="s">
        <v>1263</v>
      </c>
      <c r="G1204" s="172" t="s">
        <v>84</v>
      </c>
      <c r="H1204" s="177">
        <v>1</v>
      </c>
      <c r="I1204" s="178">
        <v>0</v>
      </c>
      <c r="J1204" s="176">
        <v>46070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-15</v>
      </c>
    </row>
    <row r="1205" spans="1:16" ht="19.5" hidden="1" customHeight="1">
      <c r="A1205" s="172" t="s">
        <v>2266</v>
      </c>
      <c r="B1205" s="176">
        <v>46074</v>
      </c>
      <c r="C1205" s="172" t="s">
        <v>92</v>
      </c>
      <c r="D1205" s="172" t="s">
        <v>24</v>
      </c>
      <c r="E1205" s="172" t="s">
        <v>57</v>
      </c>
      <c r="F1205" s="172" t="s">
        <v>1263</v>
      </c>
      <c r="G1205" s="172" t="s">
        <v>84</v>
      </c>
      <c r="H1205" s="177">
        <v>1</v>
      </c>
      <c r="I1205" s="178">
        <v>0</v>
      </c>
      <c r="J1205" s="176">
        <v>46070</v>
      </c>
      <c r="K1205" s="172" t="s">
        <v>93</v>
      </c>
      <c r="L1205" s="172" t="s">
        <v>94</v>
      </c>
      <c r="M1205" s="179">
        <v>0</v>
      </c>
      <c r="N1205" s="177"/>
      <c r="O1205" s="177">
        <v>39</v>
      </c>
      <c r="P1205" s="180">
        <v>-56.94</v>
      </c>
    </row>
    <row r="1206" spans="1:16" ht="19.5" hidden="1" customHeight="1">
      <c r="A1206" s="172" t="s">
        <v>2266</v>
      </c>
      <c r="B1206" s="176">
        <v>46074</v>
      </c>
      <c r="C1206" s="172" t="s">
        <v>81</v>
      </c>
      <c r="D1206" s="172" t="s">
        <v>95</v>
      </c>
      <c r="E1206" s="172" t="s">
        <v>57</v>
      </c>
      <c r="F1206" s="172" t="s">
        <v>1263</v>
      </c>
      <c r="G1206" s="172" t="s">
        <v>84</v>
      </c>
      <c r="H1206" s="177">
        <v>1</v>
      </c>
      <c r="I1206" s="178">
        <v>0</v>
      </c>
      <c r="J1206" s="176">
        <v>46070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-13.98</v>
      </c>
    </row>
    <row r="1207" spans="1:16" ht="19.5" hidden="1" customHeight="1">
      <c r="A1207" s="172" t="s">
        <v>2267</v>
      </c>
      <c r="B1207" s="176">
        <v>46074</v>
      </c>
      <c r="C1207" s="172" t="s">
        <v>92</v>
      </c>
      <c r="D1207" s="172" t="s">
        <v>96</v>
      </c>
      <c r="E1207" s="172" t="s">
        <v>58</v>
      </c>
      <c r="F1207" s="172" t="s">
        <v>1300</v>
      </c>
      <c r="G1207" s="172" t="s">
        <v>84</v>
      </c>
      <c r="H1207" s="177">
        <v>1</v>
      </c>
      <c r="I1207" s="178">
        <v>0</v>
      </c>
      <c r="J1207" s="176">
        <v>46067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0</v>
      </c>
    </row>
    <row r="1208" spans="1:16" ht="19.5" hidden="1" customHeight="1">
      <c r="A1208" s="172" t="s">
        <v>2267</v>
      </c>
      <c r="B1208" s="176">
        <v>46074</v>
      </c>
      <c r="C1208" s="172" t="s">
        <v>92</v>
      </c>
      <c r="D1208" s="172" t="s">
        <v>97</v>
      </c>
      <c r="E1208" s="172" t="s">
        <v>58</v>
      </c>
      <c r="F1208" s="172" t="s">
        <v>1300</v>
      </c>
      <c r="G1208" s="172" t="s">
        <v>84</v>
      </c>
      <c r="H1208" s="177">
        <v>1</v>
      </c>
      <c r="I1208" s="178">
        <v>0</v>
      </c>
      <c r="J1208" s="176">
        <v>46067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-56.94</v>
      </c>
    </row>
    <row r="1209" spans="1:16" ht="19.5" hidden="1" customHeight="1">
      <c r="A1209" s="172" t="s">
        <v>2267</v>
      </c>
      <c r="B1209" s="176">
        <v>46074</v>
      </c>
      <c r="C1209" s="172" t="s">
        <v>81</v>
      </c>
      <c r="D1209" s="172" t="s">
        <v>98</v>
      </c>
      <c r="E1209" s="172" t="s">
        <v>58</v>
      </c>
      <c r="F1209" s="172" t="s">
        <v>1300</v>
      </c>
      <c r="G1209" s="172" t="s">
        <v>84</v>
      </c>
      <c r="H1209" s="177">
        <v>1</v>
      </c>
      <c r="I1209" s="178">
        <v>0</v>
      </c>
      <c r="J1209" s="176">
        <v>46067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-15</v>
      </c>
    </row>
    <row r="1210" spans="1:16" ht="19.5" hidden="1" customHeight="1">
      <c r="A1210" s="172" t="s">
        <v>2267</v>
      </c>
      <c r="B1210" s="176">
        <v>46074</v>
      </c>
      <c r="C1210" s="172" t="s">
        <v>92</v>
      </c>
      <c r="D1210" s="172" t="s">
        <v>24</v>
      </c>
      <c r="E1210" s="172" t="s">
        <v>58</v>
      </c>
      <c r="F1210" s="172" t="s">
        <v>1300</v>
      </c>
      <c r="G1210" s="172" t="s">
        <v>84</v>
      </c>
      <c r="H1210" s="177">
        <v>1</v>
      </c>
      <c r="I1210" s="178">
        <v>0</v>
      </c>
      <c r="J1210" s="176">
        <v>46067</v>
      </c>
      <c r="K1210" s="172" t="s">
        <v>93</v>
      </c>
      <c r="L1210" s="172" t="s">
        <v>94</v>
      </c>
      <c r="M1210" s="179">
        <v>0</v>
      </c>
      <c r="N1210" s="177"/>
      <c r="O1210" s="177">
        <v>36</v>
      </c>
      <c r="P1210" s="180">
        <v>-56.94</v>
      </c>
    </row>
    <row r="1211" spans="1:16" ht="19.5" hidden="1" customHeight="1">
      <c r="A1211" s="172" t="s">
        <v>2267</v>
      </c>
      <c r="B1211" s="176">
        <v>46074</v>
      </c>
      <c r="C1211" s="172" t="s">
        <v>81</v>
      </c>
      <c r="D1211" s="172" t="s">
        <v>95</v>
      </c>
      <c r="E1211" s="172" t="s">
        <v>58</v>
      </c>
      <c r="F1211" s="172" t="s">
        <v>1300</v>
      </c>
      <c r="G1211" s="172" t="s">
        <v>84</v>
      </c>
      <c r="H1211" s="177">
        <v>1</v>
      </c>
      <c r="I1211" s="178">
        <v>0</v>
      </c>
      <c r="J1211" s="176">
        <v>46067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-16</v>
      </c>
    </row>
    <row r="1212" spans="1:16" ht="19.5" hidden="1" customHeight="1">
      <c r="A1212" s="172" t="s">
        <v>2268</v>
      </c>
      <c r="B1212" s="176">
        <v>46074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46067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hidden="1" customHeight="1">
      <c r="A1213" s="172" t="s">
        <v>2268</v>
      </c>
      <c r="B1213" s="176">
        <v>46074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46067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-56.94</v>
      </c>
    </row>
    <row r="1214" spans="1:16" ht="19.5" hidden="1" customHeight="1">
      <c r="A1214" s="172" t="s">
        <v>2268</v>
      </c>
      <c r="B1214" s="176">
        <v>46074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46067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hidden="1" customHeight="1">
      <c r="A1215" s="172" t="s">
        <v>2268</v>
      </c>
      <c r="B1215" s="176">
        <v>46074</v>
      </c>
      <c r="C1215" s="172" t="s">
        <v>92</v>
      </c>
      <c r="D1215" s="172" t="s">
        <v>24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0</v>
      </c>
      <c r="J1215" s="176">
        <v>46067</v>
      </c>
      <c r="K1215" s="172" t="s">
        <v>93</v>
      </c>
      <c r="L1215" s="172" t="s">
        <v>94</v>
      </c>
      <c r="M1215" s="179">
        <v>0</v>
      </c>
      <c r="N1215" s="177"/>
      <c r="O1215" s="177">
        <v>36</v>
      </c>
      <c r="P1215" s="180">
        <v>-56.94</v>
      </c>
    </row>
    <row r="1216" spans="1:16" ht="19.5" hidden="1" customHeight="1">
      <c r="A1216" s="172" t="s">
        <v>2268</v>
      </c>
      <c r="B1216" s="176">
        <v>46074</v>
      </c>
      <c r="C1216" s="172" t="s">
        <v>81</v>
      </c>
      <c r="D1216" s="172" t="s">
        <v>95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0</v>
      </c>
      <c r="J1216" s="176">
        <v>46067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-17.62</v>
      </c>
    </row>
    <row r="1217" spans="1:16" ht="19.5" hidden="1" customHeight="1">
      <c r="A1217" s="172" t="s">
        <v>2269</v>
      </c>
      <c r="B1217" s="176">
        <v>46074</v>
      </c>
      <c r="C1217" s="172" t="s">
        <v>92</v>
      </c>
      <c r="D1217" s="172" t="s">
        <v>96</v>
      </c>
      <c r="E1217" s="172" t="s">
        <v>60</v>
      </c>
      <c r="F1217" s="172" t="s">
        <v>1426</v>
      </c>
      <c r="G1217" s="172" t="s">
        <v>84</v>
      </c>
      <c r="H1217" s="177">
        <v>1</v>
      </c>
      <c r="I1217" s="178">
        <v>0</v>
      </c>
      <c r="J1217" s="176">
        <v>46067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0</v>
      </c>
    </row>
    <row r="1218" spans="1:16" ht="19.5" hidden="1" customHeight="1">
      <c r="A1218" s="172" t="s">
        <v>2269</v>
      </c>
      <c r="B1218" s="176">
        <v>46074</v>
      </c>
      <c r="C1218" s="172" t="s">
        <v>92</v>
      </c>
      <c r="D1218" s="172" t="s">
        <v>97</v>
      </c>
      <c r="E1218" s="172" t="s">
        <v>60</v>
      </c>
      <c r="F1218" s="172" t="s">
        <v>1426</v>
      </c>
      <c r="G1218" s="172" t="s">
        <v>84</v>
      </c>
      <c r="H1218" s="177">
        <v>1</v>
      </c>
      <c r="I1218" s="178">
        <v>0</v>
      </c>
      <c r="J1218" s="176">
        <v>46067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-56.94</v>
      </c>
    </row>
    <row r="1219" spans="1:16" ht="19.5" hidden="1" customHeight="1">
      <c r="A1219" s="172" t="s">
        <v>2269</v>
      </c>
      <c r="B1219" s="176">
        <v>46074</v>
      </c>
      <c r="C1219" s="172" t="s">
        <v>81</v>
      </c>
      <c r="D1219" s="172" t="s">
        <v>98</v>
      </c>
      <c r="E1219" s="172" t="s">
        <v>60</v>
      </c>
      <c r="F1219" s="172" t="s">
        <v>1426</v>
      </c>
      <c r="G1219" s="172" t="s">
        <v>84</v>
      </c>
      <c r="H1219" s="177">
        <v>1</v>
      </c>
      <c r="I1219" s="178">
        <v>0</v>
      </c>
      <c r="J1219" s="176">
        <v>46067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-15</v>
      </c>
    </row>
    <row r="1220" spans="1:16" ht="19.5" hidden="1" customHeight="1">
      <c r="A1220" s="172" t="s">
        <v>2269</v>
      </c>
      <c r="B1220" s="176">
        <v>46074</v>
      </c>
      <c r="C1220" s="172" t="s">
        <v>92</v>
      </c>
      <c r="D1220" s="172" t="s">
        <v>24</v>
      </c>
      <c r="E1220" s="172" t="s">
        <v>60</v>
      </c>
      <c r="F1220" s="172" t="s">
        <v>1426</v>
      </c>
      <c r="G1220" s="172" t="s">
        <v>84</v>
      </c>
      <c r="H1220" s="177">
        <v>1</v>
      </c>
      <c r="I1220" s="178">
        <v>0</v>
      </c>
      <c r="J1220" s="176">
        <v>46067</v>
      </c>
      <c r="K1220" s="172" t="s">
        <v>93</v>
      </c>
      <c r="L1220" s="172" t="s">
        <v>94</v>
      </c>
      <c r="M1220" s="179">
        <v>0</v>
      </c>
      <c r="N1220" s="177"/>
      <c r="O1220" s="177">
        <v>36</v>
      </c>
      <c r="P1220" s="180">
        <v>-56.94</v>
      </c>
    </row>
    <row r="1221" spans="1:16" ht="19.5" hidden="1" customHeight="1">
      <c r="A1221" s="172" t="s">
        <v>2269</v>
      </c>
      <c r="B1221" s="176">
        <v>46074</v>
      </c>
      <c r="C1221" s="172" t="s">
        <v>81</v>
      </c>
      <c r="D1221" s="172" t="s">
        <v>95</v>
      </c>
      <c r="E1221" s="172" t="s">
        <v>60</v>
      </c>
      <c r="F1221" s="172" t="s">
        <v>1426</v>
      </c>
      <c r="G1221" s="172" t="s">
        <v>84</v>
      </c>
      <c r="H1221" s="177">
        <v>1</v>
      </c>
      <c r="I1221" s="178">
        <v>0</v>
      </c>
      <c r="J1221" s="176">
        <v>46067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-16</v>
      </c>
    </row>
    <row r="1222" spans="1:16" ht="19.5" hidden="1" customHeight="1">
      <c r="A1222" s="172" t="s">
        <v>2270</v>
      </c>
      <c r="B1222" s="176">
        <v>46074</v>
      </c>
      <c r="C1222" s="172" t="s">
        <v>81</v>
      </c>
      <c r="D1222" s="172" t="s">
        <v>82</v>
      </c>
      <c r="E1222" s="172" t="s">
        <v>38</v>
      </c>
      <c r="F1222" s="172" t="s">
        <v>87</v>
      </c>
      <c r="G1222" s="172" t="s">
        <v>84</v>
      </c>
      <c r="H1222" s="177">
        <v>1</v>
      </c>
      <c r="I1222" s="178">
        <v>0</v>
      </c>
      <c r="J1222" s="176">
        <v>46074</v>
      </c>
      <c r="K1222" s="172" t="s">
        <v>85</v>
      </c>
      <c r="L1222" s="172" t="s">
        <v>85</v>
      </c>
      <c r="M1222" s="179">
        <v>0</v>
      </c>
      <c r="N1222" s="177"/>
      <c r="O1222" s="177"/>
      <c r="P1222" s="180">
        <v>-19.62</v>
      </c>
    </row>
    <row r="1223" spans="1:16" ht="19.5" hidden="1" customHeight="1">
      <c r="A1223" s="172" t="s">
        <v>2271</v>
      </c>
      <c r="B1223" s="176">
        <v>46074</v>
      </c>
      <c r="C1223" s="172" t="s">
        <v>92</v>
      </c>
      <c r="D1223" s="172" t="s">
        <v>24</v>
      </c>
      <c r="E1223" s="172" t="s">
        <v>41</v>
      </c>
      <c r="F1223" s="172" t="s">
        <v>83</v>
      </c>
      <c r="G1223" s="172" t="s">
        <v>84</v>
      </c>
      <c r="H1223" s="177">
        <v>1</v>
      </c>
      <c r="I1223" s="178">
        <v>2350</v>
      </c>
      <c r="J1223" s="176">
        <v>46072</v>
      </c>
      <c r="K1223" s="172" t="s">
        <v>93</v>
      </c>
      <c r="L1223" s="172" t="s">
        <v>94</v>
      </c>
      <c r="M1223" s="179">
        <v>0.43</v>
      </c>
      <c r="N1223" s="177"/>
      <c r="O1223" s="177">
        <v>38</v>
      </c>
      <c r="P1223" s="180">
        <v>-119.05</v>
      </c>
    </row>
    <row r="1224" spans="1:16" ht="19.5" hidden="1" customHeight="1">
      <c r="A1224" s="172" t="s">
        <v>2271</v>
      </c>
      <c r="B1224" s="176">
        <v>46074</v>
      </c>
      <c r="C1224" s="172" t="s">
        <v>100</v>
      </c>
      <c r="D1224" s="172" t="s">
        <v>101</v>
      </c>
      <c r="E1224" s="172" t="s">
        <v>41</v>
      </c>
      <c r="F1224" s="172" t="s">
        <v>83</v>
      </c>
      <c r="G1224" s="172" t="s">
        <v>84</v>
      </c>
      <c r="H1224" s="177">
        <v>1</v>
      </c>
      <c r="I1224" s="178">
        <v>2350</v>
      </c>
      <c r="J1224" s="176">
        <v>46072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1105.6099999999999</v>
      </c>
    </row>
    <row r="1225" spans="1:16" ht="19.5" hidden="1" customHeight="1">
      <c r="A1225" s="172" t="s">
        <v>2271</v>
      </c>
      <c r="B1225" s="176">
        <v>46074</v>
      </c>
      <c r="C1225" s="172" t="s">
        <v>100</v>
      </c>
      <c r="D1225" s="172" t="s">
        <v>102</v>
      </c>
      <c r="E1225" s="172" t="s">
        <v>41</v>
      </c>
      <c r="F1225" s="172" t="s">
        <v>83</v>
      </c>
      <c r="G1225" s="172" t="s">
        <v>84</v>
      </c>
      <c r="H1225" s="177">
        <v>1</v>
      </c>
      <c r="I1225" s="178">
        <v>2350</v>
      </c>
      <c r="J1225" s="176">
        <v>46072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11.06</v>
      </c>
    </row>
    <row r="1226" spans="1:16" ht="19.5" hidden="1" customHeight="1">
      <c r="A1226" s="172" t="s">
        <v>2271</v>
      </c>
      <c r="B1226" s="176">
        <v>46074</v>
      </c>
      <c r="C1226" s="172" t="s">
        <v>100</v>
      </c>
      <c r="D1226" s="172" t="s">
        <v>103</v>
      </c>
      <c r="E1226" s="172" t="s">
        <v>41</v>
      </c>
      <c r="F1226" s="172" t="s">
        <v>83</v>
      </c>
      <c r="G1226" s="172" t="s">
        <v>84</v>
      </c>
      <c r="H1226" s="177">
        <v>1</v>
      </c>
      <c r="I1226" s="178">
        <v>2350</v>
      </c>
      <c r="J1226" s="176">
        <v>46072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1233.33</v>
      </c>
    </row>
    <row r="1227" spans="1:16" ht="19.5" hidden="1" customHeight="1">
      <c r="A1227" s="172" t="s">
        <v>2271</v>
      </c>
      <c r="B1227" s="176">
        <v>46074</v>
      </c>
      <c r="C1227" s="172" t="s">
        <v>104</v>
      </c>
      <c r="D1227" s="172" t="s">
        <v>105</v>
      </c>
      <c r="E1227" s="172" t="s">
        <v>41</v>
      </c>
      <c r="F1227" s="172" t="s">
        <v>83</v>
      </c>
      <c r="G1227" s="172" t="s">
        <v>84</v>
      </c>
      <c r="H1227" s="177">
        <v>1</v>
      </c>
      <c r="I1227" s="178">
        <v>2350</v>
      </c>
      <c r="J1227" s="176">
        <v>46072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-1010.5</v>
      </c>
    </row>
    <row r="1228" spans="1:16" ht="19.5" hidden="1" customHeight="1">
      <c r="A1228" s="172" t="s">
        <v>2271</v>
      </c>
      <c r="B1228" s="176">
        <v>46074</v>
      </c>
      <c r="C1228" s="172" t="s">
        <v>81</v>
      </c>
      <c r="D1228" s="172" t="s">
        <v>95</v>
      </c>
      <c r="E1228" s="172" t="s">
        <v>41</v>
      </c>
      <c r="F1228" s="172" t="s">
        <v>83</v>
      </c>
      <c r="G1228" s="172" t="s">
        <v>84</v>
      </c>
      <c r="H1228" s="177">
        <v>1</v>
      </c>
      <c r="I1228" s="178">
        <v>2350</v>
      </c>
      <c r="J1228" s="176">
        <v>46072</v>
      </c>
      <c r="K1228" s="172" t="s">
        <v>93</v>
      </c>
      <c r="L1228" s="172" t="s">
        <v>94</v>
      </c>
      <c r="M1228" s="179">
        <v>0.43</v>
      </c>
      <c r="N1228" s="177"/>
      <c r="O1228" s="177"/>
      <c r="P1228" s="180">
        <v>-19.850000000000001</v>
      </c>
    </row>
    <row r="1229" spans="1:16" ht="19.5" hidden="1" customHeight="1">
      <c r="A1229" s="172" t="s">
        <v>2271</v>
      </c>
      <c r="B1229" s="176">
        <v>46074</v>
      </c>
      <c r="C1229" s="172" t="s">
        <v>81</v>
      </c>
      <c r="D1229" s="172" t="s">
        <v>82</v>
      </c>
      <c r="E1229" s="172" t="s">
        <v>41</v>
      </c>
      <c r="F1229" s="172" t="s">
        <v>83</v>
      </c>
      <c r="G1229" s="172" t="s">
        <v>84</v>
      </c>
      <c r="H1229" s="177">
        <v>1</v>
      </c>
      <c r="I1229" s="178">
        <v>0</v>
      </c>
      <c r="J1229" s="176">
        <v>46072</v>
      </c>
      <c r="K1229" s="172" t="s">
        <v>85</v>
      </c>
      <c r="L1229" s="172" t="s">
        <v>85</v>
      </c>
      <c r="M1229" s="179">
        <v>0</v>
      </c>
      <c r="N1229" s="177"/>
      <c r="O1229" s="177"/>
      <c r="P1229" s="180">
        <v>-21.01</v>
      </c>
    </row>
    <row r="1230" spans="1:16" ht="19.5" customHeight="1">
      <c r="A1230" s="172" t="s">
        <v>85</v>
      </c>
      <c r="B1230" s="176">
        <v>46074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2272</v>
      </c>
      <c r="H1230" s="177">
        <v>0</v>
      </c>
      <c r="I1230" s="178">
        <v>0</v>
      </c>
      <c r="J1230" s="176">
        <v>46074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2273</v>
      </c>
      <c r="B1231" s="176">
        <v>46074</v>
      </c>
      <c r="C1231" s="172" t="s">
        <v>92</v>
      </c>
      <c r="D1231" s="172" t="s">
        <v>24</v>
      </c>
      <c r="E1231" s="172" t="s">
        <v>43</v>
      </c>
      <c r="F1231" s="172" t="s">
        <v>125</v>
      </c>
      <c r="G1231" s="172" t="s">
        <v>84</v>
      </c>
      <c r="H1231" s="177">
        <v>1</v>
      </c>
      <c r="I1231" s="178">
        <v>2350</v>
      </c>
      <c r="J1231" s="176">
        <v>46069</v>
      </c>
      <c r="K1231" s="172" t="s">
        <v>93</v>
      </c>
      <c r="L1231" s="172" t="s">
        <v>94</v>
      </c>
      <c r="M1231" s="179">
        <v>0.43</v>
      </c>
      <c r="N1231" s="177"/>
      <c r="O1231" s="177">
        <v>37</v>
      </c>
      <c r="P1231" s="180">
        <v>-112.48</v>
      </c>
    </row>
    <row r="1232" spans="1:16" ht="19.5" hidden="1" customHeight="1">
      <c r="A1232" s="172" t="s">
        <v>2273</v>
      </c>
      <c r="B1232" s="176">
        <v>46074</v>
      </c>
      <c r="C1232" s="172" t="s">
        <v>100</v>
      </c>
      <c r="D1232" s="172" t="s">
        <v>101</v>
      </c>
      <c r="E1232" s="172" t="s">
        <v>43</v>
      </c>
      <c r="F1232" s="172" t="s">
        <v>125</v>
      </c>
      <c r="G1232" s="172" t="s">
        <v>84</v>
      </c>
      <c r="H1232" s="177">
        <v>1</v>
      </c>
      <c r="I1232" s="178">
        <v>2350</v>
      </c>
      <c r="J1232" s="176">
        <v>46069</v>
      </c>
      <c r="K1232" s="172" t="s">
        <v>93</v>
      </c>
      <c r="L1232" s="172" t="s">
        <v>94</v>
      </c>
      <c r="M1232" s="179">
        <v>0</v>
      </c>
      <c r="N1232" s="177"/>
      <c r="O1232" s="177"/>
      <c r="P1232" s="180">
        <v>875.24</v>
      </c>
    </row>
    <row r="1233" spans="1:16" ht="19.5" hidden="1" customHeight="1">
      <c r="A1233" s="172" t="s">
        <v>2273</v>
      </c>
      <c r="B1233" s="176">
        <v>46074</v>
      </c>
      <c r="C1233" s="172" t="s">
        <v>100</v>
      </c>
      <c r="D1233" s="172" t="s">
        <v>102</v>
      </c>
      <c r="E1233" s="172" t="s">
        <v>43</v>
      </c>
      <c r="F1233" s="172" t="s">
        <v>125</v>
      </c>
      <c r="G1233" s="172" t="s">
        <v>84</v>
      </c>
      <c r="H1233" s="177">
        <v>1</v>
      </c>
      <c r="I1233" s="178">
        <v>2350</v>
      </c>
      <c r="J1233" s="176">
        <v>46069</v>
      </c>
      <c r="K1233" s="172" t="s">
        <v>93</v>
      </c>
      <c r="L1233" s="172" t="s">
        <v>94</v>
      </c>
      <c r="M1233" s="179">
        <v>0</v>
      </c>
      <c r="N1233" s="177"/>
      <c r="O1233" s="177"/>
      <c r="P1233" s="180">
        <v>8.75</v>
      </c>
    </row>
    <row r="1234" spans="1:16" ht="19.5" hidden="1" customHeight="1">
      <c r="A1234" s="172" t="s">
        <v>2273</v>
      </c>
      <c r="B1234" s="176">
        <v>46074</v>
      </c>
      <c r="C1234" s="172" t="s">
        <v>100</v>
      </c>
      <c r="D1234" s="172" t="s">
        <v>103</v>
      </c>
      <c r="E1234" s="172" t="s">
        <v>43</v>
      </c>
      <c r="F1234" s="172" t="s">
        <v>125</v>
      </c>
      <c r="G1234" s="172" t="s">
        <v>84</v>
      </c>
      <c r="H1234" s="177">
        <v>1</v>
      </c>
      <c r="I1234" s="178">
        <v>2350</v>
      </c>
      <c r="J1234" s="176">
        <v>46069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1466.01</v>
      </c>
    </row>
    <row r="1235" spans="1:16" ht="19.5" hidden="1" customHeight="1">
      <c r="A1235" s="172" t="s">
        <v>2273</v>
      </c>
      <c r="B1235" s="176">
        <v>46074</v>
      </c>
      <c r="C1235" s="172" t="s">
        <v>104</v>
      </c>
      <c r="D1235" s="172" t="s">
        <v>105</v>
      </c>
      <c r="E1235" s="172" t="s">
        <v>43</v>
      </c>
      <c r="F1235" s="172" t="s">
        <v>125</v>
      </c>
      <c r="G1235" s="172" t="s">
        <v>84</v>
      </c>
      <c r="H1235" s="177">
        <v>1</v>
      </c>
      <c r="I1235" s="178">
        <v>2350</v>
      </c>
      <c r="J1235" s="176">
        <v>46069</v>
      </c>
      <c r="K1235" s="172" t="s">
        <v>93</v>
      </c>
      <c r="L1235" s="172" t="s">
        <v>94</v>
      </c>
      <c r="M1235" s="179">
        <v>0.43</v>
      </c>
      <c r="N1235" s="177"/>
      <c r="O1235" s="177"/>
      <c r="P1235" s="180">
        <v>-1010.5</v>
      </c>
    </row>
    <row r="1236" spans="1:16" ht="19.5" hidden="1" customHeight="1">
      <c r="A1236" s="172" t="s">
        <v>2273</v>
      </c>
      <c r="B1236" s="176">
        <v>46074</v>
      </c>
      <c r="C1236" s="172" t="s">
        <v>81</v>
      </c>
      <c r="D1236" s="172" t="s">
        <v>95</v>
      </c>
      <c r="E1236" s="172" t="s">
        <v>43</v>
      </c>
      <c r="F1236" s="172" t="s">
        <v>125</v>
      </c>
      <c r="G1236" s="172" t="s">
        <v>84</v>
      </c>
      <c r="H1236" s="177">
        <v>1</v>
      </c>
      <c r="I1236" s="178">
        <v>2350</v>
      </c>
      <c r="J1236" s="176">
        <v>46069</v>
      </c>
      <c r="K1236" s="172" t="s">
        <v>93</v>
      </c>
      <c r="L1236" s="172" t="s">
        <v>94</v>
      </c>
      <c r="M1236" s="179">
        <v>0.43</v>
      </c>
      <c r="N1236" s="177"/>
      <c r="O1236" s="177"/>
      <c r="P1236" s="180">
        <v>-12.28</v>
      </c>
    </row>
    <row r="1237" spans="1:16" ht="19.5" hidden="1" customHeight="1">
      <c r="A1237" s="172" t="s">
        <v>2273</v>
      </c>
      <c r="B1237" s="176">
        <v>46074</v>
      </c>
      <c r="C1237" s="172" t="s">
        <v>81</v>
      </c>
      <c r="D1237" s="172" t="s">
        <v>82</v>
      </c>
      <c r="E1237" s="172" t="s">
        <v>43</v>
      </c>
      <c r="F1237" s="172" t="s">
        <v>125</v>
      </c>
      <c r="G1237" s="172" t="s">
        <v>84</v>
      </c>
      <c r="H1237" s="177">
        <v>1</v>
      </c>
      <c r="I1237" s="178">
        <v>0</v>
      </c>
      <c r="J1237" s="176">
        <v>46069</v>
      </c>
      <c r="K1237" s="172" t="s">
        <v>85</v>
      </c>
      <c r="L1237" s="172" t="s">
        <v>85</v>
      </c>
      <c r="M1237" s="179">
        <v>0</v>
      </c>
      <c r="N1237" s="177"/>
      <c r="O1237" s="177"/>
      <c r="P1237" s="180">
        <v>-16.63</v>
      </c>
    </row>
    <row r="1238" spans="1:16" ht="19.5" hidden="1" customHeight="1">
      <c r="A1238" s="172" t="s">
        <v>2274</v>
      </c>
      <c r="B1238" s="176">
        <v>46074</v>
      </c>
      <c r="C1238" s="172" t="s">
        <v>81</v>
      </c>
      <c r="D1238" s="172" t="s">
        <v>82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0</v>
      </c>
      <c r="J1238" s="176">
        <v>46074</v>
      </c>
      <c r="K1238" s="172" t="s">
        <v>85</v>
      </c>
      <c r="L1238" s="172" t="s">
        <v>85</v>
      </c>
      <c r="M1238" s="179">
        <v>0</v>
      </c>
      <c r="N1238" s="177"/>
      <c r="O1238" s="177"/>
      <c r="P1238" s="180">
        <v>-19.809999999999999</v>
      </c>
    </row>
    <row r="1239" spans="1:16" ht="19.5" hidden="1" customHeight="1">
      <c r="A1239" s="172" t="s">
        <v>2275</v>
      </c>
      <c r="B1239" s="176">
        <v>46074</v>
      </c>
      <c r="C1239" s="172" t="s">
        <v>92</v>
      </c>
      <c r="D1239" s="172" t="s">
        <v>24</v>
      </c>
      <c r="E1239" s="172" t="s">
        <v>58</v>
      </c>
      <c r="F1239" s="172" t="s">
        <v>1300</v>
      </c>
      <c r="G1239" s="172" t="s">
        <v>84</v>
      </c>
      <c r="H1239" s="177">
        <v>1</v>
      </c>
      <c r="I1239" s="178">
        <v>2024</v>
      </c>
      <c r="J1239" s="176">
        <v>46071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-132.85</v>
      </c>
    </row>
    <row r="1240" spans="1:16" ht="19.5" hidden="1" customHeight="1">
      <c r="A1240" s="172" t="s">
        <v>2275</v>
      </c>
      <c r="B1240" s="176">
        <v>46074</v>
      </c>
      <c r="C1240" s="172" t="s">
        <v>100</v>
      </c>
      <c r="D1240" s="172" t="s">
        <v>101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2024</v>
      </c>
      <c r="J1240" s="176">
        <v>46071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1109.52</v>
      </c>
    </row>
    <row r="1241" spans="1:16" ht="19.5" hidden="1" customHeight="1">
      <c r="A1241" s="172" t="s">
        <v>2275</v>
      </c>
      <c r="B1241" s="176">
        <v>46074</v>
      </c>
      <c r="C1241" s="172" t="s">
        <v>100</v>
      </c>
      <c r="D1241" s="172" t="s">
        <v>102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2024</v>
      </c>
      <c r="J1241" s="176">
        <v>46071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0</v>
      </c>
    </row>
    <row r="1242" spans="1:16" ht="19.5" hidden="1" customHeight="1">
      <c r="A1242" s="172" t="s">
        <v>2275</v>
      </c>
      <c r="B1242" s="176">
        <v>46074</v>
      </c>
      <c r="C1242" s="172" t="s">
        <v>100</v>
      </c>
      <c r="D1242" s="172" t="s">
        <v>103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2024</v>
      </c>
      <c r="J1242" s="176">
        <v>46071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914.48</v>
      </c>
    </row>
    <row r="1243" spans="1:16" ht="19.5" hidden="1" customHeight="1">
      <c r="A1243" s="172" t="s">
        <v>2275</v>
      </c>
      <c r="B1243" s="176">
        <v>46074</v>
      </c>
      <c r="C1243" s="172" t="s">
        <v>104</v>
      </c>
      <c r="D1243" s="172" t="s">
        <v>105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2024</v>
      </c>
      <c r="J1243" s="176">
        <v>46071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-870.32</v>
      </c>
    </row>
    <row r="1244" spans="1:16" ht="19.5" hidden="1" customHeight="1">
      <c r="A1244" s="172" t="s">
        <v>2275</v>
      </c>
      <c r="B1244" s="176">
        <v>46074</v>
      </c>
      <c r="C1244" s="172" t="s">
        <v>81</v>
      </c>
      <c r="D1244" s="172" t="s">
        <v>95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2024</v>
      </c>
      <c r="J1244" s="176">
        <v>46071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-11.55</v>
      </c>
    </row>
    <row r="1245" spans="1:16" ht="19.5" hidden="1" customHeight="1">
      <c r="A1245" s="172" t="s">
        <v>2276</v>
      </c>
      <c r="B1245" s="176">
        <v>46074</v>
      </c>
      <c r="C1245" s="172" t="s">
        <v>92</v>
      </c>
      <c r="D1245" s="172" t="s">
        <v>24</v>
      </c>
      <c r="E1245" s="172" t="s">
        <v>52</v>
      </c>
      <c r="F1245" s="172" t="s">
        <v>90</v>
      </c>
      <c r="G1245" s="172" t="s">
        <v>84</v>
      </c>
      <c r="H1245" s="177">
        <v>1</v>
      </c>
      <c r="I1245" s="178">
        <v>2500</v>
      </c>
      <c r="J1245" s="176">
        <v>46073</v>
      </c>
      <c r="K1245" s="172" t="s">
        <v>93</v>
      </c>
      <c r="L1245" s="172" t="s">
        <v>94</v>
      </c>
      <c r="M1245" s="179">
        <v>0.43</v>
      </c>
      <c r="N1245" s="177"/>
      <c r="O1245" s="177">
        <v>38</v>
      </c>
      <c r="P1245" s="180">
        <v>-136.99</v>
      </c>
    </row>
    <row r="1246" spans="1:16" ht="19.5" hidden="1" customHeight="1">
      <c r="A1246" s="172" t="s">
        <v>2276</v>
      </c>
      <c r="B1246" s="176">
        <v>46074</v>
      </c>
      <c r="C1246" s="172" t="s">
        <v>100</v>
      </c>
      <c r="D1246" s="172" t="s">
        <v>101</v>
      </c>
      <c r="E1246" s="172" t="s">
        <v>52</v>
      </c>
      <c r="F1246" s="172" t="s">
        <v>90</v>
      </c>
      <c r="G1246" s="172" t="s">
        <v>84</v>
      </c>
      <c r="H1246" s="177">
        <v>1</v>
      </c>
      <c r="I1246" s="178">
        <v>2500</v>
      </c>
      <c r="J1246" s="176">
        <v>46073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1041.71</v>
      </c>
    </row>
    <row r="1247" spans="1:16" ht="19.5" hidden="1" customHeight="1">
      <c r="A1247" s="172" t="s">
        <v>2276</v>
      </c>
      <c r="B1247" s="176">
        <v>46074</v>
      </c>
      <c r="C1247" s="172" t="s">
        <v>100</v>
      </c>
      <c r="D1247" s="172" t="s">
        <v>102</v>
      </c>
      <c r="E1247" s="172" t="s">
        <v>52</v>
      </c>
      <c r="F1247" s="172" t="s">
        <v>90</v>
      </c>
      <c r="G1247" s="172" t="s">
        <v>84</v>
      </c>
      <c r="H1247" s="177">
        <v>1</v>
      </c>
      <c r="I1247" s="178">
        <v>2500</v>
      </c>
      <c r="J1247" s="176">
        <v>46073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10.42</v>
      </c>
    </row>
    <row r="1248" spans="1:16" ht="19.5" hidden="1" customHeight="1">
      <c r="A1248" s="172" t="s">
        <v>2276</v>
      </c>
      <c r="B1248" s="176">
        <v>46074</v>
      </c>
      <c r="C1248" s="172" t="s">
        <v>100</v>
      </c>
      <c r="D1248" s="172" t="s">
        <v>103</v>
      </c>
      <c r="E1248" s="172" t="s">
        <v>52</v>
      </c>
      <c r="F1248" s="172" t="s">
        <v>90</v>
      </c>
      <c r="G1248" s="172" t="s">
        <v>84</v>
      </c>
      <c r="H1248" s="177">
        <v>1</v>
      </c>
      <c r="I1248" s="178">
        <v>2500</v>
      </c>
      <c r="J1248" s="176">
        <v>46073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1447.87</v>
      </c>
    </row>
    <row r="1249" spans="1:16" ht="19.5" hidden="1" customHeight="1">
      <c r="A1249" s="172" t="s">
        <v>2276</v>
      </c>
      <c r="B1249" s="176">
        <v>46074</v>
      </c>
      <c r="C1249" s="172" t="s">
        <v>104</v>
      </c>
      <c r="D1249" s="172" t="s">
        <v>105</v>
      </c>
      <c r="E1249" s="172" t="s">
        <v>52</v>
      </c>
      <c r="F1249" s="172" t="s">
        <v>90</v>
      </c>
      <c r="G1249" s="172" t="s">
        <v>84</v>
      </c>
      <c r="H1249" s="177">
        <v>1</v>
      </c>
      <c r="I1249" s="178">
        <v>2500</v>
      </c>
      <c r="J1249" s="176">
        <v>46073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-1075</v>
      </c>
    </row>
    <row r="1250" spans="1:16" ht="19.5" hidden="1" customHeight="1">
      <c r="A1250" s="172" t="s">
        <v>2276</v>
      </c>
      <c r="B1250" s="176">
        <v>46074</v>
      </c>
      <c r="C1250" s="172" t="s">
        <v>81</v>
      </c>
      <c r="D1250" s="172" t="s">
        <v>95</v>
      </c>
      <c r="E1250" s="172" t="s">
        <v>52</v>
      </c>
      <c r="F1250" s="172" t="s">
        <v>90</v>
      </c>
      <c r="G1250" s="172" t="s">
        <v>84</v>
      </c>
      <c r="H1250" s="177">
        <v>1</v>
      </c>
      <c r="I1250" s="178">
        <v>2500</v>
      </c>
      <c r="J1250" s="176">
        <v>46073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-12.43</v>
      </c>
    </row>
    <row r="1251" spans="1:16" ht="19.5" hidden="1" customHeight="1">
      <c r="A1251" s="172" t="s">
        <v>2275</v>
      </c>
      <c r="B1251" s="176">
        <v>46074</v>
      </c>
      <c r="C1251" s="172" t="s">
        <v>81</v>
      </c>
      <c r="D1251" s="172" t="s">
        <v>82</v>
      </c>
      <c r="E1251" s="172" t="s">
        <v>58</v>
      </c>
      <c r="F1251" s="172" t="s">
        <v>1300</v>
      </c>
      <c r="G1251" s="172" t="s">
        <v>84</v>
      </c>
      <c r="H1251" s="177">
        <v>1</v>
      </c>
      <c r="I1251" s="178">
        <v>0</v>
      </c>
      <c r="J1251" s="176">
        <v>46071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-10.210000000000001</v>
      </c>
    </row>
    <row r="1252" spans="1:16" ht="19.5" hidden="1" customHeight="1">
      <c r="A1252" s="172" t="s">
        <v>2276</v>
      </c>
      <c r="B1252" s="176">
        <v>46074</v>
      </c>
      <c r="C1252" s="172" t="s">
        <v>81</v>
      </c>
      <c r="D1252" s="172" t="s">
        <v>82</v>
      </c>
      <c r="E1252" s="172" t="s">
        <v>52</v>
      </c>
      <c r="F1252" s="172" t="s">
        <v>90</v>
      </c>
      <c r="G1252" s="172" t="s">
        <v>84</v>
      </c>
      <c r="H1252" s="177">
        <v>1</v>
      </c>
      <c r="I1252" s="178">
        <v>0</v>
      </c>
      <c r="J1252" s="176">
        <v>46073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-19.79</v>
      </c>
    </row>
    <row r="1253" spans="1:16" ht="19.5" hidden="1" customHeight="1">
      <c r="A1253" s="172" t="s">
        <v>2277</v>
      </c>
      <c r="B1253" s="176">
        <v>46074</v>
      </c>
      <c r="C1253" s="172" t="s">
        <v>92</v>
      </c>
      <c r="D1253" s="172" t="s">
        <v>24</v>
      </c>
      <c r="E1253" s="172" t="s">
        <v>58</v>
      </c>
      <c r="F1253" s="172" t="s">
        <v>1300</v>
      </c>
      <c r="G1253" s="172" t="s">
        <v>84</v>
      </c>
      <c r="H1253" s="177">
        <v>1</v>
      </c>
      <c r="I1253" s="178">
        <v>0</v>
      </c>
      <c r="J1253" s="176">
        <v>46068</v>
      </c>
      <c r="K1253" s="172" t="s">
        <v>93</v>
      </c>
      <c r="L1253" s="172" t="s">
        <v>94</v>
      </c>
      <c r="M1253" s="179">
        <v>0</v>
      </c>
      <c r="N1253" s="177"/>
      <c r="O1253" s="177">
        <v>36</v>
      </c>
      <c r="P1253" s="180">
        <v>-56.94</v>
      </c>
    </row>
    <row r="1254" spans="1:16" ht="19.5" hidden="1" customHeight="1">
      <c r="A1254" s="172" t="s">
        <v>2277</v>
      </c>
      <c r="B1254" s="176">
        <v>46074</v>
      </c>
      <c r="C1254" s="172" t="s">
        <v>81</v>
      </c>
      <c r="D1254" s="172" t="s">
        <v>95</v>
      </c>
      <c r="E1254" s="172" t="s">
        <v>58</v>
      </c>
      <c r="F1254" s="172" t="s">
        <v>1300</v>
      </c>
      <c r="G1254" s="172" t="s">
        <v>84</v>
      </c>
      <c r="H1254" s="177">
        <v>1</v>
      </c>
      <c r="I1254" s="178">
        <v>0</v>
      </c>
      <c r="J1254" s="176">
        <v>46068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-13.78</v>
      </c>
    </row>
    <row r="1255" spans="1:16" ht="19.5" hidden="1" customHeight="1">
      <c r="A1255" s="172" t="s">
        <v>2278</v>
      </c>
      <c r="B1255" s="176">
        <v>46074</v>
      </c>
      <c r="C1255" s="172" t="s">
        <v>92</v>
      </c>
      <c r="D1255" s="172" t="s">
        <v>24</v>
      </c>
      <c r="E1255" s="172" t="s">
        <v>60</v>
      </c>
      <c r="F1255" s="172" t="s">
        <v>1426</v>
      </c>
      <c r="G1255" s="172" t="s">
        <v>84</v>
      </c>
      <c r="H1255" s="177">
        <v>1</v>
      </c>
      <c r="I1255" s="178">
        <v>0</v>
      </c>
      <c r="J1255" s="176">
        <v>46068</v>
      </c>
      <c r="K1255" s="172" t="s">
        <v>93</v>
      </c>
      <c r="L1255" s="172" t="s">
        <v>94</v>
      </c>
      <c r="M1255" s="179">
        <v>0</v>
      </c>
      <c r="N1255" s="177"/>
      <c r="O1255" s="177">
        <v>36</v>
      </c>
      <c r="P1255" s="180">
        <v>-56.94</v>
      </c>
    </row>
    <row r="1256" spans="1:16" ht="19.5" hidden="1" customHeight="1">
      <c r="A1256" s="172" t="s">
        <v>2278</v>
      </c>
      <c r="B1256" s="176">
        <v>46074</v>
      </c>
      <c r="C1256" s="172" t="s">
        <v>81</v>
      </c>
      <c r="D1256" s="172" t="s">
        <v>95</v>
      </c>
      <c r="E1256" s="172" t="s">
        <v>60</v>
      </c>
      <c r="F1256" s="172" t="s">
        <v>1426</v>
      </c>
      <c r="G1256" s="172" t="s">
        <v>84</v>
      </c>
      <c r="H1256" s="177">
        <v>1</v>
      </c>
      <c r="I1256" s="178">
        <v>0</v>
      </c>
      <c r="J1256" s="176">
        <v>46068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-13.78</v>
      </c>
    </row>
    <row r="1257" spans="1:16" ht="19.5" hidden="1" customHeight="1">
      <c r="A1257" s="172" t="s">
        <v>2279</v>
      </c>
      <c r="B1257" s="176">
        <v>46074</v>
      </c>
      <c r="C1257" s="172" t="s">
        <v>92</v>
      </c>
      <c r="D1257" s="172" t="s">
        <v>24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2350</v>
      </c>
      <c r="J1257" s="176">
        <v>46071</v>
      </c>
      <c r="K1257" s="172" t="s">
        <v>93</v>
      </c>
      <c r="L1257" s="172" t="s">
        <v>94</v>
      </c>
      <c r="M1257" s="179">
        <v>0.43</v>
      </c>
      <c r="N1257" s="177"/>
      <c r="O1257" s="177">
        <v>39</v>
      </c>
      <c r="P1257" s="180">
        <v>-125.62</v>
      </c>
    </row>
    <row r="1258" spans="1:16" ht="19.5" hidden="1" customHeight="1">
      <c r="A1258" s="172" t="s">
        <v>2279</v>
      </c>
      <c r="B1258" s="176">
        <v>46074</v>
      </c>
      <c r="C1258" s="172" t="s">
        <v>100</v>
      </c>
      <c r="D1258" s="172" t="s">
        <v>101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2350</v>
      </c>
      <c r="J1258" s="176">
        <v>46071</v>
      </c>
      <c r="K1258" s="172" t="s">
        <v>93</v>
      </c>
      <c r="L1258" s="172" t="s">
        <v>94</v>
      </c>
      <c r="M1258" s="179">
        <v>0</v>
      </c>
      <c r="N1258" s="177"/>
      <c r="O1258" s="177"/>
      <c r="P1258" s="180">
        <v>1129.28</v>
      </c>
    </row>
    <row r="1259" spans="1:16" ht="19.5" hidden="1" customHeight="1">
      <c r="A1259" s="172" t="s">
        <v>2279</v>
      </c>
      <c r="B1259" s="176">
        <v>46074</v>
      </c>
      <c r="C1259" s="172" t="s">
        <v>100</v>
      </c>
      <c r="D1259" s="172" t="s">
        <v>102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2350</v>
      </c>
      <c r="J1259" s="176">
        <v>46071</v>
      </c>
      <c r="K1259" s="172" t="s">
        <v>93</v>
      </c>
      <c r="L1259" s="172" t="s">
        <v>94</v>
      </c>
      <c r="M1259" s="179">
        <v>0</v>
      </c>
      <c r="N1259" s="177"/>
      <c r="O1259" s="177"/>
      <c r="P1259" s="180">
        <v>11.29</v>
      </c>
    </row>
    <row r="1260" spans="1:16" ht="19.5" hidden="1" customHeight="1">
      <c r="A1260" s="172" t="s">
        <v>2279</v>
      </c>
      <c r="B1260" s="176">
        <v>46074</v>
      </c>
      <c r="C1260" s="172" t="s">
        <v>100</v>
      </c>
      <c r="D1260" s="172" t="s">
        <v>103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46071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1209.43</v>
      </c>
    </row>
    <row r="1261" spans="1:16" ht="19.5" hidden="1" customHeight="1">
      <c r="A1261" s="172" t="s">
        <v>2279</v>
      </c>
      <c r="B1261" s="176">
        <v>46074</v>
      </c>
      <c r="C1261" s="172" t="s">
        <v>104</v>
      </c>
      <c r="D1261" s="172" t="s">
        <v>105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46071</v>
      </c>
      <c r="K1261" s="172" t="s">
        <v>93</v>
      </c>
      <c r="L1261" s="172" t="s">
        <v>94</v>
      </c>
      <c r="M1261" s="179">
        <v>0.43</v>
      </c>
      <c r="N1261" s="177"/>
      <c r="O1261" s="177"/>
      <c r="P1261" s="180">
        <v>-1010.5</v>
      </c>
    </row>
    <row r="1262" spans="1:16" ht="19.5" hidden="1" customHeight="1">
      <c r="A1262" s="172" t="s">
        <v>2279</v>
      </c>
      <c r="B1262" s="176">
        <v>46074</v>
      </c>
      <c r="C1262" s="172" t="s">
        <v>81</v>
      </c>
      <c r="D1262" s="172" t="s">
        <v>95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46071</v>
      </c>
      <c r="K1262" s="172" t="s">
        <v>93</v>
      </c>
      <c r="L1262" s="172" t="s">
        <v>94</v>
      </c>
      <c r="M1262" s="179">
        <v>0.43</v>
      </c>
      <c r="N1262" s="177"/>
      <c r="O1262" s="177"/>
      <c r="P1262" s="180">
        <v>-23.14</v>
      </c>
    </row>
    <row r="1263" spans="1:16" ht="19.5" hidden="1" customHeight="1">
      <c r="A1263" s="172" t="s">
        <v>2278</v>
      </c>
      <c r="B1263" s="176">
        <v>46074</v>
      </c>
      <c r="C1263" s="172" t="s">
        <v>92</v>
      </c>
      <c r="D1263" s="172" t="s">
        <v>96</v>
      </c>
      <c r="E1263" s="172" t="s">
        <v>60</v>
      </c>
      <c r="F1263" s="172" t="s">
        <v>1426</v>
      </c>
      <c r="G1263" s="172" t="s">
        <v>84</v>
      </c>
      <c r="H1263" s="177">
        <v>1</v>
      </c>
      <c r="I1263" s="178">
        <v>0</v>
      </c>
      <c r="J1263" s="176">
        <v>46068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0</v>
      </c>
    </row>
    <row r="1264" spans="1:16" ht="19.5" hidden="1" customHeight="1">
      <c r="A1264" s="172" t="s">
        <v>2278</v>
      </c>
      <c r="B1264" s="176">
        <v>46074</v>
      </c>
      <c r="C1264" s="172" t="s">
        <v>92</v>
      </c>
      <c r="D1264" s="172" t="s">
        <v>97</v>
      </c>
      <c r="E1264" s="172" t="s">
        <v>60</v>
      </c>
      <c r="F1264" s="172" t="s">
        <v>1426</v>
      </c>
      <c r="G1264" s="172" t="s">
        <v>84</v>
      </c>
      <c r="H1264" s="177">
        <v>1</v>
      </c>
      <c r="I1264" s="178">
        <v>0</v>
      </c>
      <c r="J1264" s="176">
        <v>46068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-56.94</v>
      </c>
    </row>
    <row r="1265" spans="1:16" ht="19.5" hidden="1" customHeight="1">
      <c r="A1265" s="172" t="s">
        <v>2278</v>
      </c>
      <c r="B1265" s="176">
        <v>46074</v>
      </c>
      <c r="C1265" s="172" t="s">
        <v>81</v>
      </c>
      <c r="D1265" s="172" t="s">
        <v>98</v>
      </c>
      <c r="E1265" s="172" t="s">
        <v>60</v>
      </c>
      <c r="F1265" s="172" t="s">
        <v>1426</v>
      </c>
      <c r="G1265" s="172" t="s">
        <v>84</v>
      </c>
      <c r="H1265" s="177">
        <v>1</v>
      </c>
      <c r="I1265" s="178">
        <v>0</v>
      </c>
      <c r="J1265" s="176">
        <v>46068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-15</v>
      </c>
    </row>
    <row r="1266" spans="1:16" ht="19.5" hidden="1" customHeight="1">
      <c r="A1266" s="172" t="s">
        <v>2277</v>
      </c>
      <c r="B1266" s="176">
        <v>46074</v>
      </c>
      <c r="C1266" s="172" t="s">
        <v>92</v>
      </c>
      <c r="D1266" s="172" t="s">
        <v>96</v>
      </c>
      <c r="E1266" s="172" t="s">
        <v>58</v>
      </c>
      <c r="F1266" s="172" t="s">
        <v>1300</v>
      </c>
      <c r="G1266" s="172" t="s">
        <v>84</v>
      </c>
      <c r="H1266" s="177">
        <v>1</v>
      </c>
      <c r="I1266" s="178">
        <v>0</v>
      </c>
      <c r="J1266" s="176">
        <v>46068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0</v>
      </c>
    </row>
    <row r="1267" spans="1:16" ht="19.5" hidden="1" customHeight="1">
      <c r="A1267" s="172" t="s">
        <v>2277</v>
      </c>
      <c r="B1267" s="176">
        <v>46074</v>
      </c>
      <c r="C1267" s="172" t="s">
        <v>92</v>
      </c>
      <c r="D1267" s="172" t="s">
        <v>97</v>
      </c>
      <c r="E1267" s="172" t="s">
        <v>58</v>
      </c>
      <c r="F1267" s="172" t="s">
        <v>1300</v>
      </c>
      <c r="G1267" s="172" t="s">
        <v>84</v>
      </c>
      <c r="H1267" s="177">
        <v>1</v>
      </c>
      <c r="I1267" s="178">
        <v>0</v>
      </c>
      <c r="J1267" s="176">
        <v>46068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-56.94</v>
      </c>
    </row>
    <row r="1268" spans="1:16" ht="19.5" hidden="1" customHeight="1">
      <c r="A1268" s="172" t="s">
        <v>2277</v>
      </c>
      <c r="B1268" s="176">
        <v>46074</v>
      </c>
      <c r="C1268" s="172" t="s">
        <v>81</v>
      </c>
      <c r="D1268" s="172" t="s">
        <v>98</v>
      </c>
      <c r="E1268" s="172" t="s">
        <v>58</v>
      </c>
      <c r="F1268" s="172" t="s">
        <v>1300</v>
      </c>
      <c r="G1268" s="172" t="s">
        <v>84</v>
      </c>
      <c r="H1268" s="177">
        <v>1</v>
      </c>
      <c r="I1268" s="178">
        <v>0</v>
      </c>
      <c r="J1268" s="176">
        <v>46068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-15</v>
      </c>
    </row>
    <row r="1269" spans="1:16" ht="19.5" hidden="1" customHeight="1">
      <c r="A1269" s="172" t="s">
        <v>2280</v>
      </c>
      <c r="B1269" s="176">
        <v>46074</v>
      </c>
      <c r="C1269" s="172" t="s">
        <v>81</v>
      </c>
      <c r="D1269" s="172" t="s">
        <v>82</v>
      </c>
      <c r="E1269" s="172" t="s">
        <v>53</v>
      </c>
      <c r="F1269" s="172" t="s">
        <v>120</v>
      </c>
      <c r="G1269" s="172" t="s">
        <v>84</v>
      </c>
      <c r="H1269" s="177">
        <v>1</v>
      </c>
      <c r="I1269" s="178">
        <v>0</v>
      </c>
      <c r="J1269" s="176">
        <v>46074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-21.61</v>
      </c>
    </row>
    <row r="1270" spans="1:16" ht="19.5" hidden="1" customHeight="1">
      <c r="A1270" s="172" t="s">
        <v>2005</v>
      </c>
      <c r="B1270" s="176">
        <v>46074</v>
      </c>
      <c r="C1270" s="172" t="s">
        <v>166</v>
      </c>
      <c r="D1270" s="172" t="s">
        <v>167</v>
      </c>
      <c r="E1270" s="172" t="s">
        <v>58</v>
      </c>
      <c r="F1270" s="172" t="s">
        <v>1300</v>
      </c>
      <c r="G1270" s="172" t="s">
        <v>84</v>
      </c>
      <c r="H1270" s="177">
        <v>1</v>
      </c>
      <c r="I1270" s="178">
        <v>-2400</v>
      </c>
      <c r="J1270" s="176">
        <v>46067</v>
      </c>
      <c r="K1270" s="172" t="s">
        <v>93</v>
      </c>
      <c r="L1270" s="172" t="s">
        <v>94</v>
      </c>
      <c r="M1270" s="179">
        <v>0</v>
      </c>
      <c r="N1270" s="177"/>
      <c r="O1270" s="177"/>
      <c r="P1270" s="180">
        <v>-1408.57</v>
      </c>
    </row>
    <row r="1271" spans="1:16" ht="19.5" hidden="1" customHeight="1">
      <c r="A1271" s="172" t="s">
        <v>2005</v>
      </c>
      <c r="B1271" s="176">
        <v>46074</v>
      </c>
      <c r="C1271" s="172" t="s">
        <v>166</v>
      </c>
      <c r="D1271" s="172" t="s">
        <v>102</v>
      </c>
      <c r="E1271" s="172" t="s">
        <v>58</v>
      </c>
      <c r="F1271" s="172" t="s">
        <v>1300</v>
      </c>
      <c r="G1271" s="172" t="s">
        <v>84</v>
      </c>
      <c r="H1271" s="177">
        <v>1</v>
      </c>
      <c r="I1271" s="178">
        <v>-2400</v>
      </c>
      <c r="J1271" s="176">
        <v>46067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-14.09</v>
      </c>
    </row>
    <row r="1272" spans="1:16" ht="19.5" hidden="1" customHeight="1">
      <c r="A1272" s="172" t="s">
        <v>2005</v>
      </c>
      <c r="B1272" s="176">
        <v>46074</v>
      </c>
      <c r="C1272" s="172" t="s">
        <v>166</v>
      </c>
      <c r="D1272" s="172" t="s">
        <v>103</v>
      </c>
      <c r="E1272" s="172" t="s">
        <v>58</v>
      </c>
      <c r="F1272" s="172" t="s">
        <v>1300</v>
      </c>
      <c r="G1272" s="172" t="s">
        <v>84</v>
      </c>
      <c r="H1272" s="177">
        <v>1</v>
      </c>
      <c r="I1272" s="178">
        <v>-2400</v>
      </c>
      <c r="J1272" s="176">
        <v>46067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-977.34</v>
      </c>
    </row>
    <row r="1273" spans="1:16" ht="19.5" hidden="1" customHeight="1">
      <c r="A1273" s="172" t="s">
        <v>2005</v>
      </c>
      <c r="B1273" s="176">
        <v>46074</v>
      </c>
      <c r="C1273" s="172" t="s">
        <v>104</v>
      </c>
      <c r="D1273" s="172" t="s">
        <v>168</v>
      </c>
      <c r="E1273" s="172" t="s">
        <v>58</v>
      </c>
      <c r="F1273" s="172" t="s">
        <v>1300</v>
      </c>
      <c r="G1273" s="172" t="s">
        <v>84</v>
      </c>
      <c r="H1273" s="177">
        <v>1</v>
      </c>
      <c r="I1273" s="178">
        <v>-2400</v>
      </c>
      <c r="J1273" s="176">
        <v>46067</v>
      </c>
      <c r="K1273" s="172" t="s">
        <v>93</v>
      </c>
      <c r="L1273" s="172" t="s">
        <v>94</v>
      </c>
      <c r="M1273" s="179">
        <v>0.43</v>
      </c>
      <c r="N1273" s="177"/>
      <c r="O1273" s="177"/>
      <c r="P1273" s="180">
        <v>1032</v>
      </c>
    </row>
    <row r="1274" spans="1:16" ht="19.5" hidden="1" customHeight="1">
      <c r="A1274" s="172" t="s">
        <v>2281</v>
      </c>
      <c r="B1274" s="176">
        <v>46074</v>
      </c>
      <c r="C1274" s="172" t="s">
        <v>92</v>
      </c>
      <c r="D1274" s="172" t="s">
        <v>24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46072</v>
      </c>
      <c r="K1274" s="172" t="s">
        <v>93</v>
      </c>
      <c r="L1274" s="172" t="s">
        <v>94</v>
      </c>
      <c r="M1274" s="179">
        <v>0.43</v>
      </c>
      <c r="N1274" s="177"/>
      <c r="O1274" s="177">
        <v>38</v>
      </c>
      <c r="P1274" s="180">
        <v>-119.05</v>
      </c>
    </row>
    <row r="1275" spans="1:16" ht="19.5" hidden="1" customHeight="1">
      <c r="A1275" s="172" t="s">
        <v>2281</v>
      </c>
      <c r="B1275" s="176">
        <v>46074</v>
      </c>
      <c r="C1275" s="172" t="s">
        <v>100</v>
      </c>
      <c r="D1275" s="172" t="s">
        <v>101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46072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948.57</v>
      </c>
    </row>
    <row r="1276" spans="1:16" ht="19.5" hidden="1" customHeight="1">
      <c r="A1276" s="172" t="s">
        <v>2281</v>
      </c>
      <c r="B1276" s="176">
        <v>46074</v>
      </c>
      <c r="C1276" s="172" t="s">
        <v>100</v>
      </c>
      <c r="D1276" s="172" t="s">
        <v>102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46072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9.49</v>
      </c>
    </row>
    <row r="1277" spans="1:16" ht="19.5" hidden="1" customHeight="1">
      <c r="A1277" s="172" t="s">
        <v>2281</v>
      </c>
      <c r="B1277" s="176">
        <v>46074</v>
      </c>
      <c r="C1277" s="172" t="s">
        <v>100</v>
      </c>
      <c r="D1277" s="172" t="s">
        <v>103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46072</v>
      </c>
      <c r="K1277" s="172" t="s">
        <v>93</v>
      </c>
      <c r="L1277" s="172" t="s">
        <v>94</v>
      </c>
      <c r="M1277" s="179">
        <v>0</v>
      </c>
      <c r="N1277" s="177"/>
      <c r="O1277" s="177"/>
      <c r="P1277" s="180">
        <v>1391.94</v>
      </c>
    </row>
    <row r="1278" spans="1:16" ht="19.5" hidden="1" customHeight="1">
      <c r="A1278" s="172" t="s">
        <v>2281</v>
      </c>
      <c r="B1278" s="176">
        <v>46074</v>
      </c>
      <c r="C1278" s="172" t="s">
        <v>104</v>
      </c>
      <c r="D1278" s="172" t="s">
        <v>105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46072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-1010.5</v>
      </c>
    </row>
    <row r="1279" spans="1:16" ht="19.5" hidden="1" customHeight="1">
      <c r="A1279" s="172" t="s">
        <v>2281</v>
      </c>
      <c r="B1279" s="176">
        <v>46074</v>
      </c>
      <c r="C1279" s="172" t="s">
        <v>81</v>
      </c>
      <c r="D1279" s="172" t="s">
        <v>95</v>
      </c>
      <c r="E1279" s="172" t="s">
        <v>42</v>
      </c>
      <c r="F1279" s="172" t="s">
        <v>89</v>
      </c>
      <c r="G1279" s="172" t="s">
        <v>84</v>
      </c>
      <c r="H1279" s="177">
        <v>1</v>
      </c>
      <c r="I1279" s="178">
        <v>2350</v>
      </c>
      <c r="J1279" s="176">
        <v>46072</v>
      </c>
      <c r="K1279" s="172" t="s">
        <v>93</v>
      </c>
      <c r="L1279" s="172" t="s">
        <v>94</v>
      </c>
      <c r="M1279" s="179">
        <v>0.43</v>
      </c>
      <c r="N1279" s="177"/>
      <c r="O1279" s="177"/>
      <c r="P1279" s="180">
        <v>-21.3</v>
      </c>
    </row>
    <row r="1280" spans="1:16" ht="19.5" hidden="1" customHeight="1">
      <c r="A1280" s="172" t="s">
        <v>2282</v>
      </c>
      <c r="B1280" s="176">
        <v>46074</v>
      </c>
      <c r="C1280" s="172" t="s">
        <v>92</v>
      </c>
      <c r="D1280" s="172" t="s">
        <v>24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2350</v>
      </c>
      <c r="J1280" s="176">
        <v>46071</v>
      </c>
      <c r="K1280" s="172" t="s">
        <v>93</v>
      </c>
      <c r="L1280" s="172" t="s">
        <v>94</v>
      </c>
      <c r="M1280" s="179">
        <v>0.43</v>
      </c>
      <c r="N1280" s="177"/>
      <c r="O1280" s="177">
        <v>39</v>
      </c>
      <c r="P1280" s="180">
        <v>-125.62</v>
      </c>
    </row>
    <row r="1281" spans="1:16" ht="19.5" hidden="1" customHeight="1">
      <c r="A1281" s="172" t="s">
        <v>2282</v>
      </c>
      <c r="B1281" s="176">
        <v>46074</v>
      </c>
      <c r="C1281" s="172" t="s">
        <v>100</v>
      </c>
      <c r="D1281" s="172" t="s">
        <v>101</v>
      </c>
      <c r="E1281" s="172" t="s">
        <v>42</v>
      </c>
      <c r="F1281" s="172" t="s">
        <v>89</v>
      </c>
      <c r="G1281" s="172" t="s">
        <v>84</v>
      </c>
      <c r="H1281" s="177">
        <v>1</v>
      </c>
      <c r="I1281" s="178">
        <v>2350</v>
      </c>
      <c r="J1281" s="176">
        <v>46071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1129.28</v>
      </c>
    </row>
    <row r="1282" spans="1:16" ht="19.5" hidden="1" customHeight="1">
      <c r="A1282" s="172" t="s">
        <v>2282</v>
      </c>
      <c r="B1282" s="176">
        <v>46074</v>
      </c>
      <c r="C1282" s="172" t="s">
        <v>100</v>
      </c>
      <c r="D1282" s="172" t="s">
        <v>102</v>
      </c>
      <c r="E1282" s="172" t="s">
        <v>42</v>
      </c>
      <c r="F1282" s="172" t="s">
        <v>89</v>
      </c>
      <c r="G1282" s="172" t="s">
        <v>84</v>
      </c>
      <c r="H1282" s="177">
        <v>1</v>
      </c>
      <c r="I1282" s="178">
        <v>2350</v>
      </c>
      <c r="J1282" s="176">
        <v>46071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11.29</v>
      </c>
    </row>
    <row r="1283" spans="1:16" ht="19.5" hidden="1" customHeight="1">
      <c r="A1283" s="172" t="s">
        <v>2282</v>
      </c>
      <c r="B1283" s="176">
        <v>46074</v>
      </c>
      <c r="C1283" s="172" t="s">
        <v>100</v>
      </c>
      <c r="D1283" s="172" t="s">
        <v>103</v>
      </c>
      <c r="E1283" s="172" t="s">
        <v>42</v>
      </c>
      <c r="F1283" s="172" t="s">
        <v>89</v>
      </c>
      <c r="G1283" s="172" t="s">
        <v>84</v>
      </c>
      <c r="H1283" s="177">
        <v>1</v>
      </c>
      <c r="I1283" s="178">
        <v>2350</v>
      </c>
      <c r="J1283" s="176">
        <v>46071</v>
      </c>
      <c r="K1283" s="172" t="s">
        <v>93</v>
      </c>
      <c r="L1283" s="172" t="s">
        <v>94</v>
      </c>
      <c r="M1283" s="179">
        <v>0</v>
      </c>
      <c r="N1283" s="177"/>
      <c r="O1283" s="177"/>
      <c r="P1283" s="180">
        <v>1209.43</v>
      </c>
    </row>
    <row r="1284" spans="1:16" ht="19.5" hidden="1" customHeight="1">
      <c r="A1284" s="172" t="s">
        <v>2282</v>
      </c>
      <c r="B1284" s="176">
        <v>46074</v>
      </c>
      <c r="C1284" s="172" t="s">
        <v>104</v>
      </c>
      <c r="D1284" s="172" t="s">
        <v>105</v>
      </c>
      <c r="E1284" s="172" t="s">
        <v>42</v>
      </c>
      <c r="F1284" s="172" t="s">
        <v>89</v>
      </c>
      <c r="G1284" s="172" t="s">
        <v>84</v>
      </c>
      <c r="H1284" s="177">
        <v>1</v>
      </c>
      <c r="I1284" s="178">
        <v>2350</v>
      </c>
      <c r="J1284" s="176">
        <v>46071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-1010.5</v>
      </c>
    </row>
    <row r="1285" spans="1:16" ht="19.5" hidden="1" customHeight="1">
      <c r="A1285" s="172" t="s">
        <v>2282</v>
      </c>
      <c r="B1285" s="176">
        <v>46074</v>
      </c>
      <c r="C1285" s="172" t="s">
        <v>81</v>
      </c>
      <c r="D1285" s="172" t="s">
        <v>95</v>
      </c>
      <c r="E1285" s="172" t="s">
        <v>42</v>
      </c>
      <c r="F1285" s="172" t="s">
        <v>89</v>
      </c>
      <c r="G1285" s="172" t="s">
        <v>84</v>
      </c>
      <c r="H1285" s="177">
        <v>1</v>
      </c>
      <c r="I1285" s="178">
        <v>2350</v>
      </c>
      <c r="J1285" s="176">
        <v>46071</v>
      </c>
      <c r="K1285" s="172" t="s">
        <v>93</v>
      </c>
      <c r="L1285" s="172" t="s">
        <v>94</v>
      </c>
      <c r="M1285" s="179">
        <v>0.43</v>
      </c>
      <c r="N1285" s="177"/>
      <c r="O1285" s="177"/>
      <c r="P1285" s="180">
        <v>-17.690000000000001</v>
      </c>
    </row>
    <row r="1286" spans="1:16" ht="19.5" hidden="1" customHeight="1">
      <c r="A1286" s="172" t="s">
        <v>2005</v>
      </c>
      <c r="B1286" s="176">
        <v>46074</v>
      </c>
      <c r="C1286" s="172" t="s">
        <v>81</v>
      </c>
      <c r="D1286" s="172" t="s">
        <v>82</v>
      </c>
      <c r="E1286" s="172" t="s">
        <v>58</v>
      </c>
      <c r="F1286" s="172" t="s">
        <v>1300</v>
      </c>
      <c r="G1286" s="172" t="s">
        <v>84</v>
      </c>
      <c r="H1286" s="177">
        <v>1</v>
      </c>
      <c r="I1286" s="178">
        <v>0</v>
      </c>
      <c r="J1286" s="176">
        <v>46067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26.76</v>
      </c>
    </row>
    <row r="1287" spans="1:16" ht="19.5" hidden="1" customHeight="1">
      <c r="A1287" s="172" t="s">
        <v>2274</v>
      </c>
      <c r="B1287" s="176">
        <v>46074</v>
      </c>
      <c r="C1287" s="172" t="s">
        <v>81</v>
      </c>
      <c r="D1287" s="172" t="s">
        <v>82</v>
      </c>
      <c r="E1287" s="172" t="s">
        <v>52</v>
      </c>
      <c r="F1287" s="172" t="s">
        <v>90</v>
      </c>
      <c r="G1287" s="172" t="s">
        <v>84</v>
      </c>
      <c r="H1287" s="177">
        <v>1</v>
      </c>
      <c r="I1287" s="178">
        <v>0</v>
      </c>
      <c r="J1287" s="176">
        <v>46074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19.809999999999999</v>
      </c>
    </row>
    <row r="1288" spans="1:16" ht="19.5" hidden="1" customHeight="1">
      <c r="A1288" s="172" t="s">
        <v>2283</v>
      </c>
      <c r="B1288" s="176">
        <v>46074</v>
      </c>
      <c r="C1288" s="172" t="s">
        <v>81</v>
      </c>
      <c r="D1288" s="172" t="s">
        <v>82</v>
      </c>
      <c r="E1288" s="172" t="s">
        <v>52</v>
      </c>
      <c r="F1288" s="172" t="s">
        <v>90</v>
      </c>
      <c r="G1288" s="172" t="s">
        <v>84</v>
      </c>
      <c r="H1288" s="177">
        <v>1</v>
      </c>
      <c r="I1288" s="178">
        <v>0</v>
      </c>
      <c r="J1288" s="176">
        <v>46074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-17.73</v>
      </c>
    </row>
    <row r="1289" spans="1:16" ht="19.5" hidden="1" customHeight="1">
      <c r="A1289" s="172" t="s">
        <v>2284</v>
      </c>
      <c r="B1289" s="176">
        <v>46074</v>
      </c>
      <c r="C1289" s="172" t="s">
        <v>92</v>
      </c>
      <c r="D1289" s="172" t="s">
        <v>24</v>
      </c>
      <c r="E1289" s="172" t="s">
        <v>56</v>
      </c>
      <c r="F1289" s="172" t="s">
        <v>1213</v>
      </c>
      <c r="G1289" s="172" t="s">
        <v>84</v>
      </c>
      <c r="H1289" s="177">
        <v>1</v>
      </c>
      <c r="I1289" s="178">
        <v>2400</v>
      </c>
      <c r="J1289" s="176">
        <v>46062</v>
      </c>
      <c r="K1289" s="172" t="s">
        <v>93</v>
      </c>
      <c r="L1289" s="172" t="s">
        <v>94</v>
      </c>
      <c r="M1289" s="179">
        <v>0.43</v>
      </c>
      <c r="N1289" s="177"/>
      <c r="O1289" s="177">
        <v>39</v>
      </c>
      <c r="P1289" s="180">
        <v>-141.87</v>
      </c>
    </row>
    <row r="1290" spans="1:16" ht="19.5" hidden="1" customHeight="1">
      <c r="A1290" s="172" t="s">
        <v>2284</v>
      </c>
      <c r="B1290" s="176">
        <v>46074</v>
      </c>
      <c r="C1290" s="172" t="s">
        <v>100</v>
      </c>
      <c r="D1290" s="172" t="s">
        <v>101</v>
      </c>
      <c r="E1290" s="172" t="s">
        <v>56</v>
      </c>
      <c r="F1290" s="172" t="s">
        <v>1213</v>
      </c>
      <c r="G1290" s="172" t="s">
        <v>84</v>
      </c>
      <c r="H1290" s="177">
        <v>1</v>
      </c>
      <c r="I1290" s="178">
        <v>2400</v>
      </c>
      <c r="J1290" s="176">
        <v>46062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1173.33</v>
      </c>
    </row>
    <row r="1291" spans="1:16" ht="19.5" hidden="1" customHeight="1">
      <c r="A1291" s="172" t="s">
        <v>2284</v>
      </c>
      <c r="B1291" s="176">
        <v>46074</v>
      </c>
      <c r="C1291" s="172" t="s">
        <v>100</v>
      </c>
      <c r="D1291" s="172" t="s">
        <v>102</v>
      </c>
      <c r="E1291" s="172" t="s">
        <v>56</v>
      </c>
      <c r="F1291" s="172" t="s">
        <v>1213</v>
      </c>
      <c r="G1291" s="172" t="s">
        <v>84</v>
      </c>
      <c r="H1291" s="177">
        <v>1</v>
      </c>
      <c r="I1291" s="178">
        <v>2400</v>
      </c>
      <c r="J1291" s="176">
        <v>46062</v>
      </c>
      <c r="K1291" s="172" t="s">
        <v>93</v>
      </c>
      <c r="L1291" s="172" t="s">
        <v>94</v>
      </c>
      <c r="M1291" s="179">
        <v>0</v>
      </c>
      <c r="N1291" s="177"/>
      <c r="O1291" s="177"/>
      <c r="P1291" s="180">
        <v>11.73</v>
      </c>
    </row>
    <row r="1292" spans="1:16" ht="19.5" hidden="1" customHeight="1">
      <c r="A1292" s="172" t="s">
        <v>2284</v>
      </c>
      <c r="B1292" s="176">
        <v>46074</v>
      </c>
      <c r="C1292" s="172" t="s">
        <v>100</v>
      </c>
      <c r="D1292" s="172" t="s">
        <v>103</v>
      </c>
      <c r="E1292" s="172" t="s">
        <v>56</v>
      </c>
      <c r="F1292" s="172" t="s">
        <v>1213</v>
      </c>
      <c r="G1292" s="172" t="s">
        <v>84</v>
      </c>
      <c r="H1292" s="177">
        <v>1</v>
      </c>
      <c r="I1292" s="178">
        <v>2400</v>
      </c>
      <c r="J1292" s="176">
        <v>46062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1214.94</v>
      </c>
    </row>
    <row r="1293" spans="1:16" ht="19.5" hidden="1" customHeight="1">
      <c r="A1293" s="172" t="s">
        <v>2284</v>
      </c>
      <c r="B1293" s="176">
        <v>46074</v>
      </c>
      <c r="C1293" s="172" t="s">
        <v>104</v>
      </c>
      <c r="D1293" s="172" t="s">
        <v>105</v>
      </c>
      <c r="E1293" s="172" t="s">
        <v>56</v>
      </c>
      <c r="F1293" s="172" t="s">
        <v>1213</v>
      </c>
      <c r="G1293" s="172" t="s">
        <v>84</v>
      </c>
      <c r="H1293" s="177">
        <v>1</v>
      </c>
      <c r="I1293" s="178">
        <v>2400</v>
      </c>
      <c r="J1293" s="176">
        <v>46062</v>
      </c>
      <c r="K1293" s="172" t="s">
        <v>93</v>
      </c>
      <c r="L1293" s="172" t="s">
        <v>94</v>
      </c>
      <c r="M1293" s="179">
        <v>0.43</v>
      </c>
      <c r="N1293" s="177"/>
      <c r="O1293" s="177"/>
      <c r="P1293" s="180">
        <v>-1032</v>
      </c>
    </row>
    <row r="1294" spans="1:16" ht="19.5" hidden="1" customHeight="1">
      <c r="A1294" s="172" t="s">
        <v>2284</v>
      </c>
      <c r="B1294" s="176">
        <v>46074</v>
      </c>
      <c r="C1294" s="172" t="s">
        <v>81</v>
      </c>
      <c r="D1294" s="172" t="s">
        <v>95</v>
      </c>
      <c r="E1294" s="172" t="s">
        <v>56</v>
      </c>
      <c r="F1294" s="172" t="s">
        <v>1213</v>
      </c>
      <c r="G1294" s="172" t="s">
        <v>84</v>
      </c>
      <c r="H1294" s="177">
        <v>1</v>
      </c>
      <c r="I1294" s="178">
        <v>2400</v>
      </c>
      <c r="J1294" s="176">
        <v>46062</v>
      </c>
      <c r="K1294" s="172" t="s">
        <v>93</v>
      </c>
      <c r="L1294" s="172" t="s">
        <v>94</v>
      </c>
      <c r="M1294" s="179">
        <v>0.43</v>
      </c>
      <c r="N1294" s="177"/>
      <c r="O1294" s="177"/>
      <c r="P1294" s="180">
        <v>-17.350000000000001</v>
      </c>
    </row>
    <row r="1295" spans="1:16" ht="19.5" hidden="1" customHeight="1">
      <c r="A1295" s="172" t="s">
        <v>2285</v>
      </c>
      <c r="B1295" s="176">
        <v>46074</v>
      </c>
      <c r="C1295" s="172" t="s">
        <v>92</v>
      </c>
      <c r="D1295" s="172" t="s">
        <v>24</v>
      </c>
      <c r="E1295" s="172" t="s">
        <v>55</v>
      </c>
      <c r="F1295" s="172" t="s">
        <v>1272</v>
      </c>
      <c r="G1295" s="172" t="s">
        <v>84</v>
      </c>
      <c r="H1295" s="177">
        <v>1</v>
      </c>
      <c r="I1295" s="178">
        <v>2400</v>
      </c>
      <c r="J1295" s="176">
        <v>46065</v>
      </c>
      <c r="K1295" s="172" t="s">
        <v>93</v>
      </c>
      <c r="L1295" s="172" t="s">
        <v>94</v>
      </c>
      <c r="M1295" s="179">
        <v>0.43</v>
      </c>
      <c r="N1295" s="177"/>
      <c r="O1295" s="177">
        <v>36</v>
      </c>
      <c r="P1295" s="180">
        <v>-120.64</v>
      </c>
    </row>
    <row r="1296" spans="1:16" ht="19.5" hidden="1" customHeight="1">
      <c r="A1296" s="172" t="s">
        <v>2285</v>
      </c>
      <c r="B1296" s="176">
        <v>46074</v>
      </c>
      <c r="C1296" s="172" t="s">
        <v>100</v>
      </c>
      <c r="D1296" s="172" t="s">
        <v>101</v>
      </c>
      <c r="E1296" s="172" t="s">
        <v>55</v>
      </c>
      <c r="F1296" s="172" t="s">
        <v>1272</v>
      </c>
      <c r="G1296" s="172" t="s">
        <v>84</v>
      </c>
      <c r="H1296" s="177">
        <v>1</v>
      </c>
      <c r="I1296" s="178">
        <v>2400</v>
      </c>
      <c r="J1296" s="176">
        <v>46065</v>
      </c>
      <c r="K1296" s="172" t="s">
        <v>93</v>
      </c>
      <c r="L1296" s="172" t="s">
        <v>94</v>
      </c>
      <c r="M1296" s="179">
        <v>0</v>
      </c>
      <c r="N1296" s="177"/>
      <c r="O1296" s="177"/>
      <c r="P1296" s="180">
        <v>1129.52</v>
      </c>
    </row>
    <row r="1297" spans="1:16" ht="19.5" hidden="1" customHeight="1">
      <c r="A1297" s="172" t="s">
        <v>2285</v>
      </c>
      <c r="B1297" s="176">
        <v>46074</v>
      </c>
      <c r="C1297" s="172" t="s">
        <v>100</v>
      </c>
      <c r="D1297" s="172" t="s">
        <v>102</v>
      </c>
      <c r="E1297" s="172" t="s">
        <v>55</v>
      </c>
      <c r="F1297" s="172" t="s">
        <v>1272</v>
      </c>
      <c r="G1297" s="172" t="s">
        <v>84</v>
      </c>
      <c r="H1297" s="177">
        <v>1</v>
      </c>
      <c r="I1297" s="178">
        <v>2400</v>
      </c>
      <c r="J1297" s="176">
        <v>46065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11.3</v>
      </c>
    </row>
    <row r="1298" spans="1:16" ht="19.5" hidden="1" customHeight="1">
      <c r="A1298" s="172" t="s">
        <v>2285</v>
      </c>
      <c r="B1298" s="176">
        <v>46074</v>
      </c>
      <c r="C1298" s="172" t="s">
        <v>100</v>
      </c>
      <c r="D1298" s="172" t="s">
        <v>103</v>
      </c>
      <c r="E1298" s="172" t="s">
        <v>55</v>
      </c>
      <c r="F1298" s="172" t="s">
        <v>1272</v>
      </c>
      <c r="G1298" s="172" t="s">
        <v>84</v>
      </c>
      <c r="H1298" s="177">
        <v>1</v>
      </c>
      <c r="I1298" s="178">
        <v>2400</v>
      </c>
      <c r="J1298" s="176">
        <v>46065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1259.18</v>
      </c>
    </row>
    <row r="1299" spans="1:16" ht="19.5" hidden="1" customHeight="1">
      <c r="A1299" s="172" t="s">
        <v>2285</v>
      </c>
      <c r="B1299" s="176">
        <v>46074</v>
      </c>
      <c r="C1299" s="172" t="s">
        <v>104</v>
      </c>
      <c r="D1299" s="172" t="s">
        <v>105</v>
      </c>
      <c r="E1299" s="172" t="s">
        <v>55</v>
      </c>
      <c r="F1299" s="172" t="s">
        <v>1272</v>
      </c>
      <c r="G1299" s="172" t="s">
        <v>84</v>
      </c>
      <c r="H1299" s="177">
        <v>1</v>
      </c>
      <c r="I1299" s="178">
        <v>2400</v>
      </c>
      <c r="J1299" s="176">
        <v>46065</v>
      </c>
      <c r="K1299" s="172" t="s">
        <v>93</v>
      </c>
      <c r="L1299" s="172" t="s">
        <v>94</v>
      </c>
      <c r="M1299" s="179">
        <v>0.43</v>
      </c>
      <c r="N1299" s="177"/>
      <c r="O1299" s="177"/>
      <c r="P1299" s="180">
        <v>-1032</v>
      </c>
    </row>
    <row r="1300" spans="1:16" ht="19.5" hidden="1" customHeight="1">
      <c r="A1300" s="172" t="s">
        <v>2285</v>
      </c>
      <c r="B1300" s="176">
        <v>46074</v>
      </c>
      <c r="C1300" s="172" t="s">
        <v>81</v>
      </c>
      <c r="D1300" s="172" t="s">
        <v>95</v>
      </c>
      <c r="E1300" s="172" t="s">
        <v>55</v>
      </c>
      <c r="F1300" s="172" t="s">
        <v>1272</v>
      </c>
      <c r="G1300" s="172" t="s">
        <v>84</v>
      </c>
      <c r="H1300" s="177">
        <v>1</v>
      </c>
      <c r="I1300" s="178">
        <v>2400</v>
      </c>
      <c r="J1300" s="176">
        <v>46065</v>
      </c>
      <c r="K1300" s="172" t="s">
        <v>93</v>
      </c>
      <c r="L1300" s="172" t="s">
        <v>94</v>
      </c>
      <c r="M1300" s="179">
        <v>0.43</v>
      </c>
      <c r="N1300" s="177"/>
      <c r="O1300" s="177"/>
      <c r="P1300" s="180">
        <v>-11.61</v>
      </c>
    </row>
    <row r="1301" spans="1:16" ht="19.5" hidden="1" customHeight="1">
      <c r="A1301" s="172" t="s">
        <v>2284</v>
      </c>
      <c r="B1301" s="176">
        <v>46074</v>
      </c>
      <c r="C1301" s="172" t="s">
        <v>81</v>
      </c>
      <c r="D1301" s="172" t="s">
        <v>82</v>
      </c>
      <c r="E1301" s="172" t="s">
        <v>56</v>
      </c>
      <c r="F1301" s="172" t="s">
        <v>1213</v>
      </c>
      <c r="G1301" s="172" t="s">
        <v>84</v>
      </c>
      <c r="H1301" s="177">
        <v>1</v>
      </c>
      <c r="I1301" s="178">
        <v>0</v>
      </c>
      <c r="J1301" s="176">
        <v>46062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-22.29</v>
      </c>
    </row>
    <row r="1302" spans="1:16" ht="19.5" hidden="1" customHeight="1">
      <c r="A1302" s="172" t="s">
        <v>2285</v>
      </c>
      <c r="B1302" s="176">
        <v>46074</v>
      </c>
      <c r="C1302" s="172" t="s">
        <v>81</v>
      </c>
      <c r="D1302" s="172" t="s">
        <v>82</v>
      </c>
      <c r="E1302" s="172" t="s">
        <v>55</v>
      </c>
      <c r="F1302" s="172" t="s">
        <v>1272</v>
      </c>
      <c r="G1302" s="172" t="s">
        <v>84</v>
      </c>
      <c r="H1302" s="177">
        <v>1</v>
      </c>
      <c r="I1302" s="178">
        <v>0</v>
      </c>
      <c r="J1302" s="176">
        <v>46065</v>
      </c>
      <c r="K1302" s="172" t="s">
        <v>85</v>
      </c>
      <c r="L1302" s="172" t="s">
        <v>85</v>
      </c>
      <c r="M1302" s="179">
        <v>0</v>
      </c>
      <c r="N1302" s="177"/>
      <c r="O1302" s="177"/>
      <c r="P1302" s="180">
        <v>-21.46</v>
      </c>
    </row>
    <row r="1303" spans="1:16" ht="19.5" hidden="1" customHeight="1">
      <c r="A1303" s="172" t="s">
        <v>2286</v>
      </c>
      <c r="B1303" s="176">
        <v>46074</v>
      </c>
      <c r="C1303" s="172" t="s">
        <v>92</v>
      </c>
      <c r="D1303" s="172" t="s">
        <v>24</v>
      </c>
      <c r="E1303" s="172" t="s">
        <v>55</v>
      </c>
      <c r="F1303" s="172" t="s">
        <v>1272</v>
      </c>
      <c r="G1303" s="172" t="s">
        <v>84</v>
      </c>
      <c r="H1303" s="177">
        <v>1</v>
      </c>
      <c r="I1303" s="178">
        <v>2024</v>
      </c>
      <c r="J1303" s="176">
        <v>46071</v>
      </c>
      <c r="K1303" s="172" t="s">
        <v>93</v>
      </c>
      <c r="L1303" s="172" t="s">
        <v>94</v>
      </c>
      <c r="M1303" s="179">
        <v>0.43</v>
      </c>
      <c r="N1303" s="177"/>
      <c r="O1303" s="177">
        <v>39</v>
      </c>
      <c r="P1303" s="180">
        <v>-132.85</v>
      </c>
    </row>
    <row r="1304" spans="1:16" ht="19.5" hidden="1" customHeight="1">
      <c r="A1304" s="172" t="s">
        <v>2286</v>
      </c>
      <c r="B1304" s="176">
        <v>46074</v>
      </c>
      <c r="C1304" s="172" t="s">
        <v>100</v>
      </c>
      <c r="D1304" s="172" t="s">
        <v>101</v>
      </c>
      <c r="E1304" s="172" t="s">
        <v>55</v>
      </c>
      <c r="F1304" s="172" t="s">
        <v>1272</v>
      </c>
      <c r="G1304" s="172" t="s">
        <v>84</v>
      </c>
      <c r="H1304" s="177">
        <v>1</v>
      </c>
      <c r="I1304" s="178">
        <v>2024</v>
      </c>
      <c r="J1304" s="176">
        <v>46071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1060</v>
      </c>
    </row>
    <row r="1305" spans="1:16" ht="19.5" hidden="1" customHeight="1">
      <c r="A1305" s="172" t="s">
        <v>2286</v>
      </c>
      <c r="B1305" s="176">
        <v>46074</v>
      </c>
      <c r="C1305" s="172" t="s">
        <v>100</v>
      </c>
      <c r="D1305" s="172" t="s">
        <v>102</v>
      </c>
      <c r="E1305" s="172" t="s">
        <v>55</v>
      </c>
      <c r="F1305" s="172" t="s">
        <v>1272</v>
      </c>
      <c r="G1305" s="172" t="s">
        <v>84</v>
      </c>
      <c r="H1305" s="177">
        <v>1</v>
      </c>
      <c r="I1305" s="178">
        <v>2024</v>
      </c>
      <c r="J1305" s="176">
        <v>46071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10.6</v>
      </c>
    </row>
    <row r="1306" spans="1:16" ht="19.5" hidden="1" customHeight="1">
      <c r="A1306" s="172" t="s">
        <v>2286</v>
      </c>
      <c r="B1306" s="176">
        <v>46074</v>
      </c>
      <c r="C1306" s="172" t="s">
        <v>100</v>
      </c>
      <c r="D1306" s="172" t="s">
        <v>103</v>
      </c>
      <c r="E1306" s="172" t="s">
        <v>55</v>
      </c>
      <c r="F1306" s="172" t="s">
        <v>1272</v>
      </c>
      <c r="G1306" s="172" t="s">
        <v>84</v>
      </c>
      <c r="H1306" s="177">
        <v>1</v>
      </c>
      <c r="I1306" s="178">
        <v>2024</v>
      </c>
      <c r="J1306" s="176">
        <v>46071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953.4</v>
      </c>
    </row>
    <row r="1307" spans="1:16" ht="19.5" hidden="1" customHeight="1">
      <c r="A1307" s="172" t="s">
        <v>2286</v>
      </c>
      <c r="B1307" s="176">
        <v>46074</v>
      </c>
      <c r="C1307" s="172" t="s">
        <v>104</v>
      </c>
      <c r="D1307" s="172" t="s">
        <v>105</v>
      </c>
      <c r="E1307" s="172" t="s">
        <v>55</v>
      </c>
      <c r="F1307" s="172" t="s">
        <v>1272</v>
      </c>
      <c r="G1307" s="172" t="s">
        <v>84</v>
      </c>
      <c r="H1307" s="177">
        <v>1</v>
      </c>
      <c r="I1307" s="178">
        <v>2024</v>
      </c>
      <c r="J1307" s="176">
        <v>46071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-870.32</v>
      </c>
    </row>
    <row r="1308" spans="1:16" ht="19.5" hidden="1" customHeight="1">
      <c r="A1308" s="172" t="s">
        <v>2286</v>
      </c>
      <c r="B1308" s="176">
        <v>46074</v>
      </c>
      <c r="C1308" s="172" t="s">
        <v>81</v>
      </c>
      <c r="D1308" s="172" t="s">
        <v>95</v>
      </c>
      <c r="E1308" s="172" t="s">
        <v>55</v>
      </c>
      <c r="F1308" s="172" t="s">
        <v>1272</v>
      </c>
      <c r="G1308" s="172" t="s">
        <v>84</v>
      </c>
      <c r="H1308" s="177">
        <v>1</v>
      </c>
      <c r="I1308" s="178">
        <v>2024</v>
      </c>
      <c r="J1308" s="176">
        <v>46071</v>
      </c>
      <c r="K1308" s="172" t="s">
        <v>93</v>
      </c>
      <c r="L1308" s="172" t="s">
        <v>94</v>
      </c>
      <c r="M1308" s="179">
        <v>0.43</v>
      </c>
      <c r="N1308" s="177"/>
      <c r="O1308" s="177"/>
      <c r="P1308" s="180">
        <v>-18.88</v>
      </c>
    </row>
    <row r="1309" spans="1:16" ht="19.5" hidden="1" customHeight="1">
      <c r="A1309" s="172" t="s">
        <v>2286</v>
      </c>
      <c r="B1309" s="176">
        <v>46074</v>
      </c>
      <c r="C1309" s="172" t="s">
        <v>81</v>
      </c>
      <c r="D1309" s="172" t="s">
        <v>82</v>
      </c>
      <c r="E1309" s="172" t="s">
        <v>55</v>
      </c>
      <c r="F1309" s="172" t="s">
        <v>1272</v>
      </c>
      <c r="G1309" s="172" t="s">
        <v>84</v>
      </c>
      <c r="H1309" s="177">
        <v>1</v>
      </c>
      <c r="I1309" s="178">
        <v>0</v>
      </c>
      <c r="J1309" s="176">
        <v>46071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-20.14</v>
      </c>
    </row>
    <row r="1310" spans="1:16" ht="19.5" hidden="1" customHeight="1">
      <c r="A1310" s="172" t="s">
        <v>2287</v>
      </c>
      <c r="B1310" s="176">
        <v>46074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2400</v>
      </c>
      <c r="J1310" s="176">
        <v>46073</v>
      </c>
      <c r="K1310" s="172" t="s">
        <v>93</v>
      </c>
      <c r="L1310" s="172" t="s">
        <v>94</v>
      </c>
      <c r="M1310" s="179">
        <v>0.43</v>
      </c>
      <c r="N1310" s="177"/>
      <c r="O1310" s="177">
        <v>38</v>
      </c>
      <c r="P1310" s="180">
        <v>-134.79</v>
      </c>
    </row>
    <row r="1311" spans="1:16" ht="19.5" hidden="1" customHeight="1">
      <c r="A1311" s="172" t="s">
        <v>2287</v>
      </c>
      <c r="B1311" s="176">
        <v>46074</v>
      </c>
      <c r="C1311" s="172" t="s">
        <v>100</v>
      </c>
      <c r="D1311" s="172" t="s">
        <v>101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2400</v>
      </c>
      <c r="J1311" s="176">
        <v>46073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1131.5</v>
      </c>
    </row>
    <row r="1312" spans="1:16" ht="19.5" hidden="1" customHeight="1">
      <c r="A1312" s="172" t="s">
        <v>2287</v>
      </c>
      <c r="B1312" s="176">
        <v>46074</v>
      </c>
      <c r="C1312" s="172" t="s">
        <v>100</v>
      </c>
      <c r="D1312" s="172" t="s">
        <v>102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2400</v>
      </c>
      <c r="J1312" s="176">
        <v>46073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11.32</v>
      </c>
    </row>
    <row r="1313" spans="1:16" ht="19.5" hidden="1" customHeight="1">
      <c r="A1313" s="172" t="s">
        <v>2287</v>
      </c>
      <c r="B1313" s="176">
        <v>46074</v>
      </c>
      <c r="C1313" s="172" t="s">
        <v>100</v>
      </c>
      <c r="D1313" s="172" t="s">
        <v>103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2400</v>
      </c>
      <c r="J1313" s="176">
        <v>46073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1257.18</v>
      </c>
    </row>
    <row r="1314" spans="1:16" ht="19.5" hidden="1" customHeight="1">
      <c r="A1314" s="172" t="s">
        <v>2287</v>
      </c>
      <c r="B1314" s="176">
        <v>46074</v>
      </c>
      <c r="C1314" s="172" t="s">
        <v>104</v>
      </c>
      <c r="D1314" s="172" t="s">
        <v>105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2400</v>
      </c>
      <c r="J1314" s="176">
        <v>46073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-1032</v>
      </c>
    </row>
    <row r="1315" spans="1:16" ht="19.5" hidden="1" customHeight="1">
      <c r="A1315" s="172" t="s">
        <v>2287</v>
      </c>
      <c r="B1315" s="176">
        <v>46074</v>
      </c>
      <c r="C1315" s="172" t="s">
        <v>81</v>
      </c>
      <c r="D1315" s="172" t="s">
        <v>95</v>
      </c>
      <c r="E1315" s="172" t="s">
        <v>58</v>
      </c>
      <c r="F1315" s="172" t="s">
        <v>1300</v>
      </c>
      <c r="G1315" s="172" t="s">
        <v>84</v>
      </c>
      <c r="H1315" s="177">
        <v>1</v>
      </c>
      <c r="I1315" s="178">
        <v>2400</v>
      </c>
      <c r="J1315" s="176">
        <v>46073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-12.07</v>
      </c>
    </row>
    <row r="1316" spans="1:16" ht="19.5" hidden="1" customHeight="1">
      <c r="A1316" s="172" t="s">
        <v>2288</v>
      </c>
      <c r="B1316" s="176">
        <v>46074</v>
      </c>
      <c r="C1316" s="172" t="s">
        <v>92</v>
      </c>
      <c r="D1316" s="172" t="s">
        <v>24</v>
      </c>
      <c r="E1316" s="172" t="s">
        <v>59</v>
      </c>
      <c r="F1316" s="172" t="s">
        <v>1386</v>
      </c>
      <c r="G1316" s="172" t="s">
        <v>84</v>
      </c>
      <c r="H1316" s="177">
        <v>1</v>
      </c>
      <c r="I1316" s="178">
        <v>2400</v>
      </c>
      <c r="J1316" s="176">
        <v>46073</v>
      </c>
      <c r="K1316" s="172" t="s">
        <v>93</v>
      </c>
      <c r="L1316" s="172" t="s">
        <v>94</v>
      </c>
      <c r="M1316" s="179">
        <v>0.43</v>
      </c>
      <c r="N1316" s="177"/>
      <c r="O1316" s="177">
        <v>38</v>
      </c>
      <c r="P1316" s="180">
        <v>-134.79</v>
      </c>
    </row>
    <row r="1317" spans="1:16" ht="19.5" hidden="1" customHeight="1">
      <c r="A1317" s="172" t="s">
        <v>2288</v>
      </c>
      <c r="B1317" s="176">
        <v>46074</v>
      </c>
      <c r="C1317" s="172" t="s">
        <v>100</v>
      </c>
      <c r="D1317" s="172" t="s">
        <v>101</v>
      </c>
      <c r="E1317" s="172" t="s">
        <v>59</v>
      </c>
      <c r="F1317" s="172" t="s">
        <v>1386</v>
      </c>
      <c r="G1317" s="172" t="s">
        <v>84</v>
      </c>
      <c r="H1317" s="177">
        <v>1</v>
      </c>
      <c r="I1317" s="178">
        <v>2400</v>
      </c>
      <c r="J1317" s="176">
        <v>46073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1133.4000000000001</v>
      </c>
    </row>
    <row r="1318" spans="1:16" ht="19.5" hidden="1" customHeight="1">
      <c r="A1318" s="172" t="s">
        <v>2288</v>
      </c>
      <c r="B1318" s="176">
        <v>46074</v>
      </c>
      <c r="C1318" s="172" t="s">
        <v>100</v>
      </c>
      <c r="D1318" s="172" t="s">
        <v>102</v>
      </c>
      <c r="E1318" s="172" t="s">
        <v>59</v>
      </c>
      <c r="F1318" s="172" t="s">
        <v>1386</v>
      </c>
      <c r="G1318" s="172" t="s">
        <v>84</v>
      </c>
      <c r="H1318" s="177">
        <v>1</v>
      </c>
      <c r="I1318" s="178">
        <v>2400</v>
      </c>
      <c r="J1318" s="176">
        <v>46073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11.33</v>
      </c>
    </row>
    <row r="1319" spans="1:16" ht="19.5" hidden="1" customHeight="1">
      <c r="A1319" s="172" t="s">
        <v>2288</v>
      </c>
      <c r="B1319" s="176">
        <v>46074</v>
      </c>
      <c r="C1319" s="172" t="s">
        <v>100</v>
      </c>
      <c r="D1319" s="172" t="s">
        <v>103</v>
      </c>
      <c r="E1319" s="172" t="s">
        <v>59</v>
      </c>
      <c r="F1319" s="172" t="s">
        <v>1386</v>
      </c>
      <c r="G1319" s="172" t="s">
        <v>84</v>
      </c>
      <c r="H1319" s="177">
        <v>1</v>
      </c>
      <c r="I1319" s="178">
        <v>2400</v>
      </c>
      <c r="J1319" s="176">
        <v>46073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1255.27</v>
      </c>
    </row>
    <row r="1320" spans="1:16" ht="19.5" hidden="1" customHeight="1">
      <c r="A1320" s="172" t="s">
        <v>2288</v>
      </c>
      <c r="B1320" s="176">
        <v>46074</v>
      </c>
      <c r="C1320" s="172" t="s">
        <v>104</v>
      </c>
      <c r="D1320" s="172" t="s">
        <v>105</v>
      </c>
      <c r="E1320" s="172" t="s">
        <v>59</v>
      </c>
      <c r="F1320" s="172" t="s">
        <v>1386</v>
      </c>
      <c r="G1320" s="172" t="s">
        <v>84</v>
      </c>
      <c r="H1320" s="177">
        <v>1</v>
      </c>
      <c r="I1320" s="178">
        <v>2400</v>
      </c>
      <c r="J1320" s="176">
        <v>46073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-1032</v>
      </c>
    </row>
    <row r="1321" spans="1:16" ht="19.5" hidden="1" customHeight="1">
      <c r="A1321" s="172" t="s">
        <v>2288</v>
      </c>
      <c r="B1321" s="176">
        <v>46074</v>
      </c>
      <c r="C1321" s="172" t="s">
        <v>81</v>
      </c>
      <c r="D1321" s="172" t="s">
        <v>95</v>
      </c>
      <c r="E1321" s="172" t="s">
        <v>59</v>
      </c>
      <c r="F1321" s="172" t="s">
        <v>1386</v>
      </c>
      <c r="G1321" s="172" t="s">
        <v>84</v>
      </c>
      <c r="H1321" s="177">
        <v>1</v>
      </c>
      <c r="I1321" s="178">
        <v>2400</v>
      </c>
      <c r="J1321" s="176">
        <v>46073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-12.07</v>
      </c>
    </row>
    <row r="1322" spans="1:16" ht="19.5" hidden="1" customHeight="1">
      <c r="A1322" s="172" t="s">
        <v>2289</v>
      </c>
      <c r="B1322" s="176">
        <v>46074</v>
      </c>
      <c r="C1322" s="172" t="s">
        <v>81</v>
      </c>
      <c r="D1322" s="172" t="s">
        <v>82</v>
      </c>
      <c r="E1322" s="172" t="s">
        <v>43</v>
      </c>
      <c r="F1322" s="172" t="s">
        <v>125</v>
      </c>
      <c r="G1322" s="172" t="s">
        <v>84</v>
      </c>
      <c r="H1322" s="177">
        <v>1</v>
      </c>
      <c r="I1322" s="178">
        <v>0</v>
      </c>
      <c r="J1322" s="176">
        <v>46074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-8.16</v>
      </c>
    </row>
    <row r="1323" spans="1:16" ht="19.5" hidden="1" customHeight="1">
      <c r="A1323" s="172" t="s">
        <v>2290</v>
      </c>
      <c r="B1323" s="176">
        <v>46074</v>
      </c>
      <c r="C1323" s="172" t="s">
        <v>92</v>
      </c>
      <c r="D1323" s="172" t="s">
        <v>24</v>
      </c>
      <c r="E1323" s="172" t="s">
        <v>58</v>
      </c>
      <c r="F1323" s="172" t="s">
        <v>1300</v>
      </c>
      <c r="G1323" s="172" t="s">
        <v>84</v>
      </c>
      <c r="H1323" s="177">
        <v>1</v>
      </c>
      <c r="I1323" s="178">
        <v>0</v>
      </c>
      <c r="J1323" s="176">
        <v>46064</v>
      </c>
      <c r="K1323" s="172" t="s">
        <v>93</v>
      </c>
      <c r="L1323" s="172" t="s">
        <v>94</v>
      </c>
      <c r="M1323" s="179">
        <v>0</v>
      </c>
      <c r="N1323" s="177"/>
      <c r="O1323" s="177">
        <v>37</v>
      </c>
      <c r="P1323" s="180">
        <v>-56.94</v>
      </c>
    </row>
    <row r="1324" spans="1:16" ht="19.5" hidden="1" customHeight="1">
      <c r="A1324" s="172" t="s">
        <v>2290</v>
      </c>
      <c r="B1324" s="176">
        <v>46074</v>
      </c>
      <c r="C1324" s="172" t="s">
        <v>81</v>
      </c>
      <c r="D1324" s="172" t="s">
        <v>95</v>
      </c>
      <c r="E1324" s="172" t="s">
        <v>58</v>
      </c>
      <c r="F1324" s="172" t="s">
        <v>1300</v>
      </c>
      <c r="G1324" s="172" t="s">
        <v>84</v>
      </c>
      <c r="H1324" s="177">
        <v>1</v>
      </c>
      <c r="I1324" s="178">
        <v>0</v>
      </c>
      <c r="J1324" s="176">
        <v>46064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-12.27</v>
      </c>
    </row>
    <row r="1325" spans="1:16" ht="19.5" hidden="1" customHeight="1">
      <c r="A1325" s="172" t="s">
        <v>2290</v>
      </c>
      <c r="B1325" s="176">
        <v>46074</v>
      </c>
      <c r="C1325" s="172" t="s">
        <v>92</v>
      </c>
      <c r="D1325" s="172" t="s">
        <v>96</v>
      </c>
      <c r="E1325" s="172" t="s">
        <v>58</v>
      </c>
      <c r="F1325" s="172" t="s">
        <v>1300</v>
      </c>
      <c r="G1325" s="172" t="s">
        <v>84</v>
      </c>
      <c r="H1325" s="177">
        <v>1</v>
      </c>
      <c r="I1325" s="178">
        <v>0</v>
      </c>
      <c r="J1325" s="176">
        <v>46064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0</v>
      </c>
    </row>
    <row r="1326" spans="1:16" ht="19.5" hidden="1" customHeight="1">
      <c r="A1326" s="172" t="s">
        <v>2290</v>
      </c>
      <c r="B1326" s="176">
        <v>46074</v>
      </c>
      <c r="C1326" s="172" t="s">
        <v>92</v>
      </c>
      <c r="D1326" s="172" t="s">
        <v>97</v>
      </c>
      <c r="E1326" s="172" t="s">
        <v>58</v>
      </c>
      <c r="F1326" s="172" t="s">
        <v>1300</v>
      </c>
      <c r="G1326" s="172" t="s">
        <v>84</v>
      </c>
      <c r="H1326" s="177">
        <v>1</v>
      </c>
      <c r="I1326" s="178">
        <v>0</v>
      </c>
      <c r="J1326" s="176">
        <v>46064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-99.64</v>
      </c>
    </row>
    <row r="1327" spans="1:16" ht="19.5" hidden="1" customHeight="1">
      <c r="A1327" s="172" t="s">
        <v>2290</v>
      </c>
      <c r="B1327" s="176">
        <v>46074</v>
      </c>
      <c r="C1327" s="172" t="s">
        <v>81</v>
      </c>
      <c r="D1327" s="172" t="s">
        <v>98</v>
      </c>
      <c r="E1327" s="172" t="s">
        <v>58</v>
      </c>
      <c r="F1327" s="172" t="s">
        <v>1300</v>
      </c>
      <c r="G1327" s="172" t="s">
        <v>84</v>
      </c>
      <c r="H1327" s="177">
        <v>1</v>
      </c>
      <c r="I1327" s="178">
        <v>0</v>
      </c>
      <c r="J1327" s="176">
        <v>46064</v>
      </c>
      <c r="K1327" s="172" t="s">
        <v>93</v>
      </c>
      <c r="L1327" s="172" t="s">
        <v>94</v>
      </c>
      <c r="M1327" s="179">
        <v>0</v>
      </c>
      <c r="N1327" s="177"/>
      <c r="O1327" s="177"/>
      <c r="P1327" s="180">
        <v>-15</v>
      </c>
    </row>
    <row r="1328" spans="1:16" ht="19.5" hidden="1" customHeight="1">
      <c r="A1328" s="172" t="s">
        <v>2291</v>
      </c>
      <c r="B1328" s="176">
        <v>46074</v>
      </c>
      <c r="C1328" s="172" t="s">
        <v>92</v>
      </c>
      <c r="D1328" s="172" t="s">
        <v>24</v>
      </c>
      <c r="E1328" s="172" t="s">
        <v>43</v>
      </c>
      <c r="F1328" s="172" t="s">
        <v>125</v>
      </c>
      <c r="G1328" s="172" t="s">
        <v>84</v>
      </c>
      <c r="H1328" s="177">
        <v>1</v>
      </c>
      <c r="I1328" s="178">
        <v>0</v>
      </c>
      <c r="J1328" s="176">
        <v>46070</v>
      </c>
      <c r="K1328" s="172" t="s">
        <v>93</v>
      </c>
      <c r="L1328" s="172" t="s">
        <v>94</v>
      </c>
      <c r="M1328" s="179">
        <v>0</v>
      </c>
      <c r="N1328" s="177"/>
      <c r="O1328" s="177">
        <v>39</v>
      </c>
      <c r="P1328" s="180">
        <v>-46.77</v>
      </c>
    </row>
    <row r="1329" spans="1:16" ht="19.5" hidden="1" customHeight="1">
      <c r="A1329" s="172" t="s">
        <v>2291</v>
      </c>
      <c r="B1329" s="176">
        <v>46074</v>
      </c>
      <c r="C1329" s="172" t="s">
        <v>81</v>
      </c>
      <c r="D1329" s="172" t="s">
        <v>95</v>
      </c>
      <c r="E1329" s="172" t="s">
        <v>43</v>
      </c>
      <c r="F1329" s="172" t="s">
        <v>125</v>
      </c>
      <c r="G1329" s="172" t="s">
        <v>84</v>
      </c>
      <c r="H1329" s="177">
        <v>1</v>
      </c>
      <c r="I1329" s="178">
        <v>0</v>
      </c>
      <c r="J1329" s="176">
        <v>46070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-14.25</v>
      </c>
    </row>
    <row r="1330" spans="1:16" ht="19.5" hidden="1" customHeight="1">
      <c r="A1330" s="172" t="s">
        <v>2291</v>
      </c>
      <c r="B1330" s="176">
        <v>46074</v>
      </c>
      <c r="C1330" s="172" t="s">
        <v>92</v>
      </c>
      <c r="D1330" s="172" t="s">
        <v>96</v>
      </c>
      <c r="E1330" s="172" t="s">
        <v>43</v>
      </c>
      <c r="F1330" s="172" t="s">
        <v>125</v>
      </c>
      <c r="G1330" s="172" t="s">
        <v>84</v>
      </c>
      <c r="H1330" s="177">
        <v>1</v>
      </c>
      <c r="I1330" s="178">
        <v>0</v>
      </c>
      <c r="J1330" s="176">
        <v>46070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0</v>
      </c>
    </row>
    <row r="1331" spans="1:16" ht="19.5" hidden="1" customHeight="1">
      <c r="A1331" s="172" t="s">
        <v>2291</v>
      </c>
      <c r="B1331" s="176">
        <v>46074</v>
      </c>
      <c r="C1331" s="172" t="s">
        <v>92</v>
      </c>
      <c r="D1331" s="172" t="s">
        <v>97</v>
      </c>
      <c r="E1331" s="172" t="s">
        <v>43</v>
      </c>
      <c r="F1331" s="172" t="s">
        <v>125</v>
      </c>
      <c r="G1331" s="172" t="s">
        <v>84</v>
      </c>
      <c r="H1331" s="177">
        <v>1</v>
      </c>
      <c r="I1331" s="178">
        <v>0</v>
      </c>
      <c r="J1331" s="176">
        <v>46070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-46.77</v>
      </c>
    </row>
    <row r="1332" spans="1:16" ht="19.5" hidden="1" customHeight="1">
      <c r="A1332" s="172" t="s">
        <v>2291</v>
      </c>
      <c r="B1332" s="176">
        <v>46074</v>
      </c>
      <c r="C1332" s="172" t="s">
        <v>81</v>
      </c>
      <c r="D1332" s="172" t="s">
        <v>98</v>
      </c>
      <c r="E1332" s="172" t="s">
        <v>43</v>
      </c>
      <c r="F1332" s="172" t="s">
        <v>125</v>
      </c>
      <c r="G1332" s="172" t="s">
        <v>84</v>
      </c>
      <c r="H1332" s="177">
        <v>1</v>
      </c>
      <c r="I1332" s="178">
        <v>0</v>
      </c>
      <c r="J1332" s="176">
        <v>46070</v>
      </c>
      <c r="K1332" s="172" t="s">
        <v>93</v>
      </c>
      <c r="L1332" s="172" t="s">
        <v>94</v>
      </c>
      <c r="M1332" s="179">
        <v>0</v>
      </c>
      <c r="N1332" s="177"/>
      <c r="O1332" s="177"/>
      <c r="P1332" s="180">
        <v>-15</v>
      </c>
    </row>
    <row r="1333" spans="1:16" ht="19.5" hidden="1" customHeight="1">
      <c r="A1333" s="172" t="s">
        <v>2292</v>
      </c>
      <c r="B1333" s="176">
        <v>46074</v>
      </c>
      <c r="C1333" s="172" t="s">
        <v>92</v>
      </c>
      <c r="D1333" s="172" t="s">
        <v>24</v>
      </c>
      <c r="E1333" s="172" t="s">
        <v>39</v>
      </c>
      <c r="F1333" s="172" t="s">
        <v>117</v>
      </c>
      <c r="G1333" s="172" t="s">
        <v>84</v>
      </c>
      <c r="H1333" s="177">
        <v>1</v>
      </c>
      <c r="I1333" s="178">
        <v>2350</v>
      </c>
      <c r="J1333" s="176">
        <v>46070</v>
      </c>
      <c r="K1333" s="172" t="s">
        <v>93</v>
      </c>
      <c r="L1333" s="172" t="s">
        <v>94</v>
      </c>
      <c r="M1333" s="179">
        <v>0.43</v>
      </c>
      <c r="N1333" s="177"/>
      <c r="O1333" s="177">
        <v>39</v>
      </c>
      <c r="P1333" s="180">
        <v>-125.62</v>
      </c>
    </row>
    <row r="1334" spans="1:16" ht="19.5" hidden="1" customHeight="1">
      <c r="A1334" s="172" t="s">
        <v>2292</v>
      </c>
      <c r="B1334" s="176">
        <v>46074</v>
      </c>
      <c r="C1334" s="172" t="s">
        <v>100</v>
      </c>
      <c r="D1334" s="172" t="s">
        <v>101</v>
      </c>
      <c r="E1334" s="172" t="s">
        <v>39</v>
      </c>
      <c r="F1334" s="172" t="s">
        <v>117</v>
      </c>
      <c r="G1334" s="172" t="s">
        <v>84</v>
      </c>
      <c r="H1334" s="177">
        <v>1</v>
      </c>
      <c r="I1334" s="178">
        <v>2350</v>
      </c>
      <c r="J1334" s="176">
        <v>46070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1426.68</v>
      </c>
    </row>
    <row r="1335" spans="1:16" ht="19.5" hidden="1" customHeight="1">
      <c r="A1335" s="172" t="s">
        <v>2292</v>
      </c>
      <c r="B1335" s="176">
        <v>46074</v>
      </c>
      <c r="C1335" s="172" t="s">
        <v>100</v>
      </c>
      <c r="D1335" s="172" t="s">
        <v>102</v>
      </c>
      <c r="E1335" s="172" t="s">
        <v>39</v>
      </c>
      <c r="F1335" s="172" t="s">
        <v>117</v>
      </c>
      <c r="G1335" s="172" t="s">
        <v>84</v>
      </c>
      <c r="H1335" s="177">
        <v>1</v>
      </c>
      <c r="I1335" s="178">
        <v>2350</v>
      </c>
      <c r="J1335" s="176">
        <v>46070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14.27</v>
      </c>
    </row>
    <row r="1336" spans="1:16" ht="19.5" hidden="1" customHeight="1">
      <c r="A1336" s="172" t="s">
        <v>2292</v>
      </c>
      <c r="B1336" s="176">
        <v>46074</v>
      </c>
      <c r="C1336" s="172" t="s">
        <v>100</v>
      </c>
      <c r="D1336" s="172" t="s">
        <v>103</v>
      </c>
      <c r="E1336" s="172" t="s">
        <v>39</v>
      </c>
      <c r="F1336" s="172" t="s">
        <v>117</v>
      </c>
      <c r="G1336" s="172" t="s">
        <v>84</v>
      </c>
      <c r="H1336" s="177">
        <v>1</v>
      </c>
      <c r="I1336" s="178">
        <v>2350</v>
      </c>
      <c r="J1336" s="176">
        <v>46070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909.05</v>
      </c>
    </row>
    <row r="1337" spans="1:16" ht="19.5" hidden="1" customHeight="1">
      <c r="A1337" s="172" t="s">
        <v>2292</v>
      </c>
      <c r="B1337" s="176">
        <v>46074</v>
      </c>
      <c r="C1337" s="172" t="s">
        <v>104</v>
      </c>
      <c r="D1337" s="172" t="s">
        <v>105</v>
      </c>
      <c r="E1337" s="172" t="s">
        <v>39</v>
      </c>
      <c r="F1337" s="172" t="s">
        <v>117</v>
      </c>
      <c r="G1337" s="172" t="s">
        <v>84</v>
      </c>
      <c r="H1337" s="177">
        <v>1</v>
      </c>
      <c r="I1337" s="178">
        <v>2350</v>
      </c>
      <c r="J1337" s="176">
        <v>46070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-1010.5</v>
      </c>
    </row>
    <row r="1338" spans="1:16" ht="19.5" hidden="1" customHeight="1">
      <c r="A1338" s="172" t="s">
        <v>2292</v>
      </c>
      <c r="B1338" s="176">
        <v>46074</v>
      </c>
      <c r="C1338" s="172" t="s">
        <v>81</v>
      </c>
      <c r="D1338" s="172" t="s">
        <v>95</v>
      </c>
      <c r="E1338" s="172" t="s">
        <v>39</v>
      </c>
      <c r="F1338" s="172" t="s">
        <v>117</v>
      </c>
      <c r="G1338" s="172" t="s">
        <v>84</v>
      </c>
      <c r="H1338" s="177">
        <v>1</v>
      </c>
      <c r="I1338" s="178">
        <v>2350</v>
      </c>
      <c r="J1338" s="176">
        <v>46070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-11.31</v>
      </c>
    </row>
    <row r="1339" spans="1:16" ht="19.5" hidden="1" customHeight="1">
      <c r="A1339" s="172" t="s">
        <v>2293</v>
      </c>
      <c r="B1339" s="176">
        <v>46074</v>
      </c>
      <c r="C1339" s="172" t="s">
        <v>92</v>
      </c>
      <c r="D1339" s="172" t="s">
        <v>24</v>
      </c>
      <c r="E1339" s="172" t="s">
        <v>58</v>
      </c>
      <c r="F1339" s="172" t="s">
        <v>1300</v>
      </c>
      <c r="G1339" s="172" t="s">
        <v>84</v>
      </c>
      <c r="H1339" s="177">
        <v>1</v>
      </c>
      <c r="I1339" s="178">
        <v>0</v>
      </c>
      <c r="J1339" s="176">
        <v>46070</v>
      </c>
      <c r="K1339" s="172" t="s">
        <v>93</v>
      </c>
      <c r="L1339" s="172" t="s">
        <v>94</v>
      </c>
      <c r="M1339" s="179">
        <v>0</v>
      </c>
      <c r="N1339" s="177"/>
      <c r="O1339" s="177">
        <v>39</v>
      </c>
      <c r="P1339" s="180">
        <v>-56.94</v>
      </c>
    </row>
    <row r="1340" spans="1:16" ht="19.5" hidden="1" customHeight="1">
      <c r="A1340" s="172" t="s">
        <v>2293</v>
      </c>
      <c r="B1340" s="176">
        <v>46074</v>
      </c>
      <c r="C1340" s="172" t="s">
        <v>81</v>
      </c>
      <c r="D1340" s="172" t="s">
        <v>95</v>
      </c>
      <c r="E1340" s="172" t="s">
        <v>58</v>
      </c>
      <c r="F1340" s="172" t="s">
        <v>1300</v>
      </c>
      <c r="G1340" s="172" t="s">
        <v>84</v>
      </c>
      <c r="H1340" s="177">
        <v>1</v>
      </c>
      <c r="I1340" s="178">
        <v>0</v>
      </c>
      <c r="J1340" s="176">
        <v>46070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-18.559999999999999</v>
      </c>
    </row>
    <row r="1341" spans="1:16" ht="19.5" hidden="1" customHeight="1">
      <c r="A1341" s="172" t="s">
        <v>2293</v>
      </c>
      <c r="B1341" s="176">
        <v>46074</v>
      </c>
      <c r="C1341" s="172" t="s">
        <v>92</v>
      </c>
      <c r="D1341" s="172" t="s">
        <v>96</v>
      </c>
      <c r="E1341" s="172" t="s">
        <v>58</v>
      </c>
      <c r="F1341" s="172" t="s">
        <v>1300</v>
      </c>
      <c r="G1341" s="172" t="s">
        <v>84</v>
      </c>
      <c r="H1341" s="177">
        <v>1</v>
      </c>
      <c r="I1341" s="178">
        <v>0</v>
      </c>
      <c r="J1341" s="176">
        <v>46070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0</v>
      </c>
    </row>
    <row r="1342" spans="1:16" ht="19.5" hidden="1" customHeight="1">
      <c r="A1342" s="172" t="s">
        <v>2293</v>
      </c>
      <c r="B1342" s="176">
        <v>46074</v>
      </c>
      <c r="C1342" s="172" t="s">
        <v>92</v>
      </c>
      <c r="D1342" s="172" t="s">
        <v>97</v>
      </c>
      <c r="E1342" s="172" t="s">
        <v>58</v>
      </c>
      <c r="F1342" s="172" t="s">
        <v>1300</v>
      </c>
      <c r="G1342" s="172" t="s">
        <v>84</v>
      </c>
      <c r="H1342" s="177">
        <v>1</v>
      </c>
      <c r="I1342" s="178">
        <v>0</v>
      </c>
      <c r="J1342" s="176">
        <v>46070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-56.94</v>
      </c>
    </row>
    <row r="1343" spans="1:16" ht="19.5" hidden="1" customHeight="1">
      <c r="A1343" s="172" t="s">
        <v>2293</v>
      </c>
      <c r="B1343" s="176">
        <v>46074</v>
      </c>
      <c r="C1343" s="172" t="s">
        <v>81</v>
      </c>
      <c r="D1343" s="172" t="s">
        <v>98</v>
      </c>
      <c r="E1343" s="172" t="s">
        <v>58</v>
      </c>
      <c r="F1343" s="172" t="s">
        <v>1300</v>
      </c>
      <c r="G1343" s="172" t="s">
        <v>84</v>
      </c>
      <c r="H1343" s="177">
        <v>1</v>
      </c>
      <c r="I1343" s="178">
        <v>0</v>
      </c>
      <c r="J1343" s="176">
        <v>46070</v>
      </c>
      <c r="K1343" s="172" t="s">
        <v>93</v>
      </c>
      <c r="L1343" s="172" t="s">
        <v>94</v>
      </c>
      <c r="M1343" s="179">
        <v>0</v>
      </c>
      <c r="N1343" s="177"/>
      <c r="O1343" s="177"/>
      <c r="P1343" s="180">
        <v>-15</v>
      </c>
    </row>
    <row r="1344" spans="1:16" ht="19.5" hidden="1" customHeight="1">
      <c r="A1344" s="172" t="s">
        <v>2294</v>
      </c>
      <c r="B1344" s="176">
        <v>46074</v>
      </c>
      <c r="C1344" s="172" t="s">
        <v>92</v>
      </c>
      <c r="D1344" s="172" t="s">
        <v>24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2500</v>
      </c>
      <c r="J1344" s="176">
        <v>46072</v>
      </c>
      <c r="K1344" s="172" t="s">
        <v>93</v>
      </c>
      <c r="L1344" s="172" t="s">
        <v>94</v>
      </c>
      <c r="M1344" s="179">
        <v>0.43</v>
      </c>
      <c r="N1344" s="177"/>
      <c r="O1344" s="177">
        <v>38</v>
      </c>
      <c r="P1344" s="180">
        <v>-136.99</v>
      </c>
    </row>
    <row r="1345" spans="1:16" ht="19.5" hidden="1" customHeight="1">
      <c r="A1345" s="172" t="s">
        <v>2294</v>
      </c>
      <c r="B1345" s="176">
        <v>46074</v>
      </c>
      <c r="C1345" s="172" t="s">
        <v>100</v>
      </c>
      <c r="D1345" s="172" t="s">
        <v>101</v>
      </c>
      <c r="E1345" s="172" t="s">
        <v>52</v>
      </c>
      <c r="F1345" s="172" t="s">
        <v>90</v>
      </c>
      <c r="G1345" s="172" t="s">
        <v>84</v>
      </c>
      <c r="H1345" s="177">
        <v>1</v>
      </c>
      <c r="I1345" s="178">
        <v>2500</v>
      </c>
      <c r="J1345" s="176">
        <v>46072</v>
      </c>
      <c r="K1345" s="172" t="s">
        <v>93</v>
      </c>
      <c r="L1345" s="172" t="s">
        <v>94</v>
      </c>
      <c r="M1345" s="179">
        <v>0</v>
      </c>
      <c r="N1345" s="177"/>
      <c r="O1345" s="177"/>
      <c r="P1345" s="180">
        <v>1044.68</v>
      </c>
    </row>
    <row r="1346" spans="1:16" ht="19.5" hidden="1" customHeight="1">
      <c r="A1346" s="172" t="s">
        <v>2294</v>
      </c>
      <c r="B1346" s="176">
        <v>46074</v>
      </c>
      <c r="C1346" s="172" t="s">
        <v>100</v>
      </c>
      <c r="D1346" s="172" t="s">
        <v>102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2500</v>
      </c>
      <c r="J1346" s="176">
        <v>46072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10.45</v>
      </c>
    </row>
    <row r="1347" spans="1:16" ht="19.5" hidden="1" customHeight="1">
      <c r="A1347" s="172" t="s">
        <v>2294</v>
      </c>
      <c r="B1347" s="176">
        <v>46074</v>
      </c>
      <c r="C1347" s="172" t="s">
        <v>100</v>
      </c>
      <c r="D1347" s="172" t="s">
        <v>103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2500</v>
      </c>
      <c r="J1347" s="176">
        <v>46072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1444.87</v>
      </c>
    </row>
    <row r="1348" spans="1:16" ht="19.5" hidden="1" customHeight="1">
      <c r="A1348" s="172" t="s">
        <v>2294</v>
      </c>
      <c r="B1348" s="176">
        <v>46074</v>
      </c>
      <c r="C1348" s="172" t="s">
        <v>104</v>
      </c>
      <c r="D1348" s="172" t="s">
        <v>105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2500</v>
      </c>
      <c r="J1348" s="176">
        <v>46072</v>
      </c>
      <c r="K1348" s="172" t="s">
        <v>93</v>
      </c>
      <c r="L1348" s="172" t="s">
        <v>94</v>
      </c>
      <c r="M1348" s="179">
        <v>0.43</v>
      </c>
      <c r="N1348" s="177"/>
      <c r="O1348" s="177"/>
      <c r="P1348" s="180">
        <v>-1075</v>
      </c>
    </row>
    <row r="1349" spans="1:16" ht="19.5" hidden="1" customHeight="1">
      <c r="A1349" s="172" t="s">
        <v>2294</v>
      </c>
      <c r="B1349" s="176">
        <v>46074</v>
      </c>
      <c r="C1349" s="172" t="s">
        <v>81</v>
      </c>
      <c r="D1349" s="172" t="s">
        <v>95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2500</v>
      </c>
      <c r="J1349" s="176">
        <v>46072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-13.19</v>
      </c>
    </row>
    <row r="1350" spans="1:16" ht="19.5" hidden="1" customHeight="1">
      <c r="A1350" s="172" t="s">
        <v>2295</v>
      </c>
      <c r="B1350" s="176">
        <v>46074</v>
      </c>
      <c r="C1350" s="172" t="s">
        <v>92</v>
      </c>
      <c r="D1350" s="172" t="s">
        <v>24</v>
      </c>
      <c r="E1350" s="172" t="s">
        <v>42</v>
      </c>
      <c r="F1350" s="172" t="s">
        <v>89</v>
      </c>
      <c r="G1350" s="172" t="s">
        <v>84</v>
      </c>
      <c r="H1350" s="177">
        <v>1</v>
      </c>
      <c r="I1350" s="178">
        <v>2500</v>
      </c>
      <c r="J1350" s="176">
        <v>46073</v>
      </c>
      <c r="K1350" s="172" t="s">
        <v>93</v>
      </c>
      <c r="L1350" s="172" t="s">
        <v>94</v>
      </c>
      <c r="M1350" s="179">
        <v>0.43</v>
      </c>
      <c r="N1350" s="177"/>
      <c r="O1350" s="177">
        <v>38</v>
      </c>
      <c r="P1350" s="180">
        <v>-122.35</v>
      </c>
    </row>
    <row r="1351" spans="1:16" ht="19.5" hidden="1" customHeight="1">
      <c r="A1351" s="172" t="s">
        <v>2295</v>
      </c>
      <c r="B1351" s="176">
        <v>46074</v>
      </c>
      <c r="C1351" s="172" t="s">
        <v>100</v>
      </c>
      <c r="D1351" s="172" t="s">
        <v>101</v>
      </c>
      <c r="E1351" s="172" t="s">
        <v>42</v>
      </c>
      <c r="F1351" s="172" t="s">
        <v>89</v>
      </c>
      <c r="G1351" s="172" t="s">
        <v>84</v>
      </c>
      <c r="H1351" s="177">
        <v>1</v>
      </c>
      <c r="I1351" s="178">
        <v>2500</v>
      </c>
      <c r="J1351" s="176">
        <v>46073</v>
      </c>
      <c r="K1351" s="172" t="s">
        <v>93</v>
      </c>
      <c r="L1351" s="172" t="s">
        <v>94</v>
      </c>
      <c r="M1351" s="179">
        <v>0</v>
      </c>
      <c r="N1351" s="177"/>
      <c r="O1351" s="177"/>
      <c r="P1351" s="180">
        <v>1071.3599999999999</v>
      </c>
    </row>
    <row r="1352" spans="1:16" ht="19.5" hidden="1" customHeight="1">
      <c r="A1352" s="172" t="s">
        <v>2295</v>
      </c>
      <c r="B1352" s="176">
        <v>46074</v>
      </c>
      <c r="C1352" s="172" t="s">
        <v>100</v>
      </c>
      <c r="D1352" s="172" t="s">
        <v>102</v>
      </c>
      <c r="E1352" s="172" t="s">
        <v>42</v>
      </c>
      <c r="F1352" s="172" t="s">
        <v>89</v>
      </c>
      <c r="G1352" s="172" t="s">
        <v>84</v>
      </c>
      <c r="H1352" s="177">
        <v>1</v>
      </c>
      <c r="I1352" s="178">
        <v>2500</v>
      </c>
      <c r="J1352" s="176">
        <v>46073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10.71</v>
      </c>
    </row>
    <row r="1353" spans="1:16" ht="19.5" hidden="1" customHeight="1">
      <c r="A1353" s="172" t="s">
        <v>2295</v>
      </c>
      <c r="B1353" s="176">
        <v>46074</v>
      </c>
      <c r="C1353" s="172" t="s">
        <v>100</v>
      </c>
      <c r="D1353" s="172" t="s">
        <v>103</v>
      </c>
      <c r="E1353" s="172" t="s">
        <v>42</v>
      </c>
      <c r="F1353" s="172" t="s">
        <v>89</v>
      </c>
      <c r="G1353" s="172" t="s">
        <v>84</v>
      </c>
      <c r="H1353" s="177">
        <v>1</v>
      </c>
      <c r="I1353" s="178">
        <v>2500</v>
      </c>
      <c r="J1353" s="176">
        <v>46073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1417.93</v>
      </c>
    </row>
    <row r="1354" spans="1:16" ht="19.5" hidden="1" customHeight="1">
      <c r="A1354" s="172" t="s">
        <v>2295</v>
      </c>
      <c r="B1354" s="176">
        <v>46074</v>
      </c>
      <c r="C1354" s="172" t="s">
        <v>104</v>
      </c>
      <c r="D1354" s="172" t="s">
        <v>105</v>
      </c>
      <c r="E1354" s="172" t="s">
        <v>42</v>
      </c>
      <c r="F1354" s="172" t="s">
        <v>89</v>
      </c>
      <c r="G1354" s="172" t="s">
        <v>84</v>
      </c>
      <c r="H1354" s="177">
        <v>1</v>
      </c>
      <c r="I1354" s="178">
        <v>2500</v>
      </c>
      <c r="J1354" s="176">
        <v>46073</v>
      </c>
      <c r="K1354" s="172" t="s">
        <v>93</v>
      </c>
      <c r="L1354" s="172" t="s">
        <v>94</v>
      </c>
      <c r="M1354" s="179">
        <v>0.43</v>
      </c>
      <c r="N1354" s="177"/>
      <c r="O1354" s="177"/>
      <c r="P1354" s="180">
        <v>-1075</v>
      </c>
    </row>
    <row r="1355" spans="1:16" ht="19.5" hidden="1" customHeight="1">
      <c r="A1355" s="172" t="s">
        <v>2295</v>
      </c>
      <c r="B1355" s="176">
        <v>46074</v>
      </c>
      <c r="C1355" s="172" t="s">
        <v>81</v>
      </c>
      <c r="D1355" s="172" t="s">
        <v>95</v>
      </c>
      <c r="E1355" s="172" t="s">
        <v>42</v>
      </c>
      <c r="F1355" s="172" t="s">
        <v>89</v>
      </c>
      <c r="G1355" s="172" t="s">
        <v>84</v>
      </c>
      <c r="H1355" s="177">
        <v>1</v>
      </c>
      <c r="I1355" s="178">
        <v>2500</v>
      </c>
      <c r="J1355" s="176">
        <v>46073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-23.32</v>
      </c>
    </row>
    <row r="1356" spans="1:16" ht="19.5" hidden="1" customHeight="1">
      <c r="A1356" s="172" t="s">
        <v>2295</v>
      </c>
      <c r="B1356" s="176">
        <v>46074</v>
      </c>
      <c r="C1356" s="172" t="s">
        <v>81</v>
      </c>
      <c r="D1356" s="172" t="s">
        <v>82</v>
      </c>
      <c r="E1356" s="172" t="s">
        <v>42</v>
      </c>
      <c r="F1356" s="172" t="s">
        <v>89</v>
      </c>
      <c r="G1356" s="172" t="s">
        <v>84</v>
      </c>
      <c r="H1356" s="177">
        <v>1</v>
      </c>
      <c r="I1356" s="178">
        <v>0</v>
      </c>
      <c r="J1356" s="176">
        <v>46073</v>
      </c>
      <c r="K1356" s="172" t="s">
        <v>85</v>
      </c>
      <c r="L1356" s="172" t="s">
        <v>85</v>
      </c>
      <c r="M1356" s="179">
        <v>0</v>
      </c>
      <c r="N1356" s="177"/>
      <c r="O1356" s="177"/>
      <c r="P1356" s="180">
        <v>-20.36</v>
      </c>
    </row>
    <row r="1357" spans="1:16" ht="19.5" hidden="1" customHeight="1">
      <c r="A1357" s="172" t="s">
        <v>2296</v>
      </c>
      <c r="B1357" s="176">
        <v>46074</v>
      </c>
      <c r="C1357" s="172" t="s">
        <v>92</v>
      </c>
      <c r="D1357" s="172" t="s">
        <v>24</v>
      </c>
      <c r="E1357" s="172" t="s">
        <v>43</v>
      </c>
      <c r="F1357" s="172" t="s">
        <v>125</v>
      </c>
      <c r="G1357" s="172" t="s">
        <v>84</v>
      </c>
      <c r="H1357" s="177">
        <v>1</v>
      </c>
      <c r="I1357" s="178">
        <v>2350</v>
      </c>
      <c r="J1357" s="176">
        <v>46063</v>
      </c>
      <c r="K1357" s="172" t="s">
        <v>93</v>
      </c>
      <c r="L1357" s="172" t="s">
        <v>94</v>
      </c>
      <c r="M1357" s="179">
        <v>0.43</v>
      </c>
      <c r="N1357" s="177"/>
      <c r="O1357" s="177">
        <v>36</v>
      </c>
      <c r="P1357" s="180">
        <v>-105.91</v>
      </c>
    </row>
    <row r="1358" spans="1:16" ht="19.5" hidden="1" customHeight="1">
      <c r="A1358" s="172" t="s">
        <v>2296</v>
      </c>
      <c r="B1358" s="176">
        <v>46074</v>
      </c>
      <c r="C1358" s="172" t="s">
        <v>100</v>
      </c>
      <c r="D1358" s="172" t="s">
        <v>101</v>
      </c>
      <c r="E1358" s="172" t="s">
        <v>43</v>
      </c>
      <c r="F1358" s="172" t="s">
        <v>125</v>
      </c>
      <c r="G1358" s="172" t="s">
        <v>84</v>
      </c>
      <c r="H1358" s="177">
        <v>1</v>
      </c>
      <c r="I1358" s="178">
        <v>2350</v>
      </c>
      <c r="J1358" s="176">
        <v>46063</v>
      </c>
      <c r="K1358" s="172" t="s">
        <v>93</v>
      </c>
      <c r="L1358" s="172" t="s">
        <v>94</v>
      </c>
      <c r="M1358" s="179">
        <v>0</v>
      </c>
      <c r="N1358" s="177"/>
      <c r="O1358" s="177"/>
      <c r="P1358" s="180">
        <v>1197.1400000000001</v>
      </c>
    </row>
    <row r="1359" spans="1:16" ht="19.5" hidden="1" customHeight="1">
      <c r="A1359" s="172" t="s">
        <v>2296</v>
      </c>
      <c r="B1359" s="176">
        <v>46074</v>
      </c>
      <c r="C1359" s="172" t="s">
        <v>100</v>
      </c>
      <c r="D1359" s="172" t="s">
        <v>102</v>
      </c>
      <c r="E1359" s="172" t="s">
        <v>43</v>
      </c>
      <c r="F1359" s="172" t="s">
        <v>125</v>
      </c>
      <c r="G1359" s="172" t="s">
        <v>84</v>
      </c>
      <c r="H1359" s="177">
        <v>1</v>
      </c>
      <c r="I1359" s="178">
        <v>2350</v>
      </c>
      <c r="J1359" s="176">
        <v>46063</v>
      </c>
      <c r="K1359" s="172" t="s">
        <v>93</v>
      </c>
      <c r="L1359" s="172" t="s">
        <v>94</v>
      </c>
      <c r="M1359" s="179">
        <v>0</v>
      </c>
      <c r="N1359" s="177"/>
      <c r="O1359" s="177"/>
      <c r="P1359" s="180">
        <v>0</v>
      </c>
    </row>
    <row r="1360" spans="1:16" ht="19.5" hidden="1" customHeight="1">
      <c r="A1360" s="172" t="s">
        <v>2296</v>
      </c>
      <c r="B1360" s="176">
        <v>46074</v>
      </c>
      <c r="C1360" s="172" t="s">
        <v>100</v>
      </c>
      <c r="D1360" s="172" t="s">
        <v>103</v>
      </c>
      <c r="E1360" s="172" t="s">
        <v>43</v>
      </c>
      <c r="F1360" s="172" t="s">
        <v>125</v>
      </c>
      <c r="G1360" s="172" t="s">
        <v>84</v>
      </c>
      <c r="H1360" s="177">
        <v>1</v>
      </c>
      <c r="I1360" s="178">
        <v>2350</v>
      </c>
      <c r="J1360" s="176">
        <v>46063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1152.8599999999999</v>
      </c>
    </row>
    <row r="1361" spans="1:16" ht="19.5" hidden="1" customHeight="1">
      <c r="A1361" s="172" t="s">
        <v>2296</v>
      </c>
      <c r="B1361" s="176">
        <v>46074</v>
      </c>
      <c r="C1361" s="172" t="s">
        <v>104</v>
      </c>
      <c r="D1361" s="172" t="s">
        <v>105</v>
      </c>
      <c r="E1361" s="172" t="s">
        <v>43</v>
      </c>
      <c r="F1361" s="172" t="s">
        <v>125</v>
      </c>
      <c r="G1361" s="172" t="s">
        <v>84</v>
      </c>
      <c r="H1361" s="177">
        <v>1</v>
      </c>
      <c r="I1361" s="178">
        <v>2350</v>
      </c>
      <c r="J1361" s="176">
        <v>46063</v>
      </c>
      <c r="K1361" s="172" t="s">
        <v>93</v>
      </c>
      <c r="L1361" s="172" t="s">
        <v>94</v>
      </c>
      <c r="M1361" s="179">
        <v>0.43</v>
      </c>
      <c r="N1361" s="177"/>
      <c r="O1361" s="177"/>
      <c r="P1361" s="180">
        <v>-1010.5</v>
      </c>
    </row>
    <row r="1362" spans="1:16" ht="19.5" hidden="1" customHeight="1">
      <c r="A1362" s="172" t="s">
        <v>2296</v>
      </c>
      <c r="B1362" s="176">
        <v>46074</v>
      </c>
      <c r="C1362" s="172" t="s">
        <v>81</v>
      </c>
      <c r="D1362" s="172" t="s">
        <v>95</v>
      </c>
      <c r="E1362" s="172" t="s">
        <v>43</v>
      </c>
      <c r="F1362" s="172" t="s">
        <v>125</v>
      </c>
      <c r="G1362" s="172" t="s">
        <v>84</v>
      </c>
      <c r="H1362" s="177">
        <v>1</v>
      </c>
      <c r="I1362" s="178">
        <v>2350</v>
      </c>
      <c r="J1362" s="176">
        <v>46063</v>
      </c>
      <c r="K1362" s="172" t="s">
        <v>93</v>
      </c>
      <c r="L1362" s="172" t="s">
        <v>94</v>
      </c>
      <c r="M1362" s="179">
        <v>0.43</v>
      </c>
      <c r="N1362" s="177"/>
      <c r="O1362" s="177"/>
      <c r="P1362" s="180">
        <v>-16.940000000000001</v>
      </c>
    </row>
    <row r="1363" spans="1:16" ht="19.5" hidden="1" customHeight="1">
      <c r="A1363" s="172" t="s">
        <v>2297</v>
      </c>
      <c r="B1363" s="176">
        <v>46074</v>
      </c>
      <c r="C1363" s="172" t="s">
        <v>92</v>
      </c>
      <c r="D1363" s="172" t="s">
        <v>24</v>
      </c>
      <c r="E1363" s="172" t="s">
        <v>42</v>
      </c>
      <c r="F1363" s="172" t="s">
        <v>89</v>
      </c>
      <c r="G1363" s="172" t="s">
        <v>84</v>
      </c>
      <c r="H1363" s="177">
        <v>1</v>
      </c>
      <c r="I1363" s="178">
        <v>2350</v>
      </c>
      <c r="J1363" s="176">
        <v>46070</v>
      </c>
      <c r="K1363" s="172" t="s">
        <v>93</v>
      </c>
      <c r="L1363" s="172" t="s">
        <v>94</v>
      </c>
      <c r="M1363" s="179">
        <v>0.43</v>
      </c>
      <c r="N1363" s="177"/>
      <c r="O1363" s="177">
        <v>39</v>
      </c>
      <c r="P1363" s="180">
        <v>-125.62</v>
      </c>
    </row>
    <row r="1364" spans="1:16" ht="19.5" hidden="1" customHeight="1">
      <c r="A1364" s="172" t="s">
        <v>2297</v>
      </c>
      <c r="B1364" s="176">
        <v>46074</v>
      </c>
      <c r="C1364" s="172" t="s">
        <v>100</v>
      </c>
      <c r="D1364" s="172" t="s">
        <v>101</v>
      </c>
      <c r="E1364" s="172" t="s">
        <v>42</v>
      </c>
      <c r="F1364" s="172" t="s">
        <v>89</v>
      </c>
      <c r="G1364" s="172" t="s">
        <v>84</v>
      </c>
      <c r="H1364" s="177">
        <v>1</v>
      </c>
      <c r="I1364" s="178">
        <v>2350</v>
      </c>
      <c r="J1364" s="176">
        <v>46070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1131.43</v>
      </c>
    </row>
    <row r="1365" spans="1:16" ht="19.5" hidden="1" customHeight="1">
      <c r="A1365" s="172" t="s">
        <v>2297</v>
      </c>
      <c r="B1365" s="176">
        <v>46074</v>
      </c>
      <c r="C1365" s="172" t="s">
        <v>100</v>
      </c>
      <c r="D1365" s="172" t="s">
        <v>102</v>
      </c>
      <c r="E1365" s="172" t="s">
        <v>42</v>
      </c>
      <c r="F1365" s="172" t="s">
        <v>89</v>
      </c>
      <c r="G1365" s="172" t="s">
        <v>84</v>
      </c>
      <c r="H1365" s="177">
        <v>1</v>
      </c>
      <c r="I1365" s="178">
        <v>2350</v>
      </c>
      <c r="J1365" s="176">
        <v>46070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11.31</v>
      </c>
    </row>
    <row r="1366" spans="1:16" ht="19.5" hidden="1" customHeight="1">
      <c r="A1366" s="172" t="s">
        <v>2297</v>
      </c>
      <c r="B1366" s="176">
        <v>46074</v>
      </c>
      <c r="C1366" s="172" t="s">
        <v>100</v>
      </c>
      <c r="D1366" s="172" t="s">
        <v>103</v>
      </c>
      <c r="E1366" s="172" t="s">
        <v>42</v>
      </c>
      <c r="F1366" s="172" t="s">
        <v>89</v>
      </c>
      <c r="G1366" s="172" t="s">
        <v>84</v>
      </c>
      <c r="H1366" s="177">
        <v>1</v>
      </c>
      <c r="I1366" s="178">
        <v>2350</v>
      </c>
      <c r="J1366" s="176">
        <v>46070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1207.26</v>
      </c>
    </row>
    <row r="1367" spans="1:16" ht="19.5" hidden="1" customHeight="1">
      <c r="A1367" s="172" t="s">
        <v>2297</v>
      </c>
      <c r="B1367" s="176">
        <v>46074</v>
      </c>
      <c r="C1367" s="172" t="s">
        <v>104</v>
      </c>
      <c r="D1367" s="172" t="s">
        <v>105</v>
      </c>
      <c r="E1367" s="172" t="s">
        <v>42</v>
      </c>
      <c r="F1367" s="172" t="s">
        <v>89</v>
      </c>
      <c r="G1367" s="172" t="s">
        <v>84</v>
      </c>
      <c r="H1367" s="177">
        <v>1</v>
      </c>
      <c r="I1367" s="178">
        <v>2350</v>
      </c>
      <c r="J1367" s="176">
        <v>46070</v>
      </c>
      <c r="K1367" s="172" t="s">
        <v>93</v>
      </c>
      <c r="L1367" s="172" t="s">
        <v>94</v>
      </c>
      <c r="M1367" s="179">
        <v>0.43</v>
      </c>
      <c r="N1367" s="177"/>
      <c r="O1367" s="177"/>
      <c r="P1367" s="180">
        <v>-1010.5</v>
      </c>
    </row>
    <row r="1368" spans="1:16" ht="19.5" hidden="1" customHeight="1">
      <c r="A1368" s="172" t="s">
        <v>2297</v>
      </c>
      <c r="B1368" s="176">
        <v>46074</v>
      </c>
      <c r="C1368" s="172" t="s">
        <v>81</v>
      </c>
      <c r="D1368" s="172" t="s">
        <v>95</v>
      </c>
      <c r="E1368" s="172" t="s">
        <v>42</v>
      </c>
      <c r="F1368" s="172" t="s">
        <v>89</v>
      </c>
      <c r="G1368" s="172" t="s">
        <v>84</v>
      </c>
      <c r="H1368" s="177">
        <v>1</v>
      </c>
      <c r="I1368" s="178">
        <v>2350</v>
      </c>
      <c r="J1368" s="176">
        <v>46070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-8.44</v>
      </c>
    </row>
    <row r="1369" spans="1:16" ht="19.5" hidden="1" customHeight="1">
      <c r="A1369" s="172" t="s">
        <v>2298</v>
      </c>
      <c r="B1369" s="176">
        <v>46074</v>
      </c>
      <c r="C1369" s="172" t="s">
        <v>92</v>
      </c>
      <c r="D1369" s="172" t="s">
        <v>24</v>
      </c>
      <c r="E1369" s="172" t="s">
        <v>56</v>
      </c>
      <c r="F1369" s="172" t="s">
        <v>1213</v>
      </c>
      <c r="G1369" s="172" t="s">
        <v>84</v>
      </c>
      <c r="H1369" s="177">
        <v>1</v>
      </c>
      <c r="I1369" s="178">
        <v>2400</v>
      </c>
      <c r="J1369" s="176">
        <v>46064</v>
      </c>
      <c r="K1369" s="172" t="s">
        <v>93</v>
      </c>
      <c r="L1369" s="172" t="s">
        <v>94</v>
      </c>
      <c r="M1369" s="179">
        <v>0.43</v>
      </c>
      <c r="N1369" s="177"/>
      <c r="O1369" s="177">
        <v>37</v>
      </c>
      <c r="P1369" s="180">
        <v>-127.72</v>
      </c>
    </row>
    <row r="1370" spans="1:16" ht="19.5" hidden="1" customHeight="1">
      <c r="A1370" s="172" t="s">
        <v>2298</v>
      </c>
      <c r="B1370" s="176">
        <v>46074</v>
      </c>
      <c r="C1370" s="172" t="s">
        <v>100</v>
      </c>
      <c r="D1370" s="172" t="s">
        <v>101</v>
      </c>
      <c r="E1370" s="172" t="s">
        <v>56</v>
      </c>
      <c r="F1370" s="172" t="s">
        <v>1213</v>
      </c>
      <c r="G1370" s="172" t="s">
        <v>84</v>
      </c>
      <c r="H1370" s="177">
        <v>1</v>
      </c>
      <c r="I1370" s="178">
        <v>2400</v>
      </c>
      <c r="J1370" s="176">
        <v>46064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834.6</v>
      </c>
    </row>
    <row r="1371" spans="1:16" ht="19.5" hidden="1" customHeight="1">
      <c r="A1371" s="172" t="s">
        <v>2298</v>
      </c>
      <c r="B1371" s="176">
        <v>46074</v>
      </c>
      <c r="C1371" s="172" t="s">
        <v>100</v>
      </c>
      <c r="D1371" s="172" t="s">
        <v>102</v>
      </c>
      <c r="E1371" s="172" t="s">
        <v>56</v>
      </c>
      <c r="F1371" s="172" t="s">
        <v>1213</v>
      </c>
      <c r="G1371" s="172" t="s">
        <v>84</v>
      </c>
      <c r="H1371" s="177">
        <v>1</v>
      </c>
      <c r="I1371" s="178">
        <v>2400</v>
      </c>
      <c r="J1371" s="176">
        <v>46064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8.35</v>
      </c>
    </row>
    <row r="1372" spans="1:16" ht="19.5" hidden="1" customHeight="1">
      <c r="A1372" s="172" t="s">
        <v>2298</v>
      </c>
      <c r="B1372" s="176">
        <v>46074</v>
      </c>
      <c r="C1372" s="172" t="s">
        <v>100</v>
      </c>
      <c r="D1372" s="172" t="s">
        <v>103</v>
      </c>
      <c r="E1372" s="172" t="s">
        <v>56</v>
      </c>
      <c r="F1372" s="172" t="s">
        <v>1213</v>
      </c>
      <c r="G1372" s="172" t="s">
        <v>84</v>
      </c>
      <c r="H1372" s="177">
        <v>1</v>
      </c>
      <c r="I1372" s="178">
        <v>2400</v>
      </c>
      <c r="J1372" s="176">
        <v>46064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1557.05</v>
      </c>
    </row>
    <row r="1373" spans="1:16" ht="19.5" hidden="1" customHeight="1">
      <c r="A1373" s="172" t="s">
        <v>2298</v>
      </c>
      <c r="B1373" s="176">
        <v>46074</v>
      </c>
      <c r="C1373" s="172" t="s">
        <v>104</v>
      </c>
      <c r="D1373" s="172" t="s">
        <v>105</v>
      </c>
      <c r="E1373" s="172" t="s">
        <v>56</v>
      </c>
      <c r="F1373" s="172" t="s">
        <v>1213</v>
      </c>
      <c r="G1373" s="172" t="s">
        <v>84</v>
      </c>
      <c r="H1373" s="177">
        <v>1</v>
      </c>
      <c r="I1373" s="178">
        <v>2400</v>
      </c>
      <c r="J1373" s="176">
        <v>46064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-1032</v>
      </c>
    </row>
    <row r="1374" spans="1:16" ht="19.5" hidden="1" customHeight="1">
      <c r="A1374" s="172" t="s">
        <v>2298</v>
      </c>
      <c r="B1374" s="176">
        <v>46074</v>
      </c>
      <c r="C1374" s="172" t="s">
        <v>81</v>
      </c>
      <c r="D1374" s="172" t="s">
        <v>95</v>
      </c>
      <c r="E1374" s="172" t="s">
        <v>56</v>
      </c>
      <c r="F1374" s="172" t="s">
        <v>1213</v>
      </c>
      <c r="G1374" s="172" t="s">
        <v>84</v>
      </c>
      <c r="H1374" s="177">
        <v>1</v>
      </c>
      <c r="I1374" s="178">
        <v>2400</v>
      </c>
      <c r="J1374" s="176">
        <v>46064</v>
      </c>
      <c r="K1374" s="172" t="s">
        <v>93</v>
      </c>
      <c r="L1374" s="172" t="s">
        <v>94</v>
      </c>
      <c r="M1374" s="179">
        <v>0.43</v>
      </c>
      <c r="N1374" s="177"/>
      <c r="O1374" s="177"/>
      <c r="P1374" s="180">
        <v>-12.36</v>
      </c>
    </row>
    <row r="1375" spans="1:16" ht="19.5" hidden="1" customHeight="1">
      <c r="A1375" s="172" t="s">
        <v>2299</v>
      </c>
      <c r="B1375" s="176">
        <v>46074</v>
      </c>
      <c r="C1375" s="172" t="s">
        <v>92</v>
      </c>
      <c r="D1375" s="172" t="s">
        <v>24</v>
      </c>
      <c r="E1375" s="172" t="s">
        <v>57</v>
      </c>
      <c r="F1375" s="172" t="s">
        <v>1263</v>
      </c>
      <c r="G1375" s="172" t="s">
        <v>84</v>
      </c>
      <c r="H1375" s="177">
        <v>1</v>
      </c>
      <c r="I1375" s="178">
        <v>2400</v>
      </c>
      <c r="J1375" s="176">
        <v>46069</v>
      </c>
      <c r="K1375" s="172" t="s">
        <v>93</v>
      </c>
      <c r="L1375" s="172" t="s">
        <v>94</v>
      </c>
      <c r="M1375" s="179">
        <v>0.43</v>
      </c>
      <c r="N1375" s="177"/>
      <c r="O1375" s="177">
        <v>37</v>
      </c>
      <c r="P1375" s="180">
        <v>-127.72</v>
      </c>
    </row>
    <row r="1376" spans="1:16" ht="19.5" hidden="1" customHeight="1">
      <c r="A1376" s="172" t="s">
        <v>2299</v>
      </c>
      <c r="B1376" s="176">
        <v>46074</v>
      </c>
      <c r="C1376" s="172" t="s">
        <v>100</v>
      </c>
      <c r="D1376" s="172" t="s">
        <v>101</v>
      </c>
      <c r="E1376" s="172" t="s">
        <v>57</v>
      </c>
      <c r="F1376" s="172" t="s">
        <v>1263</v>
      </c>
      <c r="G1376" s="172" t="s">
        <v>84</v>
      </c>
      <c r="H1376" s="177">
        <v>1</v>
      </c>
      <c r="I1376" s="178">
        <v>2400</v>
      </c>
      <c r="J1376" s="176">
        <v>46069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1011.41</v>
      </c>
    </row>
    <row r="1377" spans="1:16" ht="19.5" hidden="1" customHeight="1">
      <c r="A1377" s="172" t="s">
        <v>2299</v>
      </c>
      <c r="B1377" s="176">
        <v>46074</v>
      </c>
      <c r="C1377" s="172" t="s">
        <v>100</v>
      </c>
      <c r="D1377" s="172" t="s">
        <v>102</v>
      </c>
      <c r="E1377" s="172" t="s">
        <v>57</v>
      </c>
      <c r="F1377" s="172" t="s">
        <v>1263</v>
      </c>
      <c r="G1377" s="172" t="s">
        <v>84</v>
      </c>
      <c r="H1377" s="177">
        <v>1</v>
      </c>
      <c r="I1377" s="178">
        <v>2400</v>
      </c>
      <c r="J1377" s="176">
        <v>46069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10.11</v>
      </c>
    </row>
    <row r="1378" spans="1:16" ht="19.5" hidden="1" customHeight="1">
      <c r="A1378" s="172" t="s">
        <v>2299</v>
      </c>
      <c r="B1378" s="176">
        <v>46074</v>
      </c>
      <c r="C1378" s="172" t="s">
        <v>100</v>
      </c>
      <c r="D1378" s="172" t="s">
        <v>103</v>
      </c>
      <c r="E1378" s="172" t="s">
        <v>57</v>
      </c>
      <c r="F1378" s="172" t="s">
        <v>1263</v>
      </c>
      <c r="G1378" s="172" t="s">
        <v>84</v>
      </c>
      <c r="H1378" s="177">
        <v>1</v>
      </c>
      <c r="I1378" s="178">
        <v>2400</v>
      </c>
      <c r="J1378" s="176">
        <v>46069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1378.48</v>
      </c>
    </row>
    <row r="1379" spans="1:16" ht="19.5" hidden="1" customHeight="1">
      <c r="A1379" s="172" t="s">
        <v>2299</v>
      </c>
      <c r="B1379" s="176">
        <v>46074</v>
      </c>
      <c r="C1379" s="172" t="s">
        <v>104</v>
      </c>
      <c r="D1379" s="172" t="s">
        <v>105</v>
      </c>
      <c r="E1379" s="172" t="s">
        <v>57</v>
      </c>
      <c r="F1379" s="172" t="s">
        <v>1263</v>
      </c>
      <c r="G1379" s="172" t="s">
        <v>84</v>
      </c>
      <c r="H1379" s="177">
        <v>1</v>
      </c>
      <c r="I1379" s="178">
        <v>2400</v>
      </c>
      <c r="J1379" s="176">
        <v>46069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-1032</v>
      </c>
    </row>
    <row r="1380" spans="1:16" ht="19.5" hidden="1" customHeight="1">
      <c r="A1380" s="172" t="s">
        <v>2299</v>
      </c>
      <c r="B1380" s="176">
        <v>46074</v>
      </c>
      <c r="C1380" s="172" t="s">
        <v>81</v>
      </c>
      <c r="D1380" s="172" t="s">
        <v>95</v>
      </c>
      <c r="E1380" s="172" t="s">
        <v>57</v>
      </c>
      <c r="F1380" s="172" t="s">
        <v>1263</v>
      </c>
      <c r="G1380" s="172" t="s">
        <v>84</v>
      </c>
      <c r="H1380" s="177">
        <v>1</v>
      </c>
      <c r="I1380" s="178">
        <v>2400</v>
      </c>
      <c r="J1380" s="176">
        <v>46069</v>
      </c>
      <c r="K1380" s="172" t="s">
        <v>93</v>
      </c>
      <c r="L1380" s="172" t="s">
        <v>94</v>
      </c>
      <c r="M1380" s="179">
        <v>0.43</v>
      </c>
      <c r="N1380" s="177"/>
      <c r="O1380" s="177"/>
      <c r="P1380" s="180">
        <v>-11.37</v>
      </c>
    </row>
    <row r="1381" spans="1:16" ht="19.5" hidden="1" customHeight="1">
      <c r="A1381" s="172" t="s">
        <v>2300</v>
      </c>
      <c r="B1381" s="176">
        <v>46074</v>
      </c>
      <c r="C1381" s="172" t="s">
        <v>81</v>
      </c>
      <c r="D1381" s="172" t="s">
        <v>82</v>
      </c>
      <c r="E1381" s="172" t="s">
        <v>42</v>
      </c>
      <c r="F1381" s="172" t="s">
        <v>89</v>
      </c>
      <c r="G1381" s="172" t="s">
        <v>84</v>
      </c>
      <c r="H1381" s="177">
        <v>1</v>
      </c>
      <c r="I1381" s="178">
        <v>0</v>
      </c>
      <c r="J1381" s="176">
        <v>46074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-18.93</v>
      </c>
    </row>
    <row r="1382" spans="1:16" ht="19.5" hidden="1" customHeight="1">
      <c r="A1382" s="172" t="s">
        <v>2298</v>
      </c>
      <c r="B1382" s="176">
        <v>46074</v>
      </c>
      <c r="C1382" s="172" t="s">
        <v>81</v>
      </c>
      <c r="D1382" s="172" t="s">
        <v>82</v>
      </c>
      <c r="E1382" s="172" t="s">
        <v>56</v>
      </c>
      <c r="F1382" s="172" t="s">
        <v>1213</v>
      </c>
      <c r="G1382" s="172" t="s">
        <v>84</v>
      </c>
      <c r="H1382" s="177">
        <v>1</v>
      </c>
      <c r="I1382" s="178">
        <v>0</v>
      </c>
      <c r="J1382" s="176">
        <v>46064</v>
      </c>
      <c r="K1382" s="172" t="s">
        <v>85</v>
      </c>
      <c r="L1382" s="172" t="s">
        <v>85</v>
      </c>
      <c r="M1382" s="179">
        <v>0</v>
      </c>
      <c r="N1382" s="177"/>
      <c r="O1382" s="177"/>
      <c r="P1382" s="180">
        <v>-15.86</v>
      </c>
    </row>
    <row r="1383" spans="1:16" ht="19.5" hidden="1" customHeight="1">
      <c r="A1383" s="172" t="s">
        <v>2299</v>
      </c>
      <c r="B1383" s="176">
        <v>46074</v>
      </c>
      <c r="C1383" s="172" t="s">
        <v>81</v>
      </c>
      <c r="D1383" s="172" t="s">
        <v>82</v>
      </c>
      <c r="E1383" s="172" t="s">
        <v>57</v>
      </c>
      <c r="F1383" s="172" t="s">
        <v>1263</v>
      </c>
      <c r="G1383" s="172" t="s">
        <v>84</v>
      </c>
      <c r="H1383" s="177">
        <v>1</v>
      </c>
      <c r="I1383" s="178">
        <v>0</v>
      </c>
      <c r="J1383" s="176">
        <v>46069</v>
      </c>
      <c r="K1383" s="172" t="s">
        <v>85</v>
      </c>
      <c r="L1383" s="172" t="s">
        <v>85</v>
      </c>
      <c r="M1383" s="179">
        <v>0</v>
      </c>
      <c r="N1383" s="177"/>
      <c r="O1383" s="177"/>
      <c r="P1383" s="180">
        <v>-19.22</v>
      </c>
    </row>
    <row r="1384" spans="1:16" ht="19.5" hidden="1" customHeight="1">
      <c r="A1384" s="172" t="s">
        <v>2301</v>
      </c>
      <c r="B1384" s="176">
        <v>46074</v>
      </c>
      <c r="C1384" s="172" t="s">
        <v>92</v>
      </c>
      <c r="D1384" s="172" t="s">
        <v>24</v>
      </c>
      <c r="E1384" s="172" t="s">
        <v>42</v>
      </c>
      <c r="F1384" s="172" t="s">
        <v>89</v>
      </c>
      <c r="G1384" s="172" t="s">
        <v>84</v>
      </c>
      <c r="H1384" s="177">
        <v>1</v>
      </c>
      <c r="I1384" s="178">
        <v>2350</v>
      </c>
      <c r="J1384" s="176">
        <v>46072</v>
      </c>
      <c r="K1384" s="172" t="s">
        <v>93</v>
      </c>
      <c r="L1384" s="172" t="s">
        <v>94</v>
      </c>
      <c r="M1384" s="179">
        <v>0.43</v>
      </c>
      <c r="N1384" s="177"/>
      <c r="O1384" s="177">
        <v>38</v>
      </c>
      <c r="P1384" s="180">
        <v>-119.05</v>
      </c>
    </row>
    <row r="1385" spans="1:16" ht="19.5" hidden="1" customHeight="1">
      <c r="A1385" s="172" t="s">
        <v>2301</v>
      </c>
      <c r="B1385" s="176">
        <v>46074</v>
      </c>
      <c r="C1385" s="172" t="s">
        <v>100</v>
      </c>
      <c r="D1385" s="172" t="s">
        <v>101</v>
      </c>
      <c r="E1385" s="172" t="s">
        <v>42</v>
      </c>
      <c r="F1385" s="172" t="s">
        <v>89</v>
      </c>
      <c r="G1385" s="172" t="s">
        <v>84</v>
      </c>
      <c r="H1385" s="177">
        <v>1</v>
      </c>
      <c r="I1385" s="178">
        <v>2350</v>
      </c>
      <c r="J1385" s="176">
        <v>46072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1093.33</v>
      </c>
    </row>
    <row r="1386" spans="1:16" ht="19.5" hidden="1" customHeight="1">
      <c r="A1386" s="172" t="s">
        <v>2301</v>
      </c>
      <c r="B1386" s="176">
        <v>46074</v>
      </c>
      <c r="C1386" s="172" t="s">
        <v>100</v>
      </c>
      <c r="D1386" s="172" t="s">
        <v>102</v>
      </c>
      <c r="E1386" s="172" t="s">
        <v>42</v>
      </c>
      <c r="F1386" s="172" t="s">
        <v>89</v>
      </c>
      <c r="G1386" s="172" t="s">
        <v>84</v>
      </c>
      <c r="H1386" s="177">
        <v>1</v>
      </c>
      <c r="I1386" s="178">
        <v>2350</v>
      </c>
      <c r="J1386" s="176">
        <v>46072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0</v>
      </c>
    </row>
    <row r="1387" spans="1:16" ht="19.5" hidden="1" customHeight="1">
      <c r="A1387" s="172" t="s">
        <v>2301</v>
      </c>
      <c r="B1387" s="176">
        <v>46074</v>
      </c>
      <c r="C1387" s="172" t="s">
        <v>100</v>
      </c>
      <c r="D1387" s="172" t="s">
        <v>103</v>
      </c>
      <c r="E1387" s="172" t="s">
        <v>42</v>
      </c>
      <c r="F1387" s="172" t="s">
        <v>89</v>
      </c>
      <c r="G1387" s="172" t="s">
        <v>84</v>
      </c>
      <c r="H1387" s="177">
        <v>1</v>
      </c>
      <c r="I1387" s="178">
        <v>2350</v>
      </c>
      <c r="J1387" s="176">
        <v>46072</v>
      </c>
      <c r="K1387" s="172" t="s">
        <v>93</v>
      </c>
      <c r="L1387" s="172" t="s">
        <v>94</v>
      </c>
      <c r="M1387" s="179">
        <v>0</v>
      </c>
      <c r="N1387" s="177"/>
      <c r="O1387" s="177"/>
      <c r="P1387" s="180">
        <v>1256.67</v>
      </c>
    </row>
    <row r="1388" spans="1:16" ht="19.5" hidden="1" customHeight="1">
      <c r="A1388" s="172" t="s">
        <v>2301</v>
      </c>
      <c r="B1388" s="176">
        <v>46074</v>
      </c>
      <c r="C1388" s="172" t="s">
        <v>104</v>
      </c>
      <c r="D1388" s="172" t="s">
        <v>105</v>
      </c>
      <c r="E1388" s="172" t="s">
        <v>42</v>
      </c>
      <c r="F1388" s="172" t="s">
        <v>89</v>
      </c>
      <c r="G1388" s="172" t="s">
        <v>84</v>
      </c>
      <c r="H1388" s="177">
        <v>1</v>
      </c>
      <c r="I1388" s="178">
        <v>2350</v>
      </c>
      <c r="J1388" s="176">
        <v>46072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-1010.5</v>
      </c>
    </row>
    <row r="1389" spans="1:16" ht="19.5" hidden="1" customHeight="1">
      <c r="A1389" s="172" t="s">
        <v>2302</v>
      </c>
      <c r="B1389" s="176">
        <v>46074</v>
      </c>
      <c r="C1389" s="172" t="s">
        <v>92</v>
      </c>
      <c r="D1389" s="172" t="s">
        <v>24</v>
      </c>
      <c r="E1389" s="172" t="s">
        <v>40</v>
      </c>
      <c r="F1389" s="172" t="s">
        <v>197</v>
      </c>
      <c r="G1389" s="172" t="s">
        <v>84</v>
      </c>
      <c r="H1389" s="177">
        <v>1</v>
      </c>
      <c r="I1389" s="178">
        <v>2500</v>
      </c>
      <c r="J1389" s="176">
        <v>46072</v>
      </c>
      <c r="K1389" s="172" t="s">
        <v>93</v>
      </c>
      <c r="L1389" s="172" t="s">
        <v>94</v>
      </c>
      <c r="M1389" s="179">
        <v>0.43</v>
      </c>
      <c r="N1389" s="177"/>
      <c r="O1389" s="177">
        <v>38</v>
      </c>
      <c r="P1389" s="180">
        <v>-122.35</v>
      </c>
    </row>
    <row r="1390" spans="1:16" ht="19.5" hidden="1" customHeight="1">
      <c r="A1390" s="172" t="s">
        <v>2302</v>
      </c>
      <c r="B1390" s="176">
        <v>46074</v>
      </c>
      <c r="C1390" s="172" t="s">
        <v>100</v>
      </c>
      <c r="D1390" s="172" t="s">
        <v>101</v>
      </c>
      <c r="E1390" s="172" t="s">
        <v>40</v>
      </c>
      <c r="F1390" s="172" t="s">
        <v>197</v>
      </c>
      <c r="G1390" s="172" t="s">
        <v>84</v>
      </c>
      <c r="H1390" s="177">
        <v>1</v>
      </c>
      <c r="I1390" s="178">
        <v>2500</v>
      </c>
      <c r="J1390" s="176">
        <v>46072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1586.67</v>
      </c>
    </row>
    <row r="1391" spans="1:16" ht="19.5" hidden="1" customHeight="1">
      <c r="A1391" s="172" t="s">
        <v>2302</v>
      </c>
      <c r="B1391" s="176">
        <v>46074</v>
      </c>
      <c r="C1391" s="172" t="s">
        <v>100</v>
      </c>
      <c r="D1391" s="172" t="s">
        <v>102</v>
      </c>
      <c r="E1391" s="172" t="s">
        <v>40</v>
      </c>
      <c r="F1391" s="172" t="s">
        <v>197</v>
      </c>
      <c r="G1391" s="172" t="s">
        <v>84</v>
      </c>
      <c r="H1391" s="177">
        <v>1</v>
      </c>
      <c r="I1391" s="178">
        <v>2500</v>
      </c>
      <c r="J1391" s="176">
        <v>46072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2302</v>
      </c>
      <c r="B1392" s="176">
        <v>46074</v>
      </c>
      <c r="C1392" s="172" t="s">
        <v>100</v>
      </c>
      <c r="D1392" s="172" t="s">
        <v>103</v>
      </c>
      <c r="E1392" s="172" t="s">
        <v>40</v>
      </c>
      <c r="F1392" s="172" t="s">
        <v>197</v>
      </c>
      <c r="G1392" s="172" t="s">
        <v>84</v>
      </c>
      <c r="H1392" s="177">
        <v>1</v>
      </c>
      <c r="I1392" s="178">
        <v>2500</v>
      </c>
      <c r="J1392" s="176">
        <v>46072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913.33</v>
      </c>
    </row>
    <row r="1393" spans="1:16" ht="19.5" hidden="1" customHeight="1">
      <c r="A1393" s="172" t="s">
        <v>2302</v>
      </c>
      <c r="B1393" s="176">
        <v>46074</v>
      </c>
      <c r="C1393" s="172" t="s">
        <v>104</v>
      </c>
      <c r="D1393" s="172" t="s">
        <v>105</v>
      </c>
      <c r="E1393" s="172" t="s">
        <v>40</v>
      </c>
      <c r="F1393" s="172" t="s">
        <v>197</v>
      </c>
      <c r="G1393" s="172" t="s">
        <v>84</v>
      </c>
      <c r="H1393" s="177">
        <v>1</v>
      </c>
      <c r="I1393" s="178">
        <v>2500</v>
      </c>
      <c r="J1393" s="176">
        <v>46072</v>
      </c>
      <c r="K1393" s="172" t="s">
        <v>93</v>
      </c>
      <c r="L1393" s="172" t="s">
        <v>94</v>
      </c>
      <c r="M1393" s="179">
        <v>0.43</v>
      </c>
      <c r="N1393" s="177"/>
      <c r="O1393" s="177"/>
      <c r="P1393" s="180">
        <v>-1075</v>
      </c>
    </row>
    <row r="1394" spans="1:16" ht="19.5" hidden="1" customHeight="1">
      <c r="A1394" s="172" t="s">
        <v>2302</v>
      </c>
      <c r="B1394" s="176">
        <v>46074</v>
      </c>
      <c r="C1394" s="172" t="s">
        <v>81</v>
      </c>
      <c r="D1394" s="172" t="s">
        <v>95</v>
      </c>
      <c r="E1394" s="172" t="s">
        <v>40</v>
      </c>
      <c r="F1394" s="172" t="s">
        <v>197</v>
      </c>
      <c r="G1394" s="172" t="s">
        <v>84</v>
      </c>
      <c r="H1394" s="177">
        <v>1</v>
      </c>
      <c r="I1394" s="178">
        <v>2500</v>
      </c>
      <c r="J1394" s="176">
        <v>46072</v>
      </c>
      <c r="K1394" s="172" t="s">
        <v>93</v>
      </c>
      <c r="L1394" s="172" t="s">
        <v>94</v>
      </c>
      <c r="M1394" s="179">
        <v>0.43</v>
      </c>
      <c r="N1394" s="177"/>
      <c r="O1394" s="177"/>
      <c r="P1394" s="180">
        <v>-10.34</v>
      </c>
    </row>
    <row r="1395" spans="1:16" ht="19.5" hidden="1" customHeight="1">
      <c r="A1395" s="172" t="s">
        <v>2302</v>
      </c>
      <c r="B1395" s="176">
        <v>46074</v>
      </c>
      <c r="C1395" s="172" t="s">
        <v>81</v>
      </c>
      <c r="D1395" s="172" t="s">
        <v>82</v>
      </c>
      <c r="E1395" s="172" t="s">
        <v>40</v>
      </c>
      <c r="F1395" s="172" t="s">
        <v>197</v>
      </c>
      <c r="G1395" s="172" t="s">
        <v>84</v>
      </c>
      <c r="H1395" s="177">
        <v>1</v>
      </c>
      <c r="I1395" s="178">
        <v>0</v>
      </c>
      <c r="J1395" s="176">
        <v>46072</v>
      </c>
      <c r="K1395" s="172" t="s">
        <v>85</v>
      </c>
      <c r="L1395" s="172" t="s">
        <v>85</v>
      </c>
      <c r="M1395" s="179">
        <v>0</v>
      </c>
      <c r="N1395" s="177"/>
      <c r="O1395" s="177"/>
      <c r="P1395" s="180">
        <v>-8.41</v>
      </c>
    </row>
    <row r="1396" spans="1:16" ht="19.5" hidden="1" customHeight="1">
      <c r="A1396" s="172" t="s">
        <v>2170</v>
      </c>
      <c r="B1396" s="176">
        <v>46074</v>
      </c>
      <c r="C1396" s="172" t="s">
        <v>81</v>
      </c>
      <c r="D1396" s="172" t="s">
        <v>82</v>
      </c>
      <c r="E1396" s="172" t="s">
        <v>39</v>
      </c>
      <c r="F1396" s="172" t="s">
        <v>117</v>
      </c>
      <c r="G1396" s="172" t="s">
        <v>84</v>
      </c>
      <c r="H1396" s="177">
        <v>1</v>
      </c>
      <c r="I1396" s="178">
        <v>0</v>
      </c>
      <c r="J1396" s="176">
        <v>46072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22</v>
      </c>
    </row>
    <row r="1397" spans="1:16" ht="19.5" hidden="1" customHeight="1">
      <c r="A1397" s="172" t="s">
        <v>2303</v>
      </c>
      <c r="B1397" s="176">
        <v>46074</v>
      </c>
      <c r="C1397" s="172" t="s">
        <v>92</v>
      </c>
      <c r="D1397" s="172" t="s">
        <v>24</v>
      </c>
      <c r="E1397" s="172" t="s">
        <v>60</v>
      </c>
      <c r="F1397" s="172" t="s">
        <v>1426</v>
      </c>
      <c r="G1397" s="172" t="s">
        <v>84</v>
      </c>
      <c r="H1397" s="177">
        <v>1</v>
      </c>
      <c r="I1397" s="178">
        <v>0</v>
      </c>
      <c r="J1397" s="176">
        <v>46070</v>
      </c>
      <c r="K1397" s="172" t="s">
        <v>93</v>
      </c>
      <c r="L1397" s="172" t="s">
        <v>94</v>
      </c>
      <c r="M1397" s="179">
        <v>0</v>
      </c>
      <c r="N1397" s="177"/>
      <c r="O1397" s="177">
        <v>39</v>
      </c>
      <c r="P1397" s="180">
        <v>-56.94</v>
      </c>
    </row>
    <row r="1398" spans="1:16" ht="19.5" hidden="1" customHeight="1">
      <c r="A1398" s="172" t="s">
        <v>2303</v>
      </c>
      <c r="B1398" s="176">
        <v>46074</v>
      </c>
      <c r="C1398" s="172" t="s">
        <v>81</v>
      </c>
      <c r="D1398" s="172" t="s">
        <v>95</v>
      </c>
      <c r="E1398" s="172" t="s">
        <v>60</v>
      </c>
      <c r="F1398" s="172" t="s">
        <v>1426</v>
      </c>
      <c r="G1398" s="172" t="s">
        <v>84</v>
      </c>
      <c r="H1398" s="177">
        <v>1</v>
      </c>
      <c r="I1398" s="178">
        <v>0</v>
      </c>
      <c r="J1398" s="176">
        <v>46070</v>
      </c>
      <c r="K1398" s="172" t="s">
        <v>93</v>
      </c>
      <c r="L1398" s="172" t="s">
        <v>94</v>
      </c>
      <c r="M1398" s="179">
        <v>0</v>
      </c>
      <c r="N1398" s="177"/>
      <c r="O1398" s="177"/>
      <c r="P1398" s="180">
        <v>-23.39</v>
      </c>
    </row>
    <row r="1399" spans="1:16" ht="19.5" hidden="1" customHeight="1">
      <c r="A1399" s="172" t="s">
        <v>2303</v>
      </c>
      <c r="B1399" s="176">
        <v>46074</v>
      </c>
      <c r="C1399" s="172" t="s">
        <v>92</v>
      </c>
      <c r="D1399" s="172" t="s">
        <v>96</v>
      </c>
      <c r="E1399" s="172" t="s">
        <v>60</v>
      </c>
      <c r="F1399" s="172" t="s">
        <v>1426</v>
      </c>
      <c r="G1399" s="172" t="s">
        <v>84</v>
      </c>
      <c r="H1399" s="177">
        <v>1</v>
      </c>
      <c r="I1399" s="178">
        <v>0</v>
      </c>
      <c r="J1399" s="176">
        <v>46070</v>
      </c>
      <c r="K1399" s="172" t="s">
        <v>93</v>
      </c>
      <c r="L1399" s="172" t="s">
        <v>94</v>
      </c>
      <c r="M1399" s="179">
        <v>0</v>
      </c>
      <c r="N1399" s="177"/>
      <c r="O1399" s="177"/>
      <c r="P1399" s="180">
        <v>0</v>
      </c>
    </row>
    <row r="1400" spans="1:16" ht="19.5" hidden="1" customHeight="1">
      <c r="A1400" s="172" t="s">
        <v>2303</v>
      </c>
      <c r="B1400" s="176">
        <v>46074</v>
      </c>
      <c r="C1400" s="172" t="s">
        <v>92</v>
      </c>
      <c r="D1400" s="172" t="s">
        <v>97</v>
      </c>
      <c r="E1400" s="172" t="s">
        <v>60</v>
      </c>
      <c r="F1400" s="172" t="s">
        <v>1426</v>
      </c>
      <c r="G1400" s="172" t="s">
        <v>84</v>
      </c>
      <c r="H1400" s="177">
        <v>1</v>
      </c>
      <c r="I1400" s="178">
        <v>0</v>
      </c>
      <c r="J1400" s="176">
        <v>46070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-56.94</v>
      </c>
    </row>
    <row r="1401" spans="1:16" ht="19.5" hidden="1" customHeight="1">
      <c r="A1401" s="172" t="s">
        <v>2303</v>
      </c>
      <c r="B1401" s="176">
        <v>46074</v>
      </c>
      <c r="C1401" s="172" t="s">
        <v>81</v>
      </c>
      <c r="D1401" s="172" t="s">
        <v>98</v>
      </c>
      <c r="E1401" s="172" t="s">
        <v>60</v>
      </c>
      <c r="F1401" s="172" t="s">
        <v>1426</v>
      </c>
      <c r="G1401" s="172" t="s">
        <v>84</v>
      </c>
      <c r="H1401" s="177">
        <v>1</v>
      </c>
      <c r="I1401" s="178">
        <v>0</v>
      </c>
      <c r="J1401" s="176">
        <v>46070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-15</v>
      </c>
    </row>
    <row r="1402" spans="1:16" ht="19.5" hidden="1" customHeight="1">
      <c r="A1402" s="172" t="s">
        <v>2304</v>
      </c>
      <c r="B1402" s="176">
        <v>46074</v>
      </c>
      <c r="C1402" s="172" t="s">
        <v>81</v>
      </c>
      <c r="D1402" s="172" t="s">
        <v>82</v>
      </c>
      <c r="E1402" s="172" t="s">
        <v>55</v>
      </c>
      <c r="F1402" s="172" t="s">
        <v>1272</v>
      </c>
      <c r="G1402" s="172" t="s">
        <v>84</v>
      </c>
      <c r="H1402" s="177">
        <v>1</v>
      </c>
      <c r="I1402" s="178">
        <v>0</v>
      </c>
      <c r="J1402" s="176">
        <v>46074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-20.62</v>
      </c>
    </row>
    <row r="1403" spans="1:16" ht="19.5" hidden="1" customHeight="1">
      <c r="A1403" s="172" t="s">
        <v>2305</v>
      </c>
      <c r="B1403" s="176">
        <v>46074</v>
      </c>
      <c r="C1403" s="172" t="s">
        <v>92</v>
      </c>
      <c r="D1403" s="172" t="s">
        <v>24</v>
      </c>
      <c r="E1403" s="172" t="s">
        <v>53</v>
      </c>
      <c r="F1403" s="172" t="s">
        <v>120</v>
      </c>
      <c r="G1403" s="172" t="s">
        <v>84</v>
      </c>
      <c r="H1403" s="177">
        <v>1</v>
      </c>
      <c r="I1403" s="178">
        <v>2500</v>
      </c>
      <c r="J1403" s="176">
        <v>46073</v>
      </c>
      <c r="K1403" s="172" t="s">
        <v>93</v>
      </c>
      <c r="L1403" s="172" t="s">
        <v>94</v>
      </c>
      <c r="M1403" s="179">
        <v>0.43</v>
      </c>
      <c r="N1403" s="177"/>
      <c r="O1403" s="177">
        <v>38</v>
      </c>
      <c r="P1403" s="180">
        <v>-136.99</v>
      </c>
    </row>
    <row r="1404" spans="1:16" ht="19.5" hidden="1" customHeight="1">
      <c r="A1404" s="172" t="s">
        <v>2305</v>
      </c>
      <c r="B1404" s="176">
        <v>46074</v>
      </c>
      <c r="C1404" s="172" t="s">
        <v>100</v>
      </c>
      <c r="D1404" s="172" t="s">
        <v>101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2500</v>
      </c>
      <c r="J1404" s="176">
        <v>46073</v>
      </c>
      <c r="K1404" s="172" t="s">
        <v>93</v>
      </c>
      <c r="L1404" s="172" t="s">
        <v>94</v>
      </c>
      <c r="M1404" s="179">
        <v>0</v>
      </c>
      <c r="N1404" s="177"/>
      <c r="O1404" s="177"/>
      <c r="P1404" s="180">
        <v>1030.48</v>
      </c>
    </row>
    <row r="1405" spans="1:16" ht="19.5" hidden="1" customHeight="1">
      <c r="A1405" s="172" t="s">
        <v>2305</v>
      </c>
      <c r="B1405" s="176">
        <v>46074</v>
      </c>
      <c r="C1405" s="172" t="s">
        <v>100</v>
      </c>
      <c r="D1405" s="172" t="s">
        <v>102</v>
      </c>
      <c r="E1405" s="172" t="s">
        <v>53</v>
      </c>
      <c r="F1405" s="172" t="s">
        <v>120</v>
      </c>
      <c r="G1405" s="172" t="s">
        <v>84</v>
      </c>
      <c r="H1405" s="177">
        <v>1</v>
      </c>
      <c r="I1405" s="178">
        <v>2500</v>
      </c>
      <c r="J1405" s="176">
        <v>46073</v>
      </c>
      <c r="K1405" s="172" t="s">
        <v>93</v>
      </c>
      <c r="L1405" s="172" t="s">
        <v>94</v>
      </c>
      <c r="M1405" s="179">
        <v>0</v>
      </c>
      <c r="N1405" s="177"/>
      <c r="O1405" s="177"/>
      <c r="P1405" s="180">
        <v>10.3</v>
      </c>
    </row>
    <row r="1406" spans="1:16" ht="19.5" hidden="1" customHeight="1">
      <c r="A1406" s="172" t="s">
        <v>2305</v>
      </c>
      <c r="B1406" s="176">
        <v>46074</v>
      </c>
      <c r="C1406" s="172" t="s">
        <v>100</v>
      </c>
      <c r="D1406" s="172" t="s">
        <v>103</v>
      </c>
      <c r="E1406" s="172" t="s">
        <v>53</v>
      </c>
      <c r="F1406" s="172" t="s">
        <v>120</v>
      </c>
      <c r="G1406" s="172" t="s">
        <v>84</v>
      </c>
      <c r="H1406" s="177">
        <v>1</v>
      </c>
      <c r="I1406" s="178">
        <v>2500</v>
      </c>
      <c r="J1406" s="176">
        <v>46073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1459.22</v>
      </c>
    </row>
    <row r="1407" spans="1:16" ht="19.5" hidden="1" customHeight="1">
      <c r="A1407" s="172" t="s">
        <v>2305</v>
      </c>
      <c r="B1407" s="176">
        <v>46074</v>
      </c>
      <c r="C1407" s="172" t="s">
        <v>104</v>
      </c>
      <c r="D1407" s="172" t="s">
        <v>105</v>
      </c>
      <c r="E1407" s="172" t="s">
        <v>53</v>
      </c>
      <c r="F1407" s="172" t="s">
        <v>120</v>
      </c>
      <c r="G1407" s="172" t="s">
        <v>84</v>
      </c>
      <c r="H1407" s="177">
        <v>1</v>
      </c>
      <c r="I1407" s="178">
        <v>2500</v>
      </c>
      <c r="J1407" s="176">
        <v>46073</v>
      </c>
      <c r="K1407" s="172" t="s">
        <v>93</v>
      </c>
      <c r="L1407" s="172" t="s">
        <v>94</v>
      </c>
      <c r="M1407" s="179">
        <v>0.43</v>
      </c>
      <c r="N1407" s="177"/>
      <c r="O1407" s="177"/>
      <c r="P1407" s="180">
        <v>-1075</v>
      </c>
    </row>
    <row r="1408" spans="1:16" ht="19.5" hidden="1" customHeight="1">
      <c r="A1408" s="172" t="s">
        <v>2305</v>
      </c>
      <c r="B1408" s="176">
        <v>46074</v>
      </c>
      <c r="C1408" s="172" t="s">
        <v>81</v>
      </c>
      <c r="D1408" s="172" t="s">
        <v>95</v>
      </c>
      <c r="E1408" s="172" t="s">
        <v>53</v>
      </c>
      <c r="F1408" s="172" t="s">
        <v>120</v>
      </c>
      <c r="G1408" s="172" t="s">
        <v>84</v>
      </c>
      <c r="H1408" s="177">
        <v>1</v>
      </c>
      <c r="I1408" s="178">
        <v>2500</v>
      </c>
      <c r="J1408" s="176">
        <v>46073</v>
      </c>
      <c r="K1408" s="172" t="s">
        <v>93</v>
      </c>
      <c r="L1408" s="172" t="s">
        <v>94</v>
      </c>
      <c r="M1408" s="179">
        <v>0.43</v>
      </c>
      <c r="N1408" s="177"/>
      <c r="O1408" s="177"/>
      <c r="P1408" s="180">
        <v>-20.65</v>
      </c>
    </row>
    <row r="1409" spans="1:16" ht="19.5" hidden="1" customHeight="1">
      <c r="A1409" s="172" t="s">
        <v>2306</v>
      </c>
      <c r="B1409" s="176">
        <v>46074</v>
      </c>
      <c r="C1409" s="172" t="s">
        <v>92</v>
      </c>
      <c r="D1409" s="172" t="s">
        <v>24</v>
      </c>
      <c r="E1409" s="172" t="s">
        <v>59</v>
      </c>
      <c r="F1409" s="172" t="s">
        <v>1386</v>
      </c>
      <c r="G1409" s="172" t="s">
        <v>84</v>
      </c>
      <c r="H1409" s="177">
        <v>1</v>
      </c>
      <c r="I1409" s="178">
        <v>0</v>
      </c>
      <c r="J1409" s="176">
        <v>46069</v>
      </c>
      <c r="K1409" s="172" t="s">
        <v>93</v>
      </c>
      <c r="L1409" s="172" t="s">
        <v>94</v>
      </c>
      <c r="M1409" s="179">
        <v>0</v>
      </c>
      <c r="N1409" s="177"/>
      <c r="O1409" s="177">
        <v>37</v>
      </c>
      <c r="P1409" s="180">
        <v>-56.94</v>
      </c>
    </row>
    <row r="1410" spans="1:16" ht="19.5" hidden="1" customHeight="1">
      <c r="A1410" s="172" t="s">
        <v>2306</v>
      </c>
      <c r="B1410" s="176">
        <v>46074</v>
      </c>
      <c r="C1410" s="172" t="s">
        <v>81</v>
      </c>
      <c r="D1410" s="172" t="s">
        <v>95</v>
      </c>
      <c r="E1410" s="172" t="s">
        <v>59</v>
      </c>
      <c r="F1410" s="172" t="s">
        <v>1386</v>
      </c>
      <c r="G1410" s="172" t="s">
        <v>84</v>
      </c>
      <c r="H1410" s="177">
        <v>1</v>
      </c>
      <c r="I1410" s="178">
        <v>0</v>
      </c>
      <c r="J1410" s="176">
        <v>46069</v>
      </c>
      <c r="K1410" s="172" t="s">
        <v>93</v>
      </c>
      <c r="L1410" s="172" t="s">
        <v>94</v>
      </c>
      <c r="M1410" s="179">
        <v>0</v>
      </c>
      <c r="N1410" s="177"/>
      <c r="O1410" s="177"/>
      <c r="P1410" s="180">
        <v>-13.57</v>
      </c>
    </row>
    <row r="1411" spans="1:16" ht="19.5" hidden="1" customHeight="1">
      <c r="A1411" s="172" t="s">
        <v>2307</v>
      </c>
      <c r="B1411" s="176">
        <v>46074</v>
      </c>
      <c r="C1411" s="172" t="s">
        <v>92</v>
      </c>
      <c r="D1411" s="172" t="s">
        <v>24</v>
      </c>
      <c r="E1411" s="172" t="s">
        <v>52</v>
      </c>
      <c r="F1411" s="172" t="s">
        <v>90</v>
      </c>
      <c r="G1411" s="172" t="s">
        <v>84</v>
      </c>
      <c r="H1411" s="177">
        <v>1</v>
      </c>
      <c r="I1411" s="178">
        <v>0</v>
      </c>
      <c r="J1411" s="176">
        <v>46069</v>
      </c>
      <c r="K1411" s="172" t="s">
        <v>93</v>
      </c>
      <c r="L1411" s="172" t="s">
        <v>94</v>
      </c>
      <c r="M1411" s="179">
        <v>0</v>
      </c>
      <c r="N1411" s="177"/>
      <c r="O1411" s="177">
        <v>37</v>
      </c>
      <c r="P1411" s="180">
        <v>-56.94</v>
      </c>
    </row>
    <row r="1412" spans="1:16" ht="19.5" hidden="1" customHeight="1">
      <c r="A1412" s="172" t="s">
        <v>2307</v>
      </c>
      <c r="B1412" s="176">
        <v>46074</v>
      </c>
      <c r="C1412" s="172" t="s">
        <v>81</v>
      </c>
      <c r="D1412" s="172" t="s">
        <v>95</v>
      </c>
      <c r="E1412" s="172" t="s">
        <v>52</v>
      </c>
      <c r="F1412" s="172" t="s">
        <v>90</v>
      </c>
      <c r="G1412" s="172" t="s">
        <v>84</v>
      </c>
      <c r="H1412" s="177">
        <v>1</v>
      </c>
      <c r="I1412" s="178">
        <v>0</v>
      </c>
      <c r="J1412" s="176">
        <v>46069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-12.44</v>
      </c>
    </row>
    <row r="1413" spans="1:16" ht="19.5" hidden="1" customHeight="1">
      <c r="A1413" s="172" t="s">
        <v>2306</v>
      </c>
      <c r="B1413" s="176">
        <v>46074</v>
      </c>
      <c r="C1413" s="172" t="s">
        <v>92</v>
      </c>
      <c r="D1413" s="172" t="s">
        <v>96</v>
      </c>
      <c r="E1413" s="172" t="s">
        <v>59</v>
      </c>
      <c r="F1413" s="172" t="s">
        <v>1386</v>
      </c>
      <c r="G1413" s="172" t="s">
        <v>84</v>
      </c>
      <c r="H1413" s="177">
        <v>1</v>
      </c>
      <c r="I1413" s="178">
        <v>0</v>
      </c>
      <c r="J1413" s="176">
        <v>46069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0</v>
      </c>
    </row>
    <row r="1414" spans="1:16" ht="19.5" hidden="1" customHeight="1">
      <c r="A1414" s="172" t="s">
        <v>2306</v>
      </c>
      <c r="B1414" s="176">
        <v>46074</v>
      </c>
      <c r="C1414" s="172" t="s">
        <v>92</v>
      </c>
      <c r="D1414" s="172" t="s">
        <v>97</v>
      </c>
      <c r="E1414" s="172" t="s">
        <v>59</v>
      </c>
      <c r="F1414" s="172" t="s">
        <v>1386</v>
      </c>
      <c r="G1414" s="172" t="s">
        <v>84</v>
      </c>
      <c r="H1414" s="177">
        <v>1</v>
      </c>
      <c r="I1414" s="178">
        <v>0</v>
      </c>
      <c r="J1414" s="176">
        <v>46069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-56.94</v>
      </c>
    </row>
    <row r="1415" spans="1:16" ht="19.5" hidden="1" customHeight="1">
      <c r="A1415" s="172" t="s">
        <v>2306</v>
      </c>
      <c r="B1415" s="176">
        <v>46074</v>
      </c>
      <c r="C1415" s="172" t="s">
        <v>81</v>
      </c>
      <c r="D1415" s="172" t="s">
        <v>98</v>
      </c>
      <c r="E1415" s="172" t="s">
        <v>59</v>
      </c>
      <c r="F1415" s="172" t="s">
        <v>1386</v>
      </c>
      <c r="G1415" s="172" t="s">
        <v>84</v>
      </c>
      <c r="H1415" s="177">
        <v>1</v>
      </c>
      <c r="I1415" s="178">
        <v>0</v>
      </c>
      <c r="J1415" s="176">
        <v>46069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-15</v>
      </c>
    </row>
    <row r="1416" spans="1:16" ht="19.5" hidden="1" customHeight="1">
      <c r="A1416" s="172" t="s">
        <v>2308</v>
      </c>
      <c r="B1416" s="176">
        <v>46074</v>
      </c>
      <c r="C1416" s="172" t="s">
        <v>81</v>
      </c>
      <c r="D1416" s="172" t="s">
        <v>82</v>
      </c>
      <c r="E1416" s="172" t="s">
        <v>60</v>
      </c>
      <c r="F1416" s="172" t="s">
        <v>1426</v>
      </c>
      <c r="G1416" s="172" t="s">
        <v>84</v>
      </c>
      <c r="H1416" s="177">
        <v>1</v>
      </c>
      <c r="I1416" s="178">
        <v>0</v>
      </c>
      <c r="J1416" s="176">
        <v>46074</v>
      </c>
      <c r="K1416" s="172" t="s">
        <v>85</v>
      </c>
      <c r="L1416" s="172" t="s">
        <v>85</v>
      </c>
      <c r="M1416" s="179">
        <v>0</v>
      </c>
      <c r="N1416" s="177"/>
      <c r="O1416" s="177"/>
      <c r="P1416" s="180">
        <v>-20.7</v>
      </c>
    </row>
    <row r="1417" spans="1:16" ht="19.5" hidden="1" customHeight="1">
      <c r="A1417" s="172" t="s">
        <v>2307</v>
      </c>
      <c r="B1417" s="176">
        <v>46074</v>
      </c>
      <c r="C1417" s="172" t="s">
        <v>92</v>
      </c>
      <c r="D1417" s="172" t="s">
        <v>96</v>
      </c>
      <c r="E1417" s="172" t="s">
        <v>52</v>
      </c>
      <c r="F1417" s="172" t="s">
        <v>90</v>
      </c>
      <c r="G1417" s="172" t="s">
        <v>84</v>
      </c>
      <c r="H1417" s="177">
        <v>1</v>
      </c>
      <c r="I1417" s="178">
        <v>0</v>
      </c>
      <c r="J1417" s="176">
        <v>46069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0</v>
      </c>
    </row>
    <row r="1418" spans="1:16" ht="19.5" hidden="1" customHeight="1">
      <c r="A1418" s="172" t="s">
        <v>2307</v>
      </c>
      <c r="B1418" s="176">
        <v>46074</v>
      </c>
      <c r="C1418" s="172" t="s">
        <v>92</v>
      </c>
      <c r="D1418" s="172" t="s">
        <v>97</v>
      </c>
      <c r="E1418" s="172" t="s">
        <v>52</v>
      </c>
      <c r="F1418" s="172" t="s">
        <v>90</v>
      </c>
      <c r="G1418" s="172" t="s">
        <v>84</v>
      </c>
      <c r="H1418" s="177">
        <v>1</v>
      </c>
      <c r="I1418" s="178">
        <v>0</v>
      </c>
      <c r="J1418" s="176">
        <v>46069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-56.94</v>
      </c>
    </row>
    <row r="1419" spans="1:16" ht="19.5" hidden="1" customHeight="1">
      <c r="A1419" s="172" t="s">
        <v>2307</v>
      </c>
      <c r="B1419" s="176">
        <v>46074</v>
      </c>
      <c r="C1419" s="172" t="s">
        <v>81</v>
      </c>
      <c r="D1419" s="172" t="s">
        <v>98</v>
      </c>
      <c r="E1419" s="172" t="s">
        <v>52</v>
      </c>
      <c r="F1419" s="172" t="s">
        <v>90</v>
      </c>
      <c r="G1419" s="172" t="s">
        <v>84</v>
      </c>
      <c r="H1419" s="177">
        <v>1</v>
      </c>
      <c r="I1419" s="178">
        <v>0</v>
      </c>
      <c r="J1419" s="176">
        <v>46069</v>
      </c>
      <c r="K1419" s="172" t="s">
        <v>93</v>
      </c>
      <c r="L1419" s="172" t="s">
        <v>94</v>
      </c>
      <c r="M1419" s="179">
        <v>0</v>
      </c>
      <c r="N1419" s="177"/>
      <c r="O1419" s="177"/>
      <c r="P1419" s="180">
        <v>-15</v>
      </c>
    </row>
    <row r="1420" spans="1:16" ht="19.5" hidden="1" customHeight="1">
      <c r="A1420" s="172" t="s">
        <v>2309</v>
      </c>
      <c r="B1420" s="176">
        <v>46074</v>
      </c>
      <c r="C1420" s="172" t="s">
        <v>92</v>
      </c>
      <c r="D1420" s="172" t="s">
        <v>96</v>
      </c>
      <c r="E1420" s="172" t="s">
        <v>58</v>
      </c>
      <c r="F1420" s="172" t="s">
        <v>1300</v>
      </c>
      <c r="G1420" s="172" t="s">
        <v>84</v>
      </c>
      <c r="H1420" s="177">
        <v>1</v>
      </c>
      <c r="I1420" s="178">
        <v>0</v>
      </c>
      <c r="J1420" s="176">
        <v>46068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2309</v>
      </c>
      <c r="B1421" s="176">
        <v>46074</v>
      </c>
      <c r="C1421" s="172" t="s">
        <v>92</v>
      </c>
      <c r="D1421" s="172" t="s">
        <v>97</v>
      </c>
      <c r="E1421" s="172" t="s">
        <v>58</v>
      </c>
      <c r="F1421" s="172" t="s">
        <v>1300</v>
      </c>
      <c r="G1421" s="172" t="s">
        <v>84</v>
      </c>
      <c r="H1421" s="177">
        <v>1</v>
      </c>
      <c r="I1421" s="178">
        <v>0</v>
      </c>
      <c r="J1421" s="176">
        <v>46068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2309</v>
      </c>
      <c r="B1422" s="176">
        <v>46074</v>
      </c>
      <c r="C1422" s="172" t="s">
        <v>81</v>
      </c>
      <c r="D1422" s="172" t="s">
        <v>98</v>
      </c>
      <c r="E1422" s="172" t="s">
        <v>58</v>
      </c>
      <c r="F1422" s="172" t="s">
        <v>1300</v>
      </c>
      <c r="G1422" s="172" t="s">
        <v>84</v>
      </c>
      <c r="H1422" s="177">
        <v>1</v>
      </c>
      <c r="I1422" s="178">
        <v>0</v>
      </c>
      <c r="J1422" s="176">
        <v>46068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2309</v>
      </c>
      <c r="B1423" s="176">
        <v>46074</v>
      </c>
      <c r="C1423" s="172" t="s">
        <v>92</v>
      </c>
      <c r="D1423" s="172" t="s">
        <v>24</v>
      </c>
      <c r="E1423" s="172" t="s">
        <v>58</v>
      </c>
      <c r="F1423" s="172" t="s">
        <v>1300</v>
      </c>
      <c r="G1423" s="172" t="s">
        <v>84</v>
      </c>
      <c r="H1423" s="177">
        <v>1</v>
      </c>
      <c r="I1423" s="178">
        <v>0</v>
      </c>
      <c r="J1423" s="176">
        <v>46068</v>
      </c>
      <c r="K1423" s="172" t="s">
        <v>93</v>
      </c>
      <c r="L1423" s="172" t="s">
        <v>94</v>
      </c>
      <c r="M1423" s="179">
        <v>0</v>
      </c>
      <c r="N1423" s="177"/>
      <c r="O1423" s="177">
        <v>36</v>
      </c>
      <c r="P1423" s="180">
        <v>-56.94</v>
      </c>
    </row>
    <row r="1424" spans="1:16" ht="19.5" hidden="1" customHeight="1">
      <c r="A1424" s="172" t="s">
        <v>2309</v>
      </c>
      <c r="B1424" s="176">
        <v>46074</v>
      </c>
      <c r="C1424" s="172" t="s">
        <v>81</v>
      </c>
      <c r="D1424" s="172" t="s">
        <v>95</v>
      </c>
      <c r="E1424" s="172" t="s">
        <v>58</v>
      </c>
      <c r="F1424" s="172" t="s">
        <v>1300</v>
      </c>
      <c r="G1424" s="172" t="s">
        <v>84</v>
      </c>
      <c r="H1424" s="177">
        <v>1</v>
      </c>
      <c r="I1424" s="178">
        <v>0</v>
      </c>
      <c r="J1424" s="176">
        <v>46068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-13.74</v>
      </c>
    </row>
    <row r="1425" spans="1:16" ht="19.5" hidden="1" customHeight="1">
      <c r="A1425" s="172" t="s">
        <v>2264</v>
      </c>
      <c r="B1425" s="176">
        <v>46074</v>
      </c>
      <c r="C1425" s="172" t="s">
        <v>109</v>
      </c>
      <c r="D1425" s="172" t="s">
        <v>139</v>
      </c>
      <c r="E1425" s="172" t="s">
        <v>85</v>
      </c>
      <c r="F1425" s="172" t="s">
        <v>85</v>
      </c>
      <c r="G1425" s="172" t="s">
        <v>85</v>
      </c>
      <c r="H1425" s="177">
        <v>0</v>
      </c>
      <c r="I1425" s="178">
        <v>0</v>
      </c>
      <c r="J1425" s="176">
        <v>46074</v>
      </c>
      <c r="K1425" s="172" t="s">
        <v>85</v>
      </c>
      <c r="L1425" s="172" t="s">
        <v>85</v>
      </c>
      <c r="M1425" s="179">
        <v>0</v>
      </c>
      <c r="N1425" s="177"/>
      <c r="O1425" s="177"/>
      <c r="P1425" s="180">
        <v>-296.33</v>
      </c>
    </row>
    <row r="1426" spans="1:16" ht="19.5" hidden="1" customHeight="1">
      <c r="A1426" s="172" t="s">
        <v>2258</v>
      </c>
      <c r="B1426" s="176">
        <v>46074</v>
      </c>
      <c r="C1426" s="172" t="s">
        <v>109</v>
      </c>
      <c r="D1426" s="172" t="s">
        <v>139</v>
      </c>
      <c r="E1426" s="172" t="s">
        <v>85</v>
      </c>
      <c r="F1426" s="172" t="s">
        <v>85</v>
      </c>
      <c r="G1426" s="172" t="s">
        <v>85</v>
      </c>
      <c r="H1426" s="177">
        <v>0</v>
      </c>
      <c r="I1426" s="178">
        <v>0</v>
      </c>
      <c r="J1426" s="176">
        <v>46074</v>
      </c>
      <c r="K1426" s="172" t="s">
        <v>85</v>
      </c>
      <c r="L1426" s="172" t="s">
        <v>85</v>
      </c>
      <c r="M1426" s="179">
        <v>0</v>
      </c>
      <c r="N1426" s="177"/>
      <c r="O1426" s="177"/>
      <c r="P1426" s="180">
        <v>-299.58</v>
      </c>
    </row>
    <row r="1427" spans="1:16" ht="19.5" hidden="1" customHeight="1">
      <c r="A1427" s="172" t="s">
        <v>2259</v>
      </c>
      <c r="B1427" s="176">
        <v>46074</v>
      </c>
      <c r="C1427" s="172" t="s">
        <v>109</v>
      </c>
      <c r="D1427" s="172" t="s">
        <v>139</v>
      </c>
      <c r="E1427" s="172" t="s">
        <v>85</v>
      </c>
      <c r="F1427" s="172" t="s">
        <v>85</v>
      </c>
      <c r="G1427" s="172" t="s">
        <v>85</v>
      </c>
      <c r="H1427" s="177">
        <v>0</v>
      </c>
      <c r="I1427" s="178">
        <v>0</v>
      </c>
      <c r="J1427" s="176">
        <v>46074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-293.92</v>
      </c>
    </row>
    <row r="1428" spans="1:16" ht="19.5" hidden="1" customHeight="1">
      <c r="A1428" s="172" t="s">
        <v>2261</v>
      </c>
      <c r="B1428" s="176">
        <v>46074</v>
      </c>
      <c r="C1428" s="172" t="s">
        <v>109</v>
      </c>
      <c r="D1428" s="172" t="s">
        <v>139</v>
      </c>
      <c r="E1428" s="172" t="s">
        <v>85</v>
      </c>
      <c r="F1428" s="172" t="s">
        <v>85</v>
      </c>
      <c r="G1428" s="172" t="s">
        <v>85</v>
      </c>
      <c r="H1428" s="177">
        <v>0</v>
      </c>
      <c r="I1428" s="178">
        <v>0</v>
      </c>
      <c r="J1428" s="176">
        <v>46074</v>
      </c>
      <c r="K1428" s="172" t="s">
        <v>85</v>
      </c>
      <c r="L1428" s="172" t="s">
        <v>85</v>
      </c>
      <c r="M1428" s="179">
        <v>0</v>
      </c>
      <c r="N1428" s="177"/>
      <c r="O1428" s="177"/>
      <c r="P1428" s="180">
        <v>-271.45999999999998</v>
      </c>
    </row>
    <row r="1429" spans="1:16" ht="19.5" hidden="1" customHeight="1">
      <c r="A1429" s="172" t="s">
        <v>2260</v>
      </c>
      <c r="B1429" s="176">
        <v>46074</v>
      </c>
      <c r="C1429" s="172" t="s">
        <v>109</v>
      </c>
      <c r="D1429" s="172" t="s">
        <v>139</v>
      </c>
      <c r="E1429" s="172" t="s">
        <v>85</v>
      </c>
      <c r="F1429" s="172" t="s">
        <v>85</v>
      </c>
      <c r="G1429" s="172" t="s">
        <v>85</v>
      </c>
      <c r="H1429" s="177">
        <v>0</v>
      </c>
      <c r="I1429" s="178">
        <v>0</v>
      </c>
      <c r="J1429" s="176">
        <v>46074</v>
      </c>
      <c r="K1429" s="172" t="s">
        <v>85</v>
      </c>
      <c r="L1429" s="172" t="s">
        <v>85</v>
      </c>
      <c r="M1429" s="179">
        <v>0</v>
      </c>
      <c r="N1429" s="177"/>
      <c r="O1429" s="177"/>
      <c r="P1429" s="180">
        <v>-291.72000000000003</v>
      </c>
    </row>
    <row r="1430" spans="1:16" ht="19.5" hidden="1" customHeight="1">
      <c r="A1430" s="172" t="s">
        <v>2257</v>
      </c>
      <c r="B1430" s="176">
        <v>46074</v>
      </c>
      <c r="C1430" s="172" t="s">
        <v>109</v>
      </c>
      <c r="D1430" s="172" t="s">
        <v>139</v>
      </c>
      <c r="E1430" s="172" t="s">
        <v>85</v>
      </c>
      <c r="F1430" s="172" t="s">
        <v>85</v>
      </c>
      <c r="G1430" s="172" t="s">
        <v>85</v>
      </c>
      <c r="H1430" s="177">
        <v>0</v>
      </c>
      <c r="I1430" s="178">
        <v>0</v>
      </c>
      <c r="J1430" s="176">
        <v>46074</v>
      </c>
      <c r="K1430" s="172" t="s">
        <v>85</v>
      </c>
      <c r="L1430" s="172" t="s">
        <v>85</v>
      </c>
      <c r="M1430" s="179">
        <v>0</v>
      </c>
      <c r="N1430" s="177"/>
      <c r="O1430" s="177"/>
      <c r="P1430" s="180">
        <v>-286.92</v>
      </c>
    </row>
    <row r="1431" spans="1:16" ht="19.5" hidden="1" customHeight="1">
      <c r="A1431" s="172" t="s">
        <v>2262</v>
      </c>
      <c r="B1431" s="176">
        <v>46074</v>
      </c>
      <c r="C1431" s="172" t="s">
        <v>109</v>
      </c>
      <c r="D1431" s="172" t="s">
        <v>139</v>
      </c>
      <c r="E1431" s="172" t="s">
        <v>85</v>
      </c>
      <c r="F1431" s="172" t="s">
        <v>85</v>
      </c>
      <c r="G1431" s="172" t="s">
        <v>85</v>
      </c>
      <c r="H1431" s="177">
        <v>0</v>
      </c>
      <c r="I1431" s="178">
        <v>0</v>
      </c>
      <c r="J1431" s="176">
        <v>46074</v>
      </c>
      <c r="K1431" s="172" t="s">
        <v>85</v>
      </c>
      <c r="L1431" s="172" t="s">
        <v>85</v>
      </c>
      <c r="M1431" s="179">
        <v>0</v>
      </c>
      <c r="N1431" s="177"/>
      <c r="O1431" s="177"/>
      <c r="P1431" s="180">
        <v>-282.39</v>
      </c>
    </row>
    <row r="1432" spans="1:16" ht="19.5" hidden="1" customHeight="1">
      <c r="A1432" s="172" t="s">
        <v>2263</v>
      </c>
      <c r="B1432" s="176">
        <v>46074</v>
      </c>
      <c r="C1432" s="172" t="s">
        <v>109</v>
      </c>
      <c r="D1432" s="172" t="s">
        <v>139</v>
      </c>
      <c r="E1432" s="172" t="s">
        <v>85</v>
      </c>
      <c r="F1432" s="172" t="s">
        <v>85</v>
      </c>
      <c r="G1432" s="172" t="s">
        <v>85</v>
      </c>
      <c r="H1432" s="177">
        <v>0</v>
      </c>
      <c r="I1432" s="178">
        <v>0</v>
      </c>
      <c r="J1432" s="176">
        <v>46074</v>
      </c>
      <c r="K1432" s="172" t="s">
        <v>85</v>
      </c>
      <c r="L1432" s="172" t="s">
        <v>85</v>
      </c>
      <c r="M1432" s="179">
        <v>0</v>
      </c>
      <c r="N1432" s="177"/>
      <c r="O1432" s="177"/>
      <c r="P1432" s="180">
        <v>-284.05</v>
      </c>
    </row>
    <row r="1433" spans="1:16" ht="19.5" hidden="1" customHeight="1">
      <c r="A1433" s="172" t="s">
        <v>2256</v>
      </c>
      <c r="B1433" s="176">
        <v>46074</v>
      </c>
      <c r="C1433" s="172" t="s">
        <v>109</v>
      </c>
      <c r="D1433" s="172" t="s">
        <v>139</v>
      </c>
      <c r="E1433" s="172" t="s">
        <v>85</v>
      </c>
      <c r="F1433" s="172" t="s">
        <v>85</v>
      </c>
      <c r="G1433" s="172" t="s">
        <v>85</v>
      </c>
      <c r="H1433" s="177">
        <v>0</v>
      </c>
      <c r="I1433" s="178">
        <v>0</v>
      </c>
      <c r="J1433" s="176">
        <v>46074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-293.01</v>
      </c>
    </row>
    <row r="1434" spans="1:16" ht="19.5" hidden="1" customHeight="1">
      <c r="A1434" s="172" t="s">
        <v>1553</v>
      </c>
      <c r="B1434" s="176">
        <v>46074</v>
      </c>
      <c r="C1434" s="172" t="s">
        <v>109</v>
      </c>
      <c r="D1434" s="172" t="s">
        <v>139</v>
      </c>
      <c r="E1434" s="172" t="s">
        <v>85</v>
      </c>
      <c r="F1434" s="172" t="s">
        <v>85</v>
      </c>
      <c r="G1434" s="172" t="s">
        <v>85</v>
      </c>
      <c r="H1434" s="177">
        <v>0</v>
      </c>
      <c r="I1434" s="178">
        <v>0</v>
      </c>
      <c r="J1434" s="176">
        <v>46074</v>
      </c>
      <c r="K1434" s="172" t="s">
        <v>85</v>
      </c>
      <c r="L1434" s="172" t="s">
        <v>85</v>
      </c>
      <c r="M1434" s="179">
        <v>0</v>
      </c>
      <c r="N1434" s="177"/>
      <c r="O1434" s="177"/>
      <c r="P1434" s="180">
        <v>-360.03</v>
      </c>
    </row>
    <row r="1435" spans="1:16" ht="19.5" hidden="1" customHeight="1">
      <c r="A1435" s="172" t="s">
        <v>141</v>
      </c>
      <c r="B1435" s="176">
        <v>46074</v>
      </c>
      <c r="C1435" s="172" t="s">
        <v>109</v>
      </c>
      <c r="D1435" s="172" t="s">
        <v>139</v>
      </c>
      <c r="E1435" s="172" t="s">
        <v>85</v>
      </c>
      <c r="F1435" s="172" t="s">
        <v>85</v>
      </c>
      <c r="G1435" s="172" t="s">
        <v>85</v>
      </c>
      <c r="H1435" s="177">
        <v>0</v>
      </c>
      <c r="I1435" s="178">
        <v>0</v>
      </c>
      <c r="J1435" s="176">
        <v>46074</v>
      </c>
      <c r="K1435" s="172" t="s">
        <v>85</v>
      </c>
      <c r="L1435" s="172" t="s">
        <v>85</v>
      </c>
      <c r="M1435" s="179">
        <v>0</v>
      </c>
      <c r="N1435" s="177"/>
      <c r="O1435" s="177"/>
      <c r="P1435" s="180">
        <v>-427.89</v>
      </c>
    </row>
    <row r="1436" spans="1:16" ht="19.5" hidden="1" customHeight="1">
      <c r="A1436" s="172" t="s">
        <v>145</v>
      </c>
      <c r="B1436" s="176">
        <v>46074</v>
      </c>
      <c r="C1436" s="172" t="s">
        <v>109</v>
      </c>
      <c r="D1436" s="172" t="s">
        <v>139</v>
      </c>
      <c r="E1436" s="172" t="s">
        <v>85</v>
      </c>
      <c r="F1436" s="172" t="s">
        <v>85</v>
      </c>
      <c r="G1436" s="172" t="s">
        <v>85</v>
      </c>
      <c r="H1436" s="177">
        <v>0</v>
      </c>
      <c r="I1436" s="178">
        <v>0</v>
      </c>
      <c r="J1436" s="176">
        <v>46074</v>
      </c>
      <c r="K1436" s="172" t="s">
        <v>85</v>
      </c>
      <c r="L1436" s="172" t="s">
        <v>85</v>
      </c>
      <c r="M1436" s="179">
        <v>0</v>
      </c>
      <c r="N1436" s="177"/>
      <c r="O1436" s="177"/>
      <c r="P1436" s="180">
        <v>-861.85</v>
      </c>
    </row>
    <row r="1437" spans="1:16" ht="19.5" hidden="1" customHeight="1">
      <c r="A1437" s="172" t="s">
        <v>138</v>
      </c>
      <c r="B1437" s="176">
        <v>46074</v>
      </c>
      <c r="C1437" s="172" t="s">
        <v>109</v>
      </c>
      <c r="D1437" s="172" t="s">
        <v>139</v>
      </c>
      <c r="E1437" s="172" t="s">
        <v>85</v>
      </c>
      <c r="F1437" s="172" t="s">
        <v>85</v>
      </c>
      <c r="G1437" s="172" t="s">
        <v>85</v>
      </c>
      <c r="H1437" s="177">
        <v>0</v>
      </c>
      <c r="I1437" s="178">
        <v>0</v>
      </c>
      <c r="J1437" s="176">
        <v>46074</v>
      </c>
      <c r="K1437" s="172" t="s">
        <v>85</v>
      </c>
      <c r="L1437" s="172" t="s">
        <v>85</v>
      </c>
      <c r="M1437" s="179">
        <v>0</v>
      </c>
      <c r="N1437" s="177"/>
      <c r="O1437" s="177"/>
      <c r="P1437" s="180">
        <v>-711.13</v>
      </c>
    </row>
    <row r="1438" spans="1:16" ht="19.5" hidden="1" customHeight="1">
      <c r="A1438" s="172" t="s">
        <v>144</v>
      </c>
      <c r="B1438" s="176">
        <v>46074</v>
      </c>
      <c r="C1438" s="172" t="s">
        <v>109</v>
      </c>
      <c r="D1438" s="172" t="s">
        <v>139</v>
      </c>
      <c r="E1438" s="172" t="s">
        <v>85</v>
      </c>
      <c r="F1438" s="172" t="s">
        <v>85</v>
      </c>
      <c r="G1438" s="172" t="s">
        <v>85</v>
      </c>
      <c r="H1438" s="177">
        <v>0</v>
      </c>
      <c r="I1438" s="178">
        <v>0</v>
      </c>
      <c r="J1438" s="176">
        <v>46074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-735.37</v>
      </c>
    </row>
    <row r="1439" spans="1:16" ht="19.5" hidden="1" customHeight="1">
      <c r="A1439" s="172" t="s">
        <v>142</v>
      </c>
      <c r="B1439" s="176">
        <v>46074</v>
      </c>
      <c r="C1439" s="172" t="s">
        <v>109</v>
      </c>
      <c r="D1439" s="172" t="s">
        <v>143</v>
      </c>
      <c r="E1439" s="172" t="s">
        <v>85</v>
      </c>
      <c r="F1439" s="172" t="s">
        <v>85</v>
      </c>
      <c r="G1439" s="172" t="s">
        <v>85</v>
      </c>
      <c r="H1439" s="177">
        <v>0</v>
      </c>
      <c r="I1439" s="178">
        <v>0</v>
      </c>
      <c r="J1439" s="176">
        <v>46074</v>
      </c>
      <c r="K1439" s="172" t="s">
        <v>85</v>
      </c>
      <c r="L1439" s="172" t="s">
        <v>85</v>
      </c>
      <c r="M1439" s="179">
        <v>0</v>
      </c>
      <c r="N1439" s="177"/>
      <c r="O1439" s="177"/>
      <c r="P1439" s="180">
        <v>-5500.54</v>
      </c>
    </row>
    <row r="1440" spans="1:16" ht="19.5" hidden="1" customHeight="1">
      <c r="A1440" s="172" t="s">
        <v>2310</v>
      </c>
      <c r="B1440" s="176">
        <v>46075</v>
      </c>
      <c r="C1440" s="172" t="s">
        <v>92</v>
      </c>
      <c r="D1440" s="172" t="s">
        <v>24</v>
      </c>
      <c r="E1440" s="172" t="s">
        <v>57</v>
      </c>
      <c r="F1440" s="172" t="s">
        <v>1263</v>
      </c>
      <c r="G1440" s="172" t="s">
        <v>84</v>
      </c>
      <c r="H1440" s="177">
        <v>1</v>
      </c>
      <c r="I1440" s="178">
        <v>0</v>
      </c>
      <c r="J1440" s="176">
        <v>46068</v>
      </c>
      <c r="K1440" s="172" t="s">
        <v>93</v>
      </c>
      <c r="L1440" s="172" t="s">
        <v>94</v>
      </c>
      <c r="M1440" s="179">
        <v>0</v>
      </c>
      <c r="N1440" s="177"/>
      <c r="O1440" s="177">
        <v>36</v>
      </c>
      <c r="P1440" s="180">
        <v>-56.94</v>
      </c>
    </row>
    <row r="1441" spans="1:16" ht="19.5" hidden="1" customHeight="1">
      <c r="A1441" s="172" t="s">
        <v>2310</v>
      </c>
      <c r="B1441" s="176">
        <v>46075</v>
      </c>
      <c r="C1441" s="172" t="s">
        <v>81</v>
      </c>
      <c r="D1441" s="172" t="s">
        <v>95</v>
      </c>
      <c r="E1441" s="172" t="s">
        <v>57</v>
      </c>
      <c r="F1441" s="172" t="s">
        <v>1263</v>
      </c>
      <c r="G1441" s="172" t="s">
        <v>84</v>
      </c>
      <c r="H1441" s="177">
        <v>1</v>
      </c>
      <c r="I1441" s="178">
        <v>0</v>
      </c>
      <c r="J1441" s="176">
        <v>46068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-15.22</v>
      </c>
    </row>
    <row r="1442" spans="1:16" ht="19.5" hidden="1" customHeight="1">
      <c r="A1442" s="172" t="s">
        <v>2310</v>
      </c>
      <c r="B1442" s="176">
        <v>46075</v>
      </c>
      <c r="C1442" s="172" t="s">
        <v>92</v>
      </c>
      <c r="D1442" s="172" t="s">
        <v>96</v>
      </c>
      <c r="E1442" s="172" t="s">
        <v>57</v>
      </c>
      <c r="F1442" s="172" t="s">
        <v>1263</v>
      </c>
      <c r="G1442" s="172" t="s">
        <v>84</v>
      </c>
      <c r="H1442" s="177">
        <v>1</v>
      </c>
      <c r="I1442" s="178">
        <v>0</v>
      </c>
      <c r="J1442" s="176">
        <v>46068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0</v>
      </c>
    </row>
    <row r="1443" spans="1:16" ht="19.5" hidden="1" customHeight="1">
      <c r="A1443" s="172" t="s">
        <v>2310</v>
      </c>
      <c r="B1443" s="176">
        <v>46075</v>
      </c>
      <c r="C1443" s="172" t="s">
        <v>92</v>
      </c>
      <c r="D1443" s="172" t="s">
        <v>97</v>
      </c>
      <c r="E1443" s="172" t="s">
        <v>57</v>
      </c>
      <c r="F1443" s="172" t="s">
        <v>1263</v>
      </c>
      <c r="G1443" s="172" t="s">
        <v>84</v>
      </c>
      <c r="H1443" s="177">
        <v>1</v>
      </c>
      <c r="I1443" s="178">
        <v>0</v>
      </c>
      <c r="J1443" s="176">
        <v>46068</v>
      </c>
      <c r="K1443" s="172" t="s">
        <v>93</v>
      </c>
      <c r="L1443" s="172" t="s">
        <v>94</v>
      </c>
      <c r="M1443" s="179">
        <v>0</v>
      </c>
      <c r="N1443" s="177"/>
      <c r="O1443" s="177"/>
      <c r="P1443" s="180">
        <v>-56.94</v>
      </c>
    </row>
    <row r="1444" spans="1:16" ht="19.5" hidden="1" customHeight="1">
      <c r="A1444" s="172" t="s">
        <v>2310</v>
      </c>
      <c r="B1444" s="176">
        <v>46075</v>
      </c>
      <c r="C1444" s="172" t="s">
        <v>81</v>
      </c>
      <c r="D1444" s="172" t="s">
        <v>98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0</v>
      </c>
      <c r="J1444" s="176">
        <v>46068</v>
      </c>
      <c r="K1444" s="172" t="s">
        <v>93</v>
      </c>
      <c r="L1444" s="172" t="s">
        <v>94</v>
      </c>
      <c r="M1444" s="179">
        <v>0</v>
      </c>
      <c r="N1444" s="177"/>
      <c r="O1444" s="177"/>
      <c r="P1444" s="180">
        <v>-15</v>
      </c>
    </row>
    <row r="1445" spans="1:16" ht="19.5" hidden="1" customHeight="1">
      <c r="A1445" s="172" t="s">
        <v>2311</v>
      </c>
      <c r="B1445" s="176">
        <v>46075</v>
      </c>
      <c r="C1445" s="172" t="s">
        <v>92</v>
      </c>
      <c r="D1445" s="172" t="s">
        <v>24</v>
      </c>
      <c r="E1445" s="172" t="s">
        <v>53</v>
      </c>
      <c r="F1445" s="172" t="s">
        <v>120</v>
      </c>
      <c r="G1445" s="172" t="s">
        <v>84</v>
      </c>
      <c r="H1445" s="177">
        <v>1</v>
      </c>
      <c r="I1445" s="178">
        <v>0</v>
      </c>
      <c r="J1445" s="176">
        <v>46064</v>
      </c>
      <c r="K1445" s="172" t="s">
        <v>93</v>
      </c>
      <c r="L1445" s="172" t="s">
        <v>94</v>
      </c>
      <c r="M1445" s="179">
        <v>0</v>
      </c>
      <c r="N1445" s="177"/>
      <c r="O1445" s="177">
        <v>37</v>
      </c>
      <c r="P1445" s="180">
        <v>-56.94</v>
      </c>
    </row>
    <row r="1446" spans="1:16" ht="19.5" hidden="1" customHeight="1">
      <c r="A1446" s="172" t="s">
        <v>2311</v>
      </c>
      <c r="B1446" s="176">
        <v>46075</v>
      </c>
      <c r="C1446" s="172" t="s">
        <v>81</v>
      </c>
      <c r="D1446" s="172" t="s">
        <v>95</v>
      </c>
      <c r="E1446" s="172" t="s">
        <v>53</v>
      </c>
      <c r="F1446" s="172" t="s">
        <v>120</v>
      </c>
      <c r="G1446" s="172" t="s">
        <v>84</v>
      </c>
      <c r="H1446" s="177">
        <v>1</v>
      </c>
      <c r="I1446" s="178">
        <v>0</v>
      </c>
      <c r="J1446" s="176">
        <v>46064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-24.15</v>
      </c>
    </row>
    <row r="1447" spans="1:16" ht="19.5" hidden="1" customHeight="1">
      <c r="A1447" s="172" t="s">
        <v>2311</v>
      </c>
      <c r="B1447" s="176">
        <v>46075</v>
      </c>
      <c r="C1447" s="172" t="s">
        <v>92</v>
      </c>
      <c r="D1447" s="172" t="s">
        <v>96</v>
      </c>
      <c r="E1447" s="172" t="s">
        <v>53</v>
      </c>
      <c r="F1447" s="172" t="s">
        <v>120</v>
      </c>
      <c r="G1447" s="172" t="s">
        <v>84</v>
      </c>
      <c r="H1447" s="177">
        <v>1</v>
      </c>
      <c r="I1447" s="178">
        <v>0</v>
      </c>
      <c r="J1447" s="176">
        <v>46064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hidden="1" customHeight="1">
      <c r="A1448" s="172" t="s">
        <v>2311</v>
      </c>
      <c r="B1448" s="176">
        <v>46075</v>
      </c>
      <c r="C1448" s="172" t="s">
        <v>92</v>
      </c>
      <c r="D1448" s="172" t="s">
        <v>97</v>
      </c>
      <c r="E1448" s="172" t="s">
        <v>53</v>
      </c>
      <c r="F1448" s="172" t="s">
        <v>120</v>
      </c>
      <c r="G1448" s="172" t="s">
        <v>84</v>
      </c>
      <c r="H1448" s="177">
        <v>1</v>
      </c>
      <c r="I1448" s="178">
        <v>0</v>
      </c>
      <c r="J1448" s="176">
        <v>46064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-56.94</v>
      </c>
    </row>
    <row r="1449" spans="1:16" ht="19.5" hidden="1" customHeight="1">
      <c r="A1449" s="172" t="s">
        <v>2311</v>
      </c>
      <c r="B1449" s="176">
        <v>46075</v>
      </c>
      <c r="C1449" s="172" t="s">
        <v>81</v>
      </c>
      <c r="D1449" s="172" t="s">
        <v>98</v>
      </c>
      <c r="E1449" s="172" t="s">
        <v>53</v>
      </c>
      <c r="F1449" s="172" t="s">
        <v>120</v>
      </c>
      <c r="G1449" s="172" t="s">
        <v>84</v>
      </c>
      <c r="H1449" s="177">
        <v>1</v>
      </c>
      <c r="I1449" s="178">
        <v>0</v>
      </c>
      <c r="J1449" s="176">
        <v>46064</v>
      </c>
      <c r="K1449" s="172" t="s">
        <v>93</v>
      </c>
      <c r="L1449" s="172" t="s">
        <v>94</v>
      </c>
      <c r="M1449" s="179">
        <v>0</v>
      </c>
      <c r="N1449" s="177"/>
      <c r="O1449" s="177"/>
      <c r="P1449" s="180">
        <v>-15</v>
      </c>
    </row>
    <row r="1450" spans="1:16" ht="19.5" hidden="1" customHeight="1">
      <c r="A1450" s="172" t="s">
        <v>2312</v>
      </c>
      <c r="B1450" s="176">
        <v>46075</v>
      </c>
      <c r="C1450" s="172" t="s">
        <v>92</v>
      </c>
      <c r="D1450" s="172" t="s">
        <v>24</v>
      </c>
      <c r="E1450" s="172" t="s">
        <v>59</v>
      </c>
      <c r="F1450" s="172" t="s">
        <v>1386</v>
      </c>
      <c r="G1450" s="172" t="s">
        <v>84</v>
      </c>
      <c r="H1450" s="177">
        <v>1</v>
      </c>
      <c r="I1450" s="178">
        <v>0</v>
      </c>
      <c r="J1450" s="176">
        <v>46067</v>
      </c>
      <c r="K1450" s="172" t="s">
        <v>93</v>
      </c>
      <c r="L1450" s="172" t="s">
        <v>94</v>
      </c>
      <c r="M1450" s="179">
        <v>0</v>
      </c>
      <c r="N1450" s="177"/>
      <c r="O1450" s="177">
        <v>36</v>
      </c>
      <c r="P1450" s="180">
        <v>-56.94</v>
      </c>
    </row>
    <row r="1451" spans="1:16" ht="19.5" hidden="1" customHeight="1">
      <c r="A1451" s="172" t="s">
        <v>2312</v>
      </c>
      <c r="B1451" s="176">
        <v>46075</v>
      </c>
      <c r="C1451" s="172" t="s">
        <v>81</v>
      </c>
      <c r="D1451" s="172" t="s">
        <v>95</v>
      </c>
      <c r="E1451" s="172" t="s">
        <v>59</v>
      </c>
      <c r="F1451" s="172" t="s">
        <v>1386</v>
      </c>
      <c r="G1451" s="172" t="s">
        <v>84</v>
      </c>
      <c r="H1451" s="177">
        <v>1</v>
      </c>
      <c r="I1451" s="178">
        <v>0</v>
      </c>
      <c r="J1451" s="176">
        <v>46067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-22.79</v>
      </c>
    </row>
    <row r="1452" spans="1:16" ht="19.5" hidden="1" customHeight="1">
      <c r="A1452" s="172" t="s">
        <v>2312</v>
      </c>
      <c r="B1452" s="176">
        <v>46075</v>
      </c>
      <c r="C1452" s="172" t="s">
        <v>92</v>
      </c>
      <c r="D1452" s="172" t="s">
        <v>96</v>
      </c>
      <c r="E1452" s="172" t="s">
        <v>59</v>
      </c>
      <c r="F1452" s="172" t="s">
        <v>1386</v>
      </c>
      <c r="G1452" s="172" t="s">
        <v>84</v>
      </c>
      <c r="H1452" s="177">
        <v>1</v>
      </c>
      <c r="I1452" s="178">
        <v>0</v>
      </c>
      <c r="J1452" s="176">
        <v>46067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0</v>
      </c>
    </row>
    <row r="1453" spans="1:16" ht="19.5" hidden="1" customHeight="1">
      <c r="A1453" s="172" t="s">
        <v>2312</v>
      </c>
      <c r="B1453" s="176">
        <v>46075</v>
      </c>
      <c r="C1453" s="172" t="s">
        <v>92</v>
      </c>
      <c r="D1453" s="172" t="s">
        <v>97</v>
      </c>
      <c r="E1453" s="172" t="s">
        <v>59</v>
      </c>
      <c r="F1453" s="172" t="s">
        <v>1386</v>
      </c>
      <c r="G1453" s="172" t="s">
        <v>84</v>
      </c>
      <c r="H1453" s="177">
        <v>1</v>
      </c>
      <c r="I1453" s="178">
        <v>0</v>
      </c>
      <c r="J1453" s="176">
        <v>46067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-56.94</v>
      </c>
    </row>
    <row r="1454" spans="1:16" ht="19.5" hidden="1" customHeight="1">
      <c r="A1454" s="172" t="s">
        <v>2312</v>
      </c>
      <c r="B1454" s="176">
        <v>46075</v>
      </c>
      <c r="C1454" s="172" t="s">
        <v>81</v>
      </c>
      <c r="D1454" s="172" t="s">
        <v>98</v>
      </c>
      <c r="E1454" s="172" t="s">
        <v>59</v>
      </c>
      <c r="F1454" s="172" t="s">
        <v>1386</v>
      </c>
      <c r="G1454" s="172" t="s">
        <v>84</v>
      </c>
      <c r="H1454" s="177">
        <v>1</v>
      </c>
      <c r="I1454" s="178">
        <v>0</v>
      </c>
      <c r="J1454" s="176">
        <v>46067</v>
      </c>
      <c r="K1454" s="172" t="s">
        <v>93</v>
      </c>
      <c r="L1454" s="172" t="s">
        <v>94</v>
      </c>
      <c r="M1454" s="179">
        <v>0</v>
      </c>
      <c r="N1454" s="177"/>
      <c r="O1454" s="177"/>
      <c r="P1454" s="180">
        <v>-15</v>
      </c>
    </row>
    <row r="1455" spans="1:16" ht="19.5" hidden="1" customHeight="1">
      <c r="A1455" s="172" t="s">
        <v>2313</v>
      </c>
      <c r="B1455" s="176">
        <v>46075</v>
      </c>
      <c r="C1455" s="172" t="s">
        <v>92</v>
      </c>
      <c r="D1455" s="172" t="s">
        <v>24</v>
      </c>
      <c r="E1455" s="172" t="s">
        <v>38</v>
      </c>
      <c r="F1455" s="172" t="s">
        <v>87</v>
      </c>
      <c r="G1455" s="172" t="s">
        <v>84</v>
      </c>
      <c r="H1455" s="177">
        <v>1</v>
      </c>
      <c r="I1455" s="178">
        <v>0</v>
      </c>
      <c r="J1455" s="176">
        <v>46071</v>
      </c>
      <c r="K1455" s="172" t="s">
        <v>93</v>
      </c>
      <c r="L1455" s="172" t="s">
        <v>94</v>
      </c>
      <c r="M1455" s="179">
        <v>0</v>
      </c>
      <c r="N1455" s="177"/>
      <c r="O1455" s="177">
        <v>39</v>
      </c>
      <c r="P1455" s="180">
        <v>-46.77</v>
      </c>
    </row>
    <row r="1456" spans="1:16" ht="19.5" hidden="1" customHeight="1">
      <c r="A1456" s="172" t="s">
        <v>2313</v>
      </c>
      <c r="B1456" s="176">
        <v>46075</v>
      </c>
      <c r="C1456" s="172" t="s">
        <v>81</v>
      </c>
      <c r="D1456" s="172" t="s">
        <v>95</v>
      </c>
      <c r="E1456" s="172" t="s">
        <v>38</v>
      </c>
      <c r="F1456" s="172" t="s">
        <v>87</v>
      </c>
      <c r="G1456" s="172" t="s">
        <v>84</v>
      </c>
      <c r="H1456" s="177">
        <v>1</v>
      </c>
      <c r="I1456" s="178">
        <v>0</v>
      </c>
      <c r="J1456" s="176">
        <v>46071</v>
      </c>
      <c r="K1456" s="172" t="s">
        <v>93</v>
      </c>
      <c r="L1456" s="172" t="s">
        <v>94</v>
      </c>
      <c r="M1456" s="179">
        <v>0</v>
      </c>
      <c r="N1456" s="177"/>
      <c r="O1456" s="177"/>
      <c r="P1456" s="180">
        <v>-17.899999999999999</v>
      </c>
    </row>
    <row r="1457" spans="1:16" ht="19.5" hidden="1" customHeight="1">
      <c r="A1457" s="172" t="s">
        <v>2313</v>
      </c>
      <c r="B1457" s="176">
        <v>46075</v>
      </c>
      <c r="C1457" s="172" t="s">
        <v>92</v>
      </c>
      <c r="D1457" s="172" t="s">
        <v>96</v>
      </c>
      <c r="E1457" s="172" t="s">
        <v>38</v>
      </c>
      <c r="F1457" s="172" t="s">
        <v>87</v>
      </c>
      <c r="G1457" s="172" t="s">
        <v>84</v>
      </c>
      <c r="H1457" s="177">
        <v>1</v>
      </c>
      <c r="I1457" s="178">
        <v>0</v>
      </c>
      <c r="J1457" s="176">
        <v>46071</v>
      </c>
      <c r="K1457" s="172" t="s">
        <v>93</v>
      </c>
      <c r="L1457" s="172" t="s">
        <v>94</v>
      </c>
      <c r="M1457" s="179">
        <v>0</v>
      </c>
      <c r="N1457" s="177"/>
      <c r="O1457" s="177"/>
      <c r="P1457" s="180">
        <v>0</v>
      </c>
    </row>
    <row r="1458" spans="1:16" ht="19.5" hidden="1" customHeight="1">
      <c r="A1458" s="172" t="s">
        <v>2313</v>
      </c>
      <c r="B1458" s="176">
        <v>46075</v>
      </c>
      <c r="C1458" s="172" t="s">
        <v>92</v>
      </c>
      <c r="D1458" s="172" t="s">
        <v>97</v>
      </c>
      <c r="E1458" s="172" t="s">
        <v>38</v>
      </c>
      <c r="F1458" s="172" t="s">
        <v>87</v>
      </c>
      <c r="G1458" s="172" t="s">
        <v>84</v>
      </c>
      <c r="H1458" s="177">
        <v>1</v>
      </c>
      <c r="I1458" s="178">
        <v>0</v>
      </c>
      <c r="J1458" s="176">
        <v>46071</v>
      </c>
      <c r="K1458" s="172" t="s">
        <v>93</v>
      </c>
      <c r="L1458" s="172" t="s">
        <v>94</v>
      </c>
      <c r="M1458" s="179">
        <v>0</v>
      </c>
      <c r="N1458" s="177"/>
      <c r="O1458" s="177"/>
      <c r="P1458" s="180">
        <v>-46.77</v>
      </c>
    </row>
    <row r="1459" spans="1:16" ht="19.5" hidden="1" customHeight="1">
      <c r="A1459" s="172" t="s">
        <v>2313</v>
      </c>
      <c r="B1459" s="176">
        <v>46075</v>
      </c>
      <c r="C1459" s="172" t="s">
        <v>81</v>
      </c>
      <c r="D1459" s="172" t="s">
        <v>98</v>
      </c>
      <c r="E1459" s="172" t="s">
        <v>38</v>
      </c>
      <c r="F1459" s="172" t="s">
        <v>87</v>
      </c>
      <c r="G1459" s="172" t="s">
        <v>84</v>
      </c>
      <c r="H1459" s="177">
        <v>1</v>
      </c>
      <c r="I1459" s="178">
        <v>0</v>
      </c>
      <c r="J1459" s="176">
        <v>46071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-15</v>
      </c>
    </row>
    <row r="1460" spans="1:16" ht="19.5" hidden="1" customHeight="1">
      <c r="A1460" s="172" t="s">
        <v>2314</v>
      </c>
      <c r="B1460" s="176">
        <v>46075</v>
      </c>
      <c r="C1460" s="172" t="s">
        <v>92</v>
      </c>
      <c r="D1460" s="172" t="s">
        <v>24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0</v>
      </c>
      <c r="J1460" s="176">
        <v>46060</v>
      </c>
      <c r="K1460" s="172" t="s">
        <v>93</v>
      </c>
      <c r="L1460" s="172" t="s">
        <v>94</v>
      </c>
      <c r="M1460" s="179">
        <v>0</v>
      </c>
      <c r="N1460" s="177"/>
      <c r="O1460" s="177">
        <v>39</v>
      </c>
      <c r="P1460" s="180">
        <v>-56.94</v>
      </c>
    </row>
    <row r="1461" spans="1:16" ht="19.5" hidden="1" customHeight="1">
      <c r="A1461" s="172" t="s">
        <v>2314</v>
      </c>
      <c r="B1461" s="176">
        <v>46075</v>
      </c>
      <c r="C1461" s="172" t="s">
        <v>81</v>
      </c>
      <c r="D1461" s="172" t="s">
        <v>95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0</v>
      </c>
      <c r="J1461" s="176">
        <v>46060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-25</v>
      </c>
    </row>
    <row r="1462" spans="1:16" ht="19.5" hidden="1" customHeight="1">
      <c r="A1462" s="172" t="s">
        <v>2314</v>
      </c>
      <c r="B1462" s="176">
        <v>46075</v>
      </c>
      <c r="C1462" s="172" t="s">
        <v>92</v>
      </c>
      <c r="D1462" s="172" t="s">
        <v>96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0</v>
      </c>
      <c r="J1462" s="176">
        <v>46060</v>
      </c>
      <c r="K1462" s="172" t="s">
        <v>93</v>
      </c>
      <c r="L1462" s="172" t="s">
        <v>94</v>
      </c>
      <c r="M1462" s="179">
        <v>0</v>
      </c>
      <c r="N1462" s="177"/>
      <c r="O1462" s="177"/>
      <c r="P1462" s="180">
        <v>0</v>
      </c>
    </row>
    <row r="1463" spans="1:16" ht="19.5" hidden="1" customHeight="1">
      <c r="A1463" s="172" t="s">
        <v>2314</v>
      </c>
      <c r="B1463" s="176">
        <v>46075</v>
      </c>
      <c r="C1463" s="172" t="s">
        <v>92</v>
      </c>
      <c r="D1463" s="172" t="s">
        <v>97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0</v>
      </c>
      <c r="J1463" s="176">
        <v>46060</v>
      </c>
      <c r="K1463" s="172" t="s">
        <v>93</v>
      </c>
      <c r="L1463" s="172" t="s">
        <v>94</v>
      </c>
      <c r="M1463" s="179">
        <v>0</v>
      </c>
      <c r="N1463" s="177"/>
      <c r="O1463" s="177"/>
      <c r="P1463" s="180">
        <v>-56.94</v>
      </c>
    </row>
    <row r="1464" spans="1:16" ht="19.5" hidden="1" customHeight="1">
      <c r="A1464" s="172" t="s">
        <v>2315</v>
      </c>
      <c r="B1464" s="176">
        <v>46075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0</v>
      </c>
      <c r="J1464" s="176">
        <v>46069</v>
      </c>
      <c r="K1464" s="172" t="s">
        <v>93</v>
      </c>
      <c r="L1464" s="172" t="s">
        <v>94</v>
      </c>
      <c r="M1464" s="179">
        <v>0</v>
      </c>
      <c r="N1464" s="177"/>
      <c r="O1464" s="177">
        <v>37</v>
      </c>
      <c r="P1464" s="180">
        <v>-56.94</v>
      </c>
    </row>
    <row r="1465" spans="1:16" ht="19.5" hidden="1" customHeight="1">
      <c r="A1465" s="172" t="s">
        <v>2315</v>
      </c>
      <c r="B1465" s="176">
        <v>46075</v>
      </c>
      <c r="C1465" s="172" t="s">
        <v>81</v>
      </c>
      <c r="D1465" s="172" t="s">
        <v>95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0</v>
      </c>
      <c r="J1465" s="176">
        <v>46069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-10.87</v>
      </c>
    </row>
    <row r="1466" spans="1:16" ht="19.5" hidden="1" customHeight="1">
      <c r="A1466" s="172" t="s">
        <v>2315</v>
      </c>
      <c r="B1466" s="176">
        <v>46075</v>
      </c>
      <c r="C1466" s="172" t="s">
        <v>92</v>
      </c>
      <c r="D1466" s="172" t="s">
        <v>96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0</v>
      </c>
      <c r="J1466" s="176">
        <v>46069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0</v>
      </c>
    </row>
    <row r="1467" spans="1:16" ht="19.5" hidden="1" customHeight="1">
      <c r="A1467" s="172" t="s">
        <v>2315</v>
      </c>
      <c r="B1467" s="176">
        <v>46075</v>
      </c>
      <c r="C1467" s="172" t="s">
        <v>92</v>
      </c>
      <c r="D1467" s="172" t="s">
        <v>97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0</v>
      </c>
      <c r="J1467" s="176">
        <v>46069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-56.94</v>
      </c>
    </row>
    <row r="1468" spans="1:16" ht="19.5" hidden="1" customHeight="1">
      <c r="A1468" s="172" t="s">
        <v>2315</v>
      </c>
      <c r="B1468" s="176">
        <v>46075</v>
      </c>
      <c r="C1468" s="172" t="s">
        <v>81</v>
      </c>
      <c r="D1468" s="172" t="s">
        <v>98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0</v>
      </c>
      <c r="J1468" s="176">
        <v>46069</v>
      </c>
      <c r="K1468" s="172" t="s">
        <v>93</v>
      </c>
      <c r="L1468" s="172" t="s">
        <v>94</v>
      </c>
      <c r="M1468" s="179">
        <v>0</v>
      </c>
      <c r="N1468" s="177"/>
      <c r="O1468" s="177"/>
      <c r="P1468" s="180">
        <v>-15</v>
      </c>
    </row>
    <row r="1469" spans="1:16" ht="19.5" hidden="1" customHeight="1">
      <c r="A1469" s="172" t="s">
        <v>2316</v>
      </c>
      <c r="B1469" s="176">
        <v>46075</v>
      </c>
      <c r="C1469" s="172" t="s">
        <v>92</v>
      </c>
      <c r="D1469" s="172" t="s">
        <v>24</v>
      </c>
      <c r="E1469" s="172" t="s">
        <v>43</v>
      </c>
      <c r="F1469" s="172" t="s">
        <v>125</v>
      </c>
      <c r="G1469" s="172" t="s">
        <v>84</v>
      </c>
      <c r="H1469" s="177">
        <v>1</v>
      </c>
      <c r="I1469" s="178">
        <v>0</v>
      </c>
      <c r="J1469" s="176">
        <v>46067</v>
      </c>
      <c r="K1469" s="172" t="s">
        <v>93</v>
      </c>
      <c r="L1469" s="172" t="s">
        <v>94</v>
      </c>
      <c r="M1469" s="179">
        <v>0</v>
      </c>
      <c r="N1469" s="177"/>
      <c r="O1469" s="177">
        <v>36</v>
      </c>
      <c r="P1469" s="180">
        <v>-46.77</v>
      </c>
    </row>
    <row r="1470" spans="1:16" ht="19.5" hidden="1" customHeight="1">
      <c r="A1470" s="172" t="s">
        <v>2316</v>
      </c>
      <c r="B1470" s="176">
        <v>46075</v>
      </c>
      <c r="C1470" s="172" t="s">
        <v>81</v>
      </c>
      <c r="D1470" s="172" t="s">
        <v>95</v>
      </c>
      <c r="E1470" s="172" t="s">
        <v>43</v>
      </c>
      <c r="F1470" s="172" t="s">
        <v>125</v>
      </c>
      <c r="G1470" s="172" t="s">
        <v>84</v>
      </c>
      <c r="H1470" s="177">
        <v>1</v>
      </c>
      <c r="I1470" s="178">
        <v>0</v>
      </c>
      <c r="J1470" s="176">
        <v>46067</v>
      </c>
      <c r="K1470" s="172" t="s">
        <v>93</v>
      </c>
      <c r="L1470" s="172" t="s">
        <v>94</v>
      </c>
      <c r="M1470" s="179">
        <v>0</v>
      </c>
      <c r="N1470" s="177"/>
      <c r="O1470" s="177"/>
      <c r="P1470" s="180">
        <v>-18.38</v>
      </c>
    </row>
    <row r="1471" spans="1:16" ht="19.5" hidden="1" customHeight="1">
      <c r="A1471" s="172" t="s">
        <v>2316</v>
      </c>
      <c r="B1471" s="176">
        <v>46075</v>
      </c>
      <c r="C1471" s="172" t="s">
        <v>92</v>
      </c>
      <c r="D1471" s="172" t="s">
        <v>96</v>
      </c>
      <c r="E1471" s="172" t="s">
        <v>43</v>
      </c>
      <c r="F1471" s="172" t="s">
        <v>125</v>
      </c>
      <c r="G1471" s="172" t="s">
        <v>84</v>
      </c>
      <c r="H1471" s="177">
        <v>1</v>
      </c>
      <c r="I1471" s="178">
        <v>0</v>
      </c>
      <c r="J1471" s="176">
        <v>46067</v>
      </c>
      <c r="K1471" s="172" t="s">
        <v>93</v>
      </c>
      <c r="L1471" s="172" t="s">
        <v>94</v>
      </c>
      <c r="M1471" s="179">
        <v>0</v>
      </c>
      <c r="N1471" s="177"/>
      <c r="O1471" s="177"/>
      <c r="P1471" s="180">
        <v>0</v>
      </c>
    </row>
    <row r="1472" spans="1:16" ht="19.5" hidden="1" customHeight="1">
      <c r="A1472" s="172" t="s">
        <v>2316</v>
      </c>
      <c r="B1472" s="176">
        <v>46075</v>
      </c>
      <c r="C1472" s="172" t="s">
        <v>92</v>
      </c>
      <c r="D1472" s="172" t="s">
        <v>97</v>
      </c>
      <c r="E1472" s="172" t="s">
        <v>43</v>
      </c>
      <c r="F1472" s="172" t="s">
        <v>125</v>
      </c>
      <c r="G1472" s="172" t="s">
        <v>84</v>
      </c>
      <c r="H1472" s="177">
        <v>1</v>
      </c>
      <c r="I1472" s="178">
        <v>0</v>
      </c>
      <c r="J1472" s="176">
        <v>46067</v>
      </c>
      <c r="K1472" s="172" t="s">
        <v>93</v>
      </c>
      <c r="L1472" s="172" t="s">
        <v>94</v>
      </c>
      <c r="M1472" s="179">
        <v>0</v>
      </c>
      <c r="N1472" s="177"/>
      <c r="O1472" s="177"/>
      <c r="P1472" s="180">
        <v>-46.77</v>
      </c>
    </row>
    <row r="1473" spans="1:16" ht="19.5" hidden="1" customHeight="1">
      <c r="A1473" s="172" t="s">
        <v>2316</v>
      </c>
      <c r="B1473" s="176">
        <v>46075</v>
      </c>
      <c r="C1473" s="172" t="s">
        <v>81</v>
      </c>
      <c r="D1473" s="172" t="s">
        <v>98</v>
      </c>
      <c r="E1473" s="172" t="s">
        <v>43</v>
      </c>
      <c r="F1473" s="172" t="s">
        <v>125</v>
      </c>
      <c r="G1473" s="172" t="s">
        <v>84</v>
      </c>
      <c r="H1473" s="177">
        <v>1</v>
      </c>
      <c r="I1473" s="178">
        <v>0</v>
      </c>
      <c r="J1473" s="176">
        <v>46067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-15</v>
      </c>
    </row>
    <row r="1474" spans="1:16" ht="19.5" hidden="1" customHeight="1">
      <c r="A1474" s="172" t="s">
        <v>2317</v>
      </c>
      <c r="B1474" s="176">
        <v>46075</v>
      </c>
      <c r="C1474" s="172" t="s">
        <v>92</v>
      </c>
      <c r="D1474" s="172" t="s">
        <v>24</v>
      </c>
      <c r="E1474" s="172" t="s">
        <v>43</v>
      </c>
      <c r="F1474" s="172" t="s">
        <v>125</v>
      </c>
      <c r="G1474" s="172" t="s">
        <v>84</v>
      </c>
      <c r="H1474" s="177">
        <v>1</v>
      </c>
      <c r="I1474" s="178">
        <v>0</v>
      </c>
      <c r="J1474" s="176">
        <v>46066</v>
      </c>
      <c r="K1474" s="172" t="s">
        <v>93</v>
      </c>
      <c r="L1474" s="172" t="s">
        <v>94</v>
      </c>
      <c r="M1474" s="179">
        <v>0</v>
      </c>
      <c r="N1474" s="177"/>
      <c r="O1474" s="177">
        <v>36</v>
      </c>
      <c r="P1474" s="180">
        <v>-46.77</v>
      </c>
    </row>
    <row r="1475" spans="1:16" ht="19.5" hidden="1" customHeight="1">
      <c r="A1475" s="172" t="s">
        <v>2317</v>
      </c>
      <c r="B1475" s="176">
        <v>46075</v>
      </c>
      <c r="C1475" s="172" t="s">
        <v>81</v>
      </c>
      <c r="D1475" s="172" t="s">
        <v>95</v>
      </c>
      <c r="E1475" s="172" t="s">
        <v>43</v>
      </c>
      <c r="F1475" s="172" t="s">
        <v>125</v>
      </c>
      <c r="G1475" s="172" t="s">
        <v>84</v>
      </c>
      <c r="H1475" s="177">
        <v>1</v>
      </c>
      <c r="I1475" s="178">
        <v>0</v>
      </c>
      <c r="J1475" s="176">
        <v>46066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-12.34</v>
      </c>
    </row>
    <row r="1476" spans="1:16" ht="19.5" hidden="1" customHeight="1">
      <c r="A1476" s="172" t="s">
        <v>2317</v>
      </c>
      <c r="B1476" s="176">
        <v>46075</v>
      </c>
      <c r="C1476" s="172" t="s">
        <v>92</v>
      </c>
      <c r="D1476" s="172" t="s">
        <v>96</v>
      </c>
      <c r="E1476" s="172" t="s">
        <v>43</v>
      </c>
      <c r="F1476" s="172" t="s">
        <v>125</v>
      </c>
      <c r="G1476" s="172" t="s">
        <v>84</v>
      </c>
      <c r="H1476" s="177">
        <v>1</v>
      </c>
      <c r="I1476" s="178">
        <v>0</v>
      </c>
      <c r="J1476" s="176">
        <v>46066</v>
      </c>
      <c r="K1476" s="172" t="s">
        <v>93</v>
      </c>
      <c r="L1476" s="172" t="s">
        <v>94</v>
      </c>
      <c r="M1476" s="179">
        <v>0</v>
      </c>
      <c r="N1476" s="177"/>
      <c r="O1476" s="177"/>
      <c r="P1476" s="180">
        <v>0</v>
      </c>
    </row>
    <row r="1477" spans="1:16" ht="19.5" hidden="1" customHeight="1">
      <c r="A1477" s="172" t="s">
        <v>2317</v>
      </c>
      <c r="B1477" s="176">
        <v>46075</v>
      </c>
      <c r="C1477" s="172" t="s">
        <v>92</v>
      </c>
      <c r="D1477" s="172" t="s">
        <v>97</v>
      </c>
      <c r="E1477" s="172" t="s">
        <v>43</v>
      </c>
      <c r="F1477" s="172" t="s">
        <v>125</v>
      </c>
      <c r="G1477" s="172" t="s">
        <v>84</v>
      </c>
      <c r="H1477" s="177">
        <v>1</v>
      </c>
      <c r="I1477" s="178">
        <v>0</v>
      </c>
      <c r="J1477" s="176">
        <v>46066</v>
      </c>
      <c r="K1477" s="172" t="s">
        <v>93</v>
      </c>
      <c r="L1477" s="172" t="s">
        <v>94</v>
      </c>
      <c r="M1477" s="179">
        <v>0</v>
      </c>
      <c r="N1477" s="177"/>
      <c r="O1477" s="177"/>
      <c r="P1477" s="180">
        <v>-46.77</v>
      </c>
    </row>
    <row r="1478" spans="1:16" ht="19.5" hidden="1" customHeight="1">
      <c r="A1478" s="172" t="s">
        <v>2317</v>
      </c>
      <c r="B1478" s="176">
        <v>46075</v>
      </c>
      <c r="C1478" s="172" t="s">
        <v>81</v>
      </c>
      <c r="D1478" s="172" t="s">
        <v>98</v>
      </c>
      <c r="E1478" s="172" t="s">
        <v>43</v>
      </c>
      <c r="F1478" s="172" t="s">
        <v>125</v>
      </c>
      <c r="G1478" s="172" t="s">
        <v>84</v>
      </c>
      <c r="H1478" s="177">
        <v>1</v>
      </c>
      <c r="I1478" s="178">
        <v>0</v>
      </c>
      <c r="J1478" s="176">
        <v>46066</v>
      </c>
      <c r="K1478" s="172" t="s">
        <v>93</v>
      </c>
      <c r="L1478" s="172" t="s">
        <v>94</v>
      </c>
      <c r="M1478" s="179">
        <v>0</v>
      </c>
      <c r="N1478" s="177"/>
      <c r="O1478" s="177"/>
      <c r="P1478" s="180">
        <v>-15</v>
      </c>
    </row>
    <row r="1479" spans="1:16" ht="19.5" hidden="1" customHeight="1">
      <c r="A1479" s="172" t="s">
        <v>2318</v>
      </c>
      <c r="B1479" s="176">
        <v>46075</v>
      </c>
      <c r="C1479" s="172" t="s">
        <v>92</v>
      </c>
      <c r="D1479" s="172" t="s">
        <v>24</v>
      </c>
      <c r="E1479" s="172" t="s">
        <v>53</v>
      </c>
      <c r="F1479" s="172" t="s">
        <v>120</v>
      </c>
      <c r="G1479" s="172" t="s">
        <v>84</v>
      </c>
      <c r="H1479" s="177">
        <v>1</v>
      </c>
      <c r="I1479" s="178">
        <v>0</v>
      </c>
      <c r="J1479" s="176">
        <v>46064</v>
      </c>
      <c r="K1479" s="172" t="s">
        <v>93</v>
      </c>
      <c r="L1479" s="172" t="s">
        <v>94</v>
      </c>
      <c r="M1479" s="179">
        <v>0</v>
      </c>
      <c r="N1479" s="177"/>
      <c r="O1479" s="177">
        <v>37</v>
      </c>
      <c r="P1479" s="180">
        <v>-56.94</v>
      </c>
    </row>
    <row r="1480" spans="1:16" ht="19.5" hidden="1" customHeight="1">
      <c r="A1480" s="172" t="s">
        <v>2318</v>
      </c>
      <c r="B1480" s="176">
        <v>46075</v>
      </c>
      <c r="C1480" s="172" t="s">
        <v>81</v>
      </c>
      <c r="D1480" s="172" t="s">
        <v>95</v>
      </c>
      <c r="E1480" s="172" t="s">
        <v>53</v>
      </c>
      <c r="F1480" s="172" t="s">
        <v>120</v>
      </c>
      <c r="G1480" s="172" t="s">
        <v>84</v>
      </c>
      <c r="H1480" s="177">
        <v>1</v>
      </c>
      <c r="I1480" s="178">
        <v>0</v>
      </c>
      <c r="J1480" s="176">
        <v>46064</v>
      </c>
      <c r="K1480" s="172" t="s">
        <v>93</v>
      </c>
      <c r="L1480" s="172" t="s">
        <v>94</v>
      </c>
      <c r="M1480" s="179">
        <v>0</v>
      </c>
      <c r="N1480" s="177"/>
      <c r="O1480" s="177"/>
      <c r="P1480" s="180">
        <v>-25</v>
      </c>
    </row>
    <row r="1481" spans="1:16" ht="19.5" hidden="1" customHeight="1">
      <c r="A1481" s="172" t="s">
        <v>2318</v>
      </c>
      <c r="B1481" s="176">
        <v>46075</v>
      </c>
      <c r="C1481" s="172" t="s">
        <v>92</v>
      </c>
      <c r="D1481" s="172" t="s">
        <v>96</v>
      </c>
      <c r="E1481" s="172" t="s">
        <v>53</v>
      </c>
      <c r="F1481" s="172" t="s">
        <v>120</v>
      </c>
      <c r="G1481" s="172" t="s">
        <v>84</v>
      </c>
      <c r="H1481" s="177">
        <v>1</v>
      </c>
      <c r="I1481" s="178">
        <v>0</v>
      </c>
      <c r="J1481" s="176">
        <v>46064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0</v>
      </c>
    </row>
    <row r="1482" spans="1:16" ht="19.5" hidden="1" customHeight="1">
      <c r="A1482" s="172" t="s">
        <v>2318</v>
      </c>
      <c r="B1482" s="176">
        <v>46075</v>
      </c>
      <c r="C1482" s="172" t="s">
        <v>92</v>
      </c>
      <c r="D1482" s="172" t="s">
        <v>97</v>
      </c>
      <c r="E1482" s="172" t="s">
        <v>53</v>
      </c>
      <c r="F1482" s="172" t="s">
        <v>120</v>
      </c>
      <c r="G1482" s="172" t="s">
        <v>84</v>
      </c>
      <c r="H1482" s="177">
        <v>1</v>
      </c>
      <c r="I1482" s="178">
        <v>0</v>
      </c>
      <c r="J1482" s="176">
        <v>46064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-56.94</v>
      </c>
    </row>
    <row r="1483" spans="1:16" ht="19.5" hidden="1" customHeight="1">
      <c r="A1483" s="172" t="s">
        <v>2318</v>
      </c>
      <c r="B1483" s="176">
        <v>46075</v>
      </c>
      <c r="C1483" s="172" t="s">
        <v>81</v>
      </c>
      <c r="D1483" s="172" t="s">
        <v>98</v>
      </c>
      <c r="E1483" s="172" t="s">
        <v>53</v>
      </c>
      <c r="F1483" s="172" t="s">
        <v>120</v>
      </c>
      <c r="G1483" s="172" t="s">
        <v>84</v>
      </c>
      <c r="H1483" s="177">
        <v>1</v>
      </c>
      <c r="I1483" s="178">
        <v>0</v>
      </c>
      <c r="J1483" s="176">
        <v>46064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-15</v>
      </c>
    </row>
    <row r="1484" spans="1:16" ht="19.5" hidden="1" customHeight="1">
      <c r="A1484" s="172" t="s">
        <v>2319</v>
      </c>
      <c r="B1484" s="176">
        <v>46075</v>
      </c>
      <c r="C1484" s="172" t="s">
        <v>92</v>
      </c>
      <c r="D1484" s="172" t="s">
        <v>24</v>
      </c>
      <c r="E1484" s="172" t="s">
        <v>52</v>
      </c>
      <c r="F1484" s="172" t="s">
        <v>90</v>
      </c>
      <c r="G1484" s="172" t="s">
        <v>84</v>
      </c>
      <c r="H1484" s="177">
        <v>1</v>
      </c>
      <c r="I1484" s="178">
        <v>0</v>
      </c>
      <c r="J1484" s="176">
        <v>46067</v>
      </c>
      <c r="K1484" s="172" t="s">
        <v>93</v>
      </c>
      <c r="L1484" s="172" t="s">
        <v>94</v>
      </c>
      <c r="M1484" s="179">
        <v>0</v>
      </c>
      <c r="N1484" s="177"/>
      <c r="O1484" s="177">
        <v>36</v>
      </c>
      <c r="P1484" s="180">
        <v>-56.94</v>
      </c>
    </row>
    <row r="1485" spans="1:16" ht="19.5" hidden="1" customHeight="1">
      <c r="A1485" s="172" t="s">
        <v>2319</v>
      </c>
      <c r="B1485" s="176">
        <v>46075</v>
      </c>
      <c r="C1485" s="172" t="s">
        <v>81</v>
      </c>
      <c r="D1485" s="172" t="s">
        <v>95</v>
      </c>
      <c r="E1485" s="172" t="s">
        <v>52</v>
      </c>
      <c r="F1485" s="172" t="s">
        <v>90</v>
      </c>
      <c r="G1485" s="172" t="s">
        <v>84</v>
      </c>
      <c r="H1485" s="177">
        <v>1</v>
      </c>
      <c r="I1485" s="178">
        <v>0</v>
      </c>
      <c r="J1485" s="176">
        <v>46067</v>
      </c>
      <c r="K1485" s="172" t="s">
        <v>93</v>
      </c>
      <c r="L1485" s="172" t="s">
        <v>94</v>
      </c>
      <c r="M1485" s="179">
        <v>0</v>
      </c>
      <c r="N1485" s="177"/>
      <c r="O1485" s="177"/>
      <c r="P1485" s="180">
        <v>-11.87</v>
      </c>
    </row>
    <row r="1486" spans="1:16" ht="19.5" hidden="1" customHeight="1">
      <c r="A1486" s="172" t="s">
        <v>2319</v>
      </c>
      <c r="B1486" s="176">
        <v>46075</v>
      </c>
      <c r="C1486" s="172" t="s">
        <v>92</v>
      </c>
      <c r="D1486" s="172" t="s">
        <v>96</v>
      </c>
      <c r="E1486" s="172" t="s">
        <v>52</v>
      </c>
      <c r="F1486" s="172" t="s">
        <v>90</v>
      </c>
      <c r="G1486" s="172" t="s">
        <v>84</v>
      </c>
      <c r="H1486" s="177">
        <v>1</v>
      </c>
      <c r="I1486" s="178">
        <v>0</v>
      </c>
      <c r="J1486" s="176">
        <v>46067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0</v>
      </c>
    </row>
    <row r="1487" spans="1:16" ht="19.5" hidden="1" customHeight="1">
      <c r="A1487" s="172" t="s">
        <v>2319</v>
      </c>
      <c r="B1487" s="176">
        <v>46075</v>
      </c>
      <c r="C1487" s="172" t="s">
        <v>92</v>
      </c>
      <c r="D1487" s="172" t="s">
        <v>97</v>
      </c>
      <c r="E1487" s="172" t="s">
        <v>52</v>
      </c>
      <c r="F1487" s="172" t="s">
        <v>90</v>
      </c>
      <c r="G1487" s="172" t="s">
        <v>84</v>
      </c>
      <c r="H1487" s="177">
        <v>1</v>
      </c>
      <c r="I1487" s="178">
        <v>0</v>
      </c>
      <c r="J1487" s="176">
        <v>46067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-56.94</v>
      </c>
    </row>
    <row r="1488" spans="1:16" ht="19.5" hidden="1" customHeight="1">
      <c r="A1488" s="172" t="s">
        <v>2280</v>
      </c>
      <c r="B1488" s="176">
        <v>46075</v>
      </c>
      <c r="C1488" s="172" t="s">
        <v>81</v>
      </c>
      <c r="D1488" s="172" t="s">
        <v>82</v>
      </c>
      <c r="E1488" s="172" t="s">
        <v>53</v>
      </c>
      <c r="F1488" s="172" t="s">
        <v>120</v>
      </c>
      <c r="G1488" s="172" t="s">
        <v>84</v>
      </c>
      <c r="H1488" s="177">
        <v>1</v>
      </c>
      <c r="I1488" s="178">
        <v>0</v>
      </c>
      <c r="J1488" s="176">
        <v>46074</v>
      </c>
      <c r="K1488" s="172" t="s">
        <v>85</v>
      </c>
      <c r="L1488" s="172" t="s">
        <v>85</v>
      </c>
      <c r="M1488" s="179">
        <v>0</v>
      </c>
      <c r="N1488" s="177"/>
      <c r="O1488" s="177"/>
      <c r="P1488" s="180">
        <v>21.61</v>
      </c>
    </row>
    <row r="1489" spans="1:16" ht="19.5" customHeight="1">
      <c r="A1489" s="172" t="s">
        <v>85</v>
      </c>
      <c r="B1489" s="176">
        <v>46075</v>
      </c>
      <c r="C1489" s="172" t="s">
        <v>109</v>
      </c>
      <c r="D1489" s="172" t="s">
        <v>110</v>
      </c>
      <c r="E1489" s="172" t="s">
        <v>85</v>
      </c>
      <c r="F1489" s="172" t="s">
        <v>85</v>
      </c>
      <c r="G1489" s="172" t="s">
        <v>2320</v>
      </c>
      <c r="H1489" s="177">
        <v>0</v>
      </c>
      <c r="I1489" s="178">
        <v>0</v>
      </c>
      <c r="J1489" s="176">
        <v>46075</v>
      </c>
      <c r="K1489" s="172" t="s">
        <v>85</v>
      </c>
      <c r="L1489" s="172" t="s">
        <v>85</v>
      </c>
      <c r="M1489" s="179">
        <v>0</v>
      </c>
      <c r="N1489" s="177"/>
      <c r="O1489" s="177"/>
      <c r="P1489" s="180">
        <v>-150</v>
      </c>
    </row>
    <row r="1490" spans="1:16" ht="19.5" hidden="1" customHeight="1">
      <c r="A1490" s="172" t="s">
        <v>2321</v>
      </c>
      <c r="B1490" s="176">
        <v>46075</v>
      </c>
      <c r="C1490" s="172" t="s">
        <v>92</v>
      </c>
      <c r="D1490" s="172" t="s">
        <v>24</v>
      </c>
      <c r="E1490" s="172" t="s">
        <v>57</v>
      </c>
      <c r="F1490" s="172" t="s">
        <v>1263</v>
      </c>
      <c r="G1490" s="172" t="s">
        <v>84</v>
      </c>
      <c r="H1490" s="177">
        <v>1</v>
      </c>
      <c r="I1490" s="178">
        <v>0</v>
      </c>
      <c r="J1490" s="176">
        <v>46063</v>
      </c>
      <c r="K1490" s="172" t="s">
        <v>93</v>
      </c>
      <c r="L1490" s="172" t="s">
        <v>94</v>
      </c>
      <c r="M1490" s="179">
        <v>0</v>
      </c>
      <c r="N1490" s="177"/>
      <c r="O1490" s="177">
        <v>36</v>
      </c>
      <c r="P1490" s="180">
        <v>-56.94</v>
      </c>
    </row>
    <row r="1491" spans="1:16" ht="19.5" hidden="1" customHeight="1">
      <c r="A1491" s="172" t="s">
        <v>2321</v>
      </c>
      <c r="B1491" s="176">
        <v>46075</v>
      </c>
      <c r="C1491" s="172" t="s">
        <v>81</v>
      </c>
      <c r="D1491" s="172" t="s">
        <v>95</v>
      </c>
      <c r="E1491" s="172" t="s">
        <v>57</v>
      </c>
      <c r="F1491" s="172" t="s">
        <v>1263</v>
      </c>
      <c r="G1491" s="172" t="s">
        <v>84</v>
      </c>
      <c r="H1491" s="177">
        <v>1</v>
      </c>
      <c r="I1491" s="178">
        <v>0</v>
      </c>
      <c r="J1491" s="176">
        <v>46063</v>
      </c>
      <c r="K1491" s="172" t="s">
        <v>93</v>
      </c>
      <c r="L1491" s="172" t="s">
        <v>94</v>
      </c>
      <c r="M1491" s="179">
        <v>0</v>
      </c>
      <c r="N1491" s="177"/>
      <c r="O1491" s="177"/>
      <c r="P1491" s="180">
        <v>-14.32</v>
      </c>
    </row>
    <row r="1492" spans="1:16" ht="19.5" hidden="1" customHeight="1">
      <c r="A1492" s="172" t="s">
        <v>2321</v>
      </c>
      <c r="B1492" s="176">
        <v>46075</v>
      </c>
      <c r="C1492" s="172" t="s">
        <v>92</v>
      </c>
      <c r="D1492" s="172" t="s">
        <v>96</v>
      </c>
      <c r="E1492" s="172" t="s">
        <v>57</v>
      </c>
      <c r="F1492" s="172" t="s">
        <v>1263</v>
      </c>
      <c r="G1492" s="172" t="s">
        <v>84</v>
      </c>
      <c r="H1492" s="177">
        <v>1</v>
      </c>
      <c r="I1492" s="178">
        <v>0</v>
      </c>
      <c r="J1492" s="176">
        <v>46063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0</v>
      </c>
    </row>
    <row r="1493" spans="1:16" ht="19.5" hidden="1" customHeight="1">
      <c r="A1493" s="172" t="s">
        <v>2321</v>
      </c>
      <c r="B1493" s="176">
        <v>46075</v>
      </c>
      <c r="C1493" s="172" t="s">
        <v>92</v>
      </c>
      <c r="D1493" s="172" t="s">
        <v>97</v>
      </c>
      <c r="E1493" s="172" t="s">
        <v>57</v>
      </c>
      <c r="F1493" s="172" t="s">
        <v>1263</v>
      </c>
      <c r="G1493" s="172" t="s">
        <v>84</v>
      </c>
      <c r="H1493" s="177">
        <v>1</v>
      </c>
      <c r="I1493" s="178">
        <v>0</v>
      </c>
      <c r="J1493" s="176">
        <v>46063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-56.94</v>
      </c>
    </row>
    <row r="1494" spans="1:16" ht="19.5" hidden="1" customHeight="1">
      <c r="A1494" s="172" t="s">
        <v>2321</v>
      </c>
      <c r="B1494" s="176">
        <v>46075</v>
      </c>
      <c r="C1494" s="172" t="s">
        <v>81</v>
      </c>
      <c r="D1494" s="172" t="s">
        <v>98</v>
      </c>
      <c r="E1494" s="172" t="s">
        <v>57</v>
      </c>
      <c r="F1494" s="172" t="s">
        <v>1263</v>
      </c>
      <c r="G1494" s="172" t="s">
        <v>84</v>
      </c>
      <c r="H1494" s="177">
        <v>1</v>
      </c>
      <c r="I1494" s="178">
        <v>0</v>
      </c>
      <c r="J1494" s="176">
        <v>46063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-15</v>
      </c>
    </row>
    <row r="1495" spans="1:16" ht="19.5" hidden="1" customHeight="1">
      <c r="A1495" s="172" t="s">
        <v>2322</v>
      </c>
      <c r="B1495" s="176">
        <v>46075</v>
      </c>
      <c r="C1495" s="172" t="s">
        <v>92</v>
      </c>
      <c r="D1495" s="172" t="s">
        <v>24</v>
      </c>
      <c r="E1495" s="172" t="s">
        <v>53</v>
      </c>
      <c r="F1495" s="172" t="s">
        <v>120</v>
      </c>
      <c r="G1495" s="172" t="s">
        <v>84</v>
      </c>
      <c r="H1495" s="177">
        <v>1</v>
      </c>
      <c r="I1495" s="178">
        <v>0</v>
      </c>
      <c r="J1495" s="176">
        <v>46069</v>
      </c>
      <c r="K1495" s="172" t="s">
        <v>93</v>
      </c>
      <c r="L1495" s="172" t="s">
        <v>94</v>
      </c>
      <c r="M1495" s="179">
        <v>0</v>
      </c>
      <c r="N1495" s="177"/>
      <c r="O1495" s="177">
        <v>37</v>
      </c>
      <c r="P1495" s="180">
        <v>-56.94</v>
      </c>
    </row>
    <row r="1496" spans="1:16" ht="19.5" hidden="1" customHeight="1">
      <c r="A1496" s="172" t="s">
        <v>2322</v>
      </c>
      <c r="B1496" s="176">
        <v>46075</v>
      </c>
      <c r="C1496" s="172" t="s">
        <v>81</v>
      </c>
      <c r="D1496" s="172" t="s">
        <v>95</v>
      </c>
      <c r="E1496" s="172" t="s">
        <v>53</v>
      </c>
      <c r="F1496" s="172" t="s">
        <v>120</v>
      </c>
      <c r="G1496" s="172" t="s">
        <v>84</v>
      </c>
      <c r="H1496" s="177">
        <v>1</v>
      </c>
      <c r="I1496" s="178">
        <v>0</v>
      </c>
      <c r="J1496" s="176">
        <v>46069</v>
      </c>
      <c r="K1496" s="172" t="s">
        <v>93</v>
      </c>
      <c r="L1496" s="172" t="s">
        <v>94</v>
      </c>
      <c r="M1496" s="179">
        <v>0</v>
      </c>
      <c r="N1496" s="177"/>
      <c r="O1496" s="177"/>
      <c r="P1496" s="180">
        <v>-13.04</v>
      </c>
    </row>
    <row r="1497" spans="1:16" ht="19.5" hidden="1" customHeight="1">
      <c r="A1497" s="172" t="s">
        <v>2322</v>
      </c>
      <c r="B1497" s="176">
        <v>46075</v>
      </c>
      <c r="C1497" s="172" t="s">
        <v>92</v>
      </c>
      <c r="D1497" s="172" t="s">
        <v>96</v>
      </c>
      <c r="E1497" s="172" t="s">
        <v>53</v>
      </c>
      <c r="F1497" s="172" t="s">
        <v>120</v>
      </c>
      <c r="G1497" s="172" t="s">
        <v>84</v>
      </c>
      <c r="H1497" s="177">
        <v>1</v>
      </c>
      <c r="I1497" s="178">
        <v>0</v>
      </c>
      <c r="J1497" s="176">
        <v>46069</v>
      </c>
      <c r="K1497" s="172" t="s">
        <v>93</v>
      </c>
      <c r="L1497" s="172" t="s">
        <v>94</v>
      </c>
      <c r="M1497" s="179">
        <v>0</v>
      </c>
      <c r="N1497" s="177"/>
      <c r="O1497" s="177"/>
      <c r="P1497" s="180">
        <v>0</v>
      </c>
    </row>
    <row r="1498" spans="1:16" ht="19.5" hidden="1" customHeight="1">
      <c r="A1498" s="172" t="s">
        <v>2322</v>
      </c>
      <c r="B1498" s="176">
        <v>46075</v>
      </c>
      <c r="C1498" s="172" t="s">
        <v>92</v>
      </c>
      <c r="D1498" s="172" t="s">
        <v>97</v>
      </c>
      <c r="E1498" s="172" t="s">
        <v>53</v>
      </c>
      <c r="F1498" s="172" t="s">
        <v>120</v>
      </c>
      <c r="G1498" s="172" t="s">
        <v>84</v>
      </c>
      <c r="H1498" s="177">
        <v>1</v>
      </c>
      <c r="I1498" s="178">
        <v>0</v>
      </c>
      <c r="J1498" s="176">
        <v>46069</v>
      </c>
      <c r="K1498" s="172" t="s">
        <v>93</v>
      </c>
      <c r="L1498" s="172" t="s">
        <v>94</v>
      </c>
      <c r="M1498" s="179">
        <v>0</v>
      </c>
      <c r="N1498" s="177"/>
      <c r="O1498" s="177"/>
      <c r="P1498" s="180">
        <v>-56.94</v>
      </c>
    </row>
    <row r="1499" spans="1:16" ht="19.5" hidden="1" customHeight="1">
      <c r="A1499" s="172" t="s">
        <v>2322</v>
      </c>
      <c r="B1499" s="176">
        <v>46075</v>
      </c>
      <c r="C1499" s="172" t="s">
        <v>81</v>
      </c>
      <c r="D1499" s="172" t="s">
        <v>98</v>
      </c>
      <c r="E1499" s="172" t="s">
        <v>53</v>
      </c>
      <c r="F1499" s="172" t="s">
        <v>120</v>
      </c>
      <c r="G1499" s="172" t="s">
        <v>84</v>
      </c>
      <c r="H1499" s="177">
        <v>1</v>
      </c>
      <c r="I1499" s="178">
        <v>0</v>
      </c>
      <c r="J1499" s="176">
        <v>46069</v>
      </c>
      <c r="K1499" s="172" t="s">
        <v>93</v>
      </c>
      <c r="L1499" s="172" t="s">
        <v>94</v>
      </c>
      <c r="M1499" s="179">
        <v>0</v>
      </c>
      <c r="N1499" s="177"/>
      <c r="O1499" s="177"/>
      <c r="P1499" s="180">
        <v>-15</v>
      </c>
    </row>
    <row r="1500" spans="1:16" ht="19.5" hidden="1" customHeight="1">
      <c r="A1500" s="172" t="s">
        <v>2323</v>
      </c>
      <c r="B1500" s="176">
        <v>46075</v>
      </c>
      <c r="C1500" s="172" t="s">
        <v>92</v>
      </c>
      <c r="D1500" s="172" t="s">
        <v>24</v>
      </c>
      <c r="E1500" s="172" t="s">
        <v>53</v>
      </c>
      <c r="F1500" s="172" t="s">
        <v>120</v>
      </c>
      <c r="G1500" s="172" t="s">
        <v>84</v>
      </c>
      <c r="H1500" s="177">
        <v>1</v>
      </c>
      <c r="I1500" s="178">
        <v>0</v>
      </c>
      <c r="J1500" s="176">
        <v>46065</v>
      </c>
      <c r="K1500" s="172" t="s">
        <v>93</v>
      </c>
      <c r="L1500" s="172" t="s">
        <v>94</v>
      </c>
      <c r="M1500" s="179">
        <v>0</v>
      </c>
      <c r="N1500" s="177"/>
      <c r="O1500" s="177">
        <v>36</v>
      </c>
      <c r="P1500" s="180">
        <v>-56.94</v>
      </c>
    </row>
    <row r="1501" spans="1:16" ht="19.5" hidden="1" customHeight="1">
      <c r="A1501" s="172" t="s">
        <v>2323</v>
      </c>
      <c r="B1501" s="176">
        <v>46075</v>
      </c>
      <c r="C1501" s="172" t="s">
        <v>81</v>
      </c>
      <c r="D1501" s="172" t="s">
        <v>95</v>
      </c>
      <c r="E1501" s="172" t="s">
        <v>53</v>
      </c>
      <c r="F1501" s="172" t="s">
        <v>120</v>
      </c>
      <c r="G1501" s="172" t="s">
        <v>84</v>
      </c>
      <c r="H1501" s="177">
        <v>1</v>
      </c>
      <c r="I1501" s="178">
        <v>0</v>
      </c>
      <c r="J1501" s="176">
        <v>46065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-25</v>
      </c>
    </row>
    <row r="1502" spans="1:16" ht="19.5" hidden="1" customHeight="1">
      <c r="A1502" s="172" t="s">
        <v>2323</v>
      </c>
      <c r="B1502" s="176">
        <v>46075</v>
      </c>
      <c r="C1502" s="172" t="s">
        <v>92</v>
      </c>
      <c r="D1502" s="172" t="s">
        <v>96</v>
      </c>
      <c r="E1502" s="172" t="s">
        <v>53</v>
      </c>
      <c r="F1502" s="172" t="s">
        <v>120</v>
      </c>
      <c r="G1502" s="172" t="s">
        <v>84</v>
      </c>
      <c r="H1502" s="177">
        <v>1</v>
      </c>
      <c r="I1502" s="178">
        <v>0</v>
      </c>
      <c r="J1502" s="176">
        <v>46065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2323</v>
      </c>
      <c r="B1503" s="176">
        <v>46075</v>
      </c>
      <c r="C1503" s="172" t="s">
        <v>92</v>
      </c>
      <c r="D1503" s="172" t="s">
        <v>97</v>
      </c>
      <c r="E1503" s="172" t="s">
        <v>53</v>
      </c>
      <c r="F1503" s="172" t="s">
        <v>120</v>
      </c>
      <c r="G1503" s="172" t="s">
        <v>84</v>
      </c>
      <c r="H1503" s="177">
        <v>1</v>
      </c>
      <c r="I1503" s="178">
        <v>0</v>
      </c>
      <c r="J1503" s="176">
        <v>46065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-56.94</v>
      </c>
    </row>
    <row r="1504" spans="1:16" ht="19.5" hidden="1" customHeight="1">
      <c r="A1504" s="172" t="s">
        <v>2323</v>
      </c>
      <c r="B1504" s="176">
        <v>46075</v>
      </c>
      <c r="C1504" s="172" t="s">
        <v>81</v>
      </c>
      <c r="D1504" s="172" t="s">
        <v>98</v>
      </c>
      <c r="E1504" s="172" t="s">
        <v>53</v>
      </c>
      <c r="F1504" s="172" t="s">
        <v>120</v>
      </c>
      <c r="G1504" s="172" t="s">
        <v>84</v>
      </c>
      <c r="H1504" s="177">
        <v>1</v>
      </c>
      <c r="I1504" s="178">
        <v>0</v>
      </c>
      <c r="J1504" s="176">
        <v>46065</v>
      </c>
      <c r="K1504" s="172" t="s">
        <v>93</v>
      </c>
      <c r="L1504" s="172" t="s">
        <v>94</v>
      </c>
      <c r="M1504" s="179">
        <v>0</v>
      </c>
      <c r="N1504" s="177"/>
      <c r="O1504" s="177"/>
      <c r="P1504" s="180">
        <v>-15</v>
      </c>
    </row>
    <row r="1505" spans="1:16" ht="19.5" hidden="1" customHeight="1">
      <c r="A1505" s="172" t="s">
        <v>2324</v>
      </c>
      <c r="B1505" s="176">
        <v>46075</v>
      </c>
      <c r="C1505" s="172" t="s">
        <v>92</v>
      </c>
      <c r="D1505" s="172" t="s">
        <v>24</v>
      </c>
      <c r="E1505" s="172" t="s">
        <v>59</v>
      </c>
      <c r="F1505" s="172" t="s">
        <v>1386</v>
      </c>
      <c r="G1505" s="172" t="s">
        <v>84</v>
      </c>
      <c r="H1505" s="177">
        <v>1</v>
      </c>
      <c r="I1505" s="178">
        <v>0</v>
      </c>
      <c r="J1505" s="176">
        <v>46069</v>
      </c>
      <c r="K1505" s="172" t="s">
        <v>93</v>
      </c>
      <c r="L1505" s="172" t="s">
        <v>94</v>
      </c>
      <c r="M1505" s="179">
        <v>0</v>
      </c>
      <c r="N1505" s="177"/>
      <c r="O1505" s="177">
        <v>37</v>
      </c>
      <c r="P1505" s="180">
        <v>-56.94</v>
      </c>
    </row>
    <row r="1506" spans="1:16" ht="19.5" hidden="1" customHeight="1">
      <c r="A1506" s="172" t="s">
        <v>2324</v>
      </c>
      <c r="B1506" s="176">
        <v>46075</v>
      </c>
      <c r="C1506" s="172" t="s">
        <v>81</v>
      </c>
      <c r="D1506" s="172" t="s">
        <v>95</v>
      </c>
      <c r="E1506" s="172" t="s">
        <v>59</v>
      </c>
      <c r="F1506" s="172" t="s">
        <v>1386</v>
      </c>
      <c r="G1506" s="172" t="s">
        <v>84</v>
      </c>
      <c r="H1506" s="177">
        <v>1</v>
      </c>
      <c r="I1506" s="178">
        <v>0</v>
      </c>
      <c r="J1506" s="176">
        <v>46069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-15.6</v>
      </c>
    </row>
    <row r="1507" spans="1:16" ht="19.5" hidden="1" customHeight="1">
      <c r="A1507" s="172" t="s">
        <v>2325</v>
      </c>
      <c r="B1507" s="176">
        <v>46075</v>
      </c>
      <c r="C1507" s="172" t="s">
        <v>92</v>
      </c>
      <c r="D1507" s="172" t="s">
        <v>24</v>
      </c>
      <c r="E1507" s="172" t="s">
        <v>58</v>
      </c>
      <c r="F1507" s="172" t="s">
        <v>1300</v>
      </c>
      <c r="G1507" s="172" t="s">
        <v>84</v>
      </c>
      <c r="H1507" s="177">
        <v>1</v>
      </c>
      <c r="I1507" s="178">
        <v>0</v>
      </c>
      <c r="J1507" s="176">
        <v>46069</v>
      </c>
      <c r="K1507" s="172" t="s">
        <v>93</v>
      </c>
      <c r="L1507" s="172" t="s">
        <v>94</v>
      </c>
      <c r="M1507" s="179">
        <v>0</v>
      </c>
      <c r="N1507" s="177"/>
      <c r="O1507" s="177">
        <v>37</v>
      </c>
      <c r="P1507" s="180">
        <v>-56.94</v>
      </c>
    </row>
    <row r="1508" spans="1:16" ht="19.5" hidden="1" customHeight="1">
      <c r="A1508" s="172" t="s">
        <v>2325</v>
      </c>
      <c r="B1508" s="176">
        <v>46075</v>
      </c>
      <c r="C1508" s="172" t="s">
        <v>81</v>
      </c>
      <c r="D1508" s="172" t="s">
        <v>95</v>
      </c>
      <c r="E1508" s="172" t="s">
        <v>58</v>
      </c>
      <c r="F1508" s="172" t="s">
        <v>1300</v>
      </c>
      <c r="G1508" s="172" t="s">
        <v>84</v>
      </c>
      <c r="H1508" s="177">
        <v>1</v>
      </c>
      <c r="I1508" s="178">
        <v>0</v>
      </c>
      <c r="J1508" s="176">
        <v>46069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-15.6</v>
      </c>
    </row>
    <row r="1509" spans="1:16" ht="19.5" hidden="1" customHeight="1">
      <c r="A1509" s="172" t="s">
        <v>2324</v>
      </c>
      <c r="B1509" s="176">
        <v>46075</v>
      </c>
      <c r="C1509" s="172" t="s">
        <v>92</v>
      </c>
      <c r="D1509" s="172" t="s">
        <v>96</v>
      </c>
      <c r="E1509" s="172" t="s">
        <v>59</v>
      </c>
      <c r="F1509" s="172" t="s">
        <v>1386</v>
      </c>
      <c r="G1509" s="172" t="s">
        <v>84</v>
      </c>
      <c r="H1509" s="177">
        <v>1</v>
      </c>
      <c r="I1509" s="178">
        <v>0</v>
      </c>
      <c r="J1509" s="176">
        <v>46069</v>
      </c>
      <c r="K1509" s="172" t="s">
        <v>93</v>
      </c>
      <c r="L1509" s="172" t="s">
        <v>94</v>
      </c>
      <c r="M1509" s="179">
        <v>0</v>
      </c>
      <c r="N1509" s="177"/>
      <c r="O1509" s="177"/>
      <c r="P1509" s="180">
        <v>0</v>
      </c>
    </row>
    <row r="1510" spans="1:16" ht="19.5" hidden="1" customHeight="1">
      <c r="A1510" s="172" t="s">
        <v>2324</v>
      </c>
      <c r="B1510" s="176">
        <v>46075</v>
      </c>
      <c r="C1510" s="172" t="s">
        <v>92</v>
      </c>
      <c r="D1510" s="172" t="s">
        <v>97</v>
      </c>
      <c r="E1510" s="172" t="s">
        <v>59</v>
      </c>
      <c r="F1510" s="172" t="s">
        <v>1386</v>
      </c>
      <c r="G1510" s="172" t="s">
        <v>84</v>
      </c>
      <c r="H1510" s="177">
        <v>1</v>
      </c>
      <c r="I1510" s="178">
        <v>0</v>
      </c>
      <c r="J1510" s="176">
        <v>46069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-56.94</v>
      </c>
    </row>
    <row r="1511" spans="1:16" ht="19.5" hidden="1" customHeight="1">
      <c r="A1511" s="172" t="s">
        <v>2324</v>
      </c>
      <c r="B1511" s="176">
        <v>46075</v>
      </c>
      <c r="C1511" s="172" t="s">
        <v>81</v>
      </c>
      <c r="D1511" s="172" t="s">
        <v>98</v>
      </c>
      <c r="E1511" s="172" t="s">
        <v>59</v>
      </c>
      <c r="F1511" s="172" t="s">
        <v>1386</v>
      </c>
      <c r="G1511" s="172" t="s">
        <v>84</v>
      </c>
      <c r="H1511" s="177">
        <v>1</v>
      </c>
      <c r="I1511" s="178">
        <v>0</v>
      </c>
      <c r="J1511" s="176">
        <v>46069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-15</v>
      </c>
    </row>
    <row r="1512" spans="1:16" ht="19.5" hidden="1" customHeight="1">
      <c r="A1512" s="172" t="s">
        <v>2325</v>
      </c>
      <c r="B1512" s="176">
        <v>46075</v>
      </c>
      <c r="C1512" s="172" t="s">
        <v>92</v>
      </c>
      <c r="D1512" s="172" t="s">
        <v>96</v>
      </c>
      <c r="E1512" s="172" t="s">
        <v>58</v>
      </c>
      <c r="F1512" s="172" t="s">
        <v>1300</v>
      </c>
      <c r="G1512" s="172" t="s">
        <v>84</v>
      </c>
      <c r="H1512" s="177">
        <v>1</v>
      </c>
      <c r="I1512" s="178">
        <v>0</v>
      </c>
      <c r="J1512" s="176">
        <v>46069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0</v>
      </c>
    </row>
    <row r="1513" spans="1:16" ht="19.5" hidden="1" customHeight="1">
      <c r="A1513" s="172" t="s">
        <v>2325</v>
      </c>
      <c r="B1513" s="176">
        <v>46075</v>
      </c>
      <c r="C1513" s="172" t="s">
        <v>92</v>
      </c>
      <c r="D1513" s="172" t="s">
        <v>97</v>
      </c>
      <c r="E1513" s="172" t="s">
        <v>58</v>
      </c>
      <c r="F1513" s="172" t="s">
        <v>1300</v>
      </c>
      <c r="G1513" s="172" t="s">
        <v>84</v>
      </c>
      <c r="H1513" s="177">
        <v>1</v>
      </c>
      <c r="I1513" s="178">
        <v>0</v>
      </c>
      <c r="J1513" s="176">
        <v>46069</v>
      </c>
      <c r="K1513" s="172" t="s">
        <v>93</v>
      </c>
      <c r="L1513" s="172" t="s">
        <v>94</v>
      </c>
      <c r="M1513" s="179">
        <v>0</v>
      </c>
      <c r="N1513" s="177"/>
      <c r="O1513" s="177"/>
      <c r="P1513" s="180">
        <v>-56.94</v>
      </c>
    </row>
    <row r="1514" spans="1:16" ht="19.5" hidden="1" customHeight="1">
      <c r="A1514" s="172" t="s">
        <v>2325</v>
      </c>
      <c r="B1514" s="176">
        <v>46075</v>
      </c>
      <c r="C1514" s="172" t="s">
        <v>81</v>
      </c>
      <c r="D1514" s="172" t="s">
        <v>98</v>
      </c>
      <c r="E1514" s="172" t="s">
        <v>58</v>
      </c>
      <c r="F1514" s="172" t="s">
        <v>1300</v>
      </c>
      <c r="G1514" s="172" t="s">
        <v>84</v>
      </c>
      <c r="H1514" s="177">
        <v>1</v>
      </c>
      <c r="I1514" s="178">
        <v>0</v>
      </c>
      <c r="J1514" s="176">
        <v>46069</v>
      </c>
      <c r="K1514" s="172" t="s">
        <v>93</v>
      </c>
      <c r="L1514" s="172" t="s">
        <v>94</v>
      </c>
      <c r="M1514" s="179">
        <v>0</v>
      </c>
      <c r="N1514" s="177"/>
      <c r="O1514" s="177"/>
      <c r="P1514" s="180">
        <v>-15</v>
      </c>
    </row>
    <row r="1515" spans="1:16" ht="19.5" hidden="1" customHeight="1">
      <c r="A1515" s="172" t="s">
        <v>2326</v>
      </c>
      <c r="B1515" s="176">
        <v>46075</v>
      </c>
      <c r="C1515" s="172" t="s">
        <v>92</v>
      </c>
      <c r="D1515" s="172" t="s">
        <v>24</v>
      </c>
      <c r="E1515" s="172" t="s">
        <v>43</v>
      </c>
      <c r="F1515" s="172" t="s">
        <v>125</v>
      </c>
      <c r="G1515" s="172" t="s">
        <v>84</v>
      </c>
      <c r="H1515" s="177">
        <v>1</v>
      </c>
      <c r="I1515" s="178">
        <v>2500</v>
      </c>
      <c r="J1515" s="176">
        <v>46073</v>
      </c>
      <c r="K1515" s="172" t="s">
        <v>93</v>
      </c>
      <c r="L1515" s="172" t="s">
        <v>94</v>
      </c>
      <c r="M1515" s="179">
        <v>0.43</v>
      </c>
      <c r="N1515" s="177"/>
      <c r="O1515" s="177">
        <v>38</v>
      </c>
      <c r="P1515" s="180">
        <v>-122.35</v>
      </c>
    </row>
    <row r="1516" spans="1:16" ht="19.5" hidden="1" customHeight="1">
      <c r="A1516" s="172" t="s">
        <v>2326</v>
      </c>
      <c r="B1516" s="176">
        <v>46075</v>
      </c>
      <c r="C1516" s="172" t="s">
        <v>100</v>
      </c>
      <c r="D1516" s="172" t="s">
        <v>101</v>
      </c>
      <c r="E1516" s="172" t="s">
        <v>43</v>
      </c>
      <c r="F1516" s="172" t="s">
        <v>125</v>
      </c>
      <c r="G1516" s="172" t="s">
        <v>84</v>
      </c>
      <c r="H1516" s="177">
        <v>1</v>
      </c>
      <c r="I1516" s="178">
        <v>2500</v>
      </c>
      <c r="J1516" s="176">
        <v>46073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1349.52</v>
      </c>
    </row>
    <row r="1517" spans="1:16" ht="19.5" hidden="1" customHeight="1">
      <c r="A1517" s="172" t="s">
        <v>2326</v>
      </c>
      <c r="B1517" s="176">
        <v>46075</v>
      </c>
      <c r="C1517" s="172" t="s">
        <v>100</v>
      </c>
      <c r="D1517" s="172" t="s">
        <v>102</v>
      </c>
      <c r="E1517" s="172" t="s">
        <v>43</v>
      </c>
      <c r="F1517" s="172" t="s">
        <v>125</v>
      </c>
      <c r="G1517" s="172" t="s">
        <v>84</v>
      </c>
      <c r="H1517" s="177">
        <v>1</v>
      </c>
      <c r="I1517" s="178">
        <v>2500</v>
      </c>
      <c r="J1517" s="176">
        <v>46073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2326</v>
      </c>
      <c r="B1518" s="176">
        <v>46075</v>
      </c>
      <c r="C1518" s="172" t="s">
        <v>100</v>
      </c>
      <c r="D1518" s="172" t="s">
        <v>103</v>
      </c>
      <c r="E1518" s="172" t="s">
        <v>43</v>
      </c>
      <c r="F1518" s="172" t="s">
        <v>125</v>
      </c>
      <c r="G1518" s="172" t="s">
        <v>84</v>
      </c>
      <c r="H1518" s="177">
        <v>1</v>
      </c>
      <c r="I1518" s="178">
        <v>2500</v>
      </c>
      <c r="J1518" s="176">
        <v>46073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1150.48</v>
      </c>
    </row>
    <row r="1519" spans="1:16" ht="19.5" hidden="1" customHeight="1">
      <c r="A1519" s="172" t="s">
        <v>2326</v>
      </c>
      <c r="B1519" s="176">
        <v>46075</v>
      </c>
      <c r="C1519" s="172" t="s">
        <v>104</v>
      </c>
      <c r="D1519" s="172" t="s">
        <v>105</v>
      </c>
      <c r="E1519" s="172" t="s">
        <v>43</v>
      </c>
      <c r="F1519" s="172" t="s">
        <v>125</v>
      </c>
      <c r="G1519" s="172" t="s">
        <v>84</v>
      </c>
      <c r="H1519" s="177">
        <v>1</v>
      </c>
      <c r="I1519" s="178">
        <v>2500</v>
      </c>
      <c r="J1519" s="176">
        <v>46073</v>
      </c>
      <c r="K1519" s="172" t="s">
        <v>93</v>
      </c>
      <c r="L1519" s="172" t="s">
        <v>94</v>
      </c>
      <c r="M1519" s="179">
        <v>0.43</v>
      </c>
      <c r="N1519" s="177"/>
      <c r="O1519" s="177"/>
      <c r="P1519" s="180">
        <v>-1075</v>
      </c>
    </row>
    <row r="1520" spans="1:16" ht="19.5" hidden="1" customHeight="1">
      <c r="A1520" s="172" t="s">
        <v>2326</v>
      </c>
      <c r="B1520" s="176">
        <v>46075</v>
      </c>
      <c r="C1520" s="172" t="s">
        <v>81</v>
      </c>
      <c r="D1520" s="172" t="s">
        <v>95</v>
      </c>
      <c r="E1520" s="172" t="s">
        <v>43</v>
      </c>
      <c r="F1520" s="172" t="s">
        <v>125</v>
      </c>
      <c r="G1520" s="172" t="s">
        <v>84</v>
      </c>
      <c r="H1520" s="177">
        <v>1</v>
      </c>
      <c r="I1520" s="178">
        <v>2500</v>
      </c>
      <c r="J1520" s="176">
        <v>46073</v>
      </c>
      <c r="K1520" s="172" t="s">
        <v>93</v>
      </c>
      <c r="L1520" s="172" t="s">
        <v>94</v>
      </c>
      <c r="M1520" s="179">
        <v>0.43</v>
      </c>
      <c r="N1520" s="177"/>
      <c r="O1520" s="177"/>
      <c r="P1520" s="180">
        <v>-13.74</v>
      </c>
    </row>
    <row r="1521" spans="1:16" ht="19.5" hidden="1" customHeight="1">
      <c r="A1521" s="172" t="s">
        <v>2326</v>
      </c>
      <c r="B1521" s="176">
        <v>46075</v>
      </c>
      <c r="C1521" s="172" t="s">
        <v>81</v>
      </c>
      <c r="D1521" s="172" t="s">
        <v>82</v>
      </c>
      <c r="E1521" s="172" t="s">
        <v>43</v>
      </c>
      <c r="F1521" s="172" t="s">
        <v>125</v>
      </c>
      <c r="G1521" s="172" t="s">
        <v>84</v>
      </c>
      <c r="H1521" s="177">
        <v>1</v>
      </c>
      <c r="I1521" s="178">
        <v>0</v>
      </c>
      <c r="J1521" s="176">
        <v>46073</v>
      </c>
      <c r="K1521" s="172" t="s">
        <v>85</v>
      </c>
      <c r="L1521" s="172" t="s">
        <v>85</v>
      </c>
      <c r="M1521" s="179">
        <v>0</v>
      </c>
      <c r="N1521" s="177"/>
      <c r="O1521" s="177"/>
      <c r="P1521" s="180">
        <v>-17.27</v>
      </c>
    </row>
    <row r="1522" spans="1:16" ht="19.5" hidden="1" customHeight="1">
      <c r="A1522" s="172" t="s">
        <v>2327</v>
      </c>
      <c r="B1522" s="176">
        <v>46075</v>
      </c>
      <c r="C1522" s="172" t="s">
        <v>92</v>
      </c>
      <c r="D1522" s="172" t="s">
        <v>24</v>
      </c>
      <c r="E1522" s="172" t="s">
        <v>39</v>
      </c>
      <c r="F1522" s="172" t="s">
        <v>117</v>
      </c>
      <c r="G1522" s="172" t="s">
        <v>84</v>
      </c>
      <c r="H1522" s="177">
        <v>1</v>
      </c>
      <c r="I1522" s="178">
        <v>2450</v>
      </c>
      <c r="J1522" s="176">
        <v>46073</v>
      </c>
      <c r="K1522" s="172" t="s">
        <v>93</v>
      </c>
      <c r="L1522" s="172" t="s">
        <v>94</v>
      </c>
      <c r="M1522" s="179">
        <v>0.43</v>
      </c>
      <c r="N1522" s="177"/>
      <c r="O1522" s="177">
        <v>38</v>
      </c>
      <c r="P1522" s="180">
        <v>-121.25</v>
      </c>
    </row>
    <row r="1523" spans="1:16" ht="19.5" hidden="1" customHeight="1">
      <c r="A1523" s="172" t="s">
        <v>2327</v>
      </c>
      <c r="B1523" s="176">
        <v>46075</v>
      </c>
      <c r="C1523" s="172" t="s">
        <v>100</v>
      </c>
      <c r="D1523" s="172" t="s">
        <v>101</v>
      </c>
      <c r="E1523" s="172" t="s">
        <v>39</v>
      </c>
      <c r="F1523" s="172" t="s">
        <v>117</v>
      </c>
      <c r="G1523" s="172" t="s">
        <v>84</v>
      </c>
      <c r="H1523" s="177">
        <v>1</v>
      </c>
      <c r="I1523" s="178">
        <v>2450</v>
      </c>
      <c r="J1523" s="176">
        <v>46073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1170.31</v>
      </c>
    </row>
    <row r="1524" spans="1:16" ht="19.5" hidden="1" customHeight="1">
      <c r="A1524" s="172" t="s">
        <v>2327</v>
      </c>
      <c r="B1524" s="176">
        <v>46075</v>
      </c>
      <c r="C1524" s="172" t="s">
        <v>100</v>
      </c>
      <c r="D1524" s="172" t="s">
        <v>102</v>
      </c>
      <c r="E1524" s="172" t="s">
        <v>39</v>
      </c>
      <c r="F1524" s="172" t="s">
        <v>117</v>
      </c>
      <c r="G1524" s="172" t="s">
        <v>84</v>
      </c>
      <c r="H1524" s="177">
        <v>1</v>
      </c>
      <c r="I1524" s="178">
        <v>2450</v>
      </c>
      <c r="J1524" s="176">
        <v>46073</v>
      </c>
      <c r="K1524" s="172" t="s">
        <v>93</v>
      </c>
      <c r="L1524" s="172" t="s">
        <v>94</v>
      </c>
      <c r="M1524" s="179">
        <v>0</v>
      </c>
      <c r="N1524" s="177"/>
      <c r="O1524" s="177"/>
      <c r="P1524" s="180">
        <v>11.7</v>
      </c>
    </row>
    <row r="1525" spans="1:16" ht="19.5" hidden="1" customHeight="1">
      <c r="A1525" s="172" t="s">
        <v>2327</v>
      </c>
      <c r="B1525" s="176">
        <v>46075</v>
      </c>
      <c r="C1525" s="172" t="s">
        <v>100</v>
      </c>
      <c r="D1525" s="172" t="s">
        <v>103</v>
      </c>
      <c r="E1525" s="172" t="s">
        <v>39</v>
      </c>
      <c r="F1525" s="172" t="s">
        <v>117</v>
      </c>
      <c r="G1525" s="172" t="s">
        <v>84</v>
      </c>
      <c r="H1525" s="177">
        <v>1</v>
      </c>
      <c r="I1525" s="178">
        <v>2450</v>
      </c>
      <c r="J1525" s="176">
        <v>46073</v>
      </c>
      <c r="K1525" s="172" t="s">
        <v>93</v>
      </c>
      <c r="L1525" s="172" t="s">
        <v>94</v>
      </c>
      <c r="M1525" s="179">
        <v>0</v>
      </c>
      <c r="N1525" s="177"/>
      <c r="O1525" s="177"/>
      <c r="P1525" s="180">
        <v>1267.99</v>
      </c>
    </row>
    <row r="1526" spans="1:16" ht="19.5" hidden="1" customHeight="1">
      <c r="A1526" s="172" t="s">
        <v>2327</v>
      </c>
      <c r="B1526" s="176">
        <v>46075</v>
      </c>
      <c r="C1526" s="172" t="s">
        <v>104</v>
      </c>
      <c r="D1526" s="172" t="s">
        <v>105</v>
      </c>
      <c r="E1526" s="172" t="s">
        <v>39</v>
      </c>
      <c r="F1526" s="172" t="s">
        <v>117</v>
      </c>
      <c r="G1526" s="172" t="s">
        <v>84</v>
      </c>
      <c r="H1526" s="177">
        <v>1</v>
      </c>
      <c r="I1526" s="178">
        <v>2450</v>
      </c>
      <c r="J1526" s="176">
        <v>46073</v>
      </c>
      <c r="K1526" s="172" t="s">
        <v>93</v>
      </c>
      <c r="L1526" s="172" t="s">
        <v>94</v>
      </c>
      <c r="M1526" s="179">
        <v>0.43</v>
      </c>
      <c r="N1526" s="177"/>
      <c r="O1526" s="177"/>
      <c r="P1526" s="180">
        <v>-1053.5</v>
      </c>
    </row>
    <row r="1527" spans="1:16" ht="19.5" hidden="1" customHeight="1">
      <c r="A1527" s="172" t="s">
        <v>2327</v>
      </c>
      <c r="B1527" s="176">
        <v>46075</v>
      </c>
      <c r="C1527" s="172" t="s">
        <v>81</v>
      </c>
      <c r="D1527" s="172" t="s">
        <v>95</v>
      </c>
      <c r="E1527" s="172" t="s">
        <v>39</v>
      </c>
      <c r="F1527" s="172" t="s">
        <v>117</v>
      </c>
      <c r="G1527" s="172" t="s">
        <v>84</v>
      </c>
      <c r="H1527" s="177">
        <v>1</v>
      </c>
      <c r="I1527" s="178">
        <v>2450</v>
      </c>
      <c r="J1527" s="176">
        <v>46073</v>
      </c>
      <c r="K1527" s="172" t="s">
        <v>93</v>
      </c>
      <c r="L1527" s="172" t="s">
        <v>94</v>
      </c>
      <c r="M1527" s="179">
        <v>0.43</v>
      </c>
      <c r="N1527" s="177"/>
      <c r="O1527" s="177"/>
      <c r="P1527" s="180">
        <v>-11.4</v>
      </c>
    </row>
    <row r="1528" spans="1:16" ht="19.5" hidden="1" customHeight="1">
      <c r="A1528" s="172" t="s">
        <v>2328</v>
      </c>
      <c r="B1528" s="176">
        <v>46075</v>
      </c>
      <c r="C1528" s="172" t="s">
        <v>92</v>
      </c>
      <c r="D1528" s="172" t="s">
        <v>24</v>
      </c>
      <c r="E1528" s="172" t="s">
        <v>52</v>
      </c>
      <c r="F1528" s="172" t="s">
        <v>90</v>
      </c>
      <c r="G1528" s="172" t="s">
        <v>84</v>
      </c>
      <c r="H1528" s="177">
        <v>1</v>
      </c>
      <c r="I1528" s="178">
        <v>2500</v>
      </c>
      <c r="J1528" s="176">
        <v>46073</v>
      </c>
      <c r="K1528" s="172" t="s">
        <v>93</v>
      </c>
      <c r="L1528" s="172" t="s">
        <v>94</v>
      </c>
      <c r="M1528" s="179">
        <v>0.43</v>
      </c>
      <c r="N1528" s="177"/>
      <c r="O1528" s="177">
        <v>38</v>
      </c>
      <c r="P1528" s="180">
        <v>-136.99</v>
      </c>
    </row>
    <row r="1529" spans="1:16" ht="19.5" hidden="1" customHeight="1">
      <c r="A1529" s="172" t="s">
        <v>2328</v>
      </c>
      <c r="B1529" s="176">
        <v>46075</v>
      </c>
      <c r="C1529" s="172" t="s">
        <v>100</v>
      </c>
      <c r="D1529" s="172" t="s">
        <v>101</v>
      </c>
      <c r="E1529" s="172" t="s">
        <v>52</v>
      </c>
      <c r="F1529" s="172" t="s">
        <v>90</v>
      </c>
      <c r="G1529" s="172" t="s">
        <v>84</v>
      </c>
      <c r="H1529" s="177">
        <v>1</v>
      </c>
      <c r="I1529" s="178">
        <v>2500</v>
      </c>
      <c r="J1529" s="176">
        <v>46073</v>
      </c>
      <c r="K1529" s="172" t="s">
        <v>93</v>
      </c>
      <c r="L1529" s="172" t="s">
        <v>94</v>
      </c>
      <c r="M1529" s="179">
        <v>0</v>
      </c>
      <c r="N1529" s="177"/>
      <c r="O1529" s="177"/>
      <c r="P1529" s="180">
        <v>937.14</v>
      </c>
    </row>
    <row r="1530" spans="1:16" ht="19.5" hidden="1" customHeight="1">
      <c r="A1530" s="172" t="s">
        <v>2328</v>
      </c>
      <c r="B1530" s="176">
        <v>46075</v>
      </c>
      <c r="C1530" s="172" t="s">
        <v>100</v>
      </c>
      <c r="D1530" s="172" t="s">
        <v>102</v>
      </c>
      <c r="E1530" s="172" t="s">
        <v>52</v>
      </c>
      <c r="F1530" s="172" t="s">
        <v>90</v>
      </c>
      <c r="G1530" s="172" t="s">
        <v>84</v>
      </c>
      <c r="H1530" s="177">
        <v>1</v>
      </c>
      <c r="I1530" s="178">
        <v>2500</v>
      </c>
      <c r="J1530" s="176">
        <v>46073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9.3699999999999992</v>
      </c>
    </row>
    <row r="1531" spans="1:16" ht="19.5" hidden="1" customHeight="1">
      <c r="A1531" s="172" t="s">
        <v>2328</v>
      </c>
      <c r="B1531" s="176">
        <v>46075</v>
      </c>
      <c r="C1531" s="172" t="s">
        <v>100</v>
      </c>
      <c r="D1531" s="172" t="s">
        <v>103</v>
      </c>
      <c r="E1531" s="172" t="s">
        <v>52</v>
      </c>
      <c r="F1531" s="172" t="s">
        <v>90</v>
      </c>
      <c r="G1531" s="172" t="s">
        <v>84</v>
      </c>
      <c r="H1531" s="177">
        <v>1</v>
      </c>
      <c r="I1531" s="178">
        <v>2500</v>
      </c>
      <c r="J1531" s="176">
        <v>46073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1553.49</v>
      </c>
    </row>
    <row r="1532" spans="1:16" ht="19.5" hidden="1" customHeight="1">
      <c r="A1532" s="172" t="s">
        <v>2328</v>
      </c>
      <c r="B1532" s="176">
        <v>46075</v>
      </c>
      <c r="C1532" s="172" t="s">
        <v>104</v>
      </c>
      <c r="D1532" s="172" t="s">
        <v>105</v>
      </c>
      <c r="E1532" s="172" t="s">
        <v>52</v>
      </c>
      <c r="F1532" s="172" t="s">
        <v>90</v>
      </c>
      <c r="G1532" s="172" t="s">
        <v>84</v>
      </c>
      <c r="H1532" s="177">
        <v>1</v>
      </c>
      <c r="I1532" s="178">
        <v>2500</v>
      </c>
      <c r="J1532" s="176">
        <v>46073</v>
      </c>
      <c r="K1532" s="172" t="s">
        <v>93</v>
      </c>
      <c r="L1532" s="172" t="s">
        <v>94</v>
      </c>
      <c r="M1532" s="179">
        <v>0.43</v>
      </c>
      <c r="N1532" s="177"/>
      <c r="O1532" s="177"/>
      <c r="P1532" s="180">
        <v>-1075</v>
      </c>
    </row>
    <row r="1533" spans="1:16" ht="19.5" hidden="1" customHeight="1">
      <c r="A1533" s="172" t="s">
        <v>2328</v>
      </c>
      <c r="B1533" s="176">
        <v>46075</v>
      </c>
      <c r="C1533" s="172" t="s">
        <v>81</v>
      </c>
      <c r="D1533" s="172" t="s">
        <v>95</v>
      </c>
      <c r="E1533" s="172" t="s">
        <v>52</v>
      </c>
      <c r="F1533" s="172" t="s">
        <v>90</v>
      </c>
      <c r="G1533" s="172" t="s">
        <v>84</v>
      </c>
      <c r="H1533" s="177">
        <v>1</v>
      </c>
      <c r="I1533" s="178">
        <v>2500</v>
      </c>
      <c r="J1533" s="176">
        <v>46073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-25</v>
      </c>
    </row>
    <row r="1534" spans="1:16" ht="19.5" hidden="1" customHeight="1">
      <c r="A1534" s="172" t="s">
        <v>2329</v>
      </c>
      <c r="B1534" s="176">
        <v>46075</v>
      </c>
      <c r="C1534" s="172" t="s">
        <v>92</v>
      </c>
      <c r="D1534" s="172" t="s">
        <v>24</v>
      </c>
      <c r="E1534" s="172" t="s">
        <v>52</v>
      </c>
      <c r="F1534" s="172" t="s">
        <v>90</v>
      </c>
      <c r="G1534" s="172" t="s">
        <v>84</v>
      </c>
      <c r="H1534" s="177">
        <v>1</v>
      </c>
      <c r="I1534" s="178">
        <v>2350</v>
      </c>
      <c r="J1534" s="176">
        <v>46068</v>
      </c>
      <c r="K1534" s="172" t="s">
        <v>93</v>
      </c>
      <c r="L1534" s="172" t="s">
        <v>94</v>
      </c>
      <c r="M1534" s="179">
        <v>0.43</v>
      </c>
      <c r="N1534" s="177"/>
      <c r="O1534" s="177">
        <v>36</v>
      </c>
      <c r="P1534" s="180">
        <v>-119.74</v>
      </c>
    </row>
    <row r="1535" spans="1:16" ht="19.5" hidden="1" customHeight="1">
      <c r="A1535" s="172" t="s">
        <v>2329</v>
      </c>
      <c r="B1535" s="176">
        <v>46075</v>
      </c>
      <c r="C1535" s="172" t="s">
        <v>100</v>
      </c>
      <c r="D1535" s="172" t="s">
        <v>101</v>
      </c>
      <c r="E1535" s="172" t="s">
        <v>52</v>
      </c>
      <c r="F1535" s="172" t="s">
        <v>90</v>
      </c>
      <c r="G1535" s="172" t="s">
        <v>84</v>
      </c>
      <c r="H1535" s="177">
        <v>1</v>
      </c>
      <c r="I1535" s="178">
        <v>2350</v>
      </c>
      <c r="J1535" s="176">
        <v>46068</v>
      </c>
      <c r="K1535" s="172" t="s">
        <v>93</v>
      </c>
      <c r="L1535" s="172" t="s">
        <v>94</v>
      </c>
      <c r="M1535" s="179">
        <v>0</v>
      </c>
      <c r="N1535" s="177"/>
      <c r="O1535" s="177"/>
      <c r="P1535" s="180">
        <v>955.24</v>
      </c>
    </row>
    <row r="1536" spans="1:16" ht="19.5" hidden="1" customHeight="1">
      <c r="A1536" s="172" t="s">
        <v>2329</v>
      </c>
      <c r="B1536" s="176">
        <v>46075</v>
      </c>
      <c r="C1536" s="172" t="s">
        <v>100</v>
      </c>
      <c r="D1536" s="172" t="s">
        <v>102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2350</v>
      </c>
      <c r="J1536" s="176">
        <v>46068</v>
      </c>
      <c r="K1536" s="172" t="s">
        <v>93</v>
      </c>
      <c r="L1536" s="172" t="s">
        <v>94</v>
      </c>
      <c r="M1536" s="179">
        <v>0</v>
      </c>
      <c r="N1536" s="177"/>
      <c r="O1536" s="177"/>
      <c r="P1536" s="180">
        <v>9.5500000000000007</v>
      </c>
    </row>
    <row r="1537" spans="1:16" ht="19.5" hidden="1" customHeight="1">
      <c r="A1537" s="172" t="s">
        <v>2329</v>
      </c>
      <c r="B1537" s="176">
        <v>46075</v>
      </c>
      <c r="C1537" s="172" t="s">
        <v>100</v>
      </c>
      <c r="D1537" s="172" t="s">
        <v>103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2350</v>
      </c>
      <c r="J1537" s="176">
        <v>46068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1385.21</v>
      </c>
    </row>
    <row r="1538" spans="1:16" ht="19.5" hidden="1" customHeight="1">
      <c r="A1538" s="172" t="s">
        <v>2329</v>
      </c>
      <c r="B1538" s="176">
        <v>46075</v>
      </c>
      <c r="C1538" s="172" t="s">
        <v>104</v>
      </c>
      <c r="D1538" s="172" t="s">
        <v>105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2350</v>
      </c>
      <c r="J1538" s="176">
        <v>46068</v>
      </c>
      <c r="K1538" s="172" t="s">
        <v>93</v>
      </c>
      <c r="L1538" s="172" t="s">
        <v>94</v>
      </c>
      <c r="M1538" s="179">
        <v>0.43</v>
      </c>
      <c r="N1538" s="177"/>
      <c r="O1538" s="177"/>
      <c r="P1538" s="180">
        <v>-1010.5</v>
      </c>
    </row>
    <row r="1539" spans="1:16" ht="19.5" hidden="1" customHeight="1">
      <c r="A1539" s="172" t="s">
        <v>2329</v>
      </c>
      <c r="B1539" s="176">
        <v>46075</v>
      </c>
      <c r="C1539" s="172" t="s">
        <v>81</v>
      </c>
      <c r="D1539" s="172" t="s">
        <v>95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2350</v>
      </c>
      <c r="J1539" s="176">
        <v>46068</v>
      </c>
      <c r="K1539" s="172" t="s">
        <v>93</v>
      </c>
      <c r="L1539" s="172" t="s">
        <v>94</v>
      </c>
      <c r="M1539" s="179">
        <v>0.43</v>
      </c>
      <c r="N1539" s="177"/>
      <c r="O1539" s="177"/>
      <c r="P1539" s="180">
        <v>-22.94</v>
      </c>
    </row>
    <row r="1540" spans="1:16" ht="19.5" hidden="1" customHeight="1">
      <c r="A1540" s="172" t="s">
        <v>2329</v>
      </c>
      <c r="B1540" s="176">
        <v>46075</v>
      </c>
      <c r="C1540" s="172" t="s">
        <v>81</v>
      </c>
      <c r="D1540" s="172" t="s">
        <v>82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0</v>
      </c>
      <c r="J1540" s="176">
        <v>46068</v>
      </c>
      <c r="K1540" s="172" t="s">
        <v>85</v>
      </c>
      <c r="L1540" s="172" t="s">
        <v>85</v>
      </c>
      <c r="M1540" s="179">
        <v>0</v>
      </c>
      <c r="N1540" s="177"/>
      <c r="O1540" s="177"/>
      <c r="P1540" s="180">
        <v>-18.149999999999999</v>
      </c>
    </row>
    <row r="1541" spans="1:16" ht="19.5" hidden="1" customHeight="1">
      <c r="A1541" s="172" t="s">
        <v>2330</v>
      </c>
      <c r="B1541" s="176">
        <v>46075</v>
      </c>
      <c r="C1541" s="172" t="s">
        <v>92</v>
      </c>
      <c r="D1541" s="172" t="s">
        <v>24</v>
      </c>
      <c r="E1541" s="172" t="s">
        <v>43</v>
      </c>
      <c r="F1541" s="172" t="s">
        <v>125</v>
      </c>
      <c r="G1541" s="172" t="s">
        <v>84</v>
      </c>
      <c r="H1541" s="177">
        <v>1</v>
      </c>
      <c r="I1541" s="178">
        <v>2350</v>
      </c>
      <c r="J1541" s="176">
        <v>46070</v>
      </c>
      <c r="K1541" s="172" t="s">
        <v>93</v>
      </c>
      <c r="L1541" s="172" t="s">
        <v>94</v>
      </c>
      <c r="M1541" s="179">
        <v>0.43</v>
      </c>
      <c r="N1541" s="177"/>
      <c r="O1541" s="177">
        <v>39</v>
      </c>
      <c r="P1541" s="180">
        <v>-125.62</v>
      </c>
    </row>
    <row r="1542" spans="1:16" ht="19.5" hidden="1" customHeight="1">
      <c r="A1542" s="172" t="s">
        <v>2330</v>
      </c>
      <c r="B1542" s="176">
        <v>46075</v>
      </c>
      <c r="C1542" s="172" t="s">
        <v>100</v>
      </c>
      <c r="D1542" s="172" t="s">
        <v>101</v>
      </c>
      <c r="E1542" s="172" t="s">
        <v>43</v>
      </c>
      <c r="F1542" s="172" t="s">
        <v>125</v>
      </c>
      <c r="G1542" s="172" t="s">
        <v>84</v>
      </c>
      <c r="H1542" s="177">
        <v>1</v>
      </c>
      <c r="I1542" s="178">
        <v>2350</v>
      </c>
      <c r="J1542" s="176">
        <v>46070</v>
      </c>
      <c r="K1542" s="172" t="s">
        <v>93</v>
      </c>
      <c r="L1542" s="172" t="s">
        <v>94</v>
      </c>
      <c r="M1542" s="179">
        <v>0</v>
      </c>
      <c r="N1542" s="177"/>
      <c r="O1542" s="177"/>
      <c r="P1542" s="180">
        <v>1052.3800000000001</v>
      </c>
    </row>
    <row r="1543" spans="1:16" ht="19.5" hidden="1" customHeight="1">
      <c r="A1543" s="172" t="s">
        <v>2330</v>
      </c>
      <c r="B1543" s="176">
        <v>46075</v>
      </c>
      <c r="C1543" s="172" t="s">
        <v>100</v>
      </c>
      <c r="D1543" s="172" t="s">
        <v>102</v>
      </c>
      <c r="E1543" s="172" t="s">
        <v>43</v>
      </c>
      <c r="F1543" s="172" t="s">
        <v>125</v>
      </c>
      <c r="G1543" s="172" t="s">
        <v>84</v>
      </c>
      <c r="H1543" s="177">
        <v>1</v>
      </c>
      <c r="I1543" s="178">
        <v>2350</v>
      </c>
      <c r="J1543" s="176">
        <v>46070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10.52</v>
      </c>
    </row>
    <row r="1544" spans="1:16" ht="19.5" hidden="1" customHeight="1">
      <c r="A1544" s="172" t="s">
        <v>2330</v>
      </c>
      <c r="B1544" s="176">
        <v>46075</v>
      </c>
      <c r="C1544" s="172" t="s">
        <v>100</v>
      </c>
      <c r="D1544" s="172" t="s">
        <v>103</v>
      </c>
      <c r="E1544" s="172" t="s">
        <v>43</v>
      </c>
      <c r="F1544" s="172" t="s">
        <v>125</v>
      </c>
      <c r="G1544" s="172" t="s">
        <v>84</v>
      </c>
      <c r="H1544" s="177">
        <v>1</v>
      </c>
      <c r="I1544" s="178">
        <v>2350</v>
      </c>
      <c r="J1544" s="176">
        <v>46070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1287.0999999999999</v>
      </c>
    </row>
    <row r="1545" spans="1:16" ht="19.5" hidden="1" customHeight="1">
      <c r="A1545" s="172" t="s">
        <v>2330</v>
      </c>
      <c r="B1545" s="176">
        <v>46075</v>
      </c>
      <c r="C1545" s="172" t="s">
        <v>104</v>
      </c>
      <c r="D1545" s="172" t="s">
        <v>105</v>
      </c>
      <c r="E1545" s="172" t="s">
        <v>43</v>
      </c>
      <c r="F1545" s="172" t="s">
        <v>125</v>
      </c>
      <c r="G1545" s="172" t="s">
        <v>84</v>
      </c>
      <c r="H1545" s="177">
        <v>1</v>
      </c>
      <c r="I1545" s="178">
        <v>2350</v>
      </c>
      <c r="J1545" s="176">
        <v>46070</v>
      </c>
      <c r="K1545" s="172" t="s">
        <v>93</v>
      </c>
      <c r="L1545" s="172" t="s">
        <v>94</v>
      </c>
      <c r="M1545" s="179">
        <v>0.43</v>
      </c>
      <c r="N1545" s="177"/>
      <c r="O1545" s="177"/>
      <c r="P1545" s="180">
        <v>-1010.5</v>
      </c>
    </row>
    <row r="1546" spans="1:16" ht="19.5" hidden="1" customHeight="1">
      <c r="A1546" s="172" t="s">
        <v>2330</v>
      </c>
      <c r="B1546" s="176">
        <v>46075</v>
      </c>
      <c r="C1546" s="172" t="s">
        <v>81</v>
      </c>
      <c r="D1546" s="172" t="s">
        <v>95</v>
      </c>
      <c r="E1546" s="172" t="s">
        <v>43</v>
      </c>
      <c r="F1546" s="172" t="s">
        <v>125</v>
      </c>
      <c r="G1546" s="172" t="s">
        <v>84</v>
      </c>
      <c r="H1546" s="177">
        <v>1</v>
      </c>
      <c r="I1546" s="178">
        <v>2350</v>
      </c>
      <c r="J1546" s="176">
        <v>46070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-17.62</v>
      </c>
    </row>
    <row r="1547" spans="1:16" ht="19.5" hidden="1" customHeight="1">
      <c r="A1547" s="172" t="s">
        <v>2331</v>
      </c>
      <c r="B1547" s="176">
        <v>46075</v>
      </c>
      <c r="C1547" s="172" t="s">
        <v>92</v>
      </c>
      <c r="D1547" s="172" t="s">
        <v>24</v>
      </c>
      <c r="E1547" s="172" t="s">
        <v>55</v>
      </c>
      <c r="F1547" s="172" t="s">
        <v>1272</v>
      </c>
      <c r="G1547" s="172" t="s">
        <v>84</v>
      </c>
      <c r="H1547" s="177">
        <v>1</v>
      </c>
      <c r="I1547" s="178">
        <v>2400</v>
      </c>
      <c r="J1547" s="176">
        <v>46070</v>
      </c>
      <c r="K1547" s="172" t="s">
        <v>93</v>
      </c>
      <c r="L1547" s="172" t="s">
        <v>94</v>
      </c>
      <c r="M1547" s="179">
        <v>0.43</v>
      </c>
      <c r="N1547" s="177"/>
      <c r="O1547" s="177">
        <v>39</v>
      </c>
      <c r="P1547" s="180">
        <v>-141.87</v>
      </c>
    </row>
    <row r="1548" spans="1:16" ht="19.5" hidden="1" customHeight="1">
      <c r="A1548" s="172" t="s">
        <v>2331</v>
      </c>
      <c r="B1548" s="176">
        <v>46075</v>
      </c>
      <c r="C1548" s="172" t="s">
        <v>100</v>
      </c>
      <c r="D1548" s="172" t="s">
        <v>101</v>
      </c>
      <c r="E1548" s="172" t="s">
        <v>55</v>
      </c>
      <c r="F1548" s="172" t="s">
        <v>1272</v>
      </c>
      <c r="G1548" s="172" t="s">
        <v>84</v>
      </c>
      <c r="H1548" s="177">
        <v>1</v>
      </c>
      <c r="I1548" s="178">
        <v>2400</v>
      </c>
      <c r="J1548" s="176">
        <v>46070</v>
      </c>
      <c r="K1548" s="172" t="s">
        <v>93</v>
      </c>
      <c r="L1548" s="172" t="s">
        <v>94</v>
      </c>
      <c r="M1548" s="179">
        <v>0</v>
      </c>
      <c r="N1548" s="177"/>
      <c r="O1548" s="177"/>
      <c r="P1548" s="180">
        <v>1169.52</v>
      </c>
    </row>
    <row r="1549" spans="1:16" ht="19.5" hidden="1" customHeight="1">
      <c r="A1549" s="172" t="s">
        <v>2331</v>
      </c>
      <c r="B1549" s="176">
        <v>46075</v>
      </c>
      <c r="C1549" s="172" t="s">
        <v>100</v>
      </c>
      <c r="D1549" s="172" t="s">
        <v>102</v>
      </c>
      <c r="E1549" s="172" t="s">
        <v>55</v>
      </c>
      <c r="F1549" s="172" t="s">
        <v>1272</v>
      </c>
      <c r="G1549" s="172" t="s">
        <v>84</v>
      </c>
      <c r="H1549" s="177">
        <v>1</v>
      </c>
      <c r="I1549" s="178">
        <v>2400</v>
      </c>
      <c r="J1549" s="176">
        <v>46070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11.7</v>
      </c>
    </row>
    <row r="1550" spans="1:16" ht="19.5" hidden="1" customHeight="1">
      <c r="A1550" s="172" t="s">
        <v>2331</v>
      </c>
      <c r="B1550" s="176">
        <v>46075</v>
      </c>
      <c r="C1550" s="172" t="s">
        <v>100</v>
      </c>
      <c r="D1550" s="172" t="s">
        <v>103</v>
      </c>
      <c r="E1550" s="172" t="s">
        <v>55</v>
      </c>
      <c r="F1550" s="172" t="s">
        <v>1272</v>
      </c>
      <c r="G1550" s="172" t="s">
        <v>84</v>
      </c>
      <c r="H1550" s="177">
        <v>1</v>
      </c>
      <c r="I1550" s="178">
        <v>2400</v>
      </c>
      <c r="J1550" s="176">
        <v>46070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1218.78</v>
      </c>
    </row>
    <row r="1551" spans="1:16" ht="19.5" hidden="1" customHeight="1">
      <c r="A1551" s="172" t="s">
        <v>2331</v>
      </c>
      <c r="B1551" s="176">
        <v>46075</v>
      </c>
      <c r="C1551" s="172" t="s">
        <v>104</v>
      </c>
      <c r="D1551" s="172" t="s">
        <v>105</v>
      </c>
      <c r="E1551" s="172" t="s">
        <v>55</v>
      </c>
      <c r="F1551" s="172" t="s">
        <v>1272</v>
      </c>
      <c r="G1551" s="172" t="s">
        <v>84</v>
      </c>
      <c r="H1551" s="177">
        <v>1</v>
      </c>
      <c r="I1551" s="178">
        <v>2400</v>
      </c>
      <c r="J1551" s="176">
        <v>46070</v>
      </c>
      <c r="K1551" s="172" t="s">
        <v>93</v>
      </c>
      <c r="L1551" s="172" t="s">
        <v>94</v>
      </c>
      <c r="M1551" s="179">
        <v>0.43</v>
      </c>
      <c r="N1551" s="177"/>
      <c r="O1551" s="177"/>
      <c r="P1551" s="180">
        <v>-1032</v>
      </c>
    </row>
    <row r="1552" spans="1:16" ht="19.5" hidden="1" customHeight="1">
      <c r="A1552" s="172" t="s">
        <v>2331</v>
      </c>
      <c r="B1552" s="176">
        <v>46075</v>
      </c>
      <c r="C1552" s="172" t="s">
        <v>81</v>
      </c>
      <c r="D1552" s="172" t="s">
        <v>95</v>
      </c>
      <c r="E1552" s="172" t="s">
        <v>55</v>
      </c>
      <c r="F1552" s="172" t="s">
        <v>1272</v>
      </c>
      <c r="G1552" s="172" t="s">
        <v>84</v>
      </c>
      <c r="H1552" s="177">
        <v>1</v>
      </c>
      <c r="I1552" s="178">
        <v>2400</v>
      </c>
      <c r="J1552" s="176">
        <v>46070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-17.45</v>
      </c>
    </row>
    <row r="1553" spans="1:16" ht="19.5" hidden="1" customHeight="1">
      <c r="A1553" s="172" t="s">
        <v>2332</v>
      </c>
      <c r="B1553" s="176">
        <v>46075</v>
      </c>
      <c r="C1553" s="172" t="s">
        <v>92</v>
      </c>
      <c r="D1553" s="172" t="s">
        <v>24</v>
      </c>
      <c r="E1553" s="172" t="s">
        <v>56</v>
      </c>
      <c r="F1553" s="172" t="s">
        <v>1213</v>
      </c>
      <c r="G1553" s="172" t="s">
        <v>84</v>
      </c>
      <c r="H1553" s="177">
        <v>1</v>
      </c>
      <c r="I1553" s="178">
        <v>2400</v>
      </c>
      <c r="J1553" s="176">
        <v>46072</v>
      </c>
      <c r="K1553" s="172" t="s">
        <v>93</v>
      </c>
      <c r="L1553" s="172" t="s">
        <v>94</v>
      </c>
      <c r="M1553" s="179">
        <v>0.43</v>
      </c>
      <c r="N1553" s="177"/>
      <c r="O1553" s="177">
        <v>38</v>
      </c>
      <c r="P1553" s="180">
        <v>-134.79</v>
      </c>
    </row>
    <row r="1554" spans="1:16" ht="19.5" hidden="1" customHeight="1">
      <c r="A1554" s="172" t="s">
        <v>2332</v>
      </c>
      <c r="B1554" s="176">
        <v>46075</v>
      </c>
      <c r="C1554" s="172" t="s">
        <v>100</v>
      </c>
      <c r="D1554" s="172" t="s">
        <v>101</v>
      </c>
      <c r="E1554" s="172" t="s">
        <v>56</v>
      </c>
      <c r="F1554" s="172" t="s">
        <v>1213</v>
      </c>
      <c r="G1554" s="172" t="s">
        <v>84</v>
      </c>
      <c r="H1554" s="177">
        <v>1</v>
      </c>
      <c r="I1554" s="178">
        <v>2400</v>
      </c>
      <c r="J1554" s="176">
        <v>46072</v>
      </c>
      <c r="K1554" s="172" t="s">
        <v>93</v>
      </c>
      <c r="L1554" s="172" t="s">
        <v>94</v>
      </c>
      <c r="M1554" s="179">
        <v>0</v>
      </c>
      <c r="N1554" s="177"/>
      <c r="O1554" s="177"/>
      <c r="P1554" s="180">
        <v>1107.4100000000001</v>
      </c>
    </row>
    <row r="1555" spans="1:16" ht="19.5" hidden="1" customHeight="1">
      <c r="A1555" s="172" t="s">
        <v>2332</v>
      </c>
      <c r="B1555" s="176">
        <v>46075</v>
      </c>
      <c r="C1555" s="172" t="s">
        <v>100</v>
      </c>
      <c r="D1555" s="172" t="s">
        <v>102</v>
      </c>
      <c r="E1555" s="172" t="s">
        <v>56</v>
      </c>
      <c r="F1555" s="172" t="s">
        <v>1213</v>
      </c>
      <c r="G1555" s="172" t="s">
        <v>84</v>
      </c>
      <c r="H1555" s="177">
        <v>1</v>
      </c>
      <c r="I1555" s="178">
        <v>2400</v>
      </c>
      <c r="J1555" s="176">
        <v>46072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11.07</v>
      </c>
    </row>
    <row r="1556" spans="1:16" ht="19.5" hidden="1" customHeight="1">
      <c r="A1556" s="172" t="s">
        <v>2332</v>
      </c>
      <c r="B1556" s="176">
        <v>46075</v>
      </c>
      <c r="C1556" s="172" t="s">
        <v>100</v>
      </c>
      <c r="D1556" s="172" t="s">
        <v>103</v>
      </c>
      <c r="E1556" s="172" t="s">
        <v>56</v>
      </c>
      <c r="F1556" s="172" t="s">
        <v>1213</v>
      </c>
      <c r="G1556" s="172" t="s">
        <v>84</v>
      </c>
      <c r="H1556" s="177">
        <v>1</v>
      </c>
      <c r="I1556" s="178">
        <v>2400</v>
      </c>
      <c r="J1556" s="176">
        <v>46072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1281.52</v>
      </c>
    </row>
    <row r="1557" spans="1:16" ht="19.5" hidden="1" customHeight="1">
      <c r="A1557" s="172" t="s">
        <v>2332</v>
      </c>
      <c r="B1557" s="176">
        <v>46075</v>
      </c>
      <c r="C1557" s="172" t="s">
        <v>104</v>
      </c>
      <c r="D1557" s="172" t="s">
        <v>105</v>
      </c>
      <c r="E1557" s="172" t="s">
        <v>56</v>
      </c>
      <c r="F1557" s="172" t="s">
        <v>1213</v>
      </c>
      <c r="G1557" s="172" t="s">
        <v>84</v>
      </c>
      <c r="H1557" s="177">
        <v>1</v>
      </c>
      <c r="I1557" s="178">
        <v>2400</v>
      </c>
      <c r="J1557" s="176">
        <v>46072</v>
      </c>
      <c r="K1557" s="172" t="s">
        <v>93</v>
      </c>
      <c r="L1557" s="172" t="s">
        <v>94</v>
      </c>
      <c r="M1557" s="179">
        <v>0.43</v>
      </c>
      <c r="N1557" s="177"/>
      <c r="O1557" s="177"/>
      <c r="P1557" s="180">
        <v>-1032</v>
      </c>
    </row>
    <row r="1558" spans="1:16" ht="19.5" hidden="1" customHeight="1">
      <c r="A1558" s="172" t="s">
        <v>2332</v>
      </c>
      <c r="B1558" s="176">
        <v>46075</v>
      </c>
      <c r="C1558" s="172" t="s">
        <v>81</v>
      </c>
      <c r="D1558" s="172" t="s">
        <v>95</v>
      </c>
      <c r="E1558" s="172" t="s">
        <v>56</v>
      </c>
      <c r="F1558" s="172" t="s">
        <v>1213</v>
      </c>
      <c r="G1558" s="172" t="s">
        <v>84</v>
      </c>
      <c r="H1558" s="177">
        <v>1</v>
      </c>
      <c r="I1558" s="178">
        <v>2400</v>
      </c>
      <c r="J1558" s="176">
        <v>46072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-25</v>
      </c>
    </row>
    <row r="1559" spans="1:16" ht="19.5" hidden="1" customHeight="1">
      <c r="A1559" s="172" t="s">
        <v>2333</v>
      </c>
      <c r="B1559" s="176">
        <v>46075</v>
      </c>
      <c r="C1559" s="172" t="s">
        <v>92</v>
      </c>
      <c r="D1559" s="172" t="s">
        <v>24</v>
      </c>
      <c r="E1559" s="172" t="s">
        <v>55</v>
      </c>
      <c r="F1559" s="172" t="s">
        <v>1272</v>
      </c>
      <c r="G1559" s="172" t="s">
        <v>84</v>
      </c>
      <c r="H1559" s="177">
        <v>1</v>
      </c>
      <c r="I1559" s="178">
        <v>2400</v>
      </c>
      <c r="J1559" s="176">
        <v>46069</v>
      </c>
      <c r="K1559" s="172" t="s">
        <v>93</v>
      </c>
      <c r="L1559" s="172" t="s">
        <v>94</v>
      </c>
      <c r="M1559" s="179">
        <v>0.43</v>
      </c>
      <c r="N1559" s="177"/>
      <c r="O1559" s="177">
        <v>37</v>
      </c>
      <c r="P1559" s="180">
        <v>-127.72</v>
      </c>
    </row>
    <row r="1560" spans="1:16" ht="19.5" hidden="1" customHeight="1">
      <c r="A1560" s="172" t="s">
        <v>2333</v>
      </c>
      <c r="B1560" s="176">
        <v>46075</v>
      </c>
      <c r="C1560" s="172" t="s">
        <v>100</v>
      </c>
      <c r="D1560" s="172" t="s">
        <v>101</v>
      </c>
      <c r="E1560" s="172" t="s">
        <v>55</v>
      </c>
      <c r="F1560" s="172" t="s">
        <v>1272</v>
      </c>
      <c r="G1560" s="172" t="s">
        <v>84</v>
      </c>
      <c r="H1560" s="177">
        <v>1</v>
      </c>
      <c r="I1560" s="178">
        <v>2400</v>
      </c>
      <c r="J1560" s="176">
        <v>46069</v>
      </c>
      <c r="K1560" s="172" t="s">
        <v>93</v>
      </c>
      <c r="L1560" s="172" t="s">
        <v>94</v>
      </c>
      <c r="M1560" s="179">
        <v>0</v>
      </c>
      <c r="N1560" s="177"/>
      <c r="O1560" s="177"/>
      <c r="P1560" s="180">
        <v>1192.3800000000001</v>
      </c>
    </row>
    <row r="1561" spans="1:16" ht="19.5" hidden="1" customHeight="1">
      <c r="A1561" s="172" t="s">
        <v>2333</v>
      </c>
      <c r="B1561" s="176">
        <v>46075</v>
      </c>
      <c r="C1561" s="172" t="s">
        <v>100</v>
      </c>
      <c r="D1561" s="172" t="s">
        <v>102</v>
      </c>
      <c r="E1561" s="172" t="s">
        <v>55</v>
      </c>
      <c r="F1561" s="172" t="s">
        <v>1272</v>
      </c>
      <c r="G1561" s="172" t="s">
        <v>84</v>
      </c>
      <c r="H1561" s="177">
        <v>1</v>
      </c>
      <c r="I1561" s="178">
        <v>2400</v>
      </c>
      <c r="J1561" s="176">
        <v>46069</v>
      </c>
      <c r="K1561" s="172" t="s">
        <v>93</v>
      </c>
      <c r="L1561" s="172" t="s">
        <v>94</v>
      </c>
      <c r="M1561" s="179">
        <v>0</v>
      </c>
      <c r="N1561" s="177"/>
      <c r="O1561" s="177"/>
      <c r="P1561" s="180">
        <v>0</v>
      </c>
    </row>
    <row r="1562" spans="1:16" ht="19.5" hidden="1" customHeight="1">
      <c r="A1562" s="172" t="s">
        <v>2333</v>
      </c>
      <c r="B1562" s="176">
        <v>46075</v>
      </c>
      <c r="C1562" s="172" t="s">
        <v>100</v>
      </c>
      <c r="D1562" s="172" t="s">
        <v>103</v>
      </c>
      <c r="E1562" s="172" t="s">
        <v>55</v>
      </c>
      <c r="F1562" s="172" t="s">
        <v>1272</v>
      </c>
      <c r="G1562" s="172" t="s">
        <v>84</v>
      </c>
      <c r="H1562" s="177">
        <v>1</v>
      </c>
      <c r="I1562" s="178">
        <v>2400</v>
      </c>
      <c r="J1562" s="176">
        <v>46069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1207.6199999999999</v>
      </c>
    </row>
    <row r="1563" spans="1:16" ht="19.5" hidden="1" customHeight="1">
      <c r="A1563" s="172" t="s">
        <v>2333</v>
      </c>
      <c r="B1563" s="176">
        <v>46075</v>
      </c>
      <c r="C1563" s="172" t="s">
        <v>104</v>
      </c>
      <c r="D1563" s="172" t="s">
        <v>105</v>
      </c>
      <c r="E1563" s="172" t="s">
        <v>55</v>
      </c>
      <c r="F1563" s="172" t="s">
        <v>1272</v>
      </c>
      <c r="G1563" s="172" t="s">
        <v>84</v>
      </c>
      <c r="H1563" s="177">
        <v>1</v>
      </c>
      <c r="I1563" s="178">
        <v>2400</v>
      </c>
      <c r="J1563" s="176">
        <v>46069</v>
      </c>
      <c r="K1563" s="172" t="s">
        <v>93</v>
      </c>
      <c r="L1563" s="172" t="s">
        <v>94</v>
      </c>
      <c r="M1563" s="179">
        <v>0.43</v>
      </c>
      <c r="N1563" s="177"/>
      <c r="O1563" s="177"/>
      <c r="P1563" s="180">
        <v>-1032</v>
      </c>
    </row>
    <row r="1564" spans="1:16" ht="19.5" hidden="1" customHeight="1">
      <c r="A1564" s="172" t="s">
        <v>2333</v>
      </c>
      <c r="B1564" s="176">
        <v>46075</v>
      </c>
      <c r="C1564" s="172" t="s">
        <v>81</v>
      </c>
      <c r="D1564" s="172" t="s">
        <v>95</v>
      </c>
      <c r="E1564" s="172" t="s">
        <v>55</v>
      </c>
      <c r="F1564" s="172" t="s">
        <v>1272</v>
      </c>
      <c r="G1564" s="172" t="s">
        <v>84</v>
      </c>
      <c r="H1564" s="177">
        <v>1</v>
      </c>
      <c r="I1564" s="178">
        <v>2400</v>
      </c>
      <c r="J1564" s="176">
        <v>46069</v>
      </c>
      <c r="K1564" s="172" t="s">
        <v>93</v>
      </c>
      <c r="L1564" s="172" t="s">
        <v>94</v>
      </c>
      <c r="M1564" s="179">
        <v>0.43</v>
      </c>
      <c r="N1564" s="177"/>
      <c r="O1564" s="177"/>
      <c r="P1564" s="180">
        <v>-11.77</v>
      </c>
    </row>
    <row r="1565" spans="1:16" ht="19.5" hidden="1" customHeight="1">
      <c r="A1565" s="172" t="s">
        <v>2334</v>
      </c>
      <c r="B1565" s="176">
        <v>46075</v>
      </c>
      <c r="C1565" s="172" t="s">
        <v>92</v>
      </c>
      <c r="D1565" s="172" t="s">
        <v>24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0</v>
      </c>
      <c r="J1565" s="176">
        <v>46070</v>
      </c>
      <c r="K1565" s="172" t="s">
        <v>93</v>
      </c>
      <c r="L1565" s="172" t="s">
        <v>94</v>
      </c>
      <c r="M1565" s="179">
        <v>0</v>
      </c>
      <c r="N1565" s="177"/>
      <c r="O1565" s="177">
        <v>39</v>
      </c>
      <c r="P1565" s="180">
        <v>-56.94</v>
      </c>
    </row>
    <row r="1566" spans="1:16" ht="19.5" hidden="1" customHeight="1">
      <c r="A1566" s="172" t="s">
        <v>2334</v>
      </c>
      <c r="B1566" s="176">
        <v>46075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0</v>
      </c>
      <c r="J1566" s="176">
        <v>46070</v>
      </c>
      <c r="K1566" s="172" t="s">
        <v>93</v>
      </c>
      <c r="L1566" s="172" t="s">
        <v>94</v>
      </c>
      <c r="M1566" s="179">
        <v>0</v>
      </c>
      <c r="N1566" s="177"/>
      <c r="O1566" s="177"/>
      <c r="P1566" s="180">
        <v>-13.54</v>
      </c>
    </row>
    <row r="1567" spans="1:16" ht="19.5" hidden="1" customHeight="1">
      <c r="A1567" s="172" t="s">
        <v>2330</v>
      </c>
      <c r="B1567" s="176">
        <v>46075</v>
      </c>
      <c r="C1567" s="172" t="s">
        <v>81</v>
      </c>
      <c r="D1567" s="172" t="s">
        <v>82</v>
      </c>
      <c r="E1567" s="172" t="s">
        <v>43</v>
      </c>
      <c r="F1567" s="172" t="s">
        <v>125</v>
      </c>
      <c r="G1567" s="172" t="s">
        <v>84</v>
      </c>
      <c r="H1567" s="177">
        <v>1</v>
      </c>
      <c r="I1567" s="178">
        <v>0</v>
      </c>
      <c r="J1567" s="176">
        <v>46070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-20</v>
      </c>
    </row>
    <row r="1568" spans="1:16" ht="19.5" hidden="1" customHeight="1">
      <c r="A1568" s="172" t="s">
        <v>2331</v>
      </c>
      <c r="B1568" s="176">
        <v>46075</v>
      </c>
      <c r="C1568" s="172" t="s">
        <v>81</v>
      </c>
      <c r="D1568" s="172" t="s">
        <v>82</v>
      </c>
      <c r="E1568" s="172" t="s">
        <v>55</v>
      </c>
      <c r="F1568" s="172" t="s">
        <v>1272</v>
      </c>
      <c r="G1568" s="172" t="s">
        <v>84</v>
      </c>
      <c r="H1568" s="177">
        <v>1</v>
      </c>
      <c r="I1568" s="178">
        <v>0</v>
      </c>
      <c r="J1568" s="176">
        <v>46070</v>
      </c>
      <c r="K1568" s="172" t="s">
        <v>85</v>
      </c>
      <c r="L1568" s="172" t="s">
        <v>85</v>
      </c>
      <c r="M1568" s="179">
        <v>0</v>
      </c>
      <c r="N1568" s="177"/>
      <c r="O1568" s="177"/>
      <c r="P1568" s="180">
        <v>-22.22</v>
      </c>
    </row>
    <row r="1569" spans="1:16" ht="19.5" hidden="1" customHeight="1">
      <c r="A1569" s="172" t="s">
        <v>2334</v>
      </c>
      <c r="B1569" s="176">
        <v>46075</v>
      </c>
      <c r="C1569" s="172" t="s">
        <v>92</v>
      </c>
      <c r="D1569" s="172" t="s">
        <v>96</v>
      </c>
      <c r="E1569" s="172" t="s">
        <v>52</v>
      </c>
      <c r="F1569" s="172" t="s">
        <v>90</v>
      </c>
      <c r="G1569" s="172" t="s">
        <v>84</v>
      </c>
      <c r="H1569" s="177">
        <v>1</v>
      </c>
      <c r="I1569" s="178">
        <v>0</v>
      </c>
      <c r="J1569" s="176">
        <v>46070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0</v>
      </c>
    </row>
    <row r="1570" spans="1:16" ht="19.5" hidden="1" customHeight="1">
      <c r="A1570" s="172" t="s">
        <v>2334</v>
      </c>
      <c r="B1570" s="176">
        <v>46075</v>
      </c>
      <c r="C1570" s="172" t="s">
        <v>92</v>
      </c>
      <c r="D1570" s="172" t="s">
        <v>97</v>
      </c>
      <c r="E1570" s="172" t="s">
        <v>52</v>
      </c>
      <c r="F1570" s="172" t="s">
        <v>90</v>
      </c>
      <c r="G1570" s="172" t="s">
        <v>84</v>
      </c>
      <c r="H1570" s="177">
        <v>1</v>
      </c>
      <c r="I1570" s="178">
        <v>0</v>
      </c>
      <c r="J1570" s="176">
        <v>46070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-56.94</v>
      </c>
    </row>
    <row r="1571" spans="1:16" ht="19.5" hidden="1" customHeight="1">
      <c r="A1571" s="172" t="s">
        <v>2334</v>
      </c>
      <c r="B1571" s="176">
        <v>46075</v>
      </c>
      <c r="C1571" s="172" t="s">
        <v>81</v>
      </c>
      <c r="D1571" s="172" t="s">
        <v>98</v>
      </c>
      <c r="E1571" s="172" t="s">
        <v>52</v>
      </c>
      <c r="F1571" s="172" t="s">
        <v>90</v>
      </c>
      <c r="G1571" s="172" t="s">
        <v>84</v>
      </c>
      <c r="H1571" s="177">
        <v>1</v>
      </c>
      <c r="I1571" s="178">
        <v>0</v>
      </c>
      <c r="J1571" s="176">
        <v>46070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-15</v>
      </c>
    </row>
    <row r="1572" spans="1:16" ht="19.5" hidden="1" customHeight="1">
      <c r="A1572" s="172" t="s">
        <v>2335</v>
      </c>
      <c r="B1572" s="176">
        <v>46075</v>
      </c>
      <c r="C1572" s="172" t="s">
        <v>92</v>
      </c>
      <c r="D1572" s="172" t="s">
        <v>24</v>
      </c>
      <c r="E1572" s="172" t="s">
        <v>60</v>
      </c>
      <c r="F1572" s="172" t="s">
        <v>1426</v>
      </c>
      <c r="G1572" s="172" t="s">
        <v>84</v>
      </c>
      <c r="H1572" s="177">
        <v>1</v>
      </c>
      <c r="I1572" s="178">
        <v>2500</v>
      </c>
      <c r="J1572" s="176">
        <v>46073</v>
      </c>
      <c r="K1572" s="172" t="s">
        <v>93</v>
      </c>
      <c r="L1572" s="172" t="s">
        <v>94</v>
      </c>
      <c r="M1572" s="179">
        <v>0.43</v>
      </c>
      <c r="N1572" s="177"/>
      <c r="O1572" s="177">
        <v>38</v>
      </c>
      <c r="P1572" s="180">
        <v>-136.99</v>
      </c>
    </row>
    <row r="1573" spans="1:16" ht="19.5" hidden="1" customHeight="1">
      <c r="A1573" s="172" t="s">
        <v>2335</v>
      </c>
      <c r="B1573" s="176">
        <v>46075</v>
      </c>
      <c r="C1573" s="172" t="s">
        <v>100</v>
      </c>
      <c r="D1573" s="172" t="s">
        <v>101</v>
      </c>
      <c r="E1573" s="172" t="s">
        <v>60</v>
      </c>
      <c r="F1573" s="172" t="s">
        <v>1426</v>
      </c>
      <c r="G1573" s="172" t="s">
        <v>84</v>
      </c>
      <c r="H1573" s="177">
        <v>1</v>
      </c>
      <c r="I1573" s="178">
        <v>2500</v>
      </c>
      <c r="J1573" s="176">
        <v>46073</v>
      </c>
      <c r="K1573" s="172" t="s">
        <v>93</v>
      </c>
      <c r="L1573" s="172" t="s">
        <v>94</v>
      </c>
      <c r="M1573" s="179">
        <v>0</v>
      </c>
      <c r="N1573" s="177"/>
      <c r="O1573" s="177"/>
      <c r="P1573" s="180">
        <v>1018.1</v>
      </c>
    </row>
    <row r="1574" spans="1:16" ht="19.5" hidden="1" customHeight="1">
      <c r="A1574" s="172" t="s">
        <v>2335</v>
      </c>
      <c r="B1574" s="176">
        <v>46075</v>
      </c>
      <c r="C1574" s="172" t="s">
        <v>100</v>
      </c>
      <c r="D1574" s="172" t="s">
        <v>102</v>
      </c>
      <c r="E1574" s="172" t="s">
        <v>60</v>
      </c>
      <c r="F1574" s="172" t="s">
        <v>1426</v>
      </c>
      <c r="G1574" s="172" t="s">
        <v>84</v>
      </c>
      <c r="H1574" s="177">
        <v>1</v>
      </c>
      <c r="I1574" s="178">
        <v>2500</v>
      </c>
      <c r="J1574" s="176">
        <v>46073</v>
      </c>
      <c r="K1574" s="172" t="s">
        <v>93</v>
      </c>
      <c r="L1574" s="172" t="s">
        <v>94</v>
      </c>
      <c r="M1574" s="179">
        <v>0</v>
      </c>
      <c r="N1574" s="177"/>
      <c r="O1574" s="177"/>
      <c r="P1574" s="180">
        <v>10.18</v>
      </c>
    </row>
    <row r="1575" spans="1:16" ht="19.5" hidden="1" customHeight="1">
      <c r="A1575" s="172" t="s">
        <v>2335</v>
      </c>
      <c r="B1575" s="176">
        <v>46075</v>
      </c>
      <c r="C1575" s="172" t="s">
        <v>100</v>
      </c>
      <c r="D1575" s="172" t="s">
        <v>103</v>
      </c>
      <c r="E1575" s="172" t="s">
        <v>60</v>
      </c>
      <c r="F1575" s="172" t="s">
        <v>1426</v>
      </c>
      <c r="G1575" s="172" t="s">
        <v>84</v>
      </c>
      <c r="H1575" s="177">
        <v>1</v>
      </c>
      <c r="I1575" s="178">
        <v>2500</v>
      </c>
      <c r="J1575" s="176">
        <v>46073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1471.72</v>
      </c>
    </row>
    <row r="1576" spans="1:16" ht="19.5" hidden="1" customHeight="1">
      <c r="A1576" s="172" t="s">
        <v>2335</v>
      </c>
      <c r="B1576" s="176">
        <v>46075</v>
      </c>
      <c r="C1576" s="172" t="s">
        <v>104</v>
      </c>
      <c r="D1576" s="172" t="s">
        <v>105</v>
      </c>
      <c r="E1576" s="172" t="s">
        <v>60</v>
      </c>
      <c r="F1576" s="172" t="s">
        <v>1426</v>
      </c>
      <c r="G1576" s="172" t="s">
        <v>84</v>
      </c>
      <c r="H1576" s="177">
        <v>1</v>
      </c>
      <c r="I1576" s="178">
        <v>2500</v>
      </c>
      <c r="J1576" s="176">
        <v>46073</v>
      </c>
      <c r="K1576" s="172" t="s">
        <v>93</v>
      </c>
      <c r="L1576" s="172" t="s">
        <v>94</v>
      </c>
      <c r="M1576" s="179">
        <v>0.43</v>
      </c>
      <c r="N1576" s="177"/>
      <c r="O1576" s="177"/>
      <c r="P1576" s="180">
        <v>-1075</v>
      </c>
    </row>
    <row r="1577" spans="1:16" ht="19.5" hidden="1" customHeight="1">
      <c r="A1577" s="172" t="s">
        <v>2335</v>
      </c>
      <c r="B1577" s="176">
        <v>46075</v>
      </c>
      <c r="C1577" s="172" t="s">
        <v>81</v>
      </c>
      <c r="D1577" s="172" t="s">
        <v>95</v>
      </c>
      <c r="E1577" s="172" t="s">
        <v>60</v>
      </c>
      <c r="F1577" s="172" t="s">
        <v>1426</v>
      </c>
      <c r="G1577" s="172" t="s">
        <v>84</v>
      </c>
      <c r="H1577" s="177">
        <v>1</v>
      </c>
      <c r="I1577" s="178">
        <v>2500</v>
      </c>
      <c r="J1577" s="176">
        <v>46073</v>
      </c>
      <c r="K1577" s="172" t="s">
        <v>93</v>
      </c>
      <c r="L1577" s="172" t="s">
        <v>94</v>
      </c>
      <c r="M1577" s="179">
        <v>0.43</v>
      </c>
      <c r="N1577" s="177"/>
      <c r="O1577" s="177"/>
      <c r="P1577" s="180">
        <v>-12.15</v>
      </c>
    </row>
    <row r="1578" spans="1:16" ht="19.5" hidden="1" customHeight="1">
      <c r="A1578" s="172" t="s">
        <v>2333</v>
      </c>
      <c r="B1578" s="176">
        <v>46075</v>
      </c>
      <c r="C1578" s="172" t="s">
        <v>81</v>
      </c>
      <c r="D1578" s="172" t="s">
        <v>82</v>
      </c>
      <c r="E1578" s="172" t="s">
        <v>55</v>
      </c>
      <c r="F1578" s="172" t="s">
        <v>1272</v>
      </c>
      <c r="G1578" s="172" t="s">
        <v>84</v>
      </c>
      <c r="H1578" s="177">
        <v>1</v>
      </c>
      <c r="I1578" s="178">
        <v>0</v>
      </c>
      <c r="J1578" s="176">
        <v>46069</v>
      </c>
      <c r="K1578" s="172" t="s">
        <v>85</v>
      </c>
      <c r="L1578" s="172" t="s">
        <v>85</v>
      </c>
      <c r="M1578" s="179">
        <v>0</v>
      </c>
      <c r="N1578" s="177"/>
      <c r="O1578" s="177"/>
      <c r="P1578" s="180">
        <v>-8.23</v>
      </c>
    </row>
    <row r="1579" spans="1:16" ht="19.5" hidden="1" customHeight="1">
      <c r="A1579" s="172" t="s">
        <v>2336</v>
      </c>
      <c r="B1579" s="176">
        <v>46075</v>
      </c>
      <c r="C1579" s="172" t="s">
        <v>81</v>
      </c>
      <c r="D1579" s="172" t="s">
        <v>82</v>
      </c>
      <c r="E1579" s="172" t="s">
        <v>42</v>
      </c>
      <c r="F1579" s="172" t="s">
        <v>89</v>
      </c>
      <c r="G1579" s="172" t="s">
        <v>84</v>
      </c>
      <c r="H1579" s="177">
        <v>1</v>
      </c>
      <c r="I1579" s="178">
        <v>0</v>
      </c>
      <c r="J1579" s="176">
        <v>46075</v>
      </c>
      <c r="K1579" s="172" t="s">
        <v>85</v>
      </c>
      <c r="L1579" s="172" t="s">
        <v>85</v>
      </c>
      <c r="M1579" s="179">
        <v>0</v>
      </c>
      <c r="N1579" s="177"/>
      <c r="O1579" s="177"/>
      <c r="P1579" s="180">
        <v>-16.61</v>
      </c>
    </row>
    <row r="1580" spans="1:16" ht="19.5" hidden="1" customHeight="1">
      <c r="A1580" s="172" t="s">
        <v>2335</v>
      </c>
      <c r="B1580" s="176">
        <v>46075</v>
      </c>
      <c r="C1580" s="172" t="s">
        <v>81</v>
      </c>
      <c r="D1580" s="172" t="s">
        <v>82</v>
      </c>
      <c r="E1580" s="172" t="s">
        <v>60</v>
      </c>
      <c r="F1580" s="172" t="s">
        <v>1426</v>
      </c>
      <c r="G1580" s="172" t="s">
        <v>84</v>
      </c>
      <c r="H1580" s="177">
        <v>1</v>
      </c>
      <c r="I1580" s="178">
        <v>0</v>
      </c>
      <c r="J1580" s="176">
        <v>46073</v>
      </c>
      <c r="K1580" s="172" t="s">
        <v>85</v>
      </c>
      <c r="L1580" s="172" t="s">
        <v>85</v>
      </c>
      <c r="M1580" s="179">
        <v>0</v>
      </c>
      <c r="N1580" s="177"/>
      <c r="O1580" s="177"/>
      <c r="P1580" s="180">
        <v>-19.34</v>
      </c>
    </row>
    <row r="1581" spans="1:16" ht="19.5" hidden="1" customHeight="1">
      <c r="A1581" s="172" t="s">
        <v>2337</v>
      </c>
      <c r="B1581" s="176">
        <v>46075</v>
      </c>
      <c r="C1581" s="172" t="s">
        <v>92</v>
      </c>
      <c r="D1581" s="172" t="s">
        <v>24</v>
      </c>
      <c r="E1581" s="172" t="s">
        <v>42</v>
      </c>
      <c r="F1581" s="172" t="s">
        <v>89</v>
      </c>
      <c r="G1581" s="172" t="s">
        <v>84</v>
      </c>
      <c r="H1581" s="177">
        <v>1</v>
      </c>
      <c r="I1581" s="178">
        <v>2350</v>
      </c>
      <c r="J1581" s="176">
        <v>46072</v>
      </c>
      <c r="K1581" s="172" t="s">
        <v>93</v>
      </c>
      <c r="L1581" s="172" t="s">
        <v>94</v>
      </c>
      <c r="M1581" s="179">
        <v>0.43</v>
      </c>
      <c r="N1581" s="177"/>
      <c r="O1581" s="177">
        <v>38</v>
      </c>
      <c r="P1581" s="180">
        <v>-119.05</v>
      </c>
    </row>
    <row r="1582" spans="1:16" ht="19.5" hidden="1" customHeight="1">
      <c r="A1582" s="172" t="s">
        <v>2337</v>
      </c>
      <c r="B1582" s="176">
        <v>46075</v>
      </c>
      <c r="C1582" s="172" t="s">
        <v>100</v>
      </c>
      <c r="D1582" s="172" t="s">
        <v>101</v>
      </c>
      <c r="E1582" s="172" t="s">
        <v>42</v>
      </c>
      <c r="F1582" s="172" t="s">
        <v>89</v>
      </c>
      <c r="G1582" s="172" t="s">
        <v>84</v>
      </c>
      <c r="H1582" s="177">
        <v>1</v>
      </c>
      <c r="I1582" s="178">
        <v>2350</v>
      </c>
      <c r="J1582" s="176">
        <v>46072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1092.29</v>
      </c>
    </row>
    <row r="1583" spans="1:16" ht="19.5" hidden="1" customHeight="1">
      <c r="A1583" s="172" t="s">
        <v>2337</v>
      </c>
      <c r="B1583" s="176">
        <v>46075</v>
      </c>
      <c r="C1583" s="172" t="s">
        <v>100</v>
      </c>
      <c r="D1583" s="172" t="s">
        <v>102</v>
      </c>
      <c r="E1583" s="172" t="s">
        <v>42</v>
      </c>
      <c r="F1583" s="172" t="s">
        <v>89</v>
      </c>
      <c r="G1583" s="172" t="s">
        <v>84</v>
      </c>
      <c r="H1583" s="177">
        <v>1</v>
      </c>
      <c r="I1583" s="178">
        <v>2350</v>
      </c>
      <c r="J1583" s="176">
        <v>46072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0</v>
      </c>
    </row>
    <row r="1584" spans="1:16" ht="19.5" hidden="1" customHeight="1">
      <c r="A1584" s="172" t="s">
        <v>2337</v>
      </c>
      <c r="B1584" s="176">
        <v>46075</v>
      </c>
      <c r="C1584" s="172" t="s">
        <v>100</v>
      </c>
      <c r="D1584" s="172" t="s">
        <v>103</v>
      </c>
      <c r="E1584" s="172" t="s">
        <v>42</v>
      </c>
      <c r="F1584" s="172" t="s">
        <v>89</v>
      </c>
      <c r="G1584" s="172" t="s">
        <v>84</v>
      </c>
      <c r="H1584" s="177">
        <v>1</v>
      </c>
      <c r="I1584" s="178">
        <v>2350</v>
      </c>
      <c r="J1584" s="176">
        <v>46072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1257.71</v>
      </c>
    </row>
    <row r="1585" spans="1:16" ht="19.5" hidden="1" customHeight="1">
      <c r="A1585" s="172" t="s">
        <v>2337</v>
      </c>
      <c r="B1585" s="176">
        <v>46075</v>
      </c>
      <c r="C1585" s="172" t="s">
        <v>104</v>
      </c>
      <c r="D1585" s="172" t="s">
        <v>105</v>
      </c>
      <c r="E1585" s="172" t="s">
        <v>42</v>
      </c>
      <c r="F1585" s="172" t="s">
        <v>89</v>
      </c>
      <c r="G1585" s="172" t="s">
        <v>84</v>
      </c>
      <c r="H1585" s="177">
        <v>1</v>
      </c>
      <c r="I1585" s="178">
        <v>2350</v>
      </c>
      <c r="J1585" s="176">
        <v>46072</v>
      </c>
      <c r="K1585" s="172" t="s">
        <v>93</v>
      </c>
      <c r="L1585" s="172" t="s">
        <v>94</v>
      </c>
      <c r="M1585" s="179">
        <v>0.43</v>
      </c>
      <c r="N1585" s="177"/>
      <c r="O1585" s="177"/>
      <c r="P1585" s="180">
        <v>-1010.5</v>
      </c>
    </row>
    <row r="1586" spans="1:16" ht="19.5" hidden="1" customHeight="1">
      <c r="A1586" s="172" t="s">
        <v>2337</v>
      </c>
      <c r="B1586" s="176">
        <v>46075</v>
      </c>
      <c r="C1586" s="172" t="s">
        <v>81</v>
      </c>
      <c r="D1586" s="172" t="s">
        <v>95</v>
      </c>
      <c r="E1586" s="172" t="s">
        <v>42</v>
      </c>
      <c r="F1586" s="172" t="s">
        <v>89</v>
      </c>
      <c r="G1586" s="172" t="s">
        <v>84</v>
      </c>
      <c r="H1586" s="177">
        <v>1</v>
      </c>
      <c r="I1586" s="178">
        <v>2350</v>
      </c>
      <c r="J1586" s="176">
        <v>46072</v>
      </c>
      <c r="K1586" s="172" t="s">
        <v>93</v>
      </c>
      <c r="L1586" s="172" t="s">
        <v>94</v>
      </c>
      <c r="M1586" s="179">
        <v>0.43</v>
      </c>
      <c r="N1586" s="177"/>
      <c r="O1586" s="177"/>
      <c r="P1586" s="180">
        <v>-11.5</v>
      </c>
    </row>
    <row r="1587" spans="1:16" ht="19.5" hidden="1" customHeight="1">
      <c r="A1587" s="172" t="s">
        <v>2338</v>
      </c>
      <c r="B1587" s="176">
        <v>46075</v>
      </c>
      <c r="C1587" s="172" t="s">
        <v>81</v>
      </c>
      <c r="D1587" s="172" t="s">
        <v>82</v>
      </c>
      <c r="E1587" s="172" t="s">
        <v>40</v>
      </c>
      <c r="F1587" s="172" t="s">
        <v>197</v>
      </c>
      <c r="G1587" s="172" t="s">
        <v>84</v>
      </c>
      <c r="H1587" s="177">
        <v>1</v>
      </c>
      <c r="I1587" s="178">
        <v>0</v>
      </c>
      <c r="J1587" s="176">
        <v>46075</v>
      </c>
      <c r="K1587" s="172" t="s">
        <v>85</v>
      </c>
      <c r="L1587" s="172" t="s">
        <v>85</v>
      </c>
      <c r="M1587" s="179">
        <v>0</v>
      </c>
      <c r="N1587" s="177"/>
      <c r="O1587" s="177"/>
      <c r="P1587" s="180">
        <v>-16.579999999999998</v>
      </c>
    </row>
    <row r="1588" spans="1:16" ht="19.5" hidden="1" customHeight="1">
      <c r="A1588" s="172" t="s">
        <v>2337</v>
      </c>
      <c r="B1588" s="176">
        <v>46075</v>
      </c>
      <c r="C1588" s="172" t="s">
        <v>81</v>
      </c>
      <c r="D1588" s="172" t="s">
        <v>82</v>
      </c>
      <c r="E1588" s="172" t="s">
        <v>42</v>
      </c>
      <c r="F1588" s="172" t="s">
        <v>89</v>
      </c>
      <c r="G1588" s="172" t="s">
        <v>84</v>
      </c>
      <c r="H1588" s="177">
        <v>1</v>
      </c>
      <c r="I1588" s="178">
        <v>0</v>
      </c>
      <c r="J1588" s="176">
        <v>46072</v>
      </c>
      <c r="K1588" s="172" t="s">
        <v>85</v>
      </c>
      <c r="L1588" s="172" t="s">
        <v>85</v>
      </c>
      <c r="M1588" s="179">
        <v>0</v>
      </c>
      <c r="N1588" s="177"/>
      <c r="O1588" s="177"/>
      <c r="P1588" s="180">
        <v>-7.54</v>
      </c>
    </row>
    <row r="1589" spans="1:16" ht="19.5" hidden="1" customHeight="1">
      <c r="A1589" s="172" t="s">
        <v>2339</v>
      </c>
      <c r="B1589" s="176">
        <v>46075</v>
      </c>
      <c r="C1589" s="172" t="s">
        <v>92</v>
      </c>
      <c r="D1589" s="172" t="s">
        <v>24</v>
      </c>
      <c r="E1589" s="172" t="s">
        <v>58</v>
      </c>
      <c r="F1589" s="172" t="s">
        <v>1300</v>
      </c>
      <c r="G1589" s="172" t="s">
        <v>84</v>
      </c>
      <c r="H1589" s="177">
        <v>1</v>
      </c>
      <c r="I1589" s="178">
        <v>2400</v>
      </c>
      <c r="J1589" s="176">
        <v>46073</v>
      </c>
      <c r="K1589" s="172" t="s">
        <v>93</v>
      </c>
      <c r="L1589" s="172" t="s">
        <v>94</v>
      </c>
      <c r="M1589" s="179">
        <v>0.43</v>
      </c>
      <c r="N1589" s="177"/>
      <c r="O1589" s="177">
        <v>38</v>
      </c>
      <c r="P1589" s="180">
        <v>-134.79</v>
      </c>
    </row>
    <row r="1590" spans="1:16" ht="19.5" hidden="1" customHeight="1">
      <c r="A1590" s="172" t="s">
        <v>2339</v>
      </c>
      <c r="B1590" s="176">
        <v>46075</v>
      </c>
      <c r="C1590" s="172" t="s">
        <v>100</v>
      </c>
      <c r="D1590" s="172" t="s">
        <v>101</v>
      </c>
      <c r="E1590" s="172" t="s">
        <v>58</v>
      </c>
      <c r="F1590" s="172" t="s">
        <v>1300</v>
      </c>
      <c r="G1590" s="172" t="s">
        <v>84</v>
      </c>
      <c r="H1590" s="177">
        <v>1</v>
      </c>
      <c r="I1590" s="178">
        <v>2400</v>
      </c>
      <c r="J1590" s="176">
        <v>46073</v>
      </c>
      <c r="K1590" s="172" t="s">
        <v>93</v>
      </c>
      <c r="L1590" s="172" t="s">
        <v>94</v>
      </c>
      <c r="M1590" s="179">
        <v>0</v>
      </c>
      <c r="N1590" s="177"/>
      <c r="O1590" s="177"/>
      <c r="P1590" s="180">
        <v>1139.05</v>
      </c>
    </row>
    <row r="1591" spans="1:16" ht="19.5" hidden="1" customHeight="1">
      <c r="A1591" s="172" t="s">
        <v>2339</v>
      </c>
      <c r="B1591" s="176">
        <v>46075</v>
      </c>
      <c r="C1591" s="172" t="s">
        <v>100</v>
      </c>
      <c r="D1591" s="172" t="s">
        <v>102</v>
      </c>
      <c r="E1591" s="172" t="s">
        <v>58</v>
      </c>
      <c r="F1591" s="172" t="s">
        <v>1300</v>
      </c>
      <c r="G1591" s="172" t="s">
        <v>84</v>
      </c>
      <c r="H1591" s="177">
        <v>1</v>
      </c>
      <c r="I1591" s="178">
        <v>2400</v>
      </c>
      <c r="J1591" s="176">
        <v>46073</v>
      </c>
      <c r="K1591" s="172" t="s">
        <v>93</v>
      </c>
      <c r="L1591" s="172" t="s">
        <v>94</v>
      </c>
      <c r="M1591" s="179">
        <v>0</v>
      </c>
      <c r="N1591" s="177"/>
      <c r="O1591" s="177"/>
      <c r="P1591" s="180">
        <v>11.39</v>
      </c>
    </row>
    <row r="1592" spans="1:16" ht="19.5" hidden="1" customHeight="1">
      <c r="A1592" s="172" t="s">
        <v>2339</v>
      </c>
      <c r="B1592" s="176">
        <v>46075</v>
      </c>
      <c r="C1592" s="172" t="s">
        <v>100</v>
      </c>
      <c r="D1592" s="172" t="s">
        <v>103</v>
      </c>
      <c r="E1592" s="172" t="s">
        <v>58</v>
      </c>
      <c r="F1592" s="172" t="s">
        <v>1300</v>
      </c>
      <c r="G1592" s="172" t="s">
        <v>84</v>
      </c>
      <c r="H1592" s="177">
        <v>1</v>
      </c>
      <c r="I1592" s="178">
        <v>2400</v>
      </c>
      <c r="J1592" s="176">
        <v>46073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1249.56</v>
      </c>
    </row>
    <row r="1593" spans="1:16" ht="19.5" hidden="1" customHeight="1">
      <c r="A1593" s="172" t="s">
        <v>2339</v>
      </c>
      <c r="B1593" s="176">
        <v>46075</v>
      </c>
      <c r="C1593" s="172" t="s">
        <v>104</v>
      </c>
      <c r="D1593" s="172" t="s">
        <v>105</v>
      </c>
      <c r="E1593" s="172" t="s">
        <v>58</v>
      </c>
      <c r="F1593" s="172" t="s">
        <v>1300</v>
      </c>
      <c r="G1593" s="172" t="s">
        <v>84</v>
      </c>
      <c r="H1593" s="177">
        <v>1</v>
      </c>
      <c r="I1593" s="178">
        <v>2400</v>
      </c>
      <c r="J1593" s="176">
        <v>46073</v>
      </c>
      <c r="K1593" s="172" t="s">
        <v>93</v>
      </c>
      <c r="L1593" s="172" t="s">
        <v>94</v>
      </c>
      <c r="M1593" s="179">
        <v>0.43</v>
      </c>
      <c r="N1593" s="177"/>
      <c r="O1593" s="177"/>
      <c r="P1593" s="180">
        <v>-1032</v>
      </c>
    </row>
    <row r="1594" spans="1:16" ht="19.5" hidden="1" customHeight="1">
      <c r="A1594" s="172" t="s">
        <v>2339</v>
      </c>
      <c r="B1594" s="176">
        <v>46075</v>
      </c>
      <c r="C1594" s="172" t="s">
        <v>81</v>
      </c>
      <c r="D1594" s="172" t="s">
        <v>95</v>
      </c>
      <c r="E1594" s="172" t="s">
        <v>58</v>
      </c>
      <c r="F1594" s="172" t="s">
        <v>1300</v>
      </c>
      <c r="G1594" s="172" t="s">
        <v>84</v>
      </c>
      <c r="H1594" s="177">
        <v>1</v>
      </c>
      <c r="I1594" s="178">
        <v>2400</v>
      </c>
      <c r="J1594" s="176">
        <v>46073</v>
      </c>
      <c r="K1594" s="172" t="s">
        <v>93</v>
      </c>
      <c r="L1594" s="172" t="s">
        <v>94</v>
      </c>
      <c r="M1594" s="179">
        <v>0.43</v>
      </c>
      <c r="N1594" s="177"/>
      <c r="O1594" s="177"/>
      <c r="P1594" s="180">
        <v>-22.83</v>
      </c>
    </row>
    <row r="1595" spans="1:16" ht="19.5" hidden="1" customHeight="1">
      <c r="A1595" s="172" t="s">
        <v>2340</v>
      </c>
      <c r="B1595" s="176">
        <v>46075</v>
      </c>
      <c r="C1595" s="172" t="s">
        <v>92</v>
      </c>
      <c r="D1595" s="172" t="s">
        <v>24</v>
      </c>
      <c r="E1595" s="172" t="s">
        <v>55</v>
      </c>
      <c r="F1595" s="172" t="s">
        <v>1272</v>
      </c>
      <c r="G1595" s="172" t="s">
        <v>84</v>
      </c>
      <c r="H1595" s="177">
        <v>1</v>
      </c>
      <c r="I1595" s="178">
        <v>0</v>
      </c>
      <c r="J1595" s="176">
        <v>46070</v>
      </c>
      <c r="K1595" s="172" t="s">
        <v>93</v>
      </c>
      <c r="L1595" s="172" t="s">
        <v>94</v>
      </c>
      <c r="M1595" s="179">
        <v>0</v>
      </c>
      <c r="N1595" s="177"/>
      <c r="O1595" s="177">
        <v>39</v>
      </c>
      <c r="P1595" s="180">
        <v>-56.94</v>
      </c>
    </row>
    <row r="1596" spans="1:16" ht="19.5" hidden="1" customHeight="1">
      <c r="A1596" s="172" t="s">
        <v>2340</v>
      </c>
      <c r="B1596" s="176">
        <v>46075</v>
      </c>
      <c r="C1596" s="172" t="s">
        <v>81</v>
      </c>
      <c r="D1596" s="172" t="s">
        <v>95</v>
      </c>
      <c r="E1596" s="172" t="s">
        <v>55</v>
      </c>
      <c r="F1596" s="172" t="s">
        <v>1272</v>
      </c>
      <c r="G1596" s="172" t="s">
        <v>84</v>
      </c>
      <c r="H1596" s="177">
        <v>1</v>
      </c>
      <c r="I1596" s="178">
        <v>0</v>
      </c>
      <c r="J1596" s="176">
        <v>46070</v>
      </c>
      <c r="K1596" s="172" t="s">
        <v>93</v>
      </c>
      <c r="L1596" s="172" t="s">
        <v>94</v>
      </c>
      <c r="M1596" s="179">
        <v>0</v>
      </c>
      <c r="N1596" s="177"/>
      <c r="O1596" s="177"/>
      <c r="P1596" s="180">
        <v>-19.77</v>
      </c>
    </row>
    <row r="1597" spans="1:16" ht="19.5" hidden="1" customHeight="1">
      <c r="A1597" s="172" t="s">
        <v>2340</v>
      </c>
      <c r="B1597" s="176">
        <v>46075</v>
      </c>
      <c r="C1597" s="172" t="s">
        <v>92</v>
      </c>
      <c r="D1597" s="172" t="s">
        <v>96</v>
      </c>
      <c r="E1597" s="172" t="s">
        <v>55</v>
      </c>
      <c r="F1597" s="172" t="s">
        <v>1272</v>
      </c>
      <c r="G1597" s="172" t="s">
        <v>84</v>
      </c>
      <c r="H1597" s="177">
        <v>1</v>
      </c>
      <c r="I1597" s="178">
        <v>0</v>
      </c>
      <c r="J1597" s="176">
        <v>46070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0</v>
      </c>
    </row>
    <row r="1598" spans="1:16" ht="19.5" hidden="1" customHeight="1">
      <c r="A1598" s="172" t="s">
        <v>2340</v>
      </c>
      <c r="B1598" s="176">
        <v>46075</v>
      </c>
      <c r="C1598" s="172" t="s">
        <v>92</v>
      </c>
      <c r="D1598" s="172" t="s">
        <v>97</v>
      </c>
      <c r="E1598" s="172" t="s">
        <v>55</v>
      </c>
      <c r="F1598" s="172" t="s">
        <v>1272</v>
      </c>
      <c r="G1598" s="172" t="s">
        <v>84</v>
      </c>
      <c r="H1598" s="177">
        <v>1</v>
      </c>
      <c r="I1598" s="178">
        <v>0</v>
      </c>
      <c r="J1598" s="176">
        <v>46070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-56.94</v>
      </c>
    </row>
    <row r="1599" spans="1:16" ht="19.5" hidden="1" customHeight="1">
      <c r="A1599" s="172" t="s">
        <v>2340</v>
      </c>
      <c r="B1599" s="176">
        <v>46075</v>
      </c>
      <c r="C1599" s="172" t="s">
        <v>81</v>
      </c>
      <c r="D1599" s="172" t="s">
        <v>98</v>
      </c>
      <c r="E1599" s="172" t="s">
        <v>55</v>
      </c>
      <c r="F1599" s="172" t="s">
        <v>1272</v>
      </c>
      <c r="G1599" s="172" t="s">
        <v>84</v>
      </c>
      <c r="H1599" s="177">
        <v>1</v>
      </c>
      <c r="I1599" s="178">
        <v>0</v>
      </c>
      <c r="J1599" s="176">
        <v>46070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-15</v>
      </c>
    </row>
    <row r="1600" spans="1:16" ht="19.5" hidden="1" customHeight="1">
      <c r="A1600" s="172" t="s">
        <v>2339</v>
      </c>
      <c r="B1600" s="176">
        <v>46075</v>
      </c>
      <c r="C1600" s="172" t="s">
        <v>81</v>
      </c>
      <c r="D1600" s="172" t="s">
        <v>82</v>
      </c>
      <c r="E1600" s="172" t="s">
        <v>58</v>
      </c>
      <c r="F1600" s="172" t="s">
        <v>1300</v>
      </c>
      <c r="G1600" s="172" t="s">
        <v>84</v>
      </c>
      <c r="H1600" s="177">
        <v>1</v>
      </c>
      <c r="I1600" s="178">
        <v>0</v>
      </c>
      <c r="J1600" s="176">
        <v>46073</v>
      </c>
      <c r="K1600" s="172" t="s">
        <v>85</v>
      </c>
      <c r="L1600" s="172" t="s">
        <v>85</v>
      </c>
      <c r="M1600" s="179">
        <v>0</v>
      </c>
      <c r="N1600" s="177"/>
      <c r="O1600" s="177"/>
      <c r="P1600" s="180">
        <v>-21.64</v>
      </c>
    </row>
    <row r="1601" spans="1:16" ht="19.5" hidden="1" customHeight="1">
      <c r="A1601" s="172" t="s">
        <v>2341</v>
      </c>
      <c r="B1601" s="176">
        <v>46075</v>
      </c>
      <c r="C1601" s="172" t="s">
        <v>92</v>
      </c>
      <c r="D1601" s="172" t="s">
        <v>24</v>
      </c>
      <c r="E1601" s="172" t="s">
        <v>52</v>
      </c>
      <c r="F1601" s="172" t="s">
        <v>90</v>
      </c>
      <c r="G1601" s="172" t="s">
        <v>84</v>
      </c>
      <c r="H1601" s="177">
        <v>1</v>
      </c>
      <c r="I1601" s="178">
        <v>2350</v>
      </c>
      <c r="J1601" s="176">
        <v>46071</v>
      </c>
      <c r="K1601" s="172" t="s">
        <v>93</v>
      </c>
      <c r="L1601" s="172" t="s">
        <v>94</v>
      </c>
      <c r="M1601" s="179">
        <v>0.43</v>
      </c>
      <c r="N1601" s="177"/>
      <c r="O1601" s="177">
        <v>39</v>
      </c>
      <c r="P1601" s="180">
        <v>-140.66999999999999</v>
      </c>
    </row>
    <row r="1602" spans="1:16" ht="19.5" hidden="1" customHeight="1">
      <c r="A1602" s="172" t="s">
        <v>2341</v>
      </c>
      <c r="B1602" s="176">
        <v>46075</v>
      </c>
      <c r="C1602" s="172" t="s">
        <v>100</v>
      </c>
      <c r="D1602" s="172" t="s">
        <v>101</v>
      </c>
      <c r="E1602" s="172" t="s">
        <v>52</v>
      </c>
      <c r="F1602" s="172" t="s">
        <v>90</v>
      </c>
      <c r="G1602" s="172" t="s">
        <v>84</v>
      </c>
      <c r="H1602" s="177">
        <v>1</v>
      </c>
      <c r="I1602" s="178">
        <v>2350</v>
      </c>
      <c r="J1602" s="176">
        <v>46071</v>
      </c>
      <c r="K1602" s="172" t="s">
        <v>93</v>
      </c>
      <c r="L1602" s="172" t="s">
        <v>94</v>
      </c>
      <c r="M1602" s="179">
        <v>0</v>
      </c>
      <c r="N1602" s="177"/>
      <c r="O1602" s="177"/>
      <c r="P1602" s="180">
        <v>994.29</v>
      </c>
    </row>
    <row r="1603" spans="1:16" ht="19.5" hidden="1" customHeight="1">
      <c r="A1603" s="172" t="s">
        <v>2341</v>
      </c>
      <c r="B1603" s="176">
        <v>46075</v>
      </c>
      <c r="C1603" s="172" t="s">
        <v>100</v>
      </c>
      <c r="D1603" s="172" t="s">
        <v>102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2350</v>
      </c>
      <c r="J1603" s="176">
        <v>46071</v>
      </c>
      <c r="K1603" s="172" t="s">
        <v>93</v>
      </c>
      <c r="L1603" s="172" t="s">
        <v>94</v>
      </c>
      <c r="M1603" s="179">
        <v>0</v>
      </c>
      <c r="N1603" s="177"/>
      <c r="O1603" s="177"/>
      <c r="P1603" s="180">
        <v>9.94</v>
      </c>
    </row>
    <row r="1604" spans="1:16" ht="19.5" hidden="1" customHeight="1">
      <c r="A1604" s="172" t="s">
        <v>2341</v>
      </c>
      <c r="B1604" s="176">
        <v>46075</v>
      </c>
      <c r="C1604" s="172" t="s">
        <v>100</v>
      </c>
      <c r="D1604" s="172" t="s">
        <v>103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2350</v>
      </c>
      <c r="J1604" s="176">
        <v>46071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1345.77</v>
      </c>
    </row>
    <row r="1605" spans="1:16" ht="19.5" hidden="1" customHeight="1">
      <c r="A1605" s="172" t="s">
        <v>2341</v>
      </c>
      <c r="B1605" s="176">
        <v>46075</v>
      </c>
      <c r="C1605" s="172" t="s">
        <v>104</v>
      </c>
      <c r="D1605" s="172" t="s">
        <v>105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2350</v>
      </c>
      <c r="J1605" s="176">
        <v>46071</v>
      </c>
      <c r="K1605" s="172" t="s">
        <v>93</v>
      </c>
      <c r="L1605" s="172" t="s">
        <v>94</v>
      </c>
      <c r="M1605" s="179">
        <v>0.43</v>
      </c>
      <c r="N1605" s="177"/>
      <c r="O1605" s="177"/>
      <c r="P1605" s="180">
        <v>-1010.5</v>
      </c>
    </row>
    <row r="1606" spans="1:16" ht="19.5" hidden="1" customHeight="1">
      <c r="A1606" s="172" t="s">
        <v>2341</v>
      </c>
      <c r="B1606" s="176">
        <v>46075</v>
      </c>
      <c r="C1606" s="172" t="s">
        <v>81</v>
      </c>
      <c r="D1606" s="172" t="s">
        <v>95</v>
      </c>
      <c r="E1606" s="172" t="s">
        <v>52</v>
      </c>
      <c r="F1606" s="172" t="s">
        <v>90</v>
      </c>
      <c r="G1606" s="172" t="s">
        <v>84</v>
      </c>
      <c r="H1606" s="177">
        <v>1</v>
      </c>
      <c r="I1606" s="178">
        <v>2350</v>
      </c>
      <c r="J1606" s="176">
        <v>46071</v>
      </c>
      <c r="K1606" s="172" t="s">
        <v>93</v>
      </c>
      <c r="L1606" s="172" t="s">
        <v>94</v>
      </c>
      <c r="M1606" s="179">
        <v>0.43</v>
      </c>
      <c r="N1606" s="177"/>
      <c r="O1606" s="177"/>
      <c r="P1606" s="180">
        <v>-23.44</v>
      </c>
    </row>
    <row r="1607" spans="1:16" ht="19.5" hidden="1" customHeight="1">
      <c r="A1607" s="172" t="s">
        <v>2342</v>
      </c>
      <c r="B1607" s="176">
        <v>46075</v>
      </c>
      <c r="C1607" s="172" t="s">
        <v>92</v>
      </c>
      <c r="D1607" s="172" t="s">
        <v>24</v>
      </c>
      <c r="E1607" s="172" t="s">
        <v>41</v>
      </c>
      <c r="F1607" s="172" t="s">
        <v>83</v>
      </c>
      <c r="G1607" s="172" t="s">
        <v>84</v>
      </c>
      <c r="H1607" s="177">
        <v>1</v>
      </c>
      <c r="I1607" s="178">
        <v>2350</v>
      </c>
      <c r="J1607" s="176">
        <v>46070</v>
      </c>
      <c r="K1607" s="172" t="s">
        <v>93</v>
      </c>
      <c r="L1607" s="172" t="s">
        <v>94</v>
      </c>
      <c r="M1607" s="179">
        <v>0.43</v>
      </c>
      <c r="N1607" s="177"/>
      <c r="O1607" s="177">
        <v>39</v>
      </c>
      <c r="P1607" s="180">
        <v>-125.62</v>
      </c>
    </row>
    <row r="1608" spans="1:16" ht="19.5" hidden="1" customHeight="1">
      <c r="A1608" s="172" t="s">
        <v>2342</v>
      </c>
      <c r="B1608" s="176">
        <v>46075</v>
      </c>
      <c r="C1608" s="172" t="s">
        <v>100</v>
      </c>
      <c r="D1608" s="172" t="s">
        <v>101</v>
      </c>
      <c r="E1608" s="172" t="s">
        <v>41</v>
      </c>
      <c r="F1608" s="172" t="s">
        <v>83</v>
      </c>
      <c r="G1608" s="172" t="s">
        <v>84</v>
      </c>
      <c r="H1608" s="177">
        <v>1</v>
      </c>
      <c r="I1608" s="178">
        <v>2350</v>
      </c>
      <c r="J1608" s="176">
        <v>46070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1134.1600000000001</v>
      </c>
    </row>
    <row r="1609" spans="1:16" ht="19.5" hidden="1" customHeight="1">
      <c r="A1609" s="172" t="s">
        <v>2342</v>
      </c>
      <c r="B1609" s="176">
        <v>46075</v>
      </c>
      <c r="C1609" s="172" t="s">
        <v>100</v>
      </c>
      <c r="D1609" s="172" t="s">
        <v>102</v>
      </c>
      <c r="E1609" s="172" t="s">
        <v>41</v>
      </c>
      <c r="F1609" s="172" t="s">
        <v>83</v>
      </c>
      <c r="G1609" s="172" t="s">
        <v>84</v>
      </c>
      <c r="H1609" s="177">
        <v>1</v>
      </c>
      <c r="I1609" s="178">
        <v>2350</v>
      </c>
      <c r="J1609" s="176">
        <v>46070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11.34</v>
      </c>
    </row>
    <row r="1610" spans="1:16" ht="19.5" hidden="1" customHeight="1">
      <c r="A1610" s="172" t="s">
        <v>2342</v>
      </c>
      <c r="B1610" s="176">
        <v>46075</v>
      </c>
      <c r="C1610" s="172" t="s">
        <v>100</v>
      </c>
      <c r="D1610" s="172" t="s">
        <v>103</v>
      </c>
      <c r="E1610" s="172" t="s">
        <v>41</v>
      </c>
      <c r="F1610" s="172" t="s">
        <v>83</v>
      </c>
      <c r="G1610" s="172" t="s">
        <v>84</v>
      </c>
      <c r="H1610" s="177">
        <v>1</v>
      </c>
      <c r="I1610" s="178">
        <v>2350</v>
      </c>
      <c r="J1610" s="176">
        <v>46070</v>
      </c>
      <c r="K1610" s="172" t="s">
        <v>93</v>
      </c>
      <c r="L1610" s="172" t="s">
        <v>94</v>
      </c>
      <c r="M1610" s="179">
        <v>0</v>
      </c>
      <c r="N1610" s="177"/>
      <c r="O1610" s="177"/>
      <c r="P1610" s="180">
        <v>1204.5</v>
      </c>
    </row>
    <row r="1611" spans="1:16" ht="19.5" hidden="1" customHeight="1">
      <c r="A1611" s="172" t="s">
        <v>2342</v>
      </c>
      <c r="B1611" s="176">
        <v>46075</v>
      </c>
      <c r="C1611" s="172" t="s">
        <v>104</v>
      </c>
      <c r="D1611" s="172" t="s">
        <v>105</v>
      </c>
      <c r="E1611" s="172" t="s">
        <v>41</v>
      </c>
      <c r="F1611" s="172" t="s">
        <v>83</v>
      </c>
      <c r="G1611" s="172" t="s">
        <v>84</v>
      </c>
      <c r="H1611" s="177">
        <v>1</v>
      </c>
      <c r="I1611" s="178">
        <v>2350</v>
      </c>
      <c r="J1611" s="176">
        <v>46070</v>
      </c>
      <c r="K1611" s="172" t="s">
        <v>93</v>
      </c>
      <c r="L1611" s="172" t="s">
        <v>94</v>
      </c>
      <c r="M1611" s="179">
        <v>0.43</v>
      </c>
      <c r="N1611" s="177"/>
      <c r="O1611" s="177"/>
      <c r="P1611" s="180">
        <v>-1010.5</v>
      </c>
    </row>
    <row r="1612" spans="1:16" ht="19.5" hidden="1" customHeight="1">
      <c r="A1612" s="172" t="s">
        <v>2342</v>
      </c>
      <c r="B1612" s="176">
        <v>46075</v>
      </c>
      <c r="C1612" s="172" t="s">
        <v>81</v>
      </c>
      <c r="D1612" s="172" t="s">
        <v>95</v>
      </c>
      <c r="E1612" s="172" t="s">
        <v>41</v>
      </c>
      <c r="F1612" s="172" t="s">
        <v>83</v>
      </c>
      <c r="G1612" s="172" t="s">
        <v>84</v>
      </c>
      <c r="H1612" s="177">
        <v>1</v>
      </c>
      <c r="I1612" s="178">
        <v>2350</v>
      </c>
      <c r="J1612" s="176">
        <v>46070</v>
      </c>
      <c r="K1612" s="172" t="s">
        <v>93</v>
      </c>
      <c r="L1612" s="172" t="s">
        <v>94</v>
      </c>
      <c r="M1612" s="179">
        <v>0.43</v>
      </c>
      <c r="N1612" s="177"/>
      <c r="O1612" s="177"/>
      <c r="P1612" s="180">
        <v>-10.86</v>
      </c>
    </row>
    <row r="1613" spans="1:16" ht="19.5" hidden="1" customHeight="1">
      <c r="A1613" s="172" t="s">
        <v>2343</v>
      </c>
      <c r="B1613" s="176">
        <v>46075</v>
      </c>
      <c r="C1613" s="172" t="s">
        <v>92</v>
      </c>
      <c r="D1613" s="172" t="s">
        <v>24</v>
      </c>
      <c r="E1613" s="172" t="s">
        <v>41</v>
      </c>
      <c r="F1613" s="172" t="s">
        <v>83</v>
      </c>
      <c r="G1613" s="172" t="s">
        <v>84</v>
      </c>
      <c r="H1613" s="177">
        <v>1</v>
      </c>
      <c r="I1613" s="178">
        <v>2350</v>
      </c>
      <c r="J1613" s="176">
        <v>46070</v>
      </c>
      <c r="K1613" s="172" t="s">
        <v>93</v>
      </c>
      <c r="L1613" s="172" t="s">
        <v>94</v>
      </c>
      <c r="M1613" s="179">
        <v>0.43</v>
      </c>
      <c r="N1613" s="177"/>
      <c r="O1613" s="177">
        <v>39</v>
      </c>
      <c r="P1613" s="180">
        <v>-125.62</v>
      </c>
    </row>
    <row r="1614" spans="1:16" ht="19.5" hidden="1" customHeight="1">
      <c r="A1614" s="172" t="s">
        <v>2343</v>
      </c>
      <c r="B1614" s="176">
        <v>46075</v>
      </c>
      <c r="C1614" s="172" t="s">
        <v>100</v>
      </c>
      <c r="D1614" s="172" t="s">
        <v>101</v>
      </c>
      <c r="E1614" s="172" t="s">
        <v>41</v>
      </c>
      <c r="F1614" s="172" t="s">
        <v>83</v>
      </c>
      <c r="G1614" s="172" t="s">
        <v>84</v>
      </c>
      <c r="H1614" s="177">
        <v>1</v>
      </c>
      <c r="I1614" s="178">
        <v>2350</v>
      </c>
      <c r="J1614" s="176">
        <v>46070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1134.1600000000001</v>
      </c>
    </row>
    <row r="1615" spans="1:16" ht="19.5" hidden="1" customHeight="1">
      <c r="A1615" s="172" t="s">
        <v>2343</v>
      </c>
      <c r="B1615" s="176">
        <v>46075</v>
      </c>
      <c r="C1615" s="172" t="s">
        <v>100</v>
      </c>
      <c r="D1615" s="172" t="s">
        <v>102</v>
      </c>
      <c r="E1615" s="172" t="s">
        <v>41</v>
      </c>
      <c r="F1615" s="172" t="s">
        <v>83</v>
      </c>
      <c r="G1615" s="172" t="s">
        <v>84</v>
      </c>
      <c r="H1615" s="177">
        <v>1</v>
      </c>
      <c r="I1615" s="178">
        <v>2350</v>
      </c>
      <c r="J1615" s="176">
        <v>46070</v>
      </c>
      <c r="K1615" s="172" t="s">
        <v>93</v>
      </c>
      <c r="L1615" s="172" t="s">
        <v>94</v>
      </c>
      <c r="M1615" s="179">
        <v>0</v>
      </c>
      <c r="N1615" s="177"/>
      <c r="O1615" s="177"/>
      <c r="P1615" s="180">
        <v>11.34</v>
      </c>
    </row>
    <row r="1616" spans="1:16" ht="19.5" hidden="1" customHeight="1">
      <c r="A1616" s="172" t="s">
        <v>2343</v>
      </c>
      <c r="B1616" s="176">
        <v>46075</v>
      </c>
      <c r="C1616" s="172" t="s">
        <v>100</v>
      </c>
      <c r="D1616" s="172" t="s">
        <v>103</v>
      </c>
      <c r="E1616" s="172" t="s">
        <v>41</v>
      </c>
      <c r="F1616" s="172" t="s">
        <v>83</v>
      </c>
      <c r="G1616" s="172" t="s">
        <v>84</v>
      </c>
      <c r="H1616" s="177">
        <v>1</v>
      </c>
      <c r="I1616" s="178">
        <v>2350</v>
      </c>
      <c r="J1616" s="176">
        <v>46070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1204.5</v>
      </c>
    </row>
    <row r="1617" spans="1:16" ht="19.5" hidden="1" customHeight="1">
      <c r="A1617" s="172" t="s">
        <v>2343</v>
      </c>
      <c r="B1617" s="176">
        <v>46075</v>
      </c>
      <c r="C1617" s="172" t="s">
        <v>104</v>
      </c>
      <c r="D1617" s="172" t="s">
        <v>105</v>
      </c>
      <c r="E1617" s="172" t="s">
        <v>41</v>
      </c>
      <c r="F1617" s="172" t="s">
        <v>83</v>
      </c>
      <c r="G1617" s="172" t="s">
        <v>84</v>
      </c>
      <c r="H1617" s="177">
        <v>1</v>
      </c>
      <c r="I1617" s="178">
        <v>2350</v>
      </c>
      <c r="J1617" s="176">
        <v>46070</v>
      </c>
      <c r="K1617" s="172" t="s">
        <v>93</v>
      </c>
      <c r="L1617" s="172" t="s">
        <v>94</v>
      </c>
      <c r="M1617" s="179">
        <v>0.43</v>
      </c>
      <c r="N1617" s="177"/>
      <c r="O1617" s="177"/>
      <c r="P1617" s="180">
        <v>-1010.5</v>
      </c>
    </row>
    <row r="1618" spans="1:16" ht="19.5" hidden="1" customHeight="1">
      <c r="A1618" s="172" t="s">
        <v>2343</v>
      </c>
      <c r="B1618" s="176">
        <v>46075</v>
      </c>
      <c r="C1618" s="172" t="s">
        <v>81</v>
      </c>
      <c r="D1618" s="172" t="s">
        <v>95</v>
      </c>
      <c r="E1618" s="172" t="s">
        <v>41</v>
      </c>
      <c r="F1618" s="172" t="s">
        <v>83</v>
      </c>
      <c r="G1618" s="172" t="s">
        <v>84</v>
      </c>
      <c r="H1618" s="177">
        <v>1</v>
      </c>
      <c r="I1618" s="178">
        <v>2350</v>
      </c>
      <c r="J1618" s="176">
        <v>46070</v>
      </c>
      <c r="K1618" s="172" t="s">
        <v>93</v>
      </c>
      <c r="L1618" s="172" t="s">
        <v>94</v>
      </c>
      <c r="M1618" s="179">
        <v>0.43</v>
      </c>
      <c r="N1618" s="177"/>
      <c r="O1618" s="177"/>
      <c r="P1618" s="180">
        <v>-10.86</v>
      </c>
    </row>
    <row r="1619" spans="1:16" ht="19.5" hidden="1" customHeight="1">
      <c r="A1619" s="172" t="s">
        <v>2343</v>
      </c>
      <c r="B1619" s="176">
        <v>46075</v>
      </c>
      <c r="C1619" s="172" t="s">
        <v>81</v>
      </c>
      <c r="D1619" s="172" t="s">
        <v>82</v>
      </c>
      <c r="E1619" s="172" t="s">
        <v>41</v>
      </c>
      <c r="F1619" s="172" t="s">
        <v>83</v>
      </c>
      <c r="G1619" s="172" t="s">
        <v>84</v>
      </c>
      <c r="H1619" s="177">
        <v>1</v>
      </c>
      <c r="I1619" s="178">
        <v>0</v>
      </c>
      <c r="J1619" s="176">
        <v>46070</v>
      </c>
      <c r="K1619" s="172" t="s">
        <v>85</v>
      </c>
      <c r="L1619" s="172" t="s">
        <v>85</v>
      </c>
      <c r="M1619" s="179">
        <v>0</v>
      </c>
      <c r="N1619" s="177"/>
      <c r="O1619" s="177"/>
      <c r="P1619" s="180">
        <v>-21.55</v>
      </c>
    </row>
    <row r="1620" spans="1:16" ht="19.5" hidden="1" customHeight="1">
      <c r="A1620" s="172" t="s">
        <v>2342</v>
      </c>
      <c r="B1620" s="176">
        <v>46075</v>
      </c>
      <c r="C1620" s="172" t="s">
        <v>81</v>
      </c>
      <c r="D1620" s="172" t="s">
        <v>82</v>
      </c>
      <c r="E1620" s="172" t="s">
        <v>41</v>
      </c>
      <c r="F1620" s="172" t="s">
        <v>83</v>
      </c>
      <c r="G1620" s="172" t="s">
        <v>84</v>
      </c>
      <c r="H1620" s="177">
        <v>1</v>
      </c>
      <c r="I1620" s="178">
        <v>0</v>
      </c>
      <c r="J1620" s="176">
        <v>46070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-21.55</v>
      </c>
    </row>
    <row r="1621" spans="1:16" ht="19.5" hidden="1" customHeight="1">
      <c r="A1621" s="172" t="s">
        <v>2344</v>
      </c>
      <c r="B1621" s="176">
        <v>46075</v>
      </c>
      <c r="C1621" s="172" t="s">
        <v>92</v>
      </c>
      <c r="D1621" s="172" t="s">
        <v>24</v>
      </c>
      <c r="E1621" s="172" t="s">
        <v>60</v>
      </c>
      <c r="F1621" s="172" t="s">
        <v>1426</v>
      </c>
      <c r="G1621" s="172" t="s">
        <v>84</v>
      </c>
      <c r="H1621" s="177">
        <v>1</v>
      </c>
      <c r="I1621" s="178">
        <v>2400</v>
      </c>
      <c r="J1621" s="176">
        <v>46066</v>
      </c>
      <c r="K1621" s="172" t="s">
        <v>93</v>
      </c>
      <c r="L1621" s="172" t="s">
        <v>94</v>
      </c>
      <c r="M1621" s="179">
        <v>0.43</v>
      </c>
      <c r="N1621" s="177"/>
      <c r="O1621" s="177">
        <v>36</v>
      </c>
      <c r="P1621" s="180">
        <v>-120.64</v>
      </c>
    </row>
    <row r="1622" spans="1:16" ht="19.5" hidden="1" customHeight="1">
      <c r="A1622" s="172" t="s">
        <v>2344</v>
      </c>
      <c r="B1622" s="176">
        <v>46075</v>
      </c>
      <c r="C1622" s="172" t="s">
        <v>100</v>
      </c>
      <c r="D1622" s="172" t="s">
        <v>101</v>
      </c>
      <c r="E1622" s="172" t="s">
        <v>60</v>
      </c>
      <c r="F1622" s="172" t="s">
        <v>1426</v>
      </c>
      <c r="G1622" s="172" t="s">
        <v>84</v>
      </c>
      <c r="H1622" s="177">
        <v>1</v>
      </c>
      <c r="I1622" s="178">
        <v>2400</v>
      </c>
      <c r="J1622" s="176">
        <v>46066</v>
      </c>
      <c r="K1622" s="172" t="s">
        <v>93</v>
      </c>
      <c r="L1622" s="172" t="s">
        <v>94</v>
      </c>
      <c r="M1622" s="179">
        <v>0</v>
      </c>
      <c r="N1622" s="177"/>
      <c r="O1622" s="177"/>
      <c r="P1622" s="180">
        <v>1033.98</v>
      </c>
    </row>
    <row r="1623" spans="1:16" ht="19.5" hidden="1" customHeight="1">
      <c r="A1623" s="172" t="s">
        <v>2344</v>
      </c>
      <c r="B1623" s="176">
        <v>46075</v>
      </c>
      <c r="C1623" s="172" t="s">
        <v>100</v>
      </c>
      <c r="D1623" s="172" t="s">
        <v>102</v>
      </c>
      <c r="E1623" s="172" t="s">
        <v>60</v>
      </c>
      <c r="F1623" s="172" t="s">
        <v>1426</v>
      </c>
      <c r="G1623" s="172" t="s">
        <v>84</v>
      </c>
      <c r="H1623" s="177">
        <v>1</v>
      </c>
      <c r="I1623" s="178">
        <v>2400</v>
      </c>
      <c r="J1623" s="176">
        <v>46066</v>
      </c>
      <c r="K1623" s="172" t="s">
        <v>93</v>
      </c>
      <c r="L1623" s="172" t="s">
        <v>94</v>
      </c>
      <c r="M1623" s="179">
        <v>0</v>
      </c>
      <c r="N1623" s="177"/>
      <c r="O1623" s="177"/>
      <c r="P1623" s="180">
        <v>10.34</v>
      </c>
    </row>
    <row r="1624" spans="1:16" ht="19.5" hidden="1" customHeight="1">
      <c r="A1624" s="172" t="s">
        <v>2344</v>
      </c>
      <c r="B1624" s="176">
        <v>46075</v>
      </c>
      <c r="C1624" s="172" t="s">
        <v>100</v>
      </c>
      <c r="D1624" s="172" t="s">
        <v>103</v>
      </c>
      <c r="E1624" s="172" t="s">
        <v>60</v>
      </c>
      <c r="F1624" s="172" t="s">
        <v>1426</v>
      </c>
      <c r="G1624" s="172" t="s">
        <v>84</v>
      </c>
      <c r="H1624" s="177">
        <v>1</v>
      </c>
      <c r="I1624" s="178">
        <v>2400</v>
      </c>
      <c r="J1624" s="176">
        <v>46066</v>
      </c>
      <c r="K1624" s="172" t="s">
        <v>93</v>
      </c>
      <c r="L1624" s="172" t="s">
        <v>94</v>
      </c>
      <c r="M1624" s="179">
        <v>0</v>
      </c>
      <c r="N1624" s="177"/>
      <c r="O1624" s="177"/>
      <c r="P1624" s="180">
        <v>1355.68</v>
      </c>
    </row>
    <row r="1625" spans="1:16" ht="19.5" hidden="1" customHeight="1">
      <c r="A1625" s="172" t="s">
        <v>2344</v>
      </c>
      <c r="B1625" s="176">
        <v>46075</v>
      </c>
      <c r="C1625" s="172" t="s">
        <v>104</v>
      </c>
      <c r="D1625" s="172" t="s">
        <v>105</v>
      </c>
      <c r="E1625" s="172" t="s">
        <v>60</v>
      </c>
      <c r="F1625" s="172" t="s">
        <v>1426</v>
      </c>
      <c r="G1625" s="172" t="s">
        <v>84</v>
      </c>
      <c r="H1625" s="177">
        <v>1</v>
      </c>
      <c r="I1625" s="178">
        <v>2400</v>
      </c>
      <c r="J1625" s="176">
        <v>46066</v>
      </c>
      <c r="K1625" s="172" t="s">
        <v>93</v>
      </c>
      <c r="L1625" s="172" t="s">
        <v>94</v>
      </c>
      <c r="M1625" s="179">
        <v>0.43</v>
      </c>
      <c r="N1625" s="177"/>
      <c r="O1625" s="177"/>
      <c r="P1625" s="180">
        <v>-1032</v>
      </c>
    </row>
    <row r="1626" spans="1:16" ht="19.5" hidden="1" customHeight="1">
      <c r="A1626" s="172" t="s">
        <v>2344</v>
      </c>
      <c r="B1626" s="176">
        <v>46075</v>
      </c>
      <c r="C1626" s="172" t="s">
        <v>81</v>
      </c>
      <c r="D1626" s="172" t="s">
        <v>95</v>
      </c>
      <c r="E1626" s="172" t="s">
        <v>60</v>
      </c>
      <c r="F1626" s="172" t="s">
        <v>1426</v>
      </c>
      <c r="G1626" s="172" t="s">
        <v>84</v>
      </c>
      <c r="H1626" s="177">
        <v>1</v>
      </c>
      <c r="I1626" s="178">
        <v>2400</v>
      </c>
      <c r="J1626" s="176">
        <v>46066</v>
      </c>
      <c r="K1626" s="172" t="s">
        <v>93</v>
      </c>
      <c r="L1626" s="172" t="s">
        <v>94</v>
      </c>
      <c r="M1626" s="179">
        <v>0.43</v>
      </c>
      <c r="N1626" s="177"/>
      <c r="O1626" s="177"/>
      <c r="P1626" s="180">
        <v>-13.23</v>
      </c>
    </row>
    <row r="1627" spans="1:16" ht="19.5" hidden="1" customHeight="1">
      <c r="A1627" s="172" t="s">
        <v>2151</v>
      </c>
      <c r="B1627" s="176">
        <v>46075</v>
      </c>
      <c r="C1627" s="172" t="s">
        <v>166</v>
      </c>
      <c r="D1627" s="172" t="s">
        <v>167</v>
      </c>
      <c r="E1627" s="172" t="s">
        <v>60</v>
      </c>
      <c r="F1627" s="172" t="s">
        <v>1426</v>
      </c>
      <c r="G1627" s="172" t="s">
        <v>84</v>
      </c>
      <c r="H1627" s="177">
        <v>1</v>
      </c>
      <c r="I1627" s="178">
        <v>-2400</v>
      </c>
      <c r="J1627" s="176">
        <v>46069</v>
      </c>
      <c r="K1627" s="172" t="s">
        <v>93</v>
      </c>
      <c r="L1627" s="172" t="s">
        <v>94</v>
      </c>
      <c r="M1627" s="179">
        <v>0</v>
      </c>
      <c r="N1627" s="177"/>
      <c r="O1627" s="177"/>
      <c r="P1627" s="180">
        <v>-962.93</v>
      </c>
    </row>
    <row r="1628" spans="1:16" ht="19.5" hidden="1" customHeight="1">
      <c r="A1628" s="172" t="s">
        <v>2151</v>
      </c>
      <c r="B1628" s="176">
        <v>46075</v>
      </c>
      <c r="C1628" s="172" t="s">
        <v>166</v>
      </c>
      <c r="D1628" s="172" t="s">
        <v>102</v>
      </c>
      <c r="E1628" s="172" t="s">
        <v>60</v>
      </c>
      <c r="F1628" s="172" t="s">
        <v>1426</v>
      </c>
      <c r="G1628" s="172" t="s">
        <v>84</v>
      </c>
      <c r="H1628" s="177">
        <v>1</v>
      </c>
      <c r="I1628" s="178">
        <v>-2400</v>
      </c>
      <c r="J1628" s="176">
        <v>46069</v>
      </c>
      <c r="K1628" s="172" t="s">
        <v>93</v>
      </c>
      <c r="L1628" s="172" t="s">
        <v>94</v>
      </c>
      <c r="M1628" s="179">
        <v>0</v>
      </c>
      <c r="N1628" s="177"/>
      <c r="O1628" s="177"/>
      <c r="P1628" s="180">
        <v>-9.6300000000000008</v>
      </c>
    </row>
    <row r="1629" spans="1:16" ht="19.5" hidden="1" customHeight="1">
      <c r="A1629" s="172" t="s">
        <v>2151</v>
      </c>
      <c r="B1629" s="176">
        <v>46075</v>
      </c>
      <c r="C1629" s="172" t="s">
        <v>166</v>
      </c>
      <c r="D1629" s="172" t="s">
        <v>103</v>
      </c>
      <c r="E1629" s="172" t="s">
        <v>60</v>
      </c>
      <c r="F1629" s="172" t="s">
        <v>1426</v>
      </c>
      <c r="G1629" s="172" t="s">
        <v>84</v>
      </c>
      <c r="H1629" s="177">
        <v>1</v>
      </c>
      <c r="I1629" s="178">
        <v>-2400</v>
      </c>
      <c r="J1629" s="176">
        <v>46069</v>
      </c>
      <c r="K1629" s="172" t="s">
        <v>93</v>
      </c>
      <c r="L1629" s="172" t="s">
        <v>94</v>
      </c>
      <c r="M1629" s="179">
        <v>0</v>
      </c>
      <c r="N1629" s="177"/>
      <c r="O1629" s="177"/>
      <c r="P1629" s="180">
        <v>-1427.44</v>
      </c>
    </row>
    <row r="1630" spans="1:16" ht="19.5" hidden="1" customHeight="1">
      <c r="A1630" s="172" t="s">
        <v>2151</v>
      </c>
      <c r="B1630" s="176">
        <v>46075</v>
      </c>
      <c r="C1630" s="172" t="s">
        <v>104</v>
      </c>
      <c r="D1630" s="172" t="s">
        <v>168</v>
      </c>
      <c r="E1630" s="172" t="s">
        <v>60</v>
      </c>
      <c r="F1630" s="172" t="s">
        <v>1426</v>
      </c>
      <c r="G1630" s="172" t="s">
        <v>84</v>
      </c>
      <c r="H1630" s="177">
        <v>1</v>
      </c>
      <c r="I1630" s="178">
        <v>-2400</v>
      </c>
      <c r="J1630" s="176">
        <v>46069</v>
      </c>
      <c r="K1630" s="172" t="s">
        <v>93</v>
      </c>
      <c r="L1630" s="172" t="s">
        <v>94</v>
      </c>
      <c r="M1630" s="179">
        <v>0.43</v>
      </c>
      <c r="N1630" s="177"/>
      <c r="O1630" s="177"/>
      <c r="P1630" s="180">
        <v>1032</v>
      </c>
    </row>
    <row r="1631" spans="1:16" ht="19.5" hidden="1" customHeight="1">
      <c r="A1631" s="172" t="s">
        <v>2151</v>
      </c>
      <c r="B1631" s="176">
        <v>46075</v>
      </c>
      <c r="C1631" s="172" t="s">
        <v>81</v>
      </c>
      <c r="D1631" s="172" t="s">
        <v>82</v>
      </c>
      <c r="E1631" s="172" t="s">
        <v>60</v>
      </c>
      <c r="F1631" s="172" t="s">
        <v>1426</v>
      </c>
      <c r="G1631" s="172" t="s">
        <v>84</v>
      </c>
      <c r="H1631" s="177">
        <v>1</v>
      </c>
      <c r="I1631" s="178">
        <v>0</v>
      </c>
      <c r="J1631" s="176">
        <v>46069</v>
      </c>
      <c r="K1631" s="172" t="s">
        <v>85</v>
      </c>
      <c r="L1631" s="172" t="s">
        <v>85</v>
      </c>
      <c r="M1631" s="179">
        <v>0</v>
      </c>
      <c r="N1631" s="177"/>
      <c r="O1631" s="177"/>
      <c r="P1631" s="180">
        <v>18.3</v>
      </c>
    </row>
    <row r="1632" spans="1:16" ht="19.5" hidden="1" customHeight="1">
      <c r="A1632" s="172" t="s">
        <v>2344</v>
      </c>
      <c r="B1632" s="176">
        <v>46075</v>
      </c>
      <c r="C1632" s="172" t="s">
        <v>81</v>
      </c>
      <c r="D1632" s="172" t="s">
        <v>82</v>
      </c>
      <c r="E1632" s="172" t="s">
        <v>60</v>
      </c>
      <c r="F1632" s="172" t="s">
        <v>1426</v>
      </c>
      <c r="G1632" s="172" t="s">
        <v>84</v>
      </c>
      <c r="H1632" s="177">
        <v>1</v>
      </c>
      <c r="I1632" s="178">
        <v>0</v>
      </c>
      <c r="J1632" s="176">
        <v>46066</v>
      </c>
      <c r="K1632" s="172" t="s">
        <v>85</v>
      </c>
      <c r="L1632" s="172" t="s">
        <v>85</v>
      </c>
      <c r="M1632" s="179">
        <v>0</v>
      </c>
      <c r="N1632" s="177"/>
      <c r="O1632" s="177"/>
      <c r="P1632" s="180">
        <v>-19.649999999999999</v>
      </c>
    </row>
    <row r="1633" spans="1:16" ht="19.5" hidden="1" customHeight="1">
      <c r="A1633" s="172" t="s">
        <v>2345</v>
      </c>
      <c r="B1633" s="176">
        <v>46075</v>
      </c>
      <c r="C1633" s="172" t="s">
        <v>92</v>
      </c>
      <c r="D1633" s="172" t="s">
        <v>24</v>
      </c>
      <c r="E1633" s="172" t="s">
        <v>59</v>
      </c>
      <c r="F1633" s="172" t="s">
        <v>1386</v>
      </c>
      <c r="G1633" s="172" t="s">
        <v>84</v>
      </c>
      <c r="H1633" s="177">
        <v>1</v>
      </c>
      <c r="I1633" s="178">
        <v>2400</v>
      </c>
      <c r="J1633" s="176">
        <v>46072</v>
      </c>
      <c r="K1633" s="172" t="s">
        <v>93</v>
      </c>
      <c r="L1633" s="172" t="s">
        <v>94</v>
      </c>
      <c r="M1633" s="179">
        <v>0.43</v>
      </c>
      <c r="N1633" s="177"/>
      <c r="O1633" s="177">
        <v>38</v>
      </c>
      <c r="P1633" s="180">
        <v>-134.79</v>
      </c>
    </row>
    <row r="1634" spans="1:16" ht="19.5" hidden="1" customHeight="1">
      <c r="A1634" s="172" t="s">
        <v>2345</v>
      </c>
      <c r="B1634" s="176">
        <v>46075</v>
      </c>
      <c r="C1634" s="172" t="s">
        <v>100</v>
      </c>
      <c r="D1634" s="172" t="s">
        <v>101</v>
      </c>
      <c r="E1634" s="172" t="s">
        <v>59</v>
      </c>
      <c r="F1634" s="172" t="s">
        <v>1386</v>
      </c>
      <c r="G1634" s="172" t="s">
        <v>84</v>
      </c>
      <c r="H1634" s="177">
        <v>1</v>
      </c>
      <c r="I1634" s="178">
        <v>2400</v>
      </c>
      <c r="J1634" s="176">
        <v>46072</v>
      </c>
      <c r="K1634" s="172" t="s">
        <v>93</v>
      </c>
      <c r="L1634" s="172" t="s">
        <v>94</v>
      </c>
      <c r="M1634" s="179">
        <v>0</v>
      </c>
      <c r="N1634" s="177"/>
      <c r="O1634" s="177"/>
      <c r="P1634" s="180">
        <v>1086.5</v>
      </c>
    </row>
    <row r="1635" spans="1:16" ht="19.5" hidden="1" customHeight="1">
      <c r="A1635" s="172" t="s">
        <v>2345</v>
      </c>
      <c r="B1635" s="176">
        <v>46075</v>
      </c>
      <c r="C1635" s="172" t="s">
        <v>100</v>
      </c>
      <c r="D1635" s="172" t="s">
        <v>102</v>
      </c>
      <c r="E1635" s="172" t="s">
        <v>59</v>
      </c>
      <c r="F1635" s="172" t="s">
        <v>1386</v>
      </c>
      <c r="G1635" s="172" t="s">
        <v>84</v>
      </c>
      <c r="H1635" s="177">
        <v>1</v>
      </c>
      <c r="I1635" s="178">
        <v>2400</v>
      </c>
      <c r="J1635" s="176">
        <v>46072</v>
      </c>
      <c r="K1635" s="172" t="s">
        <v>93</v>
      </c>
      <c r="L1635" s="172" t="s">
        <v>94</v>
      </c>
      <c r="M1635" s="179">
        <v>0</v>
      </c>
      <c r="N1635" s="177"/>
      <c r="O1635" s="177"/>
      <c r="P1635" s="180">
        <v>10.87</v>
      </c>
    </row>
    <row r="1636" spans="1:16" ht="19.5" hidden="1" customHeight="1">
      <c r="A1636" s="172" t="s">
        <v>2345</v>
      </c>
      <c r="B1636" s="176">
        <v>46075</v>
      </c>
      <c r="C1636" s="172" t="s">
        <v>100</v>
      </c>
      <c r="D1636" s="172" t="s">
        <v>103</v>
      </c>
      <c r="E1636" s="172" t="s">
        <v>59</v>
      </c>
      <c r="F1636" s="172" t="s">
        <v>1386</v>
      </c>
      <c r="G1636" s="172" t="s">
        <v>84</v>
      </c>
      <c r="H1636" s="177">
        <v>1</v>
      </c>
      <c r="I1636" s="178">
        <v>2400</v>
      </c>
      <c r="J1636" s="176">
        <v>46072</v>
      </c>
      <c r="K1636" s="172" t="s">
        <v>93</v>
      </c>
      <c r="L1636" s="172" t="s">
        <v>94</v>
      </c>
      <c r="M1636" s="179">
        <v>0</v>
      </c>
      <c r="N1636" s="177"/>
      <c r="O1636" s="177"/>
      <c r="P1636" s="180">
        <v>1302.6300000000001</v>
      </c>
    </row>
    <row r="1637" spans="1:16" ht="19.5" hidden="1" customHeight="1">
      <c r="A1637" s="172" t="s">
        <v>2345</v>
      </c>
      <c r="B1637" s="176">
        <v>46075</v>
      </c>
      <c r="C1637" s="172" t="s">
        <v>104</v>
      </c>
      <c r="D1637" s="172" t="s">
        <v>105</v>
      </c>
      <c r="E1637" s="172" t="s">
        <v>59</v>
      </c>
      <c r="F1637" s="172" t="s">
        <v>1386</v>
      </c>
      <c r="G1637" s="172" t="s">
        <v>84</v>
      </c>
      <c r="H1637" s="177">
        <v>1</v>
      </c>
      <c r="I1637" s="178">
        <v>2400</v>
      </c>
      <c r="J1637" s="176">
        <v>46072</v>
      </c>
      <c r="K1637" s="172" t="s">
        <v>93</v>
      </c>
      <c r="L1637" s="172" t="s">
        <v>94</v>
      </c>
      <c r="M1637" s="179">
        <v>0.43</v>
      </c>
      <c r="N1637" s="177"/>
      <c r="O1637" s="177"/>
      <c r="P1637" s="180">
        <v>-1032</v>
      </c>
    </row>
    <row r="1638" spans="1:16" ht="19.5" hidden="1" customHeight="1">
      <c r="A1638" s="172" t="s">
        <v>2345</v>
      </c>
      <c r="B1638" s="176">
        <v>46075</v>
      </c>
      <c r="C1638" s="172" t="s">
        <v>81</v>
      </c>
      <c r="D1638" s="172" t="s">
        <v>95</v>
      </c>
      <c r="E1638" s="172" t="s">
        <v>59</v>
      </c>
      <c r="F1638" s="172" t="s">
        <v>1386</v>
      </c>
      <c r="G1638" s="172" t="s">
        <v>84</v>
      </c>
      <c r="H1638" s="177">
        <v>1</v>
      </c>
      <c r="I1638" s="178">
        <v>2400</v>
      </c>
      <c r="J1638" s="176">
        <v>46072</v>
      </c>
      <c r="K1638" s="172" t="s">
        <v>93</v>
      </c>
      <c r="L1638" s="172" t="s">
        <v>94</v>
      </c>
      <c r="M1638" s="179">
        <v>0.43</v>
      </c>
      <c r="N1638" s="177"/>
      <c r="O1638" s="177"/>
      <c r="P1638" s="180">
        <v>-12.44</v>
      </c>
    </row>
    <row r="1639" spans="1:16" ht="19.5" hidden="1" customHeight="1">
      <c r="A1639" s="172" t="s">
        <v>2346</v>
      </c>
      <c r="B1639" s="176">
        <v>46075</v>
      </c>
      <c r="C1639" s="172" t="s">
        <v>92</v>
      </c>
      <c r="D1639" s="172" t="s">
        <v>24</v>
      </c>
      <c r="E1639" s="172" t="s">
        <v>56</v>
      </c>
      <c r="F1639" s="172" t="s">
        <v>1213</v>
      </c>
      <c r="G1639" s="172" t="s">
        <v>84</v>
      </c>
      <c r="H1639" s="177">
        <v>1</v>
      </c>
      <c r="I1639" s="178">
        <v>0</v>
      </c>
      <c r="J1639" s="176">
        <v>46068</v>
      </c>
      <c r="K1639" s="172" t="s">
        <v>93</v>
      </c>
      <c r="L1639" s="172" t="s">
        <v>94</v>
      </c>
      <c r="M1639" s="179">
        <v>0</v>
      </c>
      <c r="N1639" s="177"/>
      <c r="O1639" s="177">
        <v>36</v>
      </c>
      <c r="P1639" s="180">
        <v>-56.94</v>
      </c>
    </row>
    <row r="1640" spans="1:16" ht="19.5" hidden="1" customHeight="1">
      <c r="A1640" s="172" t="s">
        <v>2346</v>
      </c>
      <c r="B1640" s="176">
        <v>46075</v>
      </c>
      <c r="C1640" s="172" t="s">
        <v>81</v>
      </c>
      <c r="D1640" s="172" t="s">
        <v>95</v>
      </c>
      <c r="E1640" s="172" t="s">
        <v>56</v>
      </c>
      <c r="F1640" s="172" t="s">
        <v>1213</v>
      </c>
      <c r="G1640" s="172" t="s">
        <v>84</v>
      </c>
      <c r="H1640" s="177">
        <v>1</v>
      </c>
      <c r="I1640" s="178">
        <v>0</v>
      </c>
      <c r="J1640" s="176">
        <v>46068</v>
      </c>
      <c r="K1640" s="172" t="s">
        <v>93</v>
      </c>
      <c r="L1640" s="172" t="s">
        <v>94</v>
      </c>
      <c r="M1640" s="179">
        <v>0</v>
      </c>
      <c r="N1640" s="177"/>
      <c r="O1640" s="177"/>
      <c r="P1640" s="180">
        <v>-12.38</v>
      </c>
    </row>
    <row r="1641" spans="1:16" ht="19.5" hidden="1" customHeight="1">
      <c r="A1641" s="172" t="s">
        <v>2346</v>
      </c>
      <c r="B1641" s="176">
        <v>46075</v>
      </c>
      <c r="C1641" s="172" t="s">
        <v>92</v>
      </c>
      <c r="D1641" s="172" t="s">
        <v>96</v>
      </c>
      <c r="E1641" s="172" t="s">
        <v>56</v>
      </c>
      <c r="F1641" s="172" t="s">
        <v>1213</v>
      </c>
      <c r="G1641" s="172" t="s">
        <v>84</v>
      </c>
      <c r="H1641" s="177">
        <v>1</v>
      </c>
      <c r="I1641" s="178">
        <v>0</v>
      </c>
      <c r="J1641" s="176">
        <v>46068</v>
      </c>
      <c r="K1641" s="172" t="s">
        <v>93</v>
      </c>
      <c r="L1641" s="172" t="s">
        <v>94</v>
      </c>
      <c r="M1641" s="179">
        <v>0</v>
      </c>
      <c r="N1641" s="177"/>
      <c r="O1641" s="177"/>
      <c r="P1641" s="180">
        <v>0</v>
      </c>
    </row>
    <row r="1642" spans="1:16" ht="19.5" hidden="1" customHeight="1">
      <c r="A1642" s="172" t="s">
        <v>2346</v>
      </c>
      <c r="B1642" s="176">
        <v>46075</v>
      </c>
      <c r="C1642" s="172" t="s">
        <v>92</v>
      </c>
      <c r="D1642" s="172" t="s">
        <v>97</v>
      </c>
      <c r="E1642" s="172" t="s">
        <v>56</v>
      </c>
      <c r="F1642" s="172" t="s">
        <v>1213</v>
      </c>
      <c r="G1642" s="172" t="s">
        <v>84</v>
      </c>
      <c r="H1642" s="177">
        <v>1</v>
      </c>
      <c r="I1642" s="178">
        <v>0</v>
      </c>
      <c r="J1642" s="176">
        <v>46068</v>
      </c>
      <c r="K1642" s="172" t="s">
        <v>93</v>
      </c>
      <c r="L1642" s="172" t="s">
        <v>94</v>
      </c>
      <c r="M1642" s="179">
        <v>0</v>
      </c>
      <c r="N1642" s="177"/>
      <c r="O1642" s="177"/>
      <c r="P1642" s="180">
        <v>-56.94</v>
      </c>
    </row>
    <row r="1643" spans="1:16" ht="19.5" hidden="1" customHeight="1">
      <c r="A1643" s="172" t="s">
        <v>2346</v>
      </c>
      <c r="B1643" s="176">
        <v>46075</v>
      </c>
      <c r="C1643" s="172" t="s">
        <v>81</v>
      </c>
      <c r="D1643" s="172" t="s">
        <v>98</v>
      </c>
      <c r="E1643" s="172" t="s">
        <v>56</v>
      </c>
      <c r="F1643" s="172" t="s">
        <v>1213</v>
      </c>
      <c r="G1643" s="172" t="s">
        <v>84</v>
      </c>
      <c r="H1643" s="177">
        <v>1</v>
      </c>
      <c r="I1643" s="178">
        <v>0</v>
      </c>
      <c r="J1643" s="176">
        <v>46068</v>
      </c>
      <c r="K1643" s="172" t="s">
        <v>93</v>
      </c>
      <c r="L1643" s="172" t="s">
        <v>94</v>
      </c>
      <c r="M1643" s="179">
        <v>0</v>
      </c>
      <c r="N1643" s="177"/>
      <c r="O1643" s="177"/>
      <c r="P1643" s="180">
        <v>-15</v>
      </c>
    </row>
    <row r="1644" spans="1:16" ht="19.5" hidden="1" customHeight="1">
      <c r="A1644" s="172" t="s">
        <v>1929</v>
      </c>
      <c r="B1644" s="176">
        <v>46075</v>
      </c>
      <c r="C1644" s="172" t="s">
        <v>92</v>
      </c>
      <c r="D1644" s="172" t="s">
        <v>272</v>
      </c>
      <c r="E1644" s="172" t="s">
        <v>58</v>
      </c>
      <c r="F1644" s="172" t="s">
        <v>1300</v>
      </c>
      <c r="G1644" s="172" t="s">
        <v>84</v>
      </c>
      <c r="H1644" s="177">
        <v>1</v>
      </c>
      <c r="I1644" s="178">
        <v>0</v>
      </c>
      <c r="J1644" s="176">
        <v>46063</v>
      </c>
      <c r="K1644" s="172" t="s">
        <v>93</v>
      </c>
      <c r="L1644" s="172" t="s">
        <v>94</v>
      </c>
      <c r="M1644" s="179">
        <v>0</v>
      </c>
      <c r="N1644" s="177"/>
      <c r="O1644" s="177"/>
      <c r="P1644" s="180">
        <v>0</v>
      </c>
    </row>
    <row r="1645" spans="1:16" ht="19.5" hidden="1" customHeight="1">
      <c r="A1645" s="172" t="s">
        <v>1929</v>
      </c>
      <c r="B1645" s="176">
        <v>46075</v>
      </c>
      <c r="C1645" s="172" t="s">
        <v>92</v>
      </c>
      <c r="D1645" s="172" t="s">
        <v>97</v>
      </c>
      <c r="E1645" s="172" t="s">
        <v>58</v>
      </c>
      <c r="F1645" s="172" t="s">
        <v>1300</v>
      </c>
      <c r="G1645" s="172" t="s">
        <v>84</v>
      </c>
      <c r="H1645" s="177">
        <v>1</v>
      </c>
      <c r="I1645" s="178">
        <v>0</v>
      </c>
      <c r="J1645" s="176">
        <v>46063</v>
      </c>
      <c r="K1645" s="172" t="s">
        <v>93</v>
      </c>
      <c r="L1645" s="172" t="s">
        <v>94</v>
      </c>
      <c r="M1645" s="179">
        <v>0</v>
      </c>
      <c r="N1645" s="177"/>
      <c r="O1645" s="177"/>
      <c r="P1645" s="180">
        <v>-56.94</v>
      </c>
    </row>
    <row r="1646" spans="1:16" ht="19.5" hidden="1" customHeight="1">
      <c r="A1646" s="172" t="s">
        <v>1929</v>
      </c>
      <c r="B1646" s="176">
        <v>46075</v>
      </c>
      <c r="C1646" s="172" t="s">
        <v>81</v>
      </c>
      <c r="D1646" s="172" t="s">
        <v>98</v>
      </c>
      <c r="E1646" s="172" t="s">
        <v>58</v>
      </c>
      <c r="F1646" s="172" t="s">
        <v>1300</v>
      </c>
      <c r="G1646" s="172" t="s">
        <v>84</v>
      </c>
      <c r="H1646" s="177">
        <v>1</v>
      </c>
      <c r="I1646" s="178">
        <v>0</v>
      </c>
      <c r="J1646" s="176">
        <v>46063</v>
      </c>
      <c r="K1646" s="172" t="s">
        <v>93</v>
      </c>
      <c r="L1646" s="172" t="s">
        <v>94</v>
      </c>
      <c r="M1646" s="179">
        <v>0</v>
      </c>
      <c r="N1646" s="177"/>
      <c r="O1646" s="177"/>
      <c r="P1646" s="180">
        <v>-15</v>
      </c>
    </row>
    <row r="1647" spans="1:16" ht="19.5" hidden="1" customHeight="1">
      <c r="A1647" s="172" t="s">
        <v>2347</v>
      </c>
      <c r="B1647" s="176">
        <v>46075</v>
      </c>
      <c r="C1647" s="172" t="s">
        <v>81</v>
      </c>
      <c r="D1647" s="172" t="s">
        <v>82</v>
      </c>
      <c r="E1647" s="172" t="s">
        <v>60</v>
      </c>
      <c r="F1647" s="172" t="s">
        <v>1426</v>
      </c>
      <c r="G1647" s="172" t="s">
        <v>84</v>
      </c>
      <c r="H1647" s="177">
        <v>1</v>
      </c>
      <c r="I1647" s="178">
        <v>0</v>
      </c>
      <c r="J1647" s="176">
        <v>46075</v>
      </c>
      <c r="K1647" s="172" t="s">
        <v>85</v>
      </c>
      <c r="L1647" s="172" t="s">
        <v>85</v>
      </c>
      <c r="M1647" s="179">
        <v>0</v>
      </c>
      <c r="N1647" s="177"/>
      <c r="O1647" s="177"/>
      <c r="P1647" s="180">
        <v>-17.7</v>
      </c>
    </row>
    <row r="1648" spans="1:16" ht="19.5" hidden="1" customHeight="1">
      <c r="A1648" s="172" t="s">
        <v>2348</v>
      </c>
      <c r="B1648" s="176">
        <v>46075</v>
      </c>
      <c r="C1648" s="172" t="s">
        <v>92</v>
      </c>
      <c r="D1648" s="172" t="s">
        <v>24</v>
      </c>
      <c r="E1648" s="172" t="s">
        <v>53</v>
      </c>
      <c r="F1648" s="172" t="s">
        <v>120</v>
      </c>
      <c r="G1648" s="172" t="s">
        <v>84</v>
      </c>
      <c r="H1648" s="177">
        <v>1</v>
      </c>
      <c r="I1648" s="178">
        <v>2350</v>
      </c>
      <c r="J1648" s="176">
        <v>46071</v>
      </c>
      <c r="K1648" s="172" t="s">
        <v>93</v>
      </c>
      <c r="L1648" s="172" t="s">
        <v>94</v>
      </c>
      <c r="M1648" s="179">
        <v>0.43</v>
      </c>
      <c r="N1648" s="177"/>
      <c r="O1648" s="177">
        <v>39</v>
      </c>
      <c r="P1648" s="180">
        <v>-140.66999999999999</v>
      </c>
    </row>
    <row r="1649" spans="1:16" ht="19.5" hidden="1" customHeight="1">
      <c r="A1649" s="172" t="s">
        <v>2348</v>
      </c>
      <c r="B1649" s="176">
        <v>46075</v>
      </c>
      <c r="C1649" s="172" t="s">
        <v>100</v>
      </c>
      <c r="D1649" s="172" t="s">
        <v>101</v>
      </c>
      <c r="E1649" s="172" t="s">
        <v>53</v>
      </c>
      <c r="F1649" s="172" t="s">
        <v>120</v>
      </c>
      <c r="G1649" s="172" t="s">
        <v>84</v>
      </c>
      <c r="H1649" s="177">
        <v>1</v>
      </c>
      <c r="I1649" s="178">
        <v>2350</v>
      </c>
      <c r="J1649" s="176">
        <v>46071</v>
      </c>
      <c r="K1649" s="172" t="s">
        <v>93</v>
      </c>
      <c r="L1649" s="172" t="s">
        <v>94</v>
      </c>
      <c r="M1649" s="179">
        <v>0</v>
      </c>
      <c r="N1649" s="177"/>
      <c r="O1649" s="177"/>
      <c r="P1649" s="180">
        <v>1017.13</v>
      </c>
    </row>
    <row r="1650" spans="1:16" ht="19.5" hidden="1" customHeight="1">
      <c r="A1650" s="172" t="s">
        <v>2348</v>
      </c>
      <c r="B1650" s="176">
        <v>46075</v>
      </c>
      <c r="C1650" s="172" t="s">
        <v>100</v>
      </c>
      <c r="D1650" s="172" t="s">
        <v>102</v>
      </c>
      <c r="E1650" s="172" t="s">
        <v>53</v>
      </c>
      <c r="F1650" s="172" t="s">
        <v>120</v>
      </c>
      <c r="G1650" s="172" t="s">
        <v>84</v>
      </c>
      <c r="H1650" s="177">
        <v>1</v>
      </c>
      <c r="I1650" s="178">
        <v>2350</v>
      </c>
      <c r="J1650" s="176">
        <v>46071</v>
      </c>
      <c r="K1650" s="172" t="s">
        <v>93</v>
      </c>
      <c r="L1650" s="172" t="s">
        <v>94</v>
      </c>
      <c r="M1650" s="179">
        <v>0</v>
      </c>
      <c r="N1650" s="177"/>
      <c r="O1650" s="177"/>
      <c r="P1650" s="180">
        <v>10.17</v>
      </c>
    </row>
    <row r="1651" spans="1:16" ht="19.5" hidden="1" customHeight="1">
      <c r="A1651" s="172" t="s">
        <v>2348</v>
      </c>
      <c r="B1651" s="176">
        <v>46075</v>
      </c>
      <c r="C1651" s="172" t="s">
        <v>100</v>
      </c>
      <c r="D1651" s="172" t="s">
        <v>103</v>
      </c>
      <c r="E1651" s="172" t="s">
        <v>53</v>
      </c>
      <c r="F1651" s="172" t="s">
        <v>120</v>
      </c>
      <c r="G1651" s="172" t="s">
        <v>84</v>
      </c>
      <c r="H1651" s="177">
        <v>1</v>
      </c>
      <c r="I1651" s="178">
        <v>2350</v>
      </c>
      <c r="J1651" s="176">
        <v>46071</v>
      </c>
      <c r="K1651" s="172" t="s">
        <v>93</v>
      </c>
      <c r="L1651" s="172" t="s">
        <v>94</v>
      </c>
      <c r="M1651" s="179">
        <v>0</v>
      </c>
      <c r="N1651" s="177"/>
      <c r="O1651" s="177"/>
      <c r="P1651" s="180">
        <v>1322.7</v>
      </c>
    </row>
    <row r="1652" spans="1:16" ht="19.5" hidden="1" customHeight="1">
      <c r="A1652" s="172" t="s">
        <v>2348</v>
      </c>
      <c r="B1652" s="176">
        <v>46075</v>
      </c>
      <c r="C1652" s="172" t="s">
        <v>104</v>
      </c>
      <c r="D1652" s="172" t="s">
        <v>105</v>
      </c>
      <c r="E1652" s="172" t="s">
        <v>53</v>
      </c>
      <c r="F1652" s="172" t="s">
        <v>120</v>
      </c>
      <c r="G1652" s="172" t="s">
        <v>84</v>
      </c>
      <c r="H1652" s="177">
        <v>1</v>
      </c>
      <c r="I1652" s="178">
        <v>2350</v>
      </c>
      <c r="J1652" s="176">
        <v>46071</v>
      </c>
      <c r="K1652" s="172" t="s">
        <v>93</v>
      </c>
      <c r="L1652" s="172" t="s">
        <v>94</v>
      </c>
      <c r="M1652" s="179">
        <v>0.43</v>
      </c>
      <c r="N1652" s="177"/>
      <c r="O1652" s="177"/>
      <c r="P1652" s="180">
        <v>-1010.5</v>
      </c>
    </row>
    <row r="1653" spans="1:16" ht="19.5" hidden="1" customHeight="1">
      <c r="A1653" s="172" t="s">
        <v>2348</v>
      </c>
      <c r="B1653" s="176">
        <v>46075</v>
      </c>
      <c r="C1653" s="172" t="s">
        <v>81</v>
      </c>
      <c r="D1653" s="172" t="s">
        <v>95</v>
      </c>
      <c r="E1653" s="172" t="s">
        <v>53</v>
      </c>
      <c r="F1653" s="172" t="s">
        <v>120</v>
      </c>
      <c r="G1653" s="172" t="s">
        <v>84</v>
      </c>
      <c r="H1653" s="177">
        <v>1</v>
      </c>
      <c r="I1653" s="178">
        <v>2350</v>
      </c>
      <c r="J1653" s="176">
        <v>46071</v>
      </c>
      <c r="K1653" s="172" t="s">
        <v>93</v>
      </c>
      <c r="L1653" s="172" t="s">
        <v>94</v>
      </c>
      <c r="M1653" s="179">
        <v>0.43</v>
      </c>
      <c r="N1653" s="177"/>
      <c r="O1653" s="177"/>
      <c r="P1653" s="180">
        <v>-24.07</v>
      </c>
    </row>
    <row r="1654" spans="1:16" ht="19.5" hidden="1" customHeight="1">
      <c r="A1654" s="172" t="s">
        <v>2349</v>
      </c>
      <c r="B1654" s="176">
        <v>46075</v>
      </c>
      <c r="C1654" s="172" t="s">
        <v>81</v>
      </c>
      <c r="D1654" s="172" t="s">
        <v>82</v>
      </c>
      <c r="E1654" s="172" t="s">
        <v>38</v>
      </c>
      <c r="F1654" s="172" t="s">
        <v>87</v>
      </c>
      <c r="G1654" s="172" t="s">
        <v>84</v>
      </c>
      <c r="H1654" s="177">
        <v>1</v>
      </c>
      <c r="I1654" s="178">
        <v>0</v>
      </c>
      <c r="J1654" s="176">
        <v>46075</v>
      </c>
      <c r="K1654" s="172" t="s">
        <v>85</v>
      </c>
      <c r="L1654" s="172" t="s">
        <v>85</v>
      </c>
      <c r="M1654" s="179">
        <v>0</v>
      </c>
      <c r="N1654" s="177"/>
      <c r="O1654" s="177"/>
      <c r="P1654" s="180">
        <v>-17.239999999999998</v>
      </c>
    </row>
    <row r="1655" spans="1:16" ht="19.5" hidden="1" customHeight="1">
      <c r="A1655" s="172" t="s">
        <v>2348</v>
      </c>
      <c r="B1655" s="176">
        <v>46075</v>
      </c>
      <c r="C1655" s="172" t="s">
        <v>81</v>
      </c>
      <c r="D1655" s="172" t="s">
        <v>82</v>
      </c>
      <c r="E1655" s="172" t="s">
        <v>53</v>
      </c>
      <c r="F1655" s="172" t="s">
        <v>120</v>
      </c>
      <c r="G1655" s="172" t="s">
        <v>84</v>
      </c>
      <c r="H1655" s="177">
        <v>1</v>
      </c>
      <c r="I1655" s="178">
        <v>0</v>
      </c>
      <c r="J1655" s="176">
        <v>46071</v>
      </c>
      <c r="K1655" s="172" t="s">
        <v>85</v>
      </c>
      <c r="L1655" s="172" t="s">
        <v>85</v>
      </c>
      <c r="M1655" s="179">
        <v>0</v>
      </c>
      <c r="N1655" s="177"/>
      <c r="O1655" s="177"/>
      <c r="P1655" s="180">
        <v>-19.329999999999998</v>
      </c>
    </row>
    <row r="1656" spans="1:16" ht="19.5" hidden="1" customHeight="1">
      <c r="A1656" s="172" t="s">
        <v>2350</v>
      </c>
      <c r="B1656" s="176">
        <v>46075</v>
      </c>
      <c r="C1656" s="172" t="s">
        <v>92</v>
      </c>
      <c r="D1656" s="172" t="s">
        <v>24</v>
      </c>
      <c r="E1656" s="172" t="s">
        <v>52</v>
      </c>
      <c r="F1656" s="172" t="s">
        <v>90</v>
      </c>
      <c r="G1656" s="172" t="s">
        <v>84</v>
      </c>
      <c r="H1656" s="177">
        <v>1</v>
      </c>
      <c r="I1656" s="178">
        <v>2350</v>
      </c>
      <c r="J1656" s="176">
        <v>46072</v>
      </c>
      <c r="K1656" s="172" t="s">
        <v>93</v>
      </c>
      <c r="L1656" s="172" t="s">
        <v>94</v>
      </c>
      <c r="M1656" s="179">
        <v>0.43</v>
      </c>
      <c r="N1656" s="177"/>
      <c r="O1656" s="177">
        <v>38</v>
      </c>
      <c r="P1656" s="180">
        <v>-133.69</v>
      </c>
    </row>
    <row r="1657" spans="1:16" ht="19.5" hidden="1" customHeight="1">
      <c r="A1657" s="172" t="s">
        <v>2350</v>
      </c>
      <c r="B1657" s="176">
        <v>46075</v>
      </c>
      <c r="C1657" s="172" t="s">
        <v>100</v>
      </c>
      <c r="D1657" s="172" t="s">
        <v>101</v>
      </c>
      <c r="E1657" s="172" t="s">
        <v>52</v>
      </c>
      <c r="F1657" s="172" t="s">
        <v>90</v>
      </c>
      <c r="G1657" s="172" t="s">
        <v>84</v>
      </c>
      <c r="H1657" s="177">
        <v>1</v>
      </c>
      <c r="I1657" s="178">
        <v>2350</v>
      </c>
      <c r="J1657" s="176">
        <v>46072</v>
      </c>
      <c r="K1657" s="172" t="s">
        <v>93</v>
      </c>
      <c r="L1657" s="172" t="s">
        <v>94</v>
      </c>
      <c r="M1657" s="179">
        <v>0</v>
      </c>
      <c r="N1657" s="177"/>
      <c r="O1657" s="177"/>
      <c r="P1657" s="180">
        <v>990.52</v>
      </c>
    </row>
    <row r="1658" spans="1:16" ht="19.5" hidden="1" customHeight="1">
      <c r="A1658" s="172" t="s">
        <v>2350</v>
      </c>
      <c r="B1658" s="176">
        <v>46075</v>
      </c>
      <c r="C1658" s="172" t="s">
        <v>100</v>
      </c>
      <c r="D1658" s="172" t="s">
        <v>102</v>
      </c>
      <c r="E1658" s="172" t="s">
        <v>52</v>
      </c>
      <c r="F1658" s="172" t="s">
        <v>90</v>
      </c>
      <c r="G1658" s="172" t="s">
        <v>84</v>
      </c>
      <c r="H1658" s="177">
        <v>1</v>
      </c>
      <c r="I1658" s="178">
        <v>2350</v>
      </c>
      <c r="J1658" s="176">
        <v>46072</v>
      </c>
      <c r="K1658" s="172" t="s">
        <v>93</v>
      </c>
      <c r="L1658" s="172" t="s">
        <v>94</v>
      </c>
      <c r="M1658" s="179">
        <v>0</v>
      </c>
      <c r="N1658" s="177"/>
      <c r="O1658" s="177"/>
      <c r="P1658" s="180">
        <v>9.91</v>
      </c>
    </row>
    <row r="1659" spans="1:16" ht="19.5" hidden="1" customHeight="1">
      <c r="A1659" s="172" t="s">
        <v>2350</v>
      </c>
      <c r="B1659" s="176">
        <v>46075</v>
      </c>
      <c r="C1659" s="172" t="s">
        <v>100</v>
      </c>
      <c r="D1659" s="172" t="s">
        <v>103</v>
      </c>
      <c r="E1659" s="172" t="s">
        <v>52</v>
      </c>
      <c r="F1659" s="172" t="s">
        <v>90</v>
      </c>
      <c r="G1659" s="172" t="s">
        <v>84</v>
      </c>
      <c r="H1659" s="177">
        <v>1</v>
      </c>
      <c r="I1659" s="178">
        <v>2350</v>
      </c>
      <c r="J1659" s="176">
        <v>46072</v>
      </c>
      <c r="K1659" s="172" t="s">
        <v>93</v>
      </c>
      <c r="L1659" s="172" t="s">
        <v>94</v>
      </c>
      <c r="M1659" s="179">
        <v>0</v>
      </c>
      <c r="N1659" s="177"/>
      <c r="O1659" s="177"/>
      <c r="P1659" s="180">
        <v>1349.57</v>
      </c>
    </row>
    <row r="1660" spans="1:16" ht="19.5" hidden="1" customHeight="1">
      <c r="A1660" s="172" t="s">
        <v>2350</v>
      </c>
      <c r="B1660" s="176">
        <v>46075</v>
      </c>
      <c r="C1660" s="172" t="s">
        <v>104</v>
      </c>
      <c r="D1660" s="172" t="s">
        <v>105</v>
      </c>
      <c r="E1660" s="172" t="s">
        <v>52</v>
      </c>
      <c r="F1660" s="172" t="s">
        <v>90</v>
      </c>
      <c r="G1660" s="172" t="s">
        <v>84</v>
      </c>
      <c r="H1660" s="177">
        <v>1</v>
      </c>
      <c r="I1660" s="178">
        <v>2350</v>
      </c>
      <c r="J1660" s="176">
        <v>46072</v>
      </c>
      <c r="K1660" s="172" t="s">
        <v>93</v>
      </c>
      <c r="L1660" s="172" t="s">
        <v>94</v>
      </c>
      <c r="M1660" s="179">
        <v>0.43</v>
      </c>
      <c r="N1660" s="177"/>
      <c r="O1660" s="177"/>
      <c r="P1660" s="180">
        <v>-1010.5</v>
      </c>
    </row>
    <row r="1661" spans="1:16" ht="19.5" hidden="1" customHeight="1">
      <c r="A1661" s="172" t="s">
        <v>2350</v>
      </c>
      <c r="B1661" s="176">
        <v>46075</v>
      </c>
      <c r="C1661" s="172" t="s">
        <v>81</v>
      </c>
      <c r="D1661" s="172" t="s">
        <v>95</v>
      </c>
      <c r="E1661" s="172" t="s">
        <v>52</v>
      </c>
      <c r="F1661" s="172" t="s">
        <v>90</v>
      </c>
      <c r="G1661" s="172" t="s">
        <v>84</v>
      </c>
      <c r="H1661" s="177">
        <v>1</v>
      </c>
      <c r="I1661" s="178">
        <v>2350</v>
      </c>
      <c r="J1661" s="176">
        <v>46072</v>
      </c>
      <c r="K1661" s="172" t="s">
        <v>93</v>
      </c>
      <c r="L1661" s="172" t="s">
        <v>94</v>
      </c>
      <c r="M1661" s="179">
        <v>0.43</v>
      </c>
      <c r="N1661" s="177"/>
      <c r="O1661" s="177"/>
      <c r="P1661" s="180">
        <v>-17.72</v>
      </c>
    </row>
    <row r="1662" spans="1:16" ht="19.5" hidden="1" customHeight="1">
      <c r="A1662" s="172" t="s">
        <v>2351</v>
      </c>
      <c r="B1662" s="176">
        <v>46075</v>
      </c>
      <c r="C1662" s="172" t="s">
        <v>92</v>
      </c>
      <c r="D1662" s="172" t="s">
        <v>24</v>
      </c>
      <c r="E1662" s="172" t="s">
        <v>40</v>
      </c>
      <c r="F1662" s="172" t="s">
        <v>197</v>
      </c>
      <c r="G1662" s="172" t="s">
        <v>84</v>
      </c>
      <c r="H1662" s="177">
        <v>1</v>
      </c>
      <c r="I1662" s="178">
        <v>2500</v>
      </c>
      <c r="J1662" s="176">
        <v>46073</v>
      </c>
      <c r="K1662" s="172" t="s">
        <v>93</v>
      </c>
      <c r="L1662" s="172" t="s">
        <v>94</v>
      </c>
      <c r="M1662" s="179">
        <v>0.43</v>
      </c>
      <c r="N1662" s="177"/>
      <c r="O1662" s="177">
        <v>38</v>
      </c>
      <c r="P1662" s="180">
        <v>-122.35</v>
      </c>
    </row>
    <row r="1663" spans="1:16" ht="19.5" hidden="1" customHeight="1">
      <c r="A1663" s="172" t="s">
        <v>2351</v>
      </c>
      <c r="B1663" s="176">
        <v>46075</v>
      </c>
      <c r="C1663" s="172" t="s">
        <v>100</v>
      </c>
      <c r="D1663" s="172" t="s">
        <v>101</v>
      </c>
      <c r="E1663" s="172" t="s">
        <v>40</v>
      </c>
      <c r="F1663" s="172" t="s">
        <v>197</v>
      </c>
      <c r="G1663" s="172" t="s">
        <v>84</v>
      </c>
      <c r="H1663" s="177">
        <v>1</v>
      </c>
      <c r="I1663" s="178">
        <v>2500</v>
      </c>
      <c r="J1663" s="176">
        <v>46073</v>
      </c>
      <c r="K1663" s="172" t="s">
        <v>93</v>
      </c>
      <c r="L1663" s="172" t="s">
        <v>94</v>
      </c>
      <c r="M1663" s="179">
        <v>0</v>
      </c>
      <c r="N1663" s="177"/>
      <c r="O1663" s="177"/>
      <c r="P1663" s="180">
        <v>1446.55</v>
      </c>
    </row>
    <row r="1664" spans="1:16" ht="19.5" hidden="1" customHeight="1">
      <c r="A1664" s="172" t="s">
        <v>2351</v>
      </c>
      <c r="B1664" s="176">
        <v>46075</v>
      </c>
      <c r="C1664" s="172" t="s">
        <v>100</v>
      </c>
      <c r="D1664" s="172" t="s">
        <v>102</v>
      </c>
      <c r="E1664" s="172" t="s">
        <v>40</v>
      </c>
      <c r="F1664" s="172" t="s">
        <v>197</v>
      </c>
      <c r="G1664" s="172" t="s">
        <v>84</v>
      </c>
      <c r="H1664" s="177">
        <v>1</v>
      </c>
      <c r="I1664" s="178">
        <v>2500</v>
      </c>
      <c r="J1664" s="176">
        <v>46073</v>
      </c>
      <c r="K1664" s="172" t="s">
        <v>93</v>
      </c>
      <c r="L1664" s="172" t="s">
        <v>94</v>
      </c>
      <c r="M1664" s="179">
        <v>0</v>
      </c>
      <c r="N1664" s="177"/>
      <c r="O1664" s="177"/>
      <c r="P1664" s="180">
        <v>14.47</v>
      </c>
    </row>
    <row r="1665" spans="1:16" ht="19.5" hidden="1" customHeight="1">
      <c r="A1665" s="172" t="s">
        <v>2351</v>
      </c>
      <c r="B1665" s="176">
        <v>46075</v>
      </c>
      <c r="C1665" s="172" t="s">
        <v>100</v>
      </c>
      <c r="D1665" s="172" t="s">
        <v>103</v>
      </c>
      <c r="E1665" s="172" t="s">
        <v>40</v>
      </c>
      <c r="F1665" s="172" t="s">
        <v>197</v>
      </c>
      <c r="G1665" s="172" t="s">
        <v>84</v>
      </c>
      <c r="H1665" s="177">
        <v>1</v>
      </c>
      <c r="I1665" s="178">
        <v>2500</v>
      </c>
      <c r="J1665" s="176">
        <v>46073</v>
      </c>
      <c r="K1665" s="172" t="s">
        <v>93</v>
      </c>
      <c r="L1665" s="172" t="s">
        <v>94</v>
      </c>
      <c r="M1665" s="179">
        <v>0</v>
      </c>
      <c r="N1665" s="177"/>
      <c r="O1665" s="177"/>
      <c r="P1665" s="180">
        <v>1038.98</v>
      </c>
    </row>
    <row r="1666" spans="1:16" ht="19.5" hidden="1" customHeight="1">
      <c r="A1666" s="172" t="s">
        <v>2351</v>
      </c>
      <c r="B1666" s="176">
        <v>46075</v>
      </c>
      <c r="C1666" s="172" t="s">
        <v>104</v>
      </c>
      <c r="D1666" s="172" t="s">
        <v>105</v>
      </c>
      <c r="E1666" s="172" t="s">
        <v>40</v>
      </c>
      <c r="F1666" s="172" t="s">
        <v>197</v>
      </c>
      <c r="G1666" s="172" t="s">
        <v>84</v>
      </c>
      <c r="H1666" s="177">
        <v>1</v>
      </c>
      <c r="I1666" s="178">
        <v>2500</v>
      </c>
      <c r="J1666" s="176">
        <v>46073</v>
      </c>
      <c r="K1666" s="172" t="s">
        <v>93</v>
      </c>
      <c r="L1666" s="172" t="s">
        <v>94</v>
      </c>
      <c r="M1666" s="179">
        <v>0.43</v>
      </c>
      <c r="N1666" s="177"/>
      <c r="O1666" s="177"/>
      <c r="P1666" s="180">
        <v>-1075</v>
      </c>
    </row>
    <row r="1667" spans="1:16" ht="19.5" hidden="1" customHeight="1">
      <c r="A1667" s="172" t="s">
        <v>2351</v>
      </c>
      <c r="B1667" s="176">
        <v>46075</v>
      </c>
      <c r="C1667" s="172" t="s">
        <v>81</v>
      </c>
      <c r="D1667" s="172" t="s">
        <v>95</v>
      </c>
      <c r="E1667" s="172" t="s">
        <v>40</v>
      </c>
      <c r="F1667" s="172" t="s">
        <v>197</v>
      </c>
      <c r="G1667" s="172" t="s">
        <v>84</v>
      </c>
      <c r="H1667" s="177">
        <v>1</v>
      </c>
      <c r="I1667" s="178">
        <v>2500</v>
      </c>
      <c r="J1667" s="176">
        <v>46073</v>
      </c>
      <c r="K1667" s="172" t="s">
        <v>93</v>
      </c>
      <c r="L1667" s="172" t="s">
        <v>94</v>
      </c>
      <c r="M1667" s="179">
        <v>0.43</v>
      </c>
      <c r="N1667" s="177"/>
      <c r="O1667" s="177"/>
      <c r="P1667" s="180">
        <v>-12.33</v>
      </c>
    </row>
    <row r="1668" spans="1:16" ht="19.5" hidden="1" customHeight="1">
      <c r="A1668" s="172" t="s">
        <v>2352</v>
      </c>
      <c r="B1668" s="176">
        <v>46075</v>
      </c>
      <c r="C1668" s="172" t="s">
        <v>92</v>
      </c>
      <c r="D1668" s="172" t="s">
        <v>24</v>
      </c>
      <c r="E1668" s="172" t="s">
        <v>53</v>
      </c>
      <c r="F1668" s="172" t="s">
        <v>120</v>
      </c>
      <c r="G1668" s="172" t="s">
        <v>84</v>
      </c>
      <c r="H1668" s="177">
        <v>1</v>
      </c>
      <c r="I1668" s="178">
        <v>2500</v>
      </c>
      <c r="J1668" s="176">
        <v>46073</v>
      </c>
      <c r="K1668" s="172" t="s">
        <v>93</v>
      </c>
      <c r="L1668" s="172" t="s">
        <v>94</v>
      </c>
      <c r="M1668" s="179">
        <v>0.43</v>
      </c>
      <c r="N1668" s="177"/>
      <c r="O1668" s="177">
        <v>38</v>
      </c>
      <c r="P1668" s="180">
        <v>-136.99</v>
      </c>
    </row>
    <row r="1669" spans="1:16" ht="19.5" hidden="1" customHeight="1">
      <c r="A1669" s="172" t="s">
        <v>2352</v>
      </c>
      <c r="B1669" s="176">
        <v>46075</v>
      </c>
      <c r="C1669" s="172" t="s">
        <v>100</v>
      </c>
      <c r="D1669" s="172" t="s">
        <v>101</v>
      </c>
      <c r="E1669" s="172" t="s">
        <v>53</v>
      </c>
      <c r="F1669" s="172" t="s">
        <v>120</v>
      </c>
      <c r="G1669" s="172" t="s">
        <v>84</v>
      </c>
      <c r="H1669" s="177">
        <v>1</v>
      </c>
      <c r="I1669" s="178">
        <v>2500</v>
      </c>
      <c r="J1669" s="176">
        <v>46073</v>
      </c>
      <c r="K1669" s="172" t="s">
        <v>93</v>
      </c>
      <c r="L1669" s="172" t="s">
        <v>94</v>
      </c>
      <c r="M1669" s="179">
        <v>0</v>
      </c>
      <c r="N1669" s="177"/>
      <c r="O1669" s="177"/>
      <c r="P1669" s="180">
        <v>1030.48</v>
      </c>
    </row>
    <row r="1670" spans="1:16" ht="19.5" hidden="1" customHeight="1">
      <c r="A1670" s="172" t="s">
        <v>2352</v>
      </c>
      <c r="B1670" s="176">
        <v>46075</v>
      </c>
      <c r="C1670" s="172" t="s">
        <v>100</v>
      </c>
      <c r="D1670" s="172" t="s">
        <v>102</v>
      </c>
      <c r="E1670" s="172" t="s">
        <v>53</v>
      </c>
      <c r="F1670" s="172" t="s">
        <v>120</v>
      </c>
      <c r="G1670" s="172" t="s">
        <v>84</v>
      </c>
      <c r="H1670" s="177">
        <v>1</v>
      </c>
      <c r="I1670" s="178">
        <v>2500</v>
      </c>
      <c r="J1670" s="176">
        <v>46073</v>
      </c>
      <c r="K1670" s="172" t="s">
        <v>93</v>
      </c>
      <c r="L1670" s="172" t="s">
        <v>94</v>
      </c>
      <c r="M1670" s="179">
        <v>0</v>
      </c>
      <c r="N1670" s="177"/>
      <c r="O1670" s="177"/>
      <c r="P1670" s="180">
        <v>10.3</v>
      </c>
    </row>
    <row r="1671" spans="1:16" ht="19.5" hidden="1" customHeight="1">
      <c r="A1671" s="172" t="s">
        <v>2352</v>
      </c>
      <c r="B1671" s="176">
        <v>46075</v>
      </c>
      <c r="C1671" s="172" t="s">
        <v>100</v>
      </c>
      <c r="D1671" s="172" t="s">
        <v>103</v>
      </c>
      <c r="E1671" s="172" t="s">
        <v>53</v>
      </c>
      <c r="F1671" s="172" t="s">
        <v>120</v>
      </c>
      <c r="G1671" s="172" t="s">
        <v>84</v>
      </c>
      <c r="H1671" s="177">
        <v>1</v>
      </c>
      <c r="I1671" s="178">
        <v>2500</v>
      </c>
      <c r="J1671" s="176">
        <v>46073</v>
      </c>
      <c r="K1671" s="172" t="s">
        <v>93</v>
      </c>
      <c r="L1671" s="172" t="s">
        <v>94</v>
      </c>
      <c r="M1671" s="179">
        <v>0</v>
      </c>
      <c r="N1671" s="177"/>
      <c r="O1671" s="177"/>
      <c r="P1671" s="180">
        <v>1459.22</v>
      </c>
    </row>
    <row r="1672" spans="1:16" ht="19.5" hidden="1" customHeight="1">
      <c r="A1672" s="172" t="s">
        <v>2352</v>
      </c>
      <c r="B1672" s="176">
        <v>46075</v>
      </c>
      <c r="C1672" s="172" t="s">
        <v>104</v>
      </c>
      <c r="D1672" s="172" t="s">
        <v>105</v>
      </c>
      <c r="E1672" s="172" t="s">
        <v>53</v>
      </c>
      <c r="F1672" s="172" t="s">
        <v>120</v>
      </c>
      <c r="G1672" s="172" t="s">
        <v>84</v>
      </c>
      <c r="H1672" s="177">
        <v>1</v>
      </c>
      <c r="I1672" s="178">
        <v>2500</v>
      </c>
      <c r="J1672" s="176">
        <v>46073</v>
      </c>
      <c r="K1672" s="172" t="s">
        <v>93</v>
      </c>
      <c r="L1672" s="172" t="s">
        <v>94</v>
      </c>
      <c r="M1672" s="179">
        <v>0.43</v>
      </c>
      <c r="N1672" s="177"/>
      <c r="O1672" s="177"/>
      <c r="P1672" s="180">
        <v>-1075</v>
      </c>
    </row>
    <row r="1673" spans="1:16" ht="19.5" hidden="1" customHeight="1">
      <c r="A1673" s="172" t="s">
        <v>2352</v>
      </c>
      <c r="B1673" s="176">
        <v>46075</v>
      </c>
      <c r="C1673" s="172" t="s">
        <v>81</v>
      </c>
      <c r="D1673" s="172" t="s">
        <v>95</v>
      </c>
      <c r="E1673" s="172" t="s">
        <v>53</v>
      </c>
      <c r="F1673" s="172" t="s">
        <v>120</v>
      </c>
      <c r="G1673" s="172" t="s">
        <v>84</v>
      </c>
      <c r="H1673" s="177">
        <v>1</v>
      </c>
      <c r="I1673" s="178">
        <v>2500</v>
      </c>
      <c r="J1673" s="176">
        <v>46073</v>
      </c>
      <c r="K1673" s="172" t="s">
        <v>93</v>
      </c>
      <c r="L1673" s="172" t="s">
        <v>94</v>
      </c>
      <c r="M1673" s="179">
        <v>0.43</v>
      </c>
      <c r="N1673" s="177"/>
      <c r="O1673" s="177"/>
      <c r="P1673" s="180">
        <v>-11.69</v>
      </c>
    </row>
    <row r="1674" spans="1:16" ht="19.5" hidden="1" customHeight="1">
      <c r="A1674" s="172" t="s">
        <v>2350</v>
      </c>
      <c r="B1674" s="176">
        <v>46075</v>
      </c>
      <c r="C1674" s="172" t="s">
        <v>81</v>
      </c>
      <c r="D1674" s="172" t="s">
        <v>82</v>
      </c>
      <c r="E1674" s="172" t="s">
        <v>52</v>
      </c>
      <c r="F1674" s="172" t="s">
        <v>90</v>
      </c>
      <c r="G1674" s="172" t="s">
        <v>84</v>
      </c>
      <c r="H1674" s="177">
        <v>1</v>
      </c>
      <c r="I1674" s="178">
        <v>0</v>
      </c>
      <c r="J1674" s="176">
        <v>46072</v>
      </c>
      <c r="K1674" s="172" t="s">
        <v>85</v>
      </c>
      <c r="L1674" s="172" t="s">
        <v>85</v>
      </c>
      <c r="M1674" s="179">
        <v>0</v>
      </c>
      <c r="N1674" s="177"/>
      <c r="O1674" s="177"/>
      <c r="P1674" s="180">
        <v>-18.82</v>
      </c>
    </row>
    <row r="1675" spans="1:16" ht="19.5" hidden="1" customHeight="1">
      <c r="A1675" s="172" t="s">
        <v>2013</v>
      </c>
      <c r="B1675" s="176">
        <v>46075</v>
      </c>
      <c r="C1675" s="172" t="s">
        <v>166</v>
      </c>
      <c r="D1675" s="172" t="s">
        <v>167</v>
      </c>
      <c r="E1675" s="172" t="s">
        <v>41</v>
      </c>
      <c r="F1675" s="172" t="s">
        <v>83</v>
      </c>
      <c r="G1675" s="172" t="s">
        <v>84</v>
      </c>
      <c r="H1675" s="177">
        <v>1</v>
      </c>
      <c r="I1675" s="178">
        <v>-2350</v>
      </c>
      <c r="J1675" s="176">
        <v>46066</v>
      </c>
      <c r="K1675" s="172" t="s">
        <v>93</v>
      </c>
      <c r="L1675" s="172" t="s">
        <v>94</v>
      </c>
      <c r="M1675" s="179">
        <v>0</v>
      </c>
      <c r="N1675" s="177"/>
      <c r="O1675" s="177"/>
      <c r="P1675" s="180">
        <v>-1163.6500000000001</v>
      </c>
    </row>
    <row r="1676" spans="1:16" ht="19.5" hidden="1" customHeight="1">
      <c r="A1676" s="172" t="s">
        <v>2013</v>
      </c>
      <c r="B1676" s="176">
        <v>46075</v>
      </c>
      <c r="C1676" s="172" t="s">
        <v>166</v>
      </c>
      <c r="D1676" s="172" t="s">
        <v>102</v>
      </c>
      <c r="E1676" s="172" t="s">
        <v>41</v>
      </c>
      <c r="F1676" s="172" t="s">
        <v>83</v>
      </c>
      <c r="G1676" s="172" t="s">
        <v>84</v>
      </c>
      <c r="H1676" s="177">
        <v>1</v>
      </c>
      <c r="I1676" s="178">
        <v>-2350</v>
      </c>
      <c r="J1676" s="176">
        <v>46066</v>
      </c>
      <c r="K1676" s="172" t="s">
        <v>93</v>
      </c>
      <c r="L1676" s="172" t="s">
        <v>94</v>
      </c>
      <c r="M1676" s="179">
        <v>0</v>
      </c>
      <c r="N1676" s="177"/>
      <c r="O1676" s="177"/>
      <c r="P1676" s="180">
        <v>-11.64</v>
      </c>
    </row>
    <row r="1677" spans="1:16" ht="19.5" hidden="1" customHeight="1">
      <c r="A1677" s="172" t="s">
        <v>2013</v>
      </c>
      <c r="B1677" s="176">
        <v>46075</v>
      </c>
      <c r="C1677" s="172" t="s">
        <v>166</v>
      </c>
      <c r="D1677" s="172" t="s">
        <v>103</v>
      </c>
      <c r="E1677" s="172" t="s">
        <v>41</v>
      </c>
      <c r="F1677" s="172" t="s">
        <v>83</v>
      </c>
      <c r="G1677" s="172" t="s">
        <v>84</v>
      </c>
      <c r="H1677" s="177">
        <v>1</v>
      </c>
      <c r="I1677" s="178">
        <v>-2350</v>
      </c>
      <c r="J1677" s="176">
        <v>46066</v>
      </c>
      <c r="K1677" s="172" t="s">
        <v>93</v>
      </c>
      <c r="L1677" s="172" t="s">
        <v>94</v>
      </c>
      <c r="M1677" s="179">
        <v>0</v>
      </c>
      <c r="N1677" s="177"/>
      <c r="O1677" s="177"/>
      <c r="P1677" s="180">
        <v>-1174.71</v>
      </c>
    </row>
    <row r="1678" spans="1:16" ht="19.5" hidden="1" customHeight="1">
      <c r="A1678" s="172" t="s">
        <v>2013</v>
      </c>
      <c r="B1678" s="176">
        <v>46075</v>
      </c>
      <c r="C1678" s="172" t="s">
        <v>104</v>
      </c>
      <c r="D1678" s="172" t="s">
        <v>168</v>
      </c>
      <c r="E1678" s="172" t="s">
        <v>41</v>
      </c>
      <c r="F1678" s="172" t="s">
        <v>83</v>
      </c>
      <c r="G1678" s="172" t="s">
        <v>84</v>
      </c>
      <c r="H1678" s="177">
        <v>1</v>
      </c>
      <c r="I1678" s="178">
        <v>-2350</v>
      </c>
      <c r="J1678" s="176">
        <v>46066</v>
      </c>
      <c r="K1678" s="172" t="s">
        <v>93</v>
      </c>
      <c r="L1678" s="172" t="s">
        <v>94</v>
      </c>
      <c r="M1678" s="179">
        <v>0.43</v>
      </c>
      <c r="N1678" s="177"/>
      <c r="O1678" s="177"/>
      <c r="P1678" s="180">
        <v>1010.5</v>
      </c>
    </row>
    <row r="1679" spans="1:16" ht="19.5" hidden="1" customHeight="1">
      <c r="A1679" s="172" t="s">
        <v>1918</v>
      </c>
      <c r="B1679" s="176">
        <v>46075</v>
      </c>
      <c r="C1679" s="172" t="s">
        <v>81</v>
      </c>
      <c r="D1679" s="172" t="s">
        <v>82</v>
      </c>
      <c r="E1679" s="172" t="s">
        <v>41</v>
      </c>
      <c r="F1679" s="172" t="s">
        <v>83</v>
      </c>
      <c r="G1679" s="172" t="s">
        <v>84</v>
      </c>
      <c r="H1679" s="177">
        <v>1</v>
      </c>
      <c r="I1679" s="178">
        <v>0</v>
      </c>
      <c r="J1679" s="176">
        <v>46066</v>
      </c>
      <c r="K1679" s="172" t="s">
        <v>85</v>
      </c>
      <c r="L1679" s="172" t="s">
        <v>85</v>
      </c>
      <c r="M1679" s="179">
        <v>0</v>
      </c>
      <c r="N1679" s="177"/>
      <c r="O1679" s="177"/>
      <c r="P1679" s="180">
        <v>22.11</v>
      </c>
    </row>
    <row r="1680" spans="1:16" ht="19.5" hidden="1" customHeight="1">
      <c r="A1680" s="172" t="s">
        <v>2353</v>
      </c>
      <c r="B1680" s="176">
        <v>46075</v>
      </c>
      <c r="C1680" s="172" t="s">
        <v>92</v>
      </c>
      <c r="D1680" s="172" t="s">
        <v>24</v>
      </c>
      <c r="E1680" s="172" t="s">
        <v>42</v>
      </c>
      <c r="F1680" s="172" t="s">
        <v>89</v>
      </c>
      <c r="G1680" s="172" t="s">
        <v>84</v>
      </c>
      <c r="H1680" s="177">
        <v>1</v>
      </c>
      <c r="I1680" s="178">
        <v>2350</v>
      </c>
      <c r="J1680" s="176">
        <v>46071</v>
      </c>
      <c r="K1680" s="172" t="s">
        <v>93</v>
      </c>
      <c r="L1680" s="172" t="s">
        <v>94</v>
      </c>
      <c r="M1680" s="179">
        <v>0.43</v>
      </c>
      <c r="N1680" s="177"/>
      <c r="O1680" s="177">
        <v>39</v>
      </c>
      <c r="P1680" s="180">
        <v>-125.62</v>
      </c>
    </row>
    <row r="1681" spans="1:16" ht="19.5" hidden="1" customHeight="1">
      <c r="A1681" s="172" t="s">
        <v>2353</v>
      </c>
      <c r="B1681" s="176">
        <v>46075</v>
      </c>
      <c r="C1681" s="172" t="s">
        <v>100</v>
      </c>
      <c r="D1681" s="172" t="s">
        <v>101</v>
      </c>
      <c r="E1681" s="172" t="s">
        <v>42</v>
      </c>
      <c r="F1681" s="172" t="s">
        <v>89</v>
      </c>
      <c r="G1681" s="172" t="s">
        <v>84</v>
      </c>
      <c r="H1681" s="177">
        <v>1</v>
      </c>
      <c r="I1681" s="178">
        <v>2350</v>
      </c>
      <c r="J1681" s="176">
        <v>46071</v>
      </c>
      <c r="K1681" s="172" t="s">
        <v>93</v>
      </c>
      <c r="L1681" s="172" t="s">
        <v>94</v>
      </c>
      <c r="M1681" s="179">
        <v>0</v>
      </c>
      <c r="N1681" s="177"/>
      <c r="O1681" s="177"/>
      <c r="P1681" s="180">
        <v>1028.57</v>
      </c>
    </row>
    <row r="1682" spans="1:16" ht="19.5" hidden="1" customHeight="1">
      <c r="A1682" s="172" t="s">
        <v>2353</v>
      </c>
      <c r="B1682" s="176">
        <v>46075</v>
      </c>
      <c r="C1682" s="172" t="s">
        <v>100</v>
      </c>
      <c r="D1682" s="172" t="s">
        <v>102</v>
      </c>
      <c r="E1682" s="172" t="s">
        <v>42</v>
      </c>
      <c r="F1682" s="172" t="s">
        <v>89</v>
      </c>
      <c r="G1682" s="172" t="s">
        <v>84</v>
      </c>
      <c r="H1682" s="177">
        <v>1</v>
      </c>
      <c r="I1682" s="178">
        <v>2350</v>
      </c>
      <c r="J1682" s="176">
        <v>46071</v>
      </c>
      <c r="K1682" s="172" t="s">
        <v>93</v>
      </c>
      <c r="L1682" s="172" t="s">
        <v>94</v>
      </c>
      <c r="M1682" s="179">
        <v>0</v>
      </c>
      <c r="N1682" s="177"/>
      <c r="O1682" s="177"/>
      <c r="P1682" s="180">
        <v>10.29</v>
      </c>
    </row>
    <row r="1683" spans="1:16" ht="19.5" hidden="1" customHeight="1">
      <c r="A1683" s="172" t="s">
        <v>2353</v>
      </c>
      <c r="B1683" s="176">
        <v>46075</v>
      </c>
      <c r="C1683" s="172" t="s">
        <v>100</v>
      </c>
      <c r="D1683" s="172" t="s">
        <v>103</v>
      </c>
      <c r="E1683" s="172" t="s">
        <v>42</v>
      </c>
      <c r="F1683" s="172" t="s">
        <v>89</v>
      </c>
      <c r="G1683" s="172" t="s">
        <v>84</v>
      </c>
      <c r="H1683" s="177">
        <v>1</v>
      </c>
      <c r="I1683" s="178">
        <v>2350</v>
      </c>
      <c r="J1683" s="176">
        <v>46071</v>
      </c>
      <c r="K1683" s="172" t="s">
        <v>93</v>
      </c>
      <c r="L1683" s="172" t="s">
        <v>94</v>
      </c>
      <c r="M1683" s="179">
        <v>0</v>
      </c>
      <c r="N1683" s="177"/>
      <c r="O1683" s="177"/>
      <c r="P1683" s="180">
        <v>1311.14</v>
      </c>
    </row>
    <row r="1684" spans="1:16" ht="19.5" hidden="1" customHeight="1">
      <c r="A1684" s="172" t="s">
        <v>2353</v>
      </c>
      <c r="B1684" s="176">
        <v>46075</v>
      </c>
      <c r="C1684" s="172" t="s">
        <v>104</v>
      </c>
      <c r="D1684" s="172" t="s">
        <v>105</v>
      </c>
      <c r="E1684" s="172" t="s">
        <v>42</v>
      </c>
      <c r="F1684" s="172" t="s">
        <v>89</v>
      </c>
      <c r="G1684" s="172" t="s">
        <v>84</v>
      </c>
      <c r="H1684" s="177">
        <v>1</v>
      </c>
      <c r="I1684" s="178">
        <v>2350</v>
      </c>
      <c r="J1684" s="176">
        <v>46071</v>
      </c>
      <c r="K1684" s="172" t="s">
        <v>93</v>
      </c>
      <c r="L1684" s="172" t="s">
        <v>94</v>
      </c>
      <c r="M1684" s="179">
        <v>0.43</v>
      </c>
      <c r="N1684" s="177"/>
      <c r="O1684" s="177"/>
      <c r="P1684" s="180">
        <v>-1010.5</v>
      </c>
    </row>
    <row r="1685" spans="1:16" ht="19.5" hidden="1" customHeight="1">
      <c r="A1685" s="172" t="s">
        <v>2353</v>
      </c>
      <c r="B1685" s="176">
        <v>46075</v>
      </c>
      <c r="C1685" s="172" t="s">
        <v>81</v>
      </c>
      <c r="D1685" s="172" t="s">
        <v>95</v>
      </c>
      <c r="E1685" s="172" t="s">
        <v>42</v>
      </c>
      <c r="F1685" s="172" t="s">
        <v>89</v>
      </c>
      <c r="G1685" s="172" t="s">
        <v>84</v>
      </c>
      <c r="H1685" s="177">
        <v>1</v>
      </c>
      <c r="I1685" s="178">
        <v>2350</v>
      </c>
      <c r="J1685" s="176">
        <v>46071</v>
      </c>
      <c r="K1685" s="172" t="s">
        <v>93</v>
      </c>
      <c r="L1685" s="172" t="s">
        <v>94</v>
      </c>
      <c r="M1685" s="179">
        <v>0.43</v>
      </c>
      <c r="N1685" s="177"/>
      <c r="O1685" s="177"/>
      <c r="P1685" s="180">
        <v>-11.65</v>
      </c>
    </row>
    <row r="1686" spans="1:16" ht="19.5" hidden="1" customHeight="1">
      <c r="A1686" s="172" t="s">
        <v>2354</v>
      </c>
      <c r="B1686" s="176">
        <v>46075</v>
      </c>
      <c r="C1686" s="172" t="s">
        <v>92</v>
      </c>
      <c r="D1686" s="172" t="s">
        <v>24</v>
      </c>
      <c r="E1686" s="172" t="s">
        <v>52</v>
      </c>
      <c r="F1686" s="172" t="s">
        <v>90</v>
      </c>
      <c r="G1686" s="172" t="s">
        <v>84</v>
      </c>
      <c r="H1686" s="177">
        <v>1</v>
      </c>
      <c r="I1686" s="178">
        <v>2500</v>
      </c>
      <c r="J1686" s="176">
        <v>46074</v>
      </c>
      <c r="K1686" s="172" t="s">
        <v>93</v>
      </c>
      <c r="L1686" s="172" t="s">
        <v>94</v>
      </c>
      <c r="M1686" s="179">
        <v>0.43</v>
      </c>
      <c r="N1686" s="177"/>
      <c r="O1686" s="177">
        <v>38</v>
      </c>
      <c r="P1686" s="180">
        <v>-136.99</v>
      </c>
    </row>
    <row r="1687" spans="1:16" ht="19.5" hidden="1" customHeight="1">
      <c r="A1687" s="172" t="s">
        <v>2354</v>
      </c>
      <c r="B1687" s="176">
        <v>46075</v>
      </c>
      <c r="C1687" s="172" t="s">
        <v>100</v>
      </c>
      <c r="D1687" s="172" t="s">
        <v>101</v>
      </c>
      <c r="E1687" s="172" t="s">
        <v>52</v>
      </c>
      <c r="F1687" s="172" t="s">
        <v>90</v>
      </c>
      <c r="G1687" s="172" t="s">
        <v>84</v>
      </c>
      <c r="H1687" s="177">
        <v>1</v>
      </c>
      <c r="I1687" s="178">
        <v>2500</v>
      </c>
      <c r="J1687" s="176">
        <v>46074</v>
      </c>
      <c r="K1687" s="172" t="s">
        <v>93</v>
      </c>
      <c r="L1687" s="172" t="s">
        <v>94</v>
      </c>
      <c r="M1687" s="179">
        <v>0</v>
      </c>
      <c r="N1687" s="177"/>
      <c r="O1687" s="177"/>
      <c r="P1687" s="180">
        <v>1042.8599999999999</v>
      </c>
    </row>
    <row r="1688" spans="1:16" ht="19.5" hidden="1" customHeight="1">
      <c r="A1688" s="172" t="s">
        <v>2354</v>
      </c>
      <c r="B1688" s="176">
        <v>46075</v>
      </c>
      <c r="C1688" s="172" t="s">
        <v>100</v>
      </c>
      <c r="D1688" s="172" t="s">
        <v>102</v>
      </c>
      <c r="E1688" s="172" t="s">
        <v>52</v>
      </c>
      <c r="F1688" s="172" t="s">
        <v>90</v>
      </c>
      <c r="G1688" s="172" t="s">
        <v>84</v>
      </c>
      <c r="H1688" s="177">
        <v>1</v>
      </c>
      <c r="I1688" s="178">
        <v>2500</v>
      </c>
      <c r="J1688" s="176">
        <v>46074</v>
      </c>
      <c r="K1688" s="172" t="s">
        <v>93</v>
      </c>
      <c r="L1688" s="172" t="s">
        <v>94</v>
      </c>
      <c r="M1688" s="179">
        <v>0</v>
      </c>
      <c r="N1688" s="177"/>
      <c r="O1688" s="177"/>
      <c r="P1688" s="180">
        <v>10.43</v>
      </c>
    </row>
    <row r="1689" spans="1:16" ht="19.5" hidden="1" customHeight="1">
      <c r="A1689" s="172" t="s">
        <v>2354</v>
      </c>
      <c r="B1689" s="176">
        <v>46075</v>
      </c>
      <c r="C1689" s="172" t="s">
        <v>100</v>
      </c>
      <c r="D1689" s="172" t="s">
        <v>103</v>
      </c>
      <c r="E1689" s="172" t="s">
        <v>52</v>
      </c>
      <c r="F1689" s="172" t="s">
        <v>90</v>
      </c>
      <c r="G1689" s="172" t="s">
        <v>84</v>
      </c>
      <c r="H1689" s="177">
        <v>1</v>
      </c>
      <c r="I1689" s="178">
        <v>2500</v>
      </c>
      <c r="J1689" s="176">
        <v>46074</v>
      </c>
      <c r="K1689" s="172" t="s">
        <v>93</v>
      </c>
      <c r="L1689" s="172" t="s">
        <v>94</v>
      </c>
      <c r="M1689" s="179">
        <v>0</v>
      </c>
      <c r="N1689" s="177"/>
      <c r="O1689" s="177"/>
      <c r="P1689" s="180">
        <v>1446.71</v>
      </c>
    </row>
    <row r="1690" spans="1:16" ht="19.5" hidden="1" customHeight="1">
      <c r="A1690" s="172" t="s">
        <v>2354</v>
      </c>
      <c r="B1690" s="176">
        <v>46075</v>
      </c>
      <c r="C1690" s="172" t="s">
        <v>104</v>
      </c>
      <c r="D1690" s="172" t="s">
        <v>105</v>
      </c>
      <c r="E1690" s="172" t="s">
        <v>52</v>
      </c>
      <c r="F1690" s="172" t="s">
        <v>90</v>
      </c>
      <c r="G1690" s="172" t="s">
        <v>84</v>
      </c>
      <c r="H1690" s="177">
        <v>1</v>
      </c>
      <c r="I1690" s="178">
        <v>2500</v>
      </c>
      <c r="J1690" s="176">
        <v>46074</v>
      </c>
      <c r="K1690" s="172" t="s">
        <v>93</v>
      </c>
      <c r="L1690" s="172" t="s">
        <v>94</v>
      </c>
      <c r="M1690" s="179">
        <v>0.43</v>
      </c>
      <c r="N1690" s="177"/>
      <c r="O1690" s="177"/>
      <c r="P1690" s="180">
        <v>-1075</v>
      </c>
    </row>
    <row r="1691" spans="1:16" ht="19.5" hidden="1" customHeight="1">
      <c r="A1691" s="172" t="s">
        <v>2354</v>
      </c>
      <c r="B1691" s="176">
        <v>46075</v>
      </c>
      <c r="C1691" s="172" t="s">
        <v>81</v>
      </c>
      <c r="D1691" s="172" t="s">
        <v>95</v>
      </c>
      <c r="E1691" s="172" t="s">
        <v>52</v>
      </c>
      <c r="F1691" s="172" t="s">
        <v>90</v>
      </c>
      <c r="G1691" s="172" t="s">
        <v>84</v>
      </c>
      <c r="H1691" s="177">
        <v>1</v>
      </c>
      <c r="I1691" s="178">
        <v>2500</v>
      </c>
      <c r="J1691" s="176">
        <v>46074</v>
      </c>
      <c r="K1691" s="172" t="s">
        <v>93</v>
      </c>
      <c r="L1691" s="172" t="s">
        <v>94</v>
      </c>
      <c r="M1691" s="179">
        <v>0.43</v>
      </c>
      <c r="N1691" s="177"/>
      <c r="O1691" s="177"/>
      <c r="P1691" s="180">
        <v>-25</v>
      </c>
    </row>
    <row r="1692" spans="1:16" ht="19.5" hidden="1" customHeight="1">
      <c r="A1692" s="172" t="s">
        <v>2353</v>
      </c>
      <c r="B1692" s="176">
        <v>46075</v>
      </c>
      <c r="C1692" s="172" t="s">
        <v>81</v>
      </c>
      <c r="D1692" s="172" t="s">
        <v>82</v>
      </c>
      <c r="E1692" s="172" t="s">
        <v>42</v>
      </c>
      <c r="F1692" s="172" t="s">
        <v>89</v>
      </c>
      <c r="G1692" s="172" t="s">
        <v>84</v>
      </c>
      <c r="H1692" s="177">
        <v>1</v>
      </c>
      <c r="I1692" s="178">
        <v>0</v>
      </c>
      <c r="J1692" s="176">
        <v>46071</v>
      </c>
      <c r="K1692" s="172" t="s">
        <v>85</v>
      </c>
      <c r="L1692" s="172" t="s">
        <v>85</v>
      </c>
      <c r="M1692" s="179">
        <v>0</v>
      </c>
      <c r="N1692" s="177"/>
      <c r="O1692" s="177"/>
      <c r="P1692" s="180">
        <v>-19.54</v>
      </c>
    </row>
    <row r="1693" spans="1:16" ht="19.5" hidden="1" customHeight="1">
      <c r="A1693" s="172" t="s">
        <v>2354</v>
      </c>
      <c r="B1693" s="176">
        <v>46075</v>
      </c>
      <c r="C1693" s="172" t="s">
        <v>81</v>
      </c>
      <c r="D1693" s="172" t="s">
        <v>82</v>
      </c>
      <c r="E1693" s="172" t="s">
        <v>52</v>
      </c>
      <c r="F1693" s="172" t="s">
        <v>90</v>
      </c>
      <c r="G1693" s="172" t="s">
        <v>84</v>
      </c>
      <c r="H1693" s="177">
        <v>1</v>
      </c>
      <c r="I1693" s="178">
        <v>0</v>
      </c>
      <c r="J1693" s="176">
        <v>46074</v>
      </c>
      <c r="K1693" s="172" t="s">
        <v>85</v>
      </c>
      <c r="L1693" s="172" t="s">
        <v>85</v>
      </c>
      <c r="M1693" s="179">
        <v>0</v>
      </c>
      <c r="N1693" s="177"/>
      <c r="O1693" s="177"/>
      <c r="P1693" s="180">
        <v>-19.809999999999999</v>
      </c>
    </row>
    <row r="1694" spans="1:16" ht="19.5" hidden="1" customHeight="1">
      <c r="A1694" s="172" t="s">
        <v>2355</v>
      </c>
      <c r="B1694" s="176">
        <v>46075</v>
      </c>
      <c r="C1694" s="172" t="s">
        <v>92</v>
      </c>
      <c r="D1694" s="172" t="s">
        <v>24</v>
      </c>
      <c r="E1694" s="172" t="s">
        <v>41</v>
      </c>
      <c r="F1694" s="172" t="s">
        <v>83</v>
      </c>
      <c r="G1694" s="172" t="s">
        <v>84</v>
      </c>
      <c r="H1694" s="177">
        <v>1</v>
      </c>
      <c r="I1694" s="178">
        <v>2350</v>
      </c>
      <c r="J1694" s="176">
        <v>46072</v>
      </c>
      <c r="K1694" s="172" t="s">
        <v>93</v>
      </c>
      <c r="L1694" s="172" t="s">
        <v>94</v>
      </c>
      <c r="M1694" s="179">
        <v>0.43</v>
      </c>
      <c r="N1694" s="177"/>
      <c r="O1694" s="177">
        <v>38</v>
      </c>
      <c r="P1694" s="180">
        <v>-119.05</v>
      </c>
    </row>
    <row r="1695" spans="1:16" ht="19.5" hidden="1" customHeight="1">
      <c r="A1695" s="172" t="s">
        <v>2355</v>
      </c>
      <c r="B1695" s="176">
        <v>46075</v>
      </c>
      <c r="C1695" s="172" t="s">
        <v>100</v>
      </c>
      <c r="D1695" s="172" t="s">
        <v>101</v>
      </c>
      <c r="E1695" s="172" t="s">
        <v>41</v>
      </c>
      <c r="F1695" s="172" t="s">
        <v>83</v>
      </c>
      <c r="G1695" s="172" t="s">
        <v>84</v>
      </c>
      <c r="H1695" s="177">
        <v>1</v>
      </c>
      <c r="I1695" s="178">
        <v>2350</v>
      </c>
      <c r="J1695" s="176">
        <v>46072</v>
      </c>
      <c r="K1695" s="172" t="s">
        <v>93</v>
      </c>
      <c r="L1695" s="172" t="s">
        <v>94</v>
      </c>
      <c r="M1695" s="179">
        <v>0</v>
      </c>
      <c r="N1695" s="177"/>
      <c r="O1695" s="177"/>
      <c r="P1695" s="180">
        <v>1101.42</v>
      </c>
    </row>
    <row r="1696" spans="1:16" ht="19.5" hidden="1" customHeight="1">
      <c r="A1696" s="172" t="s">
        <v>2355</v>
      </c>
      <c r="B1696" s="176">
        <v>46075</v>
      </c>
      <c r="C1696" s="172" t="s">
        <v>100</v>
      </c>
      <c r="D1696" s="172" t="s">
        <v>102</v>
      </c>
      <c r="E1696" s="172" t="s">
        <v>41</v>
      </c>
      <c r="F1696" s="172" t="s">
        <v>83</v>
      </c>
      <c r="G1696" s="172" t="s">
        <v>84</v>
      </c>
      <c r="H1696" s="177">
        <v>1</v>
      </c>
      <c r="I1696" s="178">
        <v>2350</v>
      </c>
      <c r="J1696" s="176">
        <v>46072</v>
      </c>
      <c r="K1696" s="172" t="s">
        <v>93</v>
      </c>
      <c r="L1696" s="172" t="s">
        <v>94</v>
      </c>
      <c r="M1696" s="179">
        <v>0</v>
      </c>
      <c r="N1696" s="177"/>
      <c r="O1696" s="177"/>
      <c r="P1696" s="180">
        <v>11.01</v>
      </c>
    </row>
    <row r="1697" spans="1:16" ht="19.5" hidden="1" customHeight="1">
      <c r="A1697" s="172" t="s">
        <v>2355</v>
      </c>
      <c r="B1697" s="176">
        <v>46075</v>
      </c>
      <c r="C1697" s="172" t="s">
        <v>100</v>
      </c>
      <c r="D1697" s="172" t="s">
        <v>103</v>
      </c>
      <c r="E1697" s="172" t="s">
        <v>41</v>
      </c>
      <c r="F1697" s="172" t="s">
        <v>83</v>
      </c>
      <c r="G1697" s="172" t="s">
        <v>84</v>
      </c>
      <c r="H1697" s="177">
        <v>1</v>
      </c>
      <c r="I1697" s="178">
        <v>2350</v>
      </c>
      <c r="J1697" s="176">
        <v>46072</v>
      </c>
      <c r="K1697" s="172" t="s">
        <v>93</v>
      </c>
      <c r="L1697" s="172" t="s">
        <v>94</v>
      </c>
      <c r="M1697" s="179">
        <v>0</v>
      </c>
      <c r="N1697" s="177"/>
      <c r="O1697" s="177"/>
      <c r="P1697" s="180">
        <v>1237.57</v>
      </c>
    </row>
    <row r="1698" spans="1:16" ht="19.5" hidden="1" customHeight="1">
      <c r="A1698" s="172" t="s">
        <v>2355</v>
      </c>
      <c r="B1698" s="176">
        <v>46075</v>
      </c>
      <c r="C1698" s="172" t="s">
        <v>104</v>
      </c>
      <c r="D1698" s="172" t="s">
        <v>105</v>
      </c>
      <c r="E1698" s="172" t="s">
        <v>41</v>
      </c>
      <c r="F1698" s="172" t="s">
        <v>83</v>
      </c>
      <c r="G1698" s="172" t="s">
        <v>84</v>
      </c>
      <c r="H1698" s="177">
        <v>1</v>
      </c>
      <c r="I1698" s="178">
        <v>2350</v>
      </c>
      <c r="J1698" s="176">
        <v>46072</v>
      </c>
      <c r="K1698" s="172" t="s">
        <v>93</v>
      </c>
      <c r="L1698" s="172" t="s">
        <v>94</v>
      </c>
      <c r="M1698" s="179">
        <v>0.43</v>
      </c>
      <c r="N1698" s="177"/>
      <c r="O1698" s="177"/>
      <c r="P1698" s="180">
        <v>-1010.5</v>
      </c>
    </row>
    <row r="1699" spans="1:16" ht="19.5" hidden="1" customHeight="1">
      <c r="A1699" s="172" t="s">
        <v>2355</v>
      </c>
      <c r="B1699" s="176">
        <v>46075</v>
      </c>
      <c r="C1699" s="172" t="s">
        <v>81</v>
      </c>
      <c r="D1699" s="172" t="s">
        <v>95</v>
      </c>
      <c r="E1699" s="172" t="s">
        <v>41</v>
      </c>
      <c r="F1699" s="172" t="s">
        <v>83</v>
      </c>
      <c r="G1699" s="172" t="s">
        <v>84</v>
      </c>
      <c r="H1699" s="177">
        <v>1</v>
      </c>
      <c r="I1699" s="178">
        <v>2350</v>
      </c>
      <c r="J1699" s="176">
        <v>46072</v>
      </c>
      <c r="K1699" s="172" t="s">
        <v>93</v>
      </c>
      <c r="L1699" s="172" t="s">
        <v>94</v>
      </c>
      <c r="M1699" s="179">
        <v>0.43</v>
      </c>
      <c r="N1699" s="177"/>
      <c r="O1699" s="177"/>
      <c r="P1699" s="180">
        <v>-14.98</v>
      </c>
    </row>
    <row r="1700" spans="1:16" ht="19.5" hidden="1" customHeight="1">
      <c r="A1700" s="172" t="s">
        <v>2356</v>
      </c>
      <c r="B1700" s="176">
        <v>46075</v>
      </c>
      <c r="C1700" s="172" t="s">
        <v>92</v>
      </c>
      <c r="D1700" s="172" t="s">
        <v>24</v>
      </c>
      <c r="E1700" s="172" t="s">
        <v>52</v>
      </c>
      <c r="F1700" s="172" t="s">
        <v>90</v>
      </c>
      <c r="G1700" s="172" t="s">
        <v>84</v>
      </c>
      <c r="H1700" s="177">
        <v>1</v>
      </c>
      <c r="I1700" s="178">
        <v>0</v>
      </c>
      <c r="J1700" s="176">
        <v>46071</v>
      </c>
      <c r="K1700" s="172" t="s">
        <v>93</v>
      </c>
      <c r="L1700" s="172" t="s">
        <v>94</v>
      </c>
      <c r="M1700" s="179">
        <v>0</v>
      </c>
      <c r="N1700" s="177"/>
      <c r="O1700" s="177">
        <v>39</v>
      </c>
      <c r="P1700" s="180">
        <v>-56.94</v>
      </c>
    </row>
    <row r="1701" spans="1:16" ht="19.5" hidden="1" customHeight="1">
      <c r="A1701" s="172" t="s">
        <v>2356</v>
      </c>
      <c r="B1701" s="176">
        <v>46075</v>
      </c>
      <c r="C1701" s="172" t="s">
        <v>81</v>
      </c>
      <c r="D1701" s="172" t="s">
        <v>95</v>
      </c>
      <c r="E1701" s="172" t="s">
        <v>52</v>
      </c>
      <c r="F1701" s="172" t="s">
        <v>90</v>
      </c>
      <c r="G1701" s="172" t="s">
        <v>84</v>
      </c>
      <c r="H1701" s="177">
        <v>1</v>
      </c>
      <c r="I1701" s="178">
        <v>0</v>
      </c>
      <c r="J1701" s="176">
        <v>46071</v>
      </c>
      <c r="K1701" s="172" t="s">
        <v>93</v>
      </c>
      <c r="L1701" s="172" t="s">
        <v>94</v>
      </c>
      <c r="M1701" s="179">
        <v>0</v>
      </c>
      <c r="N1701" s="177"/>
      <c r="O1701" s="177"/>
      <c r="P1701" s="180">
        <v>-12.07</v>
      </c>
    </row>
    <row r="1702" spans="1:16" ht="19.5" hidden="1" customHeight="1">
      <c r="A1702" s="172" t="s">
        <v>2356</v>
      </c>
      <c r="B1702" s="176">
        <v>46075</v>
      </c>
      <c r="C1702" s="172" t="s">
        <v>92</v>
      </c>
      <c r="D1702" s="172" t="s">
        <v>96</v>
      </c>
      <c r="E1702" s="172" t="s">
        <v>52</v>
      </c>
      <c r="F1702" s="172" t="s">
        <v>90</v>
      </c>
      <c r="G1702" s="172" t="s">
        <v>84</v>
      </c>
      <c r="H1702" s="177">
        <v>1</v>
      </c>
      <c r="I1702" s="178">
        <v>0</v>
      </c>
      <c r="J1702" s="176">
        <v>46071</v>
      </c>
      <c r="K1702" s="172" t="s">
        <v>93</v>
      </c>
      <c r="L1702" s="172" t="s">
        <v>94</v>
      </c>
      <c r="M1702" s="179">
        <v>0</v>
      </c>
      <c r="N1702" s="177"/>
      <c r="O1702" s="177"/>
      <c r="P1702" s="180">
        <v>0</v>
      </c>
    </row>
    <row r="1703" spans="1:16" ht="19.5" hidden="1" customHeight="1">
      <c r="A1703" s="172" t="s">
        <v>2356</v>
      </c>
      <c r="B1703" s="176">
        <v>46075</v>
      </c>
      <c r="C1703" s="172" t="s">
        <v>92</v>
      </c>
      <c r="D1703" s="172" t="s">
        <v>97</v>
      </c>
      <c r="E1703" s="172" t="s">
        <v>52</v>
      </c>
      <c r="F1703" s="172" t="s">
        <v>90</v>
      </c>
      <c r="G1703" s="172" t="s">
        <v>84</v>
      </c>
      <c r="H1703" s="177">
        <v>1</v>
      </c>
      <c r="I1703" s="178">
        <v>0</v>
      </c>
      <c r="J1703" s="176">
        <v>46071</v>
      </c>
      <c r="K1703" s="172" t="s">
        <v>93</v>
      </c>
      <c r="L1703" s="172" t="s">
        <v>94</v>
      </c>
      <c r="M1703" s="179">
        <v>0</v>
      </c>
      <c r="N1703" s="177"/>
      <c r="O1703" s="177"/>
      <c r="P1703" s="180">
        <v>-56.94</v>
      </c>
    </row>
    <row r="1704" spans="1:16" ht="19.5" hidden="1" customHeight="1">
      <c r="A1704" s="172" t="s">
        <v>2356</v>
      </c>
      <c r="B1704" s="176">
        <v>46075</v>
      </c>
      <c r="C1704" s="172" t="s">
        <v>81</v>
      </c>
      <c r="D1704" s="172" t="s">
        <v>98</v>
      </c>
      <c r="E1704" s="172" t="s">
        <v>52</v>
      </c>
      <c r="F1704" s="172" t="s">
        <v>90</v>
      </c>
      <c r="G1704" s="172" t="s">
        <v>84</v>
      </c>
      <c r="H1704" s="177">
        <v>1</v>
      </c>
      <c r="I1704" s="178">
        <v>0</v>
      </c>
      <c r="J1704" s="176">
        <v>46071</v>
      </c>
      <c r="K1704" s="172" t="s">
        <v>93</v>
      </c>
      <c r="L1704" s="172" t="s">
        <v>94</v>
      </c>
      <c r="M1704" s="179">
        <v>0</v>
      </c>
      <c r="N1704" s="177"/>
      <c r="O1704" s="177"/>
      <c r="P1704" s="180">
        <v>-15</v>
      </c>
    </row>
    <row r="1705" spans="1:16" ht="19.5" hidden="1" customHeight="1">
      <c r="A1705" s="172" t="s">
        <v>2357</v>
      </c>
      <c r="B1705" s="176">
        <v>46075</v>
      </c>
      <c r="C1705" s="172" t="s">
        <v>92</v>
      </c>
      <c r="D1705" s="172" t="s">
        <v>24</v>
      </c>
      <c r="E1705" s="172" t="s">
        <v>43</v>
      </c>
      <c r="F1705" s="172" t="s">
        <v>125</v>
      </c>
      <c r="G1705" s="172" t="s">
        <v>84</v>
      </c>
      <c r="H1705" s="177">
        <v>1</v>
      </c>
      <c r="I1705" s="178">
        <v>0</v>
      </c>
      <c r="J1705" s="176">
        <v>46066</v>
      </c>
      <c r="K1705" s="172" t="s">
        <v>93</v>
      </c>
      <c r="L1705" s="172" t="s">
        <v>94</v>
      </c>
      <c r="M1705" s="179">
        <v>0</v>
      </c>
      <c r="N1705" s="177"/>
      <c r="O1705" s="177">
        <v>36</v>
      </c>
      <c r="P1705" s="180">
        <v>-46.77</v>
      </c>
    </row>
    <row r="1706" spans="1:16" ht="19.5" hidden="1" customHeight="1">
      <c r="A1706" s="172" t="s">
        <v>2357</v>
      </c>
      <c r="B1706" s="176">
        <v>46075</v>
      </c>
      <c r="C1706" s="172" t="s">
        <v>81</v>
      </c>
      <c r="D1706" s="172" t="s">
        <v>95</v>
      </c>
      <c r="E1706" s="172" t="s">
        <v>43</v>
      </c>
      <c r="F1706" s="172" t="s">
        <v>125</v>
      </c>
      <c r="G1706" s="172" t="s">
        <v>84</v>
      </c>
      <c r="H1706" s="177">
        <v>1</v>
      </c>
      <c r="I1706" s="178">
        <v>0</v>
      </c>
      <c r="J1706" s="176">
        <v>46066</v>
      </c>
      <c r="K1706" s="172" t="s">
        <v>93</v>
      </c>
      <c r="L1706" s="172" t="s">
        <v>94</v>
      </c>
      <c r="M1706" s="179">
        <v>0</v>
      </c>
      <c r="N1706" s="177"/>
      <c r="O1706" s="177"/>
      <c r="P1706" s="180">
        <v>-25</v>
      </c>
    </row>
    <row r="1707" spans="1:16" ht="19.5" hidden="1" customHeight="1">
      <c r="A1707" s="172" t="s">
        <v>2358</v>
      </c>
      <c r="B1707" s="176">
        <v>46075</v>
      </c>
      <c r="C1707" s="172" t="s">
        <v>92</v>
      </c>
      <c r="D1707" s="172" t="s">
        <v>24</v>
      </c>
      <c r="E1707" s="172" t="s">
        <v>60</v>
      </c>
      <c r="F1707" s="172" t="s">
        <v>1426</v>
      </c>
      <c r="G1707" s="172" t="s">
        <v>84</v>
      </c>
      <c r="H1707" s="177">
        <v>1</v>
      </c>
      <c r="I1707" s="178">
        <v>0</v>
      </c>
      <c r="J1707" s="176">
        <v>46068</v>
      </c>
      <c r="K1707" s="172" t="s">
        <v>93</v>
      </c>
      <c r="L1707" s="172" t="s">
        <v>94</v>
      </c>
      <c r="M1707" s="179">
        <v>0</v>
      </c>
      <c r="N1707" s="177"/>
      <c r="O1707" s="177">
        <v>36</v>
      </c>
      <c r="P1707" s="180">
        <v>-56.94</v>
      </c>
    </row>
    <row r="1708" spans="1:16" ht="19.5" hidden="1" customHeight="1">
      <c r="A1708" s="172" t="s">
        <v>2358</v>
      </c>
      <c r="B1708" s="176">
        <v>46075</v>
      </c>
      <c r="C1708" s="172" t="s">
        <v>81</v>
      </c>
      <c r="D1708" s="172" t="s">
        <v>95</v>
      </c>
      <c r="E1708" s="172" t="s">
        <v>60</v>
      </c>
      <c r="F1708" s="172" t="s">
        <v>1426</v>
      </c>
      <c r="G1708" s="172" t="s">
        <v>84</v>
      </c>
      <c r="H1708" s="177">
        <v>1</v>
      </c>
      <c r="I1708" s="178">
        <v>0</v>
      </c>
      <c r="J1708" s="176">
        <v>46068</v>
      </c>
      <c r="K1708" s="172" t="s">
        <v>93</v>
      </c>
      <c r="L1708" s="172" t="s">
        <v>94</v>
      </c>
      <c r="M1708" s="179">
        <v>0</v>
      </c>
      <c r="N1708" s="177"/>
      <c r="O1708" s="177"/>
      <c r="P1708" s="180">
        <v>-10.77</v>
      </c>
    </row>
    <row r="1709" spans="1:16" ht="19.5" hidden="1" customHeight="1">
      <c r="A1709" s="172" t="s">
        <v>2359</v>
      </c>
      <c r="B1709" s="176">
        <v>46075</v>
      </c>
      <c r="C1709" s="172" t="s">
        <v>92</v>
      </c>
      <c r="D1709" s="172" t="s">
        <v>24</v>
      </c>
      <c r="E1709" s="172" t="s">
        <v>56</v>
      </c>
      <c r="F1709" s="172" t="s">
        <v>1213</v>
      </c>
      <c r="G1709" s="172" t="s">
        <v>84</v>
      </c>
      <c r="H1709" s="177">
        <v>1</v>
      </c>
      <c r="I1709" s="178">
        <v>0</v>
      </c>
      <c r="J1709" s="176">
        <v>46068</v>
      </c>
      <c r="K1709" s="172" t="s">
        <v>93</v>
      </c>
      <c r="L1709" s="172" t="s">
        <v>94</v>
      </c>
      <c r="M1709" s="179">
        <v>0</v>
      </c>
      <c r="N1709" s="177"/>
      <c r="O1709" s="177">
        <v>36</v>
      </c>
      <c r="P1709" s="180">
        <v>-56.94</v>
      </c>
    </row>
    <row r="1710" spans="1:16" ht="19.5" hidden="1" customHeight="1">
      <c r="A1710" s="172" t="s">
        <v>2359</v>
      </c>
      <c r="B1710" s="176">
        <v>46075</v>
      </c>
      <c r="C1710" s="172" t="s">
        <v>81</v>
      </c>
      <c r="D1710" s="172" t="s">
        <v>95</v>
      </c>
      <c r="E1710" s="172" t="s">
        <v>56</v>
      </c>
      <c r="F1710" s="172" t="s">
        <v>1213</v>
      </c>
      <c r="G1710" s="172" t="s">
        <v>84</v>
      </c>
      <c r="H1710" s="177">
        <v>1</v>
      </c>
      <c r="I1710" s="178">
        <v>0</v>
      </c>
      <c r="J1710" s="176">
        <v>46068</v>
      </c>
      <c r="K1710" s="172" t="s">
        <v>93</v>
      </c>
      <c r="L1710" s="172" t="s">
        <v>94</v>
      </c>
      <c r="M1710" s="179">
        <v>0</v>
      </c>
      <c r="N1710" s="177"/>
      <c r="O1710" s="177"/>
      <c r="P1710" s="180">
        <v>-10.77</v>
      </c>
    </row>
    <row r="1711" spans="1:16" ht="19.5" hidden="1" customHeight="1">
      <c r="A1711" s="172" t="s">
        <v>2360</v>
      </c>
      <c r="B1711" s="176">
        <v>46075</v>
      </c>
      <c r="C1711" s="172" t="s">
        <v>92</v>
      </c>
      <c r="D1711" s="172" t="s">
        <v>24</v>
      </c>
      <c r="E1711" s="172" t="s">
        <v>42</v>
      </c>
      <c r="F1711" s="172" t="s">
        <v>89</v>
      </c>
      <c r="G1711" s="172" t="s">
        <v>84</v>
      </c>
      <c r="H1711" s="177">
        <v>1</v>
      </c>
      <c r="I1711" s="178">
        <v>0</v>
      </c>
      <c r="J1711" s="176">
        <v>46066</v>
      </c>
      <c r="K1711" s="172" t="s">
        <v>93</v>
      </c>
      <c r="L1711" s="172" t="s">
        <v>94</v>
      </c>
      <c r="M1711" s="179">
        <v>0</v>
      </c>
      <c r="N1711" s="177"/>
      <c r="O1711" s="177">
        <v>36</v>
      </c>
      <c r="P1711" s="180">
        <v>-46.77</v>
      </c>
    </row>
    <row r="1712" spans="1:16" ht="19.5" hidden="1" customHeight="1">
      <c r="A1712" s="172" t="s">
        <v>2360</v>
      </c>
      <c r="B1712" s="176">
        <v>46075</v>
      </c>
      <c r="C1712" s="172" t="s">
        <v>81</v>
      </c>
      <c r="D1712" s="172" t="s">
        <v>95</v>
      </c>
      <c r="E1712" s="172" t="s">
        <v>42</v>
      </c>
      <c r="F1712" s="172" t="s">
        <v>89</v>
      </c>
      <c r="G1712" s="172" t="s">
        <v>84</v>
      </c>
      <c r="H1712" s="177">
        <v>1</v>
      </c>
      <c r="I1712" s="178">
        <v>0</v>
      </c>
      <c r="J1712" s="176">
        <v>46066</v>
      </c>
      <c r="K1712" s="172" t="s">
        <v>93</v>
      </c>
      <c r="L1712" s="172" t="s">
        <v>94</v>
      </c>
      <c r="M1712" s="179">
        <v>0</v>
      </c>
      <c r="N1712" s="177"/>
      <c r="O1712" s="177"/>
      <c r="P1712" s="180">
        <v>-25</v>
      </c>
    </row>
    <row r="1713" spans="1:16" ht="19.5" hidden="1" customHeight="1">
      <c r="A1713" s="172" t="s">
        <v>2359</v>
      </c>
      <c r="B1713" s="176">
        <v>46075</v>
      </c>
      <c r="C1713" s="172" t="s">
        <v>92</v>
      </c>
      <c r="D1713" s="172" t="s">
        <v>96</v>
      </c>
      <c r="E1713" s="172" t="s">
        <v>56</v>
      </c>
      <c r="F1713" s="172" t="s">
        <v>1213</v>
      </c>
      <c r="G1713" s="172" t="s">
        <v>84</v>
      </c>
      <c r="H1713" s="177">
        <v>1</v>
      </c>
      <c r="I1713" s="178">
        <v>0</v>
      </c>
      <c r="J1713" s="176">
        <v>46068</v>
      </c>
      <c r="K1713" s="172" t="s">
        <v>93</v>
      </c>
      <c r="L1713" s="172" t="s">
        <v>94</v>
      </c>
      <c r="M1713" s="179">
        <v>0</v>
      </c>
      <c r="N1713" s="177"/>
      <c r="O1713" s="177"/>
      <c r="P1713" s="180">
        <v>0</v>
      </c>
    </row>
    <row r="1714" spans="1:16" ht="19.5" hidden="1" customHeight="1">
      <c r="A1714" s="172" t="s">
        <v>2359</v>
      </c>
      <c r="B1714" s="176">
        <v>46075</v>
      </c>
      <c r="C1714" s="172" t="s">
        <v>92</v>
      </c>
      <c r="D1714" s="172" t="s">
        <v>97</v>
      </c>
      <c r="E1714" s="172" t="s">
        <v>56</v>
      </c>
      <c r="F1714" s="172" t="s">
        <v>1213</v>
      </c>
      <c r="G1714" s="172" t="s">
        <v>84</v>
      </c>
      <c r="H1714" s="177">
        <v>1</v>
      </c>
      <c r="I1714" s="178">
        <v>0</v>
      </c>
      <c r="J1714" s="176">
        <v>46068</v>
      </c>
      <c r="K1714" s="172" t="s">
        <v>93</v>
      </c>
      <c r="L1714" s="172" t="s">
        <v>94</v>
      </c>
      <c r="M1714" s="179">
        <v>0</v>
      </c>
      <c r="N1714" s="177"/>
      <c r="O1714" s="177"/>
      <c r="P1714" s="180">
        <v>-56.94</v>
      </c>
    </row>
    <row r="1715" spans="1:16" ht="19.5" hidden="1" customHeight="1">
      <c r="A1715" s="172" t="s">
        <v>2359</v>
      </c>
      <c r="B1715" s="176">
        <v>46075</v>
      </c>
      <c r="C1715" s="172" t="s">
        <v>81</v>
      </c>
      <c r="D1715" s="172" t="s">
        <v>98</v>
      </c>
      <c r="E1715" s="172" t="s">
        <v>56</v>
      </c>
      <c r="F1715" s="172" t="s">
        <v>1213</v>
      </c>
      <c r="G1715" s="172" t="s">
        <v>84</v>
      </c>
      <c r="H1715" s="177">
        <v>1</v>
      </c>
      <c r="I1715" s="178">
        <v>0</v>
      </c>
      <c r="J1715" s="176">
        <v>46068</v>
      </c>
      <c r="K1715" s="172" t="s">
        <v>93</v>
      </c>
      <c r="L1715" s="172" t="s">
        <v>94</v>
      </c>
      <c r="M1715" s="179">
        <v>0</v>
      </c>
      <c r="N1715" s="177"/>
      <c r="O1715" s="177"/>
      <c r="P1715" s="180">
        <v>-15</v>
      </c>
    </row>
    <row r="1716" spans="1:16" ht="19.5" hidden="1" customHeight="1">
      <c r="A1716" s="172" t="s">
        <v>2360</v>
      </c>
      <c r="B1716" s="176">
        <v>46075</v>
      </c>
      <c r="C1716" s="172" t="s">
        <v>92</v>
      </c>
      <c r="D1716" s="172" t="s">
        <v>96</v>
      </c>
      <c r="E1716" s="172" t="s">
        <v>42</v>
      </c>
      <c r="F1716" s="172" t="s">
        <v>89</v>
      </c>
      <c r="G1716" s="172" t="s">
        <v>84</v>
      </c>
      <c r="H1716" s="177">
        <v>1</v>
      </c>
      <c r="I1716" s="178">
        <v>0</v>
      </c>
      <c r="J1716" s="176">
        <v>46066</v>
      </c>
      <c r="K1716" s="172" t="s">
        <v>93</v>
      </c>
      <c r="L1716" s="172" t="s">
        <v>94</v>
      </c>
      <c r="M1716" s="179">
        <v>0</v>
      </c>
      <c r="N1716" s="177"/>
      <c r="O1716" s="177"/>
      <c r="P1716" s="180">
        <v>0</v>
      </c>
    </row>
    <row r="1717" spans="1:16" ht="19.5" hidden="1" customHeight="1">
      <c r="A1717" s="172" t="s">
        <v>2360</v>
      </c>
      <c r="B1717" s="176">
        <v>46075</v>
      </c>
      <c r="C1717" s="172" t="s">
        <v>92</v>
      </c>
      <c r="D1717" s="172" t="s">
        <v>97</v>
      </c>
      <c r="E1717" s="172" t="s">
        <v>42</v>
      </c>
      <c r="F1717" s="172" t="s">
        <v>89</v>
      </c>
      <c r="G1717" s="172" t="s">
        <v>84</v>
      </c>
      <c r="H1717" s="177">
        <v>1</v>
      </c>
      <c r="I1717" s="178">
        <v>0</v>
      </c>
      <c r="J1717" s="176">
        <v>46066</v>
      </c>
      <c r="K1717" s="172" t="s">
        <v>93</v>
      </c>
      <c r="L1717" s="172" t="s">
        <v>94</v>
      </c>
      <c r="M1717" s="179">
        <v>0</v>
      </c>
      <c r="N1717" s="177"/>
      <c r="O1717" s="177"/>
      <c r="P1717" s="180">
        <v>-46.77</v>
      </c>
    </row>
    <row r="1718" spans="1:16" ht="19.5" hidden="1" customHeight="1">
      <c r="A1718" s="172" t="s">
        <v>2360</v>
      </c>
      <c r="B1718" s="176">
        <v>46075</v>
      </c>
      <c r="C1718" s="172" t="s">
        <v>81</v>
      </c>
      <c r="D1718" s="172" t="s">
        <v>98</v>
      </c>
      <c r="E1718" s="172" t="s">
        <v>42</v>
      </c>
      <c r="F1718" s="172" t="s">
        <v>89</v>
      </c>
      <c r="G1718" s="172" t="s">
        <v>84</v>
      </c>
      <c r="H1718" s="177">
        <v>1</v>
      </c>
      <c r="I1718" s="178">
        <v>0</v>
      </c>
      <c r="J1718" s="176">
        <v>46066</v>
      </c>
      <c r="K1718" s="172" t="s">
        <v>93</v>
      </c>
      <c r="L1718" s="172" t="s">
        <v>94</v>
      </c>
      <c r="M1718" s="179">
        <v>0</v>
      </c>
      <c r="N1718" s="177"/>
      <c r="O1718" s="177"/>
      <c r="P1718" s="180">
        <v>-15</v>
      </c>
    </row>
    <row r="1719" spans="1:16" ht="19.5" hidden="1" customHeight="1">
      <c r="A1719" s="172" t="s">
        <v>2358</v>
      </c>
      <c r="B1719" s="176">
        <v>46075</v>
      </c>
      <c r="C1719" s="172" t="s">
        <v>92</v>
      </c>
      <c r="D1719" s="172" t="s">
        <v>96</v>
      </c>
      <c r="E1719" s="172" t="s">
        <v>60</v>
      </c>
      <c r="F1719" s="172" t="s">
        <v>1426</v>
      </c>
      <c r="G1719" s="172" t="s">
        <v>84</v>
      </c>
      <c r="H1719" s="177">
        <v>1</v>
      </c>
      <c r="I1719" s="178">
        <v>0</v>
      </c>
      <c r="J1719" s="176">
        <v>46068</v>
      </c>
      <c r="K1719" s="172" t="s">
        <v>93</v>
      </c>
      <c r="L1719" s="172" t="s">
        <v>94</v>
      </c>
      <c r="M1719" s="179">
        <v>0</v>
      </c>
      <c r="N1719" s="177"/>
      <c r="O1719" s="177"/>
      <c r="P1719" s="180">
        <v>0</v>
      </c>
    </row>
    <row r="1720" spans="1:16" ht="19.5" hidden="1" customHeight="1">
      <c r="A1720" s="172" t="s">
        <v>2358</v>
      </c>
      <c r="B1720" s="176">
        <v>46075</v>
      </c>
      <c r="C1720" s="172" t="s">
        <v>92</v>
      </c>
      <c r="D1720" s="172" t="s">
        <v>97</v>
      </c>
      <c r="E1720" s="172" t="s">
        <v>60</v>
      </c>
      <c r="F1720" s="172" t="s">
        <v>1426</v>
      </c>
      <c r="G1720" s="172" t="s">
        <v>84</v>
      </c>
      <c r="H1720" s="177">
        <v>1</v>
      </c>
      <c r="I1720" s="178">
        <v>0</v>
      </c>
      <c r="J1720" s="176">
        <v>46068</v>
      </c>
      <c r="K1720" s="172" t="s">
        <v>93</v>
      </c>
      <c r="L1720" s="172" t="s">
        <v>94</v>
      </c>
      <c r="M1720" s="179">
        <v>0</v>
      </c>
      <c r="N1720" s="177"/>
      <c r="O1720" s="177"/>
      <c r="P1720" s="180">
        <v>-56.94</v>
      </c>
    </row>
    <row r="1721" spans="1:16" ht="19.5" hidden="1" customHeight="1">
      <c r="A1721" s="172" t="s">
        <v>2358</v>
      </c>
      <c r="B1721" s="176">
        <v>46075</v>
      </c>
      <c r="C1721" s="172" t="s">
        <v>81</v>
      </c>
      <c r="D1721" s="172" t="s">
        <v>98</v>
      </c>
      <c r="E1721" s="172" t="s">
        <v>60</v>
      </c>
      <c r="F1721" s="172" t="s">
        <v>1426</v>
      </c>
      <c r="G1721" s="172" t="s">
        <v>84</v>
      </c>
      <c r="H1721" s="177">
        <v>1</v>
      </c>
      <c r="I1721" s="178">
        <v>0</v>
      </c>
      <c r="J1721" s="176">
        <v>46068</v>
      </c>
      <c r="K1721" s="172" t="s">
        <v>93</v>
      </c>
      <c r="L1721" s="172" t="s">
        <v>94</v>
      </c>
      <c r="M1721" s="179">
        <v>0</v>
      </c>
      <c r="N1721" s="177"/>
      <c r="O1721" s="177"/>
      <c r="P1721" s="180">
        <v>-15</v>
      </c>
    </row>
    <row r="1722" spans="1:16" ht="19.5" hidden="1" customHeight="1">
      <c r="A1722" s="172" t="s">
        <v>2357</v>
      </c>
      <c r="B1722" s="176">
        <v>46075</v>
      </c>
      <c r="C1722" s="172" t="s">
        <v>92</v>
      </c>
      <c r="D1722" s="172" t="s">
        <v>96</v>
      </c>
      <c r="E1722" s="172" t="s">
        <v>43</v>
      </c>
      <c r="F1722" s="172" t="s">
        <v>125</v>
      </c>
      <c r="G1722" s="172" t="s">
        <v>84</v>
      </c>
      <c r="H1722" s="177">
        <v>1</v>
      </c>
      <c r="I1722" s="178">
        <v>0</v>
      </c>
      <c r="J1722" s="176">
        <v>46066</v>
      </c>
      <c r="K1722" s="172" t="s">
        <v>93</v>
      </c>
      <c r="L1722" s="172" t="s">
        <v>94</v>
      </c>
      <c r="M1722" s="179">
        <v>0</v>
      </c>
      <c r="N1722" s="177"/>
      <c r="O1722" s="177"/>
      <c r="P1722" s="180">
        <v>0</v>
      </c>
    </row>
    <row r="1723" spans="1:16" ht="19.5" hidden="1" customHeight="1">
      <c r="A1723" s="172" t="s">
        <v>2357</v>
      </c>
      <c r="B1723" s="176">
        <v>46075</v>
      </c>
      <c r="C1723" s="172" t="s">
        <v>92</v>
      </c>
      <c r="D1723" s="172" t="s">
        <v>97</v>
      </c>
      <c r="E1723" s="172" t="s">
        <v>43</v>
      </c>
      <c r="F1723" s="172" t="s">
        <v>125</v>
      </c>
      <c r="G1723" s="172" t="s">
        <v>84</v>
      </c>
      <c r="H1723" s="177">
        <v>1</v>
      </c>
      <c r="I1723" s="178">
        <v>0</v>
      </c>
      <c r="J1723" s="176">
        <v>46066</v>
      </c>
      <c r="K1723" s="172" t="s">
        <v>93</v>
      </c>
      <c r="L1723" s="172" t="s">
        <v>94</v>
      </c>
      <c r="M1723" s="179">
        <v>0</v>
      </c>
      <c r="N1723" s="177"/>
      <c r="O1723" s="177"/>
      <c r="P1723" s="180">
        <v>-46.77</v>
      </c>
    </row>
    <row r="1724" spans="1:16" ht="19.5" hidden="1" customHeight="1">
      <c r="A1724" s="172" t="s">
        <v>2357</v>
      </c>
      <c r="B1724" s="176">
        <v>46075</v>
      </c>
      <c r="C1724" s="172" t="s">
        <v>81</v>
      </c>
      <c r="D1724" s="172" t="s">
        <v>98</v>
      </c>
      <c r="E1724" s="172" t="s">
        <v>43</v>
      </c>
      <c r="F1724" s="172" t="s">
        <v>125</v>
      </c>
      <c r="G1724" s="172" t="s">
        <v>84</v>
      </c>
      <c r="H1724" s="177">
        <v>1</v>
      </c>
      <c r="I1724" s="178">
        <v>0</v>
      </c>
      <c r="J1724" s="176">
        <v>46066</v>
      </c>
      <c r="K1724" s="172" t="s">
        <v>93</v>
      </c>
      <c r="L1724" s="172" t="s">
        <v>94</v>
      </c>
      <c r="M1724" s="179">
        <v>0</v>
      </c>
      <c r="N1724" s="177"/>
      <c r="O1724" s="177"/>
      <c r="P1724" s="180">
        <v>-15</v>
      </c>
    </row>
    <row r="1725" spans="1:16" ht="19.5" hidden="1" customHeight="1">
      <c r="A1725" s="172" t="s">
        <v>2361</v>
      </c>
      <c r="B1725" s="176">
        <v>46075</v>
      </c>
      <c r="C1725" s="172" t="s">
        <v>92</v>
      </c>
      <c r="D1725" s="172" t="s">
        <v>24</v>
      </c>
      <c r="E1725" s="172" t="s">
        <v>53</v>
      </c>
      <c r="F1725" s="172" t="s">
        <v>120</v>
      </c>
      <c r="G1725" s="172" t="s">
        <v>84</v>
      </c>
      <c r="H1725" s="177">
        <v>1</v>
      </c>
      <c r="I1725" s="178">
        <v>2500</v>
      </c>
      <c r="J1725" s="176">
        <v>46073</v>
      </c>
      <c r="K1725" s="172" t="s">
        <v>93</v>
      </c>
      <c r="L1725" s="172" t="s">
        <v>94</v>
      </c>
      <c r="M1725" s="179">
        <v>0.43</v>
      </c>
      <c r="N1725" s="177"/>
      <c r="O1725" s="177">
        <v>38</v>
      </c>
      <c r="P1725" s="180">
        <v>-136.99</v>
      </c>
    </row>
    <row r="1726" spans="1:16" ht="19.5" hidden="1" customHeight="1">
      <c r="A1726" s="172" t="s">
        <v>2361</v>
      </c>
      <c r="B1726" s="176">
        <v>46075</v>
      </c>
      <c r="C1726" s="172" t="s">
        <v>100</v>
      </c>
      <c r="D1726" s="172" t="s">
        <v>101</v>
      </c>
      <c r="E1726" s="172" t="s">
        <v>53</v>
      </c>
      <c r="F1726" s="172" t="s">
        <v>120</v>
      </c>
      <c r="G1726" s="172" t="s">
        <v>84</v>
      </c>
      <c r="H1726" s="177">
        <v>1</v>
      </c>
      <c r="I1726" s="178">
        <v>2500</v>
      </c>
      <c r="J1726" s="176">
        <v>46073</v>
      </c>
      <c r="K1726" s="172" t="s">
        <v>93</v>
      </c>
      <c r="L1726" s="172" t="s">
        <v>94</v>
      </c>
      <c r="M1726" s="179">
        <v>0</v>
      </c>
      <c r="N1726" s="177"/>
      <c r="O1726" s="177"/>
      <c r="P1726" s="180">
        <v>1131.75</v>
      </c>
    </row>
    <row r="1727" spans="1:16" ht="19.5" hidden="1" customHeight="1">
      <c r="A1727" s="172" t="s">
        <v>2361</v>
      </c>
      <c r="B1727" s="176">
        <v>46075</v>
      </c>
      <c r="C1727" s="172" t="s">
        <v>100</v>
      </c>
      <c r="D1727" s="172" t="s">
        <v>102</v>
      </c>
      <c r="E1727" s="172" t="s">
        <v>53</v>
      </c>
      <c r="F1727" s="172" t="s">
        <v>120</v>
      </c>
      <c r="G1727" s="172" t="s">
        <v>84</v>
      </c>
      <c r="H1727" s="177">
        <v>1</v>
      </c>
      <c r="I1727" s="178">
        <v>2500</v>
      </c>
      <c r="J1727" s="176">
        <v>46073</v>
      </c>
      <c r="K1727" s="172" t="s">
        <v>93</v>
      </c>
      <c r="L1727" s="172" t="s">
        <v>94</v>
      </c>
      <c r="M1727" s="179">
        <v>0</v>
      </c>
      <c r="N1727" s="177"/>
      <c r="O1727" s="177"/>
      <c r="P1727" s="180">
        <v>11.32</v>
      </c>
    </row>
    <row r="1728" spans="1:16" ht="19.5" hidden="1" customHeight="1">
      <c r="A1728" s="172" t="s">
        <v>2361</v>
      </c>
      <c r="B1728" s="176">
        <v>46075</v>
      </c>
      <c r="C1728" s="172" t="s">
        <v>100</v>
      </c>
      <c r="D1728" s="172" t="s">
        <v>103</v>
      </c>
      <c r="E1728" s="172" t="s">
        <v>53</v>
      </c>
      <c r="F1728" s="172" t="s">
        <v>120</v>
      </c>
      <c r="G1728" s="172" t="s">
        <v>84</v>
      </c>
      <c r="H1728" s="177">
        <v>1</v>
      </c>
      <c r="I1728" s="178">
        <v>2500</v>
      </c>
      <c r="J1728" s="176">
        <v>46073</v>
      </c>
      <c r="K1728" s="172" t="s">
        <v>93</v>
      </c>
      <c r="L1728" s="172" t="s">
        <v>94</v>
      </c>
      <c r="M1728" s="179">
        <v>0</v>
      </c>
      <c r="N1728" s="177"/>
      <c r="O1728" s="177"/>
      <c r="P1728" s="180">
        <v>1356.93</v>
      </c>
    </row>
    <row r="1729" spans="1:16" ht="19.5" hidden="1" customHeight="1">
      <c r="A1729" s="172" t="s">
        <v>2361</v>
      </c>
      <c r="B1729" s="176">
        <v>46075</v>
      </c>
      <c r="C1729" s="172" t="s">
        <v>104</v>
      </c>
      <c r="D1729" s="172" t="s">
        <v>105</v>
      </c>
      <c r="E1729" s="172" t="s">
        <v>53</v>
      </c>
      <c r="F1729" s="172" t="s">
        <v>120</v>
      </c>
      <c r="G1729" s="172" t="s">
        <v>84</v>
      </c>
      <c r="H1729" s="177">
        <v>1</v>
      </c>
      <c r="I1729" s="178">
        <v>2500</v>
      </c>
      <c r="J1729" s="176">
        <v>46073</v>
      </c>
      <c r="K1729" s="172" t="s">
        <v>93</v>
      </c>
      <c r="L1729" s="172" t="s">
        <v>94</v>
      </c>
      <c r="M1729" s="179">
        <v>0.43</v>
      </c>
      <c r="N1729" s="177"/>
      <c r="O1729" s="177"/>
      <c r="P1729" s="180">
        <v>-1075</v>
      </c>
    </row>
    <row r="1730" spans="1:16" ht="19.5" hidden="1" customHeight="1">
      <c r="A1730" s="172" t="s">
        <v>2361</v>
      </c>
      <c r="B1730" s="176">
        <v>46075</v>
      </c>
      <c r="C1730" s="172" t="s">
        <v>81</v>
      </c>
      <c r="D1730" s="172" t="s">
        <v>95</v>
      </c>
      <c r="E1730" s="172" t="s">
        <v>53</v>
      </c>
      <c r="F1730" s="172" t="s">
        <v>120</v>
      </c>
      <c r="G1730" s="172" t="s">
        <v>84</v>
      </c>
      <c r="H1730" s="177">
        <v>1</v>
      </c>
      <c r="I1730" s="178">
        <v>2500</v>
      </c>
      <c r="J1730" s="176">
        <v>46073</v>
      </c>
      <c r="K1730" s="172" t="s">
        <v>93</v>
      </c>
      <c r="L1730" s="172" t="s">
        <v>94</v>
      </c>
      <c r="M1730" s="179">
        <v>0.43</v>
      </c>
      <c r="N1730" s="177"/>
      <c r="O1730" s="177"/>
      <c r="P1730" s="180">
        <v>-10.5</v>
      </c>
    </row>
    <row r="1731" spans="1:16" ht="19.5" hidden="1" customHeight="1">
      <c r="A1731" s="172" t="s">
        <v>2362</v>
      </c>
      <c r="B1731" s="176">
        <v>46075</v>
      </c>
      <c r="C1731" s="172" t="s">
        <v>92</v>
      </c>
      <c r="D1731" s="172" t="s">
        <v>24</v>
      </c>
      <c r="E1731" s="172" t="s">
        <v>59</v>
      </c>
      <c r="F1731" s="172" t="s">
        <v>1386</v>
      </c>
      <c r="G1731" s="172" t="s">
        <v>84</v>
      </c>
      <c r="H1731" s="177">
        <v>1</v>
      </c>
      <c r="I1731" s="178">
        <v>2400</v>
      </c>
      <c r="J1731" s="176">
        <v>46073</v>
      </c>
      <c r="K1731" s="172" t="s">
        <v>93</v>
      </c>
      <c r="L1731" s="172" t="s">
        <v>94</v>
      </c>
      <c r="M1731" s="179">
        <v>0.43</v>
      </c>
      <c r="N1731" s="177"/>
      <c r="O1731" s="177">
        <v>38</v>
      </c>
      <c r="P1731" s="180">
        <v>-134.79</v>
      </c>
    </row>
    <row r="1732" spans="1:16" ht="19.5" hidden="1" customHeight="1">
      <c r="A1732" s="172" t="s">
        <v>2362</v>
      </c>
      <c r="B1732" s="176">
        <v>46075</v>
      </c>
      <c r="C1732" s="172" t="s">
        <v>100</v>
      </c>
      <c r="D1732" s="172" t="s">
        <v>101</v>
      </c>
      <c r="E1732" s="172" t="s">
        <v>59</v>
      </c>
      <c r="F1732" s="172" t="s">
        <v>1386</v>
      </c>
      <c r="G1732" s="172" t="s">
        <v>84</v>
      </c>
      <c r="H1732" s="177">
        <v>1</v>
      </c>
      <c r="I1732" s="178">
        <v>2400</v>
      </c>
      <c r="J1732" s="176">
        <v>46073</v>
      </c>
      <c r="K1732" s="172" t="s">
        <v>93</v>
      </c>
      <c r="L1732" s="172" t="s">
        <v>94</v>
      </c>
      <c r="M1732" s="179">
        <v>0</v>
      </c>
      <c r="N1732" s="177"/>
      <c r="O1732" s="177"/>
      <c r="P1732" s="180">
        <v>1125.1199999999999</v>
      </c>
    </row>
    <row r="1733" spans="1:16" ht="19.5" hidden="1" customHeight="1">
      <c r="A1733" s="172" t="s">
        <v>2362</v>
      </c>
      <c r="B1733" s="176">
        <v>46075</v>
      </c>
      <c r="C1733" s="172" t="s">
        <v>100</v>
      </c>
      <c r="D1733" s="172" t="s">
        <v>102</v>
      </c>
      <c r="E1733" s="172" t="s">
        <v>59</v>
      </c>
      <c r="F1733" s="172" t="s">
        <v>1386</v>
      </c>
      <c r="G1733" s="172" t="s">
        <v>84</v>
      </c>
      <c r="H1733" s="177">
        <v>1</v>
      </c>
      <c r="I1733" s="178">
        <v>2400</v>
      </c>
      <c r="J1733" s="176">
        <v>46073</v>
      </c>
      <c r="K1733" s="172" t="s">
        <v>93</v>
      </c>
      <c r="L1733" s="172" t="s">
        <v>94</v>
      </c>
      <c r="M1733" s="179">
        <v>0</v>
      </c>
      <c r="N1733" s="177"/>
      <c r="O1733" s="177"/>
      <c r="P1733" s="180">
        <v>11.25</v>
      </c>
    </row>
    <row r="1734" spans="1:16" ht="19.5" hidden="1" customHeight="1">
      <c r="A1734" s="172" t="s">
        <v>2362</v>
      </c>
      <c r="B1734" s="176">
        <v>46075</v>
      </c>
      <c r="C1734" s="172" t="s">
        <v>100</v>
      </c>
      <c r="D1734" s="172" t="s">
        <v>103</v>
      </c>
      <c r="E1734" s="172" t="s">
        <v>59</v>
      </c>
      <c r="F1734" s="172" t="s">
        <v>1386</v>
      </c>
      <c r="G1734" s="172" t="s">
        <v>84</v>
      </c>
      <c r="H1734" s="177">
        <v>1</v>
      </c>
      <c r="I1734" s="178">
        <v>2400</v>
      </c>
      <c r="J1734" s="176">
        <v>46073</v>
      </c>
      <c r="K1734" s="172" t="s">
        <v>93</v>
      </c>
      <c r="L1734" s="172" t="s">
        <v>94</v>
      </c>
      <c r="M1734" s="179">
        <v>0</v>
      </c>
      <c r="N1734" s="177"/>
      <c r="O1734" s="177"/>
      <c r="P1734" s="180">
        <v>1263.6300000000001</v>
      </c>
    </row>
    <row r="1735" spans="1:16" ht="19.5" hidden="1" customHeight="1">
      <c r="A1735" s="172" t="s">
        <v>2362</v>
      </c>
      <c r="B1735" s="176">
        <v>46075</v>
      </c>
      <c r="C1735" s="172" t="s">
        <v>104</v>
      </c>
      <c r="D1735" s="172" t="s">
        <v>105</v>
      </c>
      <c r="E1735" s="172" t="s">
        <v>59</v>
      </c>
      <c r="F1735" s="172" t="s">
        <v>1386</v>
      </c>
      <c r="G1735" s="172" t="s">
        <v>84</v>
      </c>
      <c r="H1735" s="177">
        <v>1</v>
      </c>
      <c r="I1735" s="178">
        <v>2400</v>
      </c>
      <c r="J1735" s="176">
        <v>46073</v>
      </c>
      <c r="K1735" s="172" t="s">
        <v>93</v>
      </c>
      <c r="L1735" s="172" t="s">
        <v>94</v>
      </c>
      <c r="M1735" s="179">
        <v>0.43</v>
      </c>
      <c r="N1735" s="177"/>
      <c r="O1735" s="177"/>
      <c r="P1735" s="180">
        <v>-1032</v>
      </c>
    </row>
    <row r="1736" spans="1:16" ht="19.5" hidden="1" customHeight="1">
      <c r="A1736" s="172" t="s">
        <v>2362</v>
      </c>
      <c r="B1736" s="176">
        <v>46075</v>
      </c>
      <c r="C1736" s="172" t="s">
        <v>81</v>
      </c>
      <c r="D1736" s="172" t="s">
        <v>95</v>
      </c>
      <c r="E1736" s="172" t="s">
        <v>59</v>
      </c>
      <c r="F1736" s="172" t="s">
        <v>1386</v>
      </c>
      <c r="G1736" s="172" t="s">
        <v>84</v>
      </c>
      <c r="H1736" s="177">
        <v>1</v>
      </c>
      <c r="I1736" s="178">
        <v>2400</v>
      </c>
      <c r="J1736" s="176">
        <v>46073</v>
      </c>
      <c r="K1736" s="172" t="s">
        <v>93</v>
      </c>
      <c r="L1736" s="172" t="s">
        <v>94</v>
      </c>
      <c r="M1736" s="179">
        <v>0.43</v>
      </c>
      <c r="N1736" s="177"/>
      <c r="O1736" s="177"/>
      <c r="P1736" s="180">
        <v>-10.5</v>
      </c>
    </row>
    <row r="1737" spans="1:16" ht="19.5" hidden="1" customHeight="1">
      <c r="A1737" s="172" t="s">
        <v>2363</v>
      </c>
      <c r="B1737" s="176">
        <v>46075</v>
      </c>
      <c r="C1737" s="172" t="s">
        <v>92</v>
      </c>
      <c r="D1737" s="172" t="s">
        <v>24</v>
      </c>
      <c r="E1737" s="172" t="s">
        <v>38</v>
      </c>
      <c r="F1737" s="172" t="s">
        <v>87</v>
      </c>
      <c r="G1737" s="172" t="s">
        <v>84</v>
      </c>
      <c r="H1737" s="177">
        <v>1</v>
      </c>
      <c r="I1737" s="178">
        <v>2450</v>
      </c>
      <c r="J1737" s="176">
        <v>46074</v>
      </c>
      <c r="K1737" s="172" t="s">
        <v>93</v>
      </c>
      <c r="L1737" s="172" t="s">
        <v>94</v>
      </c>
      <c r="M1737" s="179">
        <v>0.43</v>
      </c>
      <c r="N1737" s="177"/>
      <c r="O1737" s="177">
        <v>38</v>
      </c>
      <c r="P1737" s="180">
        <v>-121.25</v>
      </c>
    </row>
    <row r="1738" spans="1:16" ht="19.5" hidden="1" customHeight="1">
      <c r="A1738" s="172" t="s">
        <v>2363</v>
      </c>
      <c r="B1738" s="176">
        <v>46075</v>
      </c>
      <c r="C1738" s="172" t="s">
        <v>100</v>
      </c>
      <c r="D1738" s="172" t="s">
        <v>101</v>
      </c>
      <c r="E1738" s="172" t="s">
        <v>38</v>
      </c>
      <c r="F1738" s="172" t="s">
        <v>87</v>
      </c>
      <c r="G1738" s="172" t="s">
        <v>84</v>
      </c>
      <c r="H1738" s="177">
        <v>1</v>
      </c>
      <c r="I1738" s="178">
        <v>2450</v>
      </c>
      <c r="J1738" s="176">
        <v>46074</v>
      </c>
      <c r="K1738" s="172" t="s">
        <v>93</v>
      </c>
      <c r="L1738" s="172" t="s">
        <v>94</v>
      </c>
      <c r="M1738" s="179">
        <v>0</v>
      </c>
      <c r="N1738" s="177"/>
      <c r="O1738" s="177"/>
      <c r="P1738" s="180">
        <v>1058.0999999999999</v>
      </c>
    </row>
    <row r="1739" spans="1:16" ht="19.5" hidden="1" customHeight="1">
      <c r="A1739" s="172" t="s">
        <v>2363</v>
      </c>
      <c r="B1739" s="176">
        <v>46075</v>
      </c>
      <c r="C1739" s="172" t="s">
        <v>100</v>
      </c>
      <c r="D1739" s="172" t="s">
        <v>102</v>
      </c>
      <c r="E1739" s="172" t="s">
        <v>38</v>
      </c>
      <c r="F1739" s="172" t="s">
        <v>87</v>
      </c>
      <c r="G1739" s="172" t="s">
        <v>84</v>
      </c>
      <c r="H1739" s="177">
        <v>1</v>
      </c>
      <c r="I1739" s="178">
        <v>2450</v>
      </c>
      <c r="J1739" s="176">
        <v>46074</v>
      </c>
      <c r="K1739" s="172" t="s">
        <v>93</v>
      </c>
      <c r="L1739" s="172" t="s">
        <v>94</v>
      </c>
      <c r="M1739" s="179">
        <v>0</v>
      </c>
      <c r="N1739" s="177"/>
      <c r="O1739" s="177"/>
      <c r="P1739" s="180">
        <v>0</v>
      </c>
    </row>
    <row r="1740" spans="1:16" ht="19.5" hidden="1" customHeight="1">
      <c r="A1740" s="172" t="s">
        <v>2363</v>
      </c>
      <c r="B1740" s="176">
        <v>46075</v>
      </c>
      <c r="C1740" s="172" t="s">
        <v>100</v>
      </c>
      <c r="D1740" s="172" t="s">
        <v>103</v>
      </c>
      <c r="E1740" s="172" t="s">
        <v>38</v>
      </c>
      <c r="F1740" s="172" t="s">
        <v>87</v>
      </c>
      <c r="G1740" s="172" t="s">
        <v>84</v>
      </c>
      <c r="H1740" s="177">
        <v>1</v>
      </c>
      <c r="I1740" s="178">
        <v>2450</v>
      </c>
      <c r="J1740" s="176">
        <v>46074</v>
      </c>
      <c r="K1740" s="172" t="s">
        <v>93</v>
      </c>
      <c r="L1740" s="172" t="s">
        <v>94</v>
      </c>
      <c r="M1740" s="179">
        <v>0</v>
      </c>
      <c r="N1740" s="177"/>
      <c r="O1740" s="177"/>
      <c r="P1740" s="180">
        <v>1391.9</v>
      </c>
    </row>
    <row r="1741" spans="1:16" ht="19.5" hidden="1" customHeight="1">
      <c r="A1741" s="172" t="s">
        <v>2363</v>
      </c>
      <c r="B1741" s="176">
        <v>46075</v>
      </c>
      <c r="C1741" s="172" t="s">
        <v>104</v>
      </c>
      <c r="D1741" s="172" t="s">
        <v>105</v>
      </c>
      <c r="E1741" s="172" t="s">
        <v>38</v>
      </c>
      <c r="F1741" s="172" t="s">
        <v>87</v>
      </c>
      <c r="G1741" s="172" t="s">
        <v>84</v>
      </c>
      <c r="H1741" s="177">
        <v>1</v>
      </c>
      <c r="I1741" s="178">
        <v>2450</v>
      </c>
      <c r="J1741" s="176">
        <v>46074</v>
      </c>
      <c r="K1741" s="172" t="s">
        <v>93</v>
      </c>
      <c r="L1741" s="172" t="s">
        <v>94</v>
      </c>
      <c r="M1741" s="179">
        <v>0.43</v>
      </c>
      <c r="N1741" s="177"/>
      <c r="O1741" s="177"/>
      <c r="P1741" s="180">
        <v>-1053.5</v>
      </c>
    </row>
    <row r="1742" spans="1:16" ht="19.5" hidden="1" customHeight="1">
      <c r="A1742" s="172" t="s">
        <v>2363</v>
      </c>
      <c r="B1742" s="176">
        <v>46075</v>
      </c>
      <c r="C1742" s="172" t="s">
        <v>81</v>
      </c>
      <c r="D1742" s="172" t="s">
        <v>95</v>
      </c>
      <c r="E1742" s="172" t="s">
        <v>38</v>
      </c>
      <c r="F1742" s="172" t="s">
        <v>87</v>
      </c>
      <c r="G1742" s="172" t="s">
        <v>84</v>
      </c>
      <c r="H1742" s="177">
        <v>1</v>
      </c>
      <c r="I1742" s="178">
        <v>2450</v>
      </c>
      <c r="J1742" s="176">
        <v>46074</v>
      </c>
      <c r="K1742" s="172" t="s">
        <v>93</v>
      </c>
      <c r="L1742" s="172" t="s">
        <v>94</v>
      </c>
      <c r="M1742" s="179">
        <v>0.43</v>
      </c>
      <c r="N1742" s="177"/>
      <c r="O1742" s="177"/>
      <c r="P1742" s="180">
        <v>-11.01</v>
      </c>
    </row>
    <row r="1743" spans="1:16" ht="19.5" hidden="1" customHeight="1">
      <c r="A1743" s="172" t="s">
        <v>2361</v>
      </c>
      <c r="B1743" s="176">
        <v>46075</v>
      </c>
      <c r="C1743" s="172" t="s">
        <v>81</v>
      </c>
      <c r="D1743" s="172" t="s">
        <v>82</v>
      </c>
      <c r="E1743" s="172" t="s">
        <v>53</v>
      </c>
      <c r="F1743" s="172" t="s">
        <v>120</v>
      </c>
      <c r="G1743" s="172" t="s">
        <v>84</v>
      </c>
      <c r="H1743" s="177">
        <v>1</v>
      </c>
      <c r="I1743" s="178">
        <v>0</v>
      </c>
      <c r="J1743" s="176">
        <v>46073</v>
      </c>
      <c r="K1743" s="172" t="s">
        <v>85</v>
      </c>
      <c r="L1743" s="172" t="s">
        <v>85</v>
      </c>
      <c r="M1743" s="179">
        <v>0</v>
      </c>
      <c r="N1743" s="177"/>
      <c r="O1743" s="177"/>
      <c r="P1743" s="180">
        <v>-21.5</v>
      </c>
    </row>
    <row r="1744" spans="1:16" ht="19.5" hidden="1" customHeight="1">
      <c r="A1744" s="172" t="s">
        <v>2362</v>
      </c>
      <c r="B1744" s="176">
        <v>46075</v>
      </c>
      <c r="C1744" s="172" t="s">
        <v>81</v>
      </c>
      <c r="D1744" s="172" t="s">
        <v>82</v>
      </c>
      <c r="E1744" s="172" t="s">
        <v>59</v>
      </c>
      <c r="F1744" s="172" t="s">
        <v>1386</v>
      </c>
      <c r="G1744" s="172" t="s">
        <v>84</v>
      </c>
      <c r="H1744" s="177">
        <v>1</v>
      </c>
      <c r="I1744" s="178">
        <v>0</v>
      </c>
      <c r="J1744" s="176">
        <v>46073</v>
      </c>
      <c r="K1744" s="172" t="s">
        <v>85</v>
      </c>
      <c r="L1744" s="172" t="s">
        <v>85</v>
      </c>
      <c r="M1744" s="179">
        <v>0</v>
      </c>
      <c r="N1744" s="177"/>
      <c r="O1744" s="177"/>
      <c r="P1744" s="180">
        <v>-21.38</v>
      </c>
    </row>
    <row r="1745" spans="1:16" ht="19.5" hidden="1" customHeight="1">
      <c r="A1745" s="172" t="s">
        <v>2364</v>
      </c>
      <c r="B1745" s="176">
        <v>46075</v>
      </c>
      <c r="C1745" s="172" t="s">
        <v>92</v>
      </c>
      <c r="D1745" s="172" t="s">
        <v>24</v>
      </c>
      <c r="E1745" s="172" t="s">
        <v>43</v>
      </c>
      <c r="F1745" s="172" t="s">
        <v>125</v>
      </c>
      <c r="G1745" s="172" t="s">
        <v>84</v>
      </c>
      <c r="H1745" s="177">
        <v>1</v>
      </c>
      <c r="I1745" s="178">
        <v>0</v>
      </c>
      <c r="J1745" s="176">
        <v>46071</v>
      </c>
      <c r="K1745" s="172" t="s">
        <v>93</v>
      </c>
      <c r="L1745" s="172" t="s">
        <v>94</v>
      </c>
      <c r="M1745" s="179">
        <v>0</v>
      </c>
      <c r="N1745" s="177"/>
      <c r="O1745" s="177">
        <v>39</v>
      </c>
      <c r="P1745" s="180">
        <v>-46.77</v>
      </c>
    </row>
    <row r="1746" spans="1:16" ht="19.5" hidden="1" customHeight="1">
      <c r="A1746" s="172" t="s">
        <v>2364</v>
      </c>
      <c r="B1746" s="176">
        <v>46075</v>
      </c>
      <c r="C1746" s="172" t="s">
        <v>81</v>
      </c>
      <c r="D1746" s="172" t="s">
        <v>95</v>
      </c>
      <c r="E1746" s="172" t="s">
        <v>43</v>
      </c>
      <c r="F1746" s="172" t="s">
        <v>125</v>
      </c>
      <c r="G1746" s="172" t="s">
        <v>84</v>
      </c>
      <c r="H1746" s="177">
        <v>1</v>
      </c>
      <c r="I1746" s="178">
        <v>0</v>
      </c>
      <c r="J1746" s="176">
        <v>46071</v>
      </c>
      <c r="K1746" s="172" t="s">
        <v>93</v>
      </c>
      <c r="L1746" s="172" t="s">
        <v>94</v>
      </c>
      <c r="M1746" s="179">
        <v>0</v>
      </c>
      <c r="N1746" s="177"/>
      <c r="O1746" s="177"/>
      <c r="P1746" s="180">
        <v>-25</v>
      </c>
    </row>
    <row r="1747" spans="1:16" ht="19.5" hidden="1" customHeight="1">
      <c r="A1747" s="172" t="s">
        <v>2364</v>
      </c>
      <c r="B1747" s="176">
        <v>46075</v>
      </c>
      <c r="C1747" s="172" t="s">
        <v>92</v>
      </c>
      <c r="D1747" s="172" t="s">
        <v>96</v>
      </c>
      <c r="E1747" s="172" t="s">
        <v>43</v>
      </c>
      <c r="F1747" s="172" t="s">
        <v>125</v>
      </c>
      <c r="G1747" s="172" t="s">
        <v>84</v>
      </c>
      <c r="H1747" s="177">
        <v>1</v>
      </c>
      <c r="I1747" s="178">
        <v>0</v>
      </c>
      <c r="J1747" s="176">
        <v>46071</v>
      </c>
      <c r="K1747" s="172" t="s">
        <v>93</v>
      </c>
      <c r="L1747" s="172" t="s">
        <v>94</v>
      </c>
      <c r="M1747" s="179">
        <v>0</v>
      </c>
      <c r="N1747" s="177"/>
      <c r="O1747" s="177"/>
      <c r="P1747" s="180">
        <v>0</v>
      </c>
    </row>
    <row r="1748" spans="1:16" ht="19.5" hidden="1" customHeight="1">
      <c r="A1748" s="172" t="s">
        <v>2364</v>
      </c>
      <c r="B1748" s="176">
        <v>46075</v>
      </c>
      <c r="C1748" s="172" t="s">
        <v>92</v>
      </c>
      <c r="D1748" s="172" t="s">
        <v>97</v>
      </c>
      <c r="E1748" s="172" t="s">
        <v>43</v>
      </c>
      <c r="F1748" s="172" t="s">
        <v>125</v>
      </c>
      <c r="G1748" s="172" t="s">
        <v>84</v>
      </c>
      <c r="H1748" s="177">
        <v>1</v>
      </c>
      <c r="I1748" s="178">
        <v>0</v>
      </c>
      <c r="J1748" s="176">
        <v>46071</v>
      </c>
      <c r="K1748" s="172" t="s">
        <v>93</v>
      </c>
      <c r="L1748" s="172" t="s">
        <v>94</v>
      </c>
      <c r="M1748" s="179">
        <v>0</v>
      </c>
      <c r="N1748" s="177"/>
      <c r="O1748" s="177"/>
      <c r="P1748" s="180">
        <v>-46.77</v>
      </c>
    </row>
    <row r="1749" spans="1:16" ht="19.5" hidden="1" customHeight="1">
      <c r="A1749" s="172" t="s">
        <v>2364</v>
      </c>
      <c r="B1749" s="176">
        <v>46075</v>
      </c>
      <c r="C1749" s="172" t="s">
        <v>81</v>
      </c>
      <c r="D1749" s="172" t="s">
        <v>98</v>
      </c>
      <c r="E1749" s="172" t="s">
        <v>43</v>
      </c>
      <c r="F1749" s="172" t="s">
        <v>125</v>
      </c>
      <c r="G1749" s="172" t="s">
        <v>84</v>
      </c>
      <c r="H1749" s="177">
        <v>1</v>
      </c>
      <c r="I1749" s="178">
        <v>0</v>
      </c>
      <c r="J1749" s="176">
        <v>46071</v>
      </c>
      <c r="K1749" s="172" t="s">
        <v>93</v>
      </c>
      <c r="L1749" s="172" t="s">
        <v>94</v>
      </c>
      <c r="M1749" s="179">
        <v>0</v>
      </c>
      <c r="N1749" s="177"/>
      <c r="O1749" s="177"/>
      <c r="P1749" s="180">
        <v>-15</v>
      </c>
    </row>
    <row r="1750" spans="1:16" ht="19.5" hidden="1" customHeight="1">
      <c r="A1750" s="172" t="s">
        <v>2365</v>
      </c>
      <c r="B1750" s="176">
        <v>46075</v>
      </c>
      <c r="C1750" s="172" t="s">
        <v>92</v>
      </c>
      <c r="D1750" s="172" t="s">
        <v>96</v>
      </c>
      <c r="E1750" s="172" t="s">
        <v>42</v>
      </c>
      <c r="F1750" s="172" t="s">
        <v>89</v>
      </c>
      <c r="G1750" s="172" t="s">
        <v>84</v>
      </c>
      <c r="H1750" s="177">
        <v>1</v>
      </c>
      <c r="I1750" s="178">
        <v>0</v>
      </c>
      <c r="J1750" s="176">
        <v>46071</v>
      </c>
      <c r="K1750" s="172" t="s">
        <v>93</v>
      </c>
      <c r="L1750" s="172" t="s">
        <v>94</v>
      </c>
      <c r="M1750" s="179">
        <v>0</v>
      </c>
      <c r="N1750" s="177"/>
      <c r="O1750" s="177"/>
      <c r="P1750" s="180">
        <v>0</v>
      </c>
    </row>
    <row r="1751" spans="1:16" ht="19.5" hidden="1" customHeight="1">
      <c r="A1751" s="172" t="s">
        <v>2365</v>
      </c>
      <c r="B1751" s="176">
        <v>46075</v>
      </c>
      <c r="C1751" s="172" t="s">
        <v>92</v>
      </c>
      <c r="D1751" s="172" t="s">
        <v>97</v>
      </c>
      <c r="E1751" s="172" t="s">
        <v>42</v>
      </c>
      <c r="F1751" s="172" t="s">
        <v>89</v>
      </c>
      <c r="G1751" s="172" t="s">
        <v>84</v>
      </c>
      <c r="H1751" s="177">
        <v>1</v>
      </c>
      <c r="I1751" s="178">
        <v>0</v>
      </c>
      <c r="J1751" s="176">
        <v>46071</v>
      </c>
      <c r="K1751" s="172" t="s">
        <v>93</v>
      </c>
      <c r="L1751" s="172" t="s">
        <v>94</v>
      </c>
      <c r="M1751" s="179">
        <v>0</v>
      </c>
      <c r="N1751" s="177"/>
      <c r="O1751" s="177"/>
      <c r="P1751" s="180">
        <v>-46.77</v>
      </c>
    </row>
    <row r="1752" spans="1:16" ht="19.5" hidden="1" customHeight="1">
      <c r="A1752" s="172" t="s">
        <v>2365</v>
      </c>
      <c r="B1752" s="176">
        <v>46075</v>
      </c>
      <c r="C1752" s="172" t="s">
        <v>81</v>
      </c>
      <c r="D1752" s="172" t="s">
        <v>98</v>
      </c>
      <c r="E1752" s="172" t="s">
        <v>42</v>
      </c>
      <c r="F1752" s="172" t="s">
        <v>89</v>
      </c>
      <c r="G1752" s="172" t="s">
        <v>84</v>
      </c>
      <c r="H1752" s="177">
        <v>1</v>
      </c>
      <c r="I1752" s="178">
        <v>0</v>
      </c>
      <c r="J1752" s="176">
        <v>46071</v>
      </c>
      <c r="K1752" s="172" t="s">
        <v>93</v>
      </c>
      <c r="L1752" s="172" t="s">
        <v>94</v>
      </c>
      <c r="M1752" s="179">
        <v>0</v>
      </c>
      <c r="N1752" s="177"/>
      <c r="O1752" s="177"/>
      <c r="P1752" s="180">
        <v>-15</v>
      </c>
    </row>
    <row r="1753" spans="1:16" ht="19.5" hidden="1" customHeight="1">
      <c r="A1753" s="172" t="s">
        <v>2365</v>
      </c>
      <c r="B1753" s="176">
        <v>46075</v>
      </c>
      <c r="C1753" s="172" t="s">
        <v>92</v>
      </c>
      <c r="D1753" s="172" t="s">
        <v>24</v>
      </c>
      <c r="E1753" s="172" t="s">
        <v>42</v>
      </c>
      <c r="F1753" s="172" t="s">
        <v>89</v>
      </c>
      <c r="G1753" s="172" t="s">
        <v>84</v>
      </c>
      <c r="H1753" s="177">
        <v>1</v>
      </c>
      <c r="I1753" s="178">
        <v>0</v>
      </c>
      <c r="J1753" s="176">
        <v>46071</v>
      </c>
      <c r="K1753" s="172" t="s">
        <v>93</v>
      </c>
      <c r="L1753" s="172" t="s">
        <v>94</v>
      </c>
      <c r="M1753" s="179">
        <v>0</v>
      </c>
      <c r="N1753" s="177"/>
      <c r="O1753" s="177">
        <v>39</v>
      </c>
      <c r="P1753" s="180">
        <v>-46.77</v>
      </c>
    </row>
    <row r="1754" spans="1:16" ht="19.5" hidden="1" customHeight="1">
      <c r="A1754" s="172" t="s">
        <v>2365</v>
      </c>
      <c r="B1754" s="176">
        <v>46075</v>
      </c>
      <c r="C1754" s="172" t="s">
        <v>81</v>
      </c>
      <c r="D1754" s="172" t="s">
        <v>95</v>
      </c>
      <c r="E1754" s="172" t="s">
        <v>42</v>
      </c>
      <c r="F1754" s="172" t="s">
        <v>89</v>
      </c>
      <c r="G1754" s="172" t="s">
        <v>84</v>
      </c>
      <c r="H1754" s="177">
        <v>1</v>
      </c>
      <c r="I1754" s="178">
        <v>0</v>
      </c>
      <c r="J1754" s="176">
        <v>46071</v>
      </c>
      <c r="K1754" s="172" t="s">
        <v>93</v>
      </c>
      <c r="L1754" s="172" t="s">
        <v>94</v>
      </c>
      <c r="M1754" s="179">
        <v>0</v>
      </c>
      <c r="N1754" s="177"/>
      <c r="O1754" s="177"/>
      <c r="P1754" s="180">
        <v>-25</v>
      </c>
    </row>
    <row r="1755" spans="1:16" ht="19.5" hidden="1" customHeight="1">
      <c r="A1755" s="172" t="s">
        <v>2363</v>
      </c>
      <c r="B1755" s="176">
        <v>46075</v>
      </c>
      <c r="C1755" s="172" t="s">
        <v>81</v>
      </c>
      <c r="D1755" s="172" t="s">
        <v>82</v>
      </c>
      <c r="E1755" s="172" t="s">
        <v>38</v>
      </c>
      <c r="F1755" s="172" t="s">
        <v>87</v>
      </c>
      <c r="G1755" s="172" t="s">
        <v>84</v>
      </c>
      <c r="H1755" s="177">
        <v>1</v>
      </c>
      <c r="I1755" s="178">
        <v>0</v>
      </c>
      <c r="J1755" s="176">
        <v>46074</v>
      </c>
      <c r="K1755" s="172" t="s">
        <v>85</v>
      </c>
      <c r="L1755" s="172" t="s">
        <v>85</v>
      </c>
      <c r="M1755" s="179">
        <v>0</v>
      </c>
      <c r="N1755" s="177"/>
      <c r="O1755" s="177"/>
      <c r="P1755" s="180">
        <v>-5.61</v>
      </c>
    </row>
    <row r="1756" spans="1:16" ht="19.5" hidden="1" customHeight="1">
      <c r="A1756" s="172" t="s">
        <v>2366</v>
      </c>
      <c r="B1756" s="176">
        <v>46075</v>
      </c>
      <c r="C1756" s="172" t="s">
        <v>92</v>
      </c>
      <c r="D1756" s="172" t="s">
        <v>24</v>
      </c>
      <c r="E1756" s="172" t="s">
        <v>52</v>
      </c>
      <c r="F1756" s="172" t="s">
        <v>90</v>
      </c>
      <c r="G1756" s="172" t="s">
        <v>84</v>
      </c>
      <c r="H1756" s="177">
        <v>1</v>
      </c>
      <c r="I1756" s="178">
        <v>2500</v>
      </c>
      <c r="J1756" s="176">
        <v>46073</v>
      </c>
      <c r="K1756" s="172" t="s">
        <v>93</v>
      </c>
      <c r="L1756" s="172" t="s">
        <v>94</v>
      </c>
      <c r="M1756" s="179">
        <v>0.43</v>
      </c>
      <c r="N1756" s="177"/>
      <c r="O1756" s="177">
        <v>38</v>
      </c>
      <c r="P1756" s="180">
        <v>-136.99</v>
      </c>
    </row>
    <row r="1757" spans="1:16" ht="19.5" hidden="1" customHeight="1">
      <c r="A1757" s="172" t="s">
        <v>2366</v>
      </c>
      <c r="B1757" s="176">
        <v>46075</v>
      </c>
      <c r="C1757" s="172" t="s">
        <v>100</v>
      </c>
      <c r="D1757" s="172" t="s">
        <v>101</v>
      </c>
      <c r="E1757" s="172" t="s">
        <v>52</v>
      </c>
      <c r="F1757" s="172" t="s">
        <v>90</v>
      </c>
      <c r="G1757" s="172" t="s">
        <v>84</v>
      </c>
      <c r="H1757" s="177">
        <v>1</v>
      </c>
      <c r="I1757" s="178">
        <v>2500</v>
      </c>
      <c r="J1757" s="176">
        <v>46073</v>
      </c>
      <c r="K1757" s="172" t="s">
        <v>93</v>
      </c>
      <c r="L1757" s="172" t="s">
        <v>94</v>
      </c>
      <c r="M1757" s="179">
        <v>0</v>
      </c>
      <c r="N1757" s="177"/>
      <c r="O1757" s="177"/>
      <c r="P1757" s="180">
        <v>1145.97</v>
      </c>
    </row>
    <row r="1758" spans="1:16" ht="19.5" hidden="1" customHeight="1">
      <c r="A1758" s="172" t="s">
        <v>2366</v>
      </c>
      <c r="B1758" s="176">
        <v>46075</v>
      </c>
      <c r="C1758" s="172" t="s">
        <v>100</v>
      </c>
      <c r="D1758" s="172" t="s">
        <v>102</v>
      </c>
      <c r="E1758" s="172" t="s">
        <v>52</v>
      </c>
      <c r="F1758" s="172" t="s">
        <v>90</v>
      </c>
      <c r="G1758" s="172" t="s">
        <v>84</v>
      </c>
      <c r="H1758" s="177">
        <v>1</v>
      </c>
      <c r="I1758" s="178">
        <v>2500</v>
      </c>
      <c r="J1758" s="176">
        <v>46073</v>
      </c>
      <c r="K1758" s="172" t="s">
        <v>93</v>
      </c>
      <c r="L1758" s="172" t="s">
        <v>94</v>
      </c>
      <c r="M1758" s="179">
        <v>0</v>
      </c>
      <c r="N1758" s="177"/>
      <c r="O1758" s="177"/>
      <c r="P1758" s="180">
        <v>11.46</v>
      </c>
    </row>
    <row r="1759" spans="1:16" ht="19.5" hidden="1" customHeight="1">
      <c r="A1759" s="172" t="s">
        <v>2366</v>
      </c>
      <c r="B1759" s="176">
        <v>46075</v>
      </c>
      <c r="C1759" s="172" t="s">
        <v>100</v>
      </c>
      <c r="D1759" s="172" t="s">
        <v>103</v>
      </c>
      <c r="E1759" s="172" t="s">
        <v>52</v>
      </c>
      <c r="F1759" s="172" t="s">
        <v>90</v>
      </c>
      <c r="G1759" s="172" t="s">
        <v>84</v>
      </c>
      <c r="H1759" s="177">
        <v>1</v>
      </c>
      <c r="I1759" s="178">
        <v>2500</v>
      </c>
      <c r="J1759" s="176">
        <v>46073</v>
      </c>
      <c r="K1759" s="172" t="s">
        <v>93</v>
      </c>
      <c r="L1759" s="172" t="s">
        <v>94</v>
      </c>
      <c r="M1759" s="179">
        <v>0</v>
      </c>
      <c r="N1759" s="177"/>
      <c r="O1759" s="177"/>
      <c r="P1759" s="180">
        <v>1342.57</v>
      </c>
    </row>
    <row r="1760" spans="1:16" ht="19.5" hidden="1" customHeight="1">
      <c r="A1760" s="172" t="s">
        <v>2366</v>
      </c>
      <c r="B1760" s="176">
        <v>46075</v>
      </c>
      <c r="C1760" s="172" t="s">
        <v>104</v>
      </c>
      <c r="D1760" s="172" t="s">
        <v>105</v>
      </c>
      <c r="E1760" s="172" t="s">
        <v>52</v>
      </c>
      <c r="F1760" s="172" t="s">
        <v>90</v>
      </c>
      <c r="G1760" s="172" t="s">
        <v>84</v>
      </c>
      <c r="H1760" s="177">
        <v>1</v>
      </c>
      <c r="I1760" s="178">
        <v>2500</v>
      </c>
      <c r="J1760" s="176">
        <v>46073</v>
      </c>
      <c r="K1760" s="172" t="s">
        <v>93</v>
      </c>
      <c r="L1760" s="172" t="s">
        <v>94</v>
      </c>
      <c r="M1760" s="179">
        <v>0.43</v>
      </c>
      <c r="N1760" s="177"/>
      <c r="O1760" s="177"/>
      <c r="P1760" s="180">
        <v>-1075</v>
      </c>
    </row>
    <row r="1761" spans="1:16" ht="19.5" hidden="1" customHeight="1">
      <c r="A1761" s="172" t="s">
        <v>2366</v>
      </c>
      <c r="B1761" s="176">
        <v>46075</v>
      </c>
      <c r="C1761" s="172" t="s">
        <v>81</v>
      </c>
      <c r="D1761" s="172" t="s">
        <v>95</v>
      </c>
      <c r="E1761" s="172" t="s">
        <v>52</v>
      </c>
      <c r="F1761" s="172" t="s">
        <v>90</v>
      </c>
      <c r="G1761" s="172" t="s">
        <v>84</v>
      </c>
      <c r="H1761" s="177">
        <v>1</v>
      </c>
      <c r="I1761" s="178">
        <v>2500</v>
      </c>
      <c r="J1761" s="176">
        <v>46073</v>
      </c>
      <c r="K1761" s="172" t="s">
        <v>93</v>
      </c>
      <c r="L1761" s="172" t="s">
        <v>94</v>
      </c>
      <c r="M1761" s="179">
        <v>0.43</v>
      </c>
      <c r="N1761" s="177"/>
      <c r="O1761" s="177"/>
      <c r="P1761" s="180">
        <v>-14.87</v>
      </c>
    </row>
    <row r="1762" spans="1:16" ht="19.5" hidden="1" customHeight="1">
      <c r="A1762" s="172" t="s">
        <v>2367</v>
      </c>
      <c r="B1762" s="176">
        <v>46075</v>
      </c>
      <c r="C1762" s="172" t="s">
        <v>92</v>
      </c>
      <c r="D1762" s="172" t="s">
        <v>24</v>
      </c>
      <c r="E1762" s="172" t="s">
        <v>53</v>
      </c>
      <c r="F1762" s="172" t="s">
        <v>120</v>
      </c>
      <c r="G1762" s="172" t="s">
        <v>84</v>
      </c>
      <c r="H1762" s="177">
        <v>1</v>
      </c>
      <c r="I1762" s="178">
        <v>2500</v>
      </c>
      <c r="J1762" s="176">
        <v>46074</v>
      </c>
      <c r="K1762" s="172" t="s">
        <v>93</v>
      </c>
      <c r="L1762" s="172" t="s">
        <v>94</v>
      </c>
      <c r="M1762" s="179">
        <v>0.43</v>
      </c>
      <c r="N1762" s="177"/>
      <c r="O1762" s="177">
        <v>38</v>
      </c>
      <c r="P1762" s="180">
        <v>-136.99</v>
      </c>
    </row>
    <row r="1763" spans="1:16" ht="19.5" hidden="1" customHeight="1">
      <c r="A1763" s="172" t="s">
        <v>2367</v>
      </c>
      <c r="B1763" s="176">
        <v>46075</v>
      </c>
      <c r="C1763" s="172" t="s">
        <v>100</v>
      </c>
      <c r="D1763" s="172" t="s">
        <v>101</v>
      </c>
      <c r="E1763" s="172" t="s">
        <v>53</v>
      </c>
      <c r="F1763" s="172" t="s">
        <v>120</v>
      </c>
      <c r="G1763" s="172" t="s">
        <v>84</v>
      </c>
      <c r="H1763" s="177">
        <v>1</v>
      </c>
      <c r="I1763" s="178">
        <v>2500</v>
      </c>
      <c r="J1763" s="176">
        <v>46074</v>
      </c>
      <c r="K1763" s="172" t="s">
        <v>93</v>
      </c>
      <c r="L1763" s="172" t="s">
        <v>94</v>
      </c>
      <c r="M1763" s="179">
        <v>0</v>
      </c>
      <c r="N1763" s="177"/>
      <c r="O1763" s="177"/>
      <c r="P1763" s="180">
        <v>1002.86</v>
      </c>
    </row>
    <row r="1764" spans="1:16" ht="19.5" hidden="1" customHeight="1">
      <c r="A1764" s="172" t="s">
        <v>2367</v>
      </c>
      <c r="B1764" s="176">
        <v>46075</v>
      </c>
      <c r="C1764" s="172" t="s">
        <v>100</v>
      </c>
      <c r="D1764" s="172" t="s">
        <v>102</v>
      </c>
      <c r="E1764" s="172" t="s">
        <v>53</v>
      </c>
      <c r="F1764" s="172" t="s">
        <v>120</v>
      </c>
      <c r="G1764" s="172" t="s">
        <v>84</v>
      </c>
      <c r="H1764" s="177">
        <v>1</v>
      </c>
      <c r="I1764" s="178">
        <v>2500</v>
      </c>
      <c r="J1764" s="176">
        <v>46074</v>
      </c>
      <c r="K1764" s="172" t="s">
        <v>93</v>
      </c>
      <c r="L1764" s="172" t="s">
        <v>94</v>
      </c>
      <c r="M1764" s="179">
        <v>0</v>
      </c>
      <c r="N1764" s="177"/>
      <c r="O1764" s="177"/>
      <c r="P1764" s="180">
        <v>10.029999999999999</v>
      </c>
    </row>
    <row r="1765" spans="1:16" ht="19.5" hidden="1" customHeight="1">
      <c r="A1765" s="172" t="s">
        <v>2367</v>
      </c>
      <c r="B1765" s="176">
        <v>46075</v>
      </c>
      <c r="C1765" s="172" t="s">
        <v>100</v>
      </c>
      <c r="D1765" s="172" t="s">
        <v>103</v>
      </c>
      <c r="E1765" s="172" t="s">
        <v>53</v>
      </c>
      <c r="F1765" s="172" t="s">
        <v>120</v>
      </c>
      <c r="G1765" s="172" t="s">
        <v>84</v>
      </c>
      <c r="H1765" s="177">
        <v>1</v>
      </c>
      <c r="I1765" s="178">
        <v>2500</v>
      </c>
      <c r="J1765" s="176">
        <v>46074</v>
      </c>
      <c r="K1765" s="172" t="s">
        <v>93</v>
      </c>
      <c r="L1765" s="172" t="s">
        <v>94</v>
      </c>
      <c r="M1765" s="179">
        <v>0</v>
      </c>
      <c r="N1765" s="177"/>
      <c r="O1765" s="177"/>
      <c r="P1765" s="180">
        <v>1487.11</v>
      </c>
    </row>
    <row r="1766" spans="1:16" ht="19.5" hidden="1" customHeight="1">
      <c r="A1766" s="172" t="s">
        <v>2367</v>
      </c>
      <c r="B1766" s="176">
        <v>46075</v>
      </c>
      <c r="C1766" s="172" t="s">
        <v>104</v>
      </c>
      <c r="D1766" s="172" t="s">
        <v>105</v>
      </c>
      <c r="E1766" s="172" t="s">
        <v>53</v>
      </c>
      <c r="F1766" s="172" t="s">
        <v>120</v>
      </c>
      <c r="G1766" s="172" t="s">
        <v>84</v>
      </c>
      <c r="H1766" s="177">
        <v>1</v>
      </c>
      <c r="I1766" s="178">
        <v>2500</v>
      </c>
      <c r="J1766" s="176">
        <v>46074</v>
      </c>
      <c r="K1766" s="172" t="s">
        <v>93</v>
      </c>
      <c r="L1766" s="172" t="s">
        <v>94</v>
      </c>
      <c r="M1766" s="179">
        <v>0.43</v>
      </c>
      <c r="N1766" s="177"/>
      <c r="O1766" s="177"/>
      <c r="P1766" s="180">
        <v>-1075</v>
      </c>
    </row>
    <row r="1767" spans="1:16" ht="19.5" hidden="1" customHeight="1">
      <c r="A1767" s="172" t="s">
        <v>2367</v>
      </c>
      <c r="B1767" s="176">
        <v>46075</v>
      </c>
      <c r="C1767" s="172" t="s">
        <v>81</v>
      </c>
      <c r="D1767" s="172" t="s">
        <v>95</v>
      </c>
      <c r="E1767" s="172" t="s">
        <v>53</v>
      </c>
      <c r="F1767" s="172" t="s">
        <v>120</v>
      </c>
      <c r="G1767" s="172" t="s">
        <v>84</v>
      </c>
      <c r="H1767" s="177">
        <v>1</v>
      </c>
      <c r="I1767" s="178">
        <v>2500</v>
      </c>
      <c r="J1767" s="176">
        <v>46074</v>
      </c>
      <c r="K1767" s="172" t="s">
        <v>93</v>
      </c>
      <c r="L1767" s="172" t="s">
        <v>94</v>
      </c>
      <c r="M1767" s="179">
        <v>0.43</v>
      </c>
      <c r="N1767" s="177"/>
      <c r="O1767" s="177"/>
      <c r="P1767" s="180">
        <v>-12.96</v>
      </c>
    </row>
    <row r="1768" spans="1:16" ht="19.5" hidden="1" customHeight="1">
      <c r="A1768" s="172" t="s">
        <v>2366</v>
      </c>
      <c r="B1768" s="176">
        <v>46075</v>
      </c>
      <c r="C1768" s="172" t="s">
        <v>81</v>
      </c>
      <c r="D1768" s="172" t="s">
        <v>82</v>
      </c>
      <c r="E1768" s="172" t="s">
        <v>52</v>
      </c>
      <c r="F1768" s="172" t="s">
        <v>90</v>
      </c>
      <c r="G1768" s="172" t="s">
        <v>84</v>
      </c>
      <c r="H1768" s="177">
        <v>1</v>
      </c>
      <c r="I1768" s="178">
        <v>0</v>
      </c>
      <c r="J1768" s="176">
        <v>46073</v>
      </c>
      <c r="K1768" s="172" t="s">
        <v>85</v>
      </c>
      <c r="L1768" s="172" t="s">
        <v>85</v>
      </c>
      <c r="M1768" s="179">
        <v>0</v>
      </c>
      <c r="N1768" s="177"/>
      <c r="O1768" s="177"/>
      <c r="P1768" s="180">
        <v>-21.77</v>
      </c>
    </row>
    <row r="1769" spans="1:16" ht="19.5" hidden="1" customHeight="1">
      <c r="A1769" s="172" t="s">
        <v>2368</v>
      </c>
      <c r="B1769" s="176">
        <v>46075</v>
      </c>
      <c r="C1769" s="172" t="s">
        <v>92</v>
      </c>
      <c r="D1769" s="172" t="s">
        <v>24</v>
      </c>
      <c r="E1769" s="172" t="s">
        <v>41</v>
      </c>
      <c r="F1769" s="172" t="s">
        <v>83</v>
      </c>
      <c r="G1769" s="172" t="s">
        <v>84</v>
      </c>
      <c r="H1769" s="177">
        <v>1</v>
      </c>
      <c r="I1769" s="178">
        <v>2350</v>
      </c>
      <c r="J1769" s="176">
        <v>46071</v>
      </c>
      <c r="K1769" s="172" t="s">
        <v>93</v>
      </c>
      <c r="L1769" s="172" t="s">
        <v>94</v>
      </c>
      <c r="M1769" s="179">
        <v>0.43</v>
      </c>
      <c r="N1769" s="177"/>
      <c r="O1769" s="177">
        <v>39</v>
      </c>
      <c r="P1769" s="180">
        <v>-125.62</v>
      </c>
    </row>
    <row r="1770" spans="1:16" ht="19.5" hidden="1" customHeight="1">
      <c r="A1770" s="172" t="s">
        <v>2368</v>
      </c>
      <c r="B1770" s="176">
        <v>46075</v>
      </c>
      <c r="C1770" s="172" t="s">
        <v>100</v>
      </c>
      <c r="D1770" s="172" t="s">
        <v>101</v>
      </c>
      <c r="E1770" s="172" t="s">
        <v>41</v>
      </c>
      <c r="F1770" s="172" t="s">
        <v>83</v>
      </c>
      <c r="G1770" s="172" t="s">
        <v>84</v>
      </c>
      <c r="H1770" s="177">
        <v>1</v>
      </c>
      <c r="I1770" s="178">
        <v>2350</v>
      </c>
      <c r="J1770" s="176">
        <v>46071</v>
      </c>
      <c r="K1770" s="172" t="s">
        <v>93</v>
      </c>
      <c r="L1770" s="172" t="s">
        <v>94</v>
      </c>
      <c r="M1770" s="179">
        <v>0</v>
      </c>
      <c r="N1770" s="177"/>
      <c r="O1770" s="177"/>
      <c r="P1770" s="180">
        <v>1106.67</v>
      </c>
    </row>
    <row r="1771" spans="1:16" ht="19.5" hidden="1" customHeight="1">
      <c r="A1771" s="172" t="s">
        <v>2368</v>
      </c>
      <c r="B1771" s="176">
        <v>46075</v>
      </c>
      <c r="C1771" s="172" t="s">
        <v>100</v>
      </c>
      <c r="D1771" s="172" t="s">
        <v>102</v>
      </c>
      <c r="E1771" s="172" t="s">
        <v>41</v>
      </c>
      <c r="F1771" s="172" t="s">
        <v>83</v>
      </c>
      <c r="G1771" s="172" t="s">
        <v>84</v>
      </c>
      <c r="H1771" s="177">
        <v>1</v>
      </c>
      <c r="I1771" s="178">
        <v>2350</v>
      </c>
      <c r="J1771" s="176">
        <v>46071</v>
      </c>
      <c r="K1771" s="172" t="s">
        <v>93</v>
      </c>
      <c r="L1771" s="172" t="s">
        <v>94</v>
      </c>
      <c r="M1771" s="179">
        <v>0</v>
      </c>
      <c r="N1771" s="177"/>
      <c r="O1771" s="177"/>
      <c r="P1771" s="180">
        <v>11.07</v>
      </c>
    </row>
    <row r="1772" spans="1:16" ht="19.5" hidden="1" customHeight="1">
      <c r="A1772" s="172" t="s">
        <v>2368</v>
      </c>
      <c r="B1772" s="176">
        <v>46075</v>
      </c>
      <c r="C1772" s="172" t="s">
        <v>100</v>
      </c>
      <c r="D1772" s="172" t="s">
        <v>103</v>
      </c>
      <c r="E1772" s="172" t="s">
        <v>41</v>
      </c>
      <c r="F1772" s="172" t="s">
        <v>83</v>
      </c>
      <c r="G1772" s="172" t="s">
        <v>84</v>
      </c>
      <c r="H1772" s="177">
        <v>1</v>
      </c>
      <c r="I1772" s="178">
        <v>2350</v>
      </c>
      <c r="J1772" s="176">
        <v>46071</v>
      </c>
      <c r="K1772" s="172" t="s">
        <v>93</v>
      </c>
      <c r="L1772" s="172" t="s">
        <v>94</v>
      </c>
      <c r="M1772" s="179">
        <v>0</v>
      </c>
      <c r="N1772" s="177"/>
      <c r="O1772" s="177"/>
      <c r="P1772" s="180">
        <v>1232.26</v>
      </c>
    </row>
    <row r="1773" spans="1:16" ht="19.5" hidden="1" customHeight="1">
      <c r="A1773" s="172" t="s">
        <v>2368</v>
      </c>
      <c r="B1773" s="176">
        <v>46075</v>
      </c>
      <c r="C1773" s="172" t="s">
        <v>104</v>
      </c>
      <c r="D1773" s="172" t="s">
        <v>105</v>
      </c>
      <c r="E1773" s="172" t="s">
        <v>41</v>
      </c>
      <c r="F1773" s="172" t="s">
        <v>83</v>
      </c>
      <c r="G1773" s="172" t="s">
        <v>84</v>
      </c>
      <c r="H1773" s="177">
        <v>1</v>
      </c>
      <c r="I1773" s="178">
        <v>2350</v>
      </c>
      <c r="J1773" s="176">
        <v>46071</v>
      </c>
      <c r="K1773" s="172" t="s">
        <v>93</v>
      </c>
      <c r="L1773" s="172" t="s">
        <v>94</v>
      </c>
      <c r="M1773" s="179">
        <v>0.43</v>
      </c>
      <c r="N1773" s="177"/>
      <c r="O1773" s="177"/>
      <c r="P1773" s="180">
        <v>-1010.5</v>
      </c>
    </row>
    <row r="1774" spans="1:16" ht="19.5" hidden="1" customHeight="1">
      <c r="A1774" s="172" t="s">
        <v>2368</v>
      </c>
      <c r="B1774" s="176">
        <v>46075</v>
      </c>
      <c r="C1774" s="172" t="s">
        <v>81</v>
      </c>
      <c r="D1774" s="172" t="s">
        <v>95</v>
      </c>
      <c r="E1774" s="172" t="s">
        <v>41</v>
      </c>
      <c r="F1774" s="172" t="s">
        <v>83</v>
      </c>
      <c r="G1774" s="172" t="s">
        <v>84</v>
      </c>
      <c r="H1774" s="177">
        <v>1</v>
      </c>
      <c r="I1774" s="178">
        <v>2350</v>
      </c>
      <c r="J1774" s="176">
        <v>46071</v>
      </c>
      <c r="K1774" s="172" t="s">
        <v>93</v>
      </c>
      <c r="L1774" s="172" t="s">
        <v>94</v>
      </c>
      <c r="M1774" s="179">
        <v>0.43</v>
      </c>
      <c r="N1774" s="177"/>
      <c r="O1774" s="177"/>
      <c r="P1774" s="180">
        <v>-15.66</v>
      </c>
    </row>
    <row r="1775" spans="1:16" ht="19.5" hidden="1" customHeight="1">
      <c r="A1775" s="172" t="s">
        <v>2367</v>
      </c>
      <c r="B1775" s="176">
        <v>46075</v>
      </c>
      <c r="C1775" s="172" t="s">
        <v>81</v>
      </c>
      <c r="D1775" s="172" t="s">
        <v>82</v>
      </c>
      <c r="E1775" s="172" t="s">
        <v>53</v>
      </c>
      <c r="F1775" s="172" t="s">
        <v>120</v>
      </c>
      <c r="G1775" s="172" t="s">
        <v>84</v>
      </c>
      <c r="H1775" s="177">
        <v>1</v>
      </c>
      <c r="I1775" s="178">
        <v>0</v>
      </c>
      <c r="J1775" s="176">
        <v>46074</v>
      </c>
      <c r="K1775" s="172" t="s">
        <v>85</v>
      </c>
      <c r="L1775" s="172" t="s">
        <v>85</v>
      </c>
      <c r="M1775" s="179">
        <v>0</v>
      </c>
      <c r="N1775" s="177"/>
      <c r="O1775" s="177"/>
      <c r="P1775" s="180">
        <v>-19.05</v>
      </c>
    </row>
    <row r="1776" spans="1:16" ht="19.5" hidden="1" customHeight="1">
      <c r="A1776" s="172" t="s">
        <v>138</v>
      </c>
      <c r="B1776" s="176">
        <v>46075</v>
      </c>
      <c r="C1776" s="172" t="s">
        <v>109</v>
      </c>
      <c r="D1776" s="172" t="s">
        <v>139</v>
      </c>
      <c r="E1776" s="172" t="s">
        <v>85</v>
      </c>
      <c r="F1776" s="172" t="s">
        <v>85</v>
      </c>
      <c r="G1776" s="172" t="s">
        <v>85</v>
      </c>
      <c r="H1776" s="177">
        <v>0</v>
      </c>
      <c r="I1776" s="178">
        <v>0</v>
      </c>
      <c r="J1776" s="176">
        <v>46075</v>
      </c>
      <c r="K1776" s="172" t="s">
        <v>85</v>
      </c>
      <c r="L1776" s="172" t="s">
        <v>85</v>
      </c>
      <c r="M1776" s="179">
        <v>0</v>
      </c>
      <c r="N1776" s="177"/>
      <c r="O1776" s="177"/>
      <c r="P1776" s="180">
        <v>-733.13</v>
      </c>
    </row>
    <row r="1777" spans="1:16" ht="19.5" hidden="1" customHeight="1">
      <c r="A1777" s="172" t="s">
        <v>2256</v>
      </c>
      <c r="B1777" s="176">
        <v>46075</v>
      </c>
      <c r="C1777" s="172" t="s">
        <v>109</v>
      </c>
      <c r="D1777" s="172" t="s">
        <v>139</v>
      </c>
      <c r="E1777" s="172" t="s">
        <v>85</v>
      </c>
      <c r="F1777" s="172" t="s">
        <v>85</v>
      </c>
      <c r="G1777" s="172" t="s">
        <v>85</v>
      </c>
      <c r="H1777" s="177">
        <v>0</v>
      </c>
      <c r="I1777" s="178">
        <v>0</v>
      </c>
      <c r="J1777" s="176">
        <v>46075</v>
      </c>
      <c r="K1777" s="172" t="s">
        <v>85</v>
      </c>
      <c r="L1777" s="172" t="s">
        <v>85</v>
      </c>
      <c r="M1777" s="179">
        <v>0</v>
      </c>
      <c r="N1777" s="177"/>
      <c r="O1777" s="177"/>
      <c r="P1777" s="180">
        <v>-290.14999999999998</v>
      </c>
    </row>
    <row r="1778" spans="1:16" ht="19.5" hidden="1" customHeight="1">
      <c r="A1778" s="172" t="s">
        <v>142</v>
      </c>
      <c r="B1778" s="176">
        <v>46075</v>
      </c>
      <c r="C1778" s="172" t="s">
        <v>109</v>
      </c>
      <c r="D1778" s="172" t="s">
        <v>143</v>
      </c>
      <c r="E1778" s="172" t="s">
        <v>85</v>
      </c>
      <c r="F1778" s="172" t="s">
        <v>85</v>
      </c>
      <c r="G1778" s="172" t="s">
        <v>85</v>
      </c>
      <c r="H1778" s="177">
        <v>0</v>
      </c>
      <c r="I1778" s="178">
        <v>0</v>
      </c>
      <c r="J1778" s="176">
        <v>46075</v>
      </c>
      <c r="K1778" s="172" t="s">
        <v>85</v>
      </c>
      <c r="L1778" s="172" t="s">
        <v>85</v>
      </c>
      <c r="M1778" s="179">
        <v>0</v>
      </c>
      <c r="N1778" s="177"/>
      <c r="O1778" s="177"/>
      <c r="P1778" s="180">
        <v>-7122</v>
      </c>
    </row>
    <row r="1779" spans="1:16" ht="19.5" hidden="1" customHeight="1">
      <c r="A1779" s="172" t="s">
        <v>2257</v>
      </c>
      <c r="B1779" s="176">
        <v>46075</v>
      </c>
      <c r="C1779" s="172" t="s">
        <v>109</v>
      </c>
      <c r="D1779" s="172" t="s">
        <v>139</v>
      </c>
      <c r="E1779" s="172" t="s">
        <v>85</v>
      </c>
      <c r="F1779" s="172" t="s">
        <v>85</v>
      </c>
      <c r="G1779" s="172" t="s">
        <v>85</v>
      </c>
      <c r="H1779" s="177">
        <v>0</v>
      </c>
      <c r="I1779" s="178">
        <v>0</v>
      </c>
      <c r="J1779" s="176">
        <v>46075</v>
      </c>
      <c r="K1779" s="172" t="s">
        <v>85</v>
      </c>
      <c r="L1779" s="172" t="s">
        <v>85</v>
      </c>
      <c r="M1779" s="179">
        <v>0</v>
      </c>
      <c r="N1779" s="177"/>
      <c r="O1779" s="177"/>
      <c r="P1779" s="180">
        <v>-286.07</v>
      </c>
    </row>
    <row r="1780" spans="1:16" ht="19.5" hidden="1" customHeight="1">
      <c r="A1780" s="172" t="s">
        <v>2258</v>
      </c>
      <c r="B1780" s="176">
        <v>46075</v>
      </c>
      <c r="C1780" s="172" t="s">
        <v>109</v>
      </c>
      <c r="D1780" s="172" t="s">
        <v>139</v>
      </c>
      <c r="E1780" s="172" t="s">
        <v>85</v>
      </c>
      <c r="F1780" s="172" t="s">
        <v>85</v>
      </c>
      <c r="G1780" s="172" t="s">
        <v>85</v>
      </c>
      <c r="H1780" s="177">
        <v>0</v>
      </c>
      <c r="I1780" s="178">
        <v>0</v>
      </c>
      <c r="J1780" s="176">
        <v>46075</v>
      </c>
      <c r="K1780" s="172" t="s">
        <v>85</v>
      </c>
      <c r="L1780" s="172" t="s">
        <v>85</v>
      </c>
      <c r="M1780" s="179">
        <v>0</v>
      </c>
      <c r="N1780" s="177"/>
      <c r="O1780" s="177"/>
      <c r="P1780" s="180">
        <v>-270.99</v>
      </c>
    </row>
    <row r="1781" spans="1:16" ht="19.5" hidden="1" customHeight="1">
      <c r="A1781" s="172" t="s">
        <v>2259</v>
      </c>
      <c r="B1781" s="176">
        <v>46075</v>
      </c>
      <c r="C1781" s="172" t="s">
        <v>109</v>
      </c>
      <c r="D1781" s="172" t="s">
        <v>139</v>
      </c>
      <c r="E1781" s="172" t="s">
        <v>85</v>
      </c>
      <c r="F1781" s="172" t="s">
        <v>85</v>
      </c>
      <c r="G1781" s="172" t="s">
        <v>85</v>
      </c>
      <c r="H1781" s="177">
        <v>0</v>
      </c>
      <c r="I1781" s="178">
        <v>0</v>
      </c>
      <c r="J1781" s="176">
        <v>46075</v>
      </c>
      <c r="K1781" s="172" t="s">
        <v>85</v>
      </c>
      <c r="L1781" s="172" t="s">
        <v>85</v>
      </c>
      <c r="M1781" s="179">
        <v>0</v>
      </c>
      <c r="N1781" s="177"/>
      <c r="O1781" s="177"/>
      <c r="P1781" s="180">
        <v>-284.89999999999998</v>
      </c>
    </row>
    <row r="1782" spans="1:16" ht="19.5" hidden="1" customHeight="1">
      <c r="A1782" s="172" t="s">
        <v>2260</v>
      </c>
      <c r="B1782" s="176">
        <v>46075</v>
      </c>
      <c r="C1782" s="172" t="s">
        <v>109</v>
      </c>
      <c r="D1782" s="172" t="s">
        <v>139</v>
      </c>
      <c r="E1782" s="172" t="s">
        <v>85</v>
      </c>
      <c r="F1782" s="172" t="s">
        <v>85</v>
      </c>
      <c r="G1782" s="172" t="s">
        <v>85</v>
      </c>
      <c r="H1782" s="177">
        <v>0</v>
      </c>
      <c r="I1782" s="178">
        <v>0</v>
      </c>
      <c r="J1782" s="176">
        <v>46075</v>
      </c>
      <c r="K1782" s="172" t="s">
        <v>85</v>
      </c>
      <c r="L1782" s="172" t="s">
        <v>85</v>
      </c>
      <c r="M1782" s="179">
        <v>0</v>
      </c>
      <c r="N1782" s="177"/>
      <c r="O1782" s="177"/>
      <c r="P1782" s="180">
        <v>-287.55</v>
      </c>
    </row>
    <row r="1783" spans="1:16" ht="19.5" hidden="1" customHeight="1">
      <c r="A1783" s="172" t="s">
        <v>2261</v>
      </c>
      <c r="B1783" s="176">
        <v>46075</v>
      </c>
      <c r="C1783" s="172" t="s">
        <v>109</v>
      </c>
      <c r="D1783" s="172" t="s">
        <v>139</v>
      </c>
      <c r="E1783" s="172" t="s">
        <v>85</v>
      </c>
      <c r="F1783" s="172" t="s">
        <v>85</v>
      </c>
      <c r="G1783" s="172" t="s">
        <v>85</v>
      </c>
      <c r="H1783" s="177">
        <v>0</v>
      </c>
      <c r="I1783" s="178">
        <v>0</v>
      </c>
      <c r="J1783" s="176">
        <v>46075</v>
      </c>
      <c r="K1783" s="172" t="s">
        <v>85</v>
      </c>
      <c r="L1783" s="172" t="s">
        <v>85</v>
      </c>
      <c r="M1783" s="179">
        <v>0</v>
      </c>
      <c r="N1783" s="177"/>
      <c r="O1783" s="177"/>
      <c r="P1783" s="180">
        <v>-301.04000000000002</v>
      </c>
    </row>
    <row r="1784" spans="1:16" ht="19.5" hidden="1" customHeight="1">
      <c r="A1784" s="172" t="s">
        <v>2262</v>
      </c>
      <c r="B1784" s="176">
        <v>46075</v>
      </c>
      <c r="C1784" s="172" t="s">
        <v>109</v>
      </c>
      <c r="D1784" s="172" t="s">
        <v>139</v>
      </c>
      <c r="E1784" s="172" t="s">
        <v>85</v>
      </c>
      <c r="F1784" s="172" t="s">
        <v>85</v>
      </c>
      <c r="G1784" s="172" t="s">
        <v>85</v>
      </c>
      <c r="H1784" s="177">
        <v>0</v>
      </c>
      <c r="I1784" s="178">
        <v>0</v>
      </c>
      <c r="J1784" s="176">
        <v>46075</v>
      </c>
      <c r="K1784" s="172" t="s">
        <v>85</v>
      </c>
      <c r="L1784" s="172" t="s">
        <v>85</v>
      </c>
      <c r="M1784" s="179">
        <v>0</v>
      </c>
      <c r="N1784" s="177"/>
      <c r="O1784" s="177"/>
      <c r="P1784" s="180">
        <v>-291.23</v>
      </c>
    </row>
    <row r="1785" spans="1:16" ht="19.5" hidden="1" customHeight="1">
      <c r="A1785" s="172" t="s">
        <v>2263</v>
      </c>
      <c r="B1785" s="176">
        <v>46075</v>
      </c>
      <c r="C1785" s="172" t="s">
        <v>109</v>
      </c>
      <c r="D1785" s="172" t="s">
        <v>139</v>
      </c>
      <c r="E1785" s="172" t="s">
        <v>85</v>
      </c>
      <c r="F1785" s="172" t="s">
        <v>85</v>
      </c>
      <c r="G1785" s="172" t="s">
        <v>85</v>
      </c>
      <c r="H1785" s="177">
        <v>0</v>
      </c>
      <c r="I1785" s="178">
        <v>0</v>
      </c>
      <c r="J1785" s="176">
        <v>46075</v>
      </c>
      <c r="K1785" s="172" t="s">
        <v>85</v>
      </c>
      <c r="L1785" s="172" t="s">
        <v>85</v>
      </c>
      <c r="M1785" s="179">
        <v>0</v>
      </c>
      <c r="N1785" s="177"/>
      <c r="O1785" s="177"/>
      <c r="P1785" s="180">
        <v>-280.02</v>
      </c>
    </row>
    <row r="1786" spans="1:16" ht="19.5" hidden="1" customHeight="1">
      <c r="A1786" s="172" t="s">
        <v>1553</v>
      </c>
      <c r="B1786" s="176">
        <v>46075</v>
      </c>
      <c r="C1786" s="172" t="s">
        <v>109</v>
      </c>
      <c r="D1786" s="172" t="s">
        <v>139</v>
      </c>
      <c r="E1786" s="172" t="s">
        <v>85</v>
      </c>
      <c r="F1786" s="172" t="s">
        <v>85</v>
      </c>
      <c r="G1786" s="172" t="s">
        <v>85</v>
      </c>
      <c r="H1786" s="177">
        <v>0</v>
      </c>
      <c r="I1786" s="178">
        <v>0</v>
      </c>
      <c r="J1786" s="176">
        <v>46075</v>
      </c>
      <c r="K1786" s="172" t="s">
        <v>85</v>
      </c>
      <c r="L1786" s="172" t="s">
        <v>85</v>
      </c>
      <c r="M1786" s="179">
        <v>0</v>
      </c>
      <c r="N1786" s="177"/>
      <c r="O1786" s="177"/>
      <c r="P1786" s="180">
        <v>-363.25</v>
      </c>
    </row>
    <row r="1787" spans="1:16" ht="19.5" hidden="1" customHeight="1">
      <c r="A1787" s="172" t="s">
        <v>141</v>
      </c>
      <c r="B1787" s="176">
        <v>46075</v>
      </c>
      <c r="C1787" s="172" t="s">
        <v>109</v>
      </c>
      <c r="D1787" s="172" t="s">
        <v>139</v>
      </c>
      <c r="E1787" s="172" t="s">
        <v>85</v>
      </c>
      <c r="F1787" s="172" t="s">
        <v>85</v>
      </c>
      <c r="G1787" s="172" t="s">
        <v>85</v>
      </c>
      <c r="H1787" s="177">
        <v>0</v>
      </c>
      <c r="I1787" s="178">
        <v>0</v>
      </c>
      <c r="J1787" s="176">
        <v>46075</v>
      </c>
      <c r="K1787" s="172" t="s">
        <v>85</v>
      </c>
      <c r="L1787" s="172" t="s">
        <v>85</v>
      </c>
      <c r="M1787" s="179">
        <v>0</v>
      </c>
      <c r="N1787" s="177"/>
      <c r="O1787" s="177"/>
      <c r="P1787" s="180">
        <v>-419.55</v>
      </c>
    </row>
    <row r="1788" spans="1:16" ht="19.5" hidden="1" customHeight="1">
      <c r="A1788" s="172" t="s">
        <v>145</v>
      </c>
      <c r="B1788" s="176">
        <v>46075</v>
      </c>
      <c r="C1788" s="172" t="s">
        <v>109</v>
      </c>
      <c r="D1788" s="172" t="s">
        <v>139</v>
      </c>
      <c r="E1788" s="172" t="s">
        <v>85</v>
      </c>
      <c r="F1788" s="172" t="s">
        <v>85</v>
      </c>
      <c r="G1788" s="172" t="s">
        <v>85</v>
      </c>
      <c r="H1788" s="177">
        <v>0</v>
      </c>
      <c r="I1788" s="178">
        <v>0</v>
      </c>
      <c r="J1788" s="176">
        <v>46075</v>
      </c>
      <c r="K1788" s="172" t="s">
        <v>85</v>
      </c>
      <c r="L1788" s="172" t="s">
        <v>85</v>
      </c>
      <c r="M1788" s="179">
        <v>0</v>
      </c>
      <c r="N1788" s="177"/>
      <c r="O1788" s="177"/>
      <c r="P1788" s="180">
        <v>-853.73</v>
      </c>
    </row>
    <row r="1789" spans="1:16" ht="19.5" hidden="1" customHeight="1">
      <c r="A1789" s="172" t="s">
        <v>2264</v>
      </c>
      <c r="B1789" s="176">
        <v>46075</v>
      </c>
      <c r="C1789" s="172" t="s">
        <v>109</v>
      </c>
      <c r="D1789" s="172" t="s">
        <v>139</v>
      </c>
      <c r="E1789" s="172" t="s">
        <v>85</v>
      </c>
      <c r="F1789" s="172" t="s">
        <v>85</v>
      </c>
      <c r="G1789" s="172" t="s">
        <v>85</v>
      </c>
      <c r="H1789" s="177">
        <v>0</v>
      </c>
      <c r="I1789" s="178">
        <v>0</v>
      </c>
      <c r="J1789" s="176">
        <v>46075</v>
      </c>
      <c r="K1789" s="172" t="s">
        <v>85</v>
      </c>
      <c r="L1789" s="172" t="s">
        <v>85</v>
      </c>
      <c r="M1789" s="179">
        <v>0</v>
      </c>
      <c r="N1789" s="177"/>
      <c r="O1789" s="177"/>
      <c r="P1789" s="180">
        <v>-291</v>
      </c>
    </row>
    <row r="1790" spans="1:16" ht="19.5" hidden="1" customHeight="1">
      <c r="A1790" s="172" t="s">
        <v>144</v>
      </c>
      <c r="B1790" s="176">
        <v>46075</v>
      </c>
      <c r="C1790" s="172" t="s">
        <v>109</v>
      </c>
      <c r="D1790" s="172" t="s">
        <v>139</v>
      </c>
      <c r="E1790" s="172" t="s">
        <v>85</v>
      </c>
      <c r="F1790" s="172" t="s">
        <v>85</v>
      </c>
      <c r="G1790" s="172" t="s">
        <v>85</v>
      </c>
      <c r="H1790" s="177">
        <v>0</v>
      </c>
      <c r="I1790" s="178">
        <v>0</v>
      </c>
      <c r="J1790" s="176">
        <v>46075</v>
      </c>
      <c r="K1790" s="172" t="s">
        <v>85</v>
      </c>
      <c r="L1790" s="172" t="s">
        <v>85</v>
      </c>
      <c r="M1790" s="179">
        <v>0</v>
      </c>
      <c r="N1790" s="177"/>
      <c r="O1790" s="177"/>
      <c r="P1790" s="180">
        <v>-699.04</v>
      </c>
    </row>
  </sheetData>
  <autoFilter ref="A1:P1790" xr:uid="{B2C506F3-EFD8-4295-85BE-1FBEBDF97735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D491-7513-4A51-8241-827D0C20DDEF}">
  <sheetPr filterMode="1"/>
  <dimension ref="A1:P1325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1739</v>
      </c>
      <c r="B2" s="176">
        <v>46062</v>
      </c>
      <c r="C2" s="172" t="s">
        <v>92</v>
      </c>
      <c r="D2" s="172" t="s">
        <v>24</v>
      </c>
      <c r="E2" s="172" t="s">
        <v>60</v>
      </c>
      <c r="F2" s="172" t="s">
        <v>1426</v>
      </c>
      <c r="G2" s="172" t="s">
        <v>84</v>
      </c>
      <c r="H2" s="177">
        <v>1</v>
      </c>
      <c r="I2" s="178">
        <v>2000</v>
      </c>
      <c r="J2" s="176">
        <v>46053</v>
      </c>
      <c r="K2" s="172" t="s">
        <v>93</v>
      </c>
      <c r="L2" s="172" t="s">
        <v>94</v>
      </c>
      <c r="M2" s="179">
        <v>0.43</v>
      </c>
      <c r="N2" s="177"/>
      <c r="O2" s="177">
        <v>44</v>
      </c>
      <c r="P2" s="180">
        <v>-155.81</v>
      </c>
    </row>
    <row r="3" spans="1:16" ht="19.5" hidden="1" customHeight="1">
      <c r="A3" s="172" t="s">
        <v>1739</v>
      </c>
      <c r="B3" s="176">
        <v>46062</v>
      </c>
      <c r="C3" s="172" t="s">
        <v>100</v>
      </c>
      <c r="D3" s="172" t="s">
        <v>101</v>
      </c>
      <c r="E3" s="172" t="s">
        <v>60</v>
      </c>
      <c r="F3" s="172" t="s">
        <v>1426</v>
      </c>
      <c r="G3" s="172" t="s">
        <v>84</v>
      </c>
      <c r="H3" s="177">
        <v>1</v>
      </c>
      <c r="I3" s="178">
        <v>2000</v>
      </c>
      <c r="J3" s="176">
        <v>46053</v>
      </c>
      <c r="K3" s="172" t="s">
        <v>93</v>
      </c>
      <c r="L3" s="172" t="s">
        <v>94</v>
      </c>
      <c r="M3" s="179">
        <v>0</v>
      </c>
      <c r="N3" s="177"/>
      <c r="O3" s="177"/>
      <c r="P3" s="180">
        <v>771.43</v>
      </c>
    </row>
    <row r="4" spans="1:16" ht="19.5" hidden="1" customHeight="1">
      <c r="A4" s="172" t="s">
        <v>1739</v>
      </c>
      <c r="B4" s="176">
        <v>46062</v>
      </c>
      <c r="C4" s="172" t="s">
        <v>100</v>
      </c>
      <c r="D4" s="172" t="s">
        <v>102</v>
      </c>
      <c r="E4" s="172" t="s">
        <v>60</v>
      </c>
      <c r="F4" s="172" t="s">
        <v>1426</v>
      </c>
      <c r="G4" s="172" t="s">
        <v>84</v>
      </c>
      <c r="H4" s="177">
        <v>1</v>
      </c>
      <c r="I4" s="178">
        <v>2000</v>
      </c>
      <c r="J4" s="176">
        <v>46053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hidden="1" customHeight="1">
      <c r="A5" s="172" t="s">
        <v>1739</v>
      </c>
      <c r="B5" s="176">
        <v>46062</v>
      </c>
      <c r="C5" s="172" t="s">
        <v>100</v>
      </c>
      <c r="D5" s="172" t="s">
        <v>103</v>
      </c>
      <c r="E5" s="172" t="s">
        <v>60</v>
      </c>
      <c r="F5" s="172" t="s">
        <v>1426</v>
      </c>
      <c r="G5" s="172" t="s">
        <v>84</v>
      </c>
      <c r="H5" s="177">
        <v>1</v>
      </c>
      <c r="I5" s="178">
        <v>2000</v>
      </c>
      <c r="J5" s="176">
        <v>46053</v>
      </c>
      <c r="K5" s="172" t="s">
        <v>93</v>
      </c>
      <c r="L5" s="172" t="s">
        <v>94</v>
      </c>
      <c r="M5" s="179">
        <v>0</v>
      </c>
      <c r="N5" s="177"/>
      <c r="O5" s="177"/>
      <c r="P5" s="180">
        <v>1228.57</v>
      </c>
    </row>
    <row r="6" spans="1:16" ht="19.5" hidden="1" customHeight="1">
      <c r="A6" s="172" t="s">
        <v>1739</v>
      </c>
      <c r="B6" s="176">
        <v>46062</v>
      </c>
      <c r="C6" s="172" t="s">
        <v>104</v>
      </c>
      <c r="D6" s="172" t="s">
        <v>105</v>
      </c>
      <c r="E6" s="172" t="s">
        <v>60</v>
      </c>
      <c r="F6" s="172" t="s">
        <v>1426</v>
      </c>
      <c r="G6" s="172" t="s">
        <v>84</v>
      </c>
      <c r="H6" s="177">
        <v>1</v>
      </c>
      <c r="I6" s="178">
        <v>2000</v>
      </c>
      <c r="J6" s="176">
        <v>46053</v>
      </c>
      <c r="K6" s="172" t="s">
        <v>93</v>
      </c>
      <c r="L6" s="172" t="s">
        <v>94</v>
      </c>
      <c r="M6" s="179">
        <v>0.43</v>
      </c>
      <c r="N6" s="177"/>
      <c r="O6" s="177"/>
      <c r="P6" s="180">
        <v>-860</v>
      </c>
    </row>
    <row r="7" spans="1:16" ht="19.5" hidden="1" customHeight="1">
      <c r="A7" s="172" t="s">
        <v>1739</v>
      </c>
      <c r="B7" s="176">
        <v>46062</v>
      </c>
      <c r="C7" s="172" t="s">
        <v>81</v>
      </c>
      <c r="D7" s="172" t="s">
        <v>95</v>
      </c>
      <c r="E7" s="172" t="s">
        <v>60</v>
      </c>
      <c r="F7" s="172" t="s">
        <v>1426</v>
      </c>
      <c r="G7" s="172" t="s">
        <v>84</v>
      </c>
      <c r="H7" s="177">
        <v>1</v>
      </c>
      <c r="I7" s="178">
        <v>2000</v>
      </c>
      <c r="J7" s="176">
        <v>46053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-12.24</v>
      </c>
    </row>
    <row r="8" spans="1:16" ht="19.5" hidden="1" customHeight="1">
      <c r="A8" s="172" t="s">
        <v>1740</v>
      </c>
      <c r="B8" s="176">
        <v>46062</v>
      </c>
      <c r="C8" s="172" t="s">
        <v>92</v>
      </c>
      <c r="D8" s="172" t="s">
        <v>96</v>
      </c>
      <c r="E8" s="172" t="s">
        <v>60</v>
      </c>
      <c r="F8" s="172" t="s">
        <v>1426</v>
      </c>
      <c r="G8" s="172" t="s">
        <v>84</v>
      </c>
      <c r="H8" s="177">
        <v>1</v>
      </c>
      <c r="I8" s="178">
        <v>0</v>
      </c>
      <c r="J8" s="176">
        <v>46059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hidden="1" customHeight="1">
      <c r="A9" s="172" t="s">
        <v>1740</v>
      </c>
      <c r="B9" s="176">
        <v>46062</v>
      </c>
      <c r="C9" s="172" t="s">
        <v>92</v>
      </c>
      <c r="D9" s="172" t="s">
        <v>97</v>
      </c>
      <c r="E9" s="172" t="s">
        <v>60</v>
      </c>
      <c r="F9" s="172" t="s">
        <v>1426</v>
      </c>
      <c r="G9" s="172" t="s">
        <v>84</v>
      </c>
      <c r="H9" s="177">
        <v>1</v>
      </c>
      <c r="I9" s="178">
        <v>0</v>
      </c>
      <c r="J9" s="176">
        <v>46059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-56.94</v>
      </c>
    </row>
    <row r="10" spans="1:16" ht="19.5" hidden="1" customHeight="1">
      <c r="A10" s="172" t="s">
        <v>1740</v>
      </c>
      <c r="B10" s="176">
        <v>46062</v>
      </c>
      <c r="C10" s="172" t="s">
        <v>81</v>
      </c>
      <c r="D10" s="172" t="s">
        <v>98</v>
      </c>
      <c r="E10" s="172" t="s">
        <v>60</v>
      </c>
      <c r="F10" s="172" t="s">
        <v>1426</v>
      </c>
      <c r="G10" s="172" t="s">
        <v>84</v>
      </c>
      <c r="H10" s="177">
        <v>1</v>
      </c>
      <c r="I10" s="178">
        <v>0</v>
      </c>
      <c r="J10" s="176">
        <v>46059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hidden="1" customHeight="1">
      <c r="A11" s="172" t="s">
        <v>1740</v>
      </c>
      <c r="B11" s="176">
        <v>46062</v>
      </c>
      <c r="C11" s="172" t="s">
        <v>92</v>
      </c>
      <c r="D11" s="172" t="s">
        <v>24</v>
      </c>
      <c r="E11" s="172" t="s">
        <v>60</v>
      </c>
      <c r="F11" s="172" t="s">
        <v>1426</v>
      </c>
      <c r="G11" s="172" t="s">
        <v>84</v>
      </c>
      <c r="H11" s="177">
        <v>1</v>
      </c>
      <c r="I11" s="178">
        <v>0</v>
      </c>
      <c r="J11" s="176">
        <v>46059</v>
      </c>
      <c r="K11" s="172" t="s">
        <v>93</v>
      </c>
      <c r="L11" s="172" t="s">
        <v>94</v>
      </c>
      <c r="M11" s="179">
        <v>0</v>
      </c>
      <c r="N11" s="177"/>
      <c r="O11" s="177">
        <v>39</v>
      </c>
      <c r="P11" s="180">
        <v>-56.94</v>
      </c>
    </row>
    <row r="12" spans="1:16" ht="19.5" hidden="1" customHeight="1">
      <c r="A12" s="172" t="s">
        <v>1740</v>
      </c>
      <c r="B12" s="176">
        <v>46062</v>
      </c>
      <c r="C12" s="172" t="s">
        <v>81</v>
      </c>
      <c r="D12" s="172" t="s">
        <v>95</v>
      </c>
      <c r="E12" s="172" t="s">
        <v>60</v>
      </c>
      <c r="F12" s="172" t="s">
        <v>1426</v>
      </c>
      <c r="G12" s="172" t="s">
        <v>84</v>
      </c>
      <c r="H12" s="177">
        <v>1</v>
      </c>
      <c r="I12" s="178">
        <v>0</v>
      </c>
      <c r="J12" s="176">
        <v>46059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-11.81</v>
      </c>
    </row>
    <row r="13" spans="1:16" ht="19.5" customHeight="1">
      <c r="A13" s="172" t="s">
        <v>85</v>
      </c>
      <c r="B13" s="176">
        <v>46062</v>
      </c>
      <c r="C13" s="172" t="s">
        <v>109</v>
      </c>
      <c r="D13" s="172" t="s">
        <v>110</v>
      </c>
      <c r="E13" s="172" t="s">
        <v>85</v>
      </c>
      <c r="F13" s="172" t="s">
        <v>85</v>
      </c>
      <c r="G13" s="172" t="s">
        <v>1741</v>
      </c>
      <c r="H13" s="177">
        <v>0</v>
      </c>
      <c r="I13" s="178">
        <v>0</v>
      </c>
      <c r="J13" s="176">
        <v>46062</v>
      </c>
      <c r="K13" s="172" t="s">
        <v>85</v>
      </c>
      <c r="L13" s="172" t="s">
        <v>85</v>
      </c>
      <c r="M13" s="179">
        <v>0</v>
      </c>
      <c r="N13" s="177"/>
      <c r="O13" s="177"/>
      <c r="P13" s="180">
        <v>-150</v>
      </c>
    </row>
    <row r="14" spans="1:16" ht="19.5" hidden="1" customHeight="1">
      <c r="A14" s="172" t="s">
        <v>1742</v>
      </c>
      <c r="B14" s="176">
        <v>46062</v>
      </c>
      <c r="C14" s="172" t="s">
        <v>81</v>
      </c>
      <c r="D14" s="172" t="s">
        <v>82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0</v>
      </c>
      <c r="J14" s="176">
        <v>46062</v>
      </c>
      <c r="K14" s="172" t="s">
        <v>85</v>
      </c>
      <c r="L14" s="172" t="s">
        <v>85</v>
      </c>
      <c r="M14" s="179">
        <v>0</v>
      </c>
      <c r="N14" s="177"/>
      <c r="O14" s="177"/>
      <c r="P14" s="180">
        <v>-17.600000000000001</v>
      </c>
    </row>
    <row r="15" spans="1:16" ht="19.5" hidden="1" customHeight="1">
      <c r="A15" s="172" t="s">
        <v>1743</v>
      </c>
      <c r="B15" s="176">
        <v>46062</v>
      </c>
      <c r="C15" s="172" t="s">
        <v>92</v>
      </c>
      <c r="D15" s="172" t="s">
        <v>24</v>
      </c>
      <c r="E15" s="172" t="s">
        <v>60</v>
      </c>
      <c r="F15" s="172" t="s">
        <v>1426</v>
      </c>
      <c r="G15" s="172" t="s">
        <v>84</v>
      </c>
      <c r="H15" s="177">
        <v>1</v>
      </c>
      <c r="I15" s="178">
        <v>2000</v>
      </c>
      <c r="J15" s="176">
        <v>46058</v>
      </c>
      <c r="K15" s="172" t="s">
        <v>93</v>
      </c>
      <c r="L15" s="172" t="s">
        <v>94</v>
      </c>
      <c r="M15" s="179">
        <v>0.43</v>
      </c>
      <c r="N15" s="177"/>
      <c r="O15" s="177">
        <v>39</v>
      </c>
      <c r="P15" s="180">
        <v>-132.27000000000001</v>
      </c>
    </row>
    <row r="16" spans="1:16" ht="19.5" hidden="1" customHeight="1">
      <c r="A16" s="172" t="s">
        <v>1743</v>
      </c>
      <c r="B16" s="176">
        <v>46062</v>
      </c>
      <c r="C16" s="172" t="s">
        <v>100</v>
      </c>
      <c r="D16" s="172" t="s">
        <v>101</v>
      </c>
      <c r="E16" s="172" t="s">
        <v>60</v>
      </c>
      <c r="F16" s="172" t="s">
        <v>1426</v>
      </c>
      <c r="G16" s="172" t="s">
        <v>84</v>
      </c>
      <c r="H16" s="177">
        <v>1</v>
      </c>
      <c r="I16" s="178">
        <v>2000</v>
      </c>
      <c r="J16" s="176">
        <v>46058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696.48</v>
      </c>
    </row>
    <row r="17" spans="1:16" ht="19.5" hidden="1" customHeight="1">
      <c r="A17" s="172" t="s">
        <v>1743</v>
      </c>
      <c r="B17" s="176">
        <v>46062</v>
      </c>
      <c r="C17" s="172" t="s">
        <v>100</v>
      </c>
      <c r="D17" s="172" t="s">
        <v>102</v>
      </c>
      <c r="E17" s="172" t="s">
        <v>60</v>
      </c>
      <c r="F17" s="172" t="s">
        <v>1426</v>
      </c>
      <c r="G17" s="172" t="s">
        <v>84</v>
      </c>
      <c r="H17" s="177">
        <v>1</v>
      </c>
      <c r="I17" s="178">
        <v>2000</v>
      </c>
      <c r="J17" s="176">
        <v>46058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6.96</v>
      </c>
    </row>
    <row r="18" spans="1:16" ht="19.5" hidden="1" customHeight="1">
      <c r="A18" s="172" t="s">
        <v>1743</v>
      </c>
      <c r="B18" s="176">
        <v>46062</v>
      </c>
      <c r="C18" s="172" t="s">
        <v>100</v>
      </c>
      <c r="D18" s="172" t="s">
        <v>103</v>
      </c>
      <c r="E18" s="172" t="s">
        <v>60</v>
      </c>
      <c r="F18" s="172" t="s">
        <v>1426</v>
      </c>
      <c r="G18" s="172" t="s">
        <v>84</v>
      </c>
      <c r="H18" s="177">
        <v>1</v>
      </c>
      <c r="I18" s="178">
        <v>2000</v>
      </c>
      <c r="J18" s="176">
        <v>46058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1296.56</v>
      </c>
    </row>
    <row r="19" spans="1:16" ht="19.5" hidden="1" customHeight="1">
      <c r="A19" s="172" t="s">
        <v>1743</v>
      </c>
      <c r="B19" s="176">
        <v>46062</v>
      </c>
      <c r="C19" s="172" t="s">
        <v>104</v>
      </c>
      <c r="D19" s="172" t="s">
        <v>105</v>
      </c>
      <c r="E19" s="172" t="s">
        <v>60</v>
      </c>
      <c r="F19" s="172" t="s">
        <v>1426</v>
      </c>
      <c r="G19" s="172" t="s">
        <v>84</v>
      </c>
      <c r="H19" s="177">
        <v>1</v>
      </c>
      <c r="I19" s="178">
        <v>2000</v>
      </c>
      <c r="J19" s="176">
        <v>46058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-860</v>
      </c>
    </row>
    <row r="20" spans="1:16" ht="19.5" hidden="1" customHeight="1">
      <c r="A20" s="172" t="s">
        <v>1743</v>
      </c>
      <c r="B20" s="176">
        <v>46062</v>
      </c>
      <c r="C20" s="172" t="s">
        <v>81</v>
      </c>
      <c r="D20" s="172" t="s">
        <v>95</v>
      </c>
      <c r="E20" s="172" t="s">
        <v>60</v>
      </c>
      <c r="F20" s="172" t="s">
        <v>1426</v>
      </c>
      <c r="G20" s="172" t="s">
        <v>84</v>
      </c>
      <c r="H20" s="177">
        <v>1</v>
      </c>
      <c r="I20" s="178">
        <v>2000</v>
      </c>
      <c r="J20" s="176">
        <v>46058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-10.95</v>
      </c>
    </row>
    <row r="21" spans="1:16" ht="19.5" hidden="1" customHeight="1">
      <c r="A21" s="172" t="s">
        <v>1744</v>
      </c>
      <c r="B21" s="176">
        <v>46062</v>
      </c>
      <c r="C21" s="172" t="s">
        <v>92</v>
      </c>
      <c r="D21" s="172" t="s">
        <v>24</v>
      </c>
      <c r="E21" s="172" t="s">
        <v>56</v>
      </c>
      <c r="F21" s="172" t="s">
        <v>1213</v>
      </c>
      <c r="G21" s="172" t="s">
        <v>84</v>
      </c>
      <c r="H21" s="177">
        <v>1</v>
      </c>
      <c r="I21" s="178">
        <v>2000</v>
      </c>
      <c r="J21" s="176">
        <v>46059</v>
      </c>
      <c r="K21" s="172" t="s">
        <v>93</v>
      </c>
      <c r="L21" s="172" t="s">
        <v>94</v>
      </c>
      <c r="M21" s="179">
        <v>0.43</v>
      </c>
      <c r="N21" s="177"/>
      <c r="O21" s="177">
        <v>39</v>
      </c>
      <c r="P21" s="180">
        <v>-132.27000000000001</v>
      </c>
    </row>
    <row r="22" spans="1:16" ht="19.5" hidden="1" customHeight="1">
      <c r="A22" s="172" t="s">
        <v>1744</v>
      </c>
      <c r="B22" s="176">
        <v>46062</v>
      </c>
      <c r="C22" s="172" t="s">
        <v>100</v>
      </c>
      <c r="D22" s="172" t="s">
        <v>101</v>
      </c>
      <c r="E22" s="172" t="s">
        <v>56</v>
      </c>
      <c r="F22" s="172" t="s">
        <v>1213</v>
      </c>
      <c r="G22" s="172" t="s">
        <v>84</v>
      </c>
      <c r="H22" s="177">
        <v>1</v>
      </c>
      <c r="I22" s="178">
        <v>2000</v>
      </c>
      <c r="J22" s="176">
        <v>46059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725.29</v>
      </c>
    </row>
    <row r="23" spans="1:16" ht="19.5" hidden="1" customHeight="1">
      <c r="A23" s="172" t="s">
        <v>1744</v>
      </c>
      <c r="B23" s="176">
        <v>46062</v>
      </c>
      <c r="C23" s="172" t="s">
        <v>100</v>
      </c>
      <c r="D23" s="172" t="s">
        <v>102</v>
      </c>
      <c r="E23" s="172" t="s">
        <v>56</v>
      </c>
      <c r="F23" s="172" t="s">
        <v>1213</v>
      </c>
      <c r="G23" s="172" t="s">
        <v>84</v>
      </c>
      <c r="H23" s="177">
        <v>1</v>
      </c>
      <c r="I23" s="178">
        <v>2000</v>
      </c>
      <c r="J23" s="176">
        <v>46059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7.25</v>
      </c>
    </row>
    <row r="24" spans="1:16" ht="19.5" hidden="1" customHeight="1">
      <c r="A24" s="172" t="s">
        <v>1744</v>
      </c>
      <c r="B24" s="176">
        <v>46062</v>
      </c>
      <c r="C24" s="172" t="s">
        <v>100</v>
      </c>
      <c r="D24" s="172" t="s">
        <v>103</v>
      </c>
      <c r="E24" s="172" t="s">
        <v>56</v>
      </c>
      <c r="F24" s="172" t="s">
        <v>1213</v>
      </c>
      <c r="G24" s="172" t="s">
        <v>84</v>
      </c>
      <c r="H24" s="177">
        <v>1</v>
      </c>
      <c r="I24" s="178">
        <v>2000</v>
      </c>
      <c r="J24" s="176">
        <v>46059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1267.46</v>
      </c>
    </row>
    <row r="25" spans="1:16" ht="19.5" hidden="1" customHeight="1">
      <c r="A25" s="172" t="s">
        <v>1744</v>
      </c>
      <c r="B25" s="176">
        <v>46062</v>
      </c>
      <c r="C25" s="172" t="s">
        <v>104</v>
      </c>
      <c r="D25" s="172" t="s">
        <v>105</v>
      </c>
      <c r="E25" s="172" t="s">
        <v>56</v>
      </c>
      <c r="F25" s="172" t="s">
        <v>1213</v>
      </c>
      <c r="G25" s="172" t="s">
        <v>84</v>
      </c>
      <c r="H25" s="177">
        <v>1</v>
      </c>
      <c r="I25" s="178">
        <v>2000</v>
      </c>
      <c r="J25" s="176">
        <v>46059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-860</v>
      </c>
    </row>
    <row r="26" spans="1:16" ht="19.5" hidden="1" customHeight="1">
      <c r="A26" s="172" t="s">
        <v>1744</v>
      </c>
      <c r="B26" s="176">
        <v>46062</v>
      </c>
      <c r="C26" s="172" t="s">
        <v>81</v>
      </c>
      <c r="D26" s="172" t="s">
        <v>95</v>
      </c>
      <c r="E26" s="172" t="s">
        <v>56</v>
      </c>
      <c r="F26" s="172" t="s">
        <v>1213</v>
      </c>
      <c r="G26" s="172" t="s">
        <v>84</v>
      </c>
      <c r="H26" s="177">
        <v>1</v>
      </c>
      <c r="I26" s="178">
        <v>2000</v>
      </c>
      <c r="J26" s="176">
        <v>46059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-13.23</v>
      </c>
    </row>
    <row r="27" spans="1:16" ht="19.5" hidden="1" customHeight="1">
      <c r="A27" s="172" t="s">
        <v>1610</v>
      </c>
      <c r="B27" s="176">
        <v>46062</v>
      </c>
      <c r="C27" s="172" t="s">
        <v>352</v>
      </c>
      <c r="D27" s="172" t="s">
        <v>465</v>
      </c>
      <c r="E27" s="172" t="s">
        <v>85</v>
      </c>
      <c r="F27" s="172" t="s">
        <v>85</v>
      </c>
      <c r="G27" s="172" t="s">
        <v>85</v>
      </c>
      <c r="H27" s="177">
        <v>0</v>
      </c>
      <c r="I27" s="178">
        <v>0</v>
      </c>
      <c r="J27" s="176">
        <v>46062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-1914</v>
      </c>
    </row>
    <row r="28" spans="1:16" ht="19.5" hidden="1" customHeight="1">
      <c r="A28" s="172" t="s">
        <v>1610</v>
      </c>
      <c r="B28" s="176">
        <v>46062</v>
      </c>
      <c r="C28" s="172" t="s">
        <v>352</v>
      </c>
      <c r="D28" s="172" t="s">
        <v>1573</v>
      </c>
      <c r="E28" s="172" t="s">
        <v>85</v>
      </c>
      <c r="F28" s="172" t="s">
        <v>85</v>
      </c>
      <c r="G28" s="172" t="s">
        <v>85</v>
      </c>
      <c r="H28" s="177">
        <v>0</v>
      </c>
      <c r="I28" s="178">
        <v>0</v>
      </c>
      <c r="J28" s="176">
        <v>46062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-10</v>
      </c>
    </row>
    <row r="29" spans="1:16" ht="19.5" hidden="1" customHeight="1">
      <c r="A29" s="172" t="s">
        <v>1745</v>
      </c>
      <c r="B29" s="176">
        <v>46062</v>
      </c>
      <c r="C29" s="172" t="s">
        <v>92</v>
      </c>
      <c r="D29" s="172" t="s">
        <v>24</v>
      </c>
      <c r="E29" s="172" t="s">
        <v>52</v>
      </c>
      <c r="F29" s="172" t="s">
        <v>90</v>
      </c>
      <c r="G29" s="172" t="s">
        <v>84</v>
      </c>
      <c r="H29" s="177">
        <v>1</v>
      </c>
      <c r="I29" s="178">
        <v>2150</v>
      </c>
      <c r="J29" s="176">
        <v>46059</v>
      </c>
      <c r="K29" s="172" t="s">
        <v>93</v>
      </c>
      <c r="L29" s="172" t="s">
        <v>94</v>
      </c>
      <c r="M29" s="179">
        <v>0.43</v>
      </c>
      <c r="N29" s="177"/>
      <c r="O29" s="177">
        <v>39</v>
      </c>
      <c r="P29" s="180">
        <v>-135.87</v>
      </c>
    </row>
    <row r="30" spans="1:16" ht="19.5" hidden="1" customHeight="1">
      <c r="A30" s="172" t="s">
        <v>1745</v>
      </c>
      <c r="B30" s="176">
        <v>46062</v>
      </c>
      <c r="C30" s="172" t="s">
        <v>100</v>
      </c>
      <c r="D30" s="172" t="s">
        <v>101</v>
      </c>
      <c r="E30" s="172" t="s">
        <v>52</v>
      </c>
      <c r="F30" s="172" t="s">
        <v>90</v>
      </c>
      <c r="G30" s="172" t="s">
        <v>84</v>
      </c>
      <c r="H30" s="177">
        <v>1</v>
      </c>
      <c r="I30" s="178">
        <v>2150</v>
      </c>
      <c r="J30" s="176">
        <v>46059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748.57</v>
      </c>
    </row>
    <row r="31" spans="1:16" ht="19.5" hidden="1" customHeight="1">
      <c r="A31" s="172" t="s">
        <v>1745</v>
      </c>
      <c r="B31" s="176">
        <v>46062</v>
      </c>
      <c r="C31" s="172" t="s">
        <v>100</v>
      </c>
      <c r="D31" s="172" t="s">
        <v>102</v>
      </c>
      <c r="E31" s="172" t="s">
        <v>52</v>
      </c>
      <c r="F31" s="172" t="s">
        <v>90</v>
      </c>
      <c r="G31" s="172" t="s">
        <v>84</v>
      </c>
      <c r="H31" s="177">
        <v>1</v>
      </c>
      <c r="I31" s="178">
        <v>2150</v>
      </c>
      <c r="J31" s="176">
        <v>46059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7.49</v>
      </c>
    </row>
    <row r="32" spans="1:16" ht="19.5" hidden="1" customHeight="1">
      <c r="A32" s="172" t="s">
        <v>1745</v>
      </c>
      <c r="B32" s="176">
        <v>46062</v>
      </c>
      <c r="C32" s="172" t="s">
        <v>100</v>
      </c>
      <c r="D32" s="172" t="s">
        <v>103</v>
      </c>
      <c r="E32" s="172" t="s">
        <v>52</v>
      </c>
      <c r="F32" s="172" t="s">
        <v>90</v>
      </c>
      <c r="G32" s="172" t="s">
        <v>84</v>
      </c>
      <c r="H32" s="177">
        <v>1</v>
      </c>
      <c r="I32" s="178">
        <v>2150</v>
      </c>
      <c r="J32" s="176">
        <v>46059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1393.94</v>
      </c>
    </row>
    <row r="33" spans="1:16" ht="19.5" hidden="1" customHeight="1">
      <c r="A33" s="172" t="s">
        <v>1745</v>
      </c>
      <c r="B33" s="176">
        <v>46062</v>
      </c>
      <c r="C33" s="172" t="s">
        <v>104</v>
      </c>
      <c r="D33" s="172" t="s">
        <v>105</v>
      </c>
      <c r="E33" s="172" t="s">
        <v>52</v>
      </c>
      <c r="F33" s="172" t="s">
        <v>90</v>
      </c>
      <c r="G33" s="172" t="s">
        <v>84</v>
      </c>
      <c r="H33" s="177">
        <v>1</v>
      </c>
      <c r="I33" s="178">
        <v>2150</v>
      </c>
      <c r="J33" s="176">
        <v>46059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-924.5</v>
      </c>
    </row>
    <row r="34" spans="1:16" ht="19.5" hidden="1" customHeight="1">
      <c r="A34" s="172" t="s">
        <v>1745</v>
      </c>
      <c r="B34" s="176">
        <v>46062</v>
      </c>
      <c r="C34" s="172" t="s">
        <v>81</v>
      </c>
      <c r="D34" s="172" t="s">
        <v>95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2150</v>
      </c>
      <c r="J34" s="176">
        <v>46059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-11.96</v>
      </c>
    </row>
    <row r="35" spans="1:16" ht="19.5" hidden="1" customHeight="1">
      <c r="A35" s="172" t="s">
        <v>1745</v>
      </c>
      <c r="B35" s="176">
        <v>46062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46059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-14.22</v>
      </c>
    </row>
    <row r="36" spans="1:16" ht="19.5" hidden="1" customHeight="1">
      <c r="A36" s="172" t="s">
        <v>1746</v>
      </c>
      <c r="B36" s="176">
        <v>46062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2150</v>
      </c>
      <c r="J36" s="176">
        <v>46060</v>
      </c>
      <c r="K36" s="172" t="s">
        <v>93</v>
      </c>
      <c r="L36" s="172" t="s">
        <v>94</v>
      </c>
      <c r="M36" s="179">
        <v>0.43</v>
      </c>
      <c r="N36" s="177"/>
      <c r="O36" s="177">
        <v>39</v>
      </c>
      <c r="P36" s="180">
        <v>-135.87</v>
      </c>
    </row>
    <row r="37" spans="1:16" ht="19.5" hidden="1" customHeight="1">
      <c r="A37" s="172" t="s">
        <v>1746</v>
      </c>
      <c r="B37" s="176">
        <v>46062</v>
      </c>
      <c r="C37" s="172" t="s">
        <v>100</v>
      </c>
      <c r="D37" s="172" t="s">
        <v>101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2150</v>
      </c>
      <c r="J37" s="176">
        <v>46060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923.88</v>
      </c>
    </row>
    <row r="38" spans="1:16" ht="19.5" hidden="1" customHeight="1">
      <c r="A38" s="172" t="s">
        <v>1746</v>
      </c>
      <c r="B38" s="176">
        <v>46062</v>
      </c>
      <c r="C38" s="172" t="s">
        <v>100</v>
      </c>
      <c r="D38" s="172" t="s">
        <v>102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2150</v>
      </c>
      <c r="J38" s="176">
        <v>46060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hidden="1" customHeight="1">
      <c r="A39" s="172" t="s">
        <v>1746</v>
      </c>
      <c r="B39" s="176">
        <v>46062</v>
      </c>
      <c r="C39" s="172" t="s">
        <v>100</v>
      </c>
      <c r="D39" s="172" t="s">
        <v>103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2150</v>
      </c>
      <c r="J39" s="176">
        <v>46060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1226.1199999999999</v>
      </c>
    </row>
    <row r="40" spans="1:16" ht="19.5" hidden="1" customHeight="1">
      <c r="A40" s="172" t="s">
        <v>1746</v>
      </c>
      <c r="B40" s="176">
        <v>46062</v>
      </c>
      <c r="C40" s="172" t="s">
        <v>104</v>
      </c>
      <c r="D40" s="172" t="s">
        <v>105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2150</v>
      </c>
      <c r="J40" s="176">
        <v>46060</v>
      </c>
      <c r="K40" s="172" t="s">
        <v>93</v>
      </c>
      <c r="L40" s="172" t="s">
        <v>94</v>
      </c>
      <c r="M40" s="179">
        <v>0.43</v>
      </c>
      <c r="N40" s="177"/>
      <c r="O40" s="177"/>
      <c r="P40" s="180">
        <v>-924.5</v>
      </c>
    </row>
    <row r="41" spans="1:16" ht="19.5" hidden="1" customHeight="1">
      <c r="A41" s="172" t="s">
        <v>1746</v>
      </c>
      <c r="B41" s="176">
        <v>46062</v>
      </c>
      <c r="C41" s="172" t="s">
        <v>81</v>
      </c>
      <c r="D41" s="172" t="s">
        <v>95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2150</v>
      </c>
      <c r="J41" s="176">
        <v>46060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-25</v>
      </c>
    </row>
    <row r="42" spans="1:16" ht="19.5" hidden="1" customHeight="1">
      <c r="A42" s="172" t="s">
        <v>1747</v>
      </c>
      <c r="B42" s="176">
        <v>46062</v>
      </c>
      <c r="C42" s="172" t="s">
        <v>1748</v>
      </c>
      <c r="D42" s="172" t="s">
        <v>1749</v>
      </c>
      <c r="E42" s="172" t="s">
        <v>38</v>
      </c>
      <c r="F42" s="172" t="s">
        <v>87</v>
      </c>
      <c r="G42" s="172" t="s">
        <v>84</v>
      </c>
      <c r="H42" s="177">
        <v>1</v>
      </c>
      <c r="I42" s="178">
        <v>0</v>
      </c>
      <c r="J42" s="176">
        <v>46062</v>
      </c>
      <c r="K42" s="172" t="s">
        <v>85</v>
      </c>
      <c r="L42" s="172" t="s">
        <v>85</v>
      </c>
      <c r="M42" s="179">
        <v>0</v>
      </c>
      <c r="N42" s="177"/>
      <c r="O42" s="177"/>
      <c r="P42" s="180">
        <v>-75</v>
      </c>
    </row>
    <row r="43" spans="1:16" ht="19.5" hidden="1" customHeight="1">
      <c r="A43" s="172" t="s">
        <v>1750</v>
      </c>
      <c r="B43" s="176">
        <v>46062</v>
      </c>
      <c r="C43" s="172" t="s">
        <v>1748</v>
      </c>
      <c r="D43" s="172" t="s">
        <v>1749</v>
      </c>
      <c r="E43" s="172" t="s">
        <v>38</v>
      </c>
      <c r="F43" s="172" t="s">
        <v>87</v>
      </c>
      <c r="G43" s="172" t="s">
        <v>84</v>
      </c>
      <c r="H43" s="177">
        <v>1</v>
      </c>
      <c r="I43" s="178">
        <v>0</v>
      </c>
      <c r="J43" s="176">
        <v>46062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-75</v>
      </c>
    </row>
    <row r="44" spans="1:16" ht="19.5" hidden="1" customHeight="1">
      <c r="A44" s="172" t="s">
        <v>1751</v>
      </c>
      <c r="B44" s="176">
        <v>46062</v>
      </c>
      <c r="C44" s="172" t="s">
        <v>92</v>
      </c>
      <c r="D44" s="172" t="s">
        <v>24</v>
      </c>
      <c r="E44" s="172" t="s">
        <v>38</v>
      </c>
      <c r="F44" s="172" t="s">
        <v>87</v>
      </c>
      <c r="G44" s="172" t="s">
        <v>84</v>
      </c>
      <c r="H44" s="177">
        <v>1</v>
      </c>
      <c r="I44" s="178">
        <v>0</v>
      </c>
      <c r="J44" s="176">
        <v>46056</v>
      </c>
      <c r="K44" s="172" t="s">
        <v>93</v>
      </c>
      <c r="L44" s="172" t="s">
        <v>94</v>
      </c>
      <c r="M44" s="179">
        <v>0</v>
      </c>
      <c r="N44" s="177"/>
      <c r="O44" s="177">
        <v>41</v>
      </c>
      <c r="P44" s="180">
        <v>-46.77</v>
      </c>
    </row>
    <row r="45" spans="1:16" ht="19.5" hidden="1" customHeight="1">
      <c r="A45" s="172" t="s">
        <v>1751</v>
      </c>
      <c r="B45" s="176">
        <v>46062</v>
      </c>
      <c r="C45" s="172" t="s">
        <v>81</v>
      </c>
      <c r="D45" s="172" t="s">
        <v>95</v>
      </c>
      <c r="E45" s="172" t="s">
        <v>38</v>
      </c>
      <c r="F45" s="172" t="s">
        <v>87</v>
      </c>
      <c r="G45" s="172" t="s">
        <v>84</v>
      </c>
      <c r="H45" s="177">
        <v>1</v>
      </c>
      <c r="I45" s="178">
        <v>0</v>
      </c>
      <c r="J45" s="176">
        <v>46056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-19.66</v>
      </c>
    </row>
    <row r="46" spans="1:16" ht="19.5" hidden="1" customHeight="1">
      <c r="A46" s="172" t="s">
        <v>1751</v>
      </c>
      <c r="B46" s="176">
        <v>46062</v>
      </c>
      <c r="C46" s="172" t="s">
        <v>92</v>
      </c>
      <c r="D46" s="172" t="s">
        <v>96</v>
      </c>
      <c r="E46" s="172" t="s">
        <v>38</v>
      </c>
      <c r="F46" s="172" t="s">
        <v>87</v>
      </c>
      <c r="G46" s="172" t="s">
        <v>84</v>
      </c>
      <c r="H46" s="177">
        <v>1</v>
      </c>
      <c r="I46" s="178">
        <v>0</v>
      </c>
      <c r="J46" s="176">
        <v>46056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0</v>
      </c>
    </row>
    <row r="47" spans="1:16" ht="19.5" hidden="1" customHeight="1">
      <c r="A47" s="172" t="s">
        <v>1751</v>
      </c>
      <c r="B47" s="176">
        <v>46062</v>
      </c>
      <c r="C47" s="172" t="s">
        <v>92</v>
      </c>
      <c r="D47" s="172" t="s">
        <v>97</v>
      </c>
      <c r="E47" s="172" t="s">
        <v>38</v>
      </c>
      <c r="F47" s="172" t="s">
        <v>87</v>
      </c>
      <c r="G47" s="172" t="s">
        <v>84</v>
      </c>
      <c r="H47" s="177">
        <v>1</v>
      </c>
      <c r="I47" s="178">
        <v>0</v>
      </c>
      <c r="J47" s="176">
        <v>46056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-46.77</v>
      </c>
    </row>
    <row r="48" spans="1:16" ht="19.5" hidden="1" customHeight="1">
      <c r="A48" s="172" t="s">
        <v>1751</v>
      </c>
      <c r="B48" s="176">
        <v>46062</v>
      </c>
      <c r="C48" s="172" t="s">
        <v>81</v>
      </c>
      <c r="D48" s="172" t="s">
        <v>98</v>
      </c>
      <c r="E48" s="172" t="s">
        <v>38</v>
      </c>
      <c r="F48" s="172" t="s">
        <v>87</v>
      </c>
      <c r="G48" s="172" t="s">
        <v>84</v>
      </c>
      <c r="H48" s="177">
        <v>1</v>
      </c>
      <c r="I48" s="178">
        <v>0</v>
      </c>
      <c r="J48" s="176">
        <v>46056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-15</v>
      </c>
    </row>
    <row r="49" spans="1:16" ht="19.5" hidden="1" customHeight="1">
      <c r="A49" s="172" t="s">
        <v>1752</v>
      </c>
      <c r="B49" s="176">
        <v>46062</v>
      </c>
      <c r="C49" s="172" t="s">
        <v>92</v>
      </c>
      <c r="D49" s="172" t="s">
        <v>24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2150</v>
      </c>
      <c r="J49" s="176">
        <v>46058</v>
      </c>
      <c r="K49" s="172" t="s">
        <v>93</v>
      </c>
      <c r="L49" s="172" t="s">
        <v>94</v>
      </c>
      <c r="M49" s="179">
        <v>0.43</v>
      </c>
      <c r="N49" s="177"/>
      <c r="O49" s="177">
        <v>39</v>
      </c>
      <c r="P49" s="180">
        <v>-135.87</v>
      </c>
    </row>
    <row r="50" spans="1:16" ht="19.5" hidden="1" customHeight="1">
      <c r="A50" s="172" t="s">
        <v>1752</v>
      </c>
      <c r="B50" s="176">
        <v>46062</v>
      </c>
      <c r="C50" s="172" t="s">
        <v>100</v>
      </c>
      <c r="D50" s="172" t="s">
        <v>101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2150</v>
      </c>
      <c r="J50" s="176">
        <v>46058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771.86</v>
      </c>
    </row>
    <row r="51" spans="1:16" ht="19.5" hidden="1" customHeight="1">
      <c r="A51" s="172" t="s">
        <v>1752</v>
      </c>
      <c r="B51" s="176">
        <v>46062</v>
      </c>
      <c r="C51" s="172" t="s">
        <v>100</v>
      </c>
      <c r="D51" s="172" t="s">
        <v>102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2150</v>
      </c>
      <c r="J51" s="176">
        <v>46058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7.72</v>
      </c>
    </row>
    <row r="52" spans="1:16" ht="19.5" hidden="1" customHeight="1">
      <c r="A52" s="172" t="s">
        <v>1752</v>
      </c>
      <c r="B52" s="176">
        <v>46062</v>
      </c>
      <c r="C52" s="172" t="s">
        <v>100</v>
      </c>
      <c r="D52" s="172" t="s">
        <v>103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2150</v>
      </c>
      <c r="J52" s="176">
        <v>46058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1370.42</v>
      </c>
    </row>
    <row r="53" spans="1:16" ht="19.5" hidden="1" customHeight="1">
      <c r="A53" s="172" t="s">
        <v>1752</v>
      </c>
      <c r="B53" s="176">
        <v>46062</v>
      </c>
      <c r="C53" s="172" t="s">
        <v>104</v>
      </c>
      <c r="D53" s="172" t="s">
        <v>105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2150</v>
      </c>
      <c r="J53" s="176">
        <v>46058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-924.5</v>
      </c>
    </row>
    <row r="54" spans="1:16" ht="19.5" hidden="1" customHeight="1">
      <c r="A54" s="172" t="s">
        <v>1752</v>
      </c>
      <c r="B54" s="176">
        <v>46062</v>
      </c>
      <c r="C54" s="172" t="s">
        <v>81</v>
      </c>
      <c r="D54" s="172" t="s">
        <v>95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2150</v>
      </c>
      <c r="J54" s="176">
        <v>46058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-12.96</v>
      </c>
    </row>
    <row r="55" spans="1:16" ht="19.5" hidden="1" customHeight="1">
      <c r="A55" s="172" t="s">
        <v>1753</v>
      </c>
      <c r="B55" s="176">
        <v>46062</v>
      </c>
      <c r="C55" s="172" t="s">
        <v>92</v>
      </c>
      <c r="D55" s="172" t="s">
        <v>24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46050</v>
      </c>
      <c r="K55" s="172" t="s">
        <v>93</v>
      </c>
      <c r="L55" s="172" t="s">
        <v>94</v>
      </c>
      <c r="M55" s="179">
        <v>0</v>
      </c>
      <c r="N55" s="177"/>
      <c r="O55" s="177">
        <v>44</v>
      </c>
      <c r="P55" s="180">
        <v>-56</v>
      </c>
    </row>
    <row r="56" spans="1:16" ht="19.5" hidden="1" customHeight="1">
      <c r="A56" s="172" t="s">
        <v>1753</v>
      </c>
      <c r="B56" s="176">
        <v>46062</v>
      </c>
      <c r="C56" s="172" t="s">
        <v>81</v>
      </c>
      <c r="D56" s="172" t="s">
        <v>95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46050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-12.5</v>
      </c>
    </row>
    <row r="57" spans="1:16" ht="19.5" hidden="1" customHeight="1">
      <c r="A57" s="172" t="s">
        <v>1753</v>
      </c>
      <c r="B57" s="176">
        <v>46062</v>
      </c>
      <c r="C57" s="172" t="s">
        <v>92</v>
      </c>
      <c r="D57" s="172" t="s">
        <v>96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0</v>
      </c>
      <c r="J57" s="176">
        <v>46050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0</v>
      </c>
    </row>
    <row r="58" spans="1:16" ht="19.5" hidden="1" customHeight="1">
      <c r="A58" s="172" t="s">
        <v>1753</v>
      </c>
      <c r="B58" s="176">
        <v>46062</v>
      </c>
      <c r="C58" s="172" t="s">
        <v>92</v>
      </c>
      <c r="D58" s="172" t="s">
        <v>97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0</v>
      </c>
      <c r="J58" s="176">
        <v>46050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-56</v>
      </c>
    </row>
    <row r="59" spans="1:16" ht="19.5" hidden="1" customHeight="1">
      <c r="A59" s="172" t="s">
        <v>1753</v>
      </c>
      <c r="B59" s="176">
        <v>46062</v>
      </c>
      <c r="C59" s="172" t="s">
        <v>81</v>
      </c>
      <c r="D59" s="172" t="s">
        <v>98</v>
      </c>
      <c r="E59" s="172" t="s">
        <v>52</v>
      </c>
      <c r="F59" s="172" t="s">
        <v>90</v>
      </c>
      <c r="G59" s="172" t="s">
        <v>84</v>
      </c>
      <c r="H59" s="177">
        <v>1</v>
      </c>
      <c r="I59" s="178">
        <v>0</v>
      </c>
      <c r="J59" s="176">
        <v>46050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-15</v>
      </c>
    </row>
    <row r="60" spans="1:16" ht="19.5" hidden="1" customHeight="1">
      <c r="A60" s="172" t="s">
        <v>1754</v>
      </c>
      <c r="B60" s="176">
        <v>46062</v>
      </c>
      <c r="C60" s="172" t="s">
        <v>81</v>
      </c>
      <c r="D60" s="172" t="s">
        <v>82</v>
      </c>
      <c r="E60" s="172" t="s">
        <v>59</v>
      </c>
      <c r="F60" s="172" t="s">
        <v>1386</v>
      </c>
      <c r="G60" s="172" t="s">
        <v>84</v>
      </c>
      <c r="H60" s="177">
        <v>1</v>
      </c>
      <c r="I60" s="178">
        <v>0</v>
      </c>
      <c r="J60" s="176">
        <v>46062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-11.86</v>
      </c>
    </row>
    <row r="61" spans="1:16" ht="19.5" hidden="1" customHeight="1">
      <c r="A61" s="172" t="s">
        <v>1755</v>
      </c>
      <c r="B61" s="176">
        <v>46062</v>
      </c>
      <c r="C61" s="172" t="s">
        <v>81</v>
      </c>
      <c r="D61" s="172" t="s">
        <v>82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0</v>
      </c>
      <c r="J61" s="176">
        <v>46062</v>
      </c>
      <c r="K61" s="172" t="s">
        <v>85</v>
      </c>
      <c r="L61" s="172" t="s">
        <v>85</v>
      </c>
      <c r="M61" s="179">
        <v>0</v>
      </c>
      <c r="N61" s="177"/>
      <c r="O61" s="177"/>
      <c r="P61" s="180">
        <v>-17.68</v>
      </c>
    </row>
    <row r="62" spans="1:16" ht="19.5" hidden="1" customHeight="1">
      <c r="A62" s="172" t="s">
        <v>1756</v>
      </c>
      <c r="B62" s="176">
        <v>46062</v>
      </c>
      <c r="C62" s="172" t="s">
        <v>92</v>
      </c>
      <c r="D62" s="172" t="s">
        <v>24</v>
      </c>
      <c r="E62" s="172" t="s">
        <v>57</v>
      </c>
      <c r="F62" s="172" t="s">
        <v>1263</v>
      </c>
      <c r="G62" s="172" t="s">
        <v>84</v>
      </c>
      <c r="H62" s="177">
        <v>1</v>
      </c>
      <c r="I62" s="178">
        <v>0</v>
      </c>
      <c r="J62" s="176">
        <v>46056</v>
      </c>
      <c r="K62" s="172" t="s">
        <v>93</v>
      </c>
      <c r="L62" s="172" t="s">
        <v>94</v>
      </c>
      <c r="M62" s="179">
        <v>0</v>
      </c>
      <c r="N62" s="177"/>
      <c r="O62" s="177">
        <v>41</v>
      </c>
      <c r="P62" s="180">
        <v>-56.94</v>
      </c>
    </row>
    <row r="63" spans="1:16" ht="19.5" hidden="1" customHeight="1">
      <c r="A63" s="172" t="s">
        <v>1756</v>
      </c>
      <c r="B63" s="176">
        <v>46062</v>
      </c>
      <c r="C63" s="172" t="s">
        <v>81</v>
      </c>
      <c r="D63" s="172" t="s">
        <v>95</v>
      </c>
      <c r="E63" s="172" t="s">
        <v>57</v>
      </c>
      <c r="F63" s="172" t="s">
        <v>1263</v>
      </c>
      <c r="G63" s="172" t="s">
        <v>84</v>
      </c>
      <c r="H63" s="177">
        <v>1</v>
      </c>
      <c r="I63" s="178">
        <v>0</v>
      </c>
      <c r="J63" s="176">
        <v>46056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-9.1999999999999993</v>
      </c>
    </row>
    <row r="64" spans="1:16" ht="19.5" hidden="1" customHeight="1">
      <c r="A64" s="172" t="s">
        <v>1756</v>
      </c>
      <c r="B64" s="176">
        <v>46062</v>
      </c>
      <c r="C64" s="172" t="s">
        <v>92</v>
      </c>
      <c r="D64" s="172" t="s">
        <v>96</v>
      </c>
      <c r="E64" s="172" t="s">
        <v>57</v>
      </c>
      <c r="F64" s="172" t="s">
        <v>1263</v>
      </c>
      <c r="G64" s="172" t="s">
        <v>84</v>
      </c>
      <c r="H64" s="177">
        <v>1</v>
      </c>
      <c r="I64" s="178">
        <v>0</v>
      </c>
      <c r="J64" s="176">
        <v>46056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0</v>
      </c>
    </row>
    <row r="65" spans="1:16" ht="19.5" hidden="1" customHeight="1">
      <c r="A65" s="172" t="s">
        <v>1756</v>
      </c>
      <c r="B65" s="176">
        <v>46062</v>
      </c>
      <c r="C65" s="172" t="s">
        <v>92</v>
      </c>
      <c r="D65" s="172" t="s">
        <v>97</v>
      </c>
      <c r="E65" s="172" t="s">
        <v>57</v>
      </c>
      <c r="F65" s="172" t="s">
        <v>1263</v>
      </c>
      <c r="G65" s="172" t="s">
        <v>84</v>
      </c>
      <c r="H65" s="177">
        <v>1</v>
      </c>
      <c r="I65" s="178">
        <v>0</v>
      </c>
      <c r="J65" s="176">
        <v>46056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-56.94</v>
      </c>
    </row>
    <row r="66" spans="1:16" ht="19.5" hidden="1" customHeight="1">
      <c r="A66" s="172" t="s">
        <v>1756</v>
      </c>
      <c r="B66" s="176">
        <v>46062</v>
      </c>
      <c r="C66" s="172" t="s">
        <v>81</v>
      </c>
      <c r="D66" s="172" t="s">
        <v>98</v>
      </c>
      <c r="E66" s="172" t="s">
        <v>57</v>
      </c>
      <c r="F66" s="172" t="s">
        <v>1263</v>
      </c>
      <c r="G66" s="172" t="s">
        <v>84</v>
      </c>
      <c r="H66" s="177">
        <v>1</v>
      </c>
      <c r="I66" s="178">
        <v>0</v>
      </c>
      <c r="J66" s="176">
        <v>46056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-15</v>
      </c>
    </row>
    <row r="67" spans="1:16" ht="19.5" hidden="1" customHeight="1">
      <c r="A67" s="172" t="s">
        <v>1757</v>
      </c>
      <c r="B67" s="176">
        <v>46062</v>
      </c>
      <c r="C67" s="172" t="s">
        <v>92</v>
      </c>
      <c r="D67" s="172" t="s">
        <v>24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2150</v>
      </c>
      <c r="J67" s="176">
        <v>46057</v>
      </c>
      <c r="K67" s="172" t="s">
        <v>93</v>
      </c>
      <c r="L67" s="172" t="s">
        <v>94</v>
      </c>
      <c r="M67" s="179">
        <v>0.43</v>
      </c>
      <c r="N67" s="177"/>
      <c r="O67" s="177">
        <v>40</v>
      </c>
      <c r="P67" s="180">
        <v>-140.81</v>
      </c>
    </row>
    <row r="68" spans="1:16" ht="19.5" hidden="1" customHeight="1">
      <c r="A68" s="172" t="s">
        <v>1757</v>
      </c>
      <c r="B68" s="176">
        <v>46062</v>
      </c>
      <c r="C68" s="172" t="s">
        <v>100</v>
      </c>
      <c r="D68" s="172" t="s">
        <v>101</v>
      </c>
      <c r="E68" s="172" t="s">
        <v>52</v>
      </c>
      <c r="F68" s="172" t="s">
        <v>90</v>
      </c>
      <c r="G68" s="172" t="s">
        <v>84</v>
      </c>
      <c r="H68" s="177">
        <v>1</v>
      </c>
      <c r="I68" s="178">
        <v>2150</v>
      </c>
      <c r="J68" s="176">
        <v>46057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857.14</v>
      </c>
    </row>
    <row r="69" spans="1:16" ht="19.5" hidden="1" customHeight="1">
      <c r="A69" s="172" t="s">
        <v>1757</v>
      </c>
      <c r="B69" s="176">
        <v>46062</v>
      </c>
      <c r="C69" s="172" t="s">
        <v>100</v>
      </c>
      <c r="D69" s="172" t="s">
        <v>102</v>
      </c>
      <c r="E69" s="172" t="s">
        <v>52</v>
      </c>
      <c r="F69" s="172" t="s">
        <v>90</v>
      </c>
      <c r="G69" s="172" t="s">
        <v>84</v>
      </c>
      <c r="H69" s="177">
        <v>1</v>
      </c>
      <c r="I69" s="178">
        <v>2150</v>
      </c>
      <c r="J69" s="176">
        <v>46057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0</v>
      </c>
    </row>
    <row r="70" spans="1:16" ht="19.5" hidden="1" customHeight="1">
      <c r="A70" s="172" t="s">
        <v>1757</v>
      </c>
      <c r="B70" s="176">
        <v>46062</v>
      </c>
      <c r="C70" s="172" t="s">
        <v>100</v>
      </c>
      <c r="D70" s="172" t="s">
        <v>103</v>
      </c>
      <c r="E70" s="172" t="s">
        <v>52</v>
      </c>
      <c r="F70" s="172" t="s">
        <v>90</v>
      </c>
      <c r="G70" s="172" t="s">
        <v>84</v>
      </c>
      <c r="H70" s="177">
        <v>1</v>
      </c>
      <c r="I70" s="178">
        <v>2150</v>
      </c>
      <c r="J70" s="176">
        <v>46057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1292.8599999999999</v>
      </c>
    </row>
    <row r="71" spans="1:16" ht="19.5" hidden="1" customHeight="1">
      <c r="A71" s="172" t="s">
        <v>1757</v>
      </c>
      <c r="B71" s="176">
        <v>46062</v>
      </c>
      <c r="C71" s="172" t="s">
        <v>104</v>
      </c>
      <c r="D71" s="172" t="s">
        <v>105</v>
      </c>
      <c r="E71" s="172" t="s">
        <v>52</v>
      </c>
      <c r="F71" s="172" t="s">
        <v>90</v>
      </c>
      <c r="G71" s="172" t="s">
        <v>84</v>
      </c>
      <c r="H71" s="177">
        <v>1</v>
      </c>
      <c r="I71" s="178">
        <v>2150</v>
      </c>
      <c r="J71" s="176">
        <v>46057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-924.5</v>
      </c>
    </row>
    <row r="72" spans="1:16" ht="19.5" hidden="1" customHeight="1">
      <c r="A72" s="172" t="s">
        <v>1757</v>
      </c>
      <c r="B72" s="176">
        <v>46062</v>
      </c>
      <c r="C72" s="172" t="s">
        <v>81</v>
      </c>
      <c r="D72" s="172" t="s">
        <v>95</v>
      </c>
      <c r="E72" s="172" t="s">
        <v>52</v>
      </c>
      <c r="F72" s="172" t="s">
        <v>90</v>
      </c>
      <c r="G72" s="172" t="s">
        <v>84</v>
      </c>
      <c r="H72" s="177">
        <v>1</v>
      </c>
      <c r="I72" s="178">
        <v>2150</v>
      </c>
      <c r="J72" s="176">
        <v>46057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-11.18</v>
      </c>
    </row>
    <row r="73" spans="1:16" ht="19.5" hidden="1" customHeight="1">
      <c r="A73" s="172" t="s">
        <v>1679</v>
      </c>
      <c r="B73" s="176">
        <v>46062</v>
      </c>
      <c r="C73" s="172" t="s">
        <v>81</v>
      </c>
      <c r="D73" s="172" t="s">
        <v>82</v>
      </c>
      <c r="E73" s="172" t="s">
        <v>52</v>
      </c>
      <c r="F73" s="172" t="s">
        <v>90</v>
      </c>
      <c r="G73" s="172" t="s">
        <v>84</v>
      </c>
      <c r="H73" s="177">
        <v>1</v>
      </c>
      <c r="I73" s="178">
        <v>0</v>
      </c>
      <c r="J73" s="176">
        <v>46060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15.37</v>
      </c>
    </row>
    <row r="74" spans="1:16" ht="19.5" hidden="1" customHeight="1">
      <c r="A74" s="172" t="s">
        <v>1758</v>
      </c>
      <c r="B74" s="176">
        <v>46062</v>
      </c>
      <c r="C74" s="172" t="s">
        <v>92</v>
      </c>
      <c r="D74" s="172" t="s">
        <v>24</v>
      </c>
      <c r="E74" s="172" t="s">
        <v>42</v>
      </c>
      <c r="F74" s="172" t="s">
        <v>89</v>
      </c>
      <c r="G74" s="172" t="s">
        <v>84</v>
      </c>
      <c r="H74" s="177">
        <v>1</v>
      </c>
      <c r="I74" s="178">
        <v>0</v>
      </c>
      <c r="J74" s="176">
        <v>46057</v>
      </c>
      <c r="K74" s="172" t="s">
        <v>93</v>
      </c>
      <c r="L74" s="172" t="s">
        <v>94</v>
      </c>
      <c r="M74" s="179">
        <v>0</v>
      </c>
      <c r="N74" s="177"/>
      <c r="O74" s="177">
        <v>40</v>
      </c>
      <c r="P74" s="180">
        <v>-46.77</v>
      </c>
    </row>
    <row r="75" spans="1:16" ht="19.5" hidden="1" customHeight="1">
      <c r="A75" s="172" t="s">
        <v>1758</v>
      </c>
      <c r="B75" s="176">
        <v>46062</v>
      </c>
      <c r="C75" s="172" t="s">
        <v>81</v>
      </c>
      <c r="D75" s="172" t="s">
        <v>95</v>
      </c>
      <c r="E75" s="172" t="s">
        <v>42</v>
      </c>
      <c r="F75" s="172" t="s">
        <v>89</v>
      </c>
      <c r="G75" s="172" t="s">
        <v>84</v>
      </c>
      <c r="H75" s="177">
        <v>1</v>
      </c>
      <c r="I75" s="178">
        <v>0</v>
      </c>
      <c r="J75" s="176">
        <v>46057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-10.11</v>
      </c>
    </row>
    <row r="76" spans="1:16" ht="19.5" hidden="1" customHeight="1">
      <c r="A76" s="172" t="s">
        <v>1758</v>
      </c>
      <c r="B76" s="176">
        <v>46062</v>
      </c>
      <c r="C76" s="172" t="s">
        <v>92</v>
      </c>
      <c r="D76" s="172" t="s">
        <v>96</v>
      </c>
      <c r="E76" s="172" t="s">
        <v>42</v>
      </c>
      <c r="F76" s="172" t="s">
        <v>89</v>
      </c>
      <c r="G76" s="172" t="s">
        <v>84</v>
      </c>
      <c r="H76" s="177">
        <v>1</v>
      </c>
      <c r="I76" s="178">
        <v>0</v>
      </c>
      <c r="J76" s="176">
        <v>46057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0</v>
      </c>
    </row>
    <row r="77" spans="1:16" ht="19.5" hidden="1" customHeight="1">
      <c r="A77" s="172" t="s">
        <v>1758</v>
      </c>
      <c r="B77" s="176">
        <v>46062</v>
      </c>
      <c r="C77" s="172" t="s">
        <v>92</v>
      </c>
      <c r="D77" s="172" t="s">
        <v>97</v>
      </c>
      <c r="E77" s="172" t="s">
        <v>42</v>
      </c>
      <c r="F77" s="172" t="s">
        <v>89</v>
      </c>
      <c r="G77" s="172" t="s">
        <v>84</v>
      </c>
      <c r="H77" s="177">
        <v>1</v>
      </c>
      <c r="I77" s="178">
        <v>0</v>
      </c>
      <c r="J77" s="176">
        <v>46057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-46.77</v>
      </c>
    </row>
    <row r="78" spans="1:16" ht="19.5" hidden="1" customHeight="1">
      <c r="A78" s="172" t="s">
        <v>1758</v>
      </c>
      <c r="B78" s="176">
        <v>46062</v>
      </c>
      <c r="C78" s="172" t="s">
        <v>81</v>
      </c>
      <c r="D78" s="172" t="s">
        <v>98</v>
      </c>
      <c r="E78" s="172" t="s">
        <v>42</v>
      </c>
      <c r="F78" s="172" t="s">
        <v>89</v>
      </c>
      <c r="G78" s="172" t="s">
        <v>84</v>
      </c>
      <c r="H78" s="177">
        <v>1</v>
      </c>
      <c r="I78" s="178">
        <v>0</v>
      </c>
      <c r="J78" s="176">
        <v>46057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-15</v>
      </c>
    </row>
    <row r="79" spans="1:16" ht="19.5" hidden="1" customHeight="1">
      <c r="A79" s="172" t="s">
        <v>1759</v>
      </c>
      <c r="B79" s="176">
        <v>46062</v>
      </c>
      <c r="C79" s="172" t="s">
        <v>81</v>
      </c>
      <c r="D79" s="172" t="s">
        <v>82</v>
      </c>
      <c r="E79" s="172" t="s">
        <v>42</v>
      </c>
      <c r="F79" s="172" t="s">
        <v>89</v>
      </c>
      <c r="G79" s="172" t="s">
        <v>84</v>
      </c>
      <c r="H79" s="177">
        <v>1</v>
      </c>
      <c r="I79" s="178">
        <v>0</v>
      </c>
      <c r="J79" s="176">
        <v>46062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-6.5</v>
      </c>
    </row>
    <row r="80" spans="1:16" ht="19.5" hidden="1" customHeight="1">
      <c r="A80" s="172" t="s">
        <v>1760</v>
      </c>
      <c r="B80" s="176">
        <v>46062</v>
      </c>
      <c r="C80" s="172" t="s">
        <v>92</v>
      </c>
      <c r="D80" s="172" t="s">
        <v>24</v>
      </c>
      <c r="E80" s="172" t="s">
        <v>42</v>
      </c>
      <c r="F80" s="172" t="s">
        <v>89</v>
      </c>
      <c r="G80" s="172" t="s">
        <v>84</v>
      </c>
      <c r="H80" s="177">
        <v>1</v>
      </c>
      <c r="I80" s="178">
        <v>0</v>
      </c>
      <c r="J80" s="176">
        <v>46053</v>
      </c>
      <c r="K80" s="172" t="s">
        <v>93</v>
      </c>
      <c r="L80" s="172" t="s">
        <v>94</v>
      </c>
      <c r="M80" s="179">
        <v>0</v>
      </c>
      <c r="N80" s="177"/>
      <c r="O80" s="177">
        <v>44</v>
      </c>
      <c r="P80" s="180">
        <v>-46.77</v>
      </c>
    </row>
    <row r="81" spans="1:16" ht="19.5" hidden="1" customHeight="1">
      <c r="A81" s="172" t="s">
        <v>1760</v>
      </c>
      <c r="B81" s="176">
        <v>46062</v>
      </c>
      <c r="C81" s="172" t="s">
        <v>81</v>
      </c>
      <c r="D81" s="172" t="s">
        <v>95</v>
      </c>
      <c r="E81" s="172" t="s">
        <v>42</v>
      </c>
      <c r="F81" s="172" t="s">
        <v>89</v>
      </c>
      <c r="G81" s="172" t="s">
        <v>84</v>
      </c>
      <c r="H81" s="177">
        <v>1</v>
      </c>
      <c r="I81" s="178">
        <v>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-12.62</v>
      </c>
    </row>
    <row r="82" spans="1:16" ht="19.5" hidden="1" customHeight="1">
      <c r="A82" s="172" t="s">
        <v>1760</v>
      </c>
      <c r="B82" s="176">
        <v>46062</v>
      </c>
      <c r="C82" s="172" t="s">
        <v>92</v>
      </c>
      <c r="D82" s="172" t="s">
        <v>96</v>
      </c>
      <c r="E82" s="172" t="s">
        <v>42</v>
      </c>
      <c r="F82" s="172" t="s">
        <v>89</v>
      </c>
      <c r="G82" s="172" t="s">
        <v>84</v>
      </c>
      <c r="H82" s="177">
        <v>1</v>
      </c>
      <c r="I82" s="178">
        <v>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0</v>
      </c>
    </row>
    <row r="83" spans="1:16" ht="19.5" hidden="1" customHeight="1">
      <c r="A83" s="172" t="s">
        <v>1760</v>
      </c>
      <c r="B83" s="176">
        <v>46062</v>
      </c>
      <c r="C83" s="172" t="s">
        <v>92</v>
      </c>
      <c r="D83" s="172" t="s">
        <v>97</v>
      </c>
      <c r="E83" s="172" t="s">
        <v>42</v>
      </c>
      <c r="F83" s="172" t="s">
        <v>89</v>
      </c>
      <c r="G83" s="172" t="s">
        <v>84</v>
      </c>
      <c r="H83" s="177">
        <v>1</v>
      </c>
      <c r="I83" s="178">
        <v>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-46.77</v>
      </c>
    </row>
    <row r="84" spans="1:16" ht="19.5" hidden="1" customHeight="1">
      <c r="A84" s="172" t="s">
        <v>1760</v>
      </c>
      <c r="B84" s="176">
        <v>46062</v>
      </c>
      <c r="C84" s="172" t="s">
        <v>81</v>
      </c>
      <c r="D84" s="172" t="s">
        <v>98</v>
      </c>
      <c r="E84" s="172" t="s">
        <v>42</v>
      </c>
      <c r="F84" s="172" t="s">
        <v>89</v>
      </c>
      <c r="G84" s="172" t="s">
        <v>84</v>
      </c>
      <c r="H84" s="177">
        <v>1</v>
      </c>
      <c r="I84" s="178">
        <v>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-15</v>
      </c>
    </row>
    <row r="85" spans="1:16" ht="19.5" hidden="1" customHeight="1">
      <c r="A85" s="172" t="s">
        <v>1761</v>
      </c>
      <c r="B85" s="176">
        <v>46062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2350</v>
      </c>
      <c r="J85" s="176">
        <v>46061</v>
      </c>
      <c r="K85" s="172" t="s">
        <v>93</v>
      </c>
      <c r="L85" s="172" t="s">
        <v>94</v>
      </c>
      <c r="M85" s="179">
        <v>0.43</v>
      </c>
      <c r="N85" s="177"/>
      <c r="O85" s="177">
        <v>39</v>
      </c>
      <c r="P85" s="180">
        <v>-125.62</v>
      </c>
    </row>
    <row r="86" spans="1:16" ht="19.5" hidden="1" customHeight="1">
      <c r="A86" s="172" t="s">
        <v>1761</v>
      </c>
      <c r="B86" s="176">
        <v>46062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2350</v>
      </c>
      <c r="J86" s="176">
        <v>46061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1000</v>
      </c>
    </row>
    <row r="87" spans="1:16" ht="19.5" hidden="1" customHeight="1">
      <c r="A87" s="172" t="s">
        <v>1761</v>
      </c>
      <c r="B87" s="176">
        <v>46062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2350</v>
      </c>
      <c r="J87" s="176">
        <v>46061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10</v>
      </c>
    </row>
    <row r="88" spans="1:16" ht="19.5" hidden="1" customHeight="1">
      <c r="A88" s="172" t="s">
        <v>1761</v>
      </c>
      <c r="B88" s="176">
        <v>46062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2350</v>
      </c>
      <c r="J88" s="176">
        <v>46061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1340</v>
      </c>
    </row>
    <row r="89" spans="1:16" ht="19.5" hidden="1" customHeight="1">
      <c r="A89" s="172" t="s">
        <v>1761</v>
      </c>
      <c r="B89" s="176">
        <v>46062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2350</v>
      </c>
      <c r="J89" s="176">
        <v>46061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-1010.5</v>
      </c>
    </row>
    <row r="90" spans="1:16" ht="19.5" hidden="1" customHeight="1">
      <c r="A90" s="172" t="s">
        <v>1761</v>
      </c>
      <c r="B90" s="176">
        <v>46062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2350</v>
      </c>
      <c r="J90" s="176">
        <v>46061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-17</v>
      </c>
    </row>
    <row r="91" spans="1:16" ht="19.5" hidden="1" customHeight="1">
      <c r="A91" s="172" t="s">
        <v>1762</v>
      </c>
      <c r="B91" s="176">
        <v>46062</v>
      </c>
      <c r="C91" s="172" t="s">
        <v>92</v>
      </c>
      <c r="D91" s="172" t="s">
        <v>24</v>
      </c>
      <c r="E91" s="172" t="s">
        <v>60</v>
      </c>
      <c r="F91" s="172" t="s">
        <v>1426</v>
      </c>
      <c r="G91" s="172" t="s">
        <v>84</v>
      </c>
      <c r="H91" s="177">
        <v>1</v>
      </c>
      <c r="I91" s="178">
        <v>2000</v>
      </c>
      <c r="J91" s="176">
        <v>46059</v>
      </c>
      <c r="K91" s="172" t="s">
        <v>93</v>
      </c>
      <c r="L91" s="172" t="s">
        <v>94</v>
      </c>
      <c r="M91" s="179">
        <v>0.43</v>
      </c>
      <c r="N91" s="177"/>
      <c r="O91" s="177">
        <v>39</v>
      </c>
      <c r="P91" s="180">
        <v>-132.27000000000001</v>
      </c>
    </row>
    <row r="92" spans="1:16" ht="19.5" hidden="1" customHeight="1">
      <c r="A92" s="172" t="s">
        <v>1762</v>
      </c>
      <c r="B92" s="176">
        <v>46062</v>
      </c>
      <c r="C92" s="172" t="s">
        <v>100</v>
      </c>
      <c r="D92" s="172" t="s">
        <v>101</v>
      </c>
      <c r="E92" s="172" t="s">
        <v>60</v>
      </c>
      <c r="F92" s="172" t="s">
        <v>1426</v>
      </c>
      <c r="G92" s="172" t="s">
        <v>84</v>
      </c>
      <c r="H92" s="177">
        <v>1</v>
      </c>
      <c r="I92" s="178">
        <v>2000</v>
      </c>
      <c r="J92" s="176">
        <v>46059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705.99</v>
      </c>
    </row>
    <row r="93" spans="1:16" ht="19.5" hidden="1" customHeight="1">
      <c r="A93" s="172" t="s">
        <v>1762</v>
      </c>
      <c r="B93" s="176">
        <v>46062</v>
      </c>
      <c r="C93" s="172" t="s">
        <v>100</v>
      </c>
      <c r="D93" s="172" t="s">
        <v>102</v>
      </c>
      <c r="E93" s="172" t="s">
        <v>60</v>
      </c>
      <c r="F93" s="172" t="s">
        <v>1426</v>
      </c>
      <c r="G93" s="172" t="s">
        <v>84</v>
      </c>
      <c r="H93" s="177">
        <v>1</v>
      </c>
      <c r="I93" s="178">
        <v>2000</v>
      </c>
      <c r="J93" s="176">
        <v>46059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7.06</v>
      </c>
    </row>
    <row r="94" spans="1:16" ht="19.5" hidden="1" customHeight="1">
      <c r="A94" s="172" t="s">
        <v>1762</v>
      </c>
      <c r="B94" s="176">
        <v>46062</v>
      </c>
      <c r="C94" s="172" t="s">
        <v>100</v>
      </c>
      <c r="D94" s="172" t="s">
        <v>103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1286.95</v>
      </c>
    </row>
    <row r="95" spans="1:16" ht="19.5" hidden="1" customHeight="1">
      <c r="A95" s="172" t="s">
        <v>1762</v>
      </c>
      <c r="B95" s="176">
        <v>46062</v>
      </c>
      <c r="C95" s="172" t="s">
        <v>104</v>
      </c>
      <c r="D95" s="172" t="s">
        <v>105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46059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-860</v>
      </c>
    </row>
    <row r="96" spans="1:16" ht="19.5" hidden="1" customHeight="1">
      <c r="A96" s="172" t="s">
        <v>1762</v>
      </c>
      <c r="B96" s="176">
        <v>46062</v>
      </c>
      <c r="C96" s="172" t="s">
        <v>81</v>
      </c>
      <c r="D96" s="172" t="s">
        <v>95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46059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-25</v>
      </c>
    </row>
    <row r="97" spans="1:16" ht="19.5" hidden="1" customHeight="1">
      <c r="A97" s="172" t="s">
        <v>1763</v>
      </c>
      <c r="B97" s="176">
        <v>46062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2150</v>
      </c>
      <c r="J97" s="176">
        <v>46060</v>
      </c>
      <c r="K97" s="172" t="s">
        <v>93</v>
      </c>
      <c r="L97" s="172" t="s">
        <v>94</v>
      </c>
      <c r="M97" s="179">
        <v>0.43</v>
      </c>
      <c r="N97" s="177"/>
      <c r="O97" s="177">
        <v>39</v>
      </c>
      <c r="P97" s="180">
        <v>-135.87</v>
      </c>
    </row>
    <row r="98" spans="1:16" ht="19.5" hidden="1" customHeight="1">
      <c r="A98" s="172" t="s">
        <v>1763</v>
      </c>
      <c r="B98" s="176">
        <v>46062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2150</v>
      </c>
      <c r="J98" s="176">
        <v>46060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763.81</v>
      </c>
    </row>
    <row r="99" spans="1:16" ht="19.5" hidden="1" customHeight="1">
      <c r="A99" s="172" t="s">
        <v>1763</v>
      </c>
      <c r="B99" s="176">
        <v>46062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2150</v>
      </c>
      <c r="J99" s="176">
        <v>46060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7.64</v>
      </c>
    </row>
    <row r="100" spans="1:16" ht="19.5" hidden="1" customHeight="1">
      <c r="A100" s="172" t="s">
        <v>1763</v>
      </c>
      <c r="B100" s="176">
        <v>46062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2150</v>
      </c>
      <c r="J100" s="176">
        <v>46060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1378.55</v>
      </c>
    </row>
    <row r="101" spans="1:16" ht="19.5" hidden="1" customHeight="1">
      <c r="A101" s="172" t="s">
        <v>1763</v>
      </c>
      <c r="B101" s="176">
        <v>46062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2150</v>
      </c>
      <c r="J101" s="176">
        <v>46060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-924.5</v>
      </c>
    </row>
    <row r="102" spans="1:16" ht="19.5" hidden="1" customHeight="1">
      <c r="A102" s="172" t="s">
        <v>1763</v>
      </c>
      <c r="B102" s="176">
        <v>46062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2150</v>
      </c>
      <c r="J102" s="176">
        <v>46060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-15.07</v>
      </c>
    </row>
    <row r="103" spans="1:16" ht="19.5" hidden="1" customHeight="1">
      <c r="A103" s="172" t="s">
        <v>1764</v>
      </c>
      <c r="B103" s="176">
        <v>46062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2150</v>
      </c>
      <c r="J103" s="176">
        <v>46060</v>
      </c>
      <c r="K103" s="172" t="s">
        <v>93</v>
      </c>
      <c r="L103" s="172" t="s">
        <v>94</v>
      </c>
      <c r="M103" s="179">
        <v>0.43</v>
      </c>
      <c r="N103" s="177"/>
      <c r="O103" s="177">
        <v>39</v>
      </c>
      <c r="P103" s="180">
        <v>-135.87</v>
      </c>
    </row>
    <row r="104" spans="1:16" ht="19.5" hidden="1" customHeight="1">
      <c r="A104" s="172" t="s">
        <v>1764</v>
      </c>
      <c r="B104" s="176">
        <v>46062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2150</v>
      </c>
      <c r="J104" s="176">
        <v>46060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810.48</v>
      </c>
    </row>
    <row r="105" spans="1:16" ht="19.5" hidden="1" customHeight="1">
      <c r="A105" s="172" t="s">
        <v>1764</v>
      </c>
      <c r="B105" s="176">
        <v>46062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2150</v>
      </c>
      <c r="J105" s="176">
        <v>46060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8.1</v>
      </c>
    </row>
    <row r="106" spans="1:16" ht="19.5" hidden="1" customHeight="1">
      <c r="A106" s="172" t="s">
        <v>1764</v>
      </c>
      <c r="B106" s="176">
        <v>46062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2150</v>
      </c>
      <c r="J106" s="176">
        <v>46060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1331.42</v>
      </c>
    </row>
    <row r="107" spans="1:16" ht="19.5" hidden="1" customHeight="1">
      <c r="A107" s="172" t="s">
        <v>1764</v>
      </c>
      <c r="B107" s="176">
        <v>46062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2150</v>
      </c>
      <c r="J107" s="176">
        <v>46060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-924.5</v>
      </c>
    </row>
    <row r="108" spans="1:16" ht="19.5" hidden="1" customHeight="1">
      <c r="A108" s="172" t="s">
        <v>1764</v>
      </c>
      <c r="B108" s="176">
        <v>46062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2150</v>
      </c>
      <c r="J108" s="176">
        <v>46060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-25</v>
      </c>
    </row>
    <row r="109" spans="1:16" ht="19.5" hidden="1" customHeight="1">
      <c r="A109" s="172" t="s">
        <v>1761</v>
      </c>
      <c r="B109" s="176">
        <v>46062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46061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-19</v>
      </c>
    </row>
    <row r="110" spans="1:16" ht="19.5" hidden="1" customHeight="1">
      <c r="A110" s="172" t="s">
        <v>1762</v>
      </c>
      <c r="B110" s="176">
        <v>46062</v>
      </c>
      <c r="C110" s="172" t="s">
        <v>81</v>
      </c>
      <c r="D110" s="172" t="s">
        <v>82</v>
      </c>
      <c r="E110" s="172" t="s">
        <v>60</v>
      </c>
      <c r="F110" s="172" t="s">
        <v>1426</v>
      </c>
      <c r="G110" s="172" t="s">
        <v>84</v>
      </c>
      <c r="H110" s="177">
        <v>1</v>
      </c>
      <c r="I110" s="178">
        <v>0</v>
      </c>
      <c r="J110" s="176">
        <v>46059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-13.41</v>
      </c>
    </row>
    <row r="111" spans="1:16" ht="19.5" hidden="1" customHeight="1">
      <c r="A111" s="172" t="s">
        <v>1763</v>
      </c>
      <c r="B111" s="176">
        <v>46062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46060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-14.51</v>
      </c>
    </row>
    <row r="112" spans="1:16" ht="19.5" hidden="1" customHeight="1">
      <c r="A112" s="172" t="s">
        <v>1764</v>
      </c>
      <c r="B112" s="176">
        <v>46062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46060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-15.4</v>
      </c>
    </row>
    <row r="113" spans="1:16" ht="19.5" hidden="1" customHeight="1">
      <c r="A113" s="172" t="s">
        <v>1765</v>
      </c>
      <c r="B113" s="176">
        <v>46062</v>
      </c>
      <c r="C113" s="172" t="s">
        <v>92</v>
      </c>
      <c r="D113" s="172" t="s">
        <v>24</v>
      </c>
      <c r="E113" s="172" t="s">
        <v>56</v>
      </c>
      <c r="F113" s="172" t="s">
        <v>1213</v>
      </c>
      <c r="G113" s="172" t="s">
        <v>84</v>
      </c>
      <c r="H113" s="177">
        <v>1</v>
      </c>
      <c r="I113" s="178">
        <v>0</v>
      </c>
      <c r="J113" s="176">
        <v>46057</v>
      </c>
      <c r="K113" s="172" t="s">
        <v>93</v>
      </c>
      <c r="L113" s="172" t="s">
        <v>94</v>
      </c>
      <c r="M113" s="179">
        <v>0</v>
      </c>
      <c r="N113" s="177"/>
      <c r="O113" s="177">
        <v>40</v>
      </c>
      <c r="P113" s="180">
        <v>-56.94</v>
      </c>
    </row>
    <row r="114" spans="1:16" ht="19.5" hidden="1" customHeight="1">
      <c r="A114" s="172" t="s">
        <v>1765</v>
      </c>
      <c r="B114" s="176">
        <v>46062</v>
      </c>
      <c r="C114" s="172" t="s">
        <v>81</v>
      </c>
      <c r="D114" s="172" t="s">
        <v>95</v>
      </c>
      <c r="E114" s="172" t="s">
        <v>56</v>
      </c>
      <c r="F114" s="172" t="s">
        <v>1213</v>
      </c>
      <c r="G114" s="172" t="s">
        <v>84</v>
      </c>
      <c r="H114" s="177">
        <v>1</v>
      </c>
      <c r="I114" s="178">
        <v>0</v>
      </c>
      <c r="J114" s="176">
        <v>46057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-12.23</v>
      </c>
    </row>
    <row r="115" spans="1:16" ht="19.5" hidden="1" customHeight="1">
      <c r="A115" s="172" t="s">
        <v>1766</v>
      </c>
      <c r="B115" s="176">
        <v>46062</v>
      </c>
      <c r="C115" s="172" t="s">
        <v>92</v>
      </c>
      <c r="D115" s="172" t="s">
        <v>24</v>
      </c>
      <c r="E115" s="172" t="s">
        <v>38</v>
      </c>
      <c r="F115" s="172" t="s">
        <v>87</v>
      </c>
      <c r="G115" s="172" t="s">
        <v>84</v>
      </c>
      <c r="H115" s="177">
        <v>1</v>
      </c>
      <c r="I115" s="178">
        <v>0</v>
      </c>
      <c r="J115" s="176">
        <v>46057</v>
      </c>
      <c r="K115" s="172" t="s">
        <v>93</v>
      </c>
      <c r="L115" s="172" t="s">
        <v>94</v>
      </c>
      <c r="M115" s="179">
        <v>0</v>
      </c>
      <c r="N115" s="177"/>
      <c r="O115" s="177">
        <v>40</v>
      </c>
      <c r="P115" s="180">
        <v>-46.77</v>
      </c>
    </row>
    <row r="116" spans="1:16" ht="19.5" hidden="1" customHeight="1">
      <c r="A116" s="172" t="s">
        <v>1766</v>
      </c>
      <c r="B116" s="176">
        <v>46062</v>
      </c>
      <c r="C116" s="172" t="s">
        <v>81</v>
      </c>
      <c r="D116" s="172" t="s">
        <v>95</v>
      </c>
      <c r="E116" s="172" t="s">
        <v>38</v>
      </c>
      <c r="F116" s="172" t="s">
        <v>87</v>
      </c>
      <c r="G116" s="172" t="s">
        <v>84</v>
      </c>
      <c r="H116" s="177">
        <v>1</v>
      </c>
      <c r="I116" s="178">
        <v>0</v>
      </c>
      <c r="J116" s="176">
        <v>46057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-12.37</v>
      </c>
    </row>
    <row r="117" spans="1:16" ht="19.5" hidden="1" customHeight="1">
      <c r="A117" s="172" t="s">
        <v>1767</v>
      </c>
      <c r="B117" s="176">
        <v>46062</v>
      </c>
      <c r="C117" s="172" t="s">
        <v>92</v>
      </c>
      <c r="D117" s="172" t="s">
        <v>24</v>
      </c>
      <c r="E117" s="172" t="s">
        <v>40</v>
      </c>
      <c r="F117" s="172" t="s">
        <v>197</v>
      </c>
      <c r="G117" s="172" t="s">
        <v>84</v>
      </c>
      <c r="H117" s="177">
        <v>1</v>
      </c>
      <c r="I117" s="178">
        <v>2150</v>
      </c>
      <c r="J117" s="176">
        <v>46062</v>
      </c>
      <c r="K117" s="172" t="s">
        <v>93</v>
      </c>
      <c r="L117" s="172" t="s">
        <v>94</v>
      </c>
      <c r="M117" s="179">
        <v>0.43</v>
      </c>
      <c r="N117" s="177"/>
      <c r="O117" s="177">
        <v>39</v>
      </c>
      <c r="P117" s="180">
        <v>-120.82</v>
      </c>
    </row>
    <row r="118" spans="1:16" ht="19.5" hidden="1" customHeight="1">
      <c r="A118" s="172" t="s">
        <v>1767</v>
      </c>
      <c r="B118" s="176">
        <v>46062</v>
      </c>
      <c r="C118" s="172" t="s">
        <v>100</v>
      </c>
      <c r="D118" s="172" t="s">
        <v>101</v>
      </c>
      <c r="E118" s="172" t="s">
        <v>40</v>
      </c>
      <c r="F118" s="172" t="s">
        <v>197</v>
      </c>
      <c r="G118" s="172" t="s">
        <v>84</v>
      </c>
      <c r="H118" s="177">
        <v>1</v>
      </c>
      <c r="I118" s="178">
        <v>2150</v>
      </c>
      <c r="J118" s="176">
        <v>46062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1314.29</v>
      </c>
    </row>
    <row r="119" spans="1:16" ht="19.5" hidden="1" customHeight="1">
      <c r="A119" s="172" t="s">
        <v>1767</v>
      </c>
      <c r="B119" s="176">
        <v>46062</v>
      </c>
      <c r="C119" s="172" t="s">
        <v>100</v>
      </c>
      <c r="D119" s="172" t="s">
        <v>102</v>
      </c>
      <c r="E119" s="172" t="s">
        <v>40</v>
      </c>
      <c r="F119" s="172" t="s">
        <v>197</v>
      </c>
      <c r="G119" s="172" t="s">
        <v>84</v>
      </c>
      <c r="H119" s="177">
        <v>1</v>
      </c>
      <c r="I119" s="178">
        <v>2150</v>
      </c>
      <c r="J119" s="176">
        <v>46062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13.14</v>
      </c>
    </row>
    <row r="120" spans="1:16" ht="19.5" hidden="1" customHeight="1">
      <c r="A120" s="172" t="s">
        <v>1767</v>
      </c>
      <c r="B120" s="176">
        <v>46062</v>
      </c>
      <c r="C120" s="172" t="s">
        <v>100</v>
      </c>
      <c r="D120" s="172" t="s">
        <v>103</v>
      </c>
      <c r="E120" s="172" t="s">
        <v>40</v>
      </c>
      <c r="F120" s="172" t="s">
        <v>197</v>
      </c>
      <c r="G120" s="172" t="s">
        <v>84</v>
      </c>
      <c r="H120" s="177">
        <v>1</v>
      </c>
      <c r="I120" s="178">
        <v>2150</v>
      </c>
      <c r="J120" s="176">
        <v>46062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822.57</v>
      </c>
    </row>
    <row r="121" spans="1:16" ht="19.5" hidden="1" customHeight="1">
      <c r="A121" s="172" t="s">
        <v>1767</v>
      </c>
      <c r="B121" s="176">
        <v>46062</v>
      </c>
      <c r="C121" s="172" t="s">
        <v>104</v>
      </c>
      <c r="D121" s="172" t="s">
        <v>105</v>
      </c>
      <c r="E121" s="172" t="s">
        <v>40</v>
      </c>
      <c r="F121" s="172" t="s">
        <v>197</v>
      </c>
      <c r="G121" s="172" t="s">
        <v>84</v>
      </c>
      <c r="H121" s="177">
        <v>1</v>
      </c>
      <c r="I121" s="178">
        <v>2150</v>
      </c>
      <c r="J121" s="176">
        <v>46062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-924.5</v>
      </c>
    </row>
    <row r="122" spans="1:16" ht="19.5" hidden="1" customHeight="1">
      <c r="A122" s="172" t="s">
        <v>1767</v>
      </c>
      <c r="B122" s="176">
        <v>46062</v>
      </c>
      <c r="C122" s="172" t="s">
        <v>81</v>
      </c>
      <c r="D122" s="172" t="s">
        <v>95</v>
      </c>
      <c r="E122" s="172" t="s">
        <v>40</v>
      </c>
      <c r="F122" s="172" t="s">
        <v>197</v>
      </c>
      <c r="G122" s="172" t="s">
        <v>84</v>
      </c>
      <c r="H122" s="177">
        <v>1</v>
      </c>
      <c r="I122" s="178">
        <v>2150</v>
      </c>
      <c r="J122" s="176">
        <v>46062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-12.87</v>
      </c>
    </row>
    <row r="123" spans="1:16" ht="19.5" hidden="1" customHeight="1">
      <c r="A123" s="172" t="s">
        <v>1765</v>
      </c>
      <c r="B123" s="176">
        <v>46062</v>
      </c>
      <c r="C123" s="172" t="s">
        <v>92</v>
      </c>
      <c r="D123" s="172" t="s">
        <v>96</v>
      </c>
      <c r="E123" s="172" t="s">
        <v>56</v>
      </c>
      <c r="F123" s="172" t="s">
        <v>1213</v>
      </c>
      <c r="G123" s="172" t="s">
        <v>84</v>
      </c>
      <c r="H123" s="177">
        <v>1</v>
      </c>
      <c r="I123" s="178">
        <v>0</v>
      </c>
      <c r="J123" s="176">
        <v>46057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0</v>
      </c>
    </row>
    <row r="124" spans="1:16" ht="19.5" hidden="1" customHeight="1">
      <c r="A124" s="172" t="s">
        <v>1765</v>
      </c>
      <c r="B124" s="176">
        <v>46062</v>
      </c>
      <c r="C124" s="172" t="s">
        <v>92</v>
      </c>
      <c r="D124" s="172" t="s">
        <v>97</v>
      </c>
      <c r="E124" s="172" t="s">
        <v>56</v>
      </c>
      <c r="F124" s="172" t="s">
        <v>1213</v>
      </c>
      <c r="G124" s="172" t="s">
        <v>84</v>
      </c>
      <c r="H124" s="177">
        <v>1</v>
      </c>
      <c r="I124" s="178">
        <v>0</v>
      </c>
      <c r="J124" s="176">
        <v>46057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-56.94</v>
      </c>
    </row>
    <row r="125" spans="1:16" ht="19.5" hidden="1" customHeight="1">
      <c r="A125" s="172" t="s">
        <v>1765</v>
      </c>
      <c r="B125" s="176">
        <v>46062</v>
      </c>
      <c r="C125" s="172" t="s">
        <v>81</v>
      </c>
      <c r="D125" s="172" t="s">
        <v>98</v>
      </c>
      <c r="E125" s="172" t="s">
        <v>56</v>
      </c>
      <c r="F125" s="172" t="s">
        <v>1213</v>
      </c>
      <c r="G125" s="172" t="s">
        <v>84</v>
      </c>
      <c r="H125" s="177">
        <v>1</v>
      </c>
      <c r="I125" s="178">
        <v>0</v>
      </c>
      <c r="J125" s="176">
        <v>46057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-15</v>
      </c>
    </row>
    <row r="126" spans="1:16" ht="19.5" hidden="1" customHeight="1">
      <c r="A126" s="172" t="s">
        <v>1766</v>
      </c>
      <c r="B126" s="176">
        <v>46062</v>
      </c>
      <c r="C126" s="172" t="s">
        <v>92</v>
      </c>
      <c r="D126" s="172" t="s">
        <v>96</v>
      </c>
      <c r="E126" s="172" t="s">
        <v>38</v>
      </c>
      <c r="F126" s="172" t="s">
        <v>87</v>
      </c>
      <c r="G126" s="172" t="s">
        <v>84</v>
      </c>
      <c r="H126" s="177">
        <v>1</v>
      </c>
      <c r="I126" s="178">
        <v>0</v>
      </c>
      <c r="J126" s="176">
        <v>46057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0</v>
      </c>
    </row>
    <row r="127" spans="1:16" ht="19.5" hidden="1" customHeight="1">
      <c r="A127" s="172" t="s">
        <v>1766</v>
      </c>
      <c r="B127" s="176">
        <v>46062</v>
      </c>
      <c r="C127" s="172" t="s">
        <v>92</v>
      </c>
      <c r="D127" s="172" t="s">
        <v>97</v>
      </c>
      <c r="E127" s="172" t="s">
        <v>38</v>
      </c>
      <c r="F127" s="172" t="s">
        <v>87</v>
      </c>
      <c r="G127" s="172" t="s">
        <v>84</v>
      </c>
      <c r="H127" s="177">
        <v>1</v>
      </c>
      <c r="I127" s="178">
        <v>0</v>
      </c>
      <c r="J127" s="176">
        <v>46057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-46.77</v>
      </c>
    </row>
    <row r="128" spans="1:16" ht="19.5" hidden="1" customHeight="1">
      <c r="A128" s="172" t="s">
        <v>1766</v>
      </c>
      <c r="B128" s="176">
        <v>46062</v>
      </c>
      <c r="C128" s="172" t="s">
        <v>81</v>
      </c>
      <c r="D128" s="172" t="s">
        <v>98</v>
      </c>
      <c r="E128" s="172" t="s">
        <v>38</v>
      </c>
      <c r="F128" s="172" t="s">
        <v>87</v>
      </c>
      <c r="G128" s="172" t="s">
        <v>84</v>
      </c>
      <c r="H128" s="177">
        <v>1</v>
      </c>
      <c r="I128" s="178">
        <v>0</v>
      </c>
      <c r="J128" s="176">
        <v>46057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-15</v>
      </c>
    </row>
    <row r="129" spans="1:16" ht="19.5" hidden="1" customHeight="1">
      <c r="A129" s="172" t="s">
        <v>1768</v>
      </c>
      <c r="B129" s="176">
        <v>46062</v>
      </c>
      <c r="C129" s="172" t="s">
        <v>92</v>
      </c>
      <c r="D129" s="172" t="s">
        <v>24</v>
      </c>
      <c r="E129" s="172" t="s">
        <v>41</v>
      </c>
      <c r="F129" s="172" t="s">
        <v>83</v>
      </c>
      <c r="G129" s="172" t="s">
        <v>84</v>
      </c>
      <c r="H129" s="177">
        <v>1</v>
      </c>
      <c r="I129" s="178">
        <v>2350</v>
      </c>
      <c r="J129" s="176">
        <v>46061</v>
      </c>
      <c r="K129" s="172" t="s">
        <v>93</v>
      </c>
      <c r="L129" s="172" t="s">
        <v>94</v>
      </c>
      <c r="M129" s="179">
        <v>0.43</v>
      </c>
      <c r="N129" s="177"/>
      <c r="O129" s="177">
        <v>39</v>
      </c>
      <c r="P129" s="180">
        <v>-125.62</v>
      </c>
    </row>
    <row r="130" spans="1:16" ht="19.5" hidden="1" customHeight="1">
      <c r="A130" s="172" t="s">
        <v>1768</v>
      </c>
      <c r="B130" s="176">
        <v>46062</v>
      </c>
      <c r="C130" s="172" t="s">
        <v>100</v>
      </c>
      <c r="D130" s="172" t="s">
        <v>101</v>
      </c>
      <c r="E130" s="172" t="s">
        <v>41</v>
      </c>
      <c r="F130" s="172" t="s">
        <v>83</v>
      </c>
      <c r="G130" s="172" t="s">
        <v>84</v>
      </c>
      <c r="H130" s="177">
        <v>1</v>
      </c>
      <c r="I130" s="178">
        <v>2350</v>
      </c>
      <c r="J130" s="176">
        <v>46061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1194.29</v>
      </c>
    </row>
    <row r="131" spans="1:16" ht="19.5" hidden="1" customHeight="1">
      <c r="A131" s="172" t="s">
        <v>1768</v>
      </c>
      <c r="B131" s="176">
        <v>46062</v>
      </c>
      <c r="C131" s="172" t="s">
        <v>100</v>
      </c>
      <c r="D131" s="172" t="s">
        <v>102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2350</v>
      </c>
      <c r="J131" s="176">
        <v>46061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11.94</v>
      </c>
    </row>
    <row r="132" spans="1:16" ht="19.5" hidden="1" customHeight="1">
      <c r="A132" s="172" t="s">
        <v>1768</v>
      </c>
      <c r="B132" s="176">
        <v>46062</v>
      </c>
      <c r="C132" s="172" t="s">
        <v>100</v>
      </c>
      <c r="D132" s="172" t="s">
        <v>103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2350</v>
      </c>
      <c r="J132" s="176">
        <v>46061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1143.77</v>
      </c>
    </row>
    <row r="133" spans="1:16" ht="19.5" hidden="1" customHeight="1">
      <c r="A133" s="172" t="s">
        <v>1768</v>
      </c>
      <c r="B133" s="176">
        <v>46062</v>
      </c>
      <c r="C133" s="172" t="s">
        <v>104</v>
      </c>
      <c r="D133" s="172" t="s">
        <v>105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2350</v>
      </c>
      <c r="J133" s="176">
        <v>46061</v>
      </c>
      <c r="K133" s="172" t="s">
        <v>93</v>
      </c>
      <c r="L133" s="172" t="s">
        <v>94</v>
      </c>
      <c r="M133" s="179">
        <v>0.43</v>
      </c>
      <c r="N133" s="177"/>
      <c r="O133" s="177"/>
      <c r="P133" s="180">
        <v>-1010.5</v>
      </c>
    </row>
    <row r="134" spans="1:16" ht="19.5" hidden="1" customHeight="1">
      <c r="A134" s="172" t="s">
        <v>1769</v>
      </c>
      <c r="B134" s="176">
        <v>46062</v>
      </c>
      <c r="C134" s="172" t="s">
        <v>92</v>
      </c>
      <c r="D134" s="172" t="s">
        <v>24</v>
      </c>
      <c r="E134" s="172" t="s">
        <v>57</v>
      </c>
      <c r="F134" s="172" t="s">
        <v>1263</v>
      </c>
      <c r="G134" s="172" t="s">
        <v>84</v>
      </c>
      <c r="H134" s="177">
        <v>1</v>
      </c>
      <c r="I134" s="178">
        <v>2400</v>
      </c>
      <c r="J134" s="176">
        <v>46059</v>
      </c>
      <c r="K134" s="172" t="s">
        <v>93</v>
      </c>
      <c r="L134" s="172" t="s">
        <v>94</v>
      </c>
      <c r="M134" s="179">
        <v>0.43</v>
      </c>
      <c r="N134" s="177"/>
      <c r="O134" s="177">
        <v>39</v>
      </c>
      <c r="P134" s="180">
        <v>-141.87</v>
      </c>
    </row>
    <row r="135" spans="1:16" ht="19.5" hidden="1" customHeight="1">
      <c r="A135" s="172" t="s">
        <v>1769</v>
      </c>
      <c r="B135" s="176">
        <v>46062</v>
      </c>
      <c r="C135" s="172" t="s">
        <v>100</v>
      </c>
      <c r="D135" s="172" t="s">
        <v>101</v>
      </c>
      <c r="E135" s="172" t="s">
        <v>57</v>
      </c>
      <c r="F135" s="172" t="s">
        <v>1263</v>
      </c>
      <c r="G135" s="172" t="s">
        <v>84</v>
      </c>
      <c r="H135" s="177">
        <v>1</v>
      </c>
      <c r="I135" s="178">
        <v>2400</v>
      </c>
      <c r="J135" s="176">
        <v>46059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1086.67</v>
      </c>
    </row>
    <row r="136" spans="1:16" ht="19.5" hidden="1" customHeight="1">
      <c r="A136" s="172" t="s">
        <v>1769</v>
      </c>
      <c r="B136" s="176">
        <v>46062</v>
      </c>
      <c r="C136" s="172" t="s">
        <v>100</v>
      </c>
      <c r="D136" s="172" t="s">
        <v>102</v>
      </c>
      <c r="E136" s="172" t="s">
        <v>57</v>
      </c>
      <c r="F136" s="172" t="s">
        <v>1263</v>
      </c>
      <c r="G136" s="172" t="s">
        <v>84</v>
      </c>
      <c r="H136" s="177">
        <v>1</v>
      </c>
      <c r="I136" s="178">
        <v>2400</v>
      </c>
      <c r="J136" s="176">
        <v>46059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10.87</v>
      </c>
    </row>
    <row r="137" spans="1:16" ht="19.5" hidden="1" customHeight="1">
      <c r="A137" s="172" t="s">
        <v>1769</v>
      </c>
      <c r="B137" s="176">
        <v>46062</v>
      </c>
      <c r="C137" s="172" t="s">
        <v>100</v>
      </c>
      <c r="D137" s="172" t="s">
        <v>103</v>
      </c>
      <c r="E137" s="172" t="s">
        <v>57</v>
      </c>
      <c r="F137" s="172" t="s">
        <v>1263</v>
      </c>
      <c r="G137" s="172" t="s">
        <v>84</v>
      </c>
      <c r="H137" s="177">
        <v>1</v>
      </c>
      <c r="I137" s="178">
        <v>2400</v>
      </c>
      <c r="J137" s="176">
        <v>46059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1302.46</v>
      </c>
    </row>
    <row r="138" spans="1:16" ht="19.5" hidden="1" customHeight="1">
      <c r="A138" s="172" t="s">
        <v>1769</v>
      </c>
      <c r="B138" s="176">
        <v>46062</v>
      </c>
      <c r="C138" s="172" t="s">
        <v>104</v>
      </c>
      <c r="D138" s="172" t="s">
        <v>105</v>
      </c>
      <c r="E138" s="172" t="s">
        <v>57</v>
      </c>
      <c r="F138" s="172" t="s">
        <v>1263</v>
      </c>
      <c r="G138" s="172" t="s">
        <v>84</v>
      </c>
      <c r="H138" s="177">
        <v>1</v>
      </c>
      <c r="I138" s="178">
        <v>2400</v>
      </c>
      <c r="J138" s="176">
        <v>46059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-1032</v>
      </c>
    </row>
    <row r="139" spans="1:16" ht="19.5" hidden="1" customHeight="1">
      <c r="A139" s="172" t="s">
        <v>1769</v>
      </c>
      <c r="B139" s="176">
        <v>46062</v>
      </c>
      <c r="C139" s="172" t="s">
        <v>81</v>
      </c>
      <c r="D139" s="172" t="s">
        <v>95</v>
      </c>
      <c r="E139" s="172" t="s">
        <v>57</v>
      </c>
      <c r="F139" s="172" t="s">
        <v>1263</v>
      </c>
      <c r="G139" s="172" t="s">
        <v>84</v>
      </c>
      <c r="H139" s="177">
        <v>1</v>
      </c>
      <c r="I139" s="178">
        <v>2400</v>
      </c>
      <c r="J139" s="176">
        <v>46059</v>
      </c>
      <c r="K139" s="172" t="s">
        <v>93</v>
      </c>
      <c r="L139" s="172" t="s">
        <v>94</v>
      </c>
      <c r="M139" s="179">
        <v>0.43</v>
      </c>
      <c r="N139" s="177"/>
      <c r="O139" s="177"/>
      <c r="P139" s="180">
        <v>-16.48</v>
      </c>
    </row>
    <row r="140" spans="1:16" ht="19.5" hidden="1" customHeight="1">
      <c r="A140" s="172" t="s">
        <v>1767</v>
      </c>
      <c r="B140" s="176">
        <v>46062</v>
      </c>
      <c r="C140" s="172" t="s">
        <v>81</v>
      </c>
      <c r="D140" s="172" t="s">
        <v>82</v>
      </c>
      <c r="E140" s="172" t="s">
        <v>40</v>
      </c>
      <c r="F140" s="172" t="s">
        <v>197</v>
      </c>
      <c r="G140" s="172" t="s">
        <v>84</v>
      </c>
      <c r="H140" s="177">
        <v>1</v>
      </c>
      <c r="I140" s="178">
        <v>0</v>
      </c>
      <c r="J140" s="176">
        <v>46062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-24.97</v>
      </c>
    </row>
    <row r="141" spans="1:16" ht="19.5" hidden="1" customHeight="1">
      <c r="A141" s="172" t="s">
        <v>1769</v>
      </c>
      <c r="B141" s="176">
        <v>46062</v>
      </c>
      <c r="C141" s="172" t="s">
        <v>81</v>
      </c>
      <c r="D141" s="172" t="s">
        <v>82</v>
      </c>
      <c r="E141" s="172" t="s">
        <v>57</v>
      </c>
      <c r="F141" s="172" t="s">
        <v>1263</v>
      </c>
      <c r="G141" s="172" t="s">
        <v>84</v>
      </c>
      <c r="H141" s="177">
        <v>1</v>
      </c>
      <c r="I141" s="178">
        <v>0</v>
      </c>
      <c r="J141" s="176">
        <v>46059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-20.65</v>
      </c>
    </row>
    <row r="142" spans="1:16" ht="19.5" hidden="1" customHeight="1">
      <c r="A142" s="172" t="s">
        <v>1770</v>
      </c>
      <c r="B142" s="176">
        <v>46062</v>
      </c>
      <c r="C142" s="172" t="s">
        <v>92</v>
      </c>
      <c r="D142" s="172" t="s">
        <v>24</v>
      </c>
      <c r="E142" s="172" t="s">
        <v>55</v>
      </c>
      <c r="F142" s="172" t="s">
        <v>1272</v>
      </c>
      <c r="G142" s="172" t="s">
        <v>84</v>
      </c>
      <c r="H142" s="177">
        <v>1</v>
      </c>
      <c r="I142" s="178">
        <v>2000</v>
      </c>
      <c r="J142" s="176">
        <v>46058</v>
      </c>
      <c r="K142" s="172" t="s">
        <v>93</v>
      </c>
      <c r="L142" s="172" t="s">
        <v>94</v>
      </c>
      <c r="M142" s="179">
        <v>0.43</v>
      </c>
      <c r="N142" s="177"/>
      <c r="O142" s="177">
        <v>39</v>
      </c>
      <c r="P142" s="180">
        <v>-132.27000000000001</v>
      </c>
    </row>
    <row r="143" spans="1:16" ht="19.5" hidden="1" customHeight="1">
      <c r="A143" s="172" t="s">
        <v>1770</v>
      </c>
      <c r="B143" s="176">
        <v>46062</v>
      </c>
      <c r="C143" s="172" t="s">
        <v>100</v>
      </c>
      <c r="D143" s="172" t="s">
        <v>101</v>
      </c>
      <c r="E143" s="172" t="s">
        <v>55</v>
      </c>
      <c r="F143" s="172" t="s">
        <v>1272</v>
      </c>
      <c r="G143" s="172" t="s">
        <v>84</v>
      </c>
      <c r="H143" s="177">
        <v>1</v>
      </c>
      <c r="I143" s="178">
        <v>2000</v>
      </c>
      <c r="J143" s="176">
        <v>46058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961.9</v>
      </c>
    </row>
    <row r="144" spans="1:16" ht="19.5" hidden="1" customHeight="1">
      <c r="A144" s="172" t="s">
        <v>1770</v>
      </c>
      <c r="B144" s="176">
        <v>46062</v>
      </c>
      <c r="C144" s="172" t="s">
        <v>100</v>
      </c>
      <c r="D144" s="172" t="s">
        <v>102</v>
      </c>
      <c r="E144" s="172" t="s">
        <v>55</v>
      </c>
      <c r="F144" s="172" t="s">
        <v>1272</v>
      </c>
      <c r="G144" s="172" t="s">
        <v>84</v>
      </c>
      <c r="H144" s="177">
        <v>1</v>
      </c>
      <c r="I144" s="178">
        <v>2000</v>
      </c>
      <c r="J144" s="176">
        <v>46058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9.6199999999999992</v>
      </c>
    </row>
    <row r="145" spans="1:16" ht="19.5" hidden="1" customHeight="1">
      <c r="A145" s="172" t="s">
        <v>1770</v>
      </c>
      <c r="B145" s="176">
        <v>46062</v>
      </c>
      <c r="C145" s="172" t="s">
        <v>100</v>
      </c>
      <c r="D145" s="172" t="s">
        <v>103</v>
      </c>
      <c r="E145" s="172" t="s">
        <v>55</v>
      </c>
      <c r="F145" s="172" t="s">
        <v>1272</v>
      </c>
      <c r="G145" s="172" t="s">
        <v>84</v>
      </c>
      <c r="H145" s="177">
        <v>1</v>
      </c>
      <c r="I145" s="178">
        <v>2000</v>
      </c>
      <c r="J145" s="176">
        <v>46058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1028.48</v>
      </c>
    </row>
    <row r="146" spans="1:16" ht="19.5" hidden="1" customHeight="1">
      <c r="A146" s="172" t="s">
        <v>1770</v>
      </c>
      <c r="B146" s="176">
        <v>46062</v>
      </c>
      <c r="C146" s="172" t="s">
        <v>104</v>
      </c>
      <c r="D146" s="172" t="s">
        <v>105</v>
      </c>
      <c r="E146" s="172" t="s">
        <v>55</v>
      </c>
      <c r="F146" s="172" t="s">
        <v>1272</v>
      </c>
      <c r="G146" s="172" t="s">
        <v>84</v>
      </c>
      <c r="H146" s="177">
        <v>1</v>
      </c>
      <c r="I146" s="178">
        <v>2000</v>
      </c>
      <c r="J146" s="176">
        <v>46058</v>
      </c>
      <c r="K146" s="172" t="s">
        <v>93</v>
      </c>
      <c r="L146" s="172" t="s">
        <v>94</v>
      </c>
      <c r="M146" s="179">
        <v>0.43</v>
      </c>
      <c r="N146" s="177"/>
      <c r="O146" s="177"/>
      <c r="P146" s="180">
        <v>-860</v>
      </c>
    </row>
    <row r="147" spans="1:16" ht="19.5" hidden="1" customHeight="1">
      <c r="A147" s="172" t="s">
        <v>1770</v>
      </c>
      <c r="B147" s="176">
        <v>46062</v>
      </c>
      <c r="C147" s="172" t="s">
        <v>81</v>
      </c>
      <c r="D147" s="172" t="s">
        <v>95</v>
      </c>
      <c r="E147" s="172" t="s">
        <v>55</v>
      </c>
      <c r="F147" s="172" t="s">
        <v>1272</v>
      </c>
      <c r="G147" s="172" t="s">
        <v>84</v>
      </c>
      <c r="H147" s="177">
        <v>1</v>
      </c>
      <c r="I147" s="178">
        <v>2000</v>
      </c>
      <c r="J147" s="176">
        <v>46058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-25</v>
      </c>
    </row>
    <row r="148" spans="1:16" ht="19.5" hidden="1" customHeight="1">
      <c r="A148" s="172" t="s">
        <v>1771</v>
      </c>
      <c r="B148" s="176">
        <v>46062</v>
      </c>
      <c r="C148" s="172" t="s">
        <v>92</v>
      </c>
      <c r="D148" s="172" t="s">
        <v>24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46051</v>
      </c>
      <c r="K148" s="172" t="s">
        <v>93</v>
      </c>
      <c r="L148" s="172" t="s">
        <v>94</v>
      </c>
      <c r="M148" s="179">
        <v>0</v>
      </c>
      <c r="N148" s="177"/>
      <c r="O148" s="177">
        <v>44</v>
      </c>
      <c r="P148" s="180">
        <v>-56.94</v>
      </c>
    </row>
    <row r="149" spans="1:16" ht="19.5" hidden="1" customHeight="1">
      <c r="A149" s="172" t="s">
        <v>1771</v>
      </c>
      <c r="B149" s="176">
        <v>46062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46051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-8.84</v>
      </c>
    </row>
    <row r="150" spans="1:16" ht="19.5" hidden="1" customHeight="1">
      <c r="A150" s="172" t="s">
        <v>1772</v>
      </c>
      <c r="B150" s="176">
        <v>46062</v>
      </c>
      <c r="C150" s="172" t="s">
        <v>92</v>
      </c>
      <c r="D150" s="172" t="s">
        <v>24</v>
      </c>
      <c r="E150" s="172" t="s">
        <v>52</v>
      </c>
      <c r="F150" s="172" t="s">
        <v>90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>
        <v>44</v>
      </c>
      <c r="P150" s="180">
        <v>-56.94</v>
      </c>
    </row>
    <row r="151" spans="1:16" ht="19.5" hidden="1" customHeight="1">
      <c r="A151" s="172" t="s">
        <v>1773</v>
      </c>
      <c r="B151" s="176">
        <v>46062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46051</v>
      </c>
      <c r="K151" s="172" t="s">
        <v>93</v>
      </c>
      <c r="L151" s="172" t="s">
        <v>94</v>
      </c>
      <c r="M151" s="179">
        <v>0</v>
      </c>
      <c r="N151" s="177"/>
      <c r="O151" s="177">
        <v>44</v>
      </c>
      <c r="P151" s="180">
        <v>-56.94</v>
      </c>
    </row>
    <row r="152" spans="1:16" ht="19.5" hidden="1" customHeight="1">
      <c r="A152" s="172" t="s">
        <v>1773</v>
      </c>
      <c r="B152" s="176">
        <v>46062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-9.4</v>
      </c>
    </row>
    <row r="153" spans="1:16" ht="19.5" hidden="1" customHeight="1">
      <c r="A153" s="172" t="s">
        <v>1771</v>
      </c>
      <c r="B153" s="176">
        <v>46062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hidden="1" customHeight="1">
      <c r="A154" s="172" t="s">
        <v>1771</v>
      </c>
      <c r="B154" s="176">
        <v>46062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-99.64</v>
      </c>
    </row>
    <row r="155" spans="1:16" ht="19.5" hidden="1" customHeight="1">
      <c r="A155" s="172" t="s">
        <v>1771</v>
      </c>
      <c r="B155" s="176">
        <v>46062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46051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hidden="1" customHeight="1">
      <c r="A156" s="172" t="s">
        <v>1773</v>
      </c>
      <c r="B156" s="176">
        <v>46062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46051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hidden="1" customHeight="1">
      <c r="A157" s="172" t="s">
        <v>1773</v>
      </c>
      <c r="B157" s="176">
        <v>46062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46051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hidden="1" customHeight="1">
      <c r="A158" s="172" t="s">
        <v>1773</v>
      </c>
      <c r="B158" s="176">
        <v>46062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46051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hidden="1" customHeight="1">
      <c r="A159" s="172" t="s">
        <v>1772</v>
      </c>
      <c r="B159" s="176">
        <v>46062</v>
      </c>
      <c r="C159" s="172" t="s">
        <v>92</v>
      </c>
      <c r="D159" s="172" t="s">
        <v>96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46052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hidden="1" customHeight="1">
      <c r="A160" s="172" t="s">
        <v>1772</v>
      </c>
      <c r="B160" s="176">
        <v>46062</v>
      </c>
      <c r="C160" s="172" t="s">
        <v>92</v>
      </c>
      <c r="D160" s="172" t="s">
        <v>97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46052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-56.94</v>
      </c>
    </row>
    <row r="161" spans="1:16" ht="19.5" hidden="1" customHeight="1">
      <c r="A161" s="172" t="s">
        <v>1770</v>
      </c>
      <c r="B161" s="176">
        <v>46062</v>
      </c>
      <c r="C161" s="172" t="s">
        <v>81</v>
      </c>
      <c r="D161" s="172" t="s">
        <v>82</v>
      </c>
      <c r="E161" s="172" t="s">
        <v>55</v>
      </c>
      <c r="F161" s="172" t="s">
        <v>1272</v>
      </c>
      <c r="G161" s="172" t="s">
        <v>84</v>
      </c>
      <c r="H161" s="177">
        <v>1</v>
      </c>
      <c r="I161" s="178">
        <v>0</v>
      </c>
      <c r="J161" s="176">
        <v>46058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-18.28</v>
      </c>
    </row>
    <row r="162" spans="1:16" ht="19.5" hidden="1" customHeight="1">
      <c r="A162" s="172" t="s">
        <v>1774</v>
      </c>
      <c r="B162" s="176">
        <v>46062</v>
      </c>
      <c r="C162" s="172" t="s">
        <v>81</v>
      </c>
      <c r="D162" s="172" t="s">
        <v>82</v>
      </c>
      <c r="E162" s="172" t="s">
        <v>60</v>
      </c>
      <c r="F162" s="172" t="s">
        <v>1426</v>
      </c>
      <c r="G162" s="172" t="s">
        <v>84</v>
      </c>
      <c r="H162" s="177">
        <v>1</v>
      </c>
      <c r="I162" s="178">
        <v>0</v>
      </c>
      <c r="J162" s="176">
        <v>46062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-5.54</v>
      </c>
    </row>
    <row r="163" spans="1:16" ht="19.5" hidden="1" customHeight="1">
      <c r="A163" s="172" t="s">
        <v>1775</v>
      </c>
      <c r="B163" s="176">
        <v>46062</v>
      </c>
      <c r="C163" s="172" t="s">
        <v>92</v>
      </c>
      <c r="D163" s="172" t="s">
        <v>24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2150</v>
      </c>
      <c r="J163" s="176">
        <v>46058</v>
      </c>
      <c r="K163" s="172" t="s">
        <v>93</v>
      </c>
      <c r="L163" s="172" t="s">
        <v>94</v>
      </c>
      <c r="M163" s="179">
        <v>0.43</v>
      </c>
      <c r="N163" s="177"/>
      <c r="O163" s="177">
        <v>39</v>
      </c>
      <c r="P163" s="180">
        <v>-135.87</v>
      </c>
    </row>
    <row r="164" spans="1:16" ht="19.5" hidden="1" customHeight="1">
      <c r="A164" s="172" t="s">
        <v>1775</v>
      </c>
      <c r="B164" s="176">
        <v>46062</v>
      </c>
      <c r="C164" s="172" t="s">
        <v>100</v>
      </c>
      <c r="D164" s="172" t="s">
        <v>101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2150</v>
      </c>
      <c r="J164" s="176">
        <v>46058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748.57</v>
      </c>
    </row>
    <row r="165" spans="1:16" ht="19.5" hidden="1" customHeight="1">
      <c r="A165" s="172" t="s">
        <v>1775</v>
      </c>
      <c r="B165" s="176">
        <v>46062</v>
      </c>
      <c r="C165" s="172" t="s">
        <v>100</v>
      </c>
      <c r="D165" s="172" t="s">
        <v>102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2150</v>
      </c>
      <c r="J165" s="176">
        <v>46058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7.49</v>
      </c>
    </row>
    <row r="166" spans="1:16" ht="19.5" hidden="1" customHeight="1">
      <c r="A166" s="172" t="s">
        <v>1775</v>
      </c>
      <c r="B166" s="176">
        <v>46062</v>
      </c>
      <c r="C166" s="172" t="s">
        <v>100</v>
      </c>
      <c r="D166" s="172" t="s">
        <v>103</v>
      </c>
      <c r="E166" s="172" t="s">
        <v>52</v>
      </c>
      <c r="F166" s="172" t="s">
        <v>90</v>
      </c>
      <c r="G166" s="172" t="s">
        <v>84</v>
      </c>
      <c r="H166" s="177">
        <v>1</v>
      </c>
      <c r="I166" s="178">
        <v>2150</v>
      </c>
      <c r="J166" s="176">
        <v>46058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1393.94</v>
      </c>
    </row>
    <row r="167" spans="1:16" ht="19.5" hidden="1" customHeight="1">
      <c r="A167" s="172" t="s">
        <v>1775</v>
      </c>
      <c r="B167" s="176">
        <v>46062</v>
      </c>
      <c r="C167" s="172" t="s">
        <v>104</v>
      </c>
      <c r="D167" s="172" t="s">
        <v>105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2150</v>
      </c>
      <c r="J167" s="176">
        <v>46058</v>
      </c>
      <c r="K167" s="172" t="s">
        <v>93</v>
      </c>
      <c r="L167" s="172" t="s">
        <v>94</v>
      </c>
      <c r="M167" s="179">
        <v>0.43</v>
      </c>
      <c r="N167" s="177"/>
      <c r="O167" s="177"/>
      <c r="P167" s="180">
        <v>-924.5</v>
      </c>
    </row>
    <row r="168" spans="1:16" ht="19.5" hidden="1" customHeight="1">
      <c r="A168" s="172" t="s">
        <v>1775</v>
      </c>
      <c r="B168" s="176">
        <v>46062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2150</v>
      </c>
      <c r="J168" s="176">
        <v>46058</v>
      </c>
      <c r="K168" s="172" t="s">
        <v>93</v>
      </c>
      <c r="L168" s="172" t="s">
        <v>94</v>
      </c>
      <c r="M168" s="179">
        <v>0.43</v>
      </c>
      <c r="N168" s="177"/>
      <c r="O168" s="177"/>
      <c r="P168" s="180">
        <v>-20.48</v>
      </c>
    </row>
    <row r="169" spans="1:16" ht="19.5" hidden="1" customHeight="1">
      <c r="A169" s="172" t="s">
        <v>1776</v>
      </c>
      <c r="B169" s="176">
        <v>46062</v>
      </c>
      <c r="C169" s="172" t="s">
        <v>81</v>
      </c>
      <c r="D169" s="172" t="s">
        <v>82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0</v>
      </c>
      <c r="J169" s="176">
        <v>46062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-15.55</v>
      </c>
    </row>
    <row r="170" spans="1:16" ht="19.5" hidden="1" customHeight="1">
      <c r="A170" s="172" t="s">
        <v>1777</v>
      </c>
      <c r="B170" s="176">
        <v>46062</v>
      </c>
      <c r="C170" s="172" t="s">
        <v>81</v>
      </c>
      <c r="D170" s="172" t="s">
        <v>82</v>
      </c>
      <c r="E170" s="172" t="s">
        <v>40</v>
      </c>
      <c r="F170" s="172" t="s">
        <v>197</v>
      </c>
      <c r="G170" s="172" t="s">
        <v>84</v>
      </c>
      <c r="H170" s="177">
        <v>1</v>
      </c>
      <c r="I170" s="178">
        <v>0</v>
      </c>
      <c r="J170" s="176">
        <v>46062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-3.44</v>
      </c>
    </row>
    <row r="171" spans="1:16" ht="19.5" hidden="1" customHeight="1">
      <c r="A171" s="172" t="s">
        <v>1778</v>
      </c>
      <c r="B171" s="176">
        <v>46062</v>
      </c>
      <c r="C171" s="172" t="s">
        <v>92</v>
      </c>
      <c r="D171" s="172" t="s">
        <v>24</v>
      </c>
      <c r="E171" s="172" t="s">
        <v>52</v>
      </c>
      <c r="F171" s="172" t="s">
        <v>90</v>
      </c>
      <c r="G171" s="172" t="s">
        <v>84</v>
      </c>
      <c r="H171" s="177">
        <v>1</v>
      </c>
      <c r="I171" s="178">
        <v>0</v>
      </c>
      <c r="J171" s="176">
        <v>46054</v>
      </c>
      <c r="K171" s="172" t="s">
        <v>93</v>
      </c>
      <c r="L171" s="172" t="s">
        <v>94</v>
      </c>
      <c r="M171" s="179">
        <v>0</v>
      </c>
      <c r="N171" s="177"/>
      <c r="O171" s="177">
        <v>43</v>
      </c>
      <c r="P171" s="180">
        <v>-56.94</v>
      </c>
    </row>
    <row r="172" spans="1:16" ht="19.5" hidden="1" customHeight="1">
      <c r="A172" s="172" t="s">
        <v>1778</v>
      </c>
      <c r="B172" s="176">
        <v>46062</v>
      </c>
      <c r="C172" s="172" t="s">
        <v>81</v>
      </c>
      <c r="D172" s="172" t="s">
        <v>95</v>
      </c>
      <c r="E172" s="172" t="s">
        <v>52</v>
      </c>
      <c r="F172" s="172" t="s">
        <v>90</v>
      </c>
      <c r="G172" s="172" t="s">
        <v>84</v>
      </c>
      <c r="H172" s="177">
        <v>1</v>
      </c>
      <c r="I172" s="178">
        <v>0</v>
      </c>
      <c r="J172" s="176">
        <v>46054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-14.75</v>
      </c>
    </row>
    <row r="173" spans="1:16" ht="19.5" hidden="1" customHeight="1">
      <c r="A173" s="172" t="s">
        <v>1778</v>
      </c>
      <c r="B173" s="176">
        <v>46062</v>
      </c>
      <c r="C173" s="172" t="s">
        <v>92</v>
      </c>
      <c r="D173" s="172" t="s">
        <v>96</v>
      </c>
      <c r="E173" s="172" t="s">
        <v>52</v>
      </c>
      <c r="F173" s="172" t="s">
        <v>90</v>
      </c>
      <c r="G173" s="172" t="s">
        <v>84</v>
      </c>
      <c r="H173" s="177">
        <v>1</v>
      </c>
      <c r="I173" s="178">
        <v>0</v>
      </c>
      <c r="J173" s="176">
        <v>46054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hidden="1" customHeight="1">
      <c r="A174" s="172" t="s">
        <v>1778</v>
      </c>
      <c r="B174" s="176">
        <v>46062</v>
      </c>
      <c r="C174" s="172" t="s">
        <v>92</v>
      </c>
      <c r="D174" s="172" t="s">
        <v>97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46054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-56.94</v>
      </c>
    </row>
    <row r="175" spans="1:16" ht="19.5" hidden="1" customHeight="1">
      <c r="A175" s="172" t="s">
        <v>1778</v>
      </c>
      <c r="B175" s="176">
        <v>46062</v>
      </c>
      <c r="C175" s="172" t="s">
        <v>81</v>
      </c>
      <c r="D175" s="172" t="s">
        <v>98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46054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hidden="1" customHeight="1">
      <c r="A176" s="172" t="s">
        <v>1779</v>
      </c>
      <c r="B176" s="176">
        <v>46062</v>
      </c>
      <c r="C176" s="172" t="s">
        <v>81</v>
      </c>
      <c r="D176" s="172" t="s">
        <v>82</v>
      </c>
      <c r="E176" s="172" t="s">
        <v>60</v>
      </c>
      <c r="F176" s="172" t="s">
        <v>1426</v>
      </c>
      <c r="G176" s="172" t="s">
        <v>84</v>
      </c>
      <c r="H176" s="177">
        <v>1</v>
      </c>
      <c r="I176" s="178">
        <v>0</v>
      </c>
      <c r="J176" s="176">
        <v>46062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-17.190000000000001</v>
      </c>
    </row>
    <row r="177" spans="1:16" ht="19.5" hidden="1" customHeight="1">
      <c r="A177" s="172" t="s">
        <v>1780</v>
      </c>
      <c r="B177" s="176">
        <v>46062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2350</v>
      </c>
      <c r="J177" s="176">
        <v>46061</v>
      </c>
      <c r="K177" s="172" t="s">
        <v>93</v>
      </c>
      <c r="L177" s="172" t="s">
        <v>94</v>
      </c>
      <c r="M177" s="179">
        <v>0.43</v>
      </c>
      <c r="N177" s="177"/>
      <c r="O177" s="177">
        <v>39</v>
      </c>
      <c r="P177" s="180">
        <v>-140.66999999999999</v>
      </c>
    </row>
    <row r="178" spans="1:16" ht="19.5" hidden="1" customHeight="1">
      <c r="A178" s="172" t="s">
        <v>1780</v>
      </c>
      <c r="B178" s="176">
        <v>46062</v>
      </c>
      <c r="C178" s="172" t="s">
        <v>100</v>
      </c>
      <c r="D178" s="172" t="s">
        <v>101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2350</v>
      </c>
      <c r="J178" s="176">
        <v>46061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832.7</v>
      </c>
    </row>
    <row r="179" spans="1:16" ht="19.5" hidden="1" customHeight="1">
      <c r="A179" s="172" t="s">
        <v>1780</v>
      </c>
      <c r="B179" s="176">
        <v>46062</v>
      </c>
      <c r="C179" s="172" t="s">
        <v>100</v>
      </c>
      <c r="D179" s="172" t="s">
        <v>102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2350</v>
      </c>
      <c r="J179" s="176">
        <v>46061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8.33</v>
      </c>
    </row>
    <row r="180" spans="1:16" ht="19.5" hidden="1" customHeight="1">
      <c r="A180" s="172" t="s">
        <v>1780</v>
      </c>
      <c r="B180" s="176">
        <v>46062</v>
      </c>
      <c r="C180" s="172" t="s">
        <v>100</v>
      </c>
      <c r="D180" s="172" t="s">
        <v>103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2350</v>
      </c>
      <c r="J180" s="176">
        <v>46061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1508.97</v>
      </c>
    </row>
    <row r="181" spans="1:16" ht="19.5" hidden="1" customHeight="1">
      <c r="A181" s="172" t="s">
        <v>1780</v>
      </c>
      <c r="B181" s="176">
        <v>46062</v>
      </c>
      <c r="C181" s="172" t="s">
        <v>104</v>
      </c>
      <c r="D181" s="172" t="s">
        <v>105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2350</v>
      </c>
      <c r="J181" s="176">
        <v>46061</v>
      </c>
      <c r="K181" s="172" t="s">
        <v>93</v>
      </c>
      <c r="L181" s="172" t="s">
        <v>94</v>
      </c>
      <c r="M181" s="179">
        <v>0.43</v>
      </c>
      <c r="N181" s="177"/>
      <c r="O181" s="177"/>
      <c r="P181" s="180">
        <v>-1010.5</v>
      </c>
    </row>
    <row r="182" spans="1:16" ht="19.5" hidden="1" customHeight="1">
      <c r="A182" s="172" t="s">
        <v>1780</v>
      </c>
      <c r="B182" s="176">
        <v>46062</v>
      </c>
      <c r="C182" s="172" t="s">
        <v>81</v>
      </c>
      <c r="D182" s="172" t="s">
        <v>95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2350</v>
      </c>
      <c r="J182" s="176">
        <v>46061</v>
      </c>
      <c r="K182" s="172" t="s">
        <v>93</v>
      </c>
      <c r="L182" s="172" t="s">
        <v>94</v>
      </c>
      <c r="M182" s="179">
        <v>0.43</v>
      </c>
      <c r="N182" s="177"/>
      <c r="O182" s="177"/>
      <c r="P182" s="180">
        <v>-16.86</v>
      </c>
    </row>
    <row r="183" spans="1:16" ht="19.5" hidden="1" customHeight="1">
      <c r="A183" s="172" t="s">
        <v>1781</v>
      </c>
      <c r="B183" s="176">
        <v>46062</v>
      </c>
      <c r="C183" s="172" t="s">
        <v>92</v>
      </c>
      <c r="D183" s="172" t="s">
        <v>24</v>
      </c>
      <c r="E183" s="172" t="s">
        <v>59</v>
      </c>
      <c r="F183" s="172" t="s">
        <v>1386</v>
      </c>
      <c r="G183" s="172" t="s">
        <v>84</v>
      </c>
      <c r="H183" s="177">
        <v>1</v>
      </c>
      <c r="I183" s="178">
        <v>2400</v>
      </c>
      <c r="J183" s="176">
        <v>46060</v>
      </c>
      <c r="K183" s="172" t="s">
        <v>93</v>
      </c>
      <c r="L183" s="172" t="s">
        <v>94</v>
      </c>
      <c r="M183" s="179">
        <v>0.43</v>
      </c>
      <c r="N183" s="177"/>
      <c r="O183" s="177">
        <v>39</v>
      </c>
      <c r="P183" s="180">
        <v>-141.87</v>
      </c>
    </row>
    <row r="184" spans="1:16" ht="19.5" hidden="1" customHeight="1">
      <c r="A184" s="172" t="s">
        <v>1781</v>
      </c>
      <c r="B184" s="176">
        <v>46062</v>
      </c>
      <c r="C184" s="172" t="s">
        <v>100</v>
      </c>
      <c r="D184" s="172" t="s">
        <v>101</v>
      </c>
      <c r="E184" s="172" t="s">
        <v>59</v>
      </c>
      <c r="F184" s="172" t="s">
        <v>1386</v>
      </c>
      <c r="G184" s="172" t="s">
        <v>84</v>
      </c>
      <c r="H184" s="177">
        <v>1</v>
      </c>
      <c r="I184" s="178">
        <v>2400</v>
      </c>
      <c r="J184" s="176">
        <v>46060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1186.67</v>
      </c>
    </row>
    <row r="185" spans="1:16" ht="19.5" hidden="1" customHeight="1">
      <c r="A185" s="172" t="s">
        <v>1781</v>
      </c>
      <c r="B185" s="176">
        <v>46062</v>
      </c>
      <c r="C185" s="172" t="s">
        <v>100</v>
      </c>
      <c r="D185" s="172" t="s">
        <v>102</v>
      </c>
      <c r="E185" s="172" t="s">
        <v>59</v>
      </c>
      <c r="F185" s="172" t="s">
        <v>1386</v>
      </c>
      <c r="G185" s="172" t="s">
        <v>84</v>
      </c>
      <c r="H185" s="177">
        <v>1</v>
      </c>
      <c r="I185" s="178">
        <v>2400</v>
      </c>
      <c r="J185" s="176">
        <v>46060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hidden="1" customHeight="1">
      <c r="A186" s="172" t="s">
        <v>1781</v>
      </c>
      <c r="B186" s="176">
        <v>46062</v>
      </c>
      <c r="C186" s="172" t="s">
        <v>100</v>
      </c>
      <c r="D186" s="172" t="s">
        <v>103</v>
      </c>
      <c r="E186" s="172" t="s">
        <v>59</v>
      </c>
      <c r="F186" s="172" t="s">
        <v>1386</v>
      </c>
      <c r="G186" s="172" t="s">
        <v>84</v>
      </c>
      <c r="H186" s="177">
        <v>1</v>
      </c>
      <c r="I186" s="178">
        <v>2400</v>
      </c>
      <c r="J186" s="176">
        <v>46060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1213.33</v>
      </c>
    </row>
    <row r="187" spans="1:16" ht="19.5" hidden="1" customHeight="1">
      <c r="A187" s="172" t="s">
        <v>1781</v>
      </c>
      <c r="B187" s="176">
        <v>46062</v>
      </c>
      <c r="C187" s="172" t="s">
        <v>104</v>
      </c>
      <c r="D187" s="172" t="s">
        <v>105</v>
      </c>
      <c r="E187" s="172" t="s">
        <v>59</v>
      </c>
      <c r="F187" s="172" t="s">
        <v>1386</v>
      </c>
      <c r="G187" s="172" t="s">
        <v>84</v>
      </c>
      <c r="H187" s="177">
        <v>1</v>
      </c>
      <c r="I187" s="178">
        <v>2400</v>
      </c>
      <c r="J187" s="176">
        <v>46060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-1032</v>
      </c>
    </row>
    <row r="188" spans="1:16" ht="19.5" hidden="1" customHeight="1">
      <c r="A188" s="172" t="s">
        <v>1781</v>
      </c>
      <c r="B188" s="176">
        <v>46062</v>
      </c>
      <c r="C188" s="172" t="s">
        <v>81</v>
      </c>
      <c r="D188" s="172" t="s">
        <v>95</v>
      </c>
      <c r="E188" s="172" t="s">
        <v>59</v>
      </c>
      <c r="F188" s="172" t="s">
        <v>1386</v>
      </c>
      <c r="G188" s="172" t="s">
        <v>84</v>
      </c>
      <c r="H188" s="177">
        <v>1</v>
      </c>
      <c r="I188" s="178">
        <v>2400</v>
      </c>
      <c r="J188" s="176">
        <v>46060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-14.85</v>
      </c>
    </row>
    <row r="189" spans="1:16" ht="19.5" hidden="1" customHeight="1">
      <c r="A189" s="172" t="s">
        <v>1782</v>
      </c>
      <c r="B189" s="176">
        <v>46062</v>
      </c>
      <c r="C189" s="172" t="s">
        <v>92</v>
      </c>
      <c r="D189" s="172" t="s">
        <v>24</v>
      </c>
      <c r="E189" s="172" t="s">
        <v>56</v>
      </c>
      <c r="F189" s="172" t="s">
        <v>1213</v>
      </c>
      <c r="G189" s="172" t="s">
        <v>84</v>
      </c>
      <c r="H189" s="177">
        <v>1</v>
      </c>
      <c r="I189" s="178">
        <v>2400</v>
      </c>
      <c r="J189" s="176">
        <v>46060</v>
      </c>
      <c r="K189" s="172" t="s">
        <v>93</v>
      </c>
      <c r="L189" s="172" t="s">
        <v>94</v>
      </c>
      <c r="M189" s="179">
        <v>0.43</v>
      </c>
      <c r="N189" s="177"/>
      <c r="O189" s="177">
        <v>39</v>
      </c>
      <c r="P189" s="180">
        <v>-141.87</v>
      </c>
    </row>
    <row r="190" spans="1:16" ht="19.5" hidden="1" customHeight="1">
      <c r="A190" s="172" t="s">
        <v>1782</v>
      </c>
      <c r="B190" s="176">
        <v>46062</v>
      </c>
      <c r="C190" s="172" t="s">
        <v>100</v>
      </c>
      <c r="D190" s="172" t="s">
        <v>101</v>
      </c>
      <c r="E190" s="172" t="s">
        <v>56</v>
      </c>
      <c r="F190" s="172" t="s">
        <v>1213</v>
      </c>
      <c r="G190" s="172" t="s">
        <v>84</v>
      </c>
      <c r="H190" s="177">
        <v>1</v>
      </c>
      <c r="I190" s="178">
        <v>2400</v>
      </c>
      <c r="J190" s="176">
        <v>46060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827.68</v>
      </c>
    </row>
    <row r="191" spans="1:16" ht="19.5" hidden="1" customHeight="1">
      <c r="A191" s="172" t="s">
        <v>1782</v>
      </c>
      <c r="B191" s="176">
        <v>46062</v>
      </c>
      <c r="C191" s="172" t="s">
        <v>100</v>
      </c>
      <c r="D191" s="172" t="s">
        <v>102</v>
      </c>
      <c r="E191" s="172" t="s">
        <v>56</v>
      </c>
      <c r="F191" s="172" t="s">
        <v>1213</v>
      </c>
      <c r="G191" s="172" t="s">
        <v>84</v>
      </c>
      <c r="H191" s="177">
        <v>1</v>
      </c>
      <c r="I191" s="178">
        <v>2400</v>
      </c>
      <c r="J191" s="176">
        <v>46060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8.2799999999999994</v>
      </c>
    </row>
    <row r="192" spans="1:16" ht="19.5" hidden="1" customHeight="1">
      <c r="A192" s="172" t="s">
        <v>1782</v>
      </c>
      <c r="B192" s="176">
        <v>46062</v>
      </c>
      <c r="C192" s="172" t="s">
        <v>100</v>
      </c>
      <c r="D192" s="172" t="s">
        <v>103</v>
      </c>
      <c r="E192" s="172" t="s">
        <v>56</v>
      </c>
      <c r="F192" s="172" t="s">
        <v>1213</v>
      </c>
      <c r="G192" s="172" t="s">
        <v>84</v>
      </c>
      <c r="H192" s="177">
        <v>1</v>
      </c>
      <c r="I192" s="178">
        <v>2400</v>
      </c>
      <c r="J192" s="176">
        <v>46060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1564.04</v>
      </c>
    </row>
    <row r="193" spans="1:16" ht="19.5" hidden="1" customHeight="1">
      <c r="A193" s="172" t="s">
        <v>1782</v>
      </c>
      <c r="B193" s="176">
        <v>46062</v>
      </c>
      <c r="C193" s="172" t="s">
        <v>104</v>
      </c>
      <c r="D193" s="172" t="s">
        <v>105</v>
      </c>
      <c r="E193" s="172" t="s">
        <v>56</v>
      </c>
      <c r="F193" s="172" t="s">
        <v>1213</v>
      </c>
      <c r="G193" s="172" t="s">
        <v>84</v>
      </c>
      <c r="H193" s="177">
        <v>1</v>
      </c>
      <c r="I193" s="178">
        <v>2400</v>
      </c>
      <c r="J193" s="176">
        <v>46060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-1032</v>
      </c>
    </row>
    <row r="194" spans="1:16" ht="19.5" hidden="1" customHeight="1">
      <c r="A194" s="172" t="s">
        <v>1782</v>
      </c>
      <c r="B194" s="176">
        <v>46062</v>
      </c>
      <c r="C194" s="172" t="s">
        <v>81</v>
      </c>
      <c r="D194" s="172" t="s">
        <v>95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2400</v>
      </c>
      <c r="J194" s="176">
        <v>46060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-13.26</v>
      </c>
    </row>
    <row r="195" spans="1:16" ht="19.5" hidden="1" customHeight="1">
      <c r="A195" s="172" t="s">
        <v>1783</v>
      </c>
      <c r="B195" s="176">
        <v>46062</v>
      </c>
      <c r="C195" s="172" t="s">
        <v>92</v>
      </c>
      <c r="D195" s="172" t="s">
        <v>24</v>
      </c>
      <c r="E195" s="172" t="s">
        <v>38</v>
      </c>
      <c r="F195" s="172" t="s">
        <v>87</v>
      </c>
      <c r="G195" s="172" t="s">
        <v>84</v>
      </c>
      <c r="H195" s="177">
        <v>1</v>
      </c>
      <c r="I195" s="178">
        <v>0</v>
      </c>
      <c r="J195" s="176">
        <v>46053</v>
      </c>
      <c r="K195" s="172" t="s">
        <v>93</v>
      </c>
      <c r="L195" s="172" t="s">
        <v>94</v>
      </c>
      <c r="M195" s="179">
        <v>0</v>
      </c>
      <c r="N195" s="177"/>
      <c r="O195" s="177">
        <v>44</v>
      </c>
      <c r="P195" s="180">
        <v>-46.77</v>
      </c>
    </row>
    <row r="196" spans="1:16" ht="19.5" hidden="1" customHeight="1">
      <c r="A196" s="172" t="s">
        <v>1783</v>
      </c>
      <c r="B196" s="176">
        <v>46062</v>
      </c>
      <c r="C196" s="172" t="s">
        <v>81</v>
      </c>
      <c r="D196" s="172" t="s">
        <v>95</v>
      </c>
      <c r="E196" s="172" t="s">
        <v>38</v>
      </c>
      <c r="F196" s="172" t="s">
        <v>87</v>
      </c>
      <c r="G196" s="172" t="s">
        <v>84</v>
      </c>
      <c r="H196" s="177">
        <v>1</v>
      </c>
      <c r="I196" s="178">
        <v>0</v>
      </c>
      <c r="J196" s="176">
        <v>46053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-14.56</v>
      </c>
    </row>
    <row r="197" spans="1:16" ht="19.5" hidden="1" customHeight="1">
      <c r="A197" s="172" t="s">
        <v>1784</v>
      </c>
      <c r="B197" s="176">
        <v>46062</v>
      </c>
      <c r="C197" s="172" t="s">
        <v>92</v>
      </c>
      <c r="D197" s="172" t="s">
        <v>24</v>
      </c>
      <c r="E197" s="172" t="s">
        <v>60</v>
      </c>
      <c r="F197" s="172" t="s">
        <v>1426</v>
      </c>
      <c r="G197" s="172" t="s">
        <v>84</v>
      </c>
      <c r="H197" s="177">
        <v>1</v>
      </c>
      <c r="I197" s="178">
        <v>2000</v>
      </c>
      <c r="J197" s="176">
        <v>46059</v>
      </c>
      <c r="K197" s="172" t="s">
        <v>93</v>
      </c>
      <c r="L197" s="172" t="s">
        <v>94</v>
      </c>
      <c r="M197" s="179">
        <v>0.43</v>
      </c>
      <c r="N197" s="177"/>
      <c r="O197" s="177">
        <v>39</v>
      </c>
      <c r="P197" s="180">
        <v>-132.27000000000001</v>
      </c>
    </row>
    <row r="198" spans="1:16" ht="19.5" hidden="1" customHeight="1">
      <c r="A198" s="172" t="s">
        <v>1784</v>
      </c>
      <c r="B198" s="176">
        <v>46062</v>
      </c>
      <c r="C198" s="172" t="s">
        <v>100</v>
      </c>
      <c r="D198" s="172" t="s">
        <v>101</v>
      </c>
      <c r="E198" s="172" t="s">
        <v>60</v>
      </c>
      <c r="F198" s="172" t="s">
        <v>1426</v>
      </c>
      <c r="G198" s="172" t="s">
        <v>84</v>
      </c>
      <c r="H198" s="177">
        <v>1</v>
      </c>
      <c r="I198" s="178">
        <v>2000</v>
      </c>
      <c r="J198" s="176">
        <v>46059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663.84</v>
      </c>
    </row>
    <row r="199" spans="1:16" ht="19.5" hidden="1" customHeight="1">
      <c r="A199" s="172" t="s">
        <v>1784</v>
      </c>
      <c r="B199" s="176">
        <v>46062</v>
      </c>
      <c r="C199" s="172" t="s">
        <v>100</v>
      </c>
      <c r="D199" s="172" t="s">
        <v>102</v>
      </c>
      <c r="E199" s="172" t="s">
        <v>60</v>
      </c>
      <c r="F199" s="172" t="s">
        <v>1426</v>
      </c>
      <c r="G199" s="172" t="s">
        <v>84</v>
      </c>
      <c r="H199" s="177">
        <v>1</v>
      </c>
      <c r="I199" s="178">
        <v>2000</v>
      </c>
      <c r="J199" s="176">
        <v>46059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6.64</v>
      </c>
    </row>
    <row r="200" spans="1:16" ht="19.5" hidden="1" customHeight="1">
      <c r="A200" s="172" t="s">
        <v>1784</v>
      </c>
      <c r="B200" s="176">
        <v>46062</v>
      </c>
      <c r="C200" s="172" t="s">
        <v>100</v>
      </c>
      <c r="D200" s="172" t="s">
        <v>103</v>
      </c>
      <c r="E200" s="172" t="s">
        <v>60</v>
      </c>
      <c r="F200" s="172" t="s">
        <v>1426</v>
      </c>
      <c r="G200" s="172" t="s">
        <v>84</v>
      </c>
      <c r="H200" s="177">
        <v>1</v>
      </c>
      <c r="I200" s="178">
        <v>2000</v>
      </c>
      <c r="J200" s="176">
        <v>46059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1329.52</v>
      </c>
    </row>
    <row r="201" spans="1:16" ht="19.5" hidden="1" customHeight="1">
      <c r="A201" s="172" t="s">
        <v>1784</v>
      </c>
      <c r="B201" s="176">
        <v>46062</v>
      </c>
      <c r="C201" s="172" t="s">
        <v>104</v>
      </c>
      <c r="D201" s="172" t="s">
        <v>105</v>
      </c>
      <c r="E201" s="172" t="s">
        <v>60</v>
      </c>
      <c r="F201" s="172" t="s">
        <v>1426</v>
      </c>
      <c r="G201" s="172" t="s">
        <v>84</v>
      </c>
      <c r="H201" s="177">
        <v>1</v>
      </c>
      <c r="I201" s="178">
        <v>2000</v>
      </c>
      <c r="J201" s="176">
        <v>46059</v>
      </c>
      <c r="K201" s="172" t="s">
        <v>93</v>
      </c>
      <c r="L201" s="172" t="s">
        <v>94</v>
      </c>
      <c r="M201" s="179">
        <v>0.43</v>
      </c>
      <c r="N201" s="177"/>
      <c r="O201" s="177"/>
      <c r="P201" s="180">
        <v>-860</v>
      </c>
    </row>
    <row r="202" spans="1:16" ht="19.5" hidden="1" customHeight="1">
      <c r="A202" s="172" t="s">
        <v>1784</v>
      </c>
      <c r="B202" s="176">
        <v>46062</v>
      </c>
      <c r="C202" s="172" t="s">
        <v>81</v>
      </c>
      <c r="D202" s="172" t="s">
        <v>95</v>
      </c>
      <c r="E202" s="172" t="s">
        <v>60</v>
      </c>
      <c r="F202" s="172" t="s">
        <v>1426</v>
      </c>
      <c r="G202" s="172" t="s">
        <v>84</v>
      </c>
      <c r="H202" s="177">
        <v>1</v>
      </c>
      <c r="I202" s="178">
        <v>2000</v>
      </c>
      <c r="J202" s="176">
        <v>46059</v>
      </c>
      <c r="K202" s="172" t="s">
        <v>93</v>
      </c>
      <c r="L202" s="172" t="s">
        <v>94</v>
      </c>
      <c r="M202" s="179">
        <v>0.43</v>
      </c>
      <c r="N202" s="177"/>
      <c r="O202" s="177"/>
      <c r="P202" s="180">
        <v>-13.26</v>
      </c>
    </row>
    <row r="203" spans="1:16" ht="19.5" hidden="1" customHeight="1">
      <c r="A203" s="172" t="s">
        <v>1783</v>
      </c>
      <c r="B203" s="176">
        <v>46062</v>
      </c>
      <c r="C203" s="172" t="s">
        <v>92</v>
      </c>
      <c r="D203" s="172" t="s">
        <v>96</v>
      </c>
      <c r="E203" s="172" t="s">
        <v>38</v>
      </c>
      <c r="F203" s="172" t="s">
        <v>87</v>
      </c>
      <c r="G203" s="172" t="s">
        <v>84</v>
      </c>
      <c r="H203" s="177">
        <v>1</v>
      </c>
      <c r="I203" s="178">
        <v>0</v>
      </c>
      <c r="J203" s="176">
        <v>46053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0</v>
      </c>
    </row>
    <row r="204" spans="1:16" ht="19.5" hidden="1" customHeight="1">
      <c r="A204" s="172" t="s">
        <v>1783</v>
      </c>
      <c r="B204" s="176">
        <v>46062</v>
      </c>
      <c r="C204" s="172" t="s">
        <v>92</v>
      </c>
      <c r="D204" s="172" t="s">
        <v>97</v>
      </c>
      <c r="E204" s="172" t="s">
        <v>38</v>
      </c>
      <c r="F204" s="172" t="s">
        <v>87</v>
      </c>
      <c r="G204" s="172" t="s">
        <v>84</v>
      </c>
      <c r="H204" s="177">
        <v>1</v>
      </c>
      <c r="I204" s="178">
        <v>0</v>
      </c>
      <c r="J204" s="176">
        <v>46053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-46.77</v>
      </c>
    </row>
    <row r="205" spans="1:16" ht="19.5" hidden="1" customHeight="1">
      <c r="A205" s="172" t="s">
        <v>1783</v>
      </c>
      <c r="B205" s="176">
        <v>46062</v>
      </c>
      <c r="C205" s="172" t="s">
        <v>81</v>
      </c>
      <c r="D205" s="172" t="s">
        <v>98</v>
      </c>
      <c r="E205" s="172" t="s">
        <v>38</v>
      </c>
      <c r="F205" s="172" t="s">
        <v>87</v>
      </c>
      <c r="G205" s="172" t="s">
        <v>84</v>
      </c>
      <c r="H205" s="177">
        <v>1</v>
      </c>
      <c r="I205" s="178">
        <v>0</v>
      </c>
      <c r="J205" s="176">
        <v>46053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-15</v>
      </c>
    </row>
    <row r="206" spans="1:16" ht="19.5" hidden="1" customHeight="1">
      <c r="A206" s="172" t="s">
        <v>1785</v>
      </c>
      <c r="B206" s="176">
        <v>46062</v>
      </c>
      <c r="C206" s="172" t="s">
        <v>92</v>
      </c>
      <c r="D206" s="172" t="s">
        <v>24</v>
      </c>
      <c r="E206" s="172" t="s">
        <v>42</v>
      </c>
      <c r="F206" s="172" t="s">
        <v>89</v>
      </c>
      <c r="G206" s="172" t="s">
        <v>84</v>
      </c>
      <c r="H206" s="177">
        <v>1</v>
      </c>
      <c r="I206" s="178">
        <v>2150</v>
      </c>
      <c r="J206" s="176">
        <v>46058</v>
      </c>
      <c r="K206" s="172" t="s">
        <v>93</v>
      </c>
      <c r="L206" s="172" t="s">
        <v>94</v>
      </c>
      <c r="M206" s="179">
        <v>0.43</v>
      </c>
      <c r="N206" s="177"/>
      <c r="O206" s="177">
        <v>39</v>
      </c>
      <c r="P206" s="180">
        <v>-120.82</v>
      </c>
    </row>
    <row r="207" spans="1:16" ht="19.5" hidden="1" customHeight="1">
      <c r="A207" s="172" t="s">
        <v>1785</v>
      </c>
      <c r="B207" s="176">
        <v>46062</v>
      </c>
      <c r="C207" s="172" t="s">
        <v>100</v>
      </c>
      <c r="D207" s="172" t="s">
        <v>101</v>
      </c>
      <c r="E207" s="172" t="s">
        <v>42</v>
      </c>
      <c r="F207" s="172" t="s">
        <v>89</v>
      </c>
      <c r="G207" s="172" t="s">
        <v>84</v>
      </c>
      <c r="H207" s="177">
        <v>1</v>
      </c>
      <c r="I207" s="178">
        <v>2150</v>
      </c>
      <c r="J207" s="176">
        <v>46058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839.96</v>
      </c>
    </row>
    <row r="208" spans="1:16" ht="19.5" hidden="1" customHeight="1">
      <c r="A208" s="172" t="s">
        <v>1785</v>
      </c>
      <c r="B208" s="176">
        <v>46062</v>
      </c>
      <c r="C208" s="172" t="s">
        <v>100</v>
      </c>
      <c r="D208" s="172" t="s">
        <v>102</v>
      </c>
      <c r="E208" s="172" t="s">
        <v>42</v>
      </c>
      <c r="F208" s="172" t="s">
        <v>89</v>
      </c>
      <c r="G208" s="172" t="s">
        <v>84</v>
      </c>
      <c r="H208" s="177">
        <v>1</v>
      </c>
      <c r="I208" s="178">
        <v>2150</v>
      </c>
      <c r="J208" s="176">
        <v>46058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8.4</v>
      </c>
    </row>
    <row r="209" spans="1:16" ht="19.5" hidden="1" customHeight="1">
      <c r="A209" s="172" t="s">
        <v>1785</v>
      </c>
      <c r="B209" s="176">
        <v>46062</v>
      </c>
      <c r="C209" s="172" t="s">
        <v>100</v>
      </c>
      <c r="D209" s="172" t="s">
        <v>103</v>
      </c>
      <c r="E209" s="172" t="s">
        <v>42</v>
      </c>
      <c r="F209" s="172" t="s">
        <v>89</v>
      </c>
      <c r="G209" s="172" t="s">
        <v>84</v>
      </c>
      <c r="H209" s="177">
        <v>1</v>
      </c>
      <c r="I209" s="178">
        <v>2150</v>
      </c>
      <c r="J209" s="176">
        <v>46058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1301.6400000000001</v>
      </c>
    </row>
    <row r="210" spans="1:16" ht="19.5" hidden="1" customHeight="1">
      <c r="A210" s="172" t="s">
        <v>1785</v>
      </c>
      <c r="B210" s="176">
        <v>46062</v>
      </c>
      <c r="C210" s="172" t="s">
        <v>104</v>
      </c>
      <c r="D210" s="172" t="s">
        <v>105</v>
      </c>
      <c r="E210" s="172" t="s">
        <v>42</v>
      </c>
      <c r="F210" s="172" t="s">
        <v>89</v>
      </c>
      <c r="G210" s="172" t="s">
        <v>84</v>
      </c>
      <c r="H210" s="177">
        <v>1</v>
      </c>
      <c r="I210" s="178">
        <v>2150</v>
      </c>
      <c r="J210" s="176">
        <v>46058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-924.5</v>
      </c>
    </row>
    <row r="211" spans="1:16" ht="19.5" hidden="1" customHeight="1">
      <c r="A211" s="172" t="s">
        <v>1785</v>
      </c>
      <c r="B211" s="176">
        <v>46062</v>
      </c>
      <c r="C211" s="172" t="s">
        <v>81</v>
      </c>
      <c r="D211" s="172" t="s">
        <v>95</v>
      </c>
      <c r="E211" s="172" t="s">
        <v>42</v>
      </c>
      <c r="F211" s="172" t="s">
        <v>89</v>
      </c>
      <c r="G211" s="172" t="s">
        <v>84</v>
      </c>
      <c r="H211" s="177">
        <v>1</v>
      </c>
      <c r="I211" s="178">
        <v>2150</v>
      </c>
      <c r="J211" s="176">
        <v>46058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-13.2</v>
      </c>
    </row>
    <row r="212" spans="1:16" ht="19.5" hidden="1" customHeight="1">
      <c r="A212" s="172" t="s">
        <v>1683</v>
      </c>
      <c r="B212" s="176">
        <v>46062</v>
      </c>
      <c r="C212" s="172" t="s">
        <v>92</v>
      </c>
      <c r="D212" s="172" t="s">
        <v>272</v>
      </c>
      <c r="E212" s="172" t="s">
        <v>41</v>
      </c>
      <c r="F212" s="172" t="s">
        <v>83</v>
      </c>
      <c r="G212" s="172" t="s">
        <v>84</v>
      </c>
      <c r="H212" s="177">
        <v>1</v>
      </c>
      <c r="I212" s="178">
        <v>0</v>
      </c>
      <c r="J212" s="176">
        <v>46057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1683</v>
      </c>
      <c r="B213" s="176">
        <v>46062</v>
      </c>
      <c r="C213" s="172" t="s">
        <v>92</v>
      </c>
      <c r="D213" s="172" t="s">
        <v>97</v>
      </c>
      <c r="E213" s="172" t="s">
        <v>41</v>
      </c>
      <c r="F213" s="172" t="s">
        <v>83</v>
      </c>
      <c r="G213" s="172" t="s">
        <v>84</v>
      </c>
      <c r="H213" s="177">
        <v>1</v>
      </c>
      <c r="I213" s="178">
        <v>0</v>
      </c>
      <c r="J213" s="176">
        <v>46057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-46.77</v>
      </c>
    </row>
    <row r="214" spans="1:16" ht="19.5" hidden="1" customHeight="1">
      <c r="A214" s="172" t="s">
        <v>1683</v>
      </c>
      <c r="B214" s="176">
        <v>46062</v>
      </c>
      <c r="C214" s="172" t="s">
        <v>81</v>
      </c>
      <c r="D214" s="172" t="s">
        <v>98</v>
      </c>
      <c r="E214" s="172" t="s">
        <v>41</v>
      </c>
      <c r="F214" s="172" t="s">
        <v>83</v>
      </c>
      <c r="G214" s="172" t="s">
        <v>84</v>
      </c>
      <c r="H214" s="177">
        <v>1</v>
      </c>
      <c r="I214" s="178">
        <v>0</v>
      </c>
      <c r="J214" s="176">
        <v>46057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hidden="1" customHeight="1">
      <c r="A215" s="172" t="s">
        <v>1786</v>
      </c>
      <c r="B215" s="176">
        <v>46062</v>
      </c>
      <c r="C215" s="172" t="s">
        <v>81</v>
      </c>
      <c r="D215" s="172" t="s">
        <v>82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0</v>
      </c>
      <c r="J215" s="176">
        <v>46062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</v>
      </c>
    </row>
    <row r="216" spans="1:16" ht="19.5" hidden="1" customHeight="1">
      <c r="A216" s="172" t="s">
        <v>1785</v>
      </c>
      <c r="B216" s="176">
        <v>46062</v>
      </c>
      <c r="C216" s="172" t="s">
        <v>81</v>
      </c>
      <c r="D216" s="172" t="s">
        <v>82</v>
      </c>
      <c r="E216" s="172" t="s">
        <v>42</v>
      </c>
      <c r="F216" s="172" t="s">
        <v>89</v>
      </c>
      <c r="G216" s="172" t="s">
        <v>84</v>
      </c>
      <c r="H216" s="177">
        <v>1</v>
      </c>
      <c r="I216" s="178">
        <v>0</v>
      </c>
      <c r="J216" s="176">
        <v>46058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-15.96</v>
      </c>
    </row>
    <row r="217" spans="1:16" ht="19.5" hidden="1" customHeight="1">
      <c r="A217" s="172" t="s">
        <v>1787</v>
      </c>
      <c r="B217" s="176">
        <v>46062</v>
      </c>
      <c r="C217" s="172" t="s">
        <v>92</v>
      </c>
      <c r="D217" s="172" t="s">
        <v>24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2350</v>
      </c>
      <c r="J217" s="176">
        <v>46060</v>
      </c>
      <c r="K217" s="172" t="s">
        <v>93</v>
      </c>
      <c r="L217" s="172" t="s">
        <v>94</v>
      </c>
      <c r="M217" s="179">
        <v>0.43</v>
      </c>
      <c r="N217" s="177"/>
      <c r="O217" s="177">
        <v>39</v>
      </c>
      <c r="P217" s="180">
        <v>-125.62</v>
      </c>
    </row>
    <row r="218" spans="1:16" ht="19.5" hidden="1" customHeight="1">
      <c r="A218" s="172" t="s">
        <v>1787</v>
      </c>
      <c r="B218" s="176">
        <v>46062</v>
      </c>
      <c r="C218" s="172" t="s">
        <v>100</v>
      </c>
      <c r="D218" s="172" t="s">
        <v>101</v>
      </c>
      <c r="E218" s="172" t="s">
        <v>43</v>
      </c>
      <c r="F218" s="172" t="s">
        <v>125</v>
      </c>
      <c r="G218" s="172" t="s">
        <v>84</v>
      </c>
      <c r="H218" s="177">
        <v>1</v>
      </c>
      <c r="I218" s="178">
        <v>2350</v>
      </c>
      <c r="J218" s="176">
        <v>46060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894.49</v>
      </c>
    </row>
    <row r="219" spans="1:16" ht="19.5" hidden="1" customHeight="1">
      <c r="A219" s="172" t="s">
        <v>1787</v>
      </c>
      <c r="B219" s="176">
        <v>46062</v>
      </c>
      <c r="C219" s="172" t="s">
        <v>100</v>
      </c>
      <c r="D219" s="172" t="s">
        <v>102</v>
      </c>
      <c r="E219" s="172" t="s">
        <v>43</v>
      </c>
      <c r="F219" s="172" t="s">
        <v>125</v>
      </c>
      <c r="G219" s="172" t="s">
        <v>84</v>
      </c>
      <c r="H219" s="177">
        <v>1</v>
      </c>
      <c r="I219" s="178">
        <v>2350</v>
      </c>
      <c r="J219" s="176">
        <v>46060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8.94</v>
      </c>
    </row>
    <row r="220" spans="1:16" ht="19.5" hidden="1" customHeight="1">
      <c r="A220" s="172" t="s">
        <v>1787</v>
      </c>
      <c r="B220" s="176">
        <v>46062</v>
      </c>
      <c r="C220" s="172" t="s">
        <v>100</v>
      </c>
      <c r="D220" s="172" t="s">
        <v>103</v>
      </c>
      <c r="E220" s="172" t="s">
        <v>43</v>
      </c>
      <c r="F220" s="172" t="s">
        <v>125</v>
      </c>
      <c r="G220" s="172" t="s">
        <v>84</v>
      </c>
      <c r="H220" s="177">
        <v>1</v>
      </c>
      <c r="I220" s="178">
        <v>2350</v>
      </c>
      <c r="J220" s="176">
        <v>46060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1446.57</v>
      </c>
    </row>
    <row r="221" spans="1:16" ht="19.5" hidden="1" customHeight="1">
      <c r="A221" s="172" t="s">
        <v>1787</v>
      </c>
      <c r="B221" s="176">
        <v>46062</v>
      </c>
      <c r="C221" s="172" t="s">
        <v>104</v>
      </c>
      <c r="D221" s="172" t="s">
        <v>105</v>
      </c>
      <c r="E221" s="172" t="s">
        <v>43</v>
      </c>
      <c r="F221" s="172" t="s">
        <v>125</v>
      </c>
      <c r="G221" s="172" t="s">
        <v>84</v>
      </c>
      <c r="H221" s="177">
        <v>1</v>
      </c>
      <c r="I221" s="178">
        <v>2350</v>
      </c>
      <c r="J221" s="176">
        <v>46060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-1010.5</v>
      </c>
    </row>
    <row r="222" spans="1:16" ht="19.5" hidden="1" customHeight="1">
      <c r="A222" s="172" t="s">
        <v>1787</v>
      </c>
      <c r="B222" s="176">
        <v>46062</v>
      </c>
      <c r="C222" s="172" t="s">
        <v>81</v>
      </c>
      <c r="D222" s="172" t="s">
        <v>95</v>
      </c>
      <c r="E222" s="172" t="s">
        <v>43</v>
      </c>
      <c r="F222" s="172" t="s">
        <v>125</v>
      </c>
      <c r="G222" s="172" t="s">
        <v>84</v>
      </c>
      <c r="H222" s="177">
        <v>1</v>
      </c>
      <c r="I222" s="178">
        <v>2350</v>
      </c>
      <c r="J222" s="176">
        <v>46060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-11.15</v>
      </c>
    </row>
    <row r="223" spans="1:16" ht="19.5" hidden="1" customHeight="1">
      <c r="A223" s="172" t="s">
        <v>1787</v>
      </c>
      <c r="B223" s="176">
        <v>46062</v>
      </c>
      <c r="C223" s="172" t="s">
        <v>81</v>
      </c>
      <c r="D223" s="172" t="s">
        <v>82</v>
      </c>
      <c r="E223" s="172" t="s">
        <v>43</v>
      </c>
      <c r="F223" s="172" t="s">
        <v>125</v>
      </c>
      <c r="G223" s="172" t="s">
        <v>84</v>
      </c>
      <c r="H223" s="177">
        <v>1</v>
      </c>
      <c r="I223" s="178">
        <v>0</v>
      </c>
      <c r="J223" s="176">
        <v>46060</v>
      </c>
      <c r="K223" s="172" t="s">
        <v>85</v>
      </c>
      <c r="L223" s="172" t="s">
        <v>85</v>
      </c>
      <c r="M223" s="179">
        <v>0</v>
      </c>
      <c r="N223" s="177"/>
      <c r="O223" s="177"/>
      <c r="P223" s="180">
        <v>-17</v>
      </c>
    </row>
    <row r="224" spans="1:16" ht="19.5" hidden="1" customHeight="1">
      <c r="A224" s="172" t="s">
        <v>1788</v>
      </c>
      <c r="B224" s="176">
        <v>46062</v>
      </c>
      <c r="C224" s="172" t="s">
        <v>92</v>
      </c>
      <c r="D224" s="172" t="s">
        <v>24</v>
      </c>
      <c r="E224" s="172" t="s">
        <v>43</v>
      </c>
      <c r="F224" s="172" t="s">
        <v>125</v>
      </c>
      <c r="G224" s="172" t="s">
        <v>84</v>
      </c>
      <c r="H224" s="177">
        <v>1</v>
      </c>
      <c r="I224" s="178">
        <v>0</v>
      </c>
      <c r="J224" s="176">
        <v>46053</v>
      </c>
      <c r="K224" s="172" t="s">
        <v>93</v>
      </c>
      <c r="L224" s="172" t="s">
        <v>94</v>
      </c>
      <c r="M224" s="179">
        <v>0</v>
      </c>
      <c r="N224" s="177"/>
      <c r="O224" s="177">
        <v>44</v>
      </c>
      <c r="P224" s="180">
        <v>-46.77</v>
      </c>
    </row>
    <row r="225" spans="1:16" ht="19.5" hidden="1" customHeight="1">
      <c r="A225" s="172" t="s">
        <v>1788</v>
      </c>
      <c r="B225" s="176">
        <v>46062</v>
      </c>
      <c r="C225" s="172" t="s">
        <v>81</v>
      </c>
      <c r="D225" s="172" t="s">
        <v>95</v>
      </c>
      <c r="E225" s="172" t="s">
        <v>43</v>
      </c>
      <c r="F225" s="172" t="s">
        <v>125</v>
      </c>
      <c r="G225" s="172" t="s">
        <v>84</v>
      </c>
      <c r="H225" s="177">
        <v>1</v>
      </c>
      <c r="I225" s="178">
        <v>0</v>
      </c>
      <c r="J225" s="176">
        <v>46053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-25</v>
      </c>
    </row>
    <row r="226" spans="1:16" ht="19.5" hidden="1" customHeight="1">
      <c r="A226" s="172" t="s">
        <v>1788</v>
      </c>
      <c r="B226" s="176">
        <v>46062</v>
      </c>
      <c r="C226" s="172" t="s">
        <v>92</v>
      </c>
      <c r="D226" s="172" t="s">
        <v>96</v>
      </c>
      <c r="E226" s="172" t="s">
        <v>43</v>
      </c>
      <c r="F226" s="172" t="s">
        <v>125</v>
      </c>
      <c r="G226" s="172" t="s">
        <v>84</v>
      </c>
      <c r="H226" s="177">
        <v>1</v>
      </c>
      <c r="I226" s="178">
        <v>0</v>
      </c>
      <c r="J226" s="176">
        <v>46053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hidden="1" customHeight="1">
      <c r="A227" s="172" t="s">
        <v>1788</v>
      </c>
      <c r="B227" s="176">
        <v>46062</v>
      </c>
      <c r="C227" s="172" t="s">
        <v>92</v>
      </c>
      <c r="D227" s="172" t="s">
        <v>97</v>
      </c>
      <c r="E227" s="172" t="s">
        <v>43</v>
      </c>
      <c r="F227" s="172" t="s">
        <v>125</v>
      </c>
      <c r="G227" s="172" t="s">
        <v>84</v>
      </c>
      <c r="H227" s="177">
        <v>1</v>
      </c>
      <c r="I227" s="178">
        <v>0</v>
      </c>
      <c r="J227" s="176">
        <v>46053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hidden="1" customHeight="1">
      <c r="A228" s="172" t="s">
        <v>1788</v>
      </c>
      <c r="B228" s="176">
        <v>46062</v>
      </c>
      <c r="C228" s="172" t="s">
        <v>81</v>
      </c>
      <c r="D228" s="172" t="s">
        <v>98</v>
      </c>
      <c r="E228" s="172" t="s">
        <v>43</v>
      </c>
      <c r="F228" s="172" t="s">
        <v>125</v>
      </c>
      <c r="G228" s="172" t="s">
        <v>84</v>
      </c>
      <c r="H228" s="177">
        <v>1</v>
      </c>
      <c r="I228" s="178">
        <v>0</v>
      </c>
      <c r="J228" s="176">
        <v>46053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hidden="1" customHeight="1">
      <c r="A229" s="172" t="s">
        <v>1637</v>
      </c>
      <c r="B229" s="176">
        <v>46062</v>
      </c>
      <c r="C229" s="172" t="s">
        <v>92</v>
      </c>
      <c r="D229" s="172" t="s">
        <v>272</v>
      </c>
      <c r="E229" s="172" t="s">
        <v>55</v>
      </c>
      <c r="F229" s="172" t="s">
        <v>1272</v>
      </c>
      <c r="G229" s="172" t="s">
        <v>84</v>
      </c>
      <c r="H229" s="177">
        <v>1</v>
      </c>
      <c r="I229" s="178">
        <v>0</v>
      </c>
      <c r="J229" s="176">
        <v>46058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1637</v>
      </c>
      <c r="B230" s="176">
        <v>46062</v>
      </c>
      <c r="C230" s="172" t="s">
        <v>92</v>
      </c>
      <c r="D230" s="172" t="s">
        <v>97</v>
      </c>
      <c r="E230" s="172" t="s">
        <v>55</v>
      </c>
      <c r="F230" s="172" t="s">
        <v>1272</v>
      </c>
      <c r="G230" s="172" t="s">
        <v>84</v>
      </c>
      <c r="H230" s="177">
        <v>1</v>
      </c>
      <c r="I230" s="178">
        <v>0</v>
      </c>
      <c r="J230" s="176">
        <v>46058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1637</v>
      </c>
      <c r="B231" s="176">
        <v>46062</v>
      </c>
      <c r="C231" s="172" t="s">
        <v>81</v>
      </c>
      <c r="D231" s="172" t="s">
        <v>98</v>
      </c>
      <c r="E231" s="172" t="s">
        <v>55</v>
      </c>
      <c r="F231" s="172" t="s">
        <v>1272</v>
      </c>
      <c r="G231" s="172" t="s">
        <v>84</v>
      </c>
      <c r="H231" s="177">
        <v>1</v>
      </c>
      <c r="I231" s="178">
        <v>0</v>
      </c>
      <c r="J231" s="176">
        <v>46058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1789</v>
      </c>
      <c r="B232" s="176">
        <v>46062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0</v>
      </c>
      <c r="J232" s="176">
        <v>46050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-56.94</v>
      </c>
    </row>
    <row r="233" spans="1:16" ht="19.5" hidden="1" customHeight="1">
      <c r="A233" s="172" t="s">
        <v>1789</v>
      </c>
      <c r="B233" s="176">
        <v>46062</v>
      </c>
      <c r="C233" s="172" t="s">
        <v>81</v>
      </c>
      <c r="D233" s="172" t="s">
        <v>95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0</v>
      </c>
      <c r="J233" s="176">
        <v>46050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-9.64</v>
      </c>
    </row>
    <row r="234" spans="1:16" ht="19.5" hidden="1" customHeight="1">
      <c r="A234" s="172" t="s">
        <v>1789</v>
      </c>
      <c r="B234" s="176">
        <v>46062</v>
      </c>
      <c r="C234" s="172" t="s">
        <v>92</v>
      </c>
      <c r="D234" s="172" t="s">
        <v>96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0</v>
      </c>
      <c r="J234" s="176">
        <v>46050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1789</v>
      </c>
      <c r="B235" s="176">
        <v>46062</v>
      </c>
      <c r="C235" s="172" t="s">
        <v>92</v>
      </c>
      <c r="D235" s="172" t="s">
        <v>97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46050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-56.94</v>
      </c>
    </row>
    <row r="236" spans="1:16" ht="19.5" hidden="1" customHeight="1">
      <c r="A236" s="172" t="s">
        <v>1789</v>
      </c>
      <c r="B236" s="176">
        <v>46062</v>
      </c>
      <c r="C236" s="172" t="s">
        <v>81</v>
      </c>
      <c r="D236" s="172" t="s">
        <v>98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46050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1552</v>
      </c>
      <c r="B237" s="176">
        <v>46062</v>
      </c>
      <c r="C237" s="172" t="s">
        <v>109</v>
      </c>
      <c r="D237" s="172" t="s">
        <v>139</v>
      </c>
      <c r="E237" s="172" t="s">
        <v>85</v>
      </c>
      <c r="F237" s="172" t="s">
        <v>85</v>
      </c>
      <c r="G237" s="172" t="s">
        <v>85</v>
      </c>
      <c r="H237" s="177">
        <v>0</v>
      </c>
      <c r="I237" s="178">
        <v>0</v>
      </c>
      <c r="J237" s="176">
        <v>46062</v>
      </c>
      <c r="K237" s="172" t="s">
        <v>85</v>
      </c>
      <c r="L237" s="172" t="s">
        <v>85</v>
      </c>
      <c r="M237" s="179">
        <v>0</v>
      </c>
      <c r="N237" s="177"/>
      <c r="O237" s="177"/>
      <c r="P237" s="180">
        <v>-222.48</v>
      </c>
    </row>
    <row r="238" spans="1:16" ht="19.5" hidden="1" customHeight="1">
      <c r="A238" s="172" t="s">
        <v>1553</v>
      </c>
      <c r="B238" s="176">
        <v>46062</v>
      </c>
      <c r="C238" s="172" t="s">
        <v>109</v>
      </c>
      <c r="D238" s="172" t="s">
        <v>139</v>
      </c>
      <c r="E238" s="172" t="s">
        <v>85</v>
      </c>
      <c r="F238" s="172" t="s">
        <v>85</v>
      </c>
      <c r="G238" s="172" t="s">
        <v>85</v>
      </c>
      <c r="H238" s="177">
        <v>0</v>
      </c>
      <c r="I238" s="178">
        <v>0</v>
      </c>
      <c r="J238" s="176">
        <v>46062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-416.47</v>
      </c>
    </row>
    <row r="239" spans="1:16" ht="19.5" hidden="1" customHeight="1">
      <c r="A239" s="172" t="s">
        <v>141</v>
      </c>
      <c r="B239" s="176">
        <v>46062</v>
      </c>
      <c r="C239" s="172" t="s">
        <v>109</v>
      </c>
      <c r="D239" s="172" t="s">
        <v>139</v>
      </c>
      <c r="E239" s="172" t="s">
        <v>85</v>
      </c>
      <c r="F239" s="172" t="s">
        <v>85</v>
      </c>
      <c r="G239" s="172" t="s">
        <v>85</v>
      </c>
      <c r="H239" s="177">
        <v>0</v>
      </c>
      <c r="I239" s="178">
        <v>0</v>
      </c>
      <c r="J239" s="176">
        <v>46062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-447.45</v>
      </c>
    </row>
    <row r="240" spans="1:16" ht="19.5" hidden="1" customHeight="1">
      <c r="A240" s="172" t="s">
        <v>145</v>
      </c>
      <c r="B240" s="176">
        <v>46062</v>
      </c>
      <c r="C240" s="172" t="s">
        <v>109</v>
      </c>
      <c r="D240" s="172" t="s">
        <v>139</v>
      </c>
      <c r="E240" s="172" t="s">
        <v>85</v>
      </c>
      <c r="F240" s="172" t="s">
        <v>85</v>
      </c>
      <c r="G240" s="172" t="s">
        <v>85</v>
      </c>
      <c r="H240" s="177">
        <v>0</v>
      </c>
      <c r="I240" s="178">
        <v>0</v>
      </c>
      <c r="J240" s="176">
        <v>46062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-712.69</v>
      </c>
    </row>
    <row r="241" spans="1:16" ht="19.5" hidden="1" customHeight="1">
      <c r="A241" s="172" t="s">
        <v>144</v>
      </c>
      <c r="B241" s="176">
        <v>46062</v>
      </c>
      <c r="C241" s="172" t="s">
        <v>109</v>
      </c>
      <c r="D241" s="172" t="s">
        <v>139</v>
      </c>
      <c r="E241" s="172" t="s">
        <v>85</v>
      </c>
      <c r="F241" s="172" t="s">
        <v>85</v>
      </c>
      <c r="G241" s="172" t="s">
        <v>85</v>
      </c>
      <c r="H241" s="177">
        <v>0</v>
      </c>
      <c r="I241" s="178">
        <v>0</v>
      </c>
      <c r="J241" s="176">
        <v>46062</v>
      </c>
      <c r="K241" s="172" t="s">
        <v>85</v>
      </c>
      <c r="L241" s="172" t="s">
        <v>85</v>
      </c>
      <c r="M241" s="179">
        <v>0</v>
      </c>
      <c r="N241" s="177"/>
      <c r="O241" s="177"/>
      <c r="P241" s="180">
        <v>-284.64</v>
      </c>
    </row>
    <row r="242" spans="1:16" ht="19.5" hidden="1" customHeight="1">
      <c r="A242" s="172" t="s">
        <v>138</v>
      </c>
      <c r="B242" s="176">
        <v>46062</v>
      </c>
      <c r="C242" s="172" t="s">
        <v>109</v>
      </c>
      <c r="D242" s="172" t="s">
        <v>139</v>
      </c>
      <c r="E242" s="172" t="s">
        <v>85</v>
      </c>
      <c r="F242" s="172" t="s">
        <v>85</v>
      </c>
      <c r="G242" s="172" t="s">
        <v>85</v>
      </c>
      <c r="H242" s="177">
        <v>0</v>
      </c>
      <c r="I242" s="178">
        <v>0</v>
      </c>
      <c r="J242" s="176">
        <v>46062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-1152.56</v>
      </c>
    </row>
    <row r="243" spans="1:16" ht="19.5" hidden="1" customHeight="1">
      <c r="A243" s="172" t="s">
        <v>142</v>
      </c>
      <c r="B243" s="176">
        <v>46062</v>
      </c>
      <c r="C243" s="172" t="s">
        <v>109</v>
      </c>
      <c r="D243" s="172" t="s">
        <v>143</v>
      </c>
      <c r="E243" s="172" t="s">
        <v>85</v>
      </c>
      <c r="F243" s="172" t="s">
        <v>85</v>
      </c>
      <c r="G243" s="172" t="s">
        <v>85</v>
      </c>
      <c r="H243" s="177">
        <v>0</v>
      </c>
      <c r="I243" s="178">
        <v>0</v>
      </c>
      <c r="J243" s="176">
        <v>46062</v>
      </c>
      <c r="K243" s="172" t="s">
        <v>85</v>
      </c>
      <c r="L243" s="172" t="s">
        <v>85</v>
      </c>
      <c r="M243" s="179">
        <v>0</v>
      </c>
      <c r="N243" s="177"/>
      <c r="O243" s="177"/>
      <c r="P243" s="180">
        <v>-4958.5</v>
      </c>
    </row>
    <row r="244" spans="1:16" ht="19.5" hidden="1" customHeight="1">
      <c r="A244" s="172" t="s">
        <v>1790</v>
      </c>
      <c r="B244" s="176">
        <v>46063</v>
      </c>
      <c r="C244" s="172" t="s">
        <v>81</v>
      </c>
      <c r="D244" s="172" t="s">
        <v>82</v>
      </c>
      <c r="E244" s="172" t="s">
        <v>59</v>
      </c>
      <c r="F244" s="172" t="s">
        <v>1386</v>
      </c>
      <c r="G244" s="172" t="s">
        <v>84</v>
      </c>
      <c r="H244" s="177">
        <v>1</v>
      </c>
      <c r="I244" s="178">
        <v>0</v>
      </c>
      <c r="J244" s="176">
        <v>46063</v>
      </c>
      <c r="K244" s="172" t="s">
        <v>85</v>
      </c>
      <c r="L244" s="172" t="s">
        <v>85</v>
      </c>
      <c r="M244" s="179">
        <v>0</v>
      </c>
      <c r="N244" s="177"/>
      <c r="O244" s="177"/>
      <c r="P244" s="180">
        <v>-20.83</v>
      </c>
    </row>
    <row r="245" spans="1:16" ht="19.5" hidden="1" customHeight="1">
      <c r="A245" s="172" t="s">
        <v>1791</v>
      </c>
      <c r="B245" s="176">
        <v>46063</v>
      </c>
      <c r="C245" s="172" t="s">
        <v>92</v>
      </c>
      <c r="D245" s="172" t="s">
        <v>96</v>
      </c>
      <c r="E245" s="172" t="s">
        <v>55</v>
      </c>
      <c r="F245" s="172" t="s">
        <v>1272</v>
      </c>
      <c r="G245" s="172" t="s">
        <v>84</v>
      </c>
      <c r="H245" s="177">
        <v>1</v>
      </c>
      <c r="I245" s="178">
        <v>0</v>
      </c>
      <c r="J245" s="176">
        <v>46053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hidden="1" customHeight="1">
      <c r="A246" s="172" t="s">
        <v>1791</v>
      </c>
      <c r="B246" s="176">
        <v>46063</v>
      </c>
      <c r="C246" s="172" t="s">
        <v>92</v>
      </c>
      <c r="D246" s="172" t="s">
        <v>97</v>
      </c>
      <c r="E246" s="172" t="s">
        <v>55</v>
      </c>
      <c r="F246" s="172" t="s">
        <v>1272</v>
      </c>
      <c r="G246" s="172" t="s">
        <v>84</v>
      </c>
      <c r="H246" s="177">
        <v>1</v>
      </c>
      <c r="I246" s="178">
        <v>0</v>
      </c>
      <c r="J246" s="176">
        <v>46053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-56.94</v>
      </c>
    </row>
    <row r="247" spans="1:16" ht="19.5" hidden="1" customHeight="1">
      <c r="A247" s="172" t="s">
        <v>1791</v>
      </c>
      <c r="B247" s="176">
        <v>46063</v>
      </c>
      <c r="C247" s="172" t="s">
        <v>81</v>
      </c>
      <c r="D247" s="172" t="s">
        <v>98</v>
      </c>
      <c r="E247" s="172" t="s">
        <v>55</v>
      </c>
      <c r="F247" s="172" t="s">
        <v>1272</v>
      </c>
      <c r="G247" s="172" t="s">
        <v>84</v>
      </c>
      <c r="H247" s="177">
        <v>1</v>
      </c>
      <c r="I247" s="178">
        <v>0</v>
      </c>
      <c r="J247" s="176">
        <v>46053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-15</v>
      </c>
    </row>
    <row r="248" spans="1:16" ht="19.5" hidden="1" customHeight="1">
      <c r="A248" s="172" t="s">
        <v>1791</v>
      </c>
      <c r="B248" s="176">
        <v>46063</v>
      </c>
      <c r="C248" s="172" t="s">
        <v>92</v>
      </c>
      <c r="D248" s="172" t="s">
        <v>24</v>
      </c>
      <c r="E248" s="172" t="s">
        <v>55</v>
      </c>
      <c r="F248" s="172" t="s">
        <v>1272</v>
      </c>
      <c r="G248" s="172" t="s">
        <v>84</v>
      </c>
      <c r="H248" s="177">
        <v>1</v>
      </c>
      <c r="I248" s="178">
        <v>0</v>
      </c>
      <c r="J248" s="176">
        <v>46053</v>
      </c>
      <c r="K248" s="172" t="s">
        <v>93</v>
      </c>
      <c r="L248" s="172" t="s">
        <v>94</v>
      </c>
      <c r="M248" s="179">
        <v>0</v>
      </c>
      <c r="N248" s="177"/>
      <c r="O248" s="177">
        <v>44</v>
      </c>
      <c r="P248" s="180">
        <v>-56.94</v>
      </c>
    </row>
    <row r="249" spans="1:16" ht="19.5" hidden="1" customHeight="1">
      <c r="A249" s="172" t="s">
        <v>1791</v>
      </c>
      <c r="B249" s="176">
        <v>46063</v>
      </c>
      <c r="C249" s="172" t="s">
        <v>81</v>
      </c>
      <c r="D249" s="172" t="s">
        <v>95</v>
      </c>
      <c r="E249" s="172" t="s">
        <v>55</v>
      </c>
      <c r="F249" s="172" t="s">
        <v>1272</v>
      </c>
      <c r="G249" s="172" t="s">
        <v>84</v>
      </c>
      <c r="H249" s="177">
        <v>1</v>
      </c>
      <c r="I249" s="178">
        <v>0</v>
      </c>
      <c r="J249" s="176">
        <v>46053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-10.52</v>
      </c>
    </row>
    <row r="250" spans="1:16" ht="19.5" hidden="1" customHeight="1">
      <c r="A250" s="172" t="s">
        <v>1792</v>
      </c>
      <c r="B250" s="176">
        <v>46063</v>
      </c>
      <c r="C250" s="172" t="s">
        <v>92</v>
      </c>
      <c r="D250" s="172" t="s">
        <v>96</v>
      </c>
      <c r="E250" s="172" t="s">
        <v>42</v>
      </c>
      <c r="F250" s="172" t="s">
        <v>89</v>
      </c>
      <c r="G250" s="172" t="s">
        <v>84</v>
      </c>
      <c r="H250" s="177">
        <v>1</v>
      </c>
      <c r="I250" s="178">
        <v>0</v>
      </c>
      <c r="J250" s="176">
        <v>46057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0</v>
      </c>
    </row>
    <row r="251" spans="1:16" ht="19.5" hidden="1" customHeight="1">
      <c r="A251" s="172" t="s">
        <v>1792</v>
      </c>
      <c r="B251" s="176">
        <v>46063</v>
      </c>
      <c r="C251" s="172" t="s">
        <v>92</v>
      </c>
      <c r="D251" s="172" t="s">
        <v>97</v>
      </c>
      <c r="E251" s="172" t="s">
        <v>42</v>
      </c>
      <c r="F251" s="172" t="s">
        <v>89</v>
      </c>
      <c r="G251" s="172" t="s">
        <v>84</v>
      </c>
      <c r="H251" s="177">
        <v>1</v>
      </c>
      <c r="I251" s="178">
        <v>0</v>
      </c>
      <c r="J251" s="176">
        <v>46057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-46.77</v>
      </c>
    </row>
    <row r="252" spans="1:16" ht="19.5" hidden="1" customHeight="1">
      <c r="A252" s="172" t="s">
        <v>1792</v>
      </c>
      <c r="B252" s="176">
        <v>46063</v>
      </c>
      <c r="C252" s="172" t="s">
        <v>81</v>
      </c>
      <c r="D252" s="172" t="s">
        <v>98</v>
      </c>
      <c r="E252" s="172" t="s">
        <v>42</v>
      </c>
      <c r="F252" s="172" t="s">
        <v>89</v>
      </c>
      <c r="G252" s="172" t="s">
        <v>84</v>
      </c>
      <c r="H252" s="177">
        <v>1</v>
      </c>
      <c r="I252" s="178">
        <v>0</v>
      </c>
      <c r="J252" s="176">
        <v>46057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-15</v>
      </c>
    </row>
    <row r="253" spans="1:16" ht="19.5" hidden="1" customHeight="1">
      <c r="A253" s="172" t="s">
        <v>1792</v>
      </c>
      <c r="B253" s="176">
        <v>46063</v>
      </c>
      <c r="C253" s="172" t="s">
        <v>92</v>
      </c>
      <c r="D253" s="172" t="s">
        <v>24</v>
      </c>
      <c r="E253" s="172" t="s">
        <v>42</v>
      </c>
      <c r="F253" s="172" t="s">
        <v>89</v>
      </c>
      <c r="G253" s="172" t="s">
        <v>84</v>
      </c>
      <c r="H253" s="177">
        <v>1</v>
      </c>
      <c r="I253" s="178">
        <v>0</v>
      </c>
      <c r="J253" s="176">
        <v>46057</v>
      </c>
      <c r="K253" s="172" t="s">
        <v>93</v>
      </c>
      <c r="L253" s="172" t="s">
        <v>94</v>
      </c>
      <c r="M253" s="179">
        <v>0</v>
      </c>
      <c r="N253" s="177"/>
      <c r="O253" s="177">
        <v>40</v>
      </c>
      <c r="P253" s="180">
        <v>-46.77</v>
      </c>
    </row>
    <row r="254" spans="1:16" ht="19.5" hidden="1" customHeight="1">
      <c r="A254" s="172" t="s">
        <v>1792</v>
      </c>
      <c r="B254" s="176">
        <v>46063</v>
      </c>
      <c r="C254" s="172" t="s">
        <v>81</v>
      </c>
      <c r="D254" s="172" t="s">
        <v>95</v>
      </c>
      <c r="E254" s="172" t="s">
        <v>42</v>
      </c>
      <c r="F254" s="172" t="s">
        <v>89</v>
      </c>
      <c r="G254" s="172" t="s">
        <v>84</v>
      </c>
      <c r="H254" s="177">
        <v>1</v>
      </c>
      <c r="I254" s="178">
        <v>0</v>
      </c>
      <c r="J254" s="176">
        <v>46057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-12.53</v>
      </c>
    </row>
    <row r="255" spans="1:16" ht="19.5" hidden="1" customHeight="1">
      <c r="A255" s="172" t="s">
        <v>1793</v>
      </c>
      <c r="B255" s="176">
        <v>46063</v>
      </c>
      <c r="C255" s="172" t="s">
        <v>92</v>
      </c>
      <c r="D255" s="172" t="s">
        <v>96</v>
      </c>
      <c r="E255" s="172" t="s">
        <v>38</v>
      </c>
      <c r="F255" s="172" t="s">
        <v>87</v>
      </c>
      <c r="G255" s="172" t="s">
        <v>84</v>
      </c>
      <c r="H255" s="177">
        <v>1</v>
      </c>
      <c r="I255" s="178">
        <v>0</v>
      </c>
      <c r="J255" s="176">
        <v>46058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0</v>
      </c>
    </row>
    <row r="256" spans="1:16" ht="19.5" hidden="1" customHeight="1">
      <c r="A256" s="172" t="s">
        <v>1793</v>
      </c>
      <c r="B256" s="176">
        <v>46063</v>
      </c>
      <c r="C256" s="172" t="s">
        <v>92</v>
      </c>
      <c r="D256" s="172" t="s">
        <v>97</v>
      </c>
      <c r="E256" s="172" t="s">
        <v>38</v>
      </c>
      <c r="F256" s="172" t="s">
        <v>87</v>
      </c>
      <c r="G256" s="172" t="s">
        <v>84</v>
      </c>
      <c r="H256" s="177">
        <v>1</v>
      </c>
      <c r="I256" s="178">
        <v>0</v>
      </c>
      <c r="J256" s="176">
        <v>46058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-46.77</v>
      </c>
    </row>
    <row r="257" spans="1:16" ht="19.5" hidden="1" customHeight="1">
      <c r="A257" s="172" t="s">
        <v>1793</v>
      </c>
      <c r="B257" s="176">
        <v>46063</v>
      </c>
      <c r="C257" s="172" t="s">
        <v>81</v>
      </c>
      <c r="D257" s="172" t="s">
        <v>98</v>
      </c>
      <c r="E257" s="172" t="s">
        <v>38</v>
      </c>
      <c r="F257" s="172" t="s">
        <v>87</v>
      </c>
      <c r="G257" s="172" t="s">
        <v>84</v>
      </c>
      <c r="H257" s="177">
        <v>1</v>
      </c>
      <c r="I257" s="178">
        <v>0</v>
      </c>
      <c r="J257" s="176">
        <v>46058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-15</v>
      </c>
    </row>
    <row r="258" spans="1:16" ht="19.5" hidden="1" customHeight="1">
      <c r="A258" s="172" t="s">
        <v>1793</v>
      </c>
      <c r="B258" s="176">
        <v>46063</v>
      </c>
      <c r="C258" s="172" t="s">
        <v>92</v>
      </c>
      <c r="D258" s="172" t="s">
        <v>24</v>
      </c>
      <c r="E258" s="172" t="s">
        <v>38</v>
      </c>
      <c r="F258" s="172" t="s">
        <v>87</v>
      </c>
      <c r="G258" s="172" t="s">
        <v>84</v>
      </c>
      <c r="H258" s="177">
        <v>1</v>
      </c>
      <c r="I258" s="178">
        <v>0</v>
      </c>
      <c r="J258" s="176">
        <v>46058</v>
      </c>
      <c r="K258" s="172" t="s">
        <v>93</v>
      </c>
      <c r="L258" s="172" t="s">
        <v>94</v>
      </c>
      <c r="M258" s="179">
        <v>0</v>
      </c>
      <c r="N258" s="177"/>
      <c r="O258" s="177">
        <v>39</v>
      </c>
      <c r="P258" s="180">
        <v>-46.77</v>
      </c>
    </row>
    <row r="259" spans="1:16" ht="19.5" hidden="1" customHeight="1">
      <c r="A259" s="172" t="s">
        <v>1793</v>
      </c>
      <c r="B259" s="176">
        <v>46063</v>
      </c>
      <c r="C259" s="172" t="s">
        <v>81</v>
      </c>
      <c r="D259" s="172" t="s">
        <v>95</v>
      </c>
      <c r="E259" s="172" t="s">
        <v>38</v>
      </c>
      <c r="F259" s="172" t="s">
        <v>87</v>
      </c>
      <c r="G259" s="172" t="s">
        <v>84</v>
      </c>
      <c r="H259" s="177">
        <v>1</v>
      </c>
      <c r="I259" s="178">
        <v>0</v>
      </c>
      <c r="J259" s="176">
        <v>46058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hidden="1" customHeight="1">
      <c r="A260" s="172" t="s">
        <v>1794</v>
      </c>
      <c r="B260" s="176">
        <v>46063</v>
      </c>
      <c r="C260" s="172" t="s">
        <v>92</v>
      </c>
      <c r="D260" s="172" t="s">
        <v>24</v>
      </c>
      <c r="E260" s="172" t="s">
        <v>38</v>
      </c>
      <c r="F260" s="172" t="s">
        <v>87</v>
      </c>
      <c r="G260" s="172" t="s">
        <v>84</v>
      </c>
      <c r="H260" s="177">
        <v>1</v>
      </c>
      <c r="I260" s="178">
        <v>0</v>
      </c>
      <c r="J260" s="176">
        <v>46054</v>
      </c>
      <c r="K260" s="172" t="s">
        <v>93</v>
      </c>
      <c r="L260" s="172" t="s">
        <v>94</v>
      </c>
      <c r="M260" s="179">
        <v>0</v>
      </c>
      <c r="N260" s="177"/>
      <c r="O260" s="177">
        <v>43</v>
      </c>
      <c r="P260" s="180">
        <v>-46.77</v>
      </c>
    </row>
    <row r="261" spans="1:16" ht="19.5" hidden="1" customHeight="1">
      <c r="A261" s="172" t="s">
        <v>1794</v>
      </c>
      <c r="B261" s="176">
        <v>46063</v>
      </c>
      <c r="C261" s="172" t="s">
        <v>81</v>
      </c>
      <c r="D261" s="172" t="s">
        <v>95</v>
      </c>
      <c r="E261" s="172" t="s">
        <v>38</v>
      </c>
      <c r="F261" s="172" t="s">
        <v>87</v>
      </c>
      <c r="G261" s="172" t="s">
        <v>84</v>
      </c>
      <c r="H261" s="177">
        <v>1</v>
      </c>
      <c r="I261" s="178">
        <v>0</v>
      </c>
      <c r="J261" s="176">
        <v>46054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-25</v>
      </c>
    </row>
    <row r="262" spans="1:16" ht="19.5" hidden="1" customHeight="1">
      <c r="A262" s="172" t="s">
        <v>1794</v>
      </c>
      <c r="B262" s="176">
        <v>46063</v>
      </c>
      <c r="C262" s="172" t="s">
        <v>92</v>
      </c>
      <c r="D262" s="172" t="s">
        <v>96</v>
      </c>
      <c r="E262" s="172" t="s">
        <v>38</v>
      </c>
      <c r="F262" s="172" t="s">
        <v>87</v>
      </c>
      <c r="G262" s="172" t="s">
        <v>84</v>
      </c>
      <c r="H262" s="177">
        <v>1</v>
      </c>
      <c r="I262" s="178">
        <v>0</v>
      </c>
      <c r="J262" s="176">
        <v>46054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0</v>
      </c>
    </row>
    <row r="263" spans="1:16" ht="19.5" hidden="1" customHeight="1">
      <c r="A263" s="172" t="s">
        <v>1794</v>
      </c>
      <c r="B263" s="176">
        <v>46063</v>
      </c>
      <c r="C263" s="172" t="s">
        <v>92</v>
      </c>
      <c r="D263" s="172" t="s">
        <v>97</v>
      </c>
      <c r="E263" s="172" t="s">
        <v>38</v>
      </c>
      <c r="F263" s="172" t="s">
        <v>87</v>
      </c>
      <c r="G263" s="172" t="s">
        <v>84</v>
      </c>
      <c r="H263" s="177">
        <v>1</v>
      </c>
      <c r="I263" s="178">
        <v>0</v>
      </c>
      <c r="J263" s="176">
        <v>46054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-46.77</v>
      </c>
    </row>
    <row r="264" spans="1:16" ht="19.5" customHeight="1">
      <c r="A264" s="172" t="s">
        <v>85</v>
      </c>
      <c r="B264" s="176">
        <v>46063</v>
      </c>
      <c r="C264" s="172" t="s">
        <v>109</v>
      </c>
      <c r="D264" s="172" t="s">
        <v>110</v>
      </c>
      <c r="E264" s="172" t="s">
        <v>85</v>
      </c>
      <c r="F264" s="172" t="s">
        <v>85</v>
      </c>
      <c r="G264" s="172" t="s">
        <v>1795</v>
      </c>
      <c r="H264" s="177">
        <v>0</v>
      </c>
      <c r="I264" s="178">
        <v>0</v>
      </c>
      <c r="J264" s="176">
        <v>46063</v>
      </c>
      <c r="K264" s="172" t="s">
        <v>85</v>
      </c>
      <c r="L264" s="172" t="s">
        <v>85</v>
      </c>
      <c r="M264" s="179">
        <v>0</v>
      </c>
      <c r="N264" s="177"/>
      <c r="O264" s="177"/>
      <c r="P264" s="180">
        <v>-150</v>
      </c>
    </row>
    <row r="265" spans="1:16" ht="19.5" hidden="1" customHeight="1">
      <c r="A265" s="172" t="s">
        <v>1796</v>
      </c>
      <c r="B265" s="176">
        <v>46063</v>
      </c>
      <c r="C265" s="172" t="s">
        <v>81</v>
      </c>
      <c r="D265" s="172" t="s">
        <v>82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0</v>
      </c>
      <c r="J265" s="176">
        <v>46063</v>
      </c>
      <c r="K265" s="172" t="s">
        <v>85</v>
      </c>
      <c r="L265" s="172" t="s">
        <v>85</v>
      </c>
      <c r="M265" s="179">
        <v>0</v>
      </c>
      <c r="N265" s="177"/>
      <c r="O265" s="177"/>
      <c r="P265" s="180">
        <v>-19.52</v>
      </c>
    </row>
    <row r="266" spans="1:16" ht="19.5" hidden="1" customHeight="1">
      <c r="A266" s="172" t="s">
        <v>1797</v>
      </c>
      <c r="B266" s="176">
        <v>46063</v>
      </c>
      <c r="C266" s="172" t="s">
        <v>92</v>
      </c>
      <c r="D266" s="172" t="s">
        <v>24</v>
      </c>
      <c r="E266" s="172" t="s">
        <v>43</v>
      </c>
      <c r="F266" s="172" t="s">
        <v>125</v>
      </c>
      <c r="G266" s="172" t="s">
        <v>84</v>
      </c>
      <c r="H266" s="177">
        <v>1</v>
      </c>
      <c r="I266" s="178">
        <v>1750</v>
      </c>
      <c r="J266" s="176">
        <v>46055</v>
      </c>
      <c r="K266" s="172" t="s">
        <v>93</v>
      </c>
      <c r="L266" s="172" t="s">
        <v>94</v>
      </c>
      <c r="M266" s="179">
        <v>0.43</v>
      </c>
      <c r="N266" s="177"/>
      <c r="O266" s="177">
        <v>41</v>
      </c>
      <c r="P266" s="180">
        <v>-119.28</v>
      </c>
    </row>
    <row r="267" spans="1:16" ht="19.5" hidden="1" customHeight="1">
      <c r="A267" s="172" t="s">
        <v>1797</v>
      </c>
      <c r="B267" s="176">
        <v>46063</v>
      </c>
      <c r="C267" s="172" t="s">
        <v>100</v>
      </c>
      <c r="D267" s="172" t="s">
        <v>101</v>
      </c>
      <c r="E267" s="172" t="s">
        <v>43</v>
      </c>
      <c r="F267" s="172" t="s">
        <v>125</v>
      </c>
      <c r="G267" s="172" t="s">
        <v>84</v>
      </c>
      <c r="H267" s="177">
        <v>1</v>
      </c>
      <c r="I267" s="178">
        <v>1750</v>
      </c>
      <c r="J267" s="176">
        <v>46055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619.04999999999995</v>
      </c>
    </row>
    <row r="268" spans="1:16" ht="19.5" hidden="1" customHeight="1">
      <c r="A268" s="172" t="s">
        <v>1797</v>
      </c>
      <c r="B268" s="176">
        <v>46063</v>
      </c>
      <c r="C268" s="172" t="s">
        <v>100</v>
      </c>
      <c r="D268" s="172" t="s">
        <v>102</v>
      </c>
      <c r="E268" s="172" t="s">
        <v>43</v>
      </c>
      <c r="F268" s="172" t="s">
        <v>125</v>
      </c>
      <c r="G268" s="172" t="s">
        <v>84</v>
      </c>
      <c r="H268" s="177">
        <v>1</v>
      </c>
      <c r="I268" s="178">
        <v>1750</v>
      </c>
      <c r="J268" s="176">
        <v>46055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6.19</v>
      </c>
    </row>
    <row r="269" spans="1:16" ht="19.5" hidden="1" customHeight="1">
      <c r="A269" s="172" t="s">
        <v>1797</v>
      </c>
      <c r="B269" s="176">
        <v>46063</v>
      </c>
      <c r="C269" s="172" t="s">
        <v>100</v>
      </c>
      <c r="D269" s="172" t="s">
        <v>103</v>
      </c>
      <c r="E269" s="172" t="s">
        <v>43</v>
      </c>
      <c r="F269" s="172" t="s">
        <v>125</v>
      </c>
      <c r="G269" s="172" t="s">
        <v>84</v>
      </c>
      <c r="H269" s="177">
        <v>1</v>
      </c>
      <c r="I269" s="178">
        <v>1750</v>
      </c>
      <c r="J269" s="176">
        <v>46055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1124.76</v>
      </c>
    </row>
    <row r="270" spans="1:16" ht="19.5" hidden="1" customHeight="1">
      <c r="A270" s="172" t="s">
        <v>1797</v>
      </c>
      <c r="B270" s="176">
        <v>46063</v>
      </c>
      <c r="C270" s="172" t="s">
        <v>104</v>
      </c>
      <c r="D270" s="172" t="s">
        <v>105</v>
      </c>
      <c r="E270" s="172" t="s">
        <v>43</v>
      </c>
      <c r="F270" s="172" t="s">
        <v>125</v>
      </c>
      <c r="G270" s="172" t="s">
        <v>84</v>
      </c>
      <c r="H270" s="177">
        <v>1</v>
      </c>
      <c r="I270" s="178">
        <v>1750</v>
      </c>
      <c r="J270" s="176">
        <v>46055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-752.5</v>
      </c>
    </row>
    <row r="271" spans="1:16" ht="19.5" hidden="1" customHeight="1">
      <c r="A271" s="172" t="s">
        <v>1797</v>
      </c>
      <c r="B271" s="176">
        <v>46063</v>
      </c>
      <c r="C271" s="172" t="s">
        <v>81</v>
      </c>
      <c r="D271" s="172" t="s">
        <v>95</v>
      </c>
      <c r="E271" s="172" t="s">
        <v>43</v>
      </c>
      <c r="F271" s="172" t="s">
        <v>125</v>
      </c>
      <c r="G271" s="172" t="s">
        <v>84</v>
      </c>
      <c r="H271" s="177">
        <v>1</v>
      </c>
      <c r="I271" s="178">
        <v>1750</v>
      </c>
      <c r="J271" s="176">
        <v>46055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-13.87</v>
      </c>
    </row>
    <row r="272" spans="1:16" ht="19.5" hidden="1" customHeight="1">
      <c r="A272" s="172" t="s">
        <v>1798</v>
      </c>
      <c r="B272" s="176">
        <v>46063</v>
      </c>
      <c r="C272" s="172" t="s">
        <v>81</v>
      </c>
      <c r="D272" s="172" t="s">
        <v>82</v>
      </c>
      <c r="E272" s="172" t="s">
        <v>43</v>
      </c>
      <c r="F272" s="172" t="s">
        <v>125</v>
      </c>
      <c r="G272" s="172" t="s">
        <v>84</v>
      </c>
      <c r="H272" s="177">
        <v>1</v>
      </c>
      <c r="I272" s="178">
        <v>0</v>
      </c>
      <c r="J272" s="176">
        <v>46063</v>
      </c>
      <c r="K272" s="172" t="s">
        <v>85</v>
      </c>
      <c r="L272" s="172" t="s">
        <v>85</v>
      </c>
      <c r="M272" s="179">
        <v>0</v>
      </c>
      <c r="N272" s="177"/>
      <c r="O272" s="177"/>
      <c r="P272" s="180">
        <v>-16.25</v>
      </c>
    </row>
    <row r="273" spans="1:16" ht="19.5" hidden="1" customHeight="1">
      <c r="A273" s="172" t="s">
        <v>1799</v>
      </c>
      <c r="B273" s="176">
        <v>46063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2150</v>
      </c>
      <c r="J273" s="176">
        <v>46061</v>
      </c>
      <c r="K273" s="172" t="s">
        <v>93</v>
      </c>
      <c r="L273" s="172" t="s">
        <v>94</v>
      </c>
      <c r="M273" s="179">
        <v>0.43</v>
      </c>
      <c r="N273" s="177"/>
      <c r="O273" s="177">
        <v>39</v>
      </c>
      <c r="P273" s="180">
        <v>-135.87</v>
      </c>
    </row>
    <row r="274" spans="1:16" ht="19.5" hidden="1" customHeight="1">
      <c r="A274" s="172" t="s">
        <v>1799</v>
      </c>
      <c r="B274" s="176">
        <v>46063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2150</v>
      </c>
      <c r="J274" s="176">
        <v>46061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810.48</v>
      </c>
    </row>
    <row r="275" spans="1:16" ht="19.5" hidden="1" customHeight="1">
      <c r="A275" s="172" t="s">
        <v>1799</v>
      </c>
      <c r="B275" s="176">
        <v>46063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2150</v>
      </c>
      <c r="J275" s="176">
        <v>46061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8.1</v>
      </c>
    </row>
    <row r="276" spans="1:16" ht="19.5" hidden="1" customHeight="1">
      <c r="A276" s="172" t="s">
        <v>1799</v>
      </c>
      <c r="B276" s="176">
        <v>46063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2150</v>
      </c>
      <c r="J276" s="176">
        <v>46061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1331.42</v>
      </c>
    </row>
    <row r="277" spans="1:16" ht="19.5" hidden="1" customHeight="1">
      <c r="A277" s="172" t="s">
        <v>1799</v>
      </c>
      <c r="B277" s="176">
        <v>46063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2150</v>
      </c>
      <c r="J277" s="176">
        <v>46061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-924.5</v>
      </c>
    </row>
    <row r="278" spans="1:16" ht="19.5" hidden="1" customHeight="1">
      <c r="A278" s="172" t="s">
        <v>1799</v>
      </c>
      <c r="B278" s="176">
        <v>46063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2150</v>
      </c>
      <c r="J278" s="176">
        <v>46061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-22.58</v>
      </c>
    </row>
    <row r="279" spans="1:16" ht="19.5" hidden="1" customHeight="1">
      <c r="A279" s="172" t="s">
        <v>1799</v>
      </c>
      <c r="B279" s="176">
        <v>46063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46061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-15.4</v>
      </c>
    </row>
    <row r="280" spans="1:16" ht="19.5" hidden="1" customHeight="1">
      <c r="A280" s="172" t="s">
        <v>1800</v>
      </c>
      <c r="B280" s="176">
        <v>46063</v>
      </c>
      <c r="C280" s="172" t="s">
        <v>81</v>
      </c>
      <c r="D280" s="172" t="s">
        <v>82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46063</v>
      </c>
      <c r="K280" s="172" t="s">
        <v>85</v>
      </c>
      <c r="L280" s="172" t="s">
        <v>85</v>
      </c>
      <c r="M280" s="179">
        <v>0</v>
      </c>
      <c r="N280" s="177"/>
      <c r="O280" s="177"/>
      <c r="P280" s="180">
        <v>-15.73</v>
      </c>
    </row>
    <row r="281" spans="1:16" ht="19.5" hidden="1" customHeight="1">
      <c r="A281" s="172" t="s">
        <v>1801</v>
      </c>
      <c r="B281" s="176">
        <v>46063</v>
      </c>
      <c r="C281" s="172" t="s">
        <v>92</v>
      </c>
      <c r="D281" s="172" t="s">
        <v>24</v>
      </c>
      <c r="E281" s="172" t="s">
        <v>60</v>
      </c>
      <c r="F281" s="172" t="s">
        <v>1426</v>
      </c>
      <c r="G281" s="172" t="s">
        <v>84</v>
      </c>
      <c r="H281" s="177">
        <v>1</v>
      </c>
      <c r="I281" s="178">
        <v>2000</v>
      </c>
      <c r="J281" s="176">
        <v>46060</v>
      </c>
      <c r="K281" s="172" t="s">
        <v>93</v>
      </c>
      <c r="L281" s="172" t="s">
        <v>94</v>
      </c>
      <c r="M281" s="179">
        <v>0.43</v>
      </c>
      <c r="N281" s="177"/>
      <c r="O281" s="177">
        <v>39</v>
      </c>
      <c r="P281" s="180">
        <v>-132.27000000000001</v>
      </c>
    </row>
    <row r="282" spans="1:16" ht="19.5" hidden="1" customHeight="1">
      <c r="A282" s="172" t="s">
        <v>1801</v>
      </c>
      <c r="B282" s="176">
        <v>46063</v>
      </c>
      <c r="C282" s="172" t="s">
        <v>100</v>
      </c>
      <c r="D282" s="172" t="s">
        <v>101</v>
      </c>
      <c r="E282" s="172" t="s">
        <v>60</v>
      </c>
      <c r="F282" s="172" t="s">
        <v>1426</v>
      </c>
      <c r="G282" s="172" t="s">
        <v>84</v>
      </c>
      <c r="H282" s="177">
        <v>1</v>
      </c>
      <c r="I282" s="178">
        <v>2000</v>
      </c>
      <c r="J282" s="176">
        <v>46060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734.29</v>
      </c>
    </row>
    <row r="283" spans="1:16" ht="19.5" hidden="1" customHeight="1">
      <c r="A283" s="172" t="s">
        <v>1801</v>
      </c>
      <c r="B283" s="176">
        <v>46063</v>
      </c>
      <c r="C283" s="172" t="s">
        <v>100</v>
      </c>
      <c r="D283" s="172" t="s">
        <v>102</v>
      </c>
      <c r="E283" s="172" t="s">
        <v>60</v>
      </c>
      <c r="F283" s="172" t="s">
        <v>1426</v>
      </c>
      <c r="G283" s="172" t="s">
        <v>84</v>
      </c>
      <c r="H283" s="177">
        <v>1</v>
      </c>
      <c r="I283" s="178">
        <v>2000</v>
      </c>
      <c r="J283" s="176">
        <v>46060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7.34</v>
      </c>
    </row>
    <row r="284" spans="1:16" ht="19.5" hidden="1" customHeight="1">
      <c r="A284" s="172" t="s">
        <v>1801</v>
      </c>
      <c r="B284" s="176">
        <v>46063</v>
      </c>
      <c r="C284" s="172" t="s">
        <v>100</v>
      </c>
      <c r="D284" s="172" t="s">
        <v>103</v>
      </c>
      <c r="E284" s="172" t="s">
        <v>60</v>
      </c>
      <c r="F284" s="172" t="s">
        <v>1426</v>
      </c>
      <c r="G284" s="172" t="s">
        <v>84</v>
      </c>
      <c r="H284" s="177">
        <v>1</v>
      </c>
      <c r="I284" s="178">
        <v>2000</v>
      </c>
      <c r="J284" s="176">
        <v>46060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1258.3699999999999</v>
      </c>
    </row>
    <row r="285" spans="1:16" ht="19.5" hidden="1" customHeight="1">
      <c r="A285" s="172" t="s">
        <v>1801</v>
      </c>
      <c r="B285" s="176">
        <v>46063</v>
      </c>
      <c r="C285" s="172" t="s">
        <v>104</v>
      </c>
      <c r="D285" s="172" t="s">
        <v>105</v>
      </c>
      <c r="E285" s="172" t="s">
        <v>60</v>
      </c>
      <c r="F285" s="172" t="s">
        <v>1426</v>
      </c>
      <c r="G285" s="172" t="s">
        <v>84</v>
      </c>
      <c r="H285" s="177">
        <v>1</v>
      </c>
      <c r="I285" s="178">
        <v>2000</v>
      </c>
      <c r="J285" s="176">
        <v>46060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-860</v>
      </c>
    </row>
    <row r="286" spans="1:16" ht="19.5" hidden="1" customHeight="1">
      <c r="A286" s="172" t="s">
        <v>1801</v>
      </c>
      <c r="B286" s="176">
        <v>46063</v>
      </c>
      <c r="C286" s="172" t="s">
        <v>81</v>
      </c>
      <c r="D286" s="172" t="s">
        <v>95</v>
      </c>
      <c r="E286" s="172" t="s">
        <v>60</v>
      </c>
      <c r="F286" s="172" t="s">
        <v>1426</v>
      </c>
      <c r="G286" s="172" t="s">
        <v>84</v>
      </c>
      <c r="H286" s="177">
        <v>1</v>
      </c>
      <c r="I286" s="178">
        <v>2000</v>
      </c>
      <c r="J286" s="176">
        <v>46060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-15.63</v>
      </c>
    </row>
    <row r="287" spans="1:16" ht="19.5" hidden="1" customHeight="1">
      <c r="A287" s="172" t="s">
        <v>1802</v>
      </c>
      <c r="B287" s="176">
        <v>46063</v>
      </c>
      <c r="C287" s="172" t="s">
        <v>92</v>
      </c>
      <c r="D287" s="172" t="s">
        <v>24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2350</v>
      </c>
      <c r="J287" s="176">
        <v>46062</v>
      </c>
      <c r="K287" s="172" t="s">
        <v>93</v>
      </c>
      <c r="L287" s="172" t="s">
        <v>94</v>
      </c>
      <c r="M287" s="179">
        <v>0.43</v>
      </c>
      <c r="N287" s="177"/>
      <c r="O287" s="177">
        <v>39</v>
      </c>
      <c r="P287" s="180">
        <v>-140.66999999999999</v>
      </c>
    </row>
    <row r="288" spans="1:16" ht="19.5" hidden="1" customHeight="1">
      <c r="A288" s="172" t="s">
        <v>1802</v>
      </c>
      <c r="B288" s="176">
        <v>46063</v>
      </c>
      <c r="C288" s="172" t="s">
        <v>100</v>
      </c>
      <c r="D288" s="172" t="s">
        <v>101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2350</v>
      </c>
      <c r="J288" s="176">
        <v>46062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971.43</v>
      </c>
    </row>
    <row r="289" spans="1:16" ht="19.5" hidden="1" customHeight="1">
      <c r="A289" s="172" t="s">
        <v>1802</v>
      </c>
      <c r="B289" s="176">
        <v>46063</v>
      </c>
      <c r="C289" s="172" t="s">
        <v>100</v>
      </c>
      <c r="D289" s="172" t="s">
        <v>102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2350</v>
      </c>
      <c r="J289" s="176">
        <v>46062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9.7100000000000009</v>
      </c>
    </row>
    <row r="290" spans="1:16" ht="19.5" hidden="1" customHeight="1">
      <c r="A290" s="172" t="s">
        <v>1802</v>
      </c>
      <c r="B290" s="176">
        <v>46063</v>
      </c>
      <c r="C290" s="172" t="s">
        <v>100</v>
      </c>
      <c r="D290" s="172" t="s">
        <v>103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2350</v>
      </c>
      <c r="J290" s="176">
        <v>46062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1368.86</v>
      </c>
    </row>
    <row r="291" spans="1:16" ht="19.5" hidden="1" customHeight="1">
      <c r="A291" s="172" t="s">
        <v>1802</v>
      </c>
      <c r="B291" s="176">
        <v>46063</v>
      </c>
      <c r="C291" s="172" t="s">
        <v>104</v>
      </c>
      <c r="D291" s="172" t="s">
        <v>105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2350</v>
      </c>
      <c r="J291" s="176">
        <v>46062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-1010.5</v>
      </c>
    </row>
    <row r="292" spans="1:16" ht="19.5" hidden="1" customHeight="1">
      <c r="A292" s="172" t="s">
        <v>1802</v>
      </c>
      <c r="B292" s="176">
        <v>46063</v>
      </c>
      <c r="C292" s="172" t="s">
        <v>81</v>
      </c>
      <c r="D292" s="172" t="s">
        <v>95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2350</v>
      </c>
      <c r="J292" s="176">
        <v>46062</v>
      </c>
      <c r="K292" s="172" t="s">
        <v>93</v>
      </c>
      <c r="L292" s="172" t="s">
        <v>94</v>
      </c>
      <c r="M292" s="179">
        <v>0.43</v>
      </c>
      <c r="N292" s="177"/>
      <c r="O292" s="177"/>
      <c r="P292" s="180">
        <v>-10.86</v>
      </c>
    </row>
    <row r="293" spans="1:16" ht="19.5" hidden="1" customHeight="1">
      <c r="A293" s="172" t="s">
        <v>1802</v>
      </c>
      <c r="B293" s="176">
        <v>46063</v>
      </c>
      <c r="C293" s="172" t="s">
        <v>81</v>
      </c>
      <c r="D293" s="172" t="s">
        <v>82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46062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-18.46</v>
      </c>
    </row>
    <row r="294" spans="1:16" ht="19.5" hidden="1" customHeight="1">
      <c r="A294" s="172" t="s">
        <v>1803</v>
      </c>
      <c r="B294" s="176">
        <v>46063</v>
      </c>
      <c r="C294" s="172" t="s">
        <v>81</v>
      </c>
      <c r="D294" s="172" t="s">
        <v>82</v>
      </c>
      <c r="E294" s="172" t="s">
        <v>55</v>
      </c>
      <c r="F294" s="172" t="s">
        <v>1272</v>
      </c>
      <c r="G294" s="172" t="s">
        <v>84</v>
      </c>
      <c r="H294" s="177">
        <v>1</v>
      </c>
      <c r="I294" s="178">
        <v>0</v>
      </c>
      <c r="J294" s="176">
        <v>46063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-19.07</v>
      </c>
    </row>
    <row r="295" spans="1:16" ht="19.5" hidden="1" customHeight="1">
      <c r="A295" s="172" t="s">
        <v>1804</v>
      </c>
      <c r="B295" s="176">
        <v>46063</v>
      </c>
      <c r="C295" s="172" t="s">
        <v>92</v>
      </c>
      <c r="D295" s="172" t="s">
        <v>24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46045</v>
      </c>
      <c r="K295" s="172" t="s">
        <v>93</v>
      </c>
      <c r="L295" s="172" t="s">
        <v>94</v>
      </c>
      <c r="M295" s="179">
        <v>0</v>
      </c>
      <c r="N295" s="177"/>
      <c r="O295" s="177">
        <v>40</v>
      </c>
      <c r="P295" s="180">
        <v>-56</v>
      </c>
    </row>
    <row r="296" spans="1:16" ht="19.5" hidden="1" customHeight="1">
      <c r="A296" s="172" t="s">
        <v>1804</v>
      </c>
      <c r="B296" s="176">
        <v>46063</v>
      </c>
      <c r="C296" s="172" t="s">
        <v>81</v>
      </c>
      <c r="D296" s="172" t="s">
        <v>95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46045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-14.74</v>
      </c>
    </row>
    <row r="297" spans="1:16" ht="19.5" hidden="1" customHeight="1">
      <c r="A297" s="172" t="s">
        <v>1804</v>
      </c>
      <c r="B297" s="176">
        <v>46063</v>
      </c>
      <c r="C297" s="172" t="s">
        <v>92</v>
      </c>
      <c r="D297" s="172" t="s">
        <v>96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46045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0</v>
      </c>
    </row>
    <row r="298" spans="1:16" ht="19.5" hidden="1" customHeight="1">
      <c r="A298" s="172" t="s">
        <v>1804</v>
      </c>
      <c r="B298" s="176">
        <v>46063</v>
      </c>
      <c r="C298" s="172" t="s">
        <v>92</v>
      </c>
      <c r="D298" s="172" t="s">
        <v>97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46045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-56</v>
      </c>
    </row>
    <row r="299" spans="1:16" ht="19.5" hidden="1" customHeight="1">
      <c r="A299" s="172" t="s">
        <v>1805</v>
      </c>
      <c r="B299" s="176">
        <v>46063</v>
      </c>
      <c r="C299" s="172" t="s">
        <v>92</v>
      </c>
      <c r="D299" s="172" t="s">
        <v>24</v>
      </c>
      <c r="E299" s="172" t="s">
        <v>42</v>
      </c>
      <c r="F299" s="172" t="s">
        <v>89</v>
      </c>
      <c r="G299" s="172" t="s">
        <v>84</v>
      </c>
      <c r="H299" s="177">
        <v>1</v>
      </c>
      <c r="I299" s="178">
        <v>1750</v>
      </c>
      <c r="J299" s="176">
        <v>46048</v>
      </c>
      <c r="K299" s="172" t="s">
        <v>93</v>
      </c>
      <c r="L299" s="172" t="s">
        <v>94</v>
      </c>
      <c r="M299" s="179">
        <v>0.43</v>
      </c>
      <c r="N299" s="177"/>
      <c r="O299" s="177">
        <v>44</v>
      </c>
      <c r="P299" s="180">
        <v>-131.37</v>
      </c>
    </row>
    <row r="300" spans="1:16" ht="19.5" hidden="1" customHeight="1">
      <c r="A300" s="172" t="s">
        <v>1805</v>
      </c>
      <c r="B300" s="176">
        <v>46063</v>
      </c>
      <c r="C300" s="172" t="s">
        <v>100</v>
      </c>
      <c r="D300" s="172" t="s">
        <v>101</v>
      </c>
      <c r="E300" s="172" t="s">
        <v>42</v>
      </c>
      <c r="F300" s="172" t="s">
        <v>89</v>
      </c>
      <c r="G300" s="172" t="s">
        <v>84</v>
      </c>
      <c r="H300" s="177">
        <v>1</v>
      </c>
      <c r="I300" s="178">
        <v>1750</v>
      </c>
      <c r="J300" s="176">
        <v>46048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609.52</v>
      </c>
    </row>
    <row r="301" spans="1:16" ht="19.5" hidden="1" customHeight="1">
      <c r="A301" s="172" t="s">
        <v>1805</v>
      </c>
      <c r="B301" s="176">
        <v>46063</v>
      </c>
      <c r="C301" s="172" t="s">
        <v>100</v>
      </c>
      <c r="D301" s="172" t="s">
        <v>102</v>
      </c>
      <c r="E301" s="172" t="s">
        <v>42</v>
      </c>
      <c r="F301" s="172" t="s">
        <v>89</v>
      </c>
      <c r="G301" s="172" t="s">
        <v>84</v>
      </c>
      <c r="H301" s="177">
        <v>1</v>
      </c>
      <c r="I301" s="178">
        <v>1750</v>
      </c>
      <c r="J301" s="176">
        <v>46048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6.1</v>
      </c>
    </row>
    <row r="302" spans="1:16" ht="19.5" hidden="1" customHeight="1">
      <c r="A302" s="172" t="s">
        <v>1805</v>
      </c>
      <c r="B302" s="176">
        <v>46063</v>
      </c>
      <c r="C302" s="172" t="s">
        <v>100</v>
      </c>
      <c r="D302" s="172" t="s">
        <v>103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1750</v>
      </c>
      <c r="J302" s="176">
        <v>46048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1134.3800000000001</v>
      </c>
    </row>
    <row r="303" spans="1:16" ht="19.5" hidden="1" customHeight="1">
      <c r="A303" s="172" t="s">
        <v>1805</v>
      </c>
      <c r="B303" s="176">
        <v>46063</v>
      </c>
      <c r="C303" s="172" t="s">
        <v>104</v>
      </c>
      <c r="D303" s="172" t="s">
        <v>105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1750</v>
      </c>
      <c r="J303" s="176">
        <v>46048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-752.5</v>
      </c>
    </row>
    <row r="304" spans="1:16" ht="19.5" hidden="1" customHeight="1">
      <c r="A304" s="172" t="s">
        <v>1805</v>
      </c>
      <c r="B304" s="176">
        <v>46063</v>
      </c>
      <c r="C304" s="172" t="s">
        <v>81</v>
      </c>
      <c r="D304" s="172" t="s">
        <v>95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1750</v>
      </c>
      <c r="J304" s="176">
        <v>46048</v>
      </c>
      <c r="K304" s="172" t="s">
        <v>93</v>
      </c>
      <c r="L304" s="172" t="s">
        <v>94</v>
      </c>
      <c r="M304" s="179">
        <v>0.43</v>
      </c>
      <c r="N304" s="177"/>
      <c r="O304" s="177"/>
      <c r="P304" s="180">
        <v>-1.33</v>
      </c>
    </row>
    <row r="305" spans="1:16" ht="19.5" hidden="1" customHeight="1">
      <c r="A305" s="172" t="s">
        <v>1806</v>
      </c>
      <c r="B305" s="176">
        <v>46063</v>
      </c>
      <c r="C305" s="172" t="s">
        <v>92</v>
      </c>
      <c r="D305" s="172" t="s">
        <v>24</v>
      </c>
      <c r="E305" s="172" t="s">
        <v>43</v>
      </c>
      <c r="F305" s="172" t="s">
        <v>125</v>
      </c>
      <c r="G305" s="172" t="s">
        <v>84</v>
      </c>
      <c r="H305" s="177">
        <v>1</v>
      </c>
      <c r="I305" s="178">
        <v>0</v>
      </c>
      <c r="J305" s="176">
        <v>46054</v>
      </c>
      <c r="K305" s="172" t="s">
        <v>93</v>
      </c>
      <c r="L305" s="172" t="s">
        <v>94</v>
      </c>
      <c r="M305" s="179">
        <v>0</v>
      </c>
      <c r="N305" s="177"/>
      <c r="O305" s="177">
        <v>43</v>
      </c>
      <c r="P305" s="180">
        <v>-46.77</v>
      </c>
    </row>
    <row r="306" spans="1:16" ht="19.5" hidden="1" customHeight="1">
      <c r="A306" s="172" t="s">
        <v>1806</v>
      </c>
      <c r="B306" s="176">
        <v>46063</v>
      </c>
      <c r="C306" s="172" t="s">
        <v>81</v>
      </c>
      <c r="D306" s="172" t="s">
        <v>95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0</v>
      </c>
      <c r="J306" s="176">
        <v>46054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-19.850000000000001</v>
      </c>
    </row>
    <row r="307" spans="1:16" ht="19.5" hidden="1" customHeight="1">
      <c r="A307" s="172" t="s">
        <v>1806</v>
      </c>
      <c r="B307" s="176">
        <v>46063</v>
      </c>
      <c r="C307" s="172" t="s">
        <v>92</v>
      </c>
      <c r="D307" s="172" t="s">
        <v>96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0</v>
      </c>
      <c r="J307" s="176">
        <v>46054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0</v>
      </c>
    </row>
    <row r="308" spans="1:16" ht="19.5" hidden="1" customHeight="1">
      <c r="A308" s="172" t="s">
        <v>1806</v>
      </c>
      <c r="B308" s="176">
        <v>46063</v>
      </c>
      <c r="C308" s="172" t="s">
        <v>92</v>
      </c>
      <c r="D308" s="172" t="s">
        <v>97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0</v>
      </c>
      <c r="J308" s="176">
        <v>46054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-46.77</v>
      </c>
    </row>
    <row r="309" spans="1:16" ht="19.5" hidden="1" customHeight="1">
      <c r="A309" s="172" t="s">
        <v>1806</v>
      </c>
      <c r="B309" s="176">
        <v>46063</v>
      </c>
      <c r="C309" s="172" t="s">
        <v>81</v>
      </c>
      <c r="D309" s="172" t="s">
        <v>98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0</v>
      </c>
      <c r="J309" s="176">
        <v>46054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-15</v>
      </c>
    </row>
    <row r="310" spans="1:16" ht="19.5" hidden="1" customHeight="1">
      <c r="A310" s="172" t="s">
        <v>1805</v>
      </c>
      <c r="B310" s="176">
        <v>46063</v>
      </c>
      <c r="C310" s="172" t="s">
        <v>81</v>
      </c>
      <c r="D310" s="172" t="s">
        <v>82</v>
      </c>
      <c r="E310" s="172" t="s">
        <v>42</v>
      </c>
      <c r="F310" s="172" t="s">
        <v>89</v>
      </c>
      <c r="G310" s="172" t="s">
        <v>84</v>
      </c>
      <c r="H310" s="177">
        <v>1</v>
      </c>
      <c r="I310" s="178">
        <v>0</v>
      </c>
      <c r="J310" s="176">
        <v>46048</v>
      </c>
      <c r="K310" s="172" t="s">
        <v>85</v>
      </c>
      <c r="L310" s="172" t="s">
        <v>85</v>
      </c>
      <c r="M310" s="179">
        <v>0</v>
      </c>
      <c r="N310" s="177"/>
      <c r="O310" s="177"/>
      <c r="P310" s="180">
        <v>-11.58</v>
      </c>
    </row>
    <row r="311" spans="1:16" ht="19.5" hidden="1" customHeight="1">
      <c r="A311" s="172" t="s">
        <v>1807</v>
      </c>
      <c r="B311" s="176">
        <v>46063</v>
      </c>
      <c r="C311" s="172" t="s">
        <v>81</v>
      </c>
      <c r="D311" s="172" t="s">
        <v>82</v>
      </c>
      <c r="E311" s="172" t="s">
        <v>52</v>
      </c>
      <c r="F311" s="172" t="s">
        <v>90</v>
      </c>
      <c r="G311" s="172" t="s">
        <v>84</v>
      </c>
      <c r="H311" s="177">
        <v>1</v>
      </c>
      <c r="I311" s="178">
        <v>0</v>
      </c>
      <c r="J311" s="176">
        <v>46063</v>
      </c>
      <c r="K311" s="172" t="s">
        <v>85</v>
      </c>
      <c r="L311" s="172" t="s">
        <v>85</v>
      </c>
      <c r="M311" s="179">
        <v>0</v>
      </c>
      <c r="N311" s="177"/>
      <c r="O311" s="177"/>
      <c r="P311" s="180">
        <v>-16.690000000000001</v>
      </c>
    </row>
    <row r="312" spans="1:16" ht="19.5" hidden="1" customHeight="1">
      <c r="A312" s="172" t="s">
        <v>1808</v>
      </c>
      <c r="B312" s="176">
        <v>46063</v>
      </c>
      <c r="C312" s="172" t="s">
        <v>81</v>
      </c>
      <c r="D312" s="172" t="s">
        <v>82</v>
      </c>
      <c r="E312" s="172" t="s">
        <v>43</v>
      </c>
      <c r="F312" s="172" t="s">
        <v>125</v>
      </c>
      <c r="G312" s="172" t="s">
        <v>84</v>
      </c>
      <c r="H312" s="177">
        <v>1</v>
      </c>
      <c r="I312" s="178">
        <v>0</v>
      </c>
      <c r="J312" s="176">
        <v>46063</v>
      </c>
      <c r="K312" s="172" t="s">
        <v>85</v>
      </c>
      <c r="L312" s="172" t="s">
        <v>85</v>
      </c>
      <c r="M312" s="179">
        <v>0</v>
      </c>
      <c r="N312" s="177"/>
      <c r="O312" s="177"/>
      <c r="P312" s="180">
        <v>-16.25</v>
      </c>
    </row>
    <row r="313" spans="1:16" ht="19.5" hidden="1" customHeight="1">
      <c r="A313" s="172" t="s">
        <v>1809</v>
      </c>
      <c r="B313" s="176">
        <v>46063</v>
      </c>
      <c r="C313" s="172" t="s">
        <v>92</v>
      </c>
      <c r="D313" s="172" t="s">
        <v>24</v>
      </c>
      <c r="E313" s="172" t="s">
        <v>43</v>
      </c>
      <c r="F313" s="172" t="s">
        <v>125</v>
      </c>
      <c r="G313" s="172" t="s">
        <v>84</v>
      </c>
      <c r="H313" s="177">
        <v>1</v>
      </c>
      <c r="I313" s="178">
        <v>2350</v>
      </c>
      <c r="J313" s="176">
        <v>46059</v>
      </c>
      <c r="K313" s="172" t="s">
        <v>93</v>
      </c>
      <c r="L313" s="172" t="s">
        <v>94</v>
      </c>
      <c r="M313" s="179">
        <v>0.43</v>
      </c>
      <c r="N313" s="177"/>
      <c r="O313" s="177">
        <v>39</v>
      </c>
      <c r="P313" s="180">
        <v>-125.62</v>
      </c>
    </row>
    <row r="314" spans="1:16" ht="19.5" hidden="1" customHeight="1">
      <c r="A314" s="172" t="s">
        <v>1809</v>
      </c>
      <c r="B314" s="176">
        <v>46063</v>
      </c>
      <c r="C314" s="172" t="s">
        <v>100</v>
      </c>
      <c r="D314" s="172" t="s">
        <v>101</v>
      </c>
      <c r="E314" s="172" t="s">
        <v>43</v>
      </c>
      <c r="F314" s="172" t="s">
        <v>125</v>
      </c>
      <c r="G314" s="172" t="s">
        <v>84</v>
      </c>
      <c r="H314" s="177">
        <v>1</v>
      </c>
      <c r="I314" s="178">
        <v>2350</v>
      </c>
      <c r="J314" s="176">
        <v>46059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923</v>
      </c>
    </row>
    <row r="315" spans="1:16" ht="19.5" hidden="1" customHeight="1">
      <c r="A315" s="172" t="s">
        <v>1809</v>
      </c>
      <c r="B315" s="176">
        <v>46063</v>
      </c>
      <c r="C315" s="172" t="s">
        <v>100</v>
      </c>
      <c r="D315" s="172" t="s">
        <v>102</v>
      </c>
      <c r="E315" s="172" t="s">
        <v>43</v>
      </c>
      <c r="F315" s="172" t="s">
        <v>125</v>
      </c>
      <c r="G315" s="172" t="s">
        <v>84</v>
      </c>
      <c r="H315" s="177">
        <v>1</v>
      </c>
      <c r="I315" s="178">
        <v>2350</v>
      </c>
      <c r="J315" s="176">
        <v>46059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0</v>
      </c>
    </row>
    <row r="316" spans="1:16" ht="19.5" hidden="1" customHeight="1">
      <c r="A316" s="172" t="s">
        <v>1809</v>
      </c>
      <c r="B316" s="176">
        <v>46063</v>
      </c>
      <c r="C316" s="172" t="s">
        <v>100</v>
      </c>
      <c r="D316" s="172" t="s">
        <v>103</v>
      </c>
      <c r="E316" s="172" t="s">
        <v>43</v>
      </c>
      <c r="F316" s="172" t="s">
        <v>125</v>
      </c>
      <c r="G316" s="172" t="s">
        <v>84</v>
      </c>
      <c r="H316" s="177">
        <v>1</v>
      </c>
      <c r="I316" s="178">
        <v>2350</v>
      </c>
      <c r="J316" s="176">
        <v>46059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1427</v>
      </c>
    </row>
    <row r="317" spans="1:16" ht="19.5" hidden="1" customHeight="1">
      <c r="A317" s="172" t="s">
        <v>1809</v>
      </c>
      <c r="B317" s="176">
        <v>46063</v>
      </c>
      <c r="C317" s="172" t="s">
        <v>104</v>
      </c>
      <c r="D317" s="172" t="s">
        <v>105</v>
      </c>
      <c r="E317" s="172" t="s">
        <v>43</v>
      </c>
      <c r="F317" s="172" t="s">
        <v>125</v>
      </c>
      <c r="G317" s="172" t="s">
        <v>84</v>
      </c>
      <c r="H317" s="177">
        <v>1</v>
      </c>
      <c r="I317" s="178">
        <v>2350</v>
      </c>
      <c r="J317" s="176">
        <v>46059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-1010.5</v>
      </c>
    </row>
    <row r="318" spans="1:16" ht="19.5" hidden="1" customHeight="1">
      <c r="A318" s="172" t="s">
        <v>1809</v>
      </c>
      <c r="B318" s="176">
        <v>46063</v>
      </c>
      <c r="C318" s="172" t="s">
        <v>81</v>
      </c>
      <c r="D318" s="172" t="s">
        <v>95</v>
      </c>
      <c r="E318" s="172" t="s">
        <v>43</v>
      </c>
      <c r="F318" s="172" t="s">
        <v>125</v>
      </c>
      <c r="G318" s="172" t="s">
        <v>84</v>
      </c>
      <c r="H318" s="177">
        <v>1</v>
      </c>
      <c r="I318" s="178">
        <v>2350</v>
      </c>
      <c r="J318" s="176">
        <v>46059</v>
      </c>
      <c r="K318" s="172" t="s">
        <v>93</v>
      </c>
      <c r="L318" s="172" t="s">
        <v>94</v>
      </c>
      <c r="M318" s="179">
        <v>0.43</v>
      </c>
      <c r="N318" s="177"/>
      <c r="O318" s="177"/>
      <c r="P318" s="180">
        <v>-13.62</v>
      </c>
    </row>
    <row r="319" spans="1:16" ht="19.5" hidden="1" customHeight="1">
      <c r="A319" s="172" t="s">
        <v>1810</v>
      </c>
      <c r="B319" s="176">
        <v>46063</v>
      </c>
      <c r="C319" s="172" t="s">
        <v>92</v>
      </c>
      <c r="D319" s="172" t="s">
        <v>24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2350</v>
      </c>
      <c r="J319" s="176">
        <v>46062</v>
      </c>
      <c r="K319" s="172" t="s">
        <v>93</v>
      </c>
      <c r="L319" s="172" t="s">
        <v>94</v>
      </c>
      <c r="M319" s="179">
        <v>0.43</v>
      </c>
      <c r="N319" s="177"/>
      <c r="O319" s="177">
        <v>39</v>
      </c>
      <c r="P319" s="180">
        <v>-140.66999999999999</v>
      </c>
    </row>
    <row r="320" spans="1:16" ht="19.5" hidden="1" customHeight="1">
      <c r="A320" s="172" t="s">
        <v>1810</v>
      </c>
      <c r="B320" s="176">
        <v>46063</v>
      </c>
      <c r="C320" s="172" t="s">
        <v>100</v>
      </c>
      <c r="D320" s="172" t="s">
        <v>101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2350</v>
      </c>
      <c r="J320" s="176">
        <v>46062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926.07</v>
      </c>
    </row>
    <row r="321" spans="1:16" ht="19.5" hidden="1" customHeight="1">
      <c r="A321" s="172" t="s">
        <v>1810</v>
      </c>
      <c r="B321" s="176">
        <v>46063</v>
      </c>
      <c r="C321" s="172" t="s">
        <v>100</v>
      </c>
      <c r="D321" s="172" t="s">
        <v>102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2350</v>
      </c>
      <c r="J321" s="176">
        <v>46062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9.26</v>
      </c>
    </row>
    <row r="322" spans="1:16" ht="19.5" hidden="1" customHeight="1">
      <c r="A322" s="172" t="s">
        <v>1810</v>
      </c>
      <c r="B322" s="176">
        <v>46063</v>
      </c>
      <c r="C322" s="172" t="s">
        <v>100</v>
      </c>
      <c r="D322" s="172" t="s">
        <v>103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2350</v>
      </c>
      <c r="J322" s="176">
        <v>46062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1414.67</v>
      </c>
    </row>
    <row r="323" spans="1:16" ht="19.5" hidden="1" customHeight="1">
      <c r="A323" s="172" t="s">
        <v>1810</v>
      </c>
      <c r="B323" s="176">
        <v>46063</v>
      </c>
      <c r="C323" s="172" t="s">
        <v>104</v>
      </c>
      <c r="D323" s="172" t="s">
        <v>105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2350</v>
      </c>
      <c r="J323" s="176">
        <v>46062</v>
      </c>
      <c r="K323" s="172" t="s">
        <v>93</v>
      </c>
      <c r="L323" s="172" t="s">
        <v>94</v>
      </c>
      <c r="M323" s="179">
        <v>0.43</v>
      </c>
      <c r="N323" s="177"/>
      <c r="O323" s="177"/>
      <c r="P323" s="180">
        <v>-1010.5</v>
      </c>
    </row>
    <row r="324" spans="1:16" ht="19.5" hidden="1" customHeight="1">
      <c r="A324" s="172" t="s">
        <v>1810</v>
      </c>
      <c r="B324" s="176">
        <v>46063</v>
      </c>
      <c r="C324" s="172" t="s">
        <v>81</v>
      </c>
      <c r="D324" s="172" t="s">
        <v>95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2350</v>
      </c>
      <c r="J324" s="176">
        <v>46062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-14.56</v>
      </c>
    </row>
    <row r="325" spans="1:16" ht="19.5" hidden="1" customHeight="1">
      <c r="A325" s="172" t="s">
        <v>1811</v>
      </c>
      <c r="B325" s="176">
        <v>46063</v>
      </c>
      <c r="C325" s="172" t="s">
        <v>92</v>
      </c>
      <c r="D325" s="172" t="s">
        <v>24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0</v>
      </c>
      <c r="J325" s="176">
        <v>46050</v>
      </c>
      <c r="K325" s="172" t="s">
        <v>93</v>
      </c>
      <c r="L325" s="172" t="s">
        <v>94</v>
      </c>
      <c r="M325" s="179">
        <v>0</v>
      </c>
      <c r="N325" s="177"/>
      <c r="O325" s="177">
        <v>44</v>
      </c>
      <c r="P325" s="180">
        <v>-56</v>
      </c>
    </row>
    <row r="326" spans="1:16" ht="19.5" hidden="1" customHeight="1">
      <c r="A326" s="172" t="s">
        <v>1811</v>
      </c>
      <c r="B326" s="176">
        <v>46063</v>
      </c>
      <c r="C326" s="172" t="s">
        <v>81</v>
      </c>
      <c r="D326" s="172" t="s">
        <v>95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0</v>
      </c>
      <c r="J326" s="176">
        <v>46050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-25</v>
      </c>
    </row>
    <row r="327" spans="1:16" ht="19.5" hidden="1" customHeight="1">
      <c r="A327" s="172" t="s">
        <v>1811</v>
      </c>
      <c r="B327" s="176">
        <v>46063</v>
      </c>
      <c r="C327" s="172" t="s">
        <v>92</v>
      </c>
      <c r="D327" s="172" t="s">
        <v>96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46050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hidden="1" customHeight="1">
      <c r="A328" s="172" t="s">
        <v>1811</v>
      </c>
      <c r="B328" s="176">
        <v>46063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46050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hidden="1" customHeight="1">
      <c r="A329" s="172" t="s">
        <v>1811</v>
      </c>
      <c r="B329" s="176">
        <v>46063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46050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hidden="1" customHeight="1">
      <c r="A330" s="172" t="s">
        <v>1812</v>
      </c>
      <c r="B330" s="176">
        <v>46063</v>
      </c>
      <c r="C330" s="172" t="s">
        <v>92</v>
      </c>
      <c r="D330" s="172" t="s">
        <v>24</v>
      </c>
      <c r="E330" s="172" t="s">
        <v>60</v>
      </c>
      <c r="F330" s="172" t="s">
        <v>1426</v>
      </c>
      <c r="G330" s="172" t="s">
        <v>84</v>
      </c>
      <c r="H330" s="177">
        <v>1</v>
      </c>
      <c r="I330" s="178">
        <v>2000</v>
      </c>
      <c r="J330" s="176">
        <v>46058</v>
      </c>
      <c r="K330" s="172" t="s">
        <v>93</v>
      </c>
      <c r="L330" s="172" t="s">
        <v>94</v>
      </c>
      <c r="M330" s="179">
        <v>0.43</v>
      </c>
      <c r="N330" s="177"/>
      <c r="O330" s="177">
        <v>39</v>
      </c>
      <c r="P330" s="180">
        <v>-132.27000000000001</v>
      </c>
    </row>
    <row r="331" spans="1:16" ht="19.5" hidden="1" customHeight="1">
      <c r="A331" s="172" t="s">
        <v>1812</v>
      </c>
      <c r="B331" s="176">
        <v>46063</v>
      </c>
      <c r="C331" s="172" t="s">
        <v>100</v>
      </c>
      <c r="D331" s="172" t="s">
        <v>101</v>
      </c>
      <c r="E331" s="172" t="s">
        <v>60</v>
      </c>
      <c r="F331" s="172" t="s">
        <v>1426</v>
      </c>
      <c r="G331" s="172" t="s">
        <v>84</v>
      </c>
      <c r="H331" s="177">
        <v>1</v>
      </c>
      <c r="I331" s="178">
        <v>2000</v>
      </c>
      <c r="J331" s="176">
        <v>46058</v>
      </c>
      <c r="K331" s="172" t="s">
        <v>93</v>
      </c>
      <c r="L331" s="172" t="s">
        <v>94</v>
      </c>
      <c r="M331" s="179">
        <v>0</v>
      </c>
      <c r="N331" s="177"/>
      <c r="O331" s="177"/>
      <c r="P331" s="180">
        <v>696.48</v>
      </c>
    </row>
    <row r="332" spans="1:16" ht="19.5" hidden="1" customHeight="1">
      <c r="A332" s="172" t="s">
        <v>1812</v>
      </c>
      <c r="B332" s="176">
        <v>46063</v>
      </c>
      <c r="C332" s="172" t="s">
        <v>100</v>
      </c>
      <c r="D332" s="172" t="s">
        <v>102</v>
      </c>
      <c r="E332" s="172" t="s">
        <v>60</v>
      </c>
      <c r="F332" s="172" t="s">
        <v>1426</v>
      </c>
      <c r="G332" s="172" t="s">
        <v>84</v>
      </c>
      <c r="H332" s="177">
        <v>1</v>
      </c>
      <c r="I332" s="178">
        <v>2000</v>
      </c>
      <c r="J332" s="176">
        <v>46058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6.96</v>
      </c>
    </row>
    <row r="333" spans="1:16" ht="19.5" hidden="1" customHeight="1">
      <c r="A333" s="172" t="s">
        <v>1812</v>
      </c>
      <c r="B333" s="176">
        <v>46063</v>
      </c>
      <c r="C333" s="172" t="s">
        <v>100</v>
      </c>
      <c r="D333" s="172" t="s">
        <v>103</v>
      </c>
      <c r="E333" s="172" t="s">
        <v>60</v>
      </c>
      <c r="F333" s="172" t="s">
        <v>1426</v>
      </c>
      <c r="G333" s="172" t="s">
        <v>84</v>
      </c>
      <c r="H333" s="177">
        <v>1</v>
      </c>
      <c r="I333" s="178">
        <v>2000</v>
      </c>
      <c r="J333" s="176">
        <v>46058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1296.56</v>
      </c>
    </row>
    <row r="334" spans="1:16" ht="19.5" hidden="1" customHeight="1">
      <c r="A334" s="172" t="s">
        <v>1812</v>
      </c>
      <c r="B334" s="176">
        <v>46063</v>
      </c>
      <c r="C334" s="172" t="s">
        <v>104</v>
      </c>
      <c r="D334" s="172" t="s">
        <v>105</v>
      </c>
      <c r="E334" s="172" t="s">
        <v>60</v>
      </c>
      <c r="F334" s="172" t="s">
        <v>1426</v>
      </c>
      <c r="G334" s="172" t="s">
        <v>84</v>
      </c>
      <c r="H334" s="177">
        <v>1</v>
      </c>
      <c r="I334" s="178">
        <v>2000</v>
      </c>
      <c r="J334" s="176">
        <v>46058</v>
      </c>
      <c r="K334" s="172" t="s">
        <v>93</v>
      </c>
      <c r="L334" s="172" t="s">
        <v>94</v>
      </c>
      <c r="M334" s="179">
        <v>0.43</v>
      </c>
      <c r="N334" s="177"/>
      <c r="O334" s="177"/>
      <c r="P334" s="180">
        <v>-860</v>
      </c>
    </row>
    <row r="335" spans="1:16" ht="19.5" hidden="1" customHeight="1">
      <c r="A335" s="172" t="s">
        <v>1812</v>
      </c>
      <c r="B335" s="176">
        <v>46063</v>
      </c>
      <c r="C335" s="172" t="s">
        <v>81</v>
      </c>
      <c r="D335" s="172" t="s">
        <v>95</v>
      </c>
      <c r="E335" s="172" t="s">
        <v>60</v>
      </c>
      <c r="F335" s="172" t="s">
        <v>1426</v>
      </c>
      <c r="G335" s="172" t="s">
        <v>84</v>
      </c>
      <c r="H335" s="177">
        <v>1</v>
      </c>
      <c r="I335" s="178">
        <v>2000</v>
      </c>
      <c r="J335" s="176">
        <v>46058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-25</v>
      </c>
    </row>
    <row r="336" spans="1:16" ht="19.5" hidden="1" customHeight="1">
      <c r="A336" s="172" t="s">
        <v>1813</v>
      </c>
      <c r="B336" s="176">
        <v>46063</v>
      </c>
      <c r="C336" s="172" t="s">
        <v>92</v>
      </c>
      <c r="D336" s="172" t="s">
        <v>24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0</v>
      </c>
      <c r="J336" s="176">
        <v>46050</v>
      </c>
      <c r="K336" s="172" t="s">
        <v>93</v>
      </c>
      <c r="L336" s="172" t="s">
        <v>94</v>
      </c>
      <c r="M336" s="179">
        <v>0</v>
      </c>
      <c r="N336" s="177"/>
      <c r="O336" s="177">
        <v>44</v>
      </c>
      <c r="P336" s="180">
        <v>-56</v>
      </c>
    </row>
    <row r="337" spans="1:16" ht="19.5" hidden="1" customHeight="1">
      <c r="A337" s="172" t="s">
        <v>1813</v>
      </c>
      <c r="B337" s="176">
        <v>46063</v>
      </c>
      <c r="C337" s="172" t="s">
        <v>81</v>
      </c>
      <c r="D337" s="172" t="s">
        <v>95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46050</v>
      </c>
      <c r="K337" s="172" t="s">
        <v>93</v>
      </c>
      <c r="L337" s="172" t="s">
        <v>94</v>
      </c>
      <c r="M337" s="179">
        <v>0</v>
      </c>
      <c r="N337" s="177"/>
      <c r="O337" s="177"/>
      <c r="P337" s="180">
        <v>-25</v>
      </c>
    </row>
    <row r="338" spans="1:16" ht="19.5" hidden="1" customHeight="1">
      <c r="A338" s="172" t="s">
        <v>1813</v>
      </c>
      <c r="B338" s="176">
        <v>46063</v>
      </c>
      <c r="C338" s="172" t="s">
        <v>92</v>
      </c>
      <c r="D338" s="172" t="s">
        <v>96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0</v>
      </c>
      <c r="J338" s="176">
        <v>46050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0</v>
      </c>
    </row>
    <row r="339" spans="1:16" ht="19.5" hidden="1" customHeight="1">
      <c r="A339" s="172" t="s">
        <v>1813</v>
      </c>
      <c r="B339" s="176">
        <v>46063</v>
      </c>
      <c r="C339" s="172" t="s">
        <v>92</v>
      </c>
      <c r="D339" s="172" t="s">
        <v>97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0</v>
      </c>
      <c r="J339" s="176">
        <v>46050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-56</v>
      </c>
    </row>
    <row r="340" spans="1:16" ht="19.5" hidden="1" customHeight="1">
      <c r="A340" s="172" t="s">
        <v>1813</v>
      </c>
      <c r="B340" s="176">
        <v>46063</v>
      </c>
      <c r="C340" s="172" t="s">
        <v>81</v>
      </c>
      <c r="D340" s="172" t="s">
        <v>98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0</v>
      </c>
      <c r="J340" s="176">
        <v>46050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-15</v>
      </c>
    </row>
    <row r="341" spans="1:16" ht="19.5" hidden="1" customHeight="1">
      <c r="A341" s="172" t="s">
        <v>1814</v>
      </c>
      <c r="B341" s="176">
        <v>46063</v>
      </c>
      <c r="C341" s="172" t="s">
        <v>92</v>
      </c>
      <c r="D341" s="172" t="s">
        <v>24</v>
      </c>
      <c r="E341" s="172" t="s">
        <v>42</v>
      </c>
      <c r="F341" s="172" t="s">
        <v>89</v>
      </c>
      <c r="G341" s="172" t="s">
        <v>84</v>
      </c>
      <c r="H341" s="177">
        <v>1</v>
      </c>
      <c r="I341" s="178">
        <v>2350</v>
      </c>
      <c r="J341" s="176">
        <v>46060</v>
      </c>
      <c r="K341" s="172" t="s">
        <v>93</v>
      </c>
      <c r="L341" s="172" t="s">
        <v>94</v>
      </c>
      <c r="M341" s="179">
        <v>0.43</v>
      </c>
      <c r="N341" s="177"/>
      <c r="O341" s="177">
        <v>39</v>
      </c>
      <c r="P341" s="180">
        <v>-125.62</v>
      </c>
    </row>
    <row r="342" spans="1:16" ht="19.5" hidden="1" customHeight="1">
      <c r="A342" s="172" t="s">
        <v>1814</v>
      </c>
      <c r="B342" s="176">
        <v>46063</v>
      </c>
      <c r="C342" s="172" t="s">
        <v>100</v>
      </c>
      <c r="D342" s="172" t="s">
        <v>101</v>
      </c>
      <c r="E342" s="172" t="s">
        <v>42</v>
      </c>
      <c r="F342" s="172" t="s">
        <v>89</v>
      </c>
      <c r="G342" s="172" t="s">
        <v>84</v>
      </c>
      <c r="H342" s="177">
        <v>1</v>
      </c>
      <c r="I342" s="178">
        <v>2350</v>
      </c>
      <c r="J342" s="176">
        <v>46060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846.67</v>
      </c>
    </row>
    <row r="343" spans="1:16" ht="19.5" hidden="1" customHeight="1">
      <c r="A343" s="172" t="s">
        <v>1814</v>
      </c>
      <c r="B343" s="176">
        <v>46063</v>
      </c>
      <c r="C343" s="172" t="s">
        <v>100</v>
      </c>
      <c r="D343" s="172" t="s">
        <v>102</v>
      </c>
      <c r="E343" s="172" t="s">
        <v>42</v>
      </c>
      <c r="F343" s="172" t="s">
        <v>89</v>
      </c>
      <c r="G343" s="172" t="s">
        <v>84</v>
      </c>
      <c r="H343" s="177">
        <v>1</v>
      </c>
      <c r="I343" s="178">
        <v>2350</v>
      </c>
      <c r="J343" s="176">
        <v>46060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8.4700000000000006</v>
      </c>
    </row>
    <row r="344" spans="1:16" ht="19.5" hidden="1" customHeight="1">
      <c r="A344" s="172" t="s">
        <v>1814</v>
      </c>
      <c r="B344" s="176">
        <v>46063</v>
      </c>
      <c r="C344" s="172" t="s">
        <v>100</v>
      </c>
      <c r="D344" s="172" t="s">
        <v>103</v>
      </c>
      <c r="E344" s="172" t="s">
        <v>42</v>
      </c>
      <c r="F344" s="172" t="s">
        <v>89</v>
      </c>
      <c r="G344" s="172" t="s">
        <v>84</v>
      </c>
      <c r="H344" s="177">
        <v>1</v>
      </c>
      <c r="I344" s="178">
        <v>2350</v>
      </c>
      <c r="J344" s="176">
        <v>46060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1494.86</v>
      </c>
    </row>
    <row r="345" spans="1:16" ht="19.5" hidden="1" customHeight="1">
      <c r="A345" s="172" t="s">
        <v>1814</v>
      </c>
      <c r="B345" s="176">
        <v>46063</v>
      </c>
      <c r="C345" s="172" t="s">
        <v>104</v>
      </c>
      <c r="D345" s="172" t="s">
        <v>105</v>
      </c>
      <c r="E345" s="172" t="s">
        <v>42</v>
      </c>
      <c r="F345" s="172" t="s">
        <v>89</v>
      </c>
      <c r="G345" s="172" t="s">
        <v>84</v>
      </c>
      <c r="H345" s="177">
        <v>1</v>
      </c>
      <c r="I345" s="178">
        <v>2350</v>
      </c>
      <c r="J345" s="176">
        <v>46060</v>
      </c>
      <c r="K345" s="172" t="s">
        <v>93</v>
      </c>
      <c r="L345" s="172" t="s">
        <v>94</v>
      </c>
      <c r="M345" s="179">
        <v>0.43</v>
      </c>
      <c r="N345" s="177"/>
      <c r="O345" s="177"/>
      <c r="P345" s="180">
        <v>-1010.5</v>
      </c>
    </row>
    <row r="346" spans="1:16" ht="19.5" hidden="1" customHeight="1">
      <c r="A346" s="172" t="s">
        <v>1814</v>
      </c>
      <c r="B346" s="176">
        <v>46063</v>
      </c>
      <c r="C346" s="172" t="s">
        <v>81</v>
      </c>
      <c r="D346" s="172" t="s">
        <v>95</v>
      </c>
      <c r="E346" s="172" t="s">
        <v>42</v>
      </c>
      <c r="F346" s="172" t="s">
        <v>89</v>
      </c>
      <c r="G346" s="172" t="s">
        <v>84</v>
      </c>
      <c r="H346" s="177">
        <v>1</v>
      </c>
      <c r="I346" s="178">
        <v>2350</v>
      </c>
      <c r="J346" s="176">
        <v>46060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-19.010000000000002</v>
      </c>
    </row>
    <row r="347" spans="1:16" ht="19.5" hidden="1" customHeight="1">
      <c r="A347" s="172" t="s">
        <v>1812</v>
      </c>
      <c r="B347" s="176">
        <v>46063</v>
      </c>
      <c r="C347" s="172" t="s">
        <v>81</v>
      </c>
      <c r="D347" s="172" t="s">
        <v>82</v>
      </c>
      <c r="E347" s="172" t="s">
        <v>60</v>
      </c>
      <c r="F347" s="172" t="s">
        <v>1426</v>
      </c>
      <c r="G347" s="172" t="s">
        <v>84</v>
      </c>
      <c r="H347" s="177">
        <v>1</v>
      </c>
      <c r="I347" s="178">
        <v>0</v>
      </c>
      <c r="J347" s="176">
        <v>46058</v>
      </c>
      <c r="K347" s="172" t="s">
        <v>85</v>
      </c>
      <c r="L347" s="172" t="s">
        <v>85</v>
      </c>
      <c r="M347" s="179">
        <v>0</v>
      </c>
      <c r="N347" s="177"/>
      <c r="O347" s="177"/>
      <c r="P347" s="180">
        <v>-13.23</v>
      </c>
    </row>
    <row r="348" spans="1:16" ht="19.5" hidden="1" customHeight="1">
      <c r="A348" s="172" t="s">
        <v>1815</v>
      </c>
      <c r="B348" s="176">
        <v>46063</v>
      </c>
      <c r="C348" s="172" t="s">
        <v>81</v>
      </c>
      <c r="D348" s="172" t="s">
        <v>82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0</v>
      </c>
      <c r="J348" s="176">
        <v>46063</v>
      </c>
      <c r="K348" s="172" t="s">
        <v>85</v>
      </c>
      <c r="L348" s="172" t="s">
        <v>85</v>
      </c>
      <c r="M348" s="179">
        <v>0</v>
      </c>
      <c r="N348" s="177"/>
      <c r="O348" s="177"/>
      <c r="P348" s="180">
        <v>-15.64</v>
      </c>
    </row>
    <row r="349" spans="1:16" ht="19.5" hidden="1" customHeight="1">
      <c r="A349" s="172" t="s">
        <v>1814</v>
      </c>
      <c r="B349" s="176">
        <v>46063</v>
      </c>
      <c r="C349" s="172" t="s">
        <v>81</v>
      </c>
      <c r="D349" s="172" t="s">
        <v>82</v>
      </c>
      <c r="E349" s="172" t="s">
        <v>42</v>
      </c>
      <c r="F349" s="172" t="s">
        <v>89</v>
      </c>
      <c r="G349" s="172" t="s">
        <v>84</v>
      </c>
      <c r="H349" s="177">
        <v>1</v>
      </c>
      <c r="I349" s="178">
        <v>0</v>
      </c>
      <c r="J349" s="176">
        <v>46060</v>
      </c>
      <c r="K349" s="172" t="s">
        <v>85</v>
      </c>
      <c r="L349" s="172" t="s">
        <v>85</v>
      </c>
      <c r="M349" s="179">
        <v>0</v>
      </c>
      <c r="N349" s="177"/>
      <c r="O349" s="177"/>
      <c r="P349" s="180">
        <v>-16.09</v>
      </c>
    </row>
    <row r="350" spans="1:16" ht="19.5" hidden="1" customHeight="1">
      <c r="A350" s="172" t="s">
        <v>1816</v>
      </c>
      <c r="B350" s="176">
        <v>46063</v>
      </c>
      <c r="C350" s="172" t="s">
        <v>81</v>
      </c>
      <c r="D350" s="172" t="s">
        <v>82</v>
      </c>
      <c r="E350" s="172" t="s">
        <v>58</v>
      </c>
      <c r="F350" s="172" t="s">
        <v>1300</v>
      </c>
      <c r="G350" s="172" t="s">
        <v>84</v>
      </c>
      <c r="H350" s="177">
        <v>1</v>
      </c>
      <c r="I350" s="178">
        <v>0</v>
      </c>
      <c r="J350" s="176">
        <v>46063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-26.89</v>
      </c>
    </row>
    <row r="351" spans="1:16" ht="19.5" hidden="1" customHeight="1">
      <c r="A351" s="172" t="s">
        <v>1817</v>
      </c>
      <c r="B351" s="176">
        <v>46063</v>
      </c>
      <c r="C351" s="172" t="s">
        <v>92</v>
      </c>
      <c r="D351" s="172" t="s">
        <v>24</v>
      </c>
      <c r="E351" s="172" t="s">
        <v>42</v>
      </c>
      <c r="F351" s="172" t="s">
        <v>89</v>
      </c>
      <c r="G351" s="172" t="s">
        <v>84</v>
      </c>
      <c r="H351" s="177">
        <v>1</v>
      </c>
      <c r="I351" s="178">
        <v>1750</v>
      </c>
      <c r="J351" s="176">
        <v>46052</v>
      </c>
      <c r="K351" s="172" t="s">
        <v>93</v>
      </c>
      <c r="L351" s="172" t="s">
        <v>94</v>
      </c>
      <c r="M351" s="179">
        <v>0.43</v>
      </c>
      <c r="N351" s="177"/>
      <c r="O351" s="177">
        <v>44</v>
      </c>
      <c r="P351" s="180">
        <v>-131.37</v>
      </c>
    </row>
    <row r="352" spans="1:16" ht="19.5" hidden="1" customHeight="1">
      <c r="A352" s="172" t="s">
        <v>1817</v>
      </c>
      <c r="B352" s="176">
        <v>46063</v>
      </c>
      <c r="C352" s="172" t="s">
        <v>100</v>
      </c>
      <c r="D352" s="172" t="s">
        <v>101</v>
      </c>
      <c r="E352" s="172" t="s">
        <v>42</v>
      </c>
      <c r="F352" s="172" t="s">
        <v>89</v>
      </c>
      <c r="G352" s="172" t="s">
        <v>84</v>
      </c>
      <c r="H352" s="177">
        <v>1</v>
      </c>
      <c r="I352" s="178">
        <v>1750</v>
      </c>
      <c r="J352" s="176">
        <v>46052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606.64</v>
      </c>
    </row>
    <row r="353" spans="1:16" ht="19.5" hidden="1" customHeight="1">
      <c r="A353" s="172" t="s">
        <v>1817</v>
      </c>
      <c r="B353" s="176">
        <v>46063</v>
      </c>
      <c r="C353" s="172" t="s">
        <v>100</v>
      </c>
      <c r="D353" s="172" t="s">
        <v>102</v>
      </c>
      <c r="E353" s="172" t="s">
        <v>42</v>
      </c>
      <c r="F353" s="172" t="s">
        <v>89</v>
      </c>
      <c r="G353" s="172" t="s">
        <v>84</v>
      </c>
      <c r="H353" s="177">
        <v>1</v>
      </c>
      <c r="I353" s="178">
        <v>1750</v>
      </c>
      <c r="J353" s="176">
        <v>46052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6.07</v>
      </c>
    </row>
    <row r="354" spans="1:16" ht="19.5" hidden="1" customHeight="1">
      <c r="A354" s="172" t="s">
        <v>1817</v>
      </c>
      <c r="B354" s="176">
        <v>46063</v>
      </c>
      <c r="C354" s="172" t="s">
        <v>100</v>
      </c>
      <c r="D354" s="172" t="s">
        <v>103</v>
      </c>
      <c r="E354" s="172" t="s">
        <v>42</v>
      </c>
      <c r="F354" s="172" t="s">
        <v>89</v>
      </c>
      <c r="G354" s="172" t="s">
        <v>84</v>
      </c>
      <c r="H354" s="177">
        <v>1</v>
      </c>
      <c r="I354" s="178">
        <v>1750</v>
      </c>
      <c r="J354" s="176">
        <v>46052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1137.29</v>
      </c>
    </row>
    <row r="355" spans="1:16" ht="19.5" hidden="1" customHeight="1">
      <c r="A355" s="172" t="s">
        <v>1817</v>
      </c>
      <c r="B355" s="176">
        <v>46063</v>
      </c>
      <c r="C355" s="172" t="s">
        <v>104</v>
      </c>
      <c r="D355" s="172" t="s">
        <v>105</v>
      </c>
      <c r="E355" s="172" t="s">
        <v>42</v>
      </c>
      <c r="F355" s="172" t="s">
        <v>89</v>
      </c>
      <c r="G355" s="172" t="s">
        <v>84</v>
      </c>
      <c r="H355" s="177">
        <v>1</v>
      </c>
      <c r="I355" s="178">
        <v>1750</v>
      </c>
      <c r="J355" s="176">
        <v>46052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-752.5</v>
      </c>
    </row>
    <row r="356" spans="1:16" ht="19.5" hidden="1" customHeight="1">
      <c r="A356" s="172" t="s">
        <v>1817</v>
      </c>
      <c r="B356" s="176">
        <v>46063</v>
      </c>
      <c r="C356" s="172" t="s">
        <v>81</v>
      </c>
      <c r="D356" s="172" t="s">
        <v>95</v>
      </c>
      <c r="E356" s="172" t="s">
        <v>42</v>
      </c>
      <c r="F356" s="172" t="s">
        <v>89</v>
      </c>
      <c r="G356" s="172" t="s">
        <v>84</v>
      </c>
      <c r="H356" s="177">
        <v>1</v>
      </c>
      <c r="I356" s="178">
        <v>1750</v>
      </c>
      <c r="J356" s="176">
        <v>46052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-10.41</v>
      </c>
    </row>
    <row r="357" spans="1:16" ht="19.5" hidden="1" customHeight="1">
      <c r="A357" s="172" t="s">
        <v>1818</v>
      </c>
      <c r="B357" s="176">
        <v>46063</v>
      </c>
      <c r="C357" s="172" t="s">
        <v>92</v>
      </c>
      <c r="D357" s="172" t="s">
        <v>24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2350</v>
      </c>
      <c r="J357" s="176">
        <v>46061</v>
      </c>
      <c r="K357" s="172" t="s">
        <v>93</v>
      </c>
      <c r="L357" s="172" t="s">
        <v>94</v>
      </c>
      <c r="M357" s="179">
        <v>0.43</v>
      </c>
      <c r="N357" s="177"/>
      <c r="O357" s="177">
        <v>39</v>
      </c>
      <c r="P357" s="180">
        <v>-140.66999999999999</v>
      </c>
    </row>
    <row r="358" spans="1:16" ht="19.5" hidden="1" customHeight="1">
      <c r="A358" s="172" t="s">
        <v>1818</v>
      </c>
      <c r="B358" s="176">
        <v>46063</v>
      </c>
      <c r="C358" s="172" t="s">
        <v>100</v>
      </c>
      <c r="D358" s="172" t="s">
        <v>101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2350</v>
      </c>
      <c r="J358" s="176">
        <v>46061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981.9</v>
      </c>
    </row>
    <row r="359" spans="1:16" ht="19.5" hidden="1" customHeight="1">
      <c r="A359" s="172" t="s">
        <v>1818</v>
      </c>
      <c r="B359" s="176">
        <v>46063</v>
      </c>
      <c r="C359" s="172" t="s">
        <v>100</v>
      </c>
      <c r="D359" s="172" t="s">
        <v>102</v>
      </c>
      <c r="E359" s="172" t="s">
        <v>52</v>
      </c>
      <c r="F359" s="172" t="s">
        <v>90</v>
      </c>
      <c r="G359" s="172" t="s">
        <v>84</v>
      </c>
      <c r="H359" s="177">
        <v>1</v>
      </c>
      <c r="I359" s="178">
        <v>2350</v>
      </c>
      <c r="J359" s="176">
        <v>46061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9.82</v>
      </c>
    </row>
    <row r="360" spans="1:16" ht="19.5" hidden="1" customHeight="1">
      <c r="A360" s="172" t="s">
        <v>1818</v>
      </c>
      <c r="B360" s="176">
        <v>46063</v>
      </c>
      <c r="C360" s="172" t="s">
        <v>100</v>
      </c>
      <c r="D360" s="172" t="s">
        <v>103</v>
      </c>
      <c r="E360" s="172" t="s">
        <v>52</v>
      </c>
      <c r="F360" s="172" t="s">
        <v>90</v>
      </c>
      <c r="G360" s="172" t="s">
        <v>84</v>
      </c>
      <c r="H360" s="177">
        <v>1</v>
      </c>
      <c r="I360" s="178">
        <v>2350</v>
      </c>
      <c r="J360" s="176">
        <v>46061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1358.28</v>
      </c>
    </row>
    <row r="361" spans="1:16" ht="19.5" hidden="1" customHeight="1">
      <c r="A361" s="172" t="s">
        <v>1818</v>
      </c>
      <c r="B361" s="176">
        <v>46063</v>
      </c>
      <c r="C361" s="172" t="s">
        <v>104</v>
      </c>
      <c r="D361" s="172" t="s">
        <v>105</v>
      </c>
      <c r="E361" s="172" t="s">
        <v>52</v>
      </c>
      <c r="F361" s="172" t="s">
        <v>90</v>
      </c>
      <c r="G361" s="172" t="s">
        <v>84</v>
      </c>
      <c r="H361" s="177">
        <v>1</v>
      </c>
      <c r="I361" s="178">
        <v>2350</v>
      </c>
      <c r="J361" s="176">
        <v>46061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-1010.5</v>
      </c>
    </row>
    <row r="362" spans="1:16" ht="19.5" hidden="1" customHeight="1">
      <c r="A362" s="172" t="s">
        <v>1818</v>
      </c>
      <c r="B362" s="176">
        <v>46063</v>
      </c>
      <c r="C362" s="172" t="s">
        <v>81</v>
      </c>
      <c r="D362" s="172" t="s">
        <v>95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2350</v>
      </c>
      <c r="J362" s="176">
        <v>46061</v>
      </c>
      <c r="K362" s="172" t="s">
        <v>93</v>
      </c>
      <c r="L362" s="172" t="s">
        <v>94</v>
      </c>
      <c r="M362" s="179">
        <v>0.43</v>
      </c>
      <c r="N362" s="177"/>
      <c r="O362" s="177"/>
      <c r="P362" s="180">
        <v>-19.690000000000001</v>
      </c>
    </row>
    <row r="363" spans="1:16" ht="19.5" hidden="1" customHeight="1">
      <c r="A363" s="172" t="s">
        <v>1819</v>
      </c>
      <c r="B363" s="176">
        <v>46063</v>
      </c>
      <c r="C363" s="172" t="s">
        <v>92</v>
      </c>
      <c r="D363" s="172" t="s">
        <v>24</v>
      </c>
      <c r="E363" s="172" t="s">
        <v>59</v>
      </c>
      <c r="F363" s="172" t="s">
        <v>1386</v>
      </c>
      <c r="G363" s="172" t="s">
        <v>84</v>
      </c>
      <c r="H363" s="177">
        <v>1</v>
      </c>
      <c r="I363" s="178">
        <v>2400</v>
      </c>
      <c r="J363" s="176">
        <v>46062</v>
      </c>
      <c r="K363" s="172" t="s">
        <v>93</v>
      </c>
      <c r="L363" s="172" t="s">
        <v>94</v>
      </c>
      <c r="M363" s="179">
        <v>0.43</v>
      </c>
      <c r="N363" s="177"/>
      <c r="O363" s="177">
        <v>39</v>
      </c>
      <c r="P363" s="180">
        <v>-141.87</v>
      </c>
    </row>
    <row r="364" spans="1:16" ht="19.5" hidden="1" customHeight="1">
      <c r="A364" s="172" t="s">
        <v>1819</v>
      </c>
      <c r="B364" s="176">
        <v>46063</v>
      </c>
      <c r="C364" s="172" t="s">
        <v>100</v>
      </c>
      <c r="D364" s="172" t="s">
        <v>101</v>
      </c>
      <c r="E364" s="172" t="s">
        <v>59</v>
      </c>
      <c r="F364" s="172" t="s">
        <v>1386</v>
      </c>
      <c r="G364" s="172" t="s">
        <v>84</v>
      </c>
      <c r="H364" s="177">
        <v>1</v>
      </c>
      <c r="I364" s="178">
        <v>2400</v>
      </c>
      <c r="J364" s="176">
        <v>46062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1261.6099999999999</v>
      </c>
    </row>
    <row r="365" spans="1:16" ht="19.5" hidden="1" customHeight="1">
      <c r="A365" s="172" t="s">
        <v>1819</v>
      </c>
      <c r="B365" s="176">
        <v>46063</v>
      </c>
      <c r="C365" s="172" t="s">
        <v>100</v>
      </c>
      <c r="D365" s="172" t="s">
        <v>102</v>
      </c>
      <c r="E365" s="172" t="s">
        <v>59</v>
      </c>
      <c r="F365" s="172" t="s">
        <v>1386</v>
      </c>
      <c r="G365" s="172" t="s">
        <v>84</v>
      </c>
      <c r="H365" s="177">
        <v>1</v>
      </c>
      <c r="I365" s="178">
        <v>2400</v>
      </c>
      <c r="J365" s="176">
        <v>46062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0</v>
      </c>
    </row>
    <row r="366" spans="1:16" ht="19.5" hidden="1" customHeight="1">
      <c r="A366" s="172" t="s">
        <v>1819</v>
      </c>
      <c r="B366" s="176">
        <v>46063</v>
      </c>
      <c r="C366" s="172" t="s">
        <v>100</v>
      </c>
      <c r="D366" s="172" t="s">
        <v>103</v>
      </c>
      <c r="E366" s="172" t="s">
        <v>59</v>
      </c>
      <c r="F366" s="172" t="s">
        <v>1386</v>
      </c>
      <c r="G366" s="172" t="s">
        <v>84</v>
      </c>
      <c r="H366" s="177">
        <v>1</v>
      </c>
      <c r="I366" s="178">
        <v>2400</v>
      </c>
      <c r="J366" s="176">
        <v>46062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1138.3900000000001</v>
      </c>
    </row>
    <row r="367" spans="1:16" ht="19.5" hidden="1" customHeight="1">
      <c r="A367" s="172" t="s">
        <v>1819</v>
      </c>
      <c r="B367" s="176">
        <v>46063</v>
      </c>
      <c r="C367" s="172" t="s">
        <v>104</v>
      </c>
      <c r="D367" s="172" t="s">
        <v>105</v>
      </c>
      <c r="E367" s="172" t="s">
        <v>59</v>
      </c>
      <c r="F367" s="172" t="s">
        <v>1386</v>
      </c>
      <c r="G367" s="172" t="s">
        <v>84</v>
      </c>
      <c r="H367" s="177">
        <v>1</v>
      </c>
      <c r="I367" s="178">
        <v>2400</v>
      </c>
      <c r="J367" s="176">
        <v>46062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-1032</v>
      </c>
    </row>
    <row r="368" spans="1:16" ht="19.5" hidden="1" customHeight="1">
      <c r="A368" s="172" t="s">
        <v>1819</v>
      </c>
      <c r="B368" s="176">
        <v>46063</v>
      </c>
      <c r="C368" s="172" t="s">
        <v>81</v>
      </c>
      <c r="D368" s="172" t="s">
        <v>95</v>
      </c>
      <c r="E368" s="172" t="s">
        <v>59</v>
      </c>
      <c r="F368" s="172" t="s">
        <v>1386</v>
      </c>
      <c r="G368" s="172" t="s">
        <v>84</v>
      </c>
      <c r="H368" s="177">
        <v>1</v>
      </c>
      <c r="I368" s="178">
        <v>2400</v>
      </c>
      <c r="J368" s="176">
        <v>46062</v>
      </c>
      <c r="K368" s="172" t="s">
        <v>93</v>
      </c>
      <c r="L368" s="172" t="s">
        <v>94</v>
      </c>
      <c r="M368" s="179">
        <v>0.43</v>
      </c>
      <c r="N368" s="177"/>
      <c r="O368" s="177"/>
      <c r="P368" s="180">
        <v>-16.86</v>
      </c>
    </row>
    <row r="369" spans="1:16" ht="19.5" hidden="1" customHeight="1">
      <c r="A369" s="172" t="s">
        <v>1817</v>
      </c>
      <c r="B369" s="176">
        <v>46063</v>
      </c>
      <c r="C369" s="172" t="s">
        <v>81</v>
      </c>
      <c r="D369" s="172" t="s">
        <v>82</v>
      </c>
      <c r="E369" s="172" t="s">
        <v>42</v>
      </c>
      <c r="F369" s="172" t="s">
        <v>89</v>
      </c>
      <c r="G369" s="172" t="s">
        <v>84</v>
      </c>
      <c r="H369" s="177">
        <v>1</v>
      </c>
      <c r="I369" s="178">
        <v>0</v>
      </c>
      <c r="J369" s="176">
        <v>46052</v>
      </c>
      <c r="K369" s="172" t="s">
        <v>85</v>
      </c>
      <c r="L369" s="172" t="s">
        <v>85</v>
      </c>
      <c r="M369" s="179">
        <v>0</v>
      </c>
      <c r="N369" s="177"/>
      <c r="O369" s="177"/>
      <c r="P369" s="180">
        <v>-11.53</v>
      </c>
    </row>
    <row r="370" spans="1:16" ht="19.5" hidden="1" customHeight="1">
      <c r="A370" s="172" t="s">
        <v>1818</v>
      </c>
      <c r="B370" s="176">
        <v>46063</v>
      </c>
      <c r="C370" s="172" t="s">
        <v>81</v>
      </c>
      <c r="D370" s="172" t="s">
        <v>82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46061</v>
      </c>
      <c r="K370" s="172" t="s">
        <v>85</v>
      </c>
      <c r="L370" s="172" t="s">
        <v>85</v>
      </c>
      <c r="M370" s="179">
        <v>0</v>
      </c>
      <c r="N370" s="177"/>
      <c r="O370" s="177"/>
      <c r="P370" s="180">
        <v>-18.66</v>
      </c>
    </row>
    <row r="371" spans="1:16" ht="19.5" hidden="1" customHeight="1">
      <c r="A371" s="172" t="s">
        <v>1820</v>
      </c>
      <c r="B371" s="176">
        <v>46063</v>
      </c>
      <c r="C371" s="172" t="s">
        <v>92</v>
      </c>
      <c r="D371" s="172" t="s">
        <v>24</v>
      </c>
      <c r="E371" s="172" t="s">
        <v>43</v>
      </c>
      <c r="F371" s="172" t="s">
        <v>125</v>
      </c>
      <c r="G371" s="172" t="s">
        <v>84</v>
      </c>
      <c r="H371" s="177">
        <v>1</v>
      </c>
      <c r="I371" s="178">
        <v>0</v>
      </c>
      <c r="J371" s="176">
        <v>46056</v>
      </c>
      <c r="K371" s="172" t="s">
        <v>93</v>
      </c>
      <c r="L371" s="172" t="s">
        <v>94</v>
      </c>
      <c r="M371" s="179">
        <v>0</v>
      </c>
      <c r="N371" s="177"/>
      <c r="O371" s="177">
        <v>41</v>
      </c>
      <c r="P371" s="180">
        <v>-46.77</v>
      </c>
    </row>
    <row r="372" spans="1:16" ht="19.5" hidden="1" customHeight="1">
      <c r="A372" s="172" t="s">
        <v>1820</v>
      </c>
      <c r="B372" s="176">
        <v>46063</v>
      </c>
      <c r="C372" s="172" t="s">
        <v>81</v>
      </c>
      <c r="D372" s="172" t="s">
        <v>95</v>
      </c>
      <c r="E372" s="172" t="s">
        <v>43</v>
      </c>
      <c r="F372" s="172" t="s">
        <v>125</v>
      </c>
      <c r="G372" s="172" t="s">
        <v>84</v>
      </c>
      <c r="H372" s="177">
        <v>1</v>
      </c>
      <c r="I372" s="178">
        <v>0</v>
      </c>
      <c r="J372" s="176">
        <v>46056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-11.99</v>
      </c>
    </row>
    <row r="373" spans="1:16" ht="19.5" hidden="1" customHeight="1">
      <c r="A373" s="172" t="s">
        <v>1820</v>
      </c>
      <c r="B373" s="176">
        <v>46063</v>
      </c>
      <c r="C373" s="172" t="s">
        <v>92</v>
      </c>
      <c r="D373" s="172" t="s">
        <v>96</v>
      </c>
      <c r="E373" s="172" t="s">
        <v>43</v>
      </c>
      <c r="F373" s="172" t="s">
        <v>125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hidden="1" customHeight="1">
      <c r="A374" s="172" t="s">
        <v>1820</v>
      </c>
      <c r="B374" s="176">
        <v>46063</v>
      </c>
      <c r="C374" s="172" t="s">
        <v>92</v>
      </c>
      <c r="D374" s="172" t="s">
        <v>97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0</v>
      </c>
      <c r="J374" s="176">
        <v>46056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-46.77</v>
      </c>
    </row>
    <row r="375" spans="1:16" ht="19.5" hidden="1" customHeight="1">
      <c r="A375" s="172" t="s">
        <v>1820</v>
      </c>
      <c r="B375" s="176">
        <v>46063</v>
      </c>
      <c r="C375" s="172" t="s">
        <v>81</v>
      </c>
      <c r="D375" s="172" t="s">
        <v>98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0</v>
      </c>
      <c r="J375" s="176">
        <v>46056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-15</v>
      </c>
    </row>
    <row r="376" spans="1:16" ht="19.5" hidden="1" customHeight="1">
      <c r="A376" s="172" t="s">
        <v>1821</v>
      </c>
      <c r="B376" s="176">
        <v>46063</v>
      </c>
      <c r="C376" s="172" t="s">
        <v>81</v>
      </c>
      <c r="D376" s="172" t="s">
        <v>82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0</v>
      </c>
      <c r="J376" s="176">
        <v>46063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-18.84</v>
      </c>
    </row>
    <row r="377" spans="1:16" ht="19.5" hidden="1" customHeight="1">
      <c r="A377" s="172" t="s">
        <v>1822</v>
      </c>
      <c r="B377" s="176">
        <v>46063</v>
      </c>
      <c r="C377" s="172" t="s">
        <v>81</v>
      </c>
      <c r="D377" s="172" t="s">
        <v>82</v>
      </c>
      <c r="E377" s="172" t="s">
        <v>56</v>
      </c>
      <c r="F377" s="172" t="s">
        <v>1213</v>
      </c>
      <c r="G377" s="172" t="s">
        <v>84</v>
      </c>
      <c r="H377" s="177">
        <v>1</v>
      </c>
      <c r="I377" s="178">
        <v>0</v>
      </c>
      <c r="J377" s="176">
        <v>46063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-15.89</v>
      </c>
    </row>
    <row r="378" spans="1:16" ht="19.5" hidden="1" customHeight="1">
      <c r="A378" s="172" t="s">
        <v>1823</v>
      </c>
      <c r="B378" s="176">
        <v>46063</v>
      </c>
      <c r="C378" s="172" t="s">
        <v>92</v>
      </c>
      <c r="D378" s="172" t="s">
        <v>96</v>
      </c>
      <c r="E378" s="172" t="s">
        <v>57</v>
      </c>
      <c r="F378" s="172" t="s">
        <v>1263</v>
      </c>
      <c r="G378" s="172" t="s">
        <v>84</v>
      </c>
      <c r="H378" s="177">
        <v>1</v>
      </c>
      <c r="I378" s="178">
        <v>0</v>
      </c>
      <c r="J378" s="176">
        <v>46058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hidden="1" customHeight="1">
      <c r="A379" s="172" t="s">
        <v>1823</v>
      </c>
      <c r="B379" s="176">
        <v>46063</v>
      </c>
      <c r="C379" s="172" t="s">
        <v>92</v>
      </c>
      <c r="D379" s="172" t="s">
        <v>97</v>
      </c>
      <c r="E379" s="172" t="s">
        <v>57</v>
      </c>
      <c r="F379" s="172" t="s">
        <v>1263</v>
      </c>
      <c r="G379" s="172" t="s">
        <v>84</v>
      </c>
      <c r="H379" s="177">
        <v>1</v>
      </c>
      <c r="I379" s="178">
        <v>0</v>
      </c>
      <c r="J379" s="176">
        <v>46058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-56.94</v>
      </c>
    </row>
    <row r="380" spans="1:16" ht="19.5" hidden="1" customHeight="1">
      <c r="A380" s="172" t="s">
        <v>1823</v>
      </c>
      <c r="B380" s="176">
        <v>46063</v>
      </c>
      <c r="C380" s="172" t="s">
        <v>81</v>
      </c>
      <c r="D380" s="172" t="s">
        <v>98</v>
      </c>
      <c r="E380" s="172" t="s">
        <v>57</v>
      </c>
      <c r="F380" s="172" t="s">
        <v>1263</v>
      </c>
      <c r="G380" s="172" t="s">
        <v>84</v>
      </c>
      <c r="H380" s="177">
        <v>1</v>
      </c>
      <c r="I380" s="178">
        <v>0</v>
      </c>
      <c r="J380" s="176">
        <v>46058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-15</v>
      </c>
    </row>
    <row r="381" spans="1:16" ht="19.5" hidden="1" customHeight="1">
      <c r="A381" s="172" t="s">
        <v>1823</v>
      </c>
      <c r="B381" s="176">
        <v>46063</v>
      </c>
      <c r="C381" s="172" t="s">
        <v>92</v>
      </c>
      <c r="D381" s="172" t="s">
        <v>24</v>
      </c>
      <c r="E381" s="172" t="s">
        <v>57</v>
      </c>
      <c r="F381" s="172" t="s">
        <v>1263</v>
      </c>
      <c r="G381" s="172" t="s">
        <v>84</v>
      </c>
      <c r="H381" s="177">
        <v>1</v>
      </c>
      <c r="I381" s="178">
        <v>0</v>
      </c>
      <c r="J381" s="176">
        <v>46058</v>
      </c>
      <c r="K381" s="172" t="s">
        <v>93</v>
      </c>
      <c r="L381" s="172" t="s">
        <v>94</v>
      </c>
      <c r="M381" s="179">
        <v>0</v>
      </c>
      <c r="N381" s="177"/>
      <c r="O381" s="177">
        <v>39</v>
      </c>
      <c r="P381" s="180">
        <v>-56.94</v>
      </c>
    </row>
    <row r="382" spans="1:16" ht="19.5" hidden="1" customHeight="1">
      <c r="A382" s="172" t="s">
        <v>1823</v>
      </c>
      <c r="B382" s="176">
        <v>46063</v>
      </c>
      <c r="C382" s="172" t="s">
        <v>81</v>
      </c>
      <c r="D382" s="172" t="s">
        <v>95</v>
      </c>
      <c r="E382" s="172" t="s">
        <v>57</v>
      </c>
      <c r="F382" s="172" t="s">
        <v>1263</v>
      </c>
      <c r="G382" s="172" t="s">
        <v>84</v>
      </c>
      <c r="H382" s="177">
        <v>1</v>
      </c>
      <c r="I382" s="178">
        <v>0</v>
      </c>
      <c r="J382" s="176">
        <v>46058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-12.85</v>
      </c>
    </row>
    <row r="383" spans="1:16" ht="19.5" hidden="1" customHeight="1">
      <c r="A383" s="172" t="s">
        <v>1824</v>
      </c>
      <c r="B383" s="176">
        <v>46063</v>
      </c>
      <c r="C383" s="172" t="s">
        <v>81</v>
      </c>
      <c r="D383" s="172" t="s">
        <v>82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0</v>
      </c>
      <c r="J383" s="176">
        <v>46063</v>
      </c>
      <c r="K383" s="172" t="s">
        <v>85</v>
      </c>
      <c r="L383" s="172" t="s">
        <v>85</v>
      </c>
      <c r="M383" s="179">
        <v>0</v>
      </c>
      <c r="N383" s="177"/>
      <c r="O383" s="177"/>
      <c r="P383" s="180">
        <v>-8.7799999999999994</v>
      </c>
    </row>
    <row r="384" spans="1:16" ht="19.5" hidden="1" customHeight="1">
      <c r="A384" s="172" t="s">
        <v>1825</v>
      </c>
      <c r="B384" s="176">
        <v>46063</v>
      </c>
      <c r="C384" s="172" t="s">
        <v>81</v>
      </c>
      <c r="D384" s="172" t="s">
        <v>82</v>
      </c>
      <c r="E384" s="172" t="s">
        <v>52</v>
      </c>
      <c r="F384" s="172" t="s">
        <v>90</v>
      </c>
      <c r="G384" s="172" t="s">
        <v>84</v>
      </c>
      <c r="H384" s="177">
        <v>1</v>
      </c>
      <c r="I384" s="178">
        <v>0</v>
      </c>
      <c r="J384" s="176">
        <v>46063</v>
      </c>
      <c r="K384" s="172" t="s">
        <v>85</v>
      </c>
      <c r="L384" s="172" t="s">
        <v>85</v>
      </c>
      <c r="M384" s="179">
        <v>0</v>
      </c>
      <c r="N384" s="177"/>
      <c r="O384" s="177"/>
      <c r="P384" s="180">
        <v>-6.69</v>
      </c>
    </row>
    <row r="385" spans="1:16" ht="19.5" hidden="1" customHeight="1">
      <c r="A385" s="172" t="s">
        <v>1826</v>
      </c>
      <c r="B385" s="176">
        <v>46063</v>
      </c>
      <c r="C385" s="172" t="s">
        <v>81</v>
      </c>
      <c r="D385" s="172" t="s">
        <v>82</v>
      </c>
      <c r="E385" s="172" t="s">
        <v>43</v>
      </c>
      <c r="F385" s="172" t="s">
        <v>125</v>
      </c>
      <c r="G385" s="172" t="s">
        <v>84</v>
      </c>
      <c r="H385" s="177">
        <v>1</v>
      </c>
      <c r="I385" s="178">
        <v>0</v>
      </c>
      <c r="J385" s="176">
        <v>46063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-11.49</v>
      </c>
    </row>
    <row r="386" spans="1:16" ht="19.5" hidden="1" customHeight="1">
      <c r="A386" s="172" t="s">
        <v>1553</v>
      </c>
      <c r="B386" s="176">
        <v>46063</v>
      </c>
      <c r="C386" s="172" t="s">
        <v>109</v>
      </c>
      <c r="D386" s="172" t="s">
        <v>139</v>
      </c>
      <c r="E386" s="172" t="s">
        <v>85</v>
      </c>
      <c r="F386" s="172" t="s">
        <v>85</v>
      </c>
      <c r="G386" s="172" t="s">
        <v>85</v>
      </c>
      <c r="H386" s="177">
        <v>0</v>
      </c>
      <c r="I386" s="178">
        <v>0</v>
      </c>
      <c r="J386" s="176">
        <v>46063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-618.48</v>
      </c>
    </row>
    <row r="387" spans="1:16" ht="19.5" hidden="1" customHeight="1">
      <c r="A387" s="172" t="s">
        <v>141</v>
      </c>
      <c r="B387" s="176">
        <v>46063</v>
      </c>
      <c r="C387" s="172" t="s">
        <v>109</v>
      </c>
      <c r="D387" s="172" t="s">
        <v>139</v>
      </c>
      <c r="E387" s="172" t="s">
        <v>85</v>
      </c>
      <c r="F387" s="172" t="s">
        <v>85</v>
      </c>
      <c r="G387" s="172" t="s">
        <v>85</v>
      </c>
      <c r="H387" s="177">
        <v>0</v>
      </c>
      <c r="I387" s="178">
        <v>0</v>
      </c>
      <c r="J387" s="176">
        <v>46063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-429.05</v>
      </c>
    </row>
    <row r="388" spans="1:16" ht="19.5" hidden="1" customHeight="1">
      <c r="A388" s="172" t="s">
        <v>145</v>
      </c>
      <c r="B388" s="176">
        <v>46063</v>
      </c>
      <c r="C388" s="172" t="s">
        <v>109</v>
      </c>
      <c r="D388" s="172" t="s">
        <v>139</v>
      </c>
      <c r="E388" s="172" t="s">
        <v>85</v>
      </c>
      <c r="F388" s="172" t="s">
        <v>85</v>
      </c>
      <c r="G388" s="172" t="s">
        <v>85</v>
      </c>
      <c r="H388" s="177">
        <v>0</v>
      </c>
      <c r="I388" s="178">
        <v>0</v>
      </c>
      <c r="J388" s="176">
        <v>46063</v>
      </c>
      <c r="K388" s="172" t="s">
        <v>85</v>
      </c>
      <c r="L388" s="172" t="s">
        <v>85</v>
      </c>
      <c r="M388" s="179">
        <v>0</v>
      </c>
      <c r="N388" s="177"/>
      <c r="O388" s="177"/>
      <c r="P388" s="180">
        <v>-714.92</v>
      </c>
    </row>
    <row r="389" spans="1:16" ht="19.5" hidden="1" customHeight="1">
      <c r="A389" s="172" t="s">
        <v>138</v>
      </c>
      <c r="B389" s="176">
        <v>46063</v>
      </c>
      <c r="C389" s="172" t="s">
        <v>109</v>
      </c>
      <c r="D389" s="172" t="s">
        <v>139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46063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-719.3</v>
      </c>
    </row>
    <row r="390" spans="1:16" ht="19.5" hidden="1" customHeight="1">
      <c r="A390" s="172" t="s">
        <v>144</v>
      </c>
      <c r="B390" s="176">
        <v>46063</v>
      </c>
      <c r="C390" s="172" t="s">
        <v>109</v>
      </c>
      <c r="D390" s="172" t="s">
        <v>139</v>
      </c>
      <c r="E390" s="172" t="s">
        <v>85</v>
      </c>
      <c r="F390" s="172" t="s">
        <v>85</v>
      </c>
      <c r="G390" s="172" t="s">
        <v>85</v>
      </c>
      <c r="H390" s="177">
        <v>0</v>
      </c>
      <c r="I390" s="178">
        <v>0</v>
      </c>
      <c r="J390" s="176">
        <v>46063</v>
      </c>
      <c r="K390" s="172" t="s">
        <v>85</v>
      </c>
      <c r="L390" s="172" t="s">
        <v>85</v>
      </c>
      <c r="M390" s="179">
        <v>0</v>
      </c>
      <c r="N390" s="177"/>
      <c r="O390" s="177"/>
      <c r="P390" s="180">
        <v>-715.57</v>
      </c>
    </row>
    <row r="391" spans="1:16" ht="19.5" hidden="1" customHeight="1">
      <c r="A391" s="172" t="s">
        <v>142</v>
      </c>
      <c r="B391" s="176">
        <v>46063</v>
      </c>
      <c r="C391" s="172" t="s">
        <v>109</v>
      </c>
      <c r="D391" s="172" t="s">
        <v>143</v>
      </c>
      <c r="E391" s="172" t="s">
        <v>85</v>
      </c>
      <c r="F391" s="172" t="s">
        <v>85</v>
      </c>
      <c r="G391" s="172" t="s">
        <v>85</v>
      </c>
      <c r="H391" s="177">
        <v>0</v>
      </c>
      <c r="I391" s="178">
        <v>0</v>
      </c>
      <c r="J391" s="176">
        <v>46063</v>
      </c>
      <c r="K391" s="172" t="s">
        <v>85</v>
      </c>
      <c r="L391" s="172" t="s">
        <v>85</v>
      </c>
      <c r="M391" s="179">
        <v>0</v>
      </c>
      <c r="N391" s="177"/>
      <c r="O391" s="177"/>
      <c r="P391" s="180">
        <v>-5016</v>
      </c>
    </row>
    <row r="392" spans="1:16" ht="19.5" hidden="1" customHeight="1">
      <c r="A392" s="172" t="s">
        <v>1724</v>
      </c>
      <c r="B392" s="176">
        <v>46064</v>
      </c>
      <c r="C392" s="172" t="s">
        <v>92</v>
      </c>
      <c r="D392" s="172" t="s">
        <v>272</v>
      </c>
      <c r="E392" s="172" t="s">
        <v>42</v>
      </c>
      <c r="F392" s="172" t="s">
        <v>89</v>
      </c>
      <c r="G392" s="172" t="s">
        <v>84</v>
      </c>
      <c r="H392" s="177">
        <v>1</v>
      </c>
      <c r="I392" s="178">
        <v>0</v>
      </c>
      <c r="J392" s="176">
        <v>46059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hidden="1" customHeight="1">
      <c r="A393" s="172" t="s">
        <v>1724</v>
      </c>
      <c r="B393" s="176">
        <v>46064</v>
      </c>
      <c r="C393" s="172" t="s">
        <v>92</v>
      </c>
      <c r="D393" s="172" t="s">
        <v>97</v>
      </c>
      <c r="E393" s="172" t="s">
        <v>42</v>
      </c>
      <c r="F393" s="172" t="s">
        <v>89</v>
      </c>
      <c r="G393" s="172" t="s">
        <v>84</v>
      </c>
      <c r="H393" s="177">
        <v>1</v>
      </c>
      <c r="I393" s="178">
        <v>0</v>
      </c>
      <c r="J393" s="176">
        <v>46059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-46.77</v>
      </c>
    </row>
    <row r="394" spans="1:16" ht="19.5" hidden="1" customHeight="1">
      <c r="A394" s="172" t="s">
        <v>1724</v>
      </c>
      <c r="B394" s="176">
        <v>46064</v>
      </c>
      <c r="C394" s="172" t="s">
        <v>81</v>
      </c>
      <c r="D394" s="172" t="s">
        <v>98</v>
      </c>
      <c r="E394" s="172" t="s">
        <v>42</v>
      </c>
      <c r="F394" s="172" t="s">
        <v>89</v>
      </c>
      <c r="G394" s="172" t="s">
        <v>84</v>
      </c>
      <c r="H394" s="177">
        <v>1</v>
      </c>
      <c r="I394" s="178">
        <v>0</v>
      </c>
      <c r="J394" s="176">
        <v>46059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hidden="1" customHeight="1">
      <c r="A395" s="172" t="s">
        <v>1827</v>
      </c>
      <c r="B395" s="176">
        <v>46064</v>
      </c>
      <c r="C395" s="172" t="s">
        <v>81</v>
      </c>
      <c r="D395" s="172" t="s">
        <v>82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0</v>
      </c>
      <c r="J395" s="176">
        <v>46064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-19.579999999999998</v>
      </c>
    </row>
    <row r="396" spans="1:16" ht="19.5" hidden="1" customHeight="1">
      <c r="A396" s="172" t="s">
        <v>1828</v>
      </c>
      <c r="B396" s="176">
        <v>46064</v>
      </c>
      <c r="C396" s="172" t="s">
        <v>81</v>
      </c>
      <c r="D396" s="172" t="s">
        <v>82</v>
      </c>
      <c r="E396" s="172" t="s">
        <v>39</v>
      </c>
      <c r="F396" s="172" t="s">
        <v>117</v>
      </c>
      <c r="G396" s="172" t="s">
        <v>84</v>
      </c>
      <c r="H396" s="177">
        <v>1</v>
      </c>
      <c r="I396" s="178">
        <v>0</v>
      </c>
      <c r="J396" s="176">
        <v>46064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-21.86</v>
      </c>
    </row>
    <row r="397" spans="1:16" ht="19.5" customHeight="1">
      <c r="A397" s="172" t="s">
        <v>85</v>
      </c>
      <c r="B397" s="176">
        <v>46064</v>
      </c>
      <c r="C397" s="172" t="s">
        <v>109</v>
      </c>
      <c r="D397" s="172" t="s">
        <v>110</v>
      </c>
      <c r="E397" s="172" t="s">
        <v>85</v>
      </c>
      <c r="F397" s="172" t="s">
        <v>85</v>
      </c>
      <c r="G397" s="172" t="s">
        <v>1829</v>
      </c>
      <c r="H397" s="177">
        <v>0</v>
      </c>
      <c r="I397" s="178">
        <v>0</v>
      </c>
      <c r="J397" s="176">
        <v>46064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-150</v>
      </c>
    </row>
    <row r="398" spans="1:16" ht="19.5" hidden="1" customHeight="1">
      <c r="A398" s="172" t="s">
        <v>1830</v>
      </c>
      <c r="B398" s="176">
        <v>46064</v>
      </c>
      <c r="C398" s="172" t="s">
        <v>92</v>
      </c>
      <c r="D398" s="172" t="s">
        <v>24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2350</v>
      </c>
      <c r="J398" s="176">
        <v>46061</v>
      </c>
      <c r="K398" s="172" t="s">
        <v>93</v>
      </c>
      <c r="L398" s="172" t="s">
        <v>94</v>
      </c>
      <c r="M398" s="179">
        <v>0.43</v>
      </c>
      <c r="N398" s="177"/>
      <c r="O398" s="177">
        <v>39</v>
      </c>
      <c r="P398" s="180">
        <v>-140.66999999999999</v>
      </c>
    </row>
    <row r="399" spans="1:16" ht="19.5" hidden="1" customHeight="1">
      <c r="A399" s="172" t="s">
        <v>1830</v>
      </c>
      <c r="B399" s="176">
        <v>46064</v>
      </c>
      <c r="C399" s="172" t="s">
        <v>100</v>
      </c>
      <c r="D399" s="172" t="s">
        <v>101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2350</v>
      </c>
      <c r="J399" s="176">
        <v>46061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885.71</v>
      </c>
    </row>
    <row r="400" spans="1:16" ht="19.5" hidden="1" customHeight="1">
      <c r="A400" s="172" t="s">
        <v>1830</v>
      </c>
      <c r="B400" s="176">
        <v>46064</v>
      </c>
      <c r="C400" s="172" t="s">
        <v>100</v>
      </c>
      <c r="D400" s="172" t="s">
        <v>102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2350</v>
      </c>
      <c r="J400" s="176">
        <v>46061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8.86</v>
      </c>
    </row>
    <row r="401" spans="1:16" ht="19.5" hidden="1" customHeight="1">
      <c r="A401" s="172" t="s">
        <v>1830</v>
      </c>
      <c r="B401" s="176">
        <v>46064</v>
      </c>
      <c r="C401" s="172" t="s">
        <v>100</v>
      </c>
      <c r="D401" s="172" t="s">
        <v>103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2350</v>
      </c>
      <c r="J401" s="176">
        <v>46061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1455.43</v>
      </c>
    </row>
    <row r="402" spans="1:16" ht="19.5" hidden="1" customHeight="1">
      <c r="A402" s="172" t="s">
        <v>1830</v>
      </c>
      <c r="B402" s="176">
        <v>46064</v>
      </c>
      <c r="C402" s="172" t="s">
        <v>104</v>
      </c>
      <c r="D402" s="172" t="s">
        <v>105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2350</v>
      </c>
      <c r="J402" s="176">
        <v>46061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-1010.5</v>
      </c>
    </row>
    <row r="403" spans="1:16" ht="19.5" hidden="1" customHeight="1">
      <c r="A403" s="172" t="s">
        <v>1830</v>
      </c>
      <c r="B403" s="176">
        <v>46064</v>
      </c>
      <c r="C403" s="172" t="s">
        <v>81</v>
      </c>
      <c r="D403" s="172" t="s">
        <v>95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2350</v>
      </c>
      <c r="J403" s="176">
        <v>46061</v>
      </c>
      <c r="K403" s="172" t="s">
        <v>93</v>
      </c>
      <c r="L403" s="172" t="s">
        <v>94</v>
      </c>
      <c r="M403" s="179">
        <v>0.43</v>
      </c>
      <c r="N403" s="177"/>
      <c r="O403" s="177"/>
      <c r="P403" s="180">
        <v>-13.15</v>
      </c>
    </row>
    <row r="404" spans="1:16" ht="19.5" hidden="1" customHeight="1">
      <c r="A404" s="172" t="s">
        <v>1831</v>
      </c>
      <c r="B404" s="176">
        <v>46064</v>
      </c>
      <c r="C404" s="172" t="s">
        <v>92</v>
      </c>
      <c r="D404" s="172" t="s">
        <v>24</v>
      </c>
      <c r="E404" s="172" t="s">
        <v>42</v>
      </c>
      <c r="F404" s="172" t="s">
        <v>89</v>
      </c>
      <c r="G404" s="172" t="s">
        <v>84</v>
      </c>
      <c r="H404" s="177">
        <v>1</v>
      </c>
      <c r="I404" s="178">
        <v>1750</v>
      </c>
      <c r="J404" s="176">
        <v>46054</v>
      </c>
      <c r="K404" s="172" t="s">
        <v>93</v>
      </c>
      <c r="L404" s="172" t="s">
        <v>94</v>
      </c>
      <c r="M404" s="179">
        <v>0.43</v>
      </c>
      <c r="N404" s="177"/>
      <c r="O404" s="177">
        <v>43</v>
      </c>
      <c r="P404" s="180">
        <v>-127.33</v>
      </c>
    </row>
    <row r="405" spans="1:16" ht="19.5" hidden="1" customHeight="1">
      <c r="A405" s="172" t="s">
        <v>1831</v>
      </c>
      <c r="B405" s="176">
        <v>46064</v>
      </c>
      <c r="C405" s="172" t="s">
        <v>100</v>
      </c>
      <c r="D405" s="172" t="s">
        <v>101</v>
      </c>
      <c r="E405" s="172" t="s">
        <v>42</v>
      </c>
      <c r="F405" s="172" t="s">
        <v>89</v>
      </c>
      <c r="G405" s="172" t="s">
        <v>84</v>
      </c>
      <c r="H405" s="177">
        <v>1</v>
      </c>
      <c r="I405" s="178">
        <v>1750</v>
      </c>
      <c r="J405" s="176">
        <v>46054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612.38</v>
      </c>
    </row>
    <row r="406" spans="1:16" ht="19.5" hidden="1" customHeight="1">
      <c r="A406" s="172" t="s">
        <v>1831</v>
      </c>
      <c r="B406" s="176">
        <v>46064</v>
      </c>
      <c r="C406" s="172" t="s">
        <v>100</v>
      </c>
      <c r="D406" s="172" t="s">
        <v>102</v>
      </c>
      <c r="E406" s="172" t="s">
        <v>42</v>
      </c>
      <c r="F406" s="172" t="s">
        <v>89</v>
      </c>
      <c r="G406" s="172" t="s">
        <v>84</v>
      </c>
      <c r="H406" s="177">
        <v>1</v>
      </c>
      <c r="I406" s="178">
        <v>1750</v>
      </c>
      <c r="J406" s="176">
        <v>46054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6.12</v>
      </c>
    </row>
    <row r="407" spans="1:16" ht="19.5" hidden="1" customHeight="1">
      <c r="A407" s="172" t="s">
        <v>1831</v>
      </c>
      <c r="B407" s="176">
        <v>46064</v>
      </c>
      <c r="C407" s="172" t="s">
        <v>100</v>
      </c>
      <c r="D407" s="172" t="s">
        <v>103</v>
      </c>
      <c r="E407" s="172" t="s">
        <v>42</v>
      </c>
      <c r="F407" s="172" t="s">
        <v>89</v>
      </c>
      <c r="G407" s="172" t="s">
        <v>84</v>
      </c>
      <c r="H407" s="177">
        <v>1</v>
      </c>
      <c r="I407" s="178">
        <v>1750</v>
      </c>
      <c r="J407" s="176">
        <v>46054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1131.5</v>
      </c>
    </row>
    <row r="408" spans="1:16" ht="19.5" hidden="1" customHeight="1">
      <c r="A408" s="172" t="s">
        <v>1831</v>
      </c>
      <c r="B408" s="176">
        <v>46064</v>
      </c>
      <c r="C408" s="172" t="s">
        <v>104</v>
      </c>
      <c r="D408" s="172" t="s">
        <v>105</v>
      </c>
      <c r="E408" s="172" t="s">
        <v>42</v>
      </c>
      <c r="F408" s="172" t="s">
        <v>89</v>
      </c>
      <c r="G408" s="172" t="s">
        <v>84</v>
      </c>
      <c r="H408" s="177">
        <v>1</v>
      </c>
      <c r="I408" s="178">
        <v>1750</v>
      </c>
      <c r="J408" s="176">
        <v>46054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-752.5</v>
      </c>
    </row>
    <row r="409" spans="1:16" ht="19.5" hidden="1" customHeight="1">
      <c r="A409" s="172" t="s">
        <v>1832</v>
      </c>
      <c r="B409" s="176">
        <v>46064</v>
      </c>
      <c r="C409" s="172" t="s">
        <v>92</v>
      </c>
      <c r="D409" s="172" t="s">
        <v>24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2150</v>
      </c>
      <c r="J409" s="176">
        <v>46059</v>
      </c>
      <c r="K409" s="172" t="s">
        <v>93</v>
      </c>
      <c r="L409" s="172" t="s">
        <v>94</v>
      </c>
      <c r="M409" s="179">
        <v>0.43</v>
      </c>
      <c r="N409" s="177"/>
      <c r="O409" s="177">
        <v>39</v>
      </c>
      <c r="P409" s="180">
        <v>-135.87</v>
      </c>
    </row>
    <row r="410" spans="1:16" ht="19.5" hidden="1" customHeight="1">
      <c r="A410" s="172" t="s">
        <v>1832</v>
      </c>
      <c r="B410" s="176">
        <v>46064</v>
      </c>
      <c r="C410" s="172" t="s">
        <v>100</v>
      </c>
      <c r="D410" s="172" t="s">
        <v>101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2150</v>
      </c>
      <c r="J410" s="176">
        <v>46059</v>
      </c>
      <c r="K410" s="172" t="s">
        <v>93</v>
      </c>
      <c r="L410" s="172" t="s">
        <v>94</v>
      </c>
      <c r="M410" s="179">
        <v>0</v>
      </c>
      <c r="N410" s="177"/>
      <c r="O410" s="177"/>
      <c r="P410" s="180">
        <v>787.62</v>
      </c>
    </row>
    <row r="411" spans="1:16" ht="19.5" hidden="1" customHeight="1">
      <c r="A411" s="172" t="s">
        <v>1832</v>
      </c>
      <c r="B411" s="176">
        <v>46064</v>
      </c>
      <c r="C411" s="172" t="s">
        <v>100</v>
      </c>
      <c r="D411" s="172" t="s">
        <v>102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2150</v>
      </c>
      <c r="J411" s="176">
        <v>46059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7.88</v>
      </c>
    </row>
    <row r="412" spans="1:16" ht="19.5" hidden="1" customHeight="1">
      <c r="A412" s="172" t="s">
        <v>1832</v>
      </c>
      <c r="B412" s="176">
        <v>46064</v>
      </c>
      <c r="C412" s="172" t="s">
        <v>100</v>
      </c>
      <c r="D412" s="172" t="s">
        <v>103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2150</v>
      </c>
      <c r="J412" s="176">
        <v>46059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1354.5</v>
      </c>
    </row>
    <row r="413" spans="1:16" ht="19.5" hidden="1" customHeight="1">
      <c r="A413" s="172" t="s">
        <v>1832</v>
      </c>
      <c r="B413" s="176">
        <v>46064</v>
      </c>
      <c r="C413" s="172" t="s">
        <v>104</v>
      </c>
      <c r="D413" s="172" t="s">
        <v>105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2150</v>
      </c>
      <c r="J413" s="176">
        <v>46059</v>
      </c>
      <c r="K413" s="172" t="s">
        <v>93</v>
      </c>
      <c r="L413" s="172" t="s">
        <v>94</v>
      </c>
      <c r="M413" s="179">
        <v>0.43</v>
      </c>
      <c r="N413" s="177"/>
      <c r="O413" s="177"/>
      <c r="P413" s="180">
        <v>-924.5</v>
      </c>
    </row>
    <row r="414" spans="1:16" ht="19.5" hidden="1" customHeight="1">
      <c r="A414" s="172" t="s">
        <v>1833</v>
      </c>
      <c r="B414" s="176">
        <v>46064</v>
      </c>
      <c r="C414" s="172" t="s">
        <v>92</v>
      </c>
      <c r="D414" s="172" t="s">
        <v>24</v>
      </c>
      <c r="E414" s="172" t="s">
        <v>55</v>
      </c>
      <c r="F414" s="172" t="s">
        <v>1272</v>
      </c>
      <c r="G414" s="172" t="s">
        <v>84</v>
      </c>
      <c r="H414" s="177">
        <v>1</v>
      </c>
      <c r="I414" s="178">
        <v>0</v>
      </c>
      <c r="J414" s="176">
        <v>46059</v>
      </c>
      <c r="K414" s="172" t="s">
        <v>93</v>
      </c>
      <c r="L414" s="172" t="s">
        <v>94</v>
      </c>
      <c r="M414" s="179">
        <v>0</v>
      </c>
      <c r="N414" s="177"/>
      <c r="O414" s="177">
        <v>39</v>
      </c>
      <c r="P414" s="180">
        <v>-56.94</v>
      </c>
    </row>
    <row r="415" spans="1:16" ht="19.5" hidden="1" customHeight="1">
      <c r="A415" s="172" t="s">
        <v>1833</v>
      </c>
      <c r="B415" s="176">
        <v>46064</v>
      </c>
      <c r="C415" s="172" t="s">
        <v>81</v>
      </c>
      <c r="D415" s="172" t="s">
        <v>95</v>
      </c>
      <c r="E415" s="172" t="s">
        <v>55</v>
      </c>
      <c r="F415" s="172" t="s">
        <v>1272</v>
      </c>
      <c r="G415" s="172" t="s">
        <v>84</v>
      </c>
      <c r="H415" s="177">
        <v>1</v>
      </c>
      <c r="I415" s="178">
        <v>0</v>
      </c>
      <c r="J415" s="176">
        <v>46059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-12.46</v>
      </c>
    </row>
    <row r="416" spans="1:16" ht="19.5" hidden="1" customHeight="1">
      <c r="A416" s="172" t="s">
        <v>1833</v>
      </c>
      <c r="B416" s="176">
        <v>46064</v>
      </c>
      <c r="C416" s="172" t="s">
        <v>92</v>
      </c>
      <c r="D416" s="172" t="s">
        <v>96</v>
      </c>
      <c r="E416" s="172" t="s">
        <v>55</v>
      </c>
      <c r="F416" s="172" t="s">
        <v>1272</v>
      </c>
      <c r="G416" s="172" t="s">
        <v>84</v>
      </c>
      <c r="H416" s="177">
        <v>1</v>
      </c>
      <c r="I416" s="178">
        <v>0</v>
      </c>
      <c r="J416" s="176">
        <v>46059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0</v>
      </c>
    </row>
    <row r="417" spans="1:16" ht="19.5" hidden="1" customHeight="1">
      <c r="A417" s="172" t="s">
        <v>1833</v>
      </c>
      <c r="B417" s="176">
        <v>46064</v>
      </c>
      <c r="C417" s="172" t="s">
        <v>92</v>
      </c>
      <c r="D417" s="172" t="s">
        <v>97</v>
      </c>
      <c r="E417" s="172" t="s">
        <v>55</v>
      </c>
      <c r="F417" s="172" t="s">
        <v>1272</v>
      </c>
      <c r="G417" s="172" t="s">
        <v>84</v>
      </c>
      <c r="H417" s="177">
        <v>1</v>
      </c>
      <c r="I417" s="178">
        <v>0</v>
      </c>
      <c r="J417" s="176">
        <v>46059</v>
      </c>
      <c r="K417" s="172" t="s">
        <v>93</v>
      </c>
      <c r="L417" s="172" t="s">
        <v>94</v>
      </c>
      <c r="M417" s="179">
        <v>0</v>
      </c>
      <c r="N417" s="177"/>
      <c r="O417" s="177"/>
      <c r="P417" s="180">
        <v>-56.94</v>
      </c>
    </row>
    <row r="418" spans="1:16" ht="19.5" hidden="1" customHeight="1">
      <c r="A418" s="172" t="s">
        <v>1833</v>
      </c>
      <c r="B418" s="176">
        <v>46064</v>
      </c>
      <c r="C418" s="172" t="s">
        <v>81</v>
      </c>
      <c r="D418" s="172" t="s">
        <v>98</v>
      </c>
      <c r="E418" s="172" t="s">
        <v>55</v>
      </c>
      <c r="F418" s="172" t="s">
        <v>1272</v>
      </c>
      <c r="G418" s="172" t="s">
        <v>84</v>
      </c>
      <c r="H418" s="177">
        <v>1</v>
      </c>
      <c r="I418" s="178">
        <v>0</v>
      </c>
      <c r="J418" s="176">
        <v>46059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-15</v>
      </c>
    </row>
    <row r="419" spans="1:16" ht="19.5" hidden="1" customHeight="1">
      <c r="A419" s="172" t="s">
        <v>1834</v>
      </c>
      <c r="B419" s="176">
        <v>46064</v>
      </c>
      <c r="C419" s="172" t="s">
        <v>1748</v>
      </c>
      <c r="D419" s="172" t="s">
        <v>129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0</v>
      </c>
      <c r="J419" s="176">
        <v>46064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-25</v>
      </c>
    </row>
    <row r="420" spans="1:16" ht="19.5" hidden="1" customHeight="1">
      <c r="A420" s="172" t="s">
        <v>1835</v>
      </c>
      <c r="B420" s="176">
        <v>46064</v>
      </c>
      <c r="C420" s="172" t="s">
        <v>92</v>
      </c>
      <c r="D420" s="172" t="s">
        <v>24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2350</v>
      </c>
      <c r="J420" s="176">
        <v>46059</v>
      </c>
      <c r="K420" s="172" t="s">
        <v>93</v>
      </c>
      <c r="L420" s="172" t="s">
        <v>94</v>
      </c>
      <c r="M420" s="179">
        <v>0.43</v>
      </c>
      <c r="N420" s="177"/>
      <c r="O420" s="177">
        <v>39</v>
      </c>
      <c r="P420" s="180">
        <v>-125.62</v>
      </c>
    </row>
    <row r="421" spans="1:16" ht="19.5" hidden="1" customHeight="1">
      <c r="A421" s="172" t="s">
        <v>1835</v>
      </c>
      <c r="B421" s="176">
        <v>46064</v>
      </c>
      <c r="C421" s="172" t="s">
        <v>100</v>
      </c>
      <c r="D421" s="172" t="s">
        <v>101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2350</v>
      </c>
      <c r="J421" s="176">
        <v>46059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845.06</v>
      </c>
    </row>
    <row r="422" spans="1:16" ht="19.5" hidden="1" customHeight="1">
      <c r="A422" s="172" t="s">
        <v>1835</v>
      </c>
      <c r="B422" s="176">
        <v>46064</v>
      </c>
      <c r="C422" s="172" t="s">
        <v>100</v>
      </c>
      <c r="D422" s="172" t="s">
        <v>102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2350</v>
      </c>
      <c r="J422" s="176">
        <v>46059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8.4499999999999993</v>
      </c>
    </row>
    <row r="423" spans="1:16" ht="19.5" hidden="1" customHeight="1">
      <c r="A423" s="172" t="s">
        <v>1835</v>
      </c>
      <c r="B423" s="176">
        <v>46064</v>
      </c>
      <c r="C423" s="172" t="s">
        <v>100</v>
      </c>
      <c r="D423" s="172" t="s">
        <v>103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2350</v>
      </c>
      <c r="J423" s="176">
        <v>46059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1496.49</v>
      </c>
    </row>
    <row r="424" spans="1:16" ht="19.5" hidden="1" customHeight="1">
      <c r="A424" s="172" t="s">
        <v>1835</v>
      </c>
      <c r="B424" s="176">
        <v>46064</v>
      </c>
      <c r="C424" s="172" t="s">
        <v>104</v>
      </c>
      <c r="D424" s="172" t="s">
        <v>105</v>
      </c>
      <c r="E424" s="172" t="s">
        <v>42</v>
      </c>
      <c r="F424" s="172" t="s">
        <v>89</v>
      </c>
      <c r="G424" s="172" t="s">
        <v>84</v>
      </c>
      <c r="H424" s="177">
        <v>1</v>
      </c>
      <c r="I424" s="178">
        <v>2350</v>
      </c>
      <c r="J424" s="176">
        <v>46059</v>
      </c>
      <c r="K424" s="172" t="s">
        <v>93</v>
      </c>
      <c r="L424" s="172" t="s">
        <v>94</v>
      </c>
      <c r="M424" s="179">
        <v>0.43</v>
      </c>
      <c r="N424" s="177"/>
      <c r="O424" s="177"/>
      <c r="P424" s="180">
        <v>-1010.5</v>
      </c>
    </row>
    <row r="425" spans="1:16" ht="19.5" hidden="1" customHeight="1">
      <c r="A425" s="172" t="s">
        <v>1835</v>
      </c>
      <c r="B425" s="176">
        <v>46064</v>
      </c>
      <c r="C425" s="172" t="s">
        <v>81</v>
      </c>
      <c r="D425" s="172" t="s">
        <v>95</v>
      </c>
      <c r="E425" s="172" t="s">
        <v>42</v>
      </c>
      <c r="F425" s="172" t="s">
        <v>89</v>
      </c>
      <c r="G425" s="172" t="s">
        <v>84</v>
      </c>
      <c r="H425" s="177">
        <v>1</v>
      </c>
      <c r="I425" s="178">
        <v>2350</v>
      </c>
      <c r="J425" s="176">
        <v>46059</v>
      </c>
      <c r="K425" s="172" t="s">
        <v>93</v>
      </c>
      <c r="L425" s="172" t="s">
        <v>94</v>
      </c>
      <c r="M425" s="179">
        <v>0.43</v>
      </c>
      <c r="N425" s="177"/>
      <c r="O425" s="177"/>
      <c r="P425" s="180">
        <v>-16.39</v>
      </c>
    </row>
    <row r="426" spans="1:16" ht="19.5" hidden="1" customHeight="1">
      <c r="A426" s="172" t="s">
        <v>1835</v>
      </c>
      <c r="B426" s="176">
        <v>46064</v>
      </c>
      <c r="C426" s="172" t="s">
        <v>81</v>
      </c>
      <c r="D426" s="172" t="s">
        <v>82</v>
      </c>
      <c r="E426" s="172" t="s">
        <v>42</v>
      </c>
      <c r="F426" s="172" t="s">
        <v>89</v>
      </c>
      <c r="G426" s="172" t="s">
        <v>84</v>
      </c>
      <c r="H426" s="177">
        <v>1</v>
      </c>
      <c r="I426" s="178">
        <v>0</v>
      </c>
      <c r="J426" s="176">
        <v>46059</v>
      </c>
      <c r="K426" s="172" t="s">
        <v>85</v>
      </c>
      <c r="L426" s="172" t="s">
        <v>85</v>
      </c>
      <c r="M426" s="179">
        <v>0</v>
      </c>
      <c r="N426" s="177"/>
      <c r="O426" s="177"/>
      <c r="P426" s="180">
        <v>-16.059999999999999</v>
      </c>
    </row>
    <row r="427" spans="1:16" ht="19.5" hidden="1" customHeight="1">
      <c r="A427" s="172" t="s">
        <v>1836</v>
      </c>
      <c r="B427" s="176">
        <v>46064</v>
      </c>
      <c r="C427" s="172" t="s">
        <v>92</v>
      </c>
      <c r="D427" s="172" t="s">
        <v>24</v>
      </c>
      <c r="E427" s="172" t="s">
        <v>43</v>
      </c>
      <c r="F427" s="172" t="s">
        <v>125</v>
      </c>
      <c r="G427" s="172" t="s">
        <v>84</v>
      </c>
      <c r="H427" s="177">
        <v>1</v>
      </c>
      <c r="I427" s="178">
        <v>2150</v>
      </c>
      <c r="J427" s="176">
        <v>46057</v>
      </c>
      <c r="K427" s="172" t="s">
        <v>93</v>
      </c>
      <c r="L427" s="172" t="s">
        <v>94</v>
      </c>
      <c r="M427" s="179">
        <v>0.43</v>
      </c>
      <c r="N427" s="177"/>
      <c r="O427" s="177">
        <v>40</v>
      </c>
      <c r="P427" s="180">
        <v>-125.45</v>
      </c>
    </row>
    <row r="428" spans="1:16" ht="19.5" hidden="1" customHeight="1">
      <c r="A428" s="172" t="s">
        <v>1836</v>
      </c>
      <c r="B428" s="176">
        <v>46064</v>
      </c>
      <c r="C428" s="172" t="s">
        <v>100</v>
      </c>
      <c r="D428" s="172" t="s">
        <v>101</v>
      </c>
      <c r="E428" s="172" t="s">
        <v>43</v>
      </c>
      <c r="F428" s="172" t="s">
        <v>125</v>
      </c>
      <c r="G428" s="172" t="s">
        <v>84</v>
      </c>
      <c r="H428" s="177">
        <v>1</v>
      </c>
      <c r="I428" s="178">
        <v>2150</v>
      </c>
      <c r="J428" s="176">
        <v>46057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852.6</v>
      </c>
    </row>
    <row r="429" spans="1:16" ht="19.5" hidden="1" customHeight="1">
      <c r="A429" s="172" t="s">
        <v>1836</v>
      </c>
      <c r="B429" s="176">
        <v>46064</v>
      </c>
      <c r="C429" s="172" t="s">
        <v>100</v>
      </c>
      <c r="D429" s="172" t="s">
        <v>102</v>
      </c>
      <c r="E429" s="172" t="s">
        <v>43</v>
      </c>
      <c r="F429" s="172" t="s">
        <v>125</v>
      </c>
      <c r="G429" s="172" t="s">
        <v>84</v>
      </c>
      <c r="H429" s="177">
        <v>1</v>
      </c>
      <c r="I429" s="178">
        <v>2150</v>
      </c>
      <c r="J429" s="176">
        <v>46057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8.5299999999999994</v>
      </c>
    </row>
    <row r="430" spans="1:16" ht="19.5" hidden="1" customHeight="1">
      <c r="A430" s="172" t="s">
        <v>1836</v>
      </c>
      <c r="B430" s="176">
        <v>46064</v>
      </c>
      <c r="C430" s="172" t="s">
        <v>100</v>
      </c>
      <c r="D430" s="172" t="s">
        <v>103</v>
      </c>
      <c r="E430" s="172" t="s">
        <v>43</v>
      </c>
      <c r="F430" s="172" t="s">
        <v>125</v>
      </c>
      <c r="G430" s="172" t="s">
        <v>84</v>
      </c>
      <c r="H430" s="177">
        <v>1</v>
      </c>
      <c r="I430" s="178">
        <v>2150</v>
      </c>
      <c r="J430" s="176">
        <v>46057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1288.8699999999999</v>
      </c>
    </row>
    <row r="431" spans="1:16" ht="19.5" hidden="1" customHeight="1">
      <c r="A431" s="172" t="s">
        <v>1836</v>
      </c>
      <c r="B431" s="176">
        <v>46064</v>
      </c>
      <c r="C431" s="172" t="s">
        <v>104</v>
      </c>
      <c r="D431" s="172" t="s">
        <v>105</v>
      </c>
      <c r="E431" s="172" t="s">
        <v>43</v>
      </c>
      <c r="F431" s="172" t="s">
        <v>125</v>
      </c>
      <c r="G431" s="172" t="s">
        <v>84</v>
      </c>
      <c r="H431" s="177">
        <v>1</v>
      </c>
      <c r="I431" s="178">
        <v>2150</v>
      </c>
      <c r="J431" s="176">
        <v>46057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-924.5</v>
      </c>
    </row>
    <row r="432" spans="1:16" ht="19.5" hidden="1" customHeight="1">
      <c r="A432" s="172" t="s">
        <v>1836</v>
      </c>
      <c r="B432" s="176">
        <v>46064</v>
      </c>
      <c r="C432" s="172" t="s">
        <v>81</v>
      </c>
      <c r="D432" s="172" t="s">
        <v>95</v>
      </c>
      <c r="E432" s="172" t="s">
        <v>43</v>
      </c>
      <c r="F432" s="172" t="s">
        <v>125</v>
      </c>
      <c r="G432" s="172" t="s">
        <v>84</v>
      </c>
      <c r="H432" s="177">
        <v>1</v>
      </c>
      <c r="I432" s="178">
        <v>2150</v>
      </c>
      <c r="J432" s="176">
        <v>46057</v>
      </c>
      <c r="K432" s="172" t="s">
        <v>93</v>
      </c>
      <c r="L432" s="172" t="s">
        <v>94</v>
      </c>
      <c r="M432" s="179">
        <v>0.43</v>
      </c>
      <c r="N432" s="177"/>
      <c r="O432" s="177"/>
      <c r="P432" s="180">
        <v>-12.69</v>
      </c>
    </row>
    <row r="433" spans="1:16" ht="19.5" hidden="1" customHeight="1">
      <c r="A433" s="172" t="s">
        <v>1837</v>
      </c>
      <c r="B433" s="176">
        <v>46064</v>
      </c>
      <c r="C433" s="172" t="s">
        <v>81</v>
      </c>
      <c r="D433" s="172" t="s">
        <v>82</v>
      </c>
      <c r="E433" s="172" t="s">
        <v>57</v>
      </c>
      <c r="F433" s="172" t="s">
        <v>1263</v>
      </c>
      <c r="G433" s="172" t="s">
        <v>84</v>
      </c>
      <c r="H433" s="177">
        <v>1</v>
      </c>
      <c r="I433" s="178">
        <v>0</v>
      </c>
      <c r="J433" s="176">
        <v>46064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-23.13</v>
      </c>
    </row>
    <row r="434" spans="1:16" ht="19.5" hidden="1" customHeight="1">
      <c r="A434" s="172" t="s">
        <v>1838</v>
      </c>
      <c r="B434" s="176">
        <v>46064</v>
      </c>
      <c r="C434" s="172" t="s">
        <v>92</v>
      </c>
      <c r="D434" s="172" t="s">
        <v>24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46045</v>
      </c>
      <c r="K434" s="172" t="s">
        <v>93</v>
      </c>
      <c r="L434" s="172" t="s">
        <v>94</v>
      </c>
      <c r="M434" s="179">
        <v>0</v>
      </c>
      <c r="N434" s="177"/>
      <c r="O434" s="177">
        <v>40</v>
      </c>
      <c r="P434" s="180">
        <v>-56</v>
      </c>
    </row>
    <row r="435" spans="1:16" ht="19.5" hidden="1" customHeight="1">
      <c r="A435" s="172" t="s">
        <v>1838</v>
      </c>
      <c r="B435" s="176">
        <v>46064</v>
      </c>
      <c r="C435" s="172" t="s">
        <v>81</v>
      </c>
      <c r="D435" s="172" t="s">
        <v>95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46045</v>
      </c>
      <c r="K435" s="172" t="s">
        <v>93</v>
      </c>
      <c r="L435" s="172" t="s">
        <v>94</v>
      </c>
      <c r="M435" s="179">
        <v>0</v>
      </c>
      <c r="N435" s="177"/>
      <c r="O435" s="177"/>
      <c r="P435" s="180">
        <v>-9.64</v>
      </c>
    </row>
    <row r="436" spans="1:16" ht="19.5" hidden="1" customHeight="1">
      <c r="A436" s="172" t="s">
        <v>1839</v>
      </c>
      <c r="B436" s="176">
        <v>46064</v>
      </c>
      <c r="C436" s="172" t="s">
        <v>81</v>
      </c>
      <c r="D436" s="172" t="s">
        <v>82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0</v>
      </c>
      <c r="J436" s="176">
        <v>46064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-17.37</v>
      </c>
    </row>
    <row r="437" spans="1:16" ht="19.5" hidden="1" customHeight="1">
      <c r="A437" s="172" t="s">
        <v>1838</v>
      </c>
      <c r="B437" s="176">
        <v>46064</v>
      </c>
      <c r="C437" s="172" t="s">
        <v>92</v>
      </c>
      <c r="D437" s="172" t="s">
        <v>96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0</v>
      </c>
      <c r="J437" s="176">
        <v>46045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0</v>
      </c>
    </row>
    <row r="438" spans="1:16" ht="19.5" hidden="1" customHeight="1">
      <c r="A438" s="172" t="s">
        <v>1838</v>
      </c>
      <c r="B438" s="176">
        <v>46064</v>
      </c>
      <c r="C438" s="172" t="s">
        <v>92</v>
      </c>
      <c r="D438" s="172" t="s">
        <v>97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0</v>
      </c>
      <c r="J438" s="176">
        <v>46045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-56</v>
      </c>
    </row>
    <row r="439" spans="1:16" ht="19.5" hidden="1" customHeight="1">
      <c r="A439" s="172" t="s">
        <v>1836</v>
      </c>
      <c r="B439" s="176">
        <v>46064</v>
      </c>
      <c r="C439" s="172" t="s">
        <v>81</v>
      </c>
      <c r="D439" s="172" t="s">
        <v>82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0</v>
      </c>
      <c r="J439" s="176">
        <v>46057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-16.2</v>
      </c>
    </row>
    <row r="440" spans="1:16" ht="19.5" hidden="1" customHeight="1">
      <c r="A440" s="172" t="s">
        <v>1840</v>
      </c>
      <c r="B440" s="176">
        <v>46064</v>
      </c>
      <c r="C440" s="172" t="s">
        <v>92</v>
      </c>
      <c r="D440" s="172" t="s">
        <v>24</v>
      </c>
      <c r="E440" s="172" t="s">
        <v>39</v>
      </c>
      <c r="F440" s="172" t="s">
        <v>117</v>
      </c>
      <c r="G440" s="172" t="s">
        <v>84</v>
      </c>
      <c r="H440" s="177">
        <v>1</v>
      </c>
      <c r="I440" s="178">
        <v>1602</v>
      </c>
      <c r="J440" s="176">
        <v>46055</v>
      </c>
      <c r="K440" s="172" t="s">
        <v>93</v>
      </c>
      <c r="L440" s="172" t="s">
        <v>94</v>
      </c>
      <c r="M440" s="179">
        <v>0.43</v>
      </c>
      <c r="N440" s="177"/>
      <c r="O440" s="177">
        <v>41</v>
      </c>
      <c r="P440" s="180">
        <v>-115.28</v>
      </c>
    </row>
    <row r="441" spans="1:16" ht="19.5" hidden="1" customHeight="1">
      <c r="A441" s="172" t="s">
        <v>1840</v>
      </c>
      <c r="B441" s="176">
        <v>46064</v>
      </c>
      <c r="C441" s="172" t="s">
        <v>100</v>
      </c>
      <c r="D441" s="172" t="s">
        <v>101</v>
      </c>
      <c r="E441" s="172" t="s">
        <v>39</v>
      </c>
      <c r="F441" s="172" t="s">
        <v>117</v>
      </c>
      <c r="G441" s="172" t="s">
        <v>84</v>
      </c>
      <c r="H441" s="177">
        <v>1</v>
      </c>
      <c r="I441" s="178">
        <v>1602</v>
      </c>
      <c r="J441" s="176">
        <v>46055</v>
      </c>
      <c r="K441" s="172" t="s">
        <v>93</v>
      </c>
      <c r="L441" s="172" t="s">
        <v>94</v>
      </c>
      <c r="M441" s="179">
        <v>0</v>
      </c>
      <c r="N441" s="177"/>
      <c r="O441" s="177"/>
      <c r="P441" s="180">
        <v>910.48</v>
      </c>
    </row>
    <row r="442" spans="1:16" ht="19.5" hidden="1" customHeight="1">
      <c r="A442" s="172" t="s">
        <v>1840</v>
      </c>
      <c r="B442" s="176">
        <v>46064</v>
      </c>
      <c r="C442" s="172" t="s">
        <v>100</v>
      </c>
      <c r="D442" s="172" t="s">
        <v>102</v>
      </c>
      <c r="E442" s="172" t="s">
        <v>39</v>
      </c>
      <c r="F442" s="172" t="s">
        <v>117</v>
      </c>
      <c r="G442" s="172" t="s">
        <v>84</v>
      </c>
      <c r="H442" s="177">
        <v>1</v>
      </c>
      <c r="I442" s="178">
        <v>1602</v>
      </c>
      <c r="J442" s="176">
        <v>46055</v>
      </c>
      <c r="K442" s="172" t="s">
        <v>93</v>
      </c>
      <c r="L442" s="172" t="s">
        <v>94</v>
      </c>
      <c r="M442" s="179">
        <v>0</v>
      </c>
      <c r="N442" s="177"/>
      <c r="O442" s="177"/>
      <c r="P442" s="180">
        <v>9.1</v>
      </c>
    </row>
    <row r="443" spans="1:16" ht="19.5" hidden="1" customHeight="1">
      <c r="A443" s="172" t="s">
        <v>1840</v>
      </c>
      <c r="B443" s="176">
        <v>46064</v>
      </c>
      <c r="C443" s="172" t="s">
        <v>100</v>
      </c>
      <c r="D443" s="172" t="s">
        <v>103</v>
      </c>
      <c r="E443" s="172" t="s">
        <v>39</v>
      </c>
      <c r="F443" s="172" t="s">
        <v>117</v>
      </c>
      <c r="G443" s="172" t="s">
        <v>84</v>
      </c>
      <c r="H443" s="177">
        <v>1</v>
      </c>
      <c r="I443" s="178">
        <v>1602</v>
      </c>
      <c r="J443" s="176">
        <v>46055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682.42</v>
      </c>
    </row>
    <row r="444" spans="1:16" ht="19.5" hidden="1" customHeight="1">
      <c r="A444" s="172" t="s">
        <v>1840</v>
      </c>
      <c r="B444" s="176">
        <v>46064</v>
      </c>
      <c r="C444" s="172" t="s">
        <v>104</v>
      </c>
      <c r="D444" s="172" t="s">
        <v>105</v>
      </c>
      <c r="E444" s="172" t="s">
        <v>39</v>
      </c>
      <c r="F444" s="172" t="s">
        <v>117</v>
      </c>
      <c r="G444" s="172" t="s">
        <v>84</v>
      </c>
      <c r="H444" s="177">
        <v>1</v>
      </c>
      <c r="I444" s="178">
        <v>1602</v>
      </c>
      <c r="J444" s="176">
        <v>46055</v>
      </c>
      <c r="K444" s="172" t="s">
        <v>93</v>
      </c>
      <c r="L444" s="172" t="s">
        <v>94</v>
      </c>
      <c r="M444" s="179">
        <v>0.43</v>
      </c>
      <c r="N444" s="177"/>
      <c r="O444" s="177"/>
      <c r="P444" s="180">
        <v>-688.86</v>
      </c>
    </row>
    <row r="445" spans="1:16" ht="19.5" hidden="1" customHeight="1">
      <c r="A445" s="172" t="s">
        <v>1840</v>
      </c>
      <c r="B445" s="176">
        <v>46064</v>
      </c>
      <c r="C445" s="172" t="s">
        <v>81</v>
      </c>
      <c r="D445" s="172" t="s">
        <v>95</v>
      </c>
      <c r="E445" s="172" t="s">
        <v>39</v>
      </c>
      <c r="F445" s="172" t="s">
        <v>117</v>
      </c>
      <c r="G445" s="172" t="s">
        <v>84</v>
      </c>
      <c r="H445" s="177">
        <v>1</v>
      </c>
      <c r="I445" s="178">
        <v>1602</v>
      </c>
      <c r="J445" s="176">
        <v>46055</v>
      </c>
      <c r="K445" s="172" t="s">
        <v>93</v>
      </c>
      <c r="L445" s="172" t="s">
        <v>94</v>
      </c>
      <c r="M445" s="179">
        <v>0.43</v>
      </c>
      <c r="N445" s="177"/>
      <c r="O445" s="177"/>
      <c r="P445" s="180">
        <v>-24.27</v>
      </c>
    </row>
    <row r="446" spans="1:16" ht="19.5" hidden="1" customHeight="1">
      <c r="A446" s="172" t="s">
        <v>1840</v>
      </c>
      <c r="B446" s="176">
        <v>46064</v>
      </c>
      <c r="C446" s="172" t="s">
        <v>81</v>
      </c>
      <c r="D446" s="172" t="s">
        <v>82</v>
      </c>
      <c r="E446" s="172" t="s">
        <v>39</v>
      </c>
      <c r="F446" s="172" t="s">
        <v>117</v>
      </c>
      <c r="G446" s="172" t="s">
        <v>84</v>
      </c>
      <c r="H446" s="177">
        <v>1</v>
      </c>
      <c r="I446" s="178">
        <v>0</v>
      </c>
      <c r="J446" s="176">
        <v>46055</v>
      </c>
      <c r="K446" s="172" t="s">
        <v>85</v>
      </c>
      <c r="L446" s="172" t="s">
        <v>85</v>
      </c>
      <c r="M446" s="179">
        <v>0</v>
      </c>
      <c r="N446" s="177"/>
      <c r="O446" s="177"/>
      <c r="P446" s="180">
        <v>-17.3</v>
      </c>
    </row>
    <row r="447" spans="1:16" ht="19.5" hidden="1" customHeight="1">
      <c r="A447" s="172" t="s">
        <v>1841</v>
      </c>
      <c r="B447" s="176">
        <v>46064</v>
      </c>
      <c r="C447" s="172" t="s">
        <v>92</v>
      </c>
      <c r="D447" s="172" t="s">
        <v>24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0</v>
      </c>
      <c r="J447" s="176">
        <v>46059</v>
      </c>
      <c r="K447" s="172" t="s">
        <v>93</v>
      </c>
      <c r="L447" s="172" t="s">
        <v>94</v>
      </c>
      <c r="M447" s="179">
        <v>0</v>
      </c>
      <c r="N447" s="177"/>
      <c r="O447" s="177">
        <v>39</v>
      </c>
      <c r="P447" s="180">
        <v>-46.77</v>
      </c>
    </row>
    <row r="448" spans="1:16" ht="19.5" hidden="1" customHeight="1">
      <c r="A448" s="172" t="s">
        <v>1841</v>
      </c>
      <c r="B448" s="176">
        <v>46064</v>
      </c>
      <c r="C448" s="172" t="s">
        <v>81</v>
      </c>
      <c r="D448" s="172" t="s">
        <v>95</v>
      </c>
      <c r="E448" s="172" t="s">
        <v>43</v>
      </c>
      <c r="F448" s="172" t="s">
        <v>125</v>
      </c>
      <c r="G448" s="172" t="s">
        <v>84</v>
      </c>
      <c r="H448" s="177">
        <v>1</v>
      </c>
      <c r="I448" s="178">
        <v>0</v>
      </c>
      <c r="J448" s="176">
        <v>46059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-13.26</v>
      </c>
    </row>
    <row r="449" spans="1:16" ht="19.5" hidden="1" customHeight="1">
      <c r="A449" s="172" t="s">
        <v>1842</v>
      </c>
      <c r="B449" s="176">
        <v>46064</v>
      </c>
      <c r="C449" s="172" t="s">
        <v>92</v>
      </c>
      <c r="D449" s="172" t="s">
        <v>24</v>
      </c>
      <c r="E449" s="172" t="s">
        <v>53</v>
      </c>
      <c r="F449" s="172" t="s">
        <v>120</v>
      </c>
      <c r="G449" s="172" t="s">
        <v>84</v>
      </c>
      <c r="H449" s="177">
        <v>1</v>
      </c>
      <c r="I449" s="178">
        <v>2150</v>
      </c>
      <c r="J449" s="176">
        <v>46059</v>
      </c>
      <c r="K449" s="172" t="s">
        <v>93</v>
      </c>
      <c r="L449" s="172" t="s">
        <v>94</v>
      </c>
      <c r="M449" s="179">
        <v>0.43</v>
      </c>
      <c r="N449" s="177"/>
      <c r="O449" s="177">
        <v>39</v>
      </c>
      <c r="P449" s="180">
        <v>-135.87</v>
      </c>
    </row>
    <row r="450" spans="1:16" ht="19.5" hidden="1" customHeight="1">
      <c r="A450" s="172" t="s">
        <v>1842</v>
      </c>
      <c r="B450" s="176">
        <v>46064</v>
      </c>
      <c r="C450" s="172" t="s">
        <v>100</v>
      </c>
      <c r="D450" s="172" t="s">
        <v>101</v>
      </c>
      <c r="E450" s="172" t="s">
        <v>53</v>
      </c>
      <c r="F450" s="172" t="s">
        <v>120</v>
      </c>
      <c r="G450" s="172" t="s">
        <v>84</v>
      </c>
      <c r="H450" s="177">
        <v>1</v>
      </c>
      <c r="I450" s="178">
        <v>2150</v>
      </c>
      <c r="J450" s="176">
        <v>46059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799.05</v>
      </c>
    </row>
    <row r="451" spans="1:16" ht="19.5" hidden="1" customHeight="1">
      <c r="A451" s="172" t="s">
        <v>1842</v>
      </c>
      <c r="B451" s="176">
        <v>46064</v>
      </c>
      <c r="C451" s="172" t="s">
        <v>100</v>
      </c>
      <c r="D451" s="172" t="s">
        <v>102</v>
      </c>
      <c r="E451" s="172" t="s">
        <v>53</v>
      </c>
      <c r="F451" s="172" t="s">
        <v>120</v>
      </c>
      <c r="G451" s="172" t="s">
        <v>84</v>
      </c>
      <c r="H451" s="177">
        <v>1</v>
      </c>
      <c r="I451" s="178">
        <v>2150</v>
      </c>
      <c r="J451" s="176">
        <v>46059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7.99</v>
      </c>
    </row>
    <row r="452" spans="1:16" ht="19.5" hidden="1" customHeight="1">
      <c r="A452" s="172" t="s">
        <v>1842</v>
      </c>
      <c r="B452" s="176">
        <v>46064</v>
      </c>
      <c r="C452" s="172" t="s">
        <v>100</v>
      </c>
      <c r="D452" s="172" t="s">
        <v>103</v>
      </c>
      <c r="E452" s="172" t="s">
        <v>53</v>
      </c>
      <c r="F452" s="172" t="s">
        <v>120</v>
      </c>
      <c r="G452" s="172" t="s">
        <v>84</v>
      </c>
      <c r="H452" s="177">
        <v>1</v>
      </c>
      <c r="I452" s="178">
        <v>2150</v>
      </c>
      <c r="J452" s="176">
        <v>46059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1342.96</v>
      </c>
    </row>
    <row r="453" spans="1:16" ht="19.5" hidden="1" customHeight="1">
      <c r="A453" s="172" t="s">
        <v>1842</v>
      </c>
      <c r="B453" s="176">
        <v>46064</v>
      </c>
      <c r="C453" s="172" t="s">
        <v>104</v>
      </c>
      <c r="D453" s="172" t="s">
        <v>105</v>
      </c>
      <c r="E453" s="172" t="s">
        <v>53</v>
      </c>
      <c r="F453" s="172" t="s">
        <v>120</v>
      </c>
      <c r="G453" s="172" t="s">
        <v>84</v>
      </c>
      <c r="H453" s="177">
        <v>1</v>
      </c>
      <c r="I453" s="178">
        <v>2150</v>
      </c>
      <c r="J453" s="176">
        <v>46059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-924.5</v>
      </c>
    </row>
    <row r="454" spans="1:16" ht="19.5" hidden="1" customHeight="1">
      <c r="A454" s="172" t="s">
        <v>1841</v>
      </c>
      <c r="B454" s="176">
        <v>46064</v>
      </c>
      <c r="C454" s="172" t="s">
        <v>92</v>
      </c>
      <c r="D454" s="172" t="s">
        <v>96</v>
      </c>
      <c r="E454" s="172" t="s">
        <v>43</v>
      </c>
      <c r="F454" s="172" t="s">
        <v>125</v>
      </c>
      <c r="G454" s="172" t="s">
        <v>84</v>
      </c>
      <c r="H454" s="177">
        <v>1</v>
      </c>
      <c r="I454" s="178">
        <v>0</v>
      </c>
      <c r="J454" s="176">
        <v>46059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0</v>
      </c>
    </row>
    <row r="455" spans="1:16" ht="19.5" hidden="1" customHeight="1">
      <c r="A455" s="172" t="s">
        <v>1841</v>
      </c>
      <c r="B455" s="176">
        <v>46064</v>
      </c>
      <c r="C455" s="172" t="s">
        <v>92</v>
      </c>
      <c r="D455" s="172" t="s">
        <v>97</v>
      </c>
      <c r="E455" s="172" t="s">
        <v>43</v>
      </c>
      <c r="F455" s="172" t="s">
        <v>125</v>
      </c>
      <c r="G455" s="172" t="s">
        <v>84</v>
      </c>
      <c r="H455" s="177">
        <v>1</v>
      </c>
      <c r="I455" s="178">
        <v>0</v>
      </c>
      <c r="J455" s="176">
        <v>46059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-46.77</v>
      </c>
    </row>
    <row r="456" spans="1:16" ht="19.5" hidden="1" customHeight="1">
      <c r="A456" s="172" t="s">
        <v>1841</v>
      </c>
      <c r="B456" s="176">
        <v>46064</v>
      </c>
      <c r="C456" s="172" t="s">
        <v>81</v>
      </c>
      <c r="D456" s="172" t="s">
        <v>98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46059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-15</v>
      </c>
    </row>
    <row r="457" spans="1:16" ht="19.5" hidden="1" customHeight="1">
      <c r="A457" s="172" t="s">
        <v>1843</v>
      </c>
      <c r="B457" s="176">
        <v>46064</v>
      </c>
      <c r="C457" s="172" t="s">
        <v>92</v>
      </c>
      <c r="D457" s="172" t="s">
        <v>24</v>
      </c>
      <c r="E457" s="172" t="s">
        <v>58</v>
      </c>
      <c r="F457" s="172" t="s">
        <v>1300</v>
      </c>
      <c r="G457" s="172" t="s">
        <v>84</v>
      </c>
      <c r="H457" s="177">
        <v>1</v>
      </c>
      <c r="I457" s="178">
        <v>0</v>
      </c>
      <c r="J457" s="176">
        <v>46050</v>
      </c>
      <c r="K457" s="172" t="s">
        <v>93</v>
      </c>
      <c r="L457" s="172" t="s">
        <v>94</v>
      </c>
      <c r="M457" s="179">
        <v>0</v>
      </c>
      <c r="N457" s="177"/>
      <c r="O457" s="177">
        <v>44</v>
      </c>
      <c r="P457" s="180">
        <v>-56.94</v>
      </c>
    </row>
    <row r="458" spans="1:16" ht="19.5" hidden="1" customHeight="1">
      <c r="A458" s="172" t="s">
        <v>1843</v>
      </c>
      <c r="B458" s="176">
        <v>46064</v>
      </c>
      <c r="C458" s="172" t="s">
        <v>81</v>
      </c>
      <c r="D458" s="172" t="s">
        <v>95</v>
      </c>
      <c r="E458" s="172" t="s">
        <v>58</v>
      </c>
      <c r="F458" s="172" t="s">
        <v>1300</v>
      </c>
      <c r="G458" s="172" t="s">
        <v>84</v>
      </c>
      <c r="H458" s="177">
        <v>1</v>
      </c>
      <c r="I458" s="178">
        <v>0</v>
      </c>
      <c r="J458" s="176">
        <v>46050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-9.89</v>
      </c>
    </row>
    <row r="459" spans="1:16" ht="19.5" hidden="1" customHeight="1">
      <c r="A459" s="172" t="s">
        <v>1843</v>
      </c>
      <c r="B459" s="176">
        <v>46064</v>
      </c>
      <c r="C459" s="172" t="s">
        <v>92</v>
      </c>
      <c r="D459" s="172" t="s">
        <v>96</v>
      </c>
      <c r="E459" s="172" t="s">
        <v>58</v>
      </c>
      <c r="F459" s="172" t="s">
        <v>1300</v>
      </c>
      <c r="G459" s="172" t="s">
        <v>84</v>
      </c>
      <c r="H459" s="177">
        <v>1</v>
      </c>
      <c r="I459" s="178">
        <v>0</v>
      </c>
      <c r="J459" s="176">
        <v>46050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0</v>
      </c>
    </row>
    <row r="460" spans="1:16" ht="19.5" hidden="1" customHeight="1">
      <c r="A460" s="172" t="s">
        <v>1843</v>
      </c>
      <c r="B460" s="176">
        <v>46064</v>
      </c>
      <c r="C460" s="172" t="s">
        <v>92</v>
      </c>
      <c r="D460" s="172" t="s">
        <v>97</v>
      </c>
      <c r="E460" s="172" t="s">
        <v>58</v>
      </c>
      <c r="F460" s="172" t="s">
        <v>1300</v>
      </c>
      <c r="G460" s="172" t="s">
        <v>84</v>
      </c>
      <c r="H460" s="177">
        <v>1</v>
      </c>
      <c r="I460" s="178">
        <v>0</v>
      </c>
      <c r="J460" s="176">
        <v>46050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-99.64</v>
      </c>
    </row>
    <row r="461" spans="1:16" ht="19.5" hidden="1" customHeight="1">
      <c r="A461" s="172" t="s">
        <v>1843</v>
      </c>
      <c r="B461" s="176">
        <v>46064</v>
      </c>
      <c r="C461" s="172" t="s">
        <v>81</v>
      </c>
      <c r="D461" s="172" t="s">
        <v>98</v>
      </c>
      <c r="E461" s="172" t="s">
        <v>58</v>
      </c>
      <c r="F461" s="172" t="s">
        <v>1300</v>
      </c>
      <c r="G461" s="172" t="s">
        <v>84</v>
      </c>
      <c r="H461" s="177">
        <v>1</v>
      </c>
      <c r="I461" s="178">
        <v>0</v>
      </c>
      <c r="J461" s="176">
        <v>46050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-15</v>
      </c>
    </row>
    <row r="462" spans="1:16" ht="19.5" hidden="1" customHeight="1">
      <c r="A462" s="172" t="s">
        <v>1844</v>
      </c>
      <c r="B462" s="176">
        <v>46064</v>
      </c>
      <c r="C462" s="172" t="s">
        <v>92</v>
      </c>
      <c r="D462" s="172" t="s">
        <v>24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46053</v>
      </c>
      <c r="K462" s="172" t="s">
        <v>93</v>
      </c>
      <c r="L462" s="172" t="s">
        <v>94</v>
      </c>
      <c r="M462" s="179">
        <v>0.43</v>
      </c>
      <c r="N462" s="177"/>
      <c r="O462" s="177">
        <v>44</v>
      </c>
      <c r="P462" s="180">
        <v>-131.37</v>
      </c>
    </row>
    <row r="463" spans="1:16" ht="19.5" hidden="1" customHeight="1">
      <c r="A463" s="172" t="s">
        <v>1844</v>
      </c>
      <c r="B463" s="176">
        <v>46064</v>
      </c>
      <c r="C463" s="172" t="s">
        <v>100</v>
      </c>
      <c r="D463" s="172" t="s">
        <v>101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46053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609.52</v>
      </c>
    </row>
    <row r="464" spans="1:16" ht="19.5" hidden="1" customHeight="1">
      <c r="A464" s="172" t="s">
        <v>1844</v>
      </c>
      <c r="B464" s="176">
        <v>46064</v>
      </c>
      <c r="C464" s="172" t="s">
        <v>100</v>
      </c>
      <c r="D464" s="172" t="s">
        <v>102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46053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6.1</v>
      </c>
    </row>
    <row r="465" spans="1:16" ht="19.5" hidden="1" customHeight="1">
      <c r="A465" s="172" t="s">
        <v>1844</v>
      </c>
      <c r="B465" s="176">
        <v>46064</v>
      </c>
      <c r="C465" s="172" t="s">
        <v>100</v>
      </c>
      <c r="D465" s="172" t="s">
        <v>103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46053</v>
      </c>
      <c r="K465" s="172" t="s">
        <v>93</v>
      </c>
      <c r="L465" s="172" t="s">
        <v>94</v>
      </c>
      <c r="M465" s="179">
        <v>0</v>
      </c>
      <c r="N465" s="177"/>
      <c r="O465" s="177"/>
      <c r="P465" s="180">
        <v>1134.3800000000001</v>
      </c>
    </row>
    <row r="466" spans="1:16" ht="19.5" hidden="1" customHeight="1">
      <c r="A466" s="172" t="s">
        <v>1844</v>
      </c>
      <c r="B466" s="176">
        <v>46064</v>
      </c>
      <c r="C466" s="172" t="s">
        <v>104</v>
      </c>
      <c r="D466" s="172" t="s">
        <v>105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1750</v>
      </c>
      <c r="J466" s="176">
        <v>46053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-752.5</v>
      </c>
    </row>
    <row r="467" spans="1:16" ht="19.5" hidden="1" customHeight="1">
      <c r="A467" s="172" t="s">
        <v>1844</v>
      </c>
      <c r="B467" s="176">
        <v>46064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1750</v>
      </c>
      <c r="J467" s="176">
        <v>46053</v>
      </c>
      <c r="K467" s="172" t="s">
        <v>93</v>
      </c>
      <c r="L467" s="172" t="s">
        <v>94</v>
      </c>
      <c r="M467" s="179">
        <v>0.43</v>
      </c>
      <c r="N467" s="177"/>
      <c r="O467" s="177"/>
      <c r="P467" s="180">
        <v>-9.35</v>
      </c>
    </row>
    <row r="468" spans="1:16" ht="19.5" hidden="1" customHeight="1">
      <c r="A468" s="172" t="s">
        <v>1845</v>
      </c>
      <c r="B468" s="176">
        <v>46064</v>
      </c>
      <c r="C468" s="172" t="s">
        <v>92</v>
      </c>
      <c r="D468" s="172" t="s">
        <v>24</v>
      </c>
      <c r="E468" s="172" t="s">
        <v>52</v>
      </c>
      <c r="F468" s="172" t="s">
        <v>90</v>
      </c>
      <c r="G468" s="172" t="s">
        <v>84</v>
      </c>
      <c r="H468" s="177">
        <v>1</v>
      </c>
      <c r="I468" s="178">
        <v>2150</v>
      </c>
      <c r="J468" s="176">
        <v>46061</v>
      </c>
      <c r="K468" s="172" t="s">
        <v>93</v>
      </c>
      <c r="L468" s="172" t="s">
        <v>94</v>
      </c>
      <c r="M468" s="179">
        <v>0.43</v>
      </c>
      <c r="N468" s="177"/>
      <c r="O468" s="177">
        <v>39</v>
      </c>
      <c r="P468" s="180">
        <v>-135.87</v>
      </c>
    </row>
    <row r="469" spans="1:16" ht="19.5" hidden="1" customHeight="1">
      <c r="A469" s="172" t="s">
        <v>1845</v>
      </c>
      <c r="B469" s="176">
        <v>46064</v>
      </c>
      <c r="C469" s="172" t="s">
        <v>100</v>
      </c>
      <c r="D469" s="172" t="s">
        <v>101</v>
      </c>
      <c r="E469" s="172" t="s">
        <v>52</v>
      </c>
      <c r="F469" s="172" t="s">
        <v>90</v>
      </c>
      <c r="G469" s="172" t="s">
        <v>84</v>
      </c>
      <c r="H469" s="177">
        <v>1</v>
      </c>
      <c r="I469" s="178">
        <v>2150</v>
      </c>
      <c r="J469" s="176">
        <v>46061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747.86</v>
      </c>
    </row>
    <row r="470" spans="1:16" ht="19.5" hidden="1" customHeight="1">
      <c r="A470" s="172" t="s">
        <v>1845</v>
      </c>
      <c r="B470" s="176">
        <v>46064</v>
      </c>
      <c r="C470" s="172" t="s">
        <v>100</v>
      </c>
      <c r="D470" s="172" t="s">
        <v>102</v>
      </c>
      <c r="E470" s="172" t="s">
        <v>52</v>
      </c>
      <c r="F470" s="172" t="s">
        <v>90</v>
      </c>
      <c r="G470" s="172" t="s">
        <v>84</v>
      </c>
      <c r="H470" s="177">
        <v>1</v>
      </c>
      <c r="I470" s="178">
        <v>2150</v>
      </c>
      <c r="J470" s="176">
        <v>46061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7.48</v>
      </c>
    </row>
    <row r="471" spans="1:16" ht="19.5" hidden="1" customHeight="1">
      <c r="A471" s="172" t="s">
        <v>1845</v>
      </c>
      <c r="B471" s="176">
        <v>46064</v>
      </c>
      <c r="C471" s="172" t="s">
        <v>100</v>
      </c>
      <c r="D471" s="172" t="s">
        <v>103</v>
      </c>
      <c r="E471" s="172" t="s">
        <v>52</v>
      </c>
      <c r="F471" s="172" t="s">
        <v>90</v>
      </c>
      <c r="G471" s="172" t="s">
        <v>84</v>
      </c>
      <c r="H471" s="177">
        <v>1</v>
      </c>
      <c r="I471" s="178">
        <v>2150</v>
      </c>
      <c r="J471" s="176">
        <v>46061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1394.66</v>
      </c>
    </row>
    <row r="472" spans="1:16" ht="19.5" hidden="1" customHeight="1">
      <c r="A472" s="172" t="s">
        <v>1845</v>
      </c>
      <c r="B472" s="176">
        <v>46064</v>
      </c>
      <c r="C472" s="172" t="s">
        <v>104</v>
      </c>
      <c r="D472" s="172" t="s">
        <v>105</v>
      </c>
      <c r="E472" s="172" t="s">
        <v>52</v>
      </c>
      <c r="F472" s="172" t="s">
        <v>90</v>
      </c>
      <c r="G472" s="172" t="s">
        <v>84</v>
      </c>
      <c r="H472" s="177">
        <v>1</v>
      </c>
      <c r="I472" s="178">
        <v>2150</v>
      </c>
      <c r="J472" s="176">
        <v>46061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-924.5</v>
      </c>
    </row>
    <row r="473" spans="1:16" ht="19.5" hidden="1" customHeight="1">
      <c r="A473" s="172" t="s">
        <v>1845</v>
      </c>
      <c r="B473" s="176">
        <v>46064</v>
      </c>
      <c r="C473" s="172" t="s">
        <v>81</v>
      </c>
      <c r="D473" s="172" t="s">
        <v>95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2150</v>
      </c>
      <c r="J473" s="176">
        <v>46061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-9.89</v>
      </c>
    </row>
    <row r="474" spans="1:16" ht="19.5" hidden="1" customHeight="1">
      <c r="A474" s="172" t="s">
        <v>1846</v>
      </c>
      <c r="B474" s="176">
        <v>46064</v>
      </c>
      <c r="C474" s="172" t="s">
        <v>92</v>
      </c>
      <c r="D474" s="172" t="s">
        <v>24</v>
      </c>
      <c r="E474" s="172" t="s">
        <v>43</v>
      </c>
      <c r="F474" s="172" t="s">
        <v>125</v>
      </c>
      <c r="G474" s="172" t="s">
        <v>84</v>
      </c>
      <c r="H474" s="177">
        <v>1</v>
      </c>
      <c r="I474" s="178">
        <v>2350</v>
      </c>
      <c r="J474" s="176">
        <v>46060</v>
      </c>
      <c r="K474" s="172" t="s">
        <v>93</v>
      </c>
      <c r="L474" s="172" t="s">
        <v>94</v>
      </c>
      <c r="M474" s="179">
        <v>0.43</v>
      </c>
      <c r="N474" s="177"/>
      <c r="O474" s="177">
        <v>39</v>
      </c>
      <c r="P474" s="180">
        <v>-125.62</v>
      </c>
    </row>
    <row r="475" spans="1:16" ht="19.5" hidden="1" customHeight="1">
      <c r="A475" s="172" t="s">
        <v>1846</v>
      </c>
      <c r="B475" s="176">
        <v>46064</v>
      </c>
      <c r="C475" s="172" t="s">
        <v>100</v>
      </c>
      <c r="D475" s="172" t="s">
        <v>101</v>
      </c>
      <c r="E475" s="172" t="s">
        <v>43</v>
      </c>
      <c r="F475" s="172" t="s">
        <v>125</v>
      </c>
      <c r="G475" s="172" t="s">
        <v>84</v>
      </c>
      <c r="H475" s="177">
        <v>1</v>
      </c>
      <c r="I475" s="178">
        <v>2350</v>
      </c>
      <c r="J475" s="176">
        <v>46060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844.11</v>
      </c>
    </row>
    <row r="476" spans="1:16" ht="19.5" hidden="1" customHeight="1">
      <c r="A476" s="172" t="s">
        <v>1846</v>
      </c>
      <c r="B476" s="176">
        <v>46064</v>
      </c>
      <c r="C476" s="172" t="s">
        <v>100</v>
      </c>
      <c r="D476" s="172" t="s">
        <v>102</v>
      </c>
      <c r="E476" s="172" t="s">
        <v>43</v>
      </c>
      <c r="F476" s="172" t="s">
        <v>125</v>
      </c>
      <c r="G476" s="172" t="s">
        <v>84</v>
      </c>
      <c r="H476" s="177">
        <v>1</v>
      </c>
      <c r="I476" s="178">
        <v>2350</v>
      </c>
      <c r="J476" s="176">
        <v>46060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8.44</v>
      </c>
    </row>
    <row r="477" spans="1:16" ht="19.5" hidden="1" customHeight="1">
      <c r="A477" s="172" t="s">
        <v>1846</v>
      </c>
      <c r="B477" s="176">
        <v>46064</v>
      </c>
      <c r="C477" s="172" t="s">
        <v>100</v>
      </c>
      <c r="D477" s="172" t="s">
        <v>103</v>
      </c>
      <c r="E477" s="172" t="s">
        <v>43</v>
      </c>
      <c r="F477" s="172" t="s">
        <v>125</v>
      </c>
      <c r="G477" s="172" t="s">
        <v>84</v>
      </c>
      <c r="H477" s="177">
        <v>1</v>
      </c>
      <c r="I477" s="178">
        <v>2350</v>
      </c>
      <c r="J477" s="176">
        <v>46060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1497.45</v>
      </c>
    </row>
    <row r="478" spans="1:16" ht="19.5" hidden="1" customHeight="1">
      <c r="A478" s="172" t="s">
        <v>1846</v>
      </c>
      <c r="B478" s="176">
        <v>46064</v>
      </c>
      <c r="C478" s="172" t="s">
        <v>104</v>
      </c>
      <c r="D478" s="172" t="s">
        <v>105</v>
      </c>
      <c r="E478" s="172" t="s">
        <v>43</v>
      </c>
      <c r="F478" s="172" t="s">
        <v>125</v>
      </c>
      <c r="G478" s="172" t="s">
        <v>84</v>
      </c>
      <c r="H478" s="177">
        <v>1</v>
      </c>
      <c r="I478" s="178">
        <v>2350</v>
      </c>
      <c r="J478" s="176">
        <v>46060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-1010.5</v>
      </c>
    </row>
    <row r="479" spans="1:16" ht="19.5" hidden="1" customHeight="1">
      <c r="A479" s="172" t="s">
        <v>1846</v>
      </c>
      <c r="B479" s="176">
        <v>46064</v>
      </c>
      <c r="C479" s="172" t="s">
        <v>81</v>
      </c>
      <c r="D479" s="172" t="s">
        <v>95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2350</v>
      </c>
      <c r="J479" s="176">
        <v>46060</v>
      </c>
      <c r="K479" s="172" t="s">
        <v>93</v>
      </c>
      <c r="L479" s="172" t="s">
        <v>94</v>
      </c>
      <c r="M479" s="179">
        <v>0.43</v>
      </c>
      <c r="N479" s="177"/>
      <c r="O479" s="177"/>
      <c r="P479" s="180">
        <v>-25</v>
      </c>
    </row>
    <row r="480" spans="1:16" ht="19.5" hidden="1" customHeight="1">
      <c r="A480" s="172" t="s">
        <v>1845</v>
      </c>
      <c r="B480" s="176">
        <v>46064</v>
      </c>
      <c r="C480" s="172" t="s">
        <v>81</v>
      </c>
      <c r="D480" s="172" t="s">
        <v>82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0</v>
      </c>
      <c r="J480" s="176">
        <v>46061</v>
      </c>
      <c r="K480" s="172" t="s">
        <v>85</v>
      </c>
      <c r="L480" s="172" t="s">
        <v>85</v>
      </c>
      <c r="M480" s="179">
        <v>0</v>
      </c>
      <c r="N480" s="177"/>
      <c r="O480" s="177"/>
      <c r="P480" s="180">
        <v>-14.21</v>
      </c>
    </row>
    <row r="481" spans="1:16" ht="19.5" hidden="1" customHeight="1">
      <c r="A481" s="172" t="s">
        <v>1847</v>
      </c>
      <c r="B481" s="176">
        <v>46064</v>
      </c>
      <c r="C481" s="172" t="s">
        <v>92</v>
      </c>
      <c r="D481" s="172" t="s">
        <v>24</v>
      </c>
      <c r="E481" s="172" t="s">
        <v>55</v>
      </c>
      <c r="F481" s="172" t="s">
        <v>1272</v>
      </c>
      <c r="G481" s="172" t="s">
        <v>84</v>
      </c>
      <c r="H481" s="177">
        <v>1</v>
      </c>
      <c r="I481" s="178">
        <v>2400</v>
      </c>
      <c r="J481" s="176">
        <v>46063</v>
      </c>
      <c r="K481" s="172" t="s">
        <v>93</v>
      </c>
      <c r="L481" s="172" t="s">
        <v>94</v>
      </c>
      <c r="M481" s="179">
        <v>0.43</v>
      </c>
      <c r="N481" s="177"/>
      <c r="O481" s="177">
        <v>36</v>
      </c>
      <c r="P481" s="180">
        <v>-120.64</v>
      </c>
    </row>
    <row r="482" spans="1:16" ht="19.5" hidden="1" customHeight="1">
      <c r="A482" s="172" t="s">
        <v>1847</v>
      </c>
      <c r="B482" s="176">
        <v>46064</v>
      </c>
      <c r="C482" s="172" t="s">
        <v>100</v>
      </c>
      <c r="D482" s="172" t="s">
        <v>101</v>
      </c>
      <c r="E482" s="172" t="s">
        <v>55</v>
      </c>
      <c r="F482" s="172" t="s">
        <v>1272</v>
      </c>
      <c r="G482" s="172" t="s">
        <v>84</v>
      </c>
      <c r="H482" s="177">
        <v>1</v>
      </c>
      <c r="I482" s="178">
        <v>2400</v>
      </c>
      <c r="J482" s="176">
        <v>46063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1003.8</v>
      </c>
    </row>
    <row r="483" spans="1:16" ht="19.5" hidden="1" customHeight="1">
      <c r="A483" s="172" t="s">
        <v>1847</v>
      </c>
      <c r="B483" s="176">
        <v>46064</v>
      </c>
      <c r="C483" s="172" t="s">
        <v>100</v>
      </c>
      <c r="D483" s="172" t="s">
        <v>102</v>
      </c>
      <c r="E483" s="172" t="s">
        <v>55</v>
      </c>
      <c r="F483" s="172" t="s">
        <v>1272</v>
      </c>
      <c r="G483" s="172" t="s">
        <v>84</v>
      </c>
      <c r="H483" s="177">
        <v>1</v>
      </c>
      <c r="I483" s="178">
        <v>2400</v>
      </c>
      <c r="J483" s="176">
        <v>46063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10.039999999999999</v>
      </c>
    </row>
    <row r="484" spans="1:16" ht="19.5" hidden="1" customHeight="1">
      <c r="A484" s="172" t="s">
        <v>1847</v>
      </c>
      <c r="B484" s="176">
        <v>46064</v>
      </c>
      <c r="C484" s="172" t="s">
        <v>100</v>
      </c>
      <c r="D484" s="172" t="s">
        <v>103</v>
      </c>
      <c r="E484" s="172" t="s">
        <v>55</v>
      </c>
      <c r="F484" s="172" t="s">
        <v>1272</v>
      </c>
      <c r="G484" s="172" t="s">
        <v>84</v>
      </c>
      <c r="H484" s="177">
        <v>1</v>
      </c>
      <c r="I484" s="178">
        <v>2400</v>
      </c>
      <c r="J484" s="176">
        <v>46063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1386.16</v>
      </c>
    </row>
    <row r="485" spans="1:16" ht="19.5" hidden="1" customHeight="1">
      <c r="A485" s="172" t="s">
        <v>1847</v>
      </c>
      <c r="B485" s="176">
        <v>46064</v>
      </c>
      <c r="C485" s="172" t="s">
        <v>104</v>
      </c>
      <c r="D485" s="172" t="s">
        <v>105</v>
      </c>
      <c r="E485" s="172" t="s">
        <v>55</v>
      </c>
      <c r="F485" s="172" t="s">
        <v>1272</v>
      </c>
      <c r="G485" s="172" t="s">
        <v>84</v>
      </c>
      <c r="H485" s="177">
        <v>1</v>
      </c>
      <c r="I485" s="178">
        <v>2400</v>
      </c>
      <c r="J485" s="176">
        <v>46063</v>
      </c>
      <c r="K485" s="172" t="s">
        <v>93</v>
      </c>
      <c r="L485" s="172" t="s">
        <v>94</v>
      </c>
      <c r="M485" s="179">
        <v>0.43</v>
      </c>
      <c r="N485" s="177"/>
      <c r="O485" s="177"/>
      <c r="P485" s="180">
        <v>-1032</v>
      </c>
    </row>
    <row r="486" spans="1:16" ht="19.5" hidden="1" customHeight="1">
      <c r="A486" s="172" t="s">
        <v>1847</v>
      </c>
      <c r="B486" s="176">
        <v>46064</v>
      </c>
      <c r="C486" s="172" t="s">
        <v>81</v>
      </c>
      <c r="D486" s="172" t="s">
        <v>95</v>
      </c>
      <c r="E486" s="172" t="s">
        <v>55</v>
      </c>
      <c r="F486" s="172" t="s">
        <v>1272</v>
      </c>
      <c r="G486" s="172" t="s">
        <v>84</v>
      </c>
      <c r="H486" s="177">
        <v>1</v>
      </c>
      <c r="I486" s="178">
        <v>2400</v>
      </c>
      <c r="J486" s="176">
        <v>46063</v>
      </c>
      <c r="K486" s="172" t="s">
        <v>93</v>
      </c>
      <c r="L486" s="172" t="s">
        <v>94</v>
      </c>
      <c r="M486" s="179">
        <v>0.43</v>
      </c>
      <c r="N486" s="177"/>
      <c r="O486" s="177"/>
      <c r="P486" s="180">
        <v>-11.75</v>
      </c>
    </row>
    <row r="487" spans="1:16" ht="19.5" hidden="1" customHeight="1">
      <c r="A487" s="172" t="s">
        <v>1846</v>
      </c>
      <c r="B487" s="176">
        <v>46064</v>
      </c>
      <c r="C487" s="172" t="s">
        <v>81</v>
      </c>
      <c r="D487" s="172" t="s">
        <v>82</v>
      </c>
      <c r="E487" s="172" t="s">
        <v>43</v>
      </c>
      <c r="F487" s="172" t="s">
        <v>125</v>
      </c>
      <c r="G487" s="172" t="s">
        <v>84</v>
      </c>
      <c r="H487" s="177">
        <v>1</v>
      </c>
      <c r="I487" s="178">
        <v>0</v>
      </c>
      <c r="J487" s="176">
        <v>46060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-16.04</v>
      </c>
    </row>
    <row r="488" spans="1:16" ht="19.5" hidden="1" customHeight="1">
      <c r="A488" s="172" t="s">
        <v>1848</v>
      </c>
      <c r="B488" s="176">
        <v>46064</v>
      </c>
      <c r="C488" s="172" t="s">
        <v>92</v>
      </c>
      <c r="D488" s="172" t="s">
        <v>24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2350</v>
      </c>
      <c r="J488" s="176">
        <v>46062</v>
      </c>
      <c r="K488" s="172" t="s">
        <v>93</v>
      </c>
      <c r="L488" s="172" t="s">
        <v>94</v>
      </c>
      <c r="M488" s="179">
        <v>0.43</v>
      </c>
      <c r="N488" s="177"/>
      <c r="O488" s="177">
        <v>39</v>
      </c>
      <c r="P488" s="180">
        <v>-140.66999999999999</v>
      </c>
    </row>
    <row r="489" spans="1:16" ht="19.5" hidden="1" customHeight="1">
      <c r="A489" s="172" t="s">
        <v>1848</v>
      </c>
      <c r="B489" s="176">
        <v>46064</v>
      </c>
      <c r="C489" s="172" t="s">
        <v>100</v>
      </c>
      <c r="D489" s="172" t="s">
        <v>101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2350</v>
      </c>
      <c r="J489" s="176">
        <v>46062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828.57</v>
      </c>
    </row>
    <row r="490" spans="1:16" ht="19.5" hidden="1" customHeight="1">
      <c r="A490" s="172" t="s">
        <v>1848</v>
      </c>
      <c r="B490" s="176">
        <v>46064</v>
      </c>
      <c r="C490" s="172" t="s">
        <v>100</v>
      </c>
      <c r="D490" s="172" t="s">
        <v>102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2350</v>
      </c>
      <c r="J490" s="176">
        <v>46062</v>
      </c>
      <c r="K490" s="172" t="s">
        <v>93</v>
      </c>
      <c r="L490" s="172" t="s">
        <v>94</v>
      </c>
      <c r="M490" s="179">
        <v>0</v>
      </c>
      <c r="N490" s="177"/>
      <c r="O490" s="177"/>
      <c r="P490" s="180">
        <v>8.2899999999999991</v>
      </c>
    </row>
    <row r="491" spans="1:16" ht="19.5" hidden="1" customHeight="1">
      <c r="A491" s="172" t="s">
        <v>1848</v>
      </c>
      <c r="B491" s="176">
        <v>46064</v>
      </c>
      <c r="C491" s="172" t="s">
        <v>100</v>
      </c>
      <c r="D491" s="172" t="s">
        <v>103</v>
      </c>
      <c r="E491" s="172" t="s">
        <v>52</v>
      </c>
      <c r="F491" s="172" t="s">
        <v>90</v>
      </c>
      <c r="G491" s="172" t="s">
        <v>84</v>
      </c>
      <c r="H491" s="177">
        <v>1</v>
      </c>
      <c r="I491" s="178">
        <v>2350</v>
      </c>
      <c r="J491" s="176">
        <v>46062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1513.14</v>
      </c>
    </row>
    <row r="492" spans="1:16" ht="19.5" hidden="1" customHeight="1">
      <c r="A492" s="172" t="s">
        <v>1848</v>
      </c>
      <c r="B492" s="176">
        <v>46064</v>
      </c>
      <c r="C492" s="172" t="s">
        <v>104</v>
      </c>
      <c r="D492" s="172" t="s">
        <v>105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2350</v>
      </c>
      <c r="J492" s="176">
        <v>46062</v>
      </c>
      <c r="K492" s="172" t="s">
        <v>93</v>
      </c>
      <c r="L492" s="172" t="s">
        <v>94</v>
      </c>
      <c r="M492" s="179">
        <v>0.43</v>
      </c>
      <c r="N492" s="177"/>
      <c r="O492" s="177"/>
      <c r="P492" s="180">
        <v>-1010.5</v>
      </c>
    </row>
    <row r="493" spans="1:16" ht="19.5" hidden="1" customHeight="1">
      <c r="A493" s="172" t="s">
        <v>1848</v>
      </c>
      <c r="B493" s="176">
        <v>46064</v>
      </c>
      <c r="C493" s="172" t="s">
        <v>81</v>
      </c>
      <c r="D493" s="172" t="s">
        <v>95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2350</v>
      </c>
      <c r="J493" s="176">
        <v>46062</v>
      </c>
      <c r="K493" s="172" t="s">
        <v>93</v>
      </c>
      <c r="L493" s="172" t="s">
        <v>94</v>
      </c>
      <c r="M493" s="179">
        <v>0.43</v>
      </c>
      <c r="N493" s="177"/>
      <c r="O493" s="177"/>
      <c r="P493" s="180">
        <v>-12.75</v>
      </c>
    </row>
    <row r="494" spans="1:16" ht="19.5" hidden="1" customHeight="1">
      <c r="A494" s="172" t="s">
        <v>1849</v>
      </c>
      <c r="B494" s="176">
        <v>46064</v>
      </c>
      <c r="C494" s="172" t="s">
        <v>92</v>
      </c>
      <c r="D494" s="172" t="s">
        <v>24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46046</v>
      </c>
      <c r="K494" s="172" t="s">
        <v>93</v>
      </c>
      <c r="L494" s="172" t="s">
        <v>94</v>
      </c>
      <c r="M494" s="179">
        <v>0</v>
      </c>
      <c r="N494" s="177"/>
      <c r="O494" s="177">
        <v>40</v>
      </c>
      <c r="P494" s="180">
        <v>-56.94</v>
      </c>
    </row>
    <row r="495" spans="1:16" ht="19.5" hidden="1" customHeight="1">
      <c r="A495" s="172" t="s">
        <v>1849</v>
      </c>
      <c r="B495" s="176">
        <v>46064</v>
      </c>
      <c r="C495" s="172" t="s">
        <v>81</v>
      </c>
      <c r="D495" s="172" t="s">
        <v>95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0</v>
      </c>
      <c r="J495" s="176">
        <v>46046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-21.31</v>
      </c>
    </row>
    <row r="496" spans="1:16" ht="19.5" hidden="1" customHeight="1">
      <c r="A496" s="172" t="s">
        <v>1848</v>
      </c>
      <c r="B496" s="176">
        <v>46064</v>
      </c>
      <c r="C496" s="172" t="s">
        <v>81</v>
      </c>
      <c r="D496" s="172" t="s">
        <v>82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0</v>
      </c>
      <c r="J496" s="176">
        <v>46062</v>
      </c>
      <c r="K496" s="172" t="s">
        <v>85</v>
      </c>
      <c r="L496" s="172" t="s">
        <v>85</v>
      </c>
      <c r="M496" s="179">
        <v>0</v>
      </c>
      <c r="N496" s="177"/>
      <c r="O496" s="177"/>
      <c r="P496" s="180">
        <v>-15.74</v>
      </c>
    </row>
    <row r="497" spans="1:16" ht="19.5" hidden="1" customHeight="1">
      <c r="A497" s="172" t="s">
        <v>1849</v>
      </c>
      <c r="B497" s="176">
        <v>46064</v>
      </c>
      <c r="C497" s="172" t="s">
        <v>92</v>
      </c>
      <c r="D497" s="172" t="s">
        <v>96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0</v>
      </c>
      <c r="J497" s="176">
        <v>46046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0</v>
      </c>
    </row>
    <row r="498" spans="1:16" ht="19.5" hidden="1" customHeight="1">
      <c r="A498" s="172" t="s">
        <v>1849</v>
      </c>
      <c r="B498" s="176">
        <v>46064</v>
      </c>
      <c r="C498" s="172" t="s">
        <v>92</v>
      </c>
      <c r="D498" s="172" t="s">
        <v>97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0</v>
      </c>
      <c r="J498" s="176">
        <v>46046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-56.94</v>
      </c>
    </row>
    <row r="499" spans="1:16" ht="19.5" hidden="1" customHeight="1">
      <c r="A499" s="172" t="s">
        <v>1850</v>
      </c>
      <c r="B499" s="176">
        <v>46064</v>
      </c>
      <c r="C499" s="172" t="s">
        <v>92</v>
      </c>
      <c r="D499" s="172" t="s">
        <v>24</v>
      </c>
      <c r="E499" s="172" t="s">
        <v>57</v>
      </c>
      <c r="F499" s="172" t="s">
        <v>1263</v>
      </c>
      <c r="G499" s="172" t="s">
        <v>84</v>
      </c>
      <c r="H499" s="177">
        <v>1</v>
      </c>
      <c r="I499" s="178">
        <v>0</v>
      </c>
      <c r="J499" s="176">
        <v>46058</v>
      </c>
      <c r="K499" s="172" t="s">
        <v>93</v>
      </c>
      <c r="L499" s="172" t="s">
        <v>94</v>
      </c>
      <c r="M499" s="179">
        <v>0</v>
      </c>
      <c r="N499" s="177"/>
      <c r="O499" s="177">
        <v>39</v>
      </c>
      <c r="P499" s="180">
        <v>-56.94</v>
      </c>
    </row>
    <row r="500" spans="1:16" ht="19.5" hidden="1" customHeight="1">
      <c r="A500" s="172" t="s">
        <v>1850</v>
      </c>
      <c r="B500" s="176">
        <v>46064</v>
      </c>
      <c r="C500" s="172" t="s">
        <v>81</v>
      </c>
      <c r="D500" s="172" t="s">
        <v>95</v>
      </c>
      <c r="E500" s="172" t="s">
        <v>57</v>
      </c>
      <c r="F500" s="172" t="s">
        <v>1263</v>
      </c>
      <c r="G500" s="172" t="s">
        <v>84</v>
      </c>
      <c r="H500" s="177">
        <v>1</v>
      </c>
      <c r="I500" s="178">
        <v>0</v>
      </c>
      <c r="J500" s="176">
        <v>46058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-25</v>
      </c>
    </row>
    <row r="501" spans="1:16" ht="19.5" hidden="1" customHeight="1">
      <c r="A501" s="172" t="s">
        <v>1850</v>
      </c>
      <c r="B501" s="176">
        <v>46064</v>
      </c>
      <c r="C501" s="172" t="s">
        <v>92</v>
      </c>
      <c r="D501" s="172" t="s">
        <v>96</v>
      </c>
      <c r="E501" s="172" t="s">
        <v>57</v>
      </c>
      <c r="F501" s="172" t="s">
        <v>1263</v>
      </c>
      <c r="G501" s="172" t="s">
        <v>84</v>
      </c>
      <c r="H501" s="177">
        <v>1</v>
      </c>
      <c r="I501" s="178">
        <v>0</v>
      </c>
      <c r="J501" s="176">
        <v>46058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hidden="1" customHeight="1">
      <c r="A502" s="172" t="s">
        <v>1850</v>
      </c>
      <c r="B502" s="176">
        <v>46064</v>
      </c>
      <c r="C502" s="172" t="s">
        <v>92</v>
      </c>
      <c r="D502" s="172" t="s">
        <v>97</v>
      </c>
      <c r="E502" s="172" t="s">
        <v>57</v>
      </c>
      <c r="F502" s="172" t="s">
        <v>1263</v>
      </c>
      <c r="G502" s="172" t="s">
        <v>84</v>
      </c>
      <c r="H502" s="177">
        <v>1</v>
      </c>
      <c r="I502" s="178">
        <v>0</v>
      </c>
      <c r="J502" s="176">
        <v>46058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-56.94</v>
      </c>
    </row>
    <row r="503" spans="1:16" ht="19.5" hidden="1" customHeight="1">
      <c r="A503" s="172" t="s">
        <v>1851</v>
      </c>
      <c r="B503" s="176">
        <v>46064</v>
      </c>
      <c r="C503" s="172" t="s">
        <v>92</v>
      </c>
      <c r="D503" s="172" t="s">
        <v>24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2350</v>
      </c>
      <c r="J503" s="176">
        <v>46063</v>
      </c>
      <c r="K503" s="172" t="s">
        <v>93</v>
      </c>
      <c r="L503" s="172" t="s">
        <v>94</v>
      </c>
      <c r="M503" s="179">
        <v>0.43</v>
      </c>
      <c r="N503" s="177"/>
      <c r="O503" s="177">
        <v>36</v>
      </c>
      <c r="P503" s="180">
        <v>-119.74</v>
      </c>
    </row>
    <row r="504" spans="1:16" ht="19.5" hidden="1" customHeight="1">
      <c r="A504" s="172" t="s">
        <v>1851</v>
      </c>
      <c r="B504" s="176">
        <v>46064</v>
      </c>
      <c r="C504" s="172" t="s">
        <v>100</v>
      </c>
      <c r="D504" s="172" t="s">
        <v>101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2350</v>
      </c>
      <c r="J504" s="176">
        <v>46063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823.08</v>
      </c>
    </row>
    <row r="505" spans="1:16" ht="19.5" hidden="1" customHeight="1">
      <c r="A505" s="172" t="s">
        <v>1851</v>
      </c>
      <c r="B505" s="176">
        <v>46064</v>
      </c>
      <c r="C505" s="172" t="s">
        <v>100</v>
      </c>
      <c r="D505" s="172" t="s">
        <v>102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2350</v>
      </c>
      <c r="J505" s="176">
        <v>46063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8.23</v>
      </c>
    </row>
    <row r="506" spans="1:16" ht="19.5" hidden="1" customHeight="1">
      <c r="A506" s="172" t="s">
        <v>1851</v>
      </c>
      <c r="B506" s="176">
        <v>46064</v>
      </c>
      <c r="C506" s="172" t="s">
        <v>100</v>
      </c>
      <c r="D506" s="172" t="s">
        <v>103</v>
      </c>
      <c r="E506" s="172" t="s">
        <v>52</v>
      </c>
      <c r="F506" s="172" t="s">
        <v>90</v>
      </c>
      <c r="G506" s="172" t="s">
        <v>84</v>
      </c>
      <c r="H506" s="177">
        <v>1</v>
      </c>
      <c r="I506" s="178">
        <v>2350</v>
      </c>
      <c r="J506" s="176">
        <v>46063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1518.69</v>
      </c>
    </row>
    <row r="507" spans="1:16" ht="19.5" hidden="1" customHeight="1">
      <c r="A507" s="172" t="s">
        <v>1851</v>
      </c>
      <c r="B507" s="176">
        <v>46064</v>
      </c>
      <c r="C507" s="172" t="s">
        <v>104</v>
      </c>
      <c r="D507" s="172" t="s">
        <v>105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2350</v>
      </c>
      <c r="J507" s="176">
        <v>46063</v>
      </c>
      <c r="K507" s="172" t="s">
        <v>93</v>
      </c>
      <c r="L507" s="172" t="s">
        <v>94</v>
      </c>
      <c r="M507" s="179">
        <v>0.43</v>
      </c>
      <c r="N507" s="177"/>
      <c r="O507" s="177"/>
      <c r="P507" s="180">
        <v>-1010.5</v>
      </c>
    </row>
    <row r="508" spans="1:16" ht="19.5" hidden="1" customHeight="1">
      <c r="A508" s="172" t="s">
        <v>1851</v>
      </c>
      <c r="B508" s="176">
        <v>46064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2350</v>
      </c>
      <c r="J508" s="176">
        <v>46063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-12.36</v>
      </c>
    </row>
    <row r="509" spans="1:16" ht="19.5" hidden="1" customHeight="1">
      <c r="A509" s="172" t="s">
        <v>1852</v>
      </c>
      <c r="B509" s="176">
        <v>46064</v>
      </c>
      <c r="C509" s="172" t="s">
        <v>92</v>
      </c>
      <c r="D509" s="172" t="s">
        <v>24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2350</v>
      </c>
      <c r="J509" s="176">
        <v>46063</v>
      </c>
      <c r="K509" s="172" t="s">
        <v>93</v>
      </c>
      <c r="L509" s="172" t="s">
        <v>94</v>
      </c>
      <c r="M509" s="179">
        <v>0.43</v>
      </c>
      <c r="N509" s="177"/>
      <c r="O509" s="177">
        <v>36</v>
      </c>
      <c r="P509" s="180">
        <v>-119.74</v>
      </c>
    </row>
    <row r="510" spans="1:16" ht="19.5" hidden="1" customHeight="1">
      <c r="A510" s="172" t="s">
        <v>1852</v>
      </c>
      <c r="B510" s="176">
        <v>46064</v>
      </c>
      <c r="C510" s="172" t="s">
        <v>100</v>
      </c>
      <c r="D510" s="172" t="s">
        <v>101</v>
      </c>
      <c r="E510" s="172" t="s">
        <v>52</v>
      </c>
      <c r="F510" s="172" t="s">
        <v>90</v>
      </c>
      <c r="G510" s="172" t="s">
        <v>84</v>
      </c>
      <c r="H510" s="177">
        <v>1</v>
      </c>
      <c r="I510" s="178">
        <v>2350</v>
      </c>
      <c r="J510" s="176">
        <v>46063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878.33</v>
      </c>
    </row>
    <row r="511" spans="1:16" ht="19.5" hidden="1" customHeight="1">
      <c r="A511" s="172" t="s">
        <v>1852</v>
      </c>
      <c r="B511" s="176">
        <v>46064</v>
      </c>
      <c r="C511" s="172" t="s">
        <v>100</v>
      </c>
      <c r="D511" s="172" t="s">
        <v>102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2350</v>
      </c>
      <c r="J511" s="176">
        <v>46063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8.7799999999999994</v>
      </c>
    </row>
    <row r="512" spans="1:16" ht="19.5" hidden="1" customHeight="1">
      <c r="A512" s="172" t="s">
        <v>1852</v>
      </c>
      <c r="B512" s="176">
        <v>46064</v>
      </c>
      <c r="C512" s="172" t="s">
        <v>100</v>
      </c>
      <c r="D512" s="172" t="s">
        <v>103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2350</v>
      </c>
      <c r="J512" s="176">
        <v>46063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1462.89</v>
      </c>
    </row>
    <row r="513" spans="1:16" ht="19.5" hidden="1" customHeight="1">
      <c r="A513" s="172" t="s">
        <v>1852</v>
      </c>
      <c r="B513" s="176">
        <v>46064</v>
      </c>
      <c r="C513" s="172" t="s">
        <v>104</v>
      </c>
      <c r="D513" s="172" t="s">
        <v>105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2350</v>
      </c>
      <c r="J513" s="176">
        <v>46063</v>
      </c>
      <c r="K513" s="172" t="s">
        <v>93</v>
      </c>
      <c r="L513" s="172" t="s">
        <v>94</v>
      </c>
      <c r="M513" s="179">
        <v>0.43</v>
      </c>
      <c r="N513" s="177"/>
      <c r="O513" s="177"/>
      <c r="P513" s="180">
        <v>-1010.5</v>
      </c>
    </row>
    <row r="514" spans="1:16" ht="19.5" hidden="1" customHeight="1">
      <c r="A514" s="172" t="s">
        <v>1852</v>
      </c>
      <c r="B514" s="176">
        <v>46064</v>
      </c>
      <c r="C514" s="172" t="s">
        <v>81</v>
      </c>
      <c r="D514" s="172" t="s">
        <v>95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2350</v>
      </c>
      <c r="J514" s="176">
        <v>46063</v>
      </c>
      <c r="K514" s="172" t="s">
        <v>93</v>
      </c>
      <c r="L514" s="172" t="s">
        <v>94</v>
      </c>
      <c r="M514" s="179">
        <v>0.43</v>
      </c>
      <c r="N514" s="177"/>
      <c r="O514" s="177"/>
      <c r="P514" s="180">
        <v>-12.64</v>
      </c>
    </row>
    <row r="515" spans="1:16" ht="19.5" hidden="1" customHeight="1">
      <c r="A515" s="172" t="s">
        <v>1853</v>
      </c>
      <c r="B515" s="176">
        <v>46064</v>
      </c>
      <c r="C515" s="172" t="s">
        <v>92</v>
      </c>
      <c r="D515" s="172" t="s">
        <v>24</v>
      </c>
      <c r="E515" s="172" t="s">
        <v>41</v>
      </c>
      <c r="F515" s="172" t="s">
        <v>83</v>
      </c>
      <c r="G515" s="172" t="s">
        <v>84</v>
      </c>
      <c r="H515" s="177">
        <v>1</v>
      </c>
      <c r="I515" s="178">
        <v>2350</v>
      </c>
      <c r="J515" s="176">
        <v>46063</v>
      </c>
      <c r="K515" s="172" t="s">
        <v>93</v>
      </c>
      <c r="L515" s="172" t="s">
        <v>94</v>
      </c>
      <c r="M515" s="179">
        <v>0.43</v>
      </c>
      <c r="N515" s="177"/>
      <c r="O515" s="177">
        <v>36</v>
      </c>
      <c r="P515" s="180">
        <v>-105.91</v>
      </c>
    </row>
    <row r="516" spans="1:16" ht="19.5" hidden="1" customHeight="1">
      <c r="A516" s="172" t="s">
        <v>1853</v>
      </c>
      <c r="B516" s="176">
        <v>46064</v>
      </c>
      <c r="C516" s="172" t="s">
        <v>100</v>
      </c>
      <c r="D516" s="172" t="s">
        <v>101</v>
      </c>
      <c r="E516" s="172" t="s">
        <v>41</v>
      </c>
      <c r="F516" s="172" t="s">
        <v>83</v>
      </c>
      <c r="G516" s="172" t="s">
        <v>84</v>
      </c>
      <c r="H516" s="177">
        <v>1</v>
      </c>
      <c r="I516" s="178">
        <v>2350</v>
      </c>
      <c r="J516" s="176">
        <v>46063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1027.6199999999999</v>
      </c>
    </row>
    <row r="517" spans="1:16" ht="19.5" hidden="1" customHeight="1">
      <c r="A517" s="172" t="s">
        <v>1853</v>
      </c>
      <c r="B517" s="176">
        <v>46064</v>
      </c>
      <c r="C517" s="172" t="s">
        <v>100</v>
      </c>
      <c r="D517" s="172" t="s">
        <v>102</v>
      </c>
      <c r="E517" s="172" t="s">
        <v>41</v>
      </c>
      <c r="F517" s="172" t="s">
        <v>83</v>
      </c>
      <c r="G517" s="172" t="s">
        <v>84</v>
      </c>
      <c r="H517" s="177">
        <v>1</v>
      </c>
      <c r="I517" s="178">
        <v>2350</v>
      </c>
      <c r="J517" s="176">
        <v>46063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10.28</v>
      </c>
    </row>
    <row r="518" spans="1:16" ht="19.5" hidden="1" customHeight="1">
      <c r="A518" s="172" t="s">
        <v>1853</v>
      </c>
      <c r="B518" s="176">
        <v>46064</v>
      </c>
      <c r="C518" s="172" t="s">
        <v>100</v>
      </c>
      <c r="D518" s="172" t="s">
        <v>103</v>
      </c>
      <c r="E518" s="172" t="s">
        <v>41</v>
      </c>
      <c r="F518" s="172" t="s">
        <v>83</v>
      </c>
      <c r="G518" s="172" t="s">
        <v>84</v>
      </c>
      <c r="H518" s="177">
        <v>1</v>
      </c>
      <c r="I518" s="178">
        <v>2350</v>
      </c>
      <c r="J518" s="176">
        <v>46063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1312.1</v>
      </c>
    </row>
    <row r="519" spans="1:16" ht="19.5" hidden="1" customHeight="1">
      <c r="A519" s="172" t="s">
        <v>1853</v>
      </c>
      <c r="B519" s="176">
        <v>46064</v>
      </c>
      <c r="C519" s="172" t="s">
        <v>104</v>
      </c>
      <c r="D519" s="172" t="s">
        <v>105</v>
      </c>
      <c r="E519" s="172" t="s">
        <v>41</v>
      </c>
      <c r="F519" s="172" t="s">
        <v>83</v>
      </c>
      <c r="G519" s="172" t="s">
        <v>84</v>
      </c>
      <c r="H519" s="177">
        <v>1</v>
      </c>
      <c r="I519" s="178">
        <v>2350</v>
      </c>
      <c r="J519" s="176">
        <v>46063</v>
      </c>
      <c r="K519" s="172" t="s">
        <v>93</v>
      </c>
      <c r="L519" s="172" t="s">
        <v>94</v>
      </c>
      <c r="M519" s="179">
        <v>0.43</v>
      </c>
      <c r="N519" s="177"/>
      <c r="O519" s="177"/>
      <c r="P519" s="180">
        <v>-1010.5</v>
      </c>
    </row>
    <row r="520" spans="1:16" ht="19.5" hidden="1" customHeight="1">
      <c r="A520" s="172" t="s">
        <v>1853</v>
      </c>
      <c r="B520" s="176">
        <v>46064</v>
      </c>
      <c r="C520" s="172" t="s">
        <v>81</v>
      </c>
      <c r="D520" s="172" t="s">
        <v>95</v>
      </c>
      <c r="E520" s="172" t="s">
        <v>41</v>
      </c>
      <c r="F520" s="172" t="s">
        <v>83</v>
      </c>
      <c r="G520" s="172" t="s">
        <v>84</v>
      </c>
      <c r="H520" s="177">
        <v>1</v>
      </c>
      <c r="I520" s="178">
        <v>2350</v>
      </c>
      <c r="J520" s="176">
        <v>46063</v>
      </c>
      <c r="K520" s="172" t="s">
        <v>93</v>
      </c>
      <c r="L520" s="172" t="s">
        <v>94</v>
      </c>
      <c r="M520" s="179">
        <v>0.43</v>
      </c>
      <c r="N520" s="177"/>
      <c r="O520" s="177"/>
      <c r="P520" s="180">
        <v>-12.87</v>
      </c>
    </row>
    <row r="521" spans="1:16" ht="19.5" hidden="1" customHeight="1">
      <c r="A521" s="172" t="s">
        <v>1854</v>
      </c>
      <c r="B521" s="176">
        <v>46064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2350</v>
      </c>
      <c r="J521" s="176">
        <v>46063</v>
      </c>
      <c r="K521" s="172" t="s">
        <v>93</v>
      </c>
      <c r="L521" s="172" t="s">
        <v>94</v>
      </c>
      <c r="M521" s="179">
        <v>0.43</v>
      </c>
      <c r="N521" s="177"/>
      <c r="O521" s="177">
        <v>36</v>
      </c>
      <c r="P521" s="180">
        <v>-119.74</v>
      </c>
    </row>
    <row r="522" spans="1:16" ht="19.5" hidden="1" customHeight="1">
      <c r="A522" s="172" t="s">
        <v>1854</v>
      </c>
      <c r="B522" s="176">
        <v>46064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2350</v>
      </c>
      <c r="J522" s="176">
        <v>46063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824.64</v>
      </c>
    </row>
    <row r="523" spans="1:16" ht="19.5" hidden="1" customHeight="1">
      <c r="A523" s="172" t="s">
        <v>1854</v>
      </c>
      <c r="B523" s="176">
        <v>46064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2350</v>
      </c>
      <c r="J523" s="176">
        <v>46063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8.25</v>
      </c>
    </row>
    <row r="524" spans="1:16" ht="19.5" hidden="1" customHeight="1">
      <c r="A524" s="172" t="s">
        <v>1854</v>
      </c>
      <c r="B524" s="176">
        <v>46064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2350</v>
      </c>
      <c r="J524" s="176">
        <v>46063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1517.11</v>
      </c>
    </row>
    <row r="525" spans="1:16" ht="19.5" hidden="1" customHeight="1">
      <c r="A525" s="172" t="s">
        <v>1854</v>
      </c>
      <c r="B525" s="176">
        <v>46064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2350</v>
      </c>
      <c r="J525" s="176">
        <v>46063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-1010.5</v>
      </c>
    </row>
    <row r="526" spans="1:16" ht="19.5" hidden="1" customHeight="1">
      <c r="A526" s="172" t="s">
        <v>1854</v>
      </c>
      <c r="B526" s="176">
        <v>46064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2350</v>
      </c>
      <c r="J526" s="176">
        <v>46063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-11.77</v>
      </c>
    </row>
    <row r="527" spans="1:16" ht="19.5" hidden="1" customHeight="1">
      <c r="A527" s="172" t="s">
        <v>1855</v>
      </c>
      <c r="B527" s="176">
        <v>46064</v>
      </c>
      <c r="C527" s="172" t="s">
        <v>92</v>
      </c>
      <c r="D527" s="172" t="s">
        <v>24</v>
      </c>
      <c r="E527" s="172" t="s">
        <v>56</v>
      </c>
      <c r="F527" s="172" t="s">
        <v>1213</v>
      </c>
      <c r="G527" s="172" t="s">
        <v>84</v>
      </c>
      <c r="H527" s="177">
        <v>1</v>
      </c>
      <c r="I527" s="178">
        <v>2400</v>
      </c>
      <c r="J527" s="176">
        <v>46061</v>
      </c>
      <c r="K527" s="172" t="s">
        <v>93</v>
      </c>
      <c r="L527" s="172" t="s">
        <v>94</v>
      </c>
      <c r="M527" s="179">
        <v>0.43</v>
      </c>
      <c r="N527" s="177"/>
      <c r="O527" s="177">
        <v>39</v>
      </c>
      <c r="P527" s="180">
        <v>-141.87</v>
      </c>
    </row>
    <row r="528" spans="1:16" ht="19.5" hidden="1" customHeight="1">
      <c r="A528" s="172" t="s">
        <v>1855</v>
      </c>
      <c r="B528" s="176">
        <v>46064</v>
      </c>
      <c r="C528" s="172" t="s">
        <v>100</v>
      </c>
      <c r="D528" s="172" t="s">
        <v>101</v>
      </c>
      <c r="E528" s="172" t="s">
        <v>56</v>
      </c>
      <c r="F528" s="172" t="s">
        <v>1213</v>
      </c>
      <c r="G528" s="172" t="s">
        <v>84</v>
      </c>
      <c r="H528" s="177">
        <v>1</v>
      </c>
      <c r="I528" s="178">
        <v>2400</v>
      </c>
      <c r="J528" s="176">
        <v>46061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942.04</v>
      </c>
    </row>
    <row r="529" spans="1:16" ht="19.5" hidden="1" customHeight="1">
      <c r="A529" s="172" t="s">
        <v>1855</v>
      </c>
      <c r="B529" s="176">
        <v>46064</v>
      </c>
      <c r="C529" s="172" t="s">
        <v>100</v>
      </c>
      <c r="D529" s="172" t="s">
        <v>102</v>
      </c>
      <c r="E529" s="172" t="s">
        <v>56</v>
      </c>
      <c r="F529" s="172" t="s">
        <v>1213</v>
      </c>
      <c r="G529" s="172" t="s">
        <v>84</v>
      </c>
      <c r="H529" s="177">
        <v>1</v>
      </c>
      <c r="I529" s="178">
        <v>2400</v>
      </c>
      <c r="J529" s="176">
        <v>46061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9.42</v>
      </c>
    </row>
    <row r="530" spans="1:16" ht="19.5" hidden="1" customHeight="1">
      <c r="A530" s="172" t="s">
        <v>1855</v>
      </c>
      <c r="B530" s="176">
        <v>46064</v>
      </c>
      <c r="C530" s="172" t="s">
        <v>100</v>
      </c>
      <c r="D530" s="172" t="s">
        <v>103</v>
      </c>
      <c r="E530" s="172" t="s">
        <v>56</v>
      </c>
      <c r="F530" s="172" t="s">
        <v>1213</v>
      </c>
      <c r="G530" s="172" t="s">
        <v>84</v>
      </c>
      <c r="H530" s="177">
        <v>1</v>
      </c>
      <c r="I530" s="178">
        <v>2400</v>
      </c>
      <c r="J530" s="176">
        <v>46061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1448.54</v>
      </c>
    </row>
    <row r="531" spans="1:16" ht="19.5" hidden="1" customHeight="1">
      <c r="A531" s="172" t="s">
        <v>1855</v>
      </c>
      <c r="B531" s="176">
        <v>46064</v>
      </c>
      <c r="C531" s="172" t="s">
        <v>104</v>
      </c>
      <c r="D531" s="172" t="s">
        <v>105</v>
      </c>
      <c r="E531" s="172" t="s">
        <v>56</v>
      </c>
      <c r="F531" s="172" t="s">
        <v>1213</v>
      </c>
      <c r="G531" s="172" t="s">
        <v>84</v>
      </c>
      <c r="H531" s="177">
        <v>1</v>
      </c>
      <c r="I531" s="178">
        <v>2400</v>
      </c>
      <c r="J531" s="176">
        <v>46061</v>
      </c>
      <c r="K531" s="172" t="s">
        <v>93</v>
      </c>
      <c r="L531" s="172" t="s">
        <v>94</v>
      </c>
      <c r="M531" s="179">
        <v>0.43</v>
      </c>
      <c r="N531" s="177"/>
      <c r="O531" s="177"/>
      <c r="P531" s="180">
        <v>-1032</v>
      </c>
    </row>
    <row r="532" spans="1:16" ht="19.5" hidden="1" customHeight="1">
      <c r="A532" s="172" t="s">
        <v>1856</v>
      </c>
      <c r="B532" s="176">
        <v>46064</v>
      </c>
      <c r="C532" s="172" t="s">
        <v>81</v>
      </c>
      <c r="D532" s="172" t="s">
        <v>82</v>
      </c>
      <c r="E532" s="172" t="s">
        <v>41</v>
      </c>
      <c r="F532" s="172" t="s">
        <v>83</v>
      </c>
      <c r="G532" s="172" t="s">
        <v>84</v>
      </c>
      <c r="H532" s="177">
        <v>1</v>
      </c>
      <c r="I532" s="178">
        <v>0</v>
      </c>
      <c r="J532" s="176">
        <v>46064</v>
      </c>
      <c r="K532" s="172" t="s">
        <v>85</v>
      </c>
      <c r="L532" s="172" t="s">
        <v>85</v>
      </c>
      <c r="M532" s="179">
        <v>0</v>
      </c>
      <c r="N532" s="177"/>
      <c r="O532" s="177"/>
      <c r="P532" s="180">
        <v>-21.11</v>
      </c>
    </row>
    <row r="533" spans="1:16" ht="19.5" hidden="1" customHeight="1">
      <c r="A533" s="172" t="s">
        <v>1854</v>
      </c>
      <c r="B533" s="176">
        <v>46064</v>
      </c>
      <c r="C533" s="172" t="s">
        <v>81</v>
      </c>
      <c r="D533" s="172" t="s">
        <v>82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0</v>
      </c>
      <c r="J533" s="176">
        <v>46063</v>
      </c>
      <c r="K533" s="172" t="s">
        <v>85</v>
      </c>
      <c r="L533" s="172" t="s">
        <v>85</v>
      </c>
      <c r="M533" s="179">
        <v>0</v>
      </c>
      <c r="N533" s="177"/>
      <c r="O533" s="177"/>
      <c r="P533" s="180">
        <v>-15.67</v>
      </c>
    </row>
    <row r="534" spans="1:16" ht="19.5" hidden="1" customHeight="1">
      <c r="A534" s="172" t="s">
        <v>1857</v>
      </c>
      <c r="B534" s="176">
        <v>46064</v>
      </c>
      <c r="C534" s="172" t="s">
        <v>92</v>
      </c>
      <c r="D534" s="172" t="s">
        <v>24</v>
      </c>
      <c r="E534" s="172" t="s">
        <v>60</v>
      </c>
      <c r="F534" s="172" t="s">
        <v>1426</v>
      </c>
      <c r="G534" s="172" t="s">
        <v>84</v>
      </c>
      <c r="H534" s="177">
        <v>1</v>
      </c>
      <c r="I534" s="178">
        <v>2000</v>
      </c>
      <c r="J534" s="176">
        <v>46060</v>
      </c>
      <c r="K534" s="172" t="s">
        <v>93</v>
      </c>
      <c r="L534" s="172" t="s">
        <v>94</v>
      </c>
      <c r="M534" s="179">
        <v>0.43</v>
      </c>
      <c r="N534" s="177"/>
      <c r="O534" s="177">
        <v>39</v>
      </c>
      <c r="P534" s="180">
        <v>-132.27000000000001</v>
      </c>
    </row>
    <row r="535" spans="1:16" ht="19.5" hidden="1" customHeight="1">
      <c r="A535" s="172" t="s">
        <v>1857</v>
      </c>
      <c r="B535" s="176">
        <v>46064</v>
      </c>
      <c r="C535" s="172" t="s">
        <v>100</v>
      </c>
      <c r="D535" s="172" t="s">
        <v>101</v>
      </c>
      <c r="E535" s="172" t="s">
        <v>60</v>
      </c>
      <c r="F535" s="172" t="s">
        <v>1426</v>
      </c>
      <c r="G535" s="172" t="s">
        <v>84</v>
      </c>
      <c r="H535" s="177">
        <v>1</v>
      </c>
      <c r="I535" s="178">
        <v>2000</v>
      </c>
      <c r="J535" s="176">
        <v>46060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799.05</v>
      </c>
    </row>
    <row r="536" spans="1:16" ht="19.5" hidden="1" customHeight="1">
      <c r="A536" s="172" t="s">
        <v>1857</v>
      </c>
      <c r="B536" s="176">
        <v>46064</v>
      </c>
      <c r="C536" s="172" t="s">
        <v>100</v>
      </c>
      <c r="D536" s="172" t="s">
        <v>102</v>
      </c>
      <c r="E536" s="172" t="s">
        <v>60</v>
      </c>
      <c r="F536" s="172" t="s">
        <v>1426</v>
      </c>
      <c r="G536" s="172" t="s">
        <v>84</v>
      </c>
      <c r="H536" s="177">
        <v>1</v>
      </c>
      <c r="I536" s="178">
        <v>2000</v>
      </c>
      <c r="J536" s="176">
        <v>46060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0</v>
      </c>
    </row>
    <row r="537" spans="1:16" ht="19.5" hidden="1" customHeight="1">
      <c r="A537" s="172" t="s">
        <v>1857</v>
      </c>
      <c r="B537" s="176">
        <v>46064</v>
      </c>
      <c r="C537" s="172" t="s">
        <v>100</v>
      </c>
      <c r="D537" s="172" t="s">
        <v>103</v>
      </c>
      <c r="E537" s="172" t="s">
        <v>60</v>
      </c>
      <c r="F537" s="172" t="s">
        <v>1426</v>
      </c>
      <c r="G537" s="172" t="s">
        <v>84</v>
      </c>
      <c r="H537" s="177">
        <v>1</v>
      </c>
      <c r="I537" s="178">
        <v>2000</v>
      </c>
      <c r="J537" s="176">
        <v>46060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1200.95</v>
      </c>
    </row>
    <row r="538" spans="1:16" ht="19.5" hidden="1" customHeight="1">
      <c r="A538" s="172" t="s">
        <v>1857</v>
      </c>
      <c r="B538" s="176">
        <v>46064</v>
      </c>
      <c r="C538" s="172" t="s">
        <v>104</v>
      </c>
      <c r="D538" s="172" t="s">
        <v>105</v>
      </c>
      <c r="E538" s="172" t="s">
        <v>60</v>
      </c>
      <c r="F538" s="172" t="s">
        <v>1426</v>
      </c>
      <c r="G538" s="172" t="s">
        <v>84</v>
      </c>
      <c r="H538" s="177">
        <v>1</v>
      </c>
      <c r="I538" s="178">
        <v>2000</v>
      </c>
      <c r="J538" s="176">
        <v>46060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-860</v>
      </c>
    </row>
    <row r="539" spans="1:16" ht="19.5" hidden="1" customHeight="1">
      <c r="A539" s="172" t="s">
        <v>1857</v>
      </c>
      <c r="B539" s="176">
        <v>46064</v>
      </c>
      <c r="C539" s="172" t="s">
        <v>81</v>
      </c>
      <c r="D539" s="172" t="s">
        <v>95</v>
      </c>
      <c r="E539" s="172" t="s">
        <v>60</v>
      </c>
      <c r="F539" s="172" t="s">
        <v>1426</v>
      </c>
      <c r="G539" s="172" t="s">
        <v>84</v>
      </c>
      <c r="H539" s="177">
        <v>1</v>
      </c>
      <c r="I539" s="178">
        <v>2000</v>
      </c>
      <c r="J539" s="176">
        <v>46060</v>
      </c>
      <c r="K539" s="172" t="s">
        <v>93</v>
      </c>
      <c r="L539" s="172" t="s">
        <v>94</v>
      </c>
      <c r="M539" s="179">
        <v>0.43</v>
      </c>
      <c r="N539" s="177"/>
      <c r="O539" s="177"/>
      <c r="P539" s="180">
        <v>-12.13</v>
      </c>
    </row>
    <row r="540" spans="1:16" ht="19.5" hidden="1" customHeight="1">
      <c r="A540" s="172" t="s">
        <v>1857</v>
      </c>
      <c r="B540" s="176">
        <v>46064</v>
      </c>
      <c r="C540" s="172" t="s">
        <v>81</v>
      </c>
      <c r="D540" s="172" t="s">
        <v>82</v>
      </c>
      <c r="E540" s="172" t="s">
        <v>60</v>
      </c>
      <c r="F540" s="172" t="s">
        <v>1426</v>
      </c>
      <c r="G540" s="172" t="s">
        <v>84</v>
      </c>
      <c r="H540" s="177">
        <v>1</v>
      </c>
      <c r="I540" s="178">
        <v>0</v>
      </c>
      <c r="J540" s="176">
        <v>46060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-7.67</v>
      </c>
    </row>
    <row r="541" spans="1:16" ht="19.5" hidden="1" customHeight="1">
      <c r="A541" s="172" t="s">
        <v>1858</v>
      </c>
      <c r="B541" s="176">
        <v>46064</v>
      </c>
      <c r="C541" s="172" t="s">
        <v>92</v>
      </c>
      <c r="D541" s="172" t="s">
        <v>24</v>
      </c>
      <c r="E541" s="172" t="s">
        <v>42</v>
      </c>
      <c r="F541" s="172" t="s">
        <v>89</v>
      </c>
      <c r="G541" s="172" t="s">
        <v>84</v>
      </c>
      <c r="H541" s="177">
        <v>1</v>
      </c>
      <c r="I541" s="178">
        <v>2350</v>
      </c>
      <c r="J541" s="176">
        <v>46061</v>
      </c>
      <c r="K541" s="172" t="s">
        <v>93</v>
      </c>
      <c r="L541" s="172" t="s">
        <v>94</v>
      </c>
      <c r="M541" s="179">
        <v>0.43</v>
      </c>
      <c r="N541" s="177"/>
      <c r="O541" s="177">
        <v>39</v>
      </c>
      <c r="P541" s="180">
        <v>-125.62</v>
      </c>
    </row>
    <row r="542" spans="1:16" ht="19.5" hidden="1" customHeight="1">
      <c r="A542" s="172" t="s">
        <v>1858</v>
      </c>
      <c r="B542" s="176">
        <v>46064</v>
      </c>
      <c r="C542" s="172" t="s">
        <v>100</v>
      </c>
      <c r="D542" s="172" t="s">
        <v>101</v>
      </c>
      <c r="E542" s="172" t="s">
        <v>42</v>
      </c>
      <c r="F542" s="172" t="s">
        <v>89</v>
      </c>
      <c r="G542" s="172" t="s">
        <v>84</v>
      </c>
      <c r="H542" s="177">
        <v>1</v>
      </c>
      <c r="I542" s="178">
        <v>2350</v>
      </c>
      <c r="J542" s="176">
        <v>46061</v>
      </c>
      <c r="K542" s="172" t="s">
        <v>93</v>
      </c>
      <c r="L542" s="172" t="s">
        <v>94</v>
      </c>
      <c r="M542" s="179">
        <v>0</v>
      </c>
      <c r="N542" s="177"/>
      <c r="O542" s="177"/>
      <c r="P542" s="180">
        <v>893.84</v>
      </c>
    </row>
    <row r="543" spans="1:16" ht="19.5" hidden="1" customHeight="1">
      <c r="A543" s="172" t="s">
        <v>1858</v>
      </c>
      <c r="B543" s="176">
        <v>46064</v>
      </c>
      <c r="C543" s="172" t="s">
        <v>100</v>
      </c>
      <c r="D543" s="172" t="s">
        <v>102</v>
      </c>
      <c r="E543" s="172" t="s">
        <v>42</v>
      </c>
      <c r="F543" s="172" t="s">
        <v>89</v>
      </c>
      <c r="G543" s="172" t="s">
        <v>84</v>
      </c>
      <c r="H543" s="177">
        <v>1</v>
      </c>
      <c r="I543" s="178">
        <v>2350</v>
      </c>
      <c r="J543" s="176">
        <v>46061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8.94</v>
      </c>
    </row>
    <row r="544" spans="1:16" ht="19.5" hidden="1" customHeight="1">
      <c r="A544" s="172" t="s">
        <v>1858</v>
      </c>
      <c r="B544" s="176">
        <v>46064</v>
      </c>
      <c r="C544" s="172" t="s">
        <v>100</v>
      </c>
      <c r="D544" s="172" t="s">
        <v>103</v>
      </c>
      <c r="E544" s="172" t="s">
        <v>42</v>
      </c>
      <c r="F544" s="172" t="s">
        <v>89</v>
      </c>
      <c r="G544" s="172" t="s">
        <v>84</v>
      </c>
      <c r="H544" s="177">
        <v>1</v>
      </c>
      <c r="I544" s="178">
        <v>2350</v>
      </c>
      <c r="J544" s="176">
        <v>46061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1447.22</v>
      </c>
    </row>
    <row r="545" spans="1:16" ht="19.5" hidden="1" customHeight="1">
      <c r="A545" s="172" t="s">
        <v>1858</v>
      </c>
      <c r="B545" s="176">
        <v>46064</v>
      </c>
      <c r="C545" s="172" t="s">
        <v>104</v>
      </c>
      <c r="D545" s="172" t="s">
        <v>105</v>
      </c>
      <c r="E545" s="172" t="s">
        <v>42</v>
      </c>
      <c r="F545" s="172" t="s">
        <v>89</v>
      </c>
      <c r="G545" s="172" t="s">
        <v>84</v>
      </c>
      <c r="H545" s="177">
        <v>1</v>
      </c>
      <c r="I545" s="178">
        <v>2350</v>
      </c>
      <c r="J545" s="176">
        <v>46061</v>
      </c>
      <c r="K545" s="172" t="s">
        <v>93</v>
      </c>
      <c r="L545" s="172" t="s">
        <v>94</v>
      </c>
      <c r="M545" s="179">
        <v>0.43</v>
      </c>
      <c r="N545" s="177"/>
      <c r="O545" s="177"/>
      <c r="P545" s="180">
        <v>-1010.5</v>
      </c>
    </row>
    <row r="546" spans="1:16" ht="19.5" hidden="1" customHeight="1">
      <c r="A546" s="172" t="s">
        <v>1858</v>
      </c>
      <c r="B546" s="176">
        <v>46064</v>
      </c>
      <c r="C546" s="172" t="s">
        <v>81</v>
      </c>
      <c r="D546" s="172" t="s">
        <v>95</v>
      </c>
      <c r="E546" s="172" t="s">
        <v>42</v>
      </c>
      <c r="F546" s="172" t="s">
        <v>89</v>
      </c>
      <c r="G546" s="172" t="s">
        <v>84</v>
      </c>
      <c r="H546" s="177">
        <v>1</v>
      </c>
      <c r="I546" s="178">
        <v>2350</v>
      </c>
      <c r="J546" s="176">
        <v>46061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-14.44</v>
      </c>
    </row>
    <row r="547" spans="1:16" ht="19.5" hidden="1" customHeight="1">
      <c r="A547" s="172" t="s">
        <v>1859</v>
      </c>
      <c r="B547" s="176">
        <v>46064</v>
      </c>
      <c r="C547" s="172" t="s">
        <v>81</v>
      </c>
      <c r="D547" s="172" t="s">
        <v>82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0</v>
      </c>
      <c r="J547" s="176">
        <v>46064</v>
      </c>
      <c r="K547" s="172" t="s">
        <v>85</v>
      </c>
      <c r="L547" s="172" t="s">
        <v>85</v>
      </c>
      <c r="M547" s="179">
        <v>0</v>
      </c>
      <c r="N547" s="177"/>
      <c r="O547" s="177"/>
      <c r="P547" s="180">
        <v>-19.309999999999999</v>
      </c>
    </row>
    <row r="548" spans="1:16" ht="19.5" hidden="1" customHeight="1">
      <c r="A548" s="172" t="s">
        <v>1860</v>
      </c>
      <c r="B548" s="176">
        <v>46064</v>
      </c>
      <c r="C548" s="172" t="s">
        <v>92</v>
      </c>
      <c r="D548" s="172" t="s">
        <v>24</v>
      </c>
      <c r="E548" s="172" t="s">
        <v>38</v>
      </c>
      <c r="F548" s="172" t="s">
        <v>87</v>
      </c>
      <c r="G548" s="172" t="s">
        <v>84</v>
      </c>
      <c r="H548" s="177">
        <v>1</v>
      </c>
      <c r="I548" s="178">
        <v>2350</v>
      </c>
      <c r="J548" s="176">
        <v>46059</v>
      </c>
      <c r="K548" s="172" t="s">
        <v>93</v>
      </c>
      <c r="L548" s="172" t="s">
        <v>94</v>
      </c>
      <c r="M548" s="179">
        <v>0.43</v>
      </c>
      <c r="N548" s="177"/>
      <c r="O548" s="177">
        <v>39</v>
      </c>
      <c r="P548" s="180">
        <v>-125.62</v>
      </c>
    </row>
    <row r="549" spans="1:16" ht="19.5" hidden="1" customHeight="1">
      <c r="A549" s="172" t="s">
        <v>1860</v>
      </c>
      <c r="B549" s="176">
        <v>46064</v>
      </c>
      <c r="C549" s="172" t="s">
        <v>100</v>
      </c>
      <c r="D549" s="172" t="s">
        <v>101</v>
      </c>
      <c r="E549" s="172" t="s">
        <v>38</v>
      </c>
      <c r="F549" s="172" t="s">
        <v>87</v>
      </c>
      <c r="G549" s="172" t="s">
        <v>84</v>
      </c>
      <c r="H549" s="177">
        <v>1</v>
      </c>
      <c r="I549" s="178">
        <v>2350</v>
      </c>
      <c r="J549" s="176">
        <v>46059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1387.89</v>
      </c>
    </row>
    <row r="550" spans="1:16" ht="19.5" hidden="1" customHeight="1">
      <c r="A550" s="172" t="s">
        <v>1860</v>
      </c>
      <c r="B550" s="176">
        <v>46064</v>
      </c>
      <c r="C550" s="172" t="s">
        <v>100</v>
      </c>
      <c r="D550" s="172" t="s">
        <v>102</v>
      </c>
      <c r="E550" s="172" t="s">
        <v>38</v>
      </c>
      <c r="F550" s="172" t="s">
        <v>87</v>
      </c>
      <c r="G550" s="172" t="s">
        <v>84</v>
      </c>
      <c r="H550" s="177">
        <v>1</v>
      </c>
      <c r="I550" s="178">
        <v>2350</v>
      </c>
      <c r="J550" s="176">
        <v>46059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13.88</v>
      </c>
    </row>
    <row r="551" spans="1:16" ht="19.5" hidden="1" customHeight="1">
      <c r="A551" s="172" t="s">
        <v>1860</v>
      </c>
      <c r="B551" s="176">
        <v>46064</v>
      </c>
      <c r="C551" s="172" t="s">
        <v>100</v>
      </c>
      <c r="D551" s="172" t="s">
        <v>103</v>
      </c>
      <c r="E551" s="172" t="s">
        <v>38</v>
      </c>
      <c r="F551" s="172" t="s">
        <v>87</v>
      </c>
      <c r="G551" s="172" t="s">
        <v>84</v>
      </c>
      <c r="H551" s="177">
        <v>1</v>
      </c>
      <c r="I551" s="178">
        <v>2350</v>
      </c>
      <c r="J551" s="176">
        <v>46059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948.23</v>
      </c>
    </row>
    <row r="552" spans="1:16" ht="19.5" hidden="1" customHeight="1">
      <c r="A552" s="172" t="s">
        <v>1860</v>
      </c>
      <c r="B552" s="176">
        <v>46064</v>
      </c>
      <c r="C552" s="172" t="s">
        <v>104</v>
      </c>
      <c r="D552" s="172" t="s">
        <v>105</v>
      </c>
      <c r="E552" s="172" t="s">
        <v>38</v>
      </c>
      <c r="F552" s="172" t="s">
        <v>87</v>
      </c>
      <c r="G552" s="172" t="s">
        <v>84</v>
      </c>
      <c r="H552" s="177">
        <v>1</v>
      </c>
      <c r="I552" s="178">
        <v>2350</v>
      </c>
      <c r="J552" s="176">
        <v>46059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-1010.5</v>
      </c>
    </row>
    <row r="553" spans="1:16" ht="19.5" hidden="1" customHeight="1">
      <c r="A553" s="172" t="s">
        <v>1860</v>
      </c>
      <c r="B553" s="176">
        <v>46064</v>
      </c>
      <c r="C553" s="172" t="s">
        <v>81</v>
      </c>
      <c r="D553" s="172" t="s">
        <v>95</v>
      </c>
      <c r="E553" s="172" t="s">
        <v>38</v>
      </c>
      <c r="F553" s="172" t="s">
        <v>87</v>
      </c>
      <c r="G553" s="172" t="s">
        <v>84</v>
      </c>
      <c r="H553" s="177">
        <v>1</v>
      </c>
      <c r="I553" s="178">
        <v>2350</v>
      </c>
      <c r="J553" s="176">
        <v>46059</v>
      </c>
      <c r="K553" s="172" t="s">
        <v>93</v>
      </c>
      <c r="L553" s="172" t="s">
        <v>94</v>
      </c>
      <c r="M553" s="179">
        <v>0.43</v>
      </c>
      <c r="N553" s="177"/>
      <c r="O553" s="177"/>
      <c r="P553" s="180">
        <v>-12.4</v>
      </c>
    </row>
    <row r="554" spans="1:16" ht="19.5" hidden="1" customHeight="1">
      <c r="A554" s="172" t="s">
        <v>1861</v>
      </c>
      <c r="B554" s="176">
        <v>46064</v>
      </c>
      <c r="C554" s="172" t="s">
        <v>92</v>
      </c>
      <c r="D554" s="172" t="s">
        <v>24</v>
      </c>
      <c r="E554" s="172" t="s">
        <v>42</v>
      </c>
      <c r="F554" s="172" t="s">
        <v>89</v>
      </c>
      <c r="G554" s="172" t="s">
        <v>84</v>
      </c>
      <c r="H554" s="177">
        <v>1</v>
      </c>
      <c r="I554" s="178">
        <v>2150</v>
      </c>
      <c r="J554" s="176">
        <v>46055</v>
      </c>
      <c r="K554" s="172" t="s">
        <v>93</v>
      </c>
      <c r="L554" s="172" t="s">
        <v>94</v>
      </c>
      <c r="M554" s="179">
        <v>0.43</v>
      </c>
      <c r="N554" s="177"/>
      <c r="O554" s="177">
        <v>41</v>
      </c>
      <c r="P554" s="180">
        <v>-130.08000000000001</v>
      </c>
    </row>
    <row r="555" spans="1:16" ht="19.5" hidden="1" customHeight="1">
      <c r="A555" s="172" t="s">
        <v>1861</v>
      </c>
      <c r="B555" s="176">
        <v>46064</v>
      </c>
      <c r="C555" s="172" t="s">
        <v>100</v>
      </c>
      <c r="D555" s="172" t="s">
        <v>101</v>
      </c>
      <c r="E555" s="172" t="s">
        <v>42</v>
      </c>
      <c r="F555" s="172" t="s">
        <v>89</v>
      </c>
      <c r="G555" s="172" t="s">
        <v>84</v>
      </c>
      <c r="H555" s="177">
        <v>1</v>
      </c>
      <c r="I555" s="178">
        <v>2150</v>
      </c>
      <c r="J555" s="176">
        <v>46055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769.81</v>
      </c>
    </row>
    <row r="556" spans="1:16" ht="19.5" hidden="1" customHeight="1">
      <c r="A556" s="172" t="s">
        <v>1861</v>
      </c>
      <c r="B556" s="176">
        <v>46064</v>
      </c>
      <c r="C556" s="172" t="s">
        <v>100</v>
      </c>
      <c r="D556" s="172" t="s">
        <v>102</v>
      </c>
      <c r="E556" s="172" t="s">
        <v>42</v>
      </c>
      <c r="F556" s="172" t="s">
        <v>89</v>
      </c>
      <c r="G556" s="172" t="s">
        <v>84</v>
      </c>
      <c r="H556" s="177">
        <v>1</v>
      </c>
      <c r="I556" s="178">
        <v>2150</v>
      </c>
      <c r="J556" s="176">
        <v>46055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7.7</v>
      </c>
    </row>
    <row r="557" spans="1:16" ht="19.5" hidden="1" customHeight="1">
      <c r="A557" s="172" t="s">
        <v>1861</v>
      </c>
      <c r="B557" s="176">
        <v>46064</v>
      </c>
      <c r="C557" s="172" t="s">
        <v>100</v>
      </c>
      <c r="D557" s="172" t="s">
        <v>103</v>
      </c>
      <c r="E557" s="172" t="s">
        <v>42</v>
      </c>
      <c r="F557" s="172" t="s">
        <v>89</v>
      </c>
      <c r="G557" s="172" t="s">
        <v>84</v>
      </c>
      <c r="H557" s="177">
        <v>1</v>
      </c>
      <c r="I557" s="178">
        <v>2150</v>
      </c>
      <c r="J557" s="176">
        <v>46055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1372.49</v>
      </c>
    </row>
    <row r="558" spans="1:16" ht="19.5" hidden="1" customHeight="1">
      <c r="A558" s="172" t="s">
        <v>1861</v>
      </c>
      <c r="B558" s="176">
        <v>46064</v>
      </c>
      <c r="C558" s="172" t="s">
        <v>104</v>
      </c>
      <c r="D558" s="172" t="s">
        <v>105</v>
      </c>
      <c r="E558" s="172" t="s">
        <v>42</v>
      </c>
      <c r="F558" s="172" t="s">
        <v>89</v>
      </c>
      <c r="G558" s="172" t="s">
        <v>84</v>
      </c>
      <c r="H558" s="177">
        <v>1</v>
      </c>
      <c r="I558" s="178">
        <v>2150</v>
      </c>
      <c r="J558" s="176">
        <v>46055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-924.5</v>
      </c>
    </row>
    <row r="559" spans="1:16" ht="19.5" hidden="1" customHeight="1">
      <c r="A559" s="172" t="s">
        <v>1861</v>
      </c>
      <c r="B559" s="176">
        <v>46064</v>
      </c>
      <c r="C559" s="172" t="s">
        <v>81</v>
      </c>
      <c r="D559" s="172" t="s">
        <v>95</v>
      </c>
      <c r="E559" s="172" t="s">
        <v>42</v>
      </c>
      <c r="F559" s="172" t="s">
        <v>89</v>
      </c>
      <c r="G559" s="172" t="s">
        <v>84</v>
      </c>
      <c r="H559" s="177">
        <v>1</v>
      </c>
      <c r="I559" s="178">
        <v>2150</v>
      </c>
      <c r="J559" s="176">
        <v>46055</v>
      </c>
      <c r="K559" s="172" t="s">
        <v>93</v>
      </c>
      <c r="L559" s="172" t="s">
        <v>94</v>
      </c>
      <c r="M559" s="179">
        <v>0.43</v>
      </c>
      <c r="N559" s="177"/>
      <c r="O559" s="177"/>
      <c r="P559" s="180">
        <v>-11.2</v>
      </c>
    </row>
    <row r="560" spans="1:16" ht="19.5" hidden="1" customHeight="1">
      <c r="A560" s="172" t="s">
        <v>1860</v>
      </c>
      <c r="B560" s="176">
        <v>46064</v>
      </c>
      <c r="C560" s="172" t="s">
        <v>81</v>
      </c>
      <c r="D560" s="172" t="s">
        <v>82</v>
      </c>
      <c r="E560" s="172" t="s">
        <v>38</v>
      </c>
      <c r="F560" s="172" t="s">
        <v>87</v>
      </c>
      <c r="G560" s="172" t="s">
        <v>84</v>
      </c>
      <c r="H560" s="177">
        <v>1</v>
      </c>
      <c r="I560" s="178">
        <v>0</v>
      </c>
      <c r="J560" s="176">
        <v>46059</v>
      </c>
      <c r="K560" s="172" t="s">
        <v>85</v>
      </c>
      <c r="L560" s="172" t="s">
        <v>85</v>
      </c>
      <c r="M560" s="179">
        <v>0</v>
      </c>
      <c r="N560" s="177"/>
      <c r="O560" s="177"/>
      <c r="P560" s="180">
        <v>-26.37</v>
      </c>
    </row>
    <row r="561" spans="1:16" ht="19.5" hidden="1" customHeight="1">
      <c r="A561" s="172" t="s">
        <v>1861</v>
      </c>
      <c r="B561" s="176">
        <v>46064</v>
      </c>
      <c r="C561" s="172" t="s">
        <v>81</v>
      </c>
      <c r="D561" s="172" t="s">
        <v>82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0</v>
      </c>
      <c r="J561" s="176">
        <v>46055</v>
      </c>
      <c r="K561" s="172" t="s">
        <v>85</v>
      </c>
      <c r="L561" s="172" t="s">
        <v>85</v>
      </c>
      <c r="M561" s="179">
        <v>0</v>
      </c>
      <c r="N561" s="177"/>
      <c r="O561" s="177"/>
      <c r="P561" s="180">
        <v>-14.63</v>
      </c>
    </row>
    <row r="562" spans="1:16" ht="19.5" hidden="1" customHeight="1">
      <c r="A562" s="172" t="s">
        <v>1862</v>
      </c>
      <c r="B562" s="176">
        <v>46064</v>
      </c>
      <c r="C562" s="172" t="s">
        <v>81</v>
      </c>
      <c r="D562" s="172" t="s">
        <v>82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0</v>
      </c>
      <c r="J562" s="176">
        <v>46064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-5.22</v>
      </c>
    </row>
    <row r="563" spans="1:16" ht="19.5" hidden="1" customHeight="1">
      <c r="A563" s="172" t="s">
        <v>1553</v>
      </c>
      <c r="B563" s="176">
        <v>46064</v>
      </c>
      <c r="C563" s="172" t="s">
        <v>109</v>
      </c>
      <c r="D563" s="172" t="s">
        <v>139</v>
      </c>
      <c r="E563" s="172" t="s">
        <v>85</v>
      </c>
      <c r="F563" s="172" t="s">
        <v>85</v>
      </c>
      <c r="G563" s="172" t="s">
        <v>85</v>
      </c>
      <c r="H563" s="177">
        <v>0</v>
      </c>
      <c r="I563" s="178">
        <v>0</v>
      </c>
      <c r="J563" s="176">
        <v>46064</v>
      </c>
      <c r="K563" s="172" t="s">
        <v>85</v>
      </c>
      <c r="L563" s="172" t="s">
        <v>85</v>
      </c>
      <c r="M563" s="179">
        <v>0</v>
      </c>
      <c r="N563" s="177"/>
      <c r="O563" s="177"/>
      <c r="P563" s="180">
        <v>-358.31</v>
      </c>
    </row>
    <row r="564" spans="1:16" ht="19.5" hidden="1" customHeight="1">
      <c r="A564" s="172" t="s">
        <v>141</v>
      </c>
      <c r="B564" s="176">
        <v>46064</v>
      </c>
      <c r="C564" s="172" t="s">
        <v>109</v>
      </c>
      <c r="D564" s="172" t="s">
        <v>139</v>
      </c>
      <c r="E564" s="172" t="s">
        <v>85</v>
      </c>
      <c r="F564" s="172" t="s">
        <v>85</v>
      </c>
      <c r="G564" s="172" t="s">
        <v>85</v>
      </c>
      <c r="H564" s="177">
        <v>0</v>
      </c>
      <c r="I564" s="178">
        <v>0</v>
      </c>
      <c r="J564" s="176">
        <v>46064</v>
      </c>
      <c r="K564" s="172" t="s">
        <v>85</v>
      </c>
      <c r="L564" s="172" t="s">
        <v>85</v>
      </c>
      <c r="M564" s="179">
        <v>0</v>
      </c>
      <c r="N564" s="177"/>
      <c r="O564" s="177"/>
      <c r="P564" s="180">
        <v>-426.38</v>
      </c>
    </row>
    <row r="565" spans="1:16" ht="19.5" hidden="1" customHeight="1">
      <c r="A565" s="172" t="s">
        <v>145</v>
      </c>
      <c r="B565" s="176">
        <v>46064</v>
      </c>
      <c r="C565" s="172" t="s">
        <v>109</v>
      </c>
      <c r="D565" s="172" t="s">
        <v>139</v>
      </c>
      <c r="E565" s="172" t="s">
        <v>85</v>
      </c>
      <c r="F565" s="172" t="s">
        <v>85</v>
      </c>
      <c r="G565" s="172" t="s">
        <v>85</v>
      </c>
      <c r="H565" s="177">
        <v>0</v>
      </c>
      <c r="I565" s="178">
        <v>0</v>
      </c>
      <c r="J565" s="176">
        <v>46064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-720.95</v>
      </c>
    </row>
    <row r="566" spans="1:16" ht="19.5" hidden="1" customHeight="1">
      <c r="A566" s="172" t="s">
        <v>144</v>
      </c>
      <c r="B566" s="176">
        <v>46064</v>
      </c>
      <c r="C566" s="172" t="s">
        <v>109</v>
      </c>
      <c r="D566" s="172" t="s">
        <v>139</v>
      </c>
      <c r="E566" s="172" t="s">
        <v>85</v>
      </c>
      <c r="F566" s="172" t="s">
        <v>85</v>
      </c>
      <c r="G566" s="172" t="s">
        <v>85</v>
      </c>
      <c r="H566" s="177">
        <v>0</v>
      </c>
      <c r="I566" s="178">
        <v>0</v>
      </c>
      <c r="J566" s="176">
        <v>46064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-707.65</v>
      </c>
    </row>
    <row r="567" spans="1:16" ht="19.5" hidden="1" customHeight="1">
      <c r="A567" s="172" t="s">
        <v>138</v>
      </c>
      <c r="B567" s="176">
        <v>46064</v>
      </c>
      <c r="C567" s="172" t="s">
        <v>109</v>
      </c>
      <c r="D567" s="172" t="s">
        <v>139</v>
      </c>
      <c r="E567" s="172" t="s">
        <v>85</v>
      </c>
      <c r="F567" s="172" t="s">
        <v>85</v>
      </c>
      <c r="G567" s="172" t="s">
        <v>85</v>
      </c>
      <c r="H567" s="177">
        <v>0</v>
      </c>
      <c r="I567" s="178">
        <v>0</v>
      </c>
      <c r="J567" s="176">
        <v>46064</v>
      </c>
      <c r="K567" s="172" t="s">
        <v>85</v>
      </c>
      <c r="L567" s="172" t="s">
        <v>85</v>
      </c>
      <c r="M567" s="179">
        <v>0</v>
      </c>
      <c r="N567" s="177"/>
      <c r="O567" s="177"/>
      <c r="P567" s="180">
        <v>-692.26</v>
      </c>
    </row>
    <row r="568" spans="1:16" ht="19.5" hidden="1" customHeight="1">
      <c r="A568" s="172" t="s">
        <v>142</v>
      </c>
      <c r="B568" s="176">
        <v>46064</v>
      </c>
      <c r="C568" s="172" t="s">
        <v>109</v>
      </c>
      <c r="D568" s="172" t="s">
        <v>143</v>
      </c>
      <c r="E568" s="172" t="s">
        <v>85</v>
      </c>
      <c r="F568" s="172" t="s">
        <v>85</v>
      </c>
      <c r="G568" s="172" t="s">
        <v>85</v>
      </c>
      <c r="H568" s="177">
        <v>0</v>
      </c>
      <c r="I568" s="178">
        <v>0</v>
      </c>
      <c r="J568" s="176">
        <v>46064</v>
      </c>
      <c r="K568" s="172" t="s">
        <v>85</v>
      </c>
      <c r="L568" s="172" t="s">
        <v>85</v>
      </c>
      <c r="M568" s="179">
        <v>0</v>
      </c>
      <c r="N568" s="177"/>
      <c r="O568" s="177"/>
      <c r="P568" s="180">
        <v>-4687.2</v>
      </c>
    </row>
    <row r="569" spans="1:16" ht="19.5" hidden="1" customHeight="1">
      <c r="A569" s="172" t="s">
        <v>1863</v>
      </c>
      <c r="B569" s="176">
        <v>46065</v>
      </c>
      <c r="C569" s="172" t="s">
        <v>92</v>
      </c>
      <c r="D569" s="172" t="s">
        <v>96</v>
      </c>
      <c r="E569" s="172" t="s">
        <v>60</v>
      </c>
      <c r="F569" s="172" t="s">
        <v>1426</v>
      </c>
      <c r="G569" s="172" t="s">
        <v>84</v>
      </c>
      <c r="H569" s="177">
        <v>1</v>
      </c>
      <c r="I569" s="178">
        <v>0</v>
      </c>
      <c r="J569" s="176">
        <v>46060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0</v>
      </c>
    </row>
    <row r="570" spans="1:16" ht="19.5" hidden="1" customHeight="1">
      <c r="A570" s="172" t="s">
        <v>1863</v>
      </c>
      <c r="B570" s="176">
        <v>46065</v>
      </c>
      <c r="C570" s="172" t="s">
        <v>92</v>
      </c>
      <c r="D570" s="172" t="s">
        <v>97</v>
      </c>
      <c r="E570" s="172" t="s">
        <v>60</v>
      </c>
      <c r="F570" s="172" t="s">
        <v>1426</v>
      </c>
      <c r="G570" s="172" t="s">
        <v>84</v>
      </c>
      <c r="H570" s="177">
        <v>1</v>
      </c>
      <c r="I570" s="178">
        <v>0</v>
      </c>
      <c r="J570" s="176">
        <v>46060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-56.94</v>
      </c>
    </row>
    <row r="571" spans="1:16" ht="19.5" hidden="1" customHeight="1">
      <c r="A571" s="172" t="s">
        <v>1863</v>
      </c>
      <c r="B571" s="176">
        <v>46065</v>
      </c>
      <c r="C571" s="172" t="s">
        <v>81</v>
      </c>
      <c r="D571" s="172" t="s">
        <v>98</v>
      </c>
      <c r="E571" s="172" t="s">
        <v>60</v>
      </c>
      <c r="F571" s="172" t="s">
        <v>1426</v>
      </c>
      <c r="G571" s="172" t="s">
        <v>84</v>
      </c>
      <c r="H571" s="177">
        <v>1</v>
      </c>
      <c r="I571" s="178">
        <v>0</v>
      </c>
      <c r="J571" s="176">
        <v>46060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-15</v>
      </c>
    </row>
    <row r="572" spans="1:16" ht="19.5" hidden="1" customHeight="1">
      <c r="A572" s="172" t="s">
        <v>1863</v>
      </c>
      <c r="B572" s="176">
        <v>46065</v>
      </c>
      <c r="C572" s="172" t="s">
        <v>92</v>
      </c>
      <c r="D572" s="172" t="s">
        <v>24</v>
      </c>
      <c r="E572" s="172" t="s">
        <v>60</v>
      </c>
      <c r="F572" s="172" t="s">
        <v>1426</v>
      </c>
      <c r="G572" s="172" t="s">
        <v>84</v>
      </c>
      <c r="H572" s="177">
        <v>1</v>
      </c>
      <c r="I572" s="178">
        <v>0</v>
      </c>
      <c r="J572" s="176">
        <v>46060</v>
      </c>
      <c r="K572" s="172" t="s">
        <v>93</v>
      </c>
      <c r="L572" s="172" t="s">
        <v>94</v>
      </c>
      <c r="M572" s="179">
        <v>0</v>
      </c>
      <c r="N572" s="177"/>
      <c r="O572" s="177">
        <v>39</v>
      </c>
      <c r="P572" s="180">
        <v>-56.94</v>
      </c>
    </row>
    <row r="573" spans="1:16" ht="19.5" hidden="1" customHeight="1">
      <c r="A573" s="172" t="s">
        <v>1863</v>
      </c>
      <c r="B573" s="176">
        <v>46065</v>
      </c>
      <c r="C573" s="172" t="s">
        <v>81</v>
      </c>
      <c r="D573" s="172" t="s">
        <v>95</v>
      </c>
      <c r="E573" s="172" t="s">
        <v>60</v>
      </c>
      <c r="F573" s="172" t="s">
        <v>1426</v>
      </c>
      <c r="G573" s="172" t="s">
        <v>84</v>
      </c>
      <c r="H573" s="177">
        <v>1</v>
      </c>
      <c r="I573" s="178">
        <v>0</v>
      </c>
      <c r="J573" s="176">
        <v>46060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-16.579999999999998</v>
      </c>
    </row>
    <row r="574" spans="1:16" ht="19.5" hidden="1" customHeight="1">
      <c r="A574" s="172" t="s">
        <v>1864</v>
      </c>
      <c r="B574" s="176">
        <v>46065</v>
      </c>
      <c r="C574" s="172" t="s">
        <v>92</v>
      </c>
      <c r="D574" s="172" t="s">
        <v>24</v>
      </c>
      <c r="E574" s="172" t="s">
        <v>52</v>
      </c>
      <c r="F574" s="172" t="s">
        <v>90</v>
      </c>
      <c r="G574" s="172" t="s">
        <v>84</v>
      </c>
      <c r="H574" s="177">
        <v>1</v>
      </c>
      <c r="I574" s="178">
        <v>0</v>
      </c>
      <c r="J574" s="176">
        <v>46060</v>
      </c>
      <c r="K574" s="172" t="s">
        <v>93</v>
      </c>
      <c r="L574" s="172" t="s">
        <v>94</v>
      </c>
      <c r="M574" s="179">
        <v>0</v>
      </c>
      <c r="N574" s="177"/>
      <c r="O574" s="177">
        <v>39</v>
      </c>
      <c r="P574" s="180">
        <v>-56.94</v>
      </c>
    </row>
    <row r="575" spans="1:16" ht="19.5" hidden="1" customHeight="1">
      <c r="A575" s="172" t="s">
        <v>1864</v>
      </c>
      <c r="B575" s="176">
        <v>46065</v>
      </c>
      <c r="C575" s="172" t="s">
        <v>81</v>
      </c>
      <c r="D575" s="172" t="s">
        <v>95</v>
      </c>
      <c r="E575" s="172" t="s">
        <v>52</v>
      </c>
      <c r="F575" s="172" t="s">
        <v>90</v>
      </c>
      <c r="G575" s="172" t="s">
        <v>84</v>
      </c>
      <c r="H575" s="177">
        <v>1</v>
      </c>
      <c r="I575" s="178">
        <v>0</v>
      </c>
      <c r="J575" s="176">
        <v>46060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-9.8699999999999992</v>
      </c>
    </row>
    <row r="576" spans="1:16" ht="19.5" hidden="1" customHeight="1">
      <c r="A576" s="172" t="s">
        <v>1864</v>
      </c>
      <c r="B576" s="176">
        <v>46065</v>
      </c>
      <c r="C576" s="172" t="s">
        <v>92</v>
      </c>
      <c r="D576" s="172" t="s">
        <v>96</v>
      </c>
      <c r="E576" s="172" t="s">
        <v>52</v>
      </c>
      <c r="F576" s="172" t="s">
        <v>90</v>
      </c>
      <c r="G576" s="172" t="s">
        <v>84</v>
      </c>
      <c r="H576" s="177">
        <v>1</v>
      </c>
      <c r="I576" s="178">
        <v>0</v>
      </c>
      <c r="J576" s="176">
        <v>46060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hidden="1" customHeight="1">
      <c r="A577" s="172" t="s">
        <v>1864</v>
      </c>
      <c r="B577" s="176">
        <v>46065</v>
      </c>
      <c r="C577" s="172" t="s">
        <v>92</v>
      </c>
      <c r="D577" s="172" t="s">
        <v>97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46060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-56.94</v>
      </c>
    </row>
    <row r="578" spans="1:16" ht="19.5" hidden="1" customHeight="1">
      <c r="A578" s="172" t="s">
        <v>1864</v>
      </c>
      <c r="B578" s="176">
        <v>46065</v>
      </c>
      <c r="C578" s="172" t="s">
        <v>81</v>
      </c>
      <c r="D578" s="172" t="s">
        <v>98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46060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hidden="1" customHeight="1">
      <c r="A579" s="172" t="s">
        <v>1865</v>
      </c>
      <c r="B579" s="176">
        <v>46065</v>
      </c>
      <c r="C579" s="172" t="s">
        <v>92</v>
      </c>
      <c r="D579" s="172" t="s">
        <v>24</v>
      </c>
      <c r="E579" s="172" t="s">
        <v>55</v>
      </c>
      <c r="F579" s="172" t="s">
        <v>1272</v>
      </c>
      <c r="G579" s="172" t="s">
        <v>84</v>
      </c>
      <c r="H579" s="177">
        <v>1</v>
      </c>
      <c r="I579" s="178">
        <v>0</v>
      </c>
      <c r="J579" s="176">
        <v>46061</v>
      </c>
      <c r="K579" s="172" t="s">
        <v>93</v>
      </c>
      <c r="L579" s="172" t="s">
        <v>94</v>
      </c>
      <c r="M579" s="179">
        <v>0</v>
      </c>
      <c r="N579" s="177"/>
      <c r="O579" s="177">
        <v>39</v>
      </c>
      <c r="P579" s="180">
        <v>-56.94</v>
      </c>
    </row>
    <row r="580" spans="1:16" ht="19.5" hidden="1" customHeight="1">
      <c r="A580" s="172" t="s">
        <v>1865</v>
      </c>
      <c r="B580" s="176">
        <v>46065</v>
      </c>
      <c r="C580" s="172" t="s">
        <v>92</v>
      </c>
      <c r="D580" s="172" t="s">
        <v>96</v>
      </c>
      <c r="E580" s="172" t="s">
        <v>55</v>
      </c>
      <c r="F580" s="172" t="s">
        <v>1272</v>
      </c>
      <c r="G580" s="172" t="s">
        <v>84</v>
      </c>
      <c r="H580" s="177">
        <v>1</v>
      </c>
      <c r="I580" s="178">
        <v>0</v>
      </c>
      <c r="J580" s="176">
        <v>46061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0</v>
      </c>
    </row>
    <row r="581" spans="1:16" ht="19.5" hidden="1" customHeight="1">
      <c r="A581" s="172" t="s">
        <v>1865</v>
      </c>
      <c r="B581" s="176">
        <v>46065</v>
      </c>
      <c r="C581" s="172" t="s">
        <v>92</v>
      </c>
      <c r="D581" s="172" t="s">
        <v>97</v>
      </c>
      <c r="E581" s="172" t="s">
        <v>55</v>
      </c>
      <c r="F581" s="172" t="s">
        <v>1272</v>
      </c>
      <c r="G581" s="172" t="s">
        <v>84</v>
      </c>
      <c r="H581" s="177">
        <v>1</v>
      </c>
      <c r="I581" s="178">
        <v>0</v>
      </c>
      <c r="J581" s="176">
        <v>46061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-56.94</v>
      </c>
    </row>
    <row r="582" spans="1:16" ht="19.5" hidden="1" customHeight="1">
      <c r="A582" s="172" t="s">
        <v>1866</v>
      </c>
      <c r="B582" s="176">
        <v>46065</v>
      </c>
      <c r="C582" s="172" t="s">
        <v>92</v>
      </c>
      <c r="D582" s="172" t="s">
        <v>96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0</v>
      </c>
      <c r="J582" s="176">
        <v>46060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1866</v>
      </c>
      <c r="B583" s="176">
        <v>46065</v>
      </c>
      <c r="C583" s="172" t="s">
        <v>92</v>
      </c>
      <c r="D583" s="172" t="s">
        <v>97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0</v>
      </c>
      <c r="J583" s="176">
        <v>46060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-46.77</v>
      </c>
    </row>
    <row r="584" spans="1:16" ht="19.5" hidden="1" customHeight="1">
      <c r="A584" s="172" t="s">
        <v>1866</v>
      </c>
      <c r="B584" s="176">
        <v>46065</v>
      </c>
      <c r="C584" s="172" t="s">
        <v>81</v>
      </c>
      <c r="D584" s="172" t="s">
        <v>98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0</v>
      </c>
      <c r="J584" s="176">
        <v>46060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-15</v>
      </c>
    </row>
    <row r="585" spans="1:16" ht="19.5" hidden="1" customHeight="1">
      <c r="A585" s="172" t="s">
        <v>1866</v>
      </c>
      <c r="B585" s="176">
        <v>46065</v>
      </c>
      <c r="C585" s="172" t="s">
        <v>92</v>
      </c>
      <c r="D585" s="172" t="s">
        <v>24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46060</v>
      </c>
      <c r="K585" s="172" t="s">
        <v>93</v>
      </c>
      <c r="L585" s="172" t="s">
        <v>94</v>
      </c>
      <c r="M585" s="179">
        <v>0</v>
      </c>
      <c r="N585" s="177"/>
      <c r="O585" s="177">
        <v>39</v>
      </c>
      <c r="P585" s="180">
        <v>-46.77</v>
      </c>
    </row>
    <row r="586" spans="1:16" ht="19.5" hidden="1" customHeight="1">
      <c r="A586" s="172" t="s">
        <v>1866</v>
      </c>
      <c r="B586" s="176">
        <v>46065</v>
      </c>
      <c r="C586" s="172" t="s">
        <v>81</v>
      </c>
      <c r="D586" s="172" t="s">
        <v>95</v>
      </c>
      <c r="E586" s="172" t="s">
        <v>42</v>
      </c>
      <c r="F586" s="172" t="s">
        <v>89</v>
      </c>
      <c r="G586" s="172" t="s">
        <v>84</v>
      </c>
      <c r="H586" s="177">
        <v>1</v>
      </c>
      <c r="I586" s="178">
        <v>0</v>
      </c>
      <c r="J586" s="176">
        <v>46060</v>
      </c>
      <c r="K586" s="172" t="s">
        <v>93</v>
      </c>
      <c r="L586" s="172" t="s">
        <v>94</v>
      </c>
      <c r="M586" s="179">
        <v>0</v>
      </c>
      <c r="N586" s="177"/>
      <c r="O586" s="177"/>
      <c r="P586" s="180">
        <v>-12.34</v>
      </c>
    </row>
    <row r="587" spans="1:16" ht="19.5" hidden="1" customHeight="1">
      <c r="A587" s="172" t="s">
        <v>1867</v>
      </c>
      <c r="B587" s="176">
        <v>46065</v>
      </c>
      <c r="C587" s="172" t="s">
        <v>92</v>
      </c>
      <c r="D587" s="172" t="s">
        <v>24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2150</v>
      </c>
      <c r="J587" s="176">
        <v>46057</v>
      </c>
      <c r="K587" s="172" t="s">
        <v>93</v>
      </c>
      <c r="L587" s="172" t="s">
        <v>94</v>
      </c>
      <c r="M587" s="179">
        <v>0.43</v>
      </c>
      <c r="N587" s="177"/>
      <c r="O587" s="177">
        <v>40</v>
      </c>
      <c r="P587" s="180">
        <v>-125.45</v>
      </c>
    </row>
    <row r="588" spans="1:16" ht="19.5" hidden="1" customHeight="1">
      <c r="A588" s="172" t="s">
        <v>1867</v>
      </c>
      <c r="B588" s="176">
        <v>46065</v>
      </c>
      <c r="C588" s="172" t="s">
        <v>100</v>
      </c>
      <c r="D588" s="172" t="s">
        <v>101</v>
      </c>
      <c r="E588" s="172" t="s">
        <v>43</v>
      </c>
      <c r="F588" s="172" t="s">
        <v>125</v>
      </c>
      <c r="G588" s="172" t="s">
        <v>84</v>
      </c>
      <c r="H588" s="177">
        <v>1</v>
      </c>
      <c r="I588" s="178">
        <v>2150</v>
      </c>
      <c r="J588" s="176">
        <v>46057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916.19</v>
      </c>
    </row>
    <row r="589" spans="1:16" ht="19.5" hidden="1" customHeight="1">
      <c r="A589" s="172" t="s">
        <v>1867</v>
      </c>
      <c r="B589" s="176">
        <v>46065</v>
      </c>
      <c r="C589" s="172" t="s">
        <v>100</v>
      </c>
      <c r="D589" s="172" t="s">
        <v>102</v>
      </c>
      <c r="E589" s="172" t="s">
        <v>43</v>
      </c>
      <c r="F589" s="172" t="s">
        <v>125</v>
      </c>
      <c r="G589" s="172" t="s">
        <v>84</v>
      </c>
      <c r="H589" s="177">
        <v>1</v>
      </c>
      <c r="I589" s="178">
        <v>2150</v>
      </c>
      <c r="J589" s="176">
        <v>46057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9.16</v>
      </c>
    </row>
    <row r="590" spans="1:16" ht="19.5" hidden="1" customHeight="1">
      <c r="A590" s="172" t="s">
        <v>1867</v>
      </c>
      <c r="B590" s="176">
        <v>46065</v>
      </c>
      <c r="C590" s="172" t="s">
        <v>100</v>
      </c>
      <c r="D590" s="172" t="s">
        <v>103</v>
      </c>
      <c r="E590" s="172" t="s">
        <v>43</v>
      </c>
      <c r="F590" s="172" t="s">
        <v>125</v>
      </c>
      <c r="G590" s="172" t="s">
        <v>84</v>
      </c>
      <c r="H590" s="177">
        <v>1</v>
      </c>
      <c r="I590" s="178">
        <v>2150</v>
      </c>
      <c r="J590" s="176">
        <v>46057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1224.6500000000001</v>
      </c>
    </row>
    <row r="591" spans="1:16" ht="19.5" hidden="1" customHeight="1">
      <c r="A591" s="172" t="s">
        <v>1867</v>
      </c>
      <c r="B591" s="176">
        <v>46065</v>
      </c>
      <c r="C591" s="172" t="s">
        <v>104</v>
      </c>
      <c r="D591" s="172" t="s">
        <v>105</v>
      </c>
      <c r="E591" s="172" t="s">
        <v>43</v>
      </c>
      <c r="F591" s="172" t="s">
        <v>125</v>
      </c>
      <c r="G591" s="172" t="s">
        <v>84</v>
      </c>
      <c r="H591" s="177">
        <v>1</v>
      </c>
      <c r="I591" s="178">
        <v>2150</v>
      </c>
      <c r="J591" s="176">
        <v>46057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-924.5</v>
      </c>
    </row>
    <row r="592" spans="1:16" ht="19.5" hidden="1" customHeight="1">
      <c r="A592" s="172" t="s">
        <v>1868</v>
      </c>
      <c r="B592" s="176">
        <v>46065</v>
      </c>
      <c r="C592" s="172" t="s">
        <v>81</v>
      </c>
      <c r="D592" s="172" t="s">
        <v>82</v>
      </c>
      <c r="E592" s="172" t="s">
        <v>43</v>
      </c>
      <c r="F592" s="172" t="s">
        <v>125</v>
      </c>
      <c r="G592" s="172" t="s">
        <v>84</v>
      </c>
      <c r="H592" s="177">
        <v>1</v>
      </c>
      <c r="I592" s="178">
        <v>0</v>
      </c>
      <c r="J592" s="176">
        <v>46065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-20.14</v>
      </c>
    </row>
    <row r="593" spans="1:16" ht="19.5" hidden="1" customHeight="1">
      <c r="A593" s="172" t="s">
        <v>1868</v>
      </c>
      <c r="B593" s="176">
        <v>46065</v>
      </c>
      <c r="C593" s="172" t="s">
        <v>81</v>
      </c>
      <c r="D593" s="172" t="s">
        <v>82</v>
      </c>
      <c r="E593" s="172" t="s">
        <v>43</v>
      </c>
      <c r="F593" s="172" t="s">
        <v>125</v>
      </c>
      <c r="G593" s="172" t="s">
        <v>84</v>
      </c>
      <c r="H593" s="177">
        <v>1</v>
      </c>
      <c r="I593" s="178">
        <v>0</v>
      </c>
      <c r="J593" s="176">
        <v>46065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20.14</v>
      </c>
    </row>
    <row r="594" spans="1:16" ht="19.5" hidden="1" customHeight="1">
      <c r="A594" s="172" t="s">
        <v>1869</v>
      </c>
      <c r="B594" s="176">
        <v>46065</v>
      </c>
      <c r="C594" s="172" t="s">
        <v>81</v>
      </c>
      <c r="D594" s="172" t="s">
        <v>82</v>
      </c>
      <c r="E594" s="172" t="s">
        <v>57</v>
      </c>
      <c r="F594" s="172" t="s">
        <v>1263</v>
      </c>
      <c r="G594" s="172" t="s">
        <v>84</v>
      </c>
      <c r="H594" s="177">
        <v>1</v>
      </c>
      <c r="I594" s="178">
        <v>0</v>
      </c>
      <c r="J594" s="176">
        <v>46065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-21.48</v>
      </c>
    </row>
    <row r="595" spans="1:16" ht="19.5" customHeight="1">
      <c r="A595" s="172" t="s">
        <v>85</v>
      </c>
      <c r="B595" s="176">
        <v>46065</v>
      </c>
      <c r="C595" s="172" t="s">
        <v>109</v>
      </c>
      <c r="D595" s="172" t="s">
        <v>110</v>
      </c>
      <c r="E595" s="172" t="s">
        <v>85</v>
      </c>
      <c r="F595" s="172" t="s">
        <v>85</v>
      </c>
      <c r="G595" s="172" t="s">
        <v>1870</v>
      </c>
      <c r="H595" s="177">
        <v>0</v>
      </c>
      <c r="I595" s="178">
        <v>0</v>
      </c>
      <c r="J595" s="176">
        <v>46065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-150</v>
      </c>
    </row>
    <row r="596" spans="1:16" ht="19.5" hidden="1" customHeight="1">
      <c r="A596" s="172" t="s">
        <v>1871</v>
      </c>
      <c r="B596" s="176">
        <v>46065</v>
      </c>
      <c r="C596" s="172" t="s">
        <v>92</v>
      </c>
      <c r="D596" s="172" t="s">
        <v>24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2350</v>
      </c>
      <c r="J596" s="176">
        <v>46063</v>
      </c>
      <c r="K596" s="172" t="s">
        <v>93</v>
      </c>
      <c r="L596" s="172" t="s">
        <v>94</v>
      </c>
      <c r="M596" s="179">
        <v>0.43</v>
      </c>
      <c r="N596" s="177"/>
      <c r="O596" s="177">
        <v>36</v>
      </c>
      <c r="P596" s="180">
        <v>-119.74</v>
      </c>
    </row>
    <row r="597" spans="1:16" ht="19.5" hidden="1" customHeight="1">
      <c r="A597" s="172" t="s">
        <v>1871</v>
      </c>
      <c r="B597" s="176">
        <v>46065</v>
      </c>
      <c r="C597" s="172" t="s">
        <v>100</v>
      </c>
      <c r="D597" s="172" t="s">
        <v>101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2350</v>
      </c>
      <c r="J597" s="176">
        <v>46063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827.78</v>
      </c>
    </row>
    <row r="598" spans="1:16" ht="19.5" hidden="1" customHeight="1">
      <c r="A598" s="172" t="s">
        <v>1871</v>
      </c>
      <c r="B598" s="176">
        <v>46065</v>
      </c>
      <c r="C598" s="172" t="s">
        <v>100</v>
      </c>
      <c r="D598" s="172" t="s">
        <v>102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2350</v>
      </c>
      <c r="J598" s="176">
        <v>46063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8.2799999999999994</v>
      </c>
    </row>
    <row r="599" spans="1:16" ht="19.5" hidden="1" customHeight="1">
      <c r="A599" s="172" t="s">
        <v>1871</v>
      </c>
      <c r="B599" s="176">
        <v>46065</v>
      </c>
      <c r="C599" s="172" t="s">
        <v>100</v>
      </c>
      <c r="D599" s="172" t="s">
        <v>103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2350</v>
      </c>
      <c r="J599" s="176">
        <v>46063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1513.94</v>
      </c>
    </row>
    <row r="600" spans="1:16" ht="19.5" hidden="1" customHeight="1">
      <c r="A600" s="172" t="s">
        <v>1871</v>
      </c>
      <c r="B600" s="176">
        <v>46065</v>
      </c>
      <c r="C600" s="172" t="s">
        <v>104</v>
      </c>
      <c r="D600" s="172" t="s">
        <v>105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2350</v>
      </c>
      <c r="J600" s="176">
        <v>46063</v>
      </c>
      <c r="K600" s="172" t="s">
        <v>93</v>
      </c>
      <c r="L600" s="172" t="s">
        <v>94</v>
      </c>
      <c r="M600" s="179">
        <v>0.43</v>
      </c>
      <c r="N600" s="177"/>
      <c r="O600" s="177"/>
      <c r="P600" s="180">
        <v>-1010.5</v>
      </c>
    </row>
    <row r="601" spans="1:16" ht="19.5" hidden="1" customHeight="1">
      <c r="A601" s="172" t="s">
        <v>1871</v>
      </c>
      <c r="B601" s="176">
        <v>46065</v>
      </c>
      <c r="C601" s="172" t="s">
        <v>81</v>
      </c>
      <c r="D601" s="172" t="s">
        <v>95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2350</v>
      </c>
      <c r="J601" s="176">
        <v>46063</v>
      </c>
      <c r="K601" s="172" t="s">
        <v>93</v>
      </c>
      <c r="L601" s="172" t="s">
        <v>94</v>
      </c>
      <c r="M601" s="179">
        <v>0.43</v>
      </c>
      <c r="N601" s="177"/>
      <c r="O601" s="177"/>
      <c r="P601" s="180">
        <v>-12.66</v>
      </c>
    </row>
    <row r="602" spans="1:16" ht="19.5" hidden="1" customHeight="1">
      <c r="A602" s="172" t="s">
        <v>1872</v>
      </c>
      <c r="B602" s="176">
        <v>46065</v>
      </c>
      <c r="C602" s="172" t="s">
        <v>92</v>
      </c>
      <c r="D602" s="172" t="s">
        <v>24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46059</v>
      </c>
      <c r="K602" s="172" t="s">
        <v>93</v>
      </c>
      <c r="L602" s="172" t="s">
        <v>94</v>
      </c>
      <c r="M602" s="179">
        <v>0.43</v>
      </c>
      <c r="N602" s="177"/>
      <c r="O602" s="177">
        <v>39</v>
      </c>
      <c r="P602" s="180">
        <v>-135.87</v>
      </c>
    </row>
    <row r="603" spans="1:16" ht="19.5" hidden="1" customHeight="1">
      <c r="A603" s="172" t="s">
        <v>1872</v>
      </c>
      <c r="B603" s="176">
        <v>46065</v>
      </c>
      <c r="C603" s="172" t="s">
        <v>100</v>
      </c>
      <c r="D603" s="172" t="s">
        <v>101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46059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820</v>
      </c>
    </row>
    <row r="604" spans="1:16" ht="19.5" hidden="1" customHeight="1">
      <c r="A604" s="172" t="s">
        <v>1872</v>
      </c>
      <c r="B604" s="176">
        <v>46065</v>
      </c>
      <c r="C604" s="172" t="s">
        <v>100</v>
      </c>
      <c r="D604" s="172" t="s">
        <v>102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46059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8.1999999999999993</v>
      </c>
    </row>
    <row r="605" spans="1:16" ht="19.5" hidden="1" customHeight="1">
      <c r="A605" s="172" t="s">
        <v>1872</v>
      </c>
      <c r="B605" s="176">
        <v>46065</v>
      </c>
      <c r="C605" s="172" t="s">
        <v>100</v>
      </c>
      <c r="D605" s="172" t="s">
        <v>103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46059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1321.8</v>
      </c>
    </row>
    <row r="606" spans="1:16" ht="19.5" hidden="1" customHeight="1">
      <c r="A606" s="172" t="s">
        <v>1872</v>
      </c>
      <c r="B606" s="176">
        <v>46065</v>
      </c>
      <c r="C606" s="172" t="s">
        <v>104</v>
      </c>
      <c r="D606" s="172" t="s">
        <v>105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46059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-924.5</v>
      </c>
    </row>
    <row r="607" spans="1:16" ht="19.5" hidden="1" customHeight="1">
      <c r="A607" s="172" t="s">
        <v>1872</v>
      </c>
      <c r="B607" s="176">
        <v>46065</v>
      </c>
      <c r="C607" s="172" t="s">
        <v>81</v>
      </c>
      <c r="D607" s="172" t="s">
        <v>95</v>
      </c>
      <c r="E607" s="172" t="s">
        <v>53</v>
      </c>
      <c r="F607" s="172" t="s">
        <v>120</v>
      </c>
      <c r="G607" s="172" t="s">
        <v>84</v>
      </c>
      <c r="H607" s="177">
        <v>1</v>
      </c>
      <c r="I607" s="178">
        <v>2150</v>
      </c>
      <c r="J607" s="176">
        <v>46059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-23.71</v>
      </c>
    </row>
    <row r="608" spans="1:16" ht="19.5" hidden="1" customHeight="1">
      <c r="A608" s="172" t="s">
        <v>1873</v>
      </c>
      <c r="B608" s="176">
        <v>46065</v>
      </c>
      <c r="C608" s="172" t="s">
        <v>92</v>
      </c>
      <c r="D608" s="172" t="s">
        <v>24</v>
      </c>
      <c r="E608" s="172" t="s">
        <v>38</v>
      </c>
      <c r="F608" s="172" t="s">
        <v>87</v>
      </c>
      <c r="G608" s="172" t="s">
        <v>84</v>
      </c>
      <c r="H608" s="177">
        <v>1</v>
      </c>
      <c r="I608" s="178">
        <v>2350</v>
      </c>
      <c r="J608" s="176">
        <v>46063</v>
      </c>
      <c r="K608" s="172" t="s">
        <v>93</v>
      </c>
      <c r="L608" s="172" t="s">
        <v>94</v>
      </c>
      <c r="M608" s="179">
        <v>0.43</v>
      </c>
      <c r="N608" s="177"/>
      <c r="O608" s="177">
        <v>36</v>
      </c>
      <c r="P608" s="180">
        <v>-105.91</v>
      </c>
    </row>
    <row r="609" spans="1:16" ht="19.5" hidden="1" customHeight="1">
      <c r="A609" s="172" t="s">
        <v>1873</v>
      </c>
      <c r="B609" s="176">
        <v>46065</v>
      </c>
      <c r="C609" s="172" t="s">
        <v>100</v>
      </c>
      <c r="D609" s="172" t="s">
        <v>101</v>
      </c>
      <c r="E609" s="172" t="s">
        <v>38</v>
      </c>
      <c r="F609" s="172" t="s">
        <v>87</v>
      </c>
      <c r="G609" s="172" t="s">
        <v>84</v>
      </c>
      <c r="H609" s="177">
        <v>1</v>
      </c>
      <c r="I609" s="178">
        <v>2350</v>
      </c>
      <c r="J609" s="176">
        <v>46063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1615.24</v>
      </c>
    </row>
    <row r="610" spans="1:16" ht="19.5" hidden="1" customHeight="1">
      <c r="A610" s="172" t="s">
        <v>1873</v>
      </c>
      <c r="B610" s="176">
        <v>46065</v>
      </c>
      <c r="C610" s="172" t="s">
        <v>100</v>
      </c>
      <c r="D610" s="172" t="s">
        <v>102</v>
      </c>
      <c r="E610" s="172" t="s">
        <v>38</v>
      </c>
      <c r="F610" s="172" t="s">
        <v>87</v>
      </c>
      <c r="G610" s="172" t="s">
        <v>84</v>
      </c>
      <c r="H610" s="177">
        <v>1</v>
      </c>
      <c r="I610" s="178">
        <v>2350</v>
      </c>
      <c r="J610" s="176">
        <v>46063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hidden="1" customHeight="1">
      <c r="A611" s="172" t="s">
        <v>1873</v>
      </c>
      <c r="B611" s="176">
        <v>46065</v>
      </c>
      <c r="C611" s="172" t="s">
        <v>100</v>
      </c>
      <c r="D611" s="172" t="s">
        <v>103</v>
      </c>
      <c r="E611" s="172" t="s">
        <v>38</v>
      </c>
      <c r="F611" s="172" t="s">
        <v>87</v>
      </c>
      <c r="G611" s="172" t="s">
        <v>84</v>
      </c>
      <c r="H611" s="177">
        <v>1</v>
      </c>
      <c r="I611" s="178">
        <v>2350</v>
      </c>
      <c r="J611" s="176">
        <v>46063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734.76</v>
      </c>
    </row>
    <row r="612" spans="1:16" ht="19.5" hidden="1" customHeight="1">
      <c r="A612" s="172" t="s">
        <v>1873</v>
      </c>
      <c r="B612" s="176">
        <v>46065</v>
      </c>
      <c r="C612" s="172" t="s">
        <v>104</v>
      </c>
      <c r="D612" s="172" t="s">
        <v>105</v>
      </c>
      <c r="E612" s="172" t="s">
        <v>38</v>
      </c>
      <c r="F612" s="172" t="s">
        <v>87</v>
      </c>
      <c r="G612" s="172" t="s">
        <v>84</v>
      </c>
      <c r="H612" s="177">
        <v>1</v>
      </c>
      <c r="I612" s="178">
        <v>2350</v>
      </c>
      <c r="J612" s="176">
        <v>46063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-1010.5</v>
      </c>
    </row>
    <row r="613" spans="1:16" ht="19.5" hidden="1" customHeight="1">
      <c r="A613" s="172" t="s">
        <v>1873</v>
      </c>
      <c r="B613" s="176">
        <v>46065</v>
      </c>
      <c r="C613" s="172" t="s">
        <v>81</v>
      </c>
      <c r="D613" s="172" t="s">
        <v>95</v>
      </c>
      <c r="E613" s="172" t="s">
        <v>38</v>
      </c>
      <c r="F613" s="172" t="s">
        <v>87</v>
      </c>
      <c r="G613" s="172" t="s">
        <v>84</v>
      </c>
      <c r="H613" s="177">
        <v>1</v>
      </c>
      <c r="I613" s="178">
        <v>2350</v>
      </c>
      <c r="J613" s="176">
        <v>46063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-11.77</v>
      </c>
    </row>
    <row r="614" spans="1:16" ht="19.5" hidden="1" customHeight="1">
      <c r="A614" s="172" t="s">
        <v>1872</v>
      </c>
      <c r="B614" s="176">
        <v>46065</v>
      </c>
      <c r="C614" s="172" t="s">
        <v>81</v>
      </c>
      <c r="D614" s="172" t="s">
        <v>82</v>
      </c>
      <c r="E614" s="172" t="s">
        <v>53</v>
      </c>
      <c r="F614" s="172" t="s">
        <v>120</v>
      </c>
      <c r="G614" s="172" t="s">
        <v>84</v>
      </c>
      <c r="H614" s="177">
        <v>1</v>
      </c>
      <c r="I614" s="178">
        <v>0</v>
      </c>
      <c r="J614" s="176">
        <v>46059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-15.58</v>
      </c>
    </row>
    <row r="615" spans="1:16" ht="19.5" hidden="1" customHeight="1">
      <c r="A615" s="172" t="s">
        <v>1873</v>
      </c>
      <c r="B615" s="176">
        <v>46065</v>
      </c>
      <c r="C615" s="172" t="s">
        <v>81</v>
      </c>
      <c r="D615" s="172" t="s">
        <v>82</v>
      </c>
      <c r="E615" s="172" t="s">
        <v>38</v>
      </c>
      <c r="F615" s="172" t="s">
        <v>87</v>
      </c>
      <c r="G615" s="172" t="s">
        <v>84</v>
      </c>
      <c r="H615" s="177">
        <v>1</v>
      </c>
      <c r="I615" s="178">
        <v>0</v>
      </c>
      <c r="J615" s="176">
        <v>46063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-9.0500000000000007</v>
      </c>
    </row>
    <row r="616" spans="1:16" ht="19.5" hidden="1" customHeight="1">
      <c r="A616" s="172" t="s">
        <v>1874</v>
      </c>
      <c r="B616" s="176">
        <v>46065</v>
      </c>
      <c r="C616" s="172" t="s">
        <v>92</v>
      </c>
      <c r="D616" s="172" t="s">
        <v>24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1812</v>
      </c>
      <c r="J616" s="176">
        <v>46055</v>
      </c>
      <c r="K616" s="172" t="s">
        <v>93</v>
      </c>
      <c r="L616" s="172" t="s">
        <v>94</v>
      </c>
      <c r="M616" s="179">
        <v>0.43</v>
      </c>
      <c r="N616" s="177"/>
      <c r="O616" s="177">
        <v>41</v>
      </c>
      <c r="P616" s="180">
        <v>-136.61000000000001</v>
      </c>
    </row>
    <row r="617" spans="1:16" ht="19.5" hidden="1" customHeight="1">
      <c r="A617" s="172" t="s">
        <v>1874</v>
      </c>
      <c r="B617" s="176">
        <v>46065</v>
      </c>
      <c r="C617" s="172" t="s">
        <v>100</v>
      </c>
      <c r="D617" s="172" t="s">
        <v>101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1812</v>
      </c>
      <c r="J617" s="176">
        <v>46055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642.86</v>
      </c>
    </row>
    <row r="618" spans="1:16" ht="19.5" hidden="1" customHeight="1">
      <c r="A618" s="172" t="s">
        <v>1874</v>
      </c>
      <c r="B618" s="176">
        <v>46065</v>
      </c>
      <c r="C618" s="172" t="s">
        <v>100</v>
      </c>
      <c r="D618" s="172" t="s">
        <v>102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1812</v>
      </c>
      <c r="J618" s="176">
        <v>46055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6.43</v>
      </c>
    </row>
    <row r="619" spans="1:16" ht="19.5" hidden="1" customHeight="1">
      <c r="A619" s="172" t="s">
        <v>1874</v>
      </c>
      <c r="B619" s="176">
        <v>46065</v>
      </c>
      <c r="C619" s="172" t="s">
        <v>100</v>
      </c>
      <c r="D619" s="172" t="s">
        <v>103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1812</v>
      </c>
      <c r="J619" s="176">
        <v>46055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1162.71</v>
      </c>
    </row>
    <row r="620" spans="1:16" ht="19.5" hidden="1" customHeight="1">
      <c r="A620" s="172" t="s">
        <v>1874</v>
      </c>
      <c r="B620" s="176">
        <v>46065</v>
      </c>
      <c r="C620" s="172" t="s">
        <v>104</v>
      </c>
      <c r="D620" s="172" t="s">
        <v>105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1812</v>
      </c>
      <c r="J620" s="176">
        <v>46055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-779.16</v>
      </c>
    </row>
    <row r="621" spans="1:16" ht="19.5" hidden="1" customHeight="1">
      <c r="A621" s="172" t="s">
        <v>1875</v>
      </c>
      <c r="B621" s="176">
        <v>46065</v>
      </c>
      <c r="C621" s="172" t="s">
        <v>81</v>
      </c>
      <c r="D621" s="172" t="s">
        <v>82</v>
      </c>
      <c r="E621" s="172" t="s">
        <v>53</v>
      </c>
      <c r="F621" s="172" t="s">
        <v>1876</v>
      </c>
      <c r="G621" s="172" t="s">
        <v>1877</v>
      </c>
      <c r="H621" s="177">
        <v>1</v>
      </c>
      <c r="I621" s="178">
        <v>0</v>
      </c>
      <c r="J621" s="176">
        <v>46065</v>
      </c>
      <c r="K621" s="172" t="s">
        <v>85</v>
      </c>
      <c r="L621" s="172" t="s">
        <v>85</v>
      </c>
      <c r="M621" s="179">
        <v>0</v>
      </c>
      <c r="N621" s="177"/>
      <c r="O621" s="177"/>
      <c r="P621" s="180">
        <v>-22.47</v>
      </c>
    </row>
    <row r="622" spans="1:16" ht="19.5" hidden="1" customHeight="1">
      <c r="A622" s="172" t="s">
        <v>1878</v>
      </c>
      <c r="B622" s="176">
        <v>46065</v>
      </c>
      <c r="C622" s="172" t="s">
        <v>81</v>
      </c>
      <c r="D622" s="172" t="s">
        <v>82</v>
      </c>
      <c r="E622" s="172" t="s">
        <v>40</v>
      </c>
      <c r="F622" s="172" t="s">
        <v>197</v>
      </c>
      <c r="G622" s="172" t="s">
        <v>84</v>
      </c>
      <c r="H622" s="177">
        <v>1</v>
      </c>
      <c r="I622" s="178">
        <v>0</v>
      </c>
      <c r="J622" s="176">
        <v>46065</v>
      </c>
      <c r="K622" s="172" t="s">
        <v>85</v>
      </c>
      <c r="L622" s="172" t="s">
        <v>85</v>
      </c>
      <c r="M622" s="179">
        <v>0</v>
      </c>
      <c r="N622" s="177"/>
      <c r="O622" s="177"/>
      <c r="P622" s="180">
        <v>-18.48</v>
      </c>
    </row>
    <row r="623" spans="1:16" ht="19.5" hidden="1" customHeight="1">
      <c r="A623" s="172" t="s">
        <v>1879</v>
      </c>
      <c r="B623" s="176">
        <v>46065</v>
      </c>
      <c r="C623" s="172" t="s">
        <v>92</v>
      </c>
      <c r="D623" s="172" t="s">
        <v>24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46052</v>
      </c>
      <c r="K623" s="172" t="s">
        <v>93</v>
      </c>
      <c r="L623" s="172" t="s">
        <v>94</v>
      </c>
      <c r="M623" s="179">
        <v>0</v>
      </c>
      <c r="N623" s="177"/>
      <c r="O623" s="177">
        <v>44</v>
      </c>
      <c r="P623" s="180">
        <v>-56.94</v>
      </c>
    </row>
    <row r="624" spans="1:16" ht="19.5" hidden="1" customHeight="1">
      <c r="A624" s="172" t="s">
        <v>1879</v>
      </c>
      <c r="B624" s="176">
        <v>46065</v>
      </c>
      <c r="C624" s="172" t="s">
        <v>81</v>
      </c>
      <c r="D624" s="172" t="s">
        <v>95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0</v>
      </c>
      <c r="J624" s="176">
        <v>46052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-11.88</v>
      </c>
    </row>
    <row r="625" spans="1:16" ht="19.5" hidden="1" customHeight="1">
      <c r="A625" s="172" t="s">
        <v>1879</v>
      </c>
      <c r="B625" s="176">
        <v>46065</v>
      </c>
      <c r="C625" s="172" t="s">
        <v>92</v>
      </c>
      <c r="D625" s="172" t="s">
        <v>96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0</v>
      </c>
      <c r="J625" s="176">
        <v>46052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0</v>
      </c>
    </row>
    <row r="626" spans="1:16" ht="19.5" hidden="1" customHeight="1">
      <c r="A626" s="172" t="s">
        <v>1879</v>
      </c>
      <c r="B626" s="176">
        <v>46065</v>
      </c>
      <c r="C626" s="172" t="s">
        <v>92</v>
      </c>
      <c r="D626" s="172" t="s">
        <v>97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0</v>
      </c>
      <c r="J626" s="176">
        <v>46052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-56.94</v>
      </c>
    </row>
    <row r="627" spans="1:16" ht="19.5" hidden="1" customHeight="1">
      <c r="A627" s="172" t="s">
        <v>1879</v>
      </c>
      <c r="B627" s="176">
        <v>46065</v>
      </c>
      <c r="C627" s="172" t="s">
        <v>81</v>
      </c>
      <c r="D627" s="172" t="s">
        <v>98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0</v>
      </c>
      <c r="J627" s="176">
        <v>46052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-15</v>
      </c>
    </row>
    <row r="628" spans="1:16" ht="19.5" hidden="1" customHeight="1">
      <c r="A628" s="172" t="s">
        <v>1880</v>
      </c>
      <c r="B628" s="176">
        <v>46065</v>
      </c>
      <c r="C628" s="172" t="s">
        <v>92</v>
      </c>
      <c r="D628" s="172" t="s">
        <v>24</v>
      </c>
      <c r="E628" s="172" t="s">
        <v>57</v>
      </c>
      <c r="F628" s="172" t="s">
        <v>1263</v>
      </c>
      <c r="G628" s="172" t="s">
        <v>84</v>
      </c>
      <c r="H628" s="177">
        <v>1</v>
      </c>
      <c r="I628" s="178">
        <v>2400</v>
      </c>
      <c r="J628" s="176">
        <v>46064</v>
      </c>
      <c r="K628" s="172" t="s">
        <v>93</v>
      </c>
      <c r="L628" s="172" t="s">
        <v>94</v>
      </c>
      <c r="M628" s="179">
        <v>0.43</v>
      </c>
      <c r="N628" s="177"/>
      <c r="O628" s="177">
        <v>37</v>
      </c>
      <c r="P628" s="180">
        <v>-127.72</v>
      </c>
    </row>
    <row r="629" spans="1:16" ht="19.5" hidden="1" customHeight="1">
      <c r="A629" s="172" t="s">
        <v>1880</v>
      </c>
      <c r="B629" s="176">
        <v>46065</v>
      </c>
      <c r="C629" s="172" t="s">
        <v>100</v>
      </c>
      <c r="D629" s="172" t="s">
        <v>101</v>
      </c>
      <c r="E629" s="172" t="s">
        <v>57</v>
      </c>
      <c r="F629" s="172" t="s">
        <v>1263</v>
      </c>
      <c r="G629" s="172" t="s">
        <v>84</v>
      </c>
      <c r="H629" s="177">
        <v>1</v>
      </c>
      <c r="I629" s="178">
        <v>2400</v>
      </c>
      <c r="J629" s="176">
        <v>46064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1163.6500000000001</v>
      </c>
    </row>
    <row r="630" spans="1:16" ht="19.5" hidden="1" customHeight="1">
      <c r="A630" s="172" t="s">
        <v>1880</v>
      </c>
      <c r="B630" s="176">
        <v>46065</v>
      </c>
      <c r="C630" s="172" t="s">
        <v>100</v>
      </c>
      <c r="D630" s="172" t="s">
        <v>102</v>
      </c>
      <c r="E630" s="172" t="s">
        <v>57</v>
      </c>
      <c r="F630" s="172" t="s">
        <v>1263</v>
      </c>
      <c r="G630" s="172" t="s">
        <v>84</v>
      </c>
      <c r="H630" s="177">
        <v>1</v>
      </c>
      <c r="I630" s="178">
        <v>2400</v>
      </c>
      <c r="J630" s="176">
        <v>46064</v>
      </c>
      <c r="K630" s="172" t="s">
        <v>93</v>
      </c>
      <c r="L630" s="172" t="s">
        <v>94</v>
      </c>
      <c r="M630" s="179">
        <v>0</v>
      </c>
      <c r="N630" s="177"/>
      <c r="O630" s="177"/>
      <c r="P630" s="180">
        <v>11.64</v>
      </c>
    </row>
    <row r="631" spans="1:16" ht="19.5" hidden="1" customHeight="1">
      <c r="A631" s="172" t="s">
        <v>1880</v>
      </c>
      <c r="B631" s="176">
        <v>46065</v>
      </c>
      <c r="C631" s="172" t="s">
        <v>100</v>
      </c>
      <c r="D631" s="172" t="s">
        <v>103</v>
      </c>
      <c r="E631" s="172" t="s">
        <v>57</v>
      </c>
      <c r="F631" s="172" t="s">
        <v>1263</v>
      </c>
      <c r="G631" s="172" t="s">
        <v>84</v>
      </c>
      <c r="H631" s="177">
        <v>1</v>
      </c>
      <c r="I631" s="178">
        <v>2400</v>
      </c>
      <c r="J631" s="176">
        <v>46064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1224.71</v>
      </c>
    </row>
    <row r="632" spans="1:16" ht="19.5" hidden="1" customHeight="1">
      <c r="A632" s="172" t="s">
        <v>1880</v>
      </c>
      <c r="B632" s="176">
        <v>46065</v>
      </c>
      <c r="C632" s="172" t="s">
        <v>104</v>
      </c>
      <c r="D632" s="172" t="s">
        <v>105</v>
      </c>
      <c r="E632" s="172" t="s">
        <v>57</v>
      </c>
      <c r="F632" s="172" t="s">
        <v>1263</v>
      </c>
      <c r="G632" s="172" t="s">
        <v>84</v>
      </c>
      <c r="H632" s="177">
        <v>1</v>
      </c>
      <c r="I632" s="178">
        <v>2400</v>
      </c>
      <c r="J632" s="176">
        <v>46064</v>
      </c>
      <c r="K632" s="172" t="s">
        <v>93</v>
      </c>
      <c r="L632" s="172" t="s">
        <v>94</v>
      </c>
      <c r="M632" s="179">
        <v>0.43</v>
      </c>
      <c r="N632" s="177"/>
      <c r="O632" s="177"/>
      <c r="P632" s="180">
        <v>-1032</v>
      </c>
    </row>
    <row r="633" spans="1:16" ht="19.5" hidden="1" customHeight="1">
      <c r="A633" s="172" t="s">
        <v>1880</v>
      </c>
      <c r="B633" s="176">
        <v>46065</v>
      </c>
      <c r="C633" s="172" t="s">
        <v>81</v>
      </c>
      <c r="D633" s="172" t="s">
        <v>95</v>
      </c>
      <c r="E633" s="172" t="s">
        <v>57</v>
      </c>
      <c r="F633" s="172" t="s">
        <v>1263</v>
      </c>
      <c r="G633" s="172" t="s">
        <v>84</v>
      </c>
      <c r="H633" s="177">
        <v>1</v>
      </c>
      <c r="I633" s="178">
        <v>2400</v>
      </c>
      <c r="J633" s="176">
        <v>46064</v>
      </c>
      <c r="K633" s="172" t="s">
        <v>93</v>
      </c>
      <c r="L633" s="172" t="s">
        <v>94</v>
      </c>
      <c r="M633" s="179">
        <v>0.43</v>
      </c>
      <c r="N633" s="177"/>
      <c r="O633" s="177"/>
      <c r="P633" s="180">
        <v>-24.04</v>
      </c>
    </row>
    <row r="634" spans="1:16" ht="19.5" hidden="1" customHeight="1">
      <c r="A634" s="172" t="s">
        <v>1881</v>
      </c>
      <c r="B634" s="176">
        <v>46065</v>
      </c>
      <c r="C634" s="172" t="s">
        <v>92</v>
      </c>
      <c r="D634" s="172" t="s">
        <v>24</v>
      </c>
      <c r="E634" s="172" t="s">
        <v>39</v>
      </c>
      <c r="F634" s="172" t="s">
        <v>117</v>
      </c>
      <c r="G634" s="172" t="s">
        <v>84</v>
      </c>
      <c r="H634" s="177">
        <v>1</v>
      </c>
      <c r="I634" s="178">
        <v>0</v>
      </c>
      <c r="J634" s="176">
        <v>46047</v>
      </c>
      <c r="K634" s="172" t="s">
        <v>93</v>
      </c>
      <c r="L634" s="172" t="s">
        <v>94</v>
      </c>
      <c r="M634" s="179">
        <v>0</v>
      </c>
      <c r="N634" s="177"/>
      <c r="O634" s="177">
        <v>41</v>
      </c>
      <c r="P634" s="180">
        <v>-46.77</v>
      </c>
    </row>
    <row r="635" spans="1:16" ht="19.5" hidden="1" customHeight="1">
      <c r="A635" s="172" t="s">
        <v>1881</v>
      </c>
      <c r="B635" s="176">
        <v>46065</v>
      </c>
      <c r="C635" s="172" t="s">
        <v>81</v>
      </c>
      <c r="D635" s="172" t="s">
        <v>95</v>
      </c>
      <c r="E635" s="172" t="s">
        <v>39</v>
      </c>
      <c r="F635" s="172" t="s">
        <v>117</v>
      </c>
      <c r="G635" s="172" t="s">
        <v>84</v>
      </c>
      <c r="H635" s="177">
        <v>1</v>
      </c>
      <c r="I635" s="178">
        <v>0</v>
      </c>
      <c r="J635" s="176">
        <v>46047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-9.42</v>
      </c>
    </row>
    <row r="636" spans="1:16" ht="19.5" hidden="1" customHeight="1">
      <c r="A636" s="172" t="s">
        <v>1881</v>
      </c>
      <c r="B636" s="176">
        <v>46065</v>
      </c>
      <c r="C636" s="172" t="s">
        <v>92</v>
      </c>
      <c r="D636" s="172" t="s">
        <v>96</v>
      </c>
      <c r="E636" s="172" t="s">
        <v>39</v>
      </c>
      <c r="F636" s="172" t="s">
        <v>117</v>
      </c>
      <c r="G636" s="172" t="s">
        <v>84</v>
      </c>
      <c r="H636" s="177">
        <v>1</v>
      </c>
      <c r="I636" s="178">
        <v>0</v>
      </c>
      <c r="J636" s="176">
        <v>46047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0</v>
      </c>
    </row>
    <row r="637" spans="1:16" ht="19.5" hidden="1" customHeight="1">
      <c r="A637" s="172" t="s">
        <v>1881</v>
      </c>
      <c r="B637" s="176">
        <v>46065</v>
      </c>
      <c r="C637" s="172" t="s">
        <v>92</v>
      </c>
      <c r="D637" s="172" t="s">
        <v>97</v>
      </c>
      <c r="E637" s="172" t="s">
        <v>39</v>
      </c>
      <c r="F637" s="172" t="s">
        <v>117</v>
      </c>
      <c r="G637" s="172" t="s">
        <v>84</v>
      </c>
      <c r="H637" s="177">
        <v>1</v>
      </c>
      <c r="I637" s="178">
        <v>0</v>
      </c>
      <c r="J637" s="176">
        <v>46047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-46.77</v>
      </c>
    </row>
    <row r="638" spans="1:16" ht="19.5" hidden="1" customHeight="1">
      <c r="A638" s="172" t="s">
        <v>1882</v>
      </c>
      <c r="B638" s="176">
        <v>46065</v>
      </c>
      <c r="C638" s="172" t="s">
        <v>92</v>
      </c>
      <c r="D638" s="172" t="s">
        <v>24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2350</v>
      </c>
      <c r="J638" s="176">
        <v>46062</v>
      </c>
      <c r="K638" s="172" t="s">
        <v>93</v>
      </c>
      <c r="L638" s="172" t="s">
        <v>94</v>
      </c>
      <c r="M638" s="179">
        <v>0.43</v>
      </c>
      <c r="N638" s="177"/>
      <c r="O638" s="177">
        <v>39</v>
      </c>
      <c r="P638" s="180">
        <v>-140.66999999999999</v>
      </c>
    </row>
    <row r="639" spans="1:16" ht="19.5" hidden="1" customHeight="1">
      <c r="A639" s="172" t="s">
        <v>1882</v>
      </c>
      <c r="B639" s="176">
        <v>46065</v>
      </c>
      <c r="C639" s="172" t="s">
        <v>100</v>
      </c>
      <c r="D639" s="172" t="s">
        <v>101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2350</v>
      </c>
      <c r="J639" s="176">
        <v>46062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930.48</v>
      </c>
    </row>
    <row r="640" spans="1:16" ht="19.5" hidden="1" customHeight="1">
      <c r="A640" s="172" t="s">
        <v>1882</v>
      </c>
      <c r="B640" s="176">
        <v>46065</v>
      </c>
      <c r="C640" s="172" t="s">
        <v>100</v>
      </c>
      <c r="D640" s="172" t="s">
        <v>102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2350</v>
      </c>
      <c r="J640" s="176">
        <v>46062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9.3000000000000007</v>
      </c>
    </row>
    <row r="641" spans="1:16" ht="19.5" hidden="1" customHeight="1">
      <c r="A641" s="172" t="s">
        <v>1882</v>
      </c>
      <c r="B641" s="176">
        <v>46065</v>
      </c>
      <c r="C641" s="172" t="s">
        <v>100</v>
      </c>
      <c r="D641" s="172" t="s">
        <v>103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2350</v>
      </c>
      <c r="J641" s="176">
        <v>46062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1410.22</v>
      </c>
    </row>
    <row r="642" spans="1:16" ht="19.5" hidden="1" customHeight="1">
      <c r="A642" s="172" t="s">
        <v>1882</v>
      </c>
      <c r="B642" s="176">
        <v>46065</v>
      </c>
      <c r="C642" s="172" t="s">
        <v>104</v>
      </c>
      <c r="D642" s="172" t="s">
        <v>105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2350</v>
      </c>
      <c r="J642" s="176">
        <v>46062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-1010.5</v>
      </c>
    </row>
    <row r="643" spans="1:16" ht="19.5" hidden="1" customHeight="1">
      <c r="A643" s="172" t="s">
        <v>1880</v>
      </c>
      <c r="B643" s="176">
        <v>46065</v>
      </c>
      <c r="C643" s="172" t="s">
        <v>81</v>
      </c>
      <c r="D643" s="172" t="s">
        <v>82</v>
      </c>
      <c r="E643" s="172" t="s">
        <v>57</v>
      </c>
      <c r="F643" s="172" t="s">
        <v>1263</v>
      </c>
      <c r="G643" s="172" t="s">
        <v>84</v>
      </c>
      <c r="H643" s="177">
        <v>1</v>
      </c>
      <c r="I643" s="178">
        <v>0</v>
      </c>
      <c r="J643" s="176">
        <v>46064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-22.11</v>
      </c>
    </row>
    <row r="644" spans="1:16" ht="19.5" hidden="1" customHeight="1">
      <c r="A644" s="172" t="s">
        <v>1883</v>
      </c>
      <c r="B644" s="176">
        <v>46065</v>
      </c>
      <c r="C644" s="172" t="s">
        <v>92</v>
      </c>
      <c r="D644" s="172" t="s">
        <v>24</v>
      </c>
      <c r="E644" s="172" t="s">
        <v>40</v>
      </c>
      <c r="F644" s="172" t="s">
        <v>197</v>
      </c>
      <c r="G644" s="172" t="s">
        <v>84</v>
      </c>
      <c r="H644" s="177">
        <v>1</v>
      </c>
      <c r="I644" s="178">
        <v>2150</v>
      </c>
      <c r="J644" s="176">
        <v>46061</v>
      </c>
      <c r="K644" s="172" t="s">
        <v>93</v>
      </c>
      <c r="L644" s="172" t="s">
        <v>94</v>
      </c>
      <c r="M644" s="179">
        <v>0.43</v>
      </c>
      <c r="N644" s="177"/>
      <c r="O644" s="177">
        <v>39</v>
      </c>
      <c r="P644" s="180">
        <v>-120.82</v>
      </c>
    </row>
    <row r="645" spans="1:16" ht="19.5" hidden="1" customHeight="1">
      <c r="A645" s="172" t="s">
        <v>1883</v>
      </c>
      <c r="B645" s="176">
        <v>46065</v>
      </c>
      <c r="C645" s="172" t="s">
        <v>100</v>
      </c>
      <c r="D645" s="172" t="s">
        <v>101</v>
      </c>
      <c r="E645" s="172" t="s">
        <v>40</v>
      </c>
      <c r="F645" s="172" t="s">
        <v>197</v>
      </c>
      <c r="G645" s="172" t="s">
        <v>84</v>
      </c>
      <c r="H645" s="177">
        <v>1</v>
      </c>
      <c r="I645" s="178">
        <v>2150</v>
      </c>
      <c r="J645" s="176">
        <v>46061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1220.95</v>
      </c>
    </row>
    <row r="646" spans="1:16" ht="19.5" hidden="1" customHeight="1">
      <c r="A646" s="172" t="s">
        <v>1883</v>
      </c>
      <c r="B646" s="176">
        <v>46065</v>
      </c>
      <c r="C646" s="172" t="s">
        <v>100</v>
      </c>
      <c r="D646" s="172" t="s">
        <v>102</v>
      </c>
      <c r="E646" s="172" t="s">
        <v>40</v>
      </c>
      <c r="F646" s="172" t="s">
        <v>197</v>
      </c>
      <c r="G646" s="172" t="s">
        <v>84</v>
      </c>
      <c r="H646" s="177">
        <v>1</v>
      </c>
      <c r="I646" s="178">
        <v>2150</v>
      </c>
      <c r="J646" s="176">
        <v>46061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12.21</v>
      </c>
    </row>
    <row r="647" spans="1:16" ht="19.5" hidden="1" customHeight="1">
      <c r="A647" s="172" t="s">
        <v>1883</v>
      </c>
      <c r="B647" s="176">
        <v>46065</v>
      </c>
      <c r="C647" s="172" t="s">
        <v>100</v>
      </c>
      <c r="D647" s="172" t="s">
        <v>103</v>
      </c>
      <c r="E647" s="172" t="s">
        <v>40</v>
      </c>
      <c r="F647" s="172" t="s">
        <v>197</v>
      </c>
      <c r="G647" s="172" t="s">
        <v>84</v>
      </c>
      <c r="H647" s="177">
        <v>1</v>
      </c>
      <c r="I647" s="178">
        <v>2150</v>
      </c>
      <c r="J647" s="176">
        <v>46061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916.84</v>
      </c>
    </row>
    <row r="648" spans="1:16" ht="19.5" hidden="1" customHeight="1">
      <c r="A648" s="172" t="s">
        <v>1883</v>
      </c>
      <c r="B648" s="176">
        <v>46065</v>
      </c>
      <c r="C648" s="172" t="s">
        <v>104</v>
      </c>
      <c r="D648" s="172" t="s">
        <v>105</v>
      </c>
      <c r="E648" s="172" t="s">
        <v>40</v>
      </c>
      <c r="F648" s="172" t="s">
        <v>197</v>
      </c>
      <c r="G648" s="172" t="s">
        <v>84</v>
      </c>
      <c r="H648" s="177">
        <v>1</v>
      </c>
      <c r="I648" s="178">
        <v>2150</v>
      </c>
      <c r="J648" s="176">
        <v>46061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-924.5</v>
      </c>
    </row>
    <row r="649" spans="1:16" ht="19.5" hidden="1" customHeight="1">
      <c r="A649" s="172" t="s">
        <v>1883</v>
      </c>
      <c r="B649" s="176">
        <v>46065</v>
      </c>
      <c r="C649" s="172" t="s">
        <v>81</v>
      </c>
      <c r="D649" s="172" t="s">
        <v>95</v>
      </c>
      <c r="E649" s="172" t="s">
        <v>40</v>
      </c>
      <c r="F649" s="172" t="s">
        <v>197</v>
      </c>
      <c r="G649" s="172" t="s">
        <v>84</v>
      </c>
      <c r="H649" s="177">
        <v>1</v>
      </c>
      <c r="I649" s="178">
        <v>2150</v>
      </c>
      <c r="J649" s="176">
        <v>46061</v>
      </c>
      <c r="K649" s="172" t="s">
        <v>93</v>
      </c>
      <c r="L649" s="172" t="s">
        <v>94</v>
      </c>
      <c r="M649" s="179">
        <v>0.43</v>
      </c>
      <c r="N649" s="177"/>
      <c r="O649" s="177"/>
      <c r="P649" s="180">
        <v>-11.44</v>
      </c>
    </row>
    <row r="650" spans="1:16" ht="19.5" hidden="1" customHeight="1">
      <c r="A650" s="172" t="s">
        <v>1884</v>
      </c>
      <c r="B650" s="176">
        <v>46065</v>
      </c>
      <c r="C650" s="172" t="s">
        <v>92</v>
      </c>
      <c r="D650" s="172" t="s">
        <v>24</v>
      </c>
      <c r="E650" s="172" t="s">
        <v>59</v>
      </c>
      <c r="F650" s="172" t="s">
        <v>1386</v>
      </c>
      <c r="G650" s="172" t="s">
        <v>84</v>
      </c>
      <c r="H650" s="177">
        <v>1</v>
      </c>
      <c r="I650" s="178">
        <v>2400</v>
      </c>
      <c r="J650" s="176">
        <v>46060</v>
      </c>
      <c r="K650" s="172" t="s">
        <v>93</v>
      </c>
      <c r="L650" s="172" t="s">
        <v>94</v>
      </c>
      <c r="M650" s="179">
        <v>0.43</v>
      </c>
      <c r="N650" s="177"/>
      <c r="O650" s="177">
        <v>39</v>
      </c>
      <c r="P650" s="180">
        <v>-141.87</v>
      </c>
    </row>
    <row r="651" spans="1:16" ht="19.5" hidden="1" customHeight="1">
      <c r="A651" s="172" t="s">
        <v>1884</v>
      </c>
      <c r="B651" s="176">
        <v>46065</v>
      </c>
      <c r="C651" s="172" t="s">
        <v>100</v>
      </c>
      <c r="D651" s="172" t="s">
        <v>101</v>
      </c>
      <c r="E651" s="172" t="s">
        <v>59</v>
      </c>
      <c r="F651" s="172" t="s">
        <v>1386</v>
      </c>
      <c r="G651" s="172" t="s">
        <v>84</v>
      </c>
      <c r="H651" s="177">
        <v>1</v>
      </c>
      <c r="I651" s="178">
        <v>2400</v>
      </c>
      <c r="J651" s="176">
        <v>46060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1085.71</v>
      </c>
    </row>
    <row r="652" spans="1:16" ht="19.5" hidden="1" customHeight="1">
      <c r="A652" s="172" t="s">
        <v>1884</v>
      </c>
      <c r="B652" s="176">
        <v>46065</v>
      </c>
      <c r="C652" s="172" t="s">
        <v>100</v>
      </c>
      <c r="D652" s="172" t="s">
        <v>102</v>
      </c>
      <c r="E652" s="172" t="s">
        <v>59</v>
      </c>
      <c r="F652" s="172" t="s">
        <v>1386</v>
      </c>
      <c r="G652" s="172" t="s">
        <v>84</v>
      </c>
      <c r="H652" s="177">
        <v>1</v>
      </c>
      <c r="I652" s="178">
        <v>2400</v>
      </c>
      <c r="J652" s="176">
        <v>46060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10.86</v>
      </c>
    </row>
    <row r="653" spans="1:16" ht="19.5" hidden="1" customHeight="1">
      <c r="A653" s="172" t="s">
        <v>1884</v>
      </c>
      <c r="B653" s="176">
        <v>46065</v>
      </c>
      <c r="C653" s="172" t="s">
        <v>100</v>
      </c>
      <c r="D653" s="172" t="s">
        <v>103</v>
      </c>
      <c r="E653" s="172" t="s">
        <v>59</v>
      </c>
      <c r="F653" s="172" t="s">
        <v>1386</v>
      </c>
      <c r="G653" s="172" t="s">
        <v>84</v>
      </c>
      <c r="H653" s="177">
        <v>1</v>
      </c>
      <c r="I653" s="178">
        <v>2400</v>
      </c>
      <c r="J653" s="176">
        <v>46060</v>
      </c>
      <c r="K653" s="172" t="s">
        <v>93</v>
      </c>
      <c r="L653" s="172" t="s">
        <v>94</v>
      </c>
      <c r="M653" s="179">
        <v>0</v>
      </c>
      <c r="N653" s="177"/>
      <c r="O653" s="177"/>
      <c r="P653" s="180">
        <v>1303.43</v>
      </c>
    </row>
    <row r="654" spans="1:16" ht="19.5" hidden="1" customHeight="1">
      <c r="A654" s="172" t="s">
        <v>1884</v>
      </c>
      <c r="B654" s="176">
        <v>46065</v>
      </c>
      <c r="C654" s="172" t="s">
        <v>104</v>
      </c>
      <c r="D654" s="172" t="s">
        <v>105</v>
      </c>
      <c r="E654" s="172" t="s">
        <v>59</v>
      </c>
      <c r="F654" s="172" t="s">
        <v>1386</v>
      </c>
      <c r="G654" s="172" t="s">
        <v>84</v>
      </c>
      <c r="H654" s="177">
        <v>1</v>
      </c>
      <c r="I654" s="178">
        <v>2400</v>
      </c>
      <c r="J654" s="176">
        <v>46060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-1032</v>
      </c>
    </row>
    <row r="655" spans="1:16" ht="19.5" hidden="1" customHeight="1">
      <c r="A655" s="172" t="s">
        <v>1884</v>
      </c>
      <c r="B655" s="176">
        <v>46065</v>
      </c>
      <c r="C655" s="172" t="s">
        <v>81</v>
      </c>
      <c r="D655" s="172" t="s">
        <v>95</v>
      </c>
      <c r="E655" s="172" t="s">
        <v>59</v>
      </c>
      <c r="F655" s="172" t="s">
        <v>1386</v>
      </c>
      <c r="G655" s="172" t="s">
        <v>84</v>
      </c>
      <c r="H655" s="177">
        <v>1</v>
      </c>
      <c r="I655" s="178">
        <v>2400</v>
      </c>
      <c r="J655" s="176">
        <v>46060</v>
      </c>
      <c r="K655" s="172" t="s">
        <v>93</v>
      </c>
      <c r="L655" s="172" t="s">
        <v>94</v>
      </c>
      <c r="M655" s="179">
        <v>0.43</v>
      </c>
      <c r="N655" s="177"/>
      <c r="O655" s="177"/>
      <c r="P655" s="180">
        <v>-13.91</v>
      </c>
    </row>
    <row r="656" spans="1:16" ht="19.5" hidden="1" customHeight="1">
      <c r="A656" s="172" t="s">
        <v>1883</v>
      </c>
      <c r="B656" s="176">
        <v>46065</v>
      </c>
      <c r="C656" s="172" t="s">
        <v>81</v>
      </c>
      <c r="D656" s="172" t="s">
        <v>82</v>
      </c>
      <c r="E656" s="172" t="s">
        <v>40</v>
      </c>
      <c r="F656" s="172" t="s">
        <v>197</v>
      </c>
      <c r="G656" s="172" t="s">
        <v>84</v>
      </c>
      <c r="H656" s="177">
        <v>1</v>
      </c>
      <c r="I656" s="178">
        <v>0</v>
      </c>
      <c r="J656" s="176">
        <v>46061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-23.2</v>
      </c>
    </row>
    <row r="657" spans="1:16" ht="19.5" hidden="1" customHeight="1">
      <c r="A657" s="172" t="s">
        <v>1885</v>
      </c>
      <c r="B657" s="176">
        <v>46065</v>
      </c>
      <c r="C657" s="172" t="s">
        <v>92</v>
      </c>
      <c r="D657" s="172" t="s">
        <v>24</v>
      </c>
      <c r="E657" s="172" t="s">
        <v>41</v>
      </c>
      <c r="F657" s="172" t="s">
        <v>83</v>
      </c>
      <c r="G657" s="172" t="s">
        <v>84</v>
      </c>
      <c r="H657" s="177">
        <v>1</v>
      </c>
      <c r="I657" s="178">
        <v>2350</v>
      </c>
      <c r="J657" s="176">
        <v>46064</v>
      </c>
      <c r="K657" s="172" t="s">
        <v>93</v>
      </c>
      <c r="L657" s="172" t="s">
        <v>94</v>
      </c>
      <c r="M657" s="179">
        <v>0.43</v>
      </c>
      <c r="N657" s="177"/>
      <c r="O657" s="177">
        <v>37</v>
      </c>
      <c r="P657" s="180">
        <v>-112.48</v>
      </c>
    </row>
    <row r="658" spans="1:16" ht="19.5" hidden="1" customHeight="1">
      <c r="A658" s="172" t="s">
        <v>1885</v>
      </c>
      <c r="B658" s="176">
        <v>46065</v>
      </c>
      <c r="C658" s="172" t="s">
        <v>100</v>
      </c>
      <c r="D658" s="172" t="s">
        <v>101</v>
      </c>
      <c r="E658" s="172" t="s">
        <v>41</v>
      </c>
      <c r="F658" s="172" t="s">
        <v>83</v>
      </c>
      <c r="G658" s="172" t="s">
        <v>84</v>
      </c>
      <c r="H658" s="177">
        <v>1</v>
      </c>
      <c r="I658" s="178">
        <v>2350</v>
      </c>
      <c r="J658" s="176">
        <v>46064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1110.9000000000001</v>
      </c>
    </row>
    <row r="659" spans="1:16" ht="19.5" hidden="1" customHeight="1">
      <c r="A659" s="172" t="s">
        <v>1885</v>
      </c>
      <c r="B659" s="176">
        <v>46065</v>
      </c>
      <c r="C659" s="172" t="s">
        <v>100</v>
      </c>
      <c r="D659" s="172" t="s">
        <v>102</v>
      </c>
      <c r="E659" s="172" t="s">
        <v>41</v>
      </c>
      <c r="F659" s="172" t="s">
        <v>83</v>
      </c>
      <c r="G659" s="172" t="s">
        <v>84</v>
      </c>
      <c r="H659" s="177">
        <v>1</v>
      </c>
      <c r="I659" s="178">
        <v>2350</v>
      </c>
      <c r="J659" s="176">
        <v>46064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11.11</v>
      </c>
    </row>
    <row r="660" spans="1:16" ht="19.5" hidden="1" customHeight="1">
      <c r="A660" s="172" t="s">
        <v>1885</v>
      </c>
      <c r="B660" s="176">
        <v>46065</v>
      </c>
      <c r="C660" s="172" t="s">
        <v>100</v>
      </c>
      <c r="D660" s="172" t="s">
        <v>103</v>
      </c>
      <c r="E660" s="172" t="s">
        <v>41</v>
      </c>
      <c r="F660" s="172" t="s">
        <v>83</v>
      </c>
      <c r="G660" s="172" t="s">
        <v>84</v>
      </c>
      <c r="H660" s="177">
        <v>1</v>
      </c>
      <c r="I660" s="178">
        <v>2350</v>
      </c>
      <c r="J660" s="176">
        <v>46064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1227.99</v>
      </c>
    </row>
    <row r="661" spans="1:16" ht="19.5" hidden="1" customHeight="1">
      <c r="A661" s="172" t="s">
        <v>1885</v>
      </c>
      <c r="B661" s="176">
        <v>46065</v>
      </c>
      <c r="C661" s="172" t="s">
        <v>104</v>
      </c>
      <c r="D661" s="172" t="s">
        <v>105</v>
      </c>
      <c r="E661" s="172" t="s">
        <v>41</v>
      </c>
      <c r="F661" s="172" t="s">
        <v>83</v>
      </c>
      <c r="G661" s="172" t="s">
        <v>84</v>
      </c>
      <c r="H661" s="177">
        <v>1</v>
      </c>
      <c r="I661" s="178">
        <v>2350</v>
      </c>
      <c r="J661" s="176">
        <v>46064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-1010.5</v>
      </c>
    </row>
    <row r="662" spans="1:16" ht="19.5" hidden="1" customHeight="1">
      <c r="A662" s="172" t="s">
        <v>1885</v>
      </c>
      <c r="B662" s="176">
        <v>46065</v>
      </c>
      <c r="C662" s="172" t="s">
        <v>81</v>
      </c>
      <c r="D662" s="172" t="s">
        <v>95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2350</v>
      </c>
      <c r="J662" s="176">
        <v>46064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-12.77</v>
      </c>
    </row>
    <row r="663" spans="1:16" ht="19.5" hidden="1" customHeight="1">
      <c r="A663" s="172" t="s">
        <v>1886</v>
      </c>
      <c r="B663" s="176">
        <v>46065</v>
      </c>
      <c r="C663" s="172" t="s">
        <v>92</v>
      </c>
      <c r="D663" s="172" t="s">
        <v>24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2350</v>
      </c>
      <c r="J663" s="176">
        <v>46062</v>
      </c>
      <c r="K663" s="172" t="s">
        <v>93</v>
      </c>
      <c r="L663" s="172" t="s">
        <v>94</v>
      </c>
      <c r="M663" s="179">
        <v>0.43</v>
      </c>
      <c r="N663" s="177"/>
      <c r="O663" s="177">
        <v>39</v>
      </c>
      <c r="P663" s="180">
        <v>-140.66999999999999</v>
      </c>
    </row>
    <row r="664" spans="1:16" ht="19.5" hidden="1" customHeight="1">
      <c r="A664" s="172" t="s">
        <v>1886</v>
      </c>
      <c r="B664" s="176">
        <v>46065</v>
      </c>
      <c r="C664" s="172" t="s">
        <v>100</v>
      </c>
      <c r="D664" s="172" t="s">
        <v>101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2350</v>
      </c>
      <c r="J664" s="176">
        <v>46062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818.27</v>
      </c>
    </row>
    <row r="665" spans="1:16" ht="19.5" hidden="1" customHeight="1">
      <c r="A665" s="172" t="s">
        <v>1886</v>
      </c>
      <c r="B665" s="176">
        <v>46065</v>
      </c>
      <c r="C665" s="172" t="s">
        <v>100</v>
      </c>
      <c r="D665" s="172" t="s">
        <v>102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2350</v>
      </c>
      <c r="J665" s="176">
        <v>46062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8.18</v>
      </c>
    </row>
    <row r="666" spans="1:16" ht="19.5" hidden="1" customHeight="1">
      <c r="A666" s="172" t="s">
        <v>1886</v>
      </c>
      <c r="B666" s="176">
        <v>46065</v>
      </c>
      <c r="C666" s="172" t="s">
        <v>100</v>
      </c>
      <c r="D666" s="172" t="s">
        <v>103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2350</v>
      </c>
      <c r="J666" s="176">
        <v>46062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1523.55</v>
      </c>
    </row>
    <row r="667" spans="1:16" ht="19.5" hidden="1" customHeight="1">
      <c r="A667" s="172" t="s">
        <v>1886</v>
      </c>
      <c r="B667" s="176">
        <v>46065</v>
      </c>
      <c r="C667" s="172" t="s">
        <v>104</v>
      </c>
      <c r="D667" s="172" t="s">
        <v>105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2350</v>
      </c>
      <c r="J667" s="176">
        <v>46062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-1010.5</v>
      </c>
    </row>
    <row r="668" spans="1:16" ht="19.5" hidden="1" customHeight="1">
      <c r="A668" s="172" t="s">
        <v>1886</v>
      </c>
      <c r="B668" s="176">
        <v>46065</v>
      </c>
      <c r="C668" s="172" t="s">
        <v>81</v>
      </c>
      <c r="D668" s="172" t="s">
        <v>95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2350</v>
      </c>
      <c r="J668" s="176">
        <v>46062</v>
      </c>
      <c r="K668" s="172" t="s">
        <v>93</v>
      </c>
      <c r="L668" s="172" t="s">
        <v>94</v>
      </c>
      <c r="M668" s="179">
        <v>0.43</v>
      </c>
      <c r="N668" s="177"/>
      <c r="O668" s="177"/>
      <c r="P668" s="180">
        <v>-16.96</v>
      </c>
    </row>
    <row r="669" spans="1:16" ht="19.5" hidden="1" customHeight="1">
      <c r="A669" s="172" t="s">
        <v>1887</v>
      </c>
      <c r="B669" s="176">
        <v>46065</v>
      </c>
      <c r="C669" s="172" t="s">
        <v>92</v>
      </c>
      <c r="D669" s="172" t="s">
        <v>24</v>
      </c>
      <c r="E669" s="172" t="s">
        <v>60</v>
      </c>
      <c r="F669" s="172" t="s">
        <v>1426</v>
      </c>
      <c r="G669" s="172" t="s">
        <v>84</v>
      </c>
      <c r="H669" s="177">
        <v>1</v>
      </c>
      <c r="I669" s="178">
        <v>2400</v>
      </c>
      <c r="J669" s="176">
        <v>46062</v>
      </c>
      <c r="K669" s="172" t="s">
        <v>93</v>
      </c>
      <c r="L669" s="172" t="s">
        <v>94</v>
      </c>
      <c r="M669" s="179">
        <v>0.43</v>
      </c>
      <c r="N669" s="177"/>
      <c r="O669" s="177">
        <v>39</v>
      </c>
      <c r="P669" s="180">
        <v>-141.87</v>
      </c>
    </row>
    <row r="670" spans="1:16" ht="19.5" hidden="1" customHeight="1">
      <c r="A670" s="172" t="s">
        <v>1887</v>
      </c>
      <c r="B670" s="176">
        <v>46065</v>
      </c>
      <c r="C670" s="172" t="s">
        <v>100</v>
      </c>
      <c r="D670" s="172" t="s">
        <v>101</v>
      </c>
      <c r="E670" s="172" t="s">
        <v>60</v>
      </c>
      <c r="F670" s="172" t="s">
        <v>1426</v>
      </c>
      <c r="G670" s="172" t="s">
        <v>84</v>
      </c>
      <c r="H670" s="177">
        <v>1</v>
      </c>
      <c r="I670" s="178">
        <v>2400</v>
      </c>
      <c r="J670" s="176">
        <v>46062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904.76</v>
      </c>
    </row>
    <row r="671" spans="1:16" ht="19.5" hidden="1" customHeight="1">
      <c r="A671" s="172" t="s">
        <v>1887</v>
      </c>
      <c r="B671" s="176">
        <v>46065</v>
      </c>
      <c r="C671" s="172" t="s">
        <v>100</v>
      </c>
      <c r="D671" s="172" t="s">
        <v>102</v>
      </c>
      <c r="E671" s="172" t="s">
        <v>60</v>
      </c>
      <c r="F671" s="172" t="s">
        <v>1426</v>
      </c>
      <c r="G671" s="172" t="s">
        <v>84</v>
      </c>
      <c r="H671" s="177">
        <v>1</v>
      </c>
      <c r="I671" s="178">
        <v>2400</v>
      </c>
      <c r="J671" s="176">
        <v>46062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9.0500000000000007</v>
      </c>
    </row>
    <row r="672" spans="1:16" ht="19.5" hidden="1" customHeight="1">
      <c r="A672" s="172" t="s">
        <v>1887</v>
      </c>
      <c r="B672" s="176">
        <v>46065</v>
      </c>
      <c r="C672" s="172" t="s">
        <v>100</v>
      </c>
      <c r="D672" s="172" t="s">
        <v>103</v>
      </c>
      <c r="E672" s="172" t="s">
        <v>60</v>
      </c>
      <c r="F672" s="172" t="s">
        <v>1426</v>
      </c>
      <c r="G672" s="172" t="s">
        <v>84</v>
      </c>
      <c r="H672" s="177">
        <v>1</v>
      </c>
      <c r="I672" s="178">
        <v>2400</v>
      </c>
      <c r="J672" s="176">
        <v>46062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1486.19</v>
      </c>
    </row>
    <row r="673" spans="1:16" ht="19.5" hidden="1" customHeight="1">
      <c r="A673" s="172" t="s">
        <v>1887</v>
      </c>
      <c r="B673" s="176">
        <v>46065</v>
      </c>
      <c r="C673" s="172" t="s">
        <v>104</v>
      </c>
      <c r="D673" s="172" t="s">
        <v>105</v>
      </c>
      <c r="E673" s="172" t="s">
        <v>60</v>
      </c>
      <c r="F673" s="172" t="s">
        <v>1426</v>
      </c>
      <c r="G673" s="172" t="s">
        <v>84</v>
      </c>
      <c r="H673" s="177">
        <v>1</v>
      </c>
      <c r="I673" s="178">
        <v>2400</v>
      </c>
      <c r="J673" s="176">
        <v>46062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-1032</v>
      </c>
    </row>
    <row r="674" spans="1:16" ht="19.5" hidden="1" customHeight="1">
      <c r="A674" s="172" t="s">
        <v>1887</v>
      </c>
      <c r="B674" s="176">
        <v>46065</v>
      </c>
      <c r="C674" s="172" t="s">
        <v>81</v>
      </c>
      <c r="D674" s="172" t="s">
        <v>95</v>
      </c>
      <c r="E674" s="172" t="s">
        <v>60</v>
      </c>
      <c r="F674" s="172" t="s">
        <v>1426</v>
      </c>
      <c r="G674" s="172" t="s">
        <v>84</v>
      </c>
      <c r="H674" s="177">
        <v>1</v>
      </c>
      <c r="I674" s="178">
        <v>2400</v>
      </c>
      <c r="J674" s="176">
        <v>46062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-10.92</v>
      </c>
    </row>
    <row r="675" spans="1:16" ht="19.5" hidden="1" customHeight="1">
      <c r="A675" s="172" t="s">
        <v>1888</v>
      </c>
      <c r="B675" s="176">
        <v>46065</v>
      </c>
      <c r="C675" s="172" t="s">
        <v>81</v>
      </c>
      <c r="D675" s="172" t="s">
        <v>276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46065</v>
      </c>
      <c r="K675" s="172" t="s">
        <v>85</v>
      </c>
      <c r="L675" s="172" t="s">
        <v>85</v>
      </c>
      <c r="M675" s="179">
        <v>0</v>
      </c>
      <c r="N675" s="177"/>
      <c r="O675" s="177"/>
      <c r="P675" s="180">
        <v>-36</v>
      </c>
    </row>
    <row r="676" spans="1:16" ht="19.5" hidden="1" customHeight="1">
      <c r="A676" s="172" t="s">
        <v>1889</v>
      </c>
      <c r="B676" s="176">
        <v>46065</v>
      </c>
      <c r="C676" s="172" t="s">
        <v>81</v>
      </c>
      <c r="D676" s="172" t="s">
        <v>276</v>
      </c>
      <c r="E676" s="172" t="s">
        <v>42</v>
      </c>
      <c r="F676" s="172" t="s">
        <v>89</v>
      </c>
      <c r="G676" s="172" t="s">
        <v>84</v>
      </c>
      <c r="H676" s="177">
        <v>1</v>
      </c>
      <c r="I676" s="178">
        <v>0</v>
      </c>
      <c r="J676" s="176">
        <v>46065</v>
      </c>
      <c r="K676" s="172" t="s">
        <v>85</v>
      </c>
      <c r="L676" s="172" t="s">
        <v>85</v>
      </c>
      <c r="M676" s="179">
        <v>0</v>
      </c>
      <c r="N676" s="177"/>
      <c r="O676" s="177"/>
      <c r="P676" s="180">
        <v>-48</v>
      </c>
    </row>
    <row r="677" spans="1:16" ht="19.5" hidden="1" customHeight="1">
      <c r="A677" s="172" t="s">
        <v>1890</v>
      </c>
      <c r="B677" s="176">
        <v>46065</v>
      </c>
      <c r="C677" s="172" t="s">
        <v>92</v>
      </c>
      <c r="D677" s="172" t="s">
        <v>24</v>
      </c>
      <c r="E677" s="172" t="s">
        <v>41</v>
      </c>
      <c r="F677" s="172" t="s">
        <v>83</v>
      </c>
      <c r="G677" s="172" t="s">
        <v>84</v>
      </c>
      <c r="H677" s="177">
        <v>1</v>
      </c>
      <c r="I677" s="178">
        <v>2350</v>
      </c>
      <c r="J677" s="176">
        <v>46063</v>
      </c>
      <c r="K677" s="172" t="s">
        <v>93</v>
      </c>
      <c r="L677" s="172" t="s">
        <v>94</v>
      </c>
      <c r="M677" s="179">
        <v>0.43</v>
      </c>
      <c r="N677" s="177"/>
      <c r="O677" s="177">
        <v>36</v>
      </c>
      <c r="P677" s="180">
        <v>-105.91</v>
      </c>
    </row>
    <row r="678" spans="1:16" ht="19.5" hidden="1" customHeight="1">
      <c r="A678" s="172" t="s">
        <v>1890</v>
      </c>
      <c r="B678" s="176">
        <v>46065</v>
      </c>
      <c r="C678" s="172" t="s">
        <v>100</v>
      </c>
      <c r="D678" s="172" t="s">
        <v>101</v>
      </c>
      <c r="E678" s="172" t="s">
        <v>41</v>
      </c>
      <c r="F678" s="172" t="s">
        <v>83</v>
      </c>
      <c r="G678" s="172" t="s">
        <v>84</v>
      </c>
      <c r="H678" s="177">
        <v>1</v>
      </c>
      <c r="I678" s="178">
        <v>2350</v>
      </c>
      <c r="J678" s="176">
        <v>46063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1078.0999999999999</v>
      </c>
    </row>
    <row r="679" spans="1:16" ht="19.5" hidden="1" customHeight="1">
      <c r="A679" s="172" t="s">
        <v>1890</v>
      </c>
      <c r="B679" s="176">
        <v>46065</v>
      </c>
      <c r="C679" s="172" t="s">
        <v>100</v>
      </c>
      <c r="D679" s="172" t="s">
        <v>102</v>
      </c>
      <c r="E679" s="172" t="s">
        <v>41</v>
      </c>
      <c r="F679" s="172" t="s">
        <v>83</v>
      </c>
      <c r="G679" s="172" t="s">
        <v>84</v>
      </c>
      <c r="H679" s="177">
        <v>1</v>
      </c>
      <c r="I679" s="178">
        <v>2350</v>
      </c>
      <c r="J679" s="176">
        <v>46063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10.78</v>
      </c>
    </row>
    <row r="680" spans="1:16" ht="19.5" hidden="1" customHeight="1">
      <c r="A680" s="172" t="s">
        <v>1890</v>
      </c>
      <c r="B680" s="176">
        <v>46065</v>
      </c>
      <c r="C680" s="172" t="s">
        <v>100</v>
      </c>
      <c r="D680" s="172" t="s">
        <v>103</v>
      </c>
      <c r="E680" s="172" t="s">
        <v>41</v>
      </c>
      <c r="F680" s="172" t="s">
        <v>83</v>
      </c>
      <c r="G680" s="172" t="s">
        <v>84</v>
      </c>
      <c r="H680" s="177">
        <v>1</v>
      </c>
      <c r="I680" s="178">
        <v>2350</v>
      </c>
      <c r="J680" s="176">
        <v>46063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1261.1199999999999</v>
      </c>
    </row>
    <row r="681" spans="1:16" ht="19.5" hidden="1" customHeight="1">
      <c r="A681" s="172" t="s">
        <v>1890</v>
      </c>
      <c r="B681" s="176">
        <v>46065</v>
      </c>
      <c r="C681" s="172" t="s">
        <v>104</v>
      </c>
      <c r="D681" s="172" t="s">
        <v>105</v>
      </c>
      <c r="E681" s="172" t="s">
        <v>41</v>
      </c>
      <c r="F681" s="172" t="s">
        <v>83</v>
      </c>
      <c r="G681" s="172" t="s">
        <v>84</v>
      </c>
      <c r="H681" s="177">
        <v>1</v>
      </c>
      <c r="I681" s="178">
        <v>2350</v>
      </c>
      <c r="J681" s="176">
        <v>46063</v>
      </c>
      <c r="K681" s="172" t="s">
        <v>93</v>
      </c>
      <c r="L681" s="172" t="s">
        <v>94</v>
      </c>
      <c r="M681" s="179">
        <v>0.43</v>
      </c>
      <c r="N681" s="177"/>
      <c r="O681" s="177"/>
      <c r="P681" s="180">
        <v>-1010.5</v>
      </c>
    </row>
    <row r="682" spans="1:16" ht="19.5" hidden="1" customHeight="1">
      <c r="A682" s="172" t="s">
        <v>1891</v>
      </c>
      <c r="B682" s="176">
        <v>46065</v>
      </c>
      <c r="C682" s="172" t="s">
        <v>92</v>
      </c>
      <c r="D682" s="172" t="s">
        <v>24</v>
      </c>
      <c r="E682" s="172" t="s">
        <v>60</v>
      </c>
      <c r="F682" s="172" t="s">
        <v>1426</v>
      </c>
      <c r="G682" s="172" t="s">
        <v>84</v>
      </c>
      <c r="H682" s="177">
        <v>1</v>
      </c>
      <c r="I682" s="178">
        <v>2400</v>
      </c>
      <c r="J682" s="176">
        <v>46063</v>
      </c>
      <c r="K682" s="172" t="s">
        <v>93</v>
      </c>
      <c r="L682" s="172" t="s">
        <v>94</v>
      </c>
      <c r="M682" s="179">
        <v>0.43</v>
      </c>
      <c r="N682" s="177"/>
      <c r="O682" s="177">
        <v>36</v>
      </c>
      <c r="P682" s="180">
        <v>-120.64</v>
      </c>
    </row>
    <row r="683" spans="1:16" ht="19.5" hidden="1" customHeight="1">
      <c r="A683" s="172" t="s">
        <v>1891</v>
      </c>
      <c r="B683" s="176">
        <v>46065</v>
      </c>
      <c r="C683" s="172" t="s">
        <v>100</v>
      </c>
      <c r="D683" s="172" t="s">
        <v>101</v>
      </c>
      <c r="E683" s="172" t="s">
        <v>60</v>
      </c>
      <c r="F683" s="172" t="s">
        <v>1426</v>
      </c>
      <c r="G683" s="172" t="s">
        <v>84</v>
      </c>
      <c r="H683" s="177">
        <v>1</v>
      </c>
      <c r="I683" s="178">
        <v>2400</v>
      </c>
      <c r="J683" s="176">
        <v>46063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957.14</v>
      </c>
    </row>
    <row r="684" spans="1:16" ht="19.5" hidden="1" customHeight="1">
      <c r="A684" s="172" t="s">
        <v>1891</v>
      </c>
      <c r="B684" s="176">
        <v>46065</v>
      </c>
      <c r="C684" s="172" t="s">
        <v>100</v>
      </c>
      <c r="D684" s="172" t="s">
        <v>102</v>
      </c>
      <c r="E684" s="172" t="s">
        <v>60</v>
      </c>
      <c r="F684" s="172" t="s">
        <v>1426</v>
      </c>
      <c r="G684" s="172" t="s">
        <v>84</v>
      </c>
      <c r="H684" s="177">
        <v>1</v>
      </c>
      <c r="I684" s="178">
        <v>2400</v>
      </c>
      <c r="J684" s="176">
        <v>46063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9.57</v>
      </c>
    </row>
    <row r="685" spans="1:16" ht="19.5" hidden="1" customHeight="1">
      <c r="A685" s="172" t="s">
        <v>1891</v>
      </c>
      <c r="B685" s="176">
        <v>46065</v>
      </c>
      <c r="C685" s="172" t="s">
        <v>100</v>
      </c>
      <c r="D685" s="172" t="s">
        <v>103</v>
      </c>
      <c r="E685" s="172" t="s">
        <v>60</v>
      </c>
      <c r="F685" s="172" t="s">
        <v>1426</v>
      </c>
      <c r="G685" s="172" t="s">
        <v>84</v>
      </c>
      <c r="H685" s="177">
        <v>1</v>
      </c>
      <c r="I685" s="178">
        <v>2400</v>
      </c>
      <c r="J685" s="176">
        <v>46063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1433.29</v>
      </c>
    </row>
    <row r="686" spans="1:16" ht="19.5" hidden="1" customHeight="1">
      <c r="A686" s="172" t="s">
        <v>1891</v>
      </c>
      <c r="B686" s="176">
        <v>46065</v>
      </c>
      <c r="C686" s="172" t="s">
        <v>104</v>
      </c>
      <c r="D686" s="172" t="s">
        <v>105</v>
      </c>
      <c r="E686" s="172" t="s">
        <v>60</v>
      </c>
      <c r="F686" s="172" t="s">
        <v>1426</v>
      </c>
      <c r="G686" s="172" t="s">
        <v>84</v>
      </c>
      <c r="H686" s="177">
        <v>1</v>
      </c>
      <c r="I686" s="178">
        <v>2400</v>
      </c>
      <c r="J686" s="176">
        <v>46063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-1032</v>
      </c>
    </row>
    <row r="687" spans="1:16" ht="19.5" hidden="1" customHeight="1">
      <c r="A687" s="172" t="s">
        <v>1891</v>
      </c>
      <c r="B687" s="176">
        <v>46065</v>
      </c>
      <c r="C687" s="172" t="s">
        <v>81</v>
      </c>
      <c r="D687" s="172" t="s">
        <v>95</v>
      </c>
      <c r="E687" s="172" t="s">
        <v>60</v>
      </c>
      <c r="F687" s="172" t="s">
        <v>1426</v>
      </c>
      <c r="G687" s="172" t="s">
        <v>84</v>
      </c>
      <c r="H687" s="177">
        <v>1</v>
      </c>
      <c r="I687" s="178">
        <v>2400</v>
      </c>
      <c r="J687" s="176">
        <v>46063</v>
      </c>
      <c r="K687" s="172" t="s">
        <v>93</v>
      </c>
      <c r="L687" s="172" t="s">
        <v>94</v>
      </c>
      <c r="M687" s="179">
        <v>0.43</v>
      </c>
      <c r="N687" s="177"/>
      <c r="O687" s="177"/>
      <c r="P687" s="180">
        <v>-16.38</v>
      </c>
    </row>
    <row r="688" spans="1:16" ht="19.5" hidden="1" customHeight="1">
      <c r="A688" s="172" t="s">
        <v>1890</v>
      </c>
      <c r="B688" s="176">
        <v>46065</v>
      </c>
      <c r="C688" s="172" t="s">
        <v>81</v>
      </c>
      <c r="D688" s="172" t="s">
        <v>82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0</v>
      </c>
      <c r="J688" s="176">
        <v>46063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-20.48</v>
      </c>
    </row>
    <row r="689" spans="1:16" ht="19.5" hidden="1" customHeight="1">
      <c r="A689" s="172" t="s">
        <v>1892</v>
      </c>
      <c r="B689" s="176">
        <v>46065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46060</v>
      </c>
      <c r="K689" s="172" t="s">
        <v>93</v>
      </c>
      <c r="L689" s="172" t="s">
        <v>94</v>
      </c>
      <c r="M689" s="179">
        <v>0</v>
      </c>
      <c r="N689" s="177"/>
      <c r="O689" s="177">
        <v>39</v>
      </c>
      <c r="P689" s="180">
        <v>-56.94</v>
      </c>
    </row>
    <row r="690" spans="1:16" ht="19.5" hidden="1" customHeight="1">
      <c r="A690" s="172" t="s">
        <v>1892</v>
      </c>
      <c r="B690" s="176">
        <v>46065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46060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-20.260000000000002</v>
      </c>
    </row>
    <row r="691" spans="1:16" ht="19.5" hidden="1" customHeight="1">
      <c r="A691" s="172" t="s">
        <v>1893</v>
      </c>
      <c r="B691" s="176">
        <v>46065</v>
      </c>
      <c r="C691" s="172" t="s">
        <v>92</v>
      </c>
      <c r="D691" s="172" t="s">
        <v>24</v>
      </c>
      <c r="E691" s="172" t="s">
        <v>42</v>
      </c>
      <c r="F691" s="172" t="s">
        <v>89</v>
      </c>
      <c r="G691" s="172" t="s">
        <v>84</v>
      </c>
      <c r="H691" s="177">
        <v>1</v>
      </c>
      <c r="I691" s="178">
        <v>2350</v>
      </c>
      <c r="J691" s="176">
        <v>46063</v>
      </c>
      <c r="K691" s="172" t="s">
        <v>93</v>
      </c>
      <c r="L691" s="172" t="s">
        <v>94</v>
      </c>
      <c r="M691" s="179">
        <v>0.43</v>
      </c>
      <c r="N691" s="177"/>
      <c r="O691" s="177">
        <v>36</v>
      </c>
      <c r="P691" s="180">
        <v>-105.91</v>
      </c>
    </row>
    <row r="692" spans="1:16" ht="19.5" hidden="1" customHeight="1">
      <c r="A692" s="172" t="s">
        <v>1893</v>
      </c>
      <c r="B692" s="176">
        <v>46065</v>
      </c>
      <c r="C692" s="172" t="s">
        <v>100</v>
      </c>
      <c r="D692" s="172" t="s">
        <v>101</v>
      </c>
      <c r="E692" s="172" t="s">
        <v>42</v>
      </c>
      <c r="F692" s="172" t="s">
        <v>89</v>
      </c>
      <c r="G692" s="172" t="s">
        <v>84</v>
      </c>
      <c r="H692" s="177">
        <v>1</v>
      </c>
      <c r="I692" s="178">
        <v>2350</v>
      </c>
      <c r="J692" s="176">
        <v>46063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826.67</v>
      </c>
    </row>
    <row r="693" spans="1:16" ht="19.5" hidden="1" customHeight="1">
      <c r="A693" s="172" t="s">
        <v>1893</v>
      </c>
      <c r="B693" s="176">
        <v>46065</v>
      </c>
      <c r="C693" s="172" t="s">
        <v>100</v>
      </c>
      <c r="D693" s="172" t="s">
        <v>102</v>
      </c>
      <c r="E693" s="172" t="s">
        <v>42</v>
      </c>
      <c r="F693" s="172" t="s">
        <v>89</v>
      </c>
      <c r="G693" s="172" t="s">
        <v>84</v>
      </c>
      <c r="H693" s="177">
        <v>1</v>
      </c>
      <c r="I693" s="178">
        <v>2350</v>
      </c>
      <c r="J693" s="176">
        <v>46063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8.27</v>
      </c>
    </row>
    <row r="694" spans="1:16" ht="19.5" hidden="1" customHeight="1">
      <c r="A694" s="172" t="s">
        <v>1893</v>
      </c>
      <c r="B694" s="176">
        <v>46065</v>
      </c>
      <c r="C694" s="172" t="s">
        <v>100</v>
      </c>
      <c r="D694" s="172" t="s">
        <v>103</v>
      </c>
      <c r="E694" s="172" t="s">
        <v>42</v>
      </c>
      <c r="F694" s="172" t="s">
        <v>89</v>
      </c>
      <c r="G694" s="172" t="s">
        <v>84</v>
      </c>
      <c r="H694" s="177">
        <v>1</v>
      </c>
      <c r="I694" s="178">
        <v>2350</v>
      </c>
      <c r="J694" s="176">
        <v>46063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1515.06</v>
      </c>
    </row>
    <row r="695" spans="1:16" ht="19.5" hidden="1" customHeight="1">
      <c r="A695" s="172" t="s">
        <v>1893</v>
      </c>
      <c r="B695" s="176">
        <v>46065</v>
      </c>
      <c r="C695" s="172" t="s">
        <v>104</v>
      </c>
      <c r="D695" s="172" t="s">
        <v>105</v>
      </c>
      <c r="E695" s="172" t="s">
        <v>42</v>
      </c>
      <c r="F695" s="172" t="s">
        <v>89</v>
      </c>
      <c r="G695" s="172" t="s">
        <v>84</v>
      </c>
      <c r="H695" s="177">
        <v>1</v>
      </c>
      <c r="I695" s="178">
        <v>2350</v>
      </c>
      <c r="J695" s="176">
        <v>46063</v>
      </c>
      <c r="K695" s="172" t="s">
        <v>93</v>
      </c>
      <c r="L695" s="172" t="s">
        <v>94</v>
      </c>
      <c r="M695" s="179">
        <v>0.43</v>
      </c>
      <c r="N695" s="177"/>
      <c r="O695" s="177"/>
      <c r="P695" s="180">
        <v>-1010.5</v>
      </c>
    </row>
    <row r="696" spans="1:16" ht="19.5" hidden="1" customHeight="1">
      <c r="A696" s="172" t="s">
        <v>1893</v>
      </c>
      <c r="B696" s="176">
        <v>46065</v>
      </c>
      <c r="C696" s="172" t="s">
        <v>81</v>
      </c>
      <c r="D696" s="172" t="s">
        <v>95</v>
      </c>
      <c r="E696" s="172" t="s">
        <v>42</v>
      </c>
      <c r="F696" s="172" t="s">
        <v>89</v>
      </c>
      <c r="G696" s="172" t="s">
        <v>84</v>
      </c>
      <c r="H696" s="177">
        <v>1</v>
      </c>
      <c r="I696" s="178">
        <v>2350</v>
      </c>
      <c r="J696" s="176">
        <v>46063</v>
      </c>
      <c r="K696" s="172" t="s">
        <v>93</v>
      </c>
      <c r="L696" s="172" t="s">
        <v>94</v>
      </c>
      <c r="M696" s="179">
        <v>0.43</v>
      </c>
      <c r="N696" s="177"/>
      <c r="O696" s="177"/>
      <c r="P696" s="180">
        <v>-21.5</v>
      </c>
    </row>
    <row r="697" spans="1:16" ht="19.5" hidden="1" customHeight="1">
      <c r="A697" s="172" t="s">
        <v>1892</v>
      </c>
      <c r="B697" s="176">
        <v>46065</v>
      </c>
      <c r="C697" s="172" t="s">
        <v>92</v>
      </c>
      <c r="D697" s="172" t="s">
        <v>96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0</v>
      </c>
      <c r="J697" s="176">
        <v>46060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0</v>
      </c>
    </row>
    <row r="698" spans="1:16" ht="19.5" hidden="1" customHeight="1">
      <c r="A698" s="172" t="s">
        <v>1892</v>
      </c>
      <c r="B698" s="176">
        <v>46065</v>
      </c>
      <c r="C698" s="172" t="s">
        <v>92</v>
      </c>
      <c r="D698" s="172" t="s">
        <v>97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0</v>
      </c>
      <c r="J698" s="176">
        <v>46060</v>
      </c>
      <c r="K698" s="172" t="s">
        <v>93</v>
      </c>
      <c r="L698" s="172" t="s">
        <v>94</v>
      </c>
      <c r="M698" s="179">
        <v>0</v>
      </c>
      <c r="N698" s="177"/>
      <c r="O698" s="177"/>
      <c r="P698" s="180">
        <v>-56.94</v>
      </c>
    </row>
    <row r="699" spans="1:16" ht="19.5" hidden="1" customHeight="1">
      <c r="A699" s="172" t="s">
        <v>1892</v>
      </c>
      <c r="B699" s="176">
        <v>46065</v>
      </c>
      <c r="C699" s="172" t="s">
        <v>81</v>
      </c>
      <c r="D699" s="172" t="s">
        <v>98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0</v>
      </c>
      <c r="J699" s="176">
        <v>46060</v>
      </c>
      <c r="K699" s="172" t="s">
        <v>93</v>
      </c>
      <c r="L699" s="172" t="s">
        <v>94</v>
      </c>
      <c r="M699" s="179">
        <v>0</v>
      </c>
      <c r="N699" s="177"/>
      <c r="O699" s="177"/>
      <c r="P699" s="180">
        <v>-15</v>
      </c>
    </row>
    <row r="700" spans="1:16" ht="19.5" hidden="1" customHeight="1">
      <c r="A700" s="172" t="s">
        <v>1891</v>
      </c>
      <c r="B700" s="176">
        <v>46065</v>
      </c>
      <c r="C700" s="172" t="s">
        <v>81</v>
      </c>
      <c r="D700" s="172" t="s">
        <v>82</v>
      </c>
      <c r="E700" s="172" t="s">
        <v>60</v>
      </c>
      <c r="F700" s="172" t="s">
        <v>1426</v>
      </c>
      <c r="G700" s="172" t="s">
        <v>84</v>
      </c>
      <c r="H700" s="177">
        <v>1</v>
      </c>
      <c r="I700" s="178">
        <v>0</v>
      </c>
      <c r="J700" s="176">
        <v>46063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-18.190000000000001</v>
      </c>
    </row>
    <row r="701" spans="1:16" ht="19.5" hidden="1" customHeight="1">
      <c r="A701" s="172" t="s">
        <v>1893</v>
      </c>
      <c r="B701" s="176">
        <v>46065</v>
      </c>
      <c r="C701" s="172" t="s">
        <v>81</v>
      </c>
      <c r="D701" s="172" t="s">
        <v>82</v>
      </c>
      <c r="E701" s="172" t="s">
        <v>42</v>
      </c>
      <c r="F701" s="172" t="s">
        <v>89</v>
      </c>
      <c r="G701" s="172" t="s">
        <v>84</v>
      </c>
      <c r="H701" s="177">
        <v>1</v>
      </c>
      <c r="I701" s="178">
        <v>0</v>
      </c>
      <c r="J701" s="176">
        <v>46063</v>
      </c>
      <c r="K701" s="172" t="s">
        <v>85</v>
      </c>
      <c r="L701" s="172" t="s">
        <v>85</v>
      </c>
      <c r="M701" s="179">
        <v>0</v>
      </c>
      <c r="N701" s="177"/>
      <c r="O701" s="177"/>
      <c r="P701" s="180">
        <v>-15.71</v>
      </c>
    </row>
    <row r="702" spans="1:16" ht="19.5" hidden="1" customHeight="1">
      <c r="A702" s="172" t="s">
        <v>1894</v>
      </c>
      <c r="B702" s="176">
        <v>46065</v>
      </c>
      <c r="C702" s="172" t="s">
        <v>92</v>
      </c>
      <c r="D702" s="172" t="s">
        <v>24</v>
      </c>
      <c r="E702" s="172" t="s">
        <v>42</v>
      </c>
      <c r="F702" s="172" t="s">
        <v>89</v>
      </c>
      <c r="G702" s="172" t="s">
        <v>84</v>
      </c>
      <c r="H702" s="177">
        <v>1</v>
      </c>
      <c r="I702" s="178">
        <v>2350</v>
      </c>
      <c r="J702" s="176">
        <v>46064</v>
      </c>
      <c r="K702" s="172" t="s">
        <v>93</v>
      </c>
      <c r="L702" s="172" t="s">
        <v>94</v>
      </c>
      <c r="M702" s="179">
        <v>0.43</v>
      </c>
      <c r="N702" s="177"/>
      <c r="O702" s="177">
        <v>37</v>
      </c>
      <c r="P702" s="180">
        <v>-112.48</v>
      </c>
    </row>
    <row r="703" spans="1:16" ht="19.5" hidden="1" customHeight="1">
      <c r="A703" s="172" t="s">
        <v>1894</v>
      </c>
      <c r="B703" s="176">
        <v>46065</v>
      </c>
      <c r="C703" s="172" t="s">
        <v>100</v>
      </c>
      <c r="D703" s="172" t="s">
        <v>101</v>
      </c>
      <c r="E703" s="172" t="s">
        <v>42</v>
      </c>
      <c r="F703" s="172" t="s">
        <v>89</v>
      </c>
      <c r="G703" s="172" t="s">
        <v>84</v>
      </c>
      <c r="H703" s="177">
        <v>1</v>
      </c>
      <c r="I703" s="178">
        <v>2350</v>
      </c>
      <c r="J703" s="176">
        <v>46064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977.14</v>
      </c>
    </row>
    <row r="704" spans="1:16" ht="19.5" hidden="1" customHeight="1">
      <c r="A704" s="172" t="s">
        <v>1894</v>
      </c>
      <c r="B704" s="176">
        <v>46065</v>
      </c>
      <c r="C704" s="172" t="s">
        <v>100</v>
      </c>
      <c r="D704" s="172" t="s">
        <v>102</v>
      </c>
      <c r="E704" s="172" t="s">
        <v>42</v>
      </c>
      <c r="F704" s="172" t="s">
        <v>89</v>
      </c>
      <c r="G704" s="172" t="s">
        <v>84</v>
      </c>
      <c r="H704" s="177">
        <v>1</v>
      </c>
      <c r="I704" s="178">
        <v>2350</v>
      </c>
      <c r="J704" s="176">
        <v>46064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9.77</v>
      </c>
    </row>
    <row r="705" spans="1:16" ht="19.5" hidden="1" customHeight="1">
      <c r="A705" s="172" t="s">
        <v>1894</v>
      </c>
      <c r="B705" s="176">
        <v>46065</v>
      </c>
      <c r="C705" s="172" t="s">
        <v>100</v>
      </c>
      <c r="D705" s="172" t="s">
        <v>103</v>
      </c>
      <c r="E705" s="172" t="s">
        <v>42</v>
      </c>
      <c r="F705" s="172" t="s">
        <v>89</v>
      </c>
      <c r="G705" s="172" t="s">
        <v>84</v>
      </c>
      <c r="H705" s="177">
        <v>1</v>
      </c>
      <c r="I705" s="178">
        <v>2350</v>
      </c>
      <c r="J705" s="176">
        <v>46064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1363.09</v>
      </c>
    </row>
    <row r="706" spans="1:16" ht="19.5" hidden="1" customHeight="1">
      <c r="A706" s="172" t="s">
        <v>1894</v>
      </c>
      <c r="B706" s="176">
        <v>46065</v>
      </c>
      <c r="C706" s="172" t="s">
        <v>104</v>
      </c>
      <c r="D706" s="172" t="s">
        <v>105</v>
      </c>
      <c r="E706" s="172" t="s">
        <v>42</v>
      </c>
      <c r="F706" s="172" t="s">
        <v>89</v>
      </c>
      <c r="G706" s="172" t="s">
        <v>84</v>
      </c>
      <c r="H706" s="177">
        <v>1</v>
      </c>
      <c r="I706" s="178">
        <v>2350</v>
      </c>
      <c r="J706" s="176">
        <v>46064</v>
      </c>
      <c r="K706" s="172" t="s">
        <v>93</v>
      </c>
      <c r="L706" s="172" t="s">
        <v>94</v>
      </c>
      <c r="M706" s="179">
        <v>0.43</v>
      </c>
      <c r="N706" s="177"/>
      <c r="O706" s="177"/>
      <c r="P706" s="180">
        <v>-1010.5</v>
      </c>
    </row>
    <row r="707" spans="1:16" ht="19.5" hidden="1" customHeight="1">
      <c r="A707" s="172" t="s">
        <v>1894</v>
      </c>
      <c r="B707" s="176">
        <v>46065</v>
      </c>
      <c r="C707" s="172" t="s">
        <v>81</v>
      </c>
      <c r="D707" s="172" t="s">
        <v>95</v>
      </c>
      <c r="E707" s="172" t="s">
        <v>42</v>
      </c>
      <c r="F707" s="172" t="s">
        <v>89</v>
      </c>
      <c r="G707" s="172" t="s">
        <v>84</v>
      </c>
      <c r="H707" s="177">
        <v>1</v>
      </c>
      <c r="I707" s="178">
        <v>2350</v>
      </c>
      <c r="J707" s="176">
        <v>46064</v>
      </c>
      <c r="K707" s="172" t="s">
        <v>93</v>
      </c>
      <c r="L707" s="172" t="s">
        <v>94</v>
      </c>
      <c r="M707" s="179">
        <v>0.43</v>
      </c>
      <c r="N707" s="177"/>
      <c r="O707" s="177"/>
      <c r="P707" s="180">
        <v>-19.809999999999999</v>
      </c>
    </row>
    <row r="708" spans="1:16" ht="19.5" hidden="1" customHeight="1">
      <c r="A708" s="172" t="s">
        <v>1895</v>
      </c>
      <c r="B708" s="176">
        <v>46065</v>
      </c>
      <c r="C708" s="172" t="s">
        <v>92</v>
      </c>
      <c r="D708" s="172" t="s">
        <v>24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2350</v>
      </c>
      <c r="J708" s="176">
        <v>46063</v>
      </c>
      <c r="K708" s="172" t="s">
        <v>93</v>
      </c>
      <c r="L708" s="172" t="s">
        <v>94</v>
      </c>
      <c r="M708" s="179">
        <v>0.43</v>
      </c>
      <c r="N708" s="177"/>
      <c r="O708" s="177">
        <v>36</v>
      </c>
      <c r="P708" s="180">
        <v>-119.74</v>
      </c>
    </row>
    <row r="709" spans="1:16" ht="19.5" hidden="1" customHeight="1">
      <c r="A709" s="172" t="s">
        <v>1895</v>
      </c>
      <c r="B709" s="176">
        <v>46065</v>
      </c>
      <c r="C709" s="172" t="s">
        <v>100</v>
      </c>
      <c r="D709" s="172" t="s">
        <v>101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2350</v>
      </c>
      <c r="J709" s="176">
        <v>46063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991.43</v>
      </c>
    </row>
    <row r="710" spans="1:16" ht="19.5" hidden="1" customHeight="1">
      <c r="A710" s="172" t="s">
        <v>1895</v>
      </c>
      <c r="B710" s="176">
        <v>46065</v>
      </c>
      <c r="C710" s="172" t="s">
        <v>100</v>
      </c>
      <c r="D710" s="172" t="s">
        <v>102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2350</v>
      </c>
      <c r="J710" s="176">
        <v>46063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9.91</v>
      </c>
    </row>
    <row r="711" spans="1:16" ht="19.5" hidden="1" customHeight="1">
      <c r="A711" s="172" t="s">
        <v>1895</v>
      </c>
      <c r="B711" s="176">
        <v>46065</v>
      </c>
      <c r="C711" s="172" t="s">
        <v>100</v>
      </c>
      <c r="D711" s="172" t="s">
        <v>103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2350</v>
      </c>
      <c r="J711" s="176">
        <v>46063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1348.66</v>
      </c>
    </row>
    <row r="712" spans="1:16" ht="19.5" hidden="1" customHeight="1">
      <c r="A712" s="172" t="s">
        <v>1895</v>
      </c>
      <c r="B712" s="176">
        <v>46065</v>
      </c>
      <c r="C712" s="172" t="s">
        <v>104</v>
      </c>
      <c r="D712" s="172" t="s">
        <v>105</v>
      </c>
      <c r="E712" s="172" t="s">
        <v>52</v>
      </c>
      <c r="F712" s="172" t="s">
        <v>90</v>
      </c>
      <c r="G712" s="172" t="s">
        <v>84</v>
      </c>
      <c r="H712" s="177">
        <v>1</v>
      </c>
      <c r="I712" s="178">
        <v>2350</v>
      </c>
      <c r="J712" s="176">
        <v>46063</v>
      </c>
      <c r="K712" s="172" t="s">
        <v>93</v>
      </c>
      <c r="L712" s="172" t="s">
        <v>94</v>
      </c>
      <c r="M712" s="179">
        <v>0.43</v>
      </c>
      <c r="N712" s="177"/>
      <c r="O712" s="177"/>
      <c r="P712" s="180">
        <v>-1010.5</v>
      </c>
    </row>
    <row r="713" spans="1:16" ht="19.5" hidden="1" customHeight="1">
      <c r="A713" s="172" t="s">
        <v>1895</v>
      </c>
      <c r="B713" s="176">
        <v>46065</v>
      </c>
      <c r="C713" s="172" t="s">
        <v>81</v>
      </c>
      <c r="D713" s="172" t="s">
        <v>95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2350</v>
      </c>
      <c r="J713" s="176">
        <v>46063</v>
      </c>
      <c r="K713" s="172" t="s">
        <v>93</v>
      </c>
      <c r="L713" s="172" t="s">
        <v>94</v>
      </c>
      <c r="M713" s="179">
        <v>0.43</v>
      </c>
      <c r="N713" s="177"/>
      <c r="O713" s="177"/>
      <c r="P713" s="180">
        <v>-14.89</v>
      </c>
    </row>
    <row r="714" spans="1:16" ht="19.5" hidden="1" customHeight="1">
      <c r="A714" s="172" t="s">
        <v>1896</v>
      </c>
      <c r="B714" s="176">
        <v>46065</v>
      </c>
      <c r="C714" s="172" t="s">
        <v>92</v>
      </c>
      <c r="D714" s="172" t="s">
        <v>24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2350</v>
      </c>
      <c r="J714" s="176">
        <v>46061</v>
      </c>
      <c r="K714" s="172" t="s">
        <v>93</v>
      </c>
      <c r="L714" s="172" t="s">
        <v>94</v>
      </c>
      <c r="M714" s="179">
        <v>0.43</v>
      </c>
      <c r="N714" s="177"/>
      <c r="O714" s="177">
        <v>39</v>
      </c>
      <c r="P714" s="180">
        <v>-140.66999999999999</v>
      </c>
    </row>
    <row r="715" spans="1:16" ht="19.5" hidden="1" customHeight="1">
      <c r="A715" s="172" t="s">
        <v>1896</v>
      </c>
      <c r="B715" s="176">
        <v>46065</v>
      </c>
      <c r="C715" s="172" t="s">
        <v>100</v>
      </c>
      <c r="D715" s="172" t="s">
        <v>101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2350</v>
      </c>
      <c r="J715" s="176">
        <v>46061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971.43</v>
      </c>
    </row>
    <row r="716" spans="1:16" ht="19.5" hidden="1" customHeight="1">
      <c r="A716" s="172" t="s">
        <v>1896</v>
      </c>
      <c r="B716" s="176">
        <v>46065</v>
      </c>
      <c r="C716" s="172" t="s">
        <v>100</v>
      </c>
      <c r="D716" s="172" t="s">
        <v>102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2350</v>
      </c>
      <c r="J716" s="176">
        <v>46061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9.7100000000000009</v>
      </c>
    </row>
    <row r="717" spans="1:16" ht="19.5" hidden="1" customHeight="1">
      <c r="A717" s="172" t="s">
        <v>1896</v>
      </c>
      <c r="B717" s="176">
        <v>46065</v>
      </c>
      <c r="C717" s="172" t="s">
        <v>100</v>
      </c>
      <c r="D717" s="172" t="s">
        <v>103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2350</v>
      </c>
      <c r="J717" s="176">
        <v>46061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1368.86</v>
      </c>
    </row>
    <row r="718" spans="1:16" ht="19.5" hidden="1" customHeight="1">
      <c r="A718" s="172" t="s">
        <v>1896</v>
      </c>
      <c r="B718" s="176">
        <v>46065</v>
      </c>
      <c r="C718" s="172" t="s">
        <v>104</v>
      </c>
      <c r="D718" s="172" t="s">
        <v>105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2350</v>
      </c>
      <c r="J718" s="176">
        <v>46061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-1010.5</v>
      </c>
    </row>
    <row r="719" spans="1:16" ht="19.5" hidden="1" customHeight="1">
      <c r="A719" s="172" t="s">
        <v>1894</v>
      </c>
      <c r="B719" s="176">
        <v>46065</v>
      </c>
      <c r="C719" s="172" t="s">
        <v>81</v>
      </c>
      <c r="D719" s="172" t="s">
        <v>82</v>
      </c>
      <c r="E719" s="172" t="s">
        <v>42</v>
      </c>
      <c r="F719" s="172" t="s">
        <v>89</v>
      </c>
      <c r="G719" s="172" t="s">
        <v>84</v>
      </c>
      <c r="H719" s="177">
        <v>1</v>
      </c>
      <c r="I719" s="178">
        <v>0</v>
      </c>
      <c r="J719" s="176">
        <v>46064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-18.57</v>
      </c>
    </row>
    <row r="720" spans="1:16" ht="19.5" hidden="1" customHeight="1">
      <c r="A720" s="172" t="s">
        <v>1897</v>
      </c>
      <c r="B720" s="176">
        <v>46065</v>
      </c>
      <c r="C720" s="172" t="s">
        <v>92</v>
      </c>
      <c r="D720" s="172" t="s">
        <v>24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0</v>
      </c>
      <c r="J720" s="176">
        <v>46058</v>
      </c>
      <c r="K720" s="172" t="s">
        <v>93</v>
      </c>
      <c r="L720" s="172" t="s">
        <v>94</v>
      </c>
      <c r="M720" s="179">
        <v>0</v>
      </c>
      <c r="N720" s="177"/>
      <c r="O720" s="177">
        <v>39</v>
      </c>
      <c r="P720" s="180">
        <v>-46.77</v>
      </c>
    </row>
    <row r="721" spans="1:16" ht="19.5" hidden="1" customHeight="1">
      <c r="A721" s="172" t="s">
        <v>1897</v>
      </c>
      <c r="B721" s="176">
        <v>46065</v>
      </c>
      <c r="C721" s="172" t="s">
        <v>81</v>
      </c>
      <c r="D721" s="172" t="s">
        <v>95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0</v>
      </c>
      <c r="J721" s="176">
        <v>46058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-14.12</v>
      </c>
    </row>
    <row r="722" spans="1:16" ht="19.5" hidden="1" customHeight="1">
      <c r="A722" s="172" t="s">
        <v>1897</v>
      </c>
      <c r="B722" s="176">
        <v>46065</v>
      </c>
      <c r="C722" s="172" t="s">
        <v>92</v>
      </c>
      <c r="D722" s="172" t="s">
        <v>96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0</v>
      </c>
      <c r="J722" s="176">
        <v>46058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0</v>
      </c>
    </row>
    <row r="723" spans="1:16" ht="19.5" hidden="1" customHeight="1">
      <c r="A723" s="172" t="s">
        <v>1897</v>
      </c>
      <c r="B723" s="176">
        <v>46065</v>
      </c>
      <c r="C723" s="172" t="s">
        <v>92</v>
      </c>
      <c r="D723" s="172" t="s">
        <v>97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0</v>
      </c>
      <c r="J723" s="176">
        <v>46058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-46.77</v>
      </c>
    </row>
    <row r="724" spans="1:16" ht="19.5" hidden="1" customHeight="1">
      <c r="A724" s="172" t="s">
        <v>1897</v>
      </c>
      <c r="B724" s="176">
        <v>46065</v>
      </c>
      <c r="C724" s="172" t="s">
        <v>81</v>
      </c>
      <c r="D724" s="172" t="s">
        <v>98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0</v>
      </c>
      <c r="J724" s="176">
        <v>46058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-15</v>
      </c>
    </row>
    <row r="725" spans="1:16" ht="19.5" hidden="1" customHeight="1">
      <c r="A725" s="172" t="s">
        <v>1898</v>
      </c>
      <c r="B725" s="176">
        <v>46065</v>
      </c>
      <c r="C725" s="172" t="s">
        <v>92</v>
      </c>
      <c r="D725" s="172" t="s">
        <v>24</v>
      </c>
      <c r="E725" s="172" t="s">
        <v>58</v>
      </c>
      <c r="F725" s="172" t="s">
        <v>1300</v>
      </c>
      <c r="G725" s="172" t="s">
        <v>84</v>
      </c>
      <c r="H725" s="177">
        <v>1</v>
      </c>
      <c r="I725" s="178">
        <v>2400</v>
      </c>
      <c r="J725" s="176">
        <v>46063</v>
      </c>
      <c r="K725" s="172" t="s">
        <v>93</v>
      </c>
      <c r="L725" s="172" t="s">
        <v>94</v>
      </c>
      <c r="M725" s="179">
        <v>0.43</v>
      </c>
      <c r="N725" s="177"/>
      <c r="O725" s="177">
        <v>36</v>
      </c>
      <c r="P725" s="180">
        <v>-120.64</v>
      </c>
    </row>
    <row r="726" spans="1:16" ht="19.5" hidden="1" customHeight="1">
      <c r="A726" s="172" t="s">
        <v>1898</v>
      </c>
      <c r="B726" s="176">
        <v>46065</v>
      </c>
      <c r="C726" s="172" t="s">
        <v>100</v>
      </c>
      <c r="D726" s="172" t="s">
        <v>101</v>
      </c>
      <c r="E726" s="172" t="s">
        <v>58</v>
      </c>
      <c r="F726" s="172" t="s">
        <v>1300</v>
      </c>
      <c r="G726" s="172" t="s">
        <v>84</v>
      </c>
      <c r="H726" s="177">
        <v>1</v>
      </c>
      <c r="I726" s="178">
        <v>2400</v>
      </c>
      <c r="J726" s="176">
        <v>46063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1415.24</v>
      </c>
    </row>
    <row r="727" spans="1:16" ht="19.5" hidden="1" customHeight="1">
      <c r="A727" s="172" t="s">
        <v>1898</v>
      </c>
      <c r="B727" s="176">
        <v>46065</v>
      </c>
      <c r="C727" s="172" t="s">
        <v>100</v>
      </c>
      <c r="D727" s="172" t="s">
        <v>102</v>
      </c>
      <c r="E727" s="172" t="s">
        <v>58</v>
      </c>
      <c r="F727" s="172" t="s">
        <v>1300</v>
      </c>
      <c r="G727" s="172" t="s">
        <v>84</v>
      </c>
      <c r="H727" s="177">
        <v>1</v>
      </c>
      <c r="I727" s="178">
        <v>2400</v>
      </c>
      <c r="J727" s="176">
        <v>46063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14.15</v>
      </c>
    </row>
    <row r="728" spans="1:16" ht="19.5" hidden="1" customHeight="1">
      <c r="A728" s="172" t="s">
        <v>1898</v>
      </c>
      <c r="B728" s="176">
        <v>46065</v>
      </c>
      <c r="C728" s="172" t="s">
        <v>100</v>
      </c>
      <c r="D728" s="172" t="s">
        <v>103</v>
      </c>
      <c r="E728" s="172" t="s">
        <v>58</v>
      </c>
      <c r="F728" s="172" t="s">
        <v>1300</v>
      </c>
      <c r="G728" s="172" t="s">
        <v>84</v>
      </c>
      <c r="H728" s="177">
        <v>1</v>
      </c>
      <c r="I728" s="178">
        <v>2400</v>
      </c>
      <c r="J728" s="176">
        <v>46063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970.61</v>
      </c>
    </row>
    <row r="729" spans="1:16" ht="19.5" hidden="1" customHeight="1">
      <c r="A729" s="172" t="s">
        <v>1898</v>
      </c>
      <c r="B729" s="176">
        <v>46065</v>
      </c>
      <c r="C729" s="172" t="s">
        <v>104</v>
      </c>
      <c r="D729" s="172" t="s">
        <v>105</v>
      </c>
      <c r="E729" s="172" t="s">
        <v>58</v>
      </c>
      <c r="F729" s="172" t="s">
        <v>1300</v>
      </c>
      <c r="G729" s="172" t="s">
        <v>84</v>
      </c>
      <c r="H729" s="177">
        <v>1</v>
      </c>
      <c r="I729" s="178">
        <v>2400</v>
      </c>
      <c r="J729" s="176">
        <v>46063</v>
      </c>
      <c r="K729" s="172" t="s">
        <v>93</v>
      </c>
      <c r="L729" s="172" t="s">
        <v>94</v>
      </c>
      <c r="M729" s="179">
        <v>0.43</v>
      </c>
      <c r="N729" s="177"/>
      <c r="O729" s="177"/>
      <c r="P729" s="180">
        <v>-1032</v>
      </c>
    </row>
    <row r="730" spans="1:16" ht="19.5" hidden="1" customHeight="1">
      <c r="A730" s="172" t="s">
        <v>1898</v>
      </c>
      <c r="B730" s="176">
        <v>46065</v>
      </c>
      <c r="C730" s="172" t="s">
        <v>81</v>
      </c>
      <c r="D730" s="172" t="s">
        <v>95</v>
      </c>
      <c r="E730" s="172" t="s">
        <v>58</v>
      </c>
      <c r="F730" s="172" t="s">
        <v>1300</v>
      </c>
      <c r="G730" s="172" t="s">
        <v>84</v>
      </c>
      <c r="H730" s="177">
        <v>1</v>
      </c>
      <c r="I730" s="178">
        <v>2400</v>
      </c>
      <c r="J730" s="176">
        <v>46063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-15.54</v>
      </c>
    </row>
    <row r="731" spans="1:16" ht="19.5" hidden="1" customHeight="1">
      <c r="A731" s="172" t="s">
        <v>1899</v>
      </c>
      <c r="B731" s="176">
        <v>46065</v>
      </c>
      <c r="C731" s="172" t="s">
        <v>92</v>
      </c>
      <c r="D731" s="172" t="s">
        <v>24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2350</v>
      </c>
      <c r="J731" s="176">
        <v>46062</v>
      </c>
      <c r="K731" s="172" t="s">
        <v>93</v>
      </c>
      <c r="L731" s="172" t="s">
        <v>94</v>
      </c>
      <c r="M731" s="179">
        <v>0.43</v>
      </c>
      <c r="N731" s="177"/>
      <c r="O731" s="177">
        <v>39</v>
      </c>
      <c r="P731" s="180">
        <v>-140.66999999999999</v>
      </c>
    </row>
    <row r="732" spans="1:16" ht="19.5" hidden="1" customHeight="1">
      <c r="A732" s="172" t="s">
        <v>1899</v>
      </c>
      <c r="B732" s="176">
        <v>46065</v>
      </c>
      <c r="C732" s="172" t="s">
        <v>100</v>
      </c>
      <c r="D732" s="172" t="s">
        <v>101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2350</v>
      </c>
      <c r="J732" s="176">
        <v>46062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875.83</v>
      </c>
    </row>
    <row r="733" spans="1:16" ht="19.5" hidden="1" customHeight="1">
      <c r="A733" s="172" t="s">
        <v>1899</v>
      </c>
      <c r="B733" s="176">
        <v>46065</v>
      </c>
      <c r="C733" s="172" t="s">
        <v>100</v>
      </c>
      <c r="D733" s="172" t="s">
        <v>102</v>
      </c>
      <c r="E733" s="172" t="s">
        <v>52</v>
      </c>
      <c r="F733" s="172" t="s">
        <v>90</v>
      </c>
      <c r="G733" s="172" t="s">
        <v>84</v>
      </c>
      <c r="H733" s="177">
        <v>1</v>
      </c>
      <c r="I733" s="178">
        <v>2350</v>
      </c>
      <c r="J733" s="176">
        <v>46062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8.76</v>
      </c>
    </row>
    <row r="734" spans="1:16" ht="19.5" hidden="1" customHeight="1">
      <c r="A734" s="172" t="s">
        <v>1899</v>
      </c>
      <c r="B734" s="176">
        <v>46065</v>
      </c>
      <c r="C734" s="172" t="s">
        <v>100</v>
      </c>
      <c r="D734" s="172" t="s">
        <v>103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2350</v>
      </c>
      <c r="J734" s="176">
        <v>46062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1465.41</v>
      </c>
    </row>
    <row r="735" spans="1:16" ht="19.5" hidden="1" customHeight="1">
      <c r="A735" s="172" t="s">
        <v>1899</v>
      </c>
      <c r="B735" s="176">
        <v>46065</v>
      </c>
      <c r="C735" s="172" t="s">
        <v>104</v>
      </c>
      <c r="D735" s="172" t="s">
        <v>105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2350</v>
      </c>
      <c r="J735" s="176">
        <v>46062</v>
      </c>
      <c r="K735" s="172" t="s">
        <v>93</v>
      </c>
      <c r="L735" s="172" t="s">
        <v>94</v>
      </c>
      <c r="M735" s="179">
        <v>0.43</v>
      </c>
      <c r="N735" s="177"/>
      <c r="O735" s="177"/>
      <c r="P735" s="180">
        <v>-1010.5</v>
      </c>
    </row>
    <row r="736" spans="1:16" ht="19.5" hidden="1" customHeight="1">
      <c r="A736" s="172" t="s">
        <v>1899</v>
      </c>
      <c r="B736" s="176">
        <v>46065</v>
      </c>
      <c r="C736" s="172" t="s">
        <v>81</v>
      </c>
      <c r="D736" s="172" t="s">
        <v>95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2350</v>
      </c>
      <c r="J736" s="176">
        <v>46062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-11.24</v>
      </c>
    </row>
    <row r="737" spans="1:16" ht="19.5" hidden="1" customHeight="1">
      <c r="A737" s="172" t="s">
        <v>1899</v>
      </c>
      <c r="B737" s="176">
        <v>46065</v>
      </c>
      <c r="C737" s="172" t="s">
        <v>81</v>
      </c>
      <c r="D737" s="172" t="s">
        <v>82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0</v>
      </c>
      <c r="J737" s="176">
        <v>46062</v>
      </c>
      <c r="K737" s="172" t="s">
        <v>85</v>
      </c>
      <c r="L737" s="172" t="s">
        <v>85</v>
      </c>
      <c r="M737" s="179">
        <v>0</v>
      </c>
      <c r="N737" s="177"/>
      <c r="O737" s="177"/>
      <c r="P737" s="180">
        <v>-16.64</v>
      </c>
    </row>
    <row r="738" spans="1:16" ht="19.5" hidden="1" customHeight="1">
      <c r="A738" s="172" t="s">
        <v>1900</v>
      </c>
      <c r="B738" s="176">
        <v>46065</v>
      </c>
      <c r="C738" s="172" t="s">
        <v>81</v>
      </c>
      <c r="D738" s="172" t="s">
        <v>82</v>
      </c>
      <c r="E738" s="172" t="s">
        <v>57</v>
      </c>
      <c r="F738" s="172" t="s">
        <v>1263</v>
      </c>
      <c r="G738" s="172" t="s">
        <v>84</v>
      </c>
      <c r="H738" s="177">
        <v>1</v>
      </c>
      <c r="I738" s="178">
        <v>0</v>
      </c>
      <c r="J738" s="176">
        <v>46065</v>
      </c>
      <c r="K738" s="172" t="s">
        <v>85</v>
      </c>
      <c r="L738" s="172" t="s">
        <v>85</v>
      </c>
      <c r="M738" s="179">
        <v>0</v>
      </c>
      <c r="N738" s="177"/>
      <c r="O738" s="177"/>
      <c r="P738" s="180">
        <v>-22.42</v>
      </c>
    </row>
    <row r="739" spans="1:16" ht="19.5" hidden="1" customHeight="1">
      <c r="A739" s="172" t="s">
        <v>1901</v>
      </c>
      <c r="B739" s="176">
        <v>46065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2350</v>
      </c>
      <c r="J739" s="176">
        <v>46064</v>
      </c>
      <c r="K739" s="172" t="s">
        <v>93</v>
      </c>
      <c r="L739" s="172" t="s">
        <v>94</v>
      </c>
      <c r="M739" s="179">
        <v>0.43</v>
      </c>
      <c r="N739" s="177"/>
      <c r="O739" s="177">
        <v>37</v>
      </c>
      <c r="P739" s="180">
        <v>-126.72</v>
      </c>
    </row>
    <row r="740" spans="1:16" ht="19.5" hidden="1" customHeight="1">
      <c r="A740" s="172" t="s">
        <v>1901</v>
      </c>
      <c r="B740" s="176">
        <v>46065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2350</v>
      </c>
      <c r="J740" s="176">
        <v>46064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1011.37</v>
      </c>
    </row>
    <row r="741" spans="1:16" ht="19.5" hidden="1" customHeight="1">
      <c r="A741" s="172" t="s">
        <v>1901</v>
      </c>
      <c r="B741" s="176">
        <v>46065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2350</v>
      </c>
      <c r="J741" s="176">
        <v>46064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10.11</v>
      </c>
    </row>
    <row r="742" spans="1:16" ht="19.5" hidden="1" customHeight="1">
      <c r="A742" s="172" t="s">
        <v>1901</v>
      </c>
      <c r="B742" s="176">
        <v>46065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2350</v>
      </c>
      <c r="J742" s="176">
        <v>46064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1328.52</v>
      </c>
    </row>
    <row r="743" spans="1:16" ht="19.5" hidden="1" customHeight="1">
      <c r="A743" s="172" t="s">
        <v>1901</v>
      </c>
      <c r="B743" s="176">
        <v>46065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2350</v>
      </c>
      <c r="J743" s="176">
        <v>46064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-1010.5</v>
      </c>
    </row>
    <row r="744" spans="1:16" ht="19.5" hidden="1" customHeight="1">
      <c r="A744" s="172" t="s">
        <v>1901</v>
      </c>
      <c r="B744" s="176">
        <v>46065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2350</v>
      </c>
      <c r="J744" s="176">
        <v>46064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-12.05</v>
      </c>
    </row>
    <row r="745" spans="1:16" ht="19.5" hidden="1" customHeight="1">
      <c r="A745" s="172" t="s">
        <v>1901</v>
      </c>
      <c r="B745" s="176">
        <v>46065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46064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-19.22</v>
      </c>
    </row>
    <row r="746" spans="1:16" ht="19.5" hidden="1" customHeight="1">
      <c r="A746" s="172" t="s">
        <v>1902</v>
      </c>
      <c r="B746" s="176">
        <v>46065</v>
      </c>
      <c r="C746" s="172" t="s">
        <v>92</v>
      </c>
      <c r="D746" s="172" t="s">
        <v>24</v>
      </c>
      <c r="E746" s="172" t="s">
        <v>57</v>
      </c>
      <c r="F746" s="172" t="s">
        <v>1263</v>
      </c>
      <c r="G746" s="172" t="s">
        <v>84</v>
      </c>
      <c r="H746" s="177">
        <v>1</v>
      </c>
      <c r="I746" s="178">
        <v>2400</v>
      </c>
      <c r="J746" s="176">
        <v>46061</v>
      </c>
      <c r="K746" s="172" t="s">
        <v>93</v>
      </c>
      <c r="L746" s="172" t="s">
        <v>94</v>
      </c>
      <c r="M746" s="179">
        <v>0.43</v>
      </c>
      <c r="N746" s="177"/>
      <c r="O746" s="177">
        <v>39</v>
      </c>
      <c r="P746" s="180">
        <v>-141.87</v>
      </c>
    </row>
    <row r="747" spans="1:16" ht="19.5" hidden="1" customHeight="1">
      <c r="A747" s="172" t="s">
        <v>1902</v>
      </c>
      <c r="B747" s="176">
        <v>46065</v>
      </c>
      <c r="C747" s="172" t="s">
        <v>100</v>
      </c>
      <c r="D747" s="172" t="s">
        <v>101</v>
      </c>
      <c r="E747" s="172" t="s">
        <v>57</v>
      </c>
      <c r="F747" s="172" t="s">
        <v>1263</v>
      </c>
      <c r="G747" s="172" t="s">
        <v>84</v>
      </c>
      <c r="H747" s="177">
        <v>1</v>
      </c>
      <c r="I747" s="178">
        <v>2400</v>
      </c>
      <c r="J747" s="176">
        <v>46061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1032.32</v>
      </c>
    </row>
    <row r="748" spans="1:16" ht="19.5" hidden="1" customHeight="1">
      <c r="A748" s="172" t="s">
        <v>1902</v>
      </c>
      <c r="B748" s="176">
        <v>46065</v>
      </c>
      <c r="C748" s="172" t="s">
        <v>100</v>
      </c>
      <c r="D748" s="172" t="s">
        <v>102</v>
      </c>
      <c r="E748" s="172" t="s">
        <v>57</v>
      </c>
      <c r="F748" s="172" t="s">
        <v>1263</v>
      </c>
      <c r="G748" s="172" t="s">
        <v>84</v>
      </c>
      <c r="H748" s="177">
        <v>1</v>
      </c>
      <c r="I748" s="178">
        <v>2400</v>
      </c>
      <c r="J748" s="176">
        <v>46061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10.32</v>
      </c>
    </row>
    <row r="749" spans="1:16" ht="19.5" hidden="1" customHeight="1">
      <c r="A749" s="172" t="s">
        <v>1902</v>
      </c>
      <c r="B749" s="176">
        <v>46065</v>
      </c>
      <c r="C749" s="172" t="s">
        <v>100</v>
      </c>
      <c r="D749" s="172" t="s">
        <v>103</v>
      </c>
      <c r="E749" s="172" t="s">
        <v>57</v>
      </c>
      <c r="F749" s="172" t="s">
        <v>1263</v>
      </c>
      <c r="G749" s="172" t="s">
        <v>84</v>
      </c>
      <c r="H749" s="177">
        <v>1</v>
      </c>
      <c r="I749" s="178">
        <v>2400</v>
      </c>
      <c r="J749" s="176">
        <v>46061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1357.36</v>
      </c>
    </row>
    <row r="750" spans="1:16" ht="19.5" hidden="1" customHeight="1">
      <c r="A750" s="172" t="s">
        <v>1902</v>
      </c>
      <c r="B750" s="176">
        <v>46065</v>
      </c>
      <c r="C750" s="172" t="s">
        <v>104</v>
      </c>
      <c r="D750" s="172" t="s">
        <v>105</v>
      </c>
      <c r="E750" s="172" t="s">
        <v>57</v>
      </c>
      <c r="F750" s="172" t="s">
        <v>1263</v>
      </c>
      <c r="G750" s="172" t="s">
        <v>84</v>
      </c>
      <c r="H750" s="177">
        <v>1</v>
      </c>
      <c r="I750" s="178">
        <v>2400</v>
      </c>
      <c r="J750" s="176">
        <v>46061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-1032</v>
      </c>
    </row>
    <row r="751" spans="1:16" ht="19.5" hidden="1" customHeight="1">
      <c r="A751" s="172" t="s">
        <v>1902</v>
      </c>
      <c r="B751" s="176">
        <v>46065</v>
      </c>
      <c r="C751" s="172" t="s">
        <v>81</v>
      </c>
      <c r="D751" s="172" t="s">
        <v>95</v>
      </c>
      <c r="E751" s="172" t="s">
        <v>57</v>
      </c>
      <c r="F751" s="172" t="s">
        <v>1263</v>
      </c>
      <c r="G751" s="172" t="s">
        <v>84</v>
      </c>
      <c r="H751" s="177">
        <v>1</v>
      </c>
      <c r="I751" s="178">
        <v>2400</v>
      </c>
      <c r="J751" s="176">
        <v>46061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-14.5</v>
      </c>
    </row>
    <row r="752" spans="1:16" ht="19.5" hidden="1" customHeight="1">
      <c r="A752" s="172" t="s">
        <v>1903</v>
      </c>
      <c r="B752" s="176">
        <v>46065</v>
      </c>
      <c r="C752" s="172" t="s">
        <v>92</v>
      </c>
      <c r="D752" s="172" t="s">
        <v>24</v>
      </c>
      <c r="E752" s="172" t="s">
        <v>55</v>
      </c>
      <c r="F752" s="172" t="s">
        <v>1272</v>
      </c>
      <c r="G752" s="172" t="s">
        <v>84</v>
      </c>
      <c r="H752" s="177">
        <v>1</v>
      </c>
      <c r="I752" s="178">
        <v>2400</v>
      </c>
      <c r="J752" s="176">
        <v>46061</v>
      </c>
      <c r="K752" s="172" t="s">
        <v>93</v>
      </c>
      <c r="L752" s="172" t="s">
        <v>94</v>
      </c>
      <c r="M752" s="179">
        <v>0.43</v>
      </c>
      <c r="N752" s="177"/>
      <c r="O752" s="177">
        <v>39</v>
      </c>
      <c r="P752" s="180">
        <v>-141.87</v>
      </c>
    </row>
    <row r="753" spans="1:16" ht="19.5" hidden="1" customHeight="1">
      <c r="A753" s="172" t="s">
        <v>1903</v>
      </c>
      <c r="B753" s="176">
        <v>46065</v>
      </c>
      <c r="C753" s="172" t="s">
        <v>100</v>
      </c>
      <c r="D753" s="172" t="s">
        <v>101</v>
      </c>
      <c r="E753" s="172" t="s">
        <v>55</v>
      </c>
      <c r="F753" s="172" t="s">
        <v>1272</v>
      </c>
      <c r="G753" s="172" t="s">
        <v>84</v>
      </c>
      <c r="H753" s="177">
        <v>1</v>
      </c>
      <c r="I753" s="178">
        <v>2400</v>
      </c>
      <c r="J753" s="176">
        <v>46061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1034.22</v>
      </c>
    </row>
    <row r="754" spans="1:16" ht="19.5" hidden="1" customHeight="1">
      <c r="A754" s="172" t="s">
        <v>1903</v>
      </c>
      <c r="B754" s="176">
        <v>46065</v>
      </c>
      <c r="C754" s="172" t="s">
        <v>100</v>
      </c>
      <c r="D754" s="172" t="s">
        <v>102</v>
      </c>
      <c r="E754" s="172" t="s">
        <v>55</v>
      </c>
      <c r="F754" s="172" t="s">
        <v>1272</v>
      </c>
      <c r="G754" s="172" t="s">
        <v>84</v>
      </c>
      <c r="H754" s="177">
        <v>1</v>
      </c>
      <c r="I754" s="178">
        <v>2400</v>
      </c>
      <c r="J754" s="176">
        <v>46061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10.34</v>
      </c>
    </row>
    <row r="755" spans="1:16" ht="19.5" hidden="1" customHeight="1">
      <c r="A755" s="172" t="s">
        <v>1903</v>
      </c>
      <c r="B755" s="176">
        <v>46065</v>
      </c>
      <c r="C755" s="172" t="s">
        <v>100</v>
      </c>
      <c r="D755" s="172" t="s">
        <v>103</v>
      </c>
      <c r="E755" s="172" t="s">
        <v>55</v>
      </c>
      <c r="F755" s="172" t="s">
        <v>1272</v>
      </c>
      <c r="G755" s="172" t="s">
        <v>84</v>
      </c>
      <c r="H755" s="177">
        <v>1</v>
      </c>
      <c r="I755" s="178">
        <v>2400</v>
      </c>
      <c r="J755" s="176">
        <v>46061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1355.44</v>
      </c>
    </row>
    <row r="756" spans="1:16" ht="19.5" hidden="1" customHeight="1">
      <c r="A756" s="172" t="s">
        <v>1903</v>
      </c>
      <c r="B756" s="176">
        <v>46065</v>
      </c>
      <c r="C756" s="172" t="s">
        <v>104</v>
      </c>
      <c r="D756" s="172" t="s">
        <v>105</v>
      </c>
      <c r="E756" s="172" t="s">
        <v>55</v>
      </c>
      <c r="F756" s="172" t="s">
        <v>1272</v>
      </c>
      <c r="G756" s="172" t="s">
        <v>84</v>
      </c>
      <c r="H756" s="177">
        <v>1</v>
      </c>
      <c r="I756" s="178">
        <v>2400</v>
      </c>
      <c r="J756" s="176">
        <v>46061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-1032</v>
      </c>
    </row>
    <row r="757" spans="1:16" ht="19.5" hidden="1" customHeight="1">
      <c r="A757" s="172" t="s">
        <v>1903</v>
      </c>
      <c r="B757" s="176">
        <v>46065</v>
      </c>
      <c r="C757" s="172" t="s">
        <v>81</v>
      </c>
      <c r="D757" s="172" t="s">
        <v>95</v>
      </c>
      <c r="E757" s="172" t="s">
        <v>55</v>
      </c>
      <c r="F757" s="172" t="s">
        <v>1272</v>
      </c>
      <c r="G757" s="172" t="s">
        <v>84</v>
      </c>
      <c r="H757" s="177">
        <v>1</v>
      </c>
      <c r="I757" s="178">
        <v>2400</v>
      </c>
      <c r="J757" s="176">
        <v>46061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-14.5</v>
      </c>
    </row>
    <row r="758" spans="1:16" ht="19.5" hidden="1" customHeight="1">
      <c r="A758" s="172" t="s">
        <v>1903</v>
      </c>
      <c r="B758" s="176">
        <v>46065</v>
      </c>
      <c r="C758" s="172" t="s">
        <v>81</v>
      </c>
      <c r="D758" s="172" t="s">
        <v>82</v>
      </c>
      <c r="E758" s="172" t="s">
        <v>55</v>
      </c>
      <c r="F758" s="172" t="s">
        <v>1272</v>
      </c>
      <c r="G758" s="172" t="s">
        <v>84</v>
      </c>
      <c r="H758" s="177">
        <v>1</v>
      </c>
      <c r="I758" s="178">
        <v>0</v>
      </c>
      <c r="J758" s="176">
        <v>46061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-19.649999999999999</v>
      </c>
    </row>
    <row r="759" spans="1:16" ht="19.5" hidden="1" customHeight="1">
      <c r="A759" s="172" t="s">
        <v>1902</v>
      </c>
      <c r="B759" s="176">
        <v>46065</v>
      </c>
      <c r="C759" s="172" t="s">
        <v>81</v>
      </c>
      <c r="D759" s="172" t="s">
        <v>82</v>
      </c>
      <c r="E759" s="172" t="s">
        <v>57</v>
      </c>
      <c r="F759" s="172" t="s">
        <v>1263</v>
      </c>
      <c r="G759" s="172" t="s">
        <v>84</v>
      </c>
      <c r="H759" s="177">
        <v>1</v>
      </c>
      <c r="I759" s="178">
        <v>0</v>
      </c>
      <c r="J759" s="176">
        <v>46061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-19.61</v>
      </c>
    </row>
    <row r="760" spans="1:16" ht="19.5" hidden="1" customHeight="1">
      <c r="A760" s="172" t="s">
        <v>1904</v>
      </c>
      <c r="B760" s="176">
        <v>46065</v>
      </c>
      <c r="C760" s="172" t="s">
        <v>92</v>
      </c>
      <c r="D760" s="172" t="s">
        <v>24</v>
      </c>
      <c r="E760" s="172" t="s">
        <v>58</v>
      </c>
      <c r="F760" s="172" t="s">
        <v>1300</v>
      </c>
      <c r="G760" s="172" t="s">
        <v>84</v>
      </c>
      <c r="H760" s="177">
        <v>1</v>
      </c>
      <c r="I760" s="178">
        <v>0</v>
      </c>
      <c r="J760" s="176">
        <v>46058</v>
      </c>
      <c r="K760" s="172" t="s">
        <v>93</v>
      </c>
      <c r="L760" s="172" t="s">
        <v>94</v>
      </c>
      <c r="M760" s="179">
        <v>0</v>
      </c>
      <c r="N760" s="177"/>
      <c r="O760" s="177">
        <v>39</v>
      </c>
      <c r="P760" s="180">
        <v>-56.94</v>
      </c>
    </row>
    <row r="761" spans="1:16" ht="19.5" hidden="1" customHeight="1">
      <c r="A761" s="172" t="s">
        <v>1904</v>
      </c>
      <c r="B761" s="176">
        <v>46065</v>
      </c>
      <c r="C761" s="172" t="s">
        <v>81</v>
      </c>
      <c r="D761" s="172" t="s">
        <v>95</v>
      </c>
      <c r="E761" s="172" t="s">
        <v>58</v>
      </c>
      <c r="F761" s="172" t="s">
        <v>1300</v>
      </c>
      <c r="G761" s="172" t="s">
        <v>84</v>
      </c>
      <c r="H761" s="177">
        <v>1</v>
      </c>
      <c r="I761" s="178">
        <v>0</v>
      </c>
      <c r="J761" s="176">
        <v>46058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-25</v>
      </c>
    </row>
    <row r="762" spans="1:16" ht="19.5" hidden="1" customHeight="1">
      <c r="A762" s="172" t="s">
        <v>1904</v>
      </c>
      <c r="B762" s="176">
        <v>46065</v>
      </c>
      <c r="C762" s="172" t="s">
        <v>92</v>
      </c>
      <c r="D762" s="172" t="s">
        <v>96</v>
      </c>
      <c r="E762" s="172" t="s">
        <v>58</v>
      </c>
      <c r="F762" s="172" t="s">
        <v>1300</v>
      </c>
      <c r="G762" s="172" t="s">
        <v>84</v>
      </c>
      <c r="H762" s="177">
        <v>1</v>
      </c>
      <c r="I762" s="178">
        <v>0</v>
      </c>
      <c r="J762" s="176">
        <v>46058</v>
      </c>
      <c r="K762" s="172" t="s">
        <v>93</v>
      </c>
      <c r="L762" s="172" t="s">
        <v>94</v>
      </c>
      <c r="M762" s="179">
        <v>0</v>
      </c>
      <c r="N762" s="177"/>
      <c r="O762" s="177"/>
      <c r="P762" s="180">
        <v>0</v>
      </c>
    </row>
    <row r="763" spans="1:16" ht="19.5" hidden="1" customHeight="1">
      <c r="A763" s="172" t="s">
        <v>1904</v>
      </c>
      <c r="B763" s="176">
        <v>46065</v>
      </c>
      <c r="C763" s="172" t="s">
        <v>92</v>
      </c>
      <c r="D763" s="172" t="s">
        <v>97</v>
      </c>
      <c r="E763" s="172" t="s">
        <v>58</v>
      </c>
      <c r="F763" s="172" t="s">
        <v>1300</v>
      </c>
      <c r="G763" s="172" t="s">
        <v>84</v>
      </c>
      <c r="H763" s="177">
        <v>1</v>
      </c>
      <c r="I763" s="178">
        <v>0</v>
      </c>
      <c r="J763" s="176">
        <v>46058</v>
      </c>
      <c r="K763" s="172" t="s">
        <v>93</v>
      </c>
      <c r="L763" s="172" t="s">
        <v>94</v>
      </c>
      <c r="M763" s="179">
        <v>0</v>
      </c>
      <c r="N763" s="177"/>
      <c r="O763" s="177"/>
      <c r="P763" s="180">
        <v>-56.94</v>
      </c>
    </row>
    <row r="764" spans="1:16" ht="19.5" hidden="1" customHeight="1">
      <c r="A764" s="172" t="s">
        <v>1904</v>
      </c>
      <c r="B764" s="176">
        <v>46065</v>
      </c>
      <c r="C764" s="172" t="s">
        <v>81</v>
      </c>
      <c r="D764" s="172" t="s">
        <v>98</v>
      </c>
      <c r="E764" s="172" t="s">
        <v>58</v>
      </c>
      <c r="F764" s="172" t="s">
        <v>1300</v>
      </c>
      <c r="G764" s="172" t="s">
        <v>84</v>
      </c>
      <c r="H764" s="177">
        <v>1</v>
      </c>
      <c r="I764" s="178">
        <v>0</v>
      </c>
      <c r="J764" s="176">
        <v>46058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-15</v>
      </c>
    </row>
    <row r="765" spans="1:16" ht="19.5" hidden="1" customHeight="1">
      <c r="A765" s="172" t="s">
        <v>1905</v>
      </c>
      <c r="B765" s="176">
        <v>46065</v>
      </c>
      <c r="C765" s="172" t="s">
        <v>81</v>
      </c>
      <c r="D765" s="172" t="s">
        <v>82</v>
      </c>
      <c r="E765" s="172" t="s">
        <v>38</v>
      </c>
      <c r="F765" s="172" t="s">
        <v>87</v>
      </c>
      <c r="G765" s="172" t="s">
        <v>84</v>
      </c>
      <c r="H765" s="177">
        <v>1</v>
      </c>
      <c r="I765" s="178">
        <v>0</v>
      </c>
      <c r="J765" s="176">
        <v>46065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-26.26</v>
      </c>
    </row>
    <row r="766" spans="1:16" ht="19.5" hidden="1" customHeight="1">
      <c r="A766" s="172" t="s">
        <v>1906</v>
      </c>
      <c r="B766" s="176">
        <v>46065</v>
      </c>
      <c r="C766" s="172" t="s">
        <v>92</v>
      </c>
      <c r="D766" s="172" t="s">
        <v>24</v>
      </c>
      <c r="E766" s="172" t="s">
        <v>42</v>
      </c>
      <c r="F766" s="172" t="s">
        <v>89</v>
      </c>
      <c r="G766" s="172" t="s">
        <v>84</v>
      </c>
      <c r="H766" s="177">
        <v>1</v>
      </c>
      <c r="I766" s="178">
        <v>0</v>
      </c>
      <c r="J766" s="176">
        <v>46047</v>
      </c>
      <c r="K766" s="172" t="s">
        <v>93</v>
      </c>
      <c r="L766" s="172" t="s">
        <v>94</v>
      </c>
      <c r="M766" s="179">
        <v>0</v>
      </c>
      <c r="N766" s="177"/>
      <c r="O766" s="177">
        <v>41</v>
      </c>
      <c r="P766" s="180">
        <v>-46.77</v>
      </c>
    </row>
    <row r="767" spans="1:16" ht="19.5" hidden="1" customHeight="1">
      <c r="A767" s="172" t="s">
        <v>1906</v>
      </c>
      <c r="B767" s="176">
        <v>46065</v>
      </c>
      <c r="C767" s="172" t="s">
        <v>81</v>
      </c>
      <c r="D767" s="172" t="s">
        <v>95</v>
      </c>
      <c r="E767" s="172" t="s">
        <v>42</v>
      </c>
      <c r="F767" s="172" t="s">
        <v>89</v>
      </c>
      <c r="G767" s="172" t="s">
        <v>84</v>
      </c>
      <c r="H767" s="177">
        <v>1</v>
      </c>
      <c r="I767" s="178">
        <v>0</v>
      </c>
      <c r="J767" s="176">
        <v>46047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-9.42</v>
      </c>
    </row>
    <row r="768" spans="1:16" ht="19.5" hidden="1" customHeight="1">
      <c r="A768" s="172" t="s">
        <v>1906</v>
      </c>
      <c r="B768" s="176">
        <v>46065</v>
      </c>
      <c r="C768" s="172" t="s">
        <v>92</v>
      </c>
      <c r="D768" s="172" t="s">
        <v>96</v>
      </c>
      <c r="E768" s="172" t="s">
        <v>42</v>
      </c>
      <c r="F768" s="172" t="s">
        <v>89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0</v>
      </c>
    </row>
    <row r="769" spans="1:16" ht="19.5" hidden="1" customHeight="1">
      <c r="A769" s="172" t="s">
        <v>1906</v>
      </c>
      <c r="B769" s="176">
        <v>46065</v>
      </c>
      <c r="C769" s="172" t="s">
        <v>92</v>
      </c>
      <c r="D769" s="172" t="s">
        <v>97</v>
      </c>
      <c r="E769" s="172" t="s">
        <v>42</v>
      </c>
      <c r="F769" s="172" t="s">
        <v>89</v>
      </c>
      <c r="G769" s="172" t="s">
        <v>84</v>
      </c>
      <c r="H769" s="177">
        <v>1</v>
      </c>
      <c r="I769" s="178">
        <v>0</v>
      </c>
      <c r="J769" s="176">
        <v>46047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-46.77</v>
      </c>
    </row>
    <row r="770" spans="1:16" ht="19.5" hidden="1" customHeight="1">
      <c r="A770" s="172" t="s">
        <v>138</v>
      </c>
      <c r="B770" s="176">
        <v>46065</v>
      </c>
      <c r="C770" s="172" t="s">
        <v>109</v>
      </c>
      <c r="D770" s="172" t="s">
        <v>139</v>
      </c>
      <c r="E770" s="172" t="s">
        <v>85</v>
      </c>
      <c r="F770" s="172" t="s">
        <v>85</v>
      </c>
      <c r="G770" s="172" t="s">
        <v>85</v>
      </c>
      <c r="H770" s="177">
        <v>0</v>
      </c>
      <c r="I770" s="178">
        <v>0</v>
      </c>
      <c r="J770" s="176">
        <v>46065</v>
      </c>
      <c r="K770" s="172" t="s">
        <v>85</v>
      </c>
      <c r="L770" s="172" t="s">
        <v>85</v>
      </c>
      <c r="M770" s="179">
        <v>0</v>
      </c>
      <c r="N770" s="177"/>
      <c r="O770" s="177"/>
      <c r="P770" s="180">
        <v>-677.39</v>
      </c>
    </row>
    <row r="771" spans="1:16" ht="19.5" hidden="1" customHeight="1">
      <c r="A771" s="172" t="s">
        <v>142</v>
      </c>
      <c r="B771" s="176">
        <v>46065</v>
      </c>
      <c r="C771" s="172" t="s">
        <v>109</v>
      </c>
      <c r="D771" s="172" t="s">
        <v>143</v>
      </c>
      <c r="E771" s="172" t="s">
        <v>85</v>
      </c>
      <c r="F771" s="172" t="s">
        <v>85</v>
      </c>
      <c r="G771" s="172" t="s">
        <v>85</v>
      </c>
      <c r="H771" s="177">
        <v>0</v>
      </c>
      <c r="I771" s="178">
        <v>0</v>
      </c>
      <c r="J771" s="176">
        <v>46065</v>
      </c>
      <c r="K771" s="172" t="s">
        <v>85</v>
      </c>
      <c r="L771" s="172" t="s">
        <v>85</v>
      </c>
      <c r="M771" s="179">
        <v>0</v>
      </c>
      <c r="N771" s="177"/>
      <c r="O771" s="177"/>
      <c r="P771" s="180">
        <v>-5513.7</v>
      </c>
    </row>
    <row r="772" spans="1:16" ht="19.5" hidden="1" customHeight="1">
      <c r="A772" s="172" t="s">
        <v>1553</v>
      </c>
      <c r="B772" s="176">
        <v>46065</v>
      </c>
      <c r="C772" s="172" t="s">
        <v>109</v>
      </c>
      <c r="D772" s="172" t="s">
        <v>139</v>
      </c>
      <c r="E772" s="172" t="s">
        <v>85</v>
      </c>
      <c r="F772" s="172" t="s">
        <v>85</v>
      </c>
      <c r="G772" s="172" t="s">
        <v>85</v>
      </c>
      <c r="H772" s="177">
        <v>0</v>
      </c>
      <c r="I772" s="178">
        <v>0</v>
      </c>
      <c r="J772" s="176">
        <v>46065</v>
      </c>
      <c r="K772" s="172" t="s">
        <v>85</v>
      </c>
      <c r="L772" s="172" t="s">
        <v>85</v>
      </c>
      <c r="M772" s="179">
        <v>0</v>
      </c>
      <c r="N772" s="177"/>
      <c r="O772" s="177"/>
      <c r="P772" s="180">
        <v>-352.81</v>
      </c>
    </row>
    <row r="773" spans="1:16" ht="19.5" hidden="1" customHeight="1">
      <c r="A773" s="172" t="s">
        <v>141</v>
      </c>
      <c r="B773" s="176">
        <v>46065</v>
      </c>
      <c r="C773" s="172" t="s">
        <v>109</v>
      </c>
      <c r="D773" s="172" t="s">
        <v>139</v>
      </c>
      <c r="E773" s="172" t="s">
        <v>85</v>
      </c>
      <c r="F773" s="172" t="s">
        <v>85</v>
      </c>
      <c r="G773" s="172" t="s">
        <v>85</v>
      </c>
      <c r="H773" s="177">
        <v>0</v>
      </c>
      <c r="I773" s="178">
        <v>0</v>
      </c>
      <c r="J773" s="176">
        <v>46065</v>
      </c>
      <c r="K773" s="172" t="s">
        <v>85</v>
      </c>
      <c r="L773" s="172" t="s">
        <v>85</v>
      </c>
      <c r="M773" s="179">
        <v>0</v>
      </c>
      <c r="N773" s="177"/>
      <c r="O773" s="177"/>
      <c r="P773" s="180">
        <v>-420.32</v>
      </c>
    </row>
    <row r="774" spans="1:16" ht="19.5" hidden="1" customHeight="1">
      <c r="A774" s="172" t="s">
        <v>145</v>
      </c>
      <c r="B774" s="176">
        <v>46065</v>
      </c>
      <c r="C774" s="172" t="s">
        <v>109</v>
      </c>
      <c r="D774" s="172" t="s">
        <v>139</v>
      </c>
      <c r="E774" s="172" t="s">
        <v>85</v>
      </c>
      <c r="F774" s="172" t="s">
        <v>85</v>
      </c>
      <c r="G774" s="172" t="s">
        <v>85</v>
      </c>
      <c r="H774" s="177">
        <v>0</v>
      </c>
      <c r="I774" s="178">
        <v>0</v>
      </c>
      <c r="J774" s="176">
        <v>46065</v>
      </c>
      <c r="K774" s="172" t="s">
        <v>85</v>
      </c>
      <c r="L774" s="172" t="s">
        <v>85</v>
      </c>
      <c r="M774" s="179">
        <v>0</v>
      </c>
      <c r="N774" s="177"/>
      <c r="O774" s="177"/>
      <c r="P774" s="180">
        <v>-773.22</v>
      </c>
    </row>
    <row r="775" spans="1:16" ht="19.5" hidden="1" customHeight="1">
      <c r="A775" s="172" t="s">
        <v>144</v>
      </c>
      <c r="B775" s="176">
        <v>46065</v>
      </c>
      <c r="C775" s="172" t="s">
        <v>109</v>
      </c>
      <c r="D775" s="172" t="s">
        <v>139</v>
      </c>
      <c r="E775" s="172" t="s">
        <v>85</v>
      </c>
      <c r="F775" s="172" t="s">
        <v>85</v>
      </c>
      <c r="G775" s="172" t="s">
        <v>85</v>
      </c>
      <c r="H775" s="177">
        <v>0</v>
      </c>
      <c r="I775" s="178">
        <v>0</v>
      </c>
      <c r="J775" s="176">
        <v>46065</v>
      </c>
      <c r="K775" s="172" t="s">
        <v>85</v>
      </c>
      <c r="L775" s="172" t="s">
        <v>85</v>
      </c>
      <c r="M775" s="179">
        <v>0</v>
      </c>
      <c r="N775" s="177"/>
      <c r="O775" s="177"/>
      <c r="P775" s="180">
        <v>-695.24</v>
      </c>
    </row>
    <row r="776" spans="1:16" ht="19.5" hidden="1" customHeight="1">
      <c r="A776" s="172" t="s">
        <v>1907</v>
      </c>
      <c r="B776" s="176">
        <v>46066</v>
      </c>
      <c r="C776" s="172" t="s">
        <v>92</v>
      </c>
      <c r="D776" s="172" t="s">
        <v>96</v>
      </c>
      <c r="E776" s="172" t="s">
        <v>52</v>
      </c>
      <c r="F776" s="172" t="s">
        <v>90</v>
      </c>
      <c r="G776" s="172" t="s">
        <v>84</v>
      </c>
      <c r="H776" s="177">
        <v>1</v>
      </c>
      <c r="I776" s="178">
        <v>0</v>
      </c>
      <c r="J776" s="176">
        <v>46052</v>
      </c>
      <c r="K776" s="172" t="s">
        <v>93</v>
      </c>
      <c r="L776" s="172" t="s">
        <v>94</v>
      </c>
      <c r="M776" s="179">
        <v>0</v>
      </c>
      <c r="N776" s="177"/>
      <c r="O776" s="177"/>
      <c r="P776" s="180">
        <v>0</v>
      </c>
    </row>
    <row r="777" spans="1:16" ht="19.5" hidden="1" customHeight="1">
      <c r="A777" s="172" t="s">
        <v>1907</v>
      </c>
      <c r="B777" s="176">
        <v>46066</v>
      </c>
      <c r="C777" s="172" t="s">
        <v>92</v>
      </c>
      <c r="D777" s="172" t="s">
        <v>97</v>
      </c>
      <c r="E777" s="172" t="s">
        <v>52</v>
      </c>
      <c r="F777" s="172" t="s">
        <v>90</v>
      </c>
      <c r="G777" s="172" t="s">
        <v>84</v>
      </c>
      <c r="H777" s="177">
        <v>1</v>
      </c>
      <c r="I777" s="178">
        <v>0</v>
      </c>
      <c r="J777" s="176">
        <v>46052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-56</v>
      </c>
    </row>
    <row r="778" spans="1:16" ht="19.5" hidden="1" customHeight="1">
      <c r="A778" s="172" t="s">
        <v>1907</v>
      </c>
      <c r="B778" s="176">
        <v>46066</v>
      </c>
      <c r="C778" s="172" t="s">
        <v>81</v>
      </c>
      <c r="D778" s="172" t="s">
        <v>98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0</v>
      </c>
      <c r="J778" s="176">
        <v>46052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-15</v>
      </c>
    </row>
    <row r="779" spans="1:16" ht="19.5" hidden="1" customHeight="1">
      <c r="A779" s="172" t="s">
        <v>1907</v>
      </c>
      <c r="B779" s="176">
        <v>46066</v>
      </c>
      <c r="C779" s="172" t="s">
        <v>92</v>
      </c>
      <c r="D779" s="172" t="s">
        <v>24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0</v>
      </c>
      <c r="J779" s="176">
        <v>46052</v>
      </c>
      <c r="K779" s="172" t="s">
        <v>93</v>
      </c>
      <c r="L779" s="172" t="s">
        <v>94</v>
      </c>
      <c r="M779" s="179">
        <v>0</v>
      </c>
      <c r="N779" s="177"/>
      <c r="O779" s="177">
        <v>44</v>
      </c>
      <c r="P779" s="180">
        <v>-56</v>
      </c>
    </row>
    <row r="780" spans="1:16" ht="19.5" hidden="1" customHeight="1">
      <c r="A780" s="172" t="s">
        <v>1907</v>
      </c>
      <c r="B780" s="176">
        <v>46066</v>
      </c>
      <c r="C780" s="172" t="s">
        <v>81</v>
      </c>
      <c r="D780" s="172" t="s">
        <v>95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0</v>
      </c>
      <c r="J780" s="176">
        <v>46052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-14.7</v>
      </c>
    </row>
    <row r="781" spans="1:16" ht="19.5" hidden="1" customHeight="1">
      <c r="A781" s="172" t="s">
        <v>1908</v>
      </c>
      <c r="B781" s="176">
        <v>46066</v>
      </c>
      <c r="C781" s="172" t="s">
        <v>81</v>
      </c>
      <c r="D781" s="172" t="s">
        <v>82</v>
      </c>
      <c r="E781" s="172" t="s">
        <v>58</v>
      </c>
      <c r="F781" s="172" t="s">
        <v>1300</v>
      </c>
      <c r="G781" s="172" t="s">
        <v>84</v>
      </c>
      <c r="H781" s="177">
        <v>1</v>
      </c>
      <c r="I781" s="178">
        <v>0</v>
      </c>
      <c r="J781" s="176">
        <v>46066</v>
      </c>
      <c r="K781" s="172" t="s">
        <v>85</v>
      </c>
      <c r="L781" s="172" t="s">
        <v>85</v>
      </c>
      <c r="M781" s="179">
        <v>0</v>
      </c>
      <c r="N781" s="177"/>
      <c r="O781" s="177"/>
      <c r="P781" s="180">
        <v>-26.57</v>
      </c>
    </row>
    <row r="782" spans="1:16" ht="19.5" hidden="1" customHeight="1">
      <c r="A782" s="172" t="s">
        <v>1909</v>
      </c>
      <c r="B782" s="176">
        <v>46066</v>
      </c>
      <c r="C782" s="172" t="s">
        <v>92</v>
      </c>
      <c r="D782" s="172" t="s">
        <v>24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2150</v>
      </c>
      <c r="J782" s="176">
        <v>46061</v>
      </c>
      <c r="K782" s="172" t="s">
        <v>93</v>
      </c>
      <c r="L782" s="172" t="s">
        <v>94</v>
      </c>
      <c r="M782" s="179">
        <v>0.43</v>
      </c>
      <c r="N782" s="177"/>
      <c r="O782" s="177">
        <v>39</v>
      </c>
      <c r="P782" s="180">
        <v>-135.87</v>
      </c>
    </row>
    <row r="783" spans="1:16" ht="19.5" hidden="1" customHeight="1">
      <c r="A783" s="172" t="s">
        <v>1909</v>
      </c>
      <c r="B783" s="176">
        <v>46066</v>
      </c>
      <c r="C783" s="172" t="s">
        <v>100</v>
      </c>
      <c r="D783" s="172" t="s">
        <v>101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2150</v>
      </c>
      <c r="J783" s="176">
        <v>46061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808.94</v>
      </c>
    </row>
    <row r="784" spans="1:16" ht="19.5" hidden="1" customHeight="1">
      <c r="A784" s="172" t="s">
        <v>1909</v>
      </c>
      <c r="B784" s="176">
        <v>46066</v>
      </c>
      <c r="C784" s="172" t="s">
        <v>100</v>
      </c>
      <c r="D784" s="172" t="s">
        <v>102</v>
      </c>
      <c r="E784" s="172" t="s">
        <v>52</v>
      </c>
      <c r="F784" s="172" t="s">
        <v>90</v>
      </c>
      <c r="G784" s="172" t="s">
        <v>84</v>
      </c>
      <c r="H784" s="177">
        <v>1</v>
      </c>
      <c r="I784" s="178">
        <v>2150</v>
      </c>
      <c r="J784" s="176">
        <v>46061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8.09</v>
      </c>
    </row>
    <row r="785" spans="1:16" ht="19.5" hidden="1" customHeight="1">
      <c r="A785" s="172" t="s">
        <v>1909</v>
      </c>
      <c r="B785" s="176">
        <v>46066</v>
      </c>
      <c r="C785" s="172" t="s">
        <v>100</v>
      </c>
      <c r="D785" s="172" t="s">
        <v>103</v>
      </c>
      <c r="E785" s="172" t="s">
        <v>52</v>
      </c>
      <c r="F785" s="172" t="s">
        <v>90</v>
      </c>
      <c r="G785" s="172" t="s">
        <v>84</v>
      </c>
      <c r="H785" s="177">
        <v>1</v>
      </c>
      <c r="I785" s="178">
        <v>2150</v>
      </c>
      <c r="J785" s="176">
        <v>46061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1332.97</v>
      </c>
    </row>
    <row r="786" spans="1:16" ht="19.5" hidden="1" customHeight="1">
      <c r="A786" s="172" t="s">
        <v>1909</v>
      </c>
      <c r="B786" s="176">
        <v>46066</v>
      </c>
      <c r="C786" s="172" t="s">
        <v>104</v>
      </c>
      <c r="D786" s="172" t="s">
        <v>105</v>
      </c>
      <c r="E786" s="172" t="s">
        <v>52</v>
      </c>
      <c r="F786" s="172" t="s">
        <v>90</v>
      </c>
      <c r="G786" s="172" t="s">
        <v>84</v>
      </c>
      <c r="H786" s="177">
        <v>1</v>
      </c>
      <c r="I786" s="178">
        <v>2150</v>
      </c>
      <c r="J786" s="176">
        <v>46061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-924.5</v>
      </c>
    </row>
    <row r="787" spans="1:16" ht="19.5" hidden="1" customHeight="1">
      <c r="A787" s="172" t="s">
        <v>1909</v>
      </c>
      <c r="B787" s="176">
        <v>46066</v>
      </c>
      <c r="C787" s="172" t="s">
        <v>81</v>
      </c>
      <c r="D787" s="172" t="s">
        <v>95</v>
      </c>
      <c r="E787" s="172" t="s">
        <v>52</v>
      </c>
      <c r="F787" s="172" t="s">
        <v>90</v>
      </c>
      <c r="G787" s="172" t="s">
        <v>84</v>
      </c>
      <c r="H787" s="177">
        <v>1</v>
      </c>
      <c r="I787" s="178">
        <v>2150</v>
      </c>
      <c r="J787" s="176">
        <v>46061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-12.96</v>
      </c>
    </row>
    <row r="788" spans="1:16" ht="19.5" hidden="1" customHeight="1">
      <c r="A788" s="172" t="s">
        <v>1910</v>
      </c>
      <c r="B788" s="176">
        <v>46066</v>
      </c>
      <c r="C788" s="172" t="s">
        <v>92</v>
      </c>
      <c r="D788" s="172" t="s">
        <v>24</v>
      </c>
      <c r="E788" s="172" t="s">
        <v>43</v>
      </c>
      <c r="F788" s="172" t="s">
        <v>125</v>
      </c>
      <c r="G788" s="172" t="s">
        <v>84</v>
      </c>
      <c r="H788" s="177">
        <v>1</v>
      </c>
      <c r="I788" s="178">
        <v>0</v>
      </c>
      <c r="J788" s="176">
        <v>46053</v>
      </c>
      <c r="K788" s="172" t="s">
        <v>93</v>
      </c>
      <c r="L788" s="172" t="s">
        <v>94</v>
      </c>
      <c r="M788" s="179">
        <v>0</v>
      </c>
      <c r="N788" s="177"/>
      <c r="O788" s="177">
        <v>44</v>
      </c>
      <c r="P788" s="180">
        <v>-46.77</v>
      </c>
    </row>
    <row r="789" spans="1:16" ht="19.5" hidden="1" customHeight="1">
      <c r="A789" s="172" t="s">
        <v>1910</v>
      </c>
      <c r="B789" s="176">
        <v>46066</v>
      </c>
      <c r="C789" s="172" t="s">
        <v>81</v>
      </c>
      <c r="D789" s="172" t="s">
        <v>95</v>
      </c>
      <c r="E789" s="172" t="s">
        <v>43</v>
      </c>
      <c r="F789" s="172" t="s">
        <v>125</v>
      </c>
      <c r="G789" s="172" t="s">
        <v>84</v>
      </c>
      <c r="H789" s="177">
        <v>1</v>
      </c>
      <c r="I789" s="178">
        <v>0</v>
      </c>
      <c r="J789" s="176">
        <v>46053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-10.25</v>
      </c>
    </row>
    <row r="790" spans="1:16" ht="19.5" hidden="1" customHeight="1">
      <c r="A790" s="172" t="s">
        <v>1910</v>
      </c>
      <c r="B790" s="176">
        <v>46066</v>
      </c>
      <c r="C790" s="172" t="s">
        <v>92</v>
      </c>
      <c r="D790" s="172" t="s">
        <v>96</v>
      </c>
      <c r="E790" s="172" t="s">
        <v>43</v>
      </c>
      <c r="F790" s="172" t="s">
        <v>125</v>
      </c>
      <c r="G790" s="172" t="s">
        <v>84</v>
      </c>
      <c r="H790" s="177">
        <v>1</v>
      </c>
      <c r="I790" s="178">
        <v>0</v>
      </c>
      <c r="J790" s="176">
        <v>46053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hidden="1" customHeight="1">
      <c r="A791" s="172" t="s">
        <v>1910</v>
      </c>
      <c r="B791" s="176">
        <v>46066</v>
      </c>
      <c r="C791" s="172" t="s">
        <v>92</v>
      </c>
      <c r="D791" s="172" t="s">
        <v>97</v>
      </c>
      <c r="E791" s="172" t="s">
        <v>43</v>
      </c>
      <c r="F791" s="172" t="s">
        <v>125</v>
      </c>
      <c r="G791" s="172" t="s">
        <v>84</v>
      </c>
      <c r="H791" s="177">
        <v>1</v>
      </c>
      <c r="I791" s="178">
        <v>0</v>
      </c>
      <c r="J791" s="176">
        <v>46053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-46.77</v>
      </c>
    </row>
    <row r="792" spans="1:16" ht="19.5" hidden="1" customHeight="1">
      <c r="A792" s="172" t="s">
        <v>1911</v>
      </c>
      <c r="B792" s="176">
        <v>46066</v>
      </c>
      <c r="C792" s="172" t="s">
        <v>92</v>
      </c>
      <c r="D792" s="172" t="s">
        <v>24</v>
      </c>
      <c r="E792" s="172" t="s">
        <v>43</v>
      </c>
      <c r="F792" s="172" t="s">
        <v>125</v>
      </c>
      <c r="G792" s="172" t="s">
        <v>84</v>
      </c>
      <c r="H792" s="177">
        <v>1</v>
      </c>
      <c r="I792" s="178">
        <v>0</v>
      </c>
      <c r="J792" s="176">
        <v>46032</v>
      </c>
      <c r="K792" s="172" t="s">
        <v>93</v>
      </c>
      <c r="L792" s="172" t="s">
        <v>94</v>
      </c>
      <c r="M792" s="179">
        <v>0</v>
      </c>
      <c r="N792" s="177"/>
      <c r="O792" s="177">
        <v>41</v>
      </c>
      <c r="P792" s="180">
        <v>-46.77</v>
      </c>
    </row>
    <row r="793" spans="1:16" ht="19.5" hidden="1" customHeight="1">
      <c r="A793" s="172" t="s">
        <v>1911</v>
      </c>
      <c r="B793" s="176">
        <v>46066</v>
      </c>
      <c r="C793" s="172" t="s">
        <v>81</v>
      </c>
      <c r="D793" s="172" t="s">
        <v>95</v>
      </c>
      <c r="E793" s="172" t="s">
        <v>43</v>
      </c>
      <c r="F793" s="172" t="s">
        <v>125</v>
      </c>
      <c r="G793" s="172" t="s">
        <v>84</v>
      </c>
      <c r="H793" s="177">
        <v>1</v>
      </c>
      <c r="I793" s="178">
        <v>0</v>
      </c>
      <c r="J793" s="176">
        <v>46032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-7.33</v>
      </c>
    </row>
    <row r="794" spans="1:16" ht="19.5" hidden="1" customHeight="1">
      <c r="A794" s="172" t="s">
        <v>1911</v>
      </c>
      <c r="B794" s="176">
        <v>46066</v>
      </c>
      <c r="C794" s="172" t="s">
        <v>92</v>
      </c>
      <c r="D794" s="172" t="s">
        <v>96</v>
      </c>
      <c r="E794" s="172" t="s">
        <v>43</v>
      </c>
      <c r="F794" s="172" t="s">
        <v>125</v>
      </c>
      <c r="G794" s="172" t="s">
        <v>84</v>
      </c>
      <c r="H794" s="177">
        <v>1</v>
      </c>
      <c r="I794" s="178">
        <v>0</v>
      </c>
      <c r="J794" s="176">
        <v>46032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0</v>
      </c>
    </row>
    <row r="795" spans="1:16" ht="19.5" hidden="1" customHeight="1">
      <c r="A795" s="172" t="s">
        <v>1911</v>
      </c>
      <c r="B795" s="176">
        <v>46066</v>
      </c>
      <c r="C795" s="172" t="s">
        <v>92</v>
      </c>
      <c r="D795" s="172" t="s">
        <v>97</v>
      </c>
      <c r="E795" s="172" t="s">
        <v>43</v>
      </c>
      <c r="F795" s="172" t="s">
        <v>125</v>
      </c>
      <c r="G795" s="172" t="s">
        <v>84</v>
      </c>
      <c r="H795" s="177">
        <v>1</v>
      </c>
      <c r="I795" s="178">
        <v>0</v>
      </c>
      <c r="J795" s="176">
        <v>46032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-46.77</v>
      </c>
    </row>
    <row r="796" spans="1:16" ht="19.5" hidden="1" customHeight="1">
      <c r="A796" s="172" t="s">
        <v>1912</v>
      </c>
      <c r="B796" s="176">
        <v>46066</v>
      </c>
      <c r="C796" s="172" t="s">
        <v>92</v>
      </c>
      <c r="D796" s="172" t="s">
        <v>24</v>
      </c>
      <c r="E796" s="172" t="s">
        <v>57</v>
      </c>
      <c r="F796" s="172" t="s">
        <v>1263</v>
      </c>
      <c r="G796" s="172" t="s">
        <v>84</v>
      </c>
      <c r="H796" s="177">
        <v>1</v>
      </c>
      <c r="I796" s="178">
        <v>0</v>
      </c>
      <c r="J796" s="176">
        <v>46060</v>
      </c>
      <c r="K796" s="172" t="s">
        <v>93</v>
      </c>
      <c r="L796" s="172" t="s">
        <v>94</v>
      </c>
      <c r="M796" s="179">
        <v>0</v>
      </c>
      <c r="N796" s="177"/>
      <c r="O796" s="177">
        <v>39</v>
      </c>
      <c r="P796" s="180">
        <v>-56.94</v>
      </c>
    </row>
    <row r="797" spans="1:16" ht="19.5" hidden="1" customHeight="1">
      <c r="A797" s="172" t="s">
        <v>1912</v>
      </c>
      <c r="B797" s="176">
        <v>46066</v>
      </c>
      <c r="C797" s="172" t="s">
        <v>81</v>
      </c>
      <c r="D797" s="172" t="s">
        <v>95</v>
      </c>
      <c r="E797" s="172" t="s">
        <v>57</v>
      </c>
      <c r="F797" s="172" t="s">
        <v>1263</v>
      </c>
      <c r="G797" s="172" t="s">
        <v>84</v>
      </c>
      <c r="H797" s="177">
        <v>1</v>
      </c>
      <c r="I797" s="178">
        <v>0</v>
      </c>
      <c r="J797" s="176">
        <v>46060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-15.85</v>
      </c>
    </row>
    <row r="798" spans="1:16" ht="19.5" customHeight="1">
      <c r="A798" s="172" t="s">
        <v>85</v>
      </c>
      <c r="B798" s="176">
        <v>46066</v>
      </c>
      <c r="C798" s="172" t="s">
        <v>109</v>
      </c>
      <c r="D798" s="172" t="s">
        <v>110</v>
      </c>
      <c r="E798" s="172" t="s">
        <v>85</v>
      </c>
      <c r="F798" s="172" t="s">
        <v>85</v>
      </c>
      <c r="G798" s="172" t="s">
        <v>1913</v>
      </c>
      <c r="H798" s="177">
        <v>0</v>
      </c>
      <c r="I798" s="178">
        <v>0</v>
      </c>
      <c r="J798" s="176">
        <v>46066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-150</v>
      </c>
    </row>
    <row r="799" spans="1:16" ht="19.5" hidden="1" customHeight="1">
      <c r="A799" s="172" t="s">
        <v>1912</v>
      </c>
      <c r="B799" s="176">
        <v>46066</v>
      </c>
      <c r="C799" s="172" t="s">
        <v>92</v>
      </c>
      <c r="D799" s="172" t="s">
        <v>96</v>
      </c>
      <c r="E799" s="172" t="s">
        <v>57</v>
      </c>
      <c r="F799" s="172" t="s">
        <v>1263</v>
      </c>
      <c r="G799" s="172" t="s">
        <v>84</v>
      </c>
      <c r="H799" s="177">
        <v>1</v>
      </c>
      <c r="I799" s="178">
        <v>0</v>
      </c>
      <c r="J799" s="176">
        <v>46060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0</v>
      </c>
    </row>
    <row r="800" spans="1:16" ht="19.5" hidden="1" customHeight="1">
      <c r="A800" s="172" t="s">
        <v>1912</v>
      </c>
      <c r="B800" s="176">
        <v>46066</v>
      </c>
      <c r="C800" s="172" t="s">
        <v>92</v>
      </c>
      <c r="D800" s="172" t="s">
        <v>97</v>
      </c>
      <c r="E800" s="172" t="s">
        <v>57</v>
      </c>
      <c r="F800" s="172" t="s">
        <v>1263</v>
      </c>
      <c r="G800" s="172" t="s">
        <v>84</v>
      </c>
      <c r="H800" s="177">
        <v>1</v>
      </c>
      <c r="I800" s="178">
        <v>0</v>
      </c>
      <c r="J800" s="176">
        <v>46060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-56.94</v>
      </c>
    </row>
    <row r="801" spans="1:16" ht="19.5" hidden="1" customHeight="1">
      <c r="A801" s="172" t="s">
        <v>1912</v>
      </c>
      <c r="B801" s="176">
        <v>46066</v>
      </c>
      <c r="C801" s="172" t="s">
        <v>81</v>
      </c>
      <c r="D801" s="172" t="s">
        <v>98</v>
      </c>
      <c r="E801" s="172" t="s">
        <v>57</v>
      </c>
      <c r="F801" s="172" t="s">
        <v>1263</v>
      </c>
      <c r="G801" s="172" t="s">
        <v>84</v>
      </c>
      <c r="H801" s="177">
        <v>1</v>
      </c>
      <c r="I801" s="178">
        <v>0</v>
      </c>
      <c r="J801" s="176">
        <v>46060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-15</v>
      </c>
    </row>
    <row r="802" spans="1:16" ht="19.5" hidden="1" customHeight="1">
      <c r="A802" s="172" t="s">
        <v>1914</v>
      </c>
      <c r="B802" s="176">
        <v>46066</v>
      </c>
      <c r="C802" s="172" t="s">
        <v>92</v>
      </c>
      <c r="D802" s="172" t="s">
        <v>24</v>
      </c>
      <c r="E802" s="172" t="s">
        <v>40</v>
      </c>
      <c r="F802" s="172" t="s">
        <v>197</v>
      </c>
      <c r="G802" s="172" t="s">
        <v>84</v>
      </c>
      <c r="H802" s="177">
        <v>1</v>
      </c>
      <c r="I802" s="178">
        <v>2150</v>
      </c>
      <c r="J802" s="176">
        <v>46062</v>
      </c>
      <c r="K802" s="172" t="s">
        <v>93</v>
      </c>
      <c r="L802" s="172" t="s">
        <v>94</v>
      </c>
      <c r="M802" s="179">
        <v>0.43</v>
      </c>
      <c r="N802" s="177"/>
      <c r="O802" s="177">
        <v>39</v>
      </c>
      <c r="P802" s="180">
        <v>-120.82</v>
      </c>
    </row>
    <row r="803" spans="1:16" ht="19.5" hidden="1" customHeight="1">
      <c r="A803" s="172" t="s">
        <v>1914</v>
      </c>
      <c r="B803" s="176">
        <v>46066</v>
      </c>
      <c r="C803" s="172" t="s">
        <v>100</v>
      </c>
      <c r="D803" s="172" t="s">
        <v>101</v>
      </c>
      <c r="E803" s="172" t="s">
        <v>40</v>
      </c>
      <c r="F803" s="172" t="s">
        <v>197</v>
      </c>
      <c r="G803" s="172" t="s">
        <v>84</v>
      </c>
      <c r="H803" s="177">
        <v>1</v>
      </c>
      <c r="I803" s="178">
        <v>2150</v>
      </c>
      <c r="J803" s="176">
        <v>46062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1076.19</v>
      </c>
    </row>
    <row r="804" spans="1:16" ht="19.5" hidden="1" customHeight="1">
      <c r="A804" s="172" t="s">
        <v>1914</v>
      </c>
      <c r="B804" s="176">
        <v>46066</v>
      </c>
      <c r="C804" s="172" t="s">
        <v>100</v>
      </c>
      <c r="D804" s="172" t="s">
        <v>102</v>
      </c>
      <c r="E804" s="172" t="s">
        <v>40</v>
      </c>
      <c r="F804" s="172" t="s">
        <v>197</v>
      </c>
      <c r="G804" s="172" t="s">
        <v>84</v>
      </c>
      <c r="H804" s="177">
        <v>1</v>
      </c>
      <c r="I804" s="178">
        <v>2150</v>
      </c>
      <c r="J804" s="176">
        <v>46062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0</v>
      </c>
    </row>
    <row r="805" spans="1:16" ht="19.5" hidden="1" customHeight="1">
      <c r="A805" s="172" t="s">
        <v>1914</v>
      </c>
      <c r="B805" s="176">
        <v>46066</v>
      </c>
      <c r="C805" s="172" t="s">
        <v>100</v>
      </c>
      <c r="D805" s="172" t="s">
        <v>103</v>
      </c>
      <c r="E805" s="172" t="s">
        <v>40</v>
      </c>
      <c r="F805" s="172" t="s">
        <v>197</v>
      </c>
      <c r="G805" s="172" t="s">
        <v>84</v>
      </c>
      <c r="H805" s="177">
        <v>1</v>
      </c>
      <c r="I805" s="178">
        <v>2150</v>
      </c>
      <c r="J805" s="176">
        <v>46062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1073.81</v>
      </c>
    </row>
    <row r="806" spans="1:16" ht="19.5" hidden="1" customHeight="1">
      <c r="A806" s="172" t="s">
        <v>1914</v>
      </c>
      <c r="B806" s="176">
        <v>46066</v>
      </c>
      <c r="C806" s="172" t="s">
        <v>104</v>
      </c>
      <c r="D806" s="172" t="s">
        <v>105</v>
      </c>
      <c r="E806" s="172" t="s">
        <v>40</v>
      </c>
      <c r="F806" s="172" t="s">
        <v>197</v>
      </c>
      <c r="G806" s="172" t="s">
        <v>84</v>
      </c>
      <c r="H806" s="177">
        <v>1</v>
      </c>
      <c r="I806" s="178">
        <v>2150</v>
      </c>
      <c r="J806" s="176">
        <v>46062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-924.5</v>
      </c>
    </row>
    <row r="807" spans="1:16" ht="19.5" hidden="1" customHeight="1">
      <c r="A807" s="172" t="s">
        <v>1914</v>
      </c>
      <c r="B807" s="176">
        <v>46066</v>
      </c>
      <c r="C807" s="172" t="s">
        <v>81</v>
      </c>
      <c r="D807" s="172" t="s">
        <v>95</v>
      </c>
      <c r="E807" s="172" t="s">
        <v>40</v>
      </c>
      <c r="F807" s="172" t="s">
        <v>197</v>
      </c>
      <c r="G807" s="172" t="s">
        <v>84</v>
      </c>
      <c r="H807" s="177">
        <v>1</v>
      </c>
      <c r="I807" s="178">
        <v>2150</v>
      </c>
      <c r="J807" s="176">
        <v>46062</v>
      </c>
      <c r="K807" s="172" t="s">
        <v>93</v>
      </c>
      <c r="L807" s="172" t="s">
        <v>94</v>
      </c>
      <c r="M807" s="179">
        <v>0.43</v>
      </c>
      <c r="N807" s="177"/>
      <c r="O807" s="177"/>
      <c r="P807" s="180">
        <v>-10.69</v>
      </c>
    </row>
    <row r="808" spans="1:16" ht="19.5" hidden="1" customHeight="1">
      <c r="A808" s="172" t="s">
        <v>1915</v>
      </c>
      <c r="B808" s="176">
        <v>46066</v>
      </c>
      <c r="C808" s="172" t="s">
        <v>92</v>
      </c>
      <c r="D808" s="172" t="s">
        <v>24</v>
      </c>
      <c r="E808" s="172" t="s">
        <v>59</v>
      </c>
      <c r="F808" s="172" t="s">
        <v>1386</v>
      </c>
      <c r="G808" s="172" t="s">
        <v>84</v>
      </c>
      <c r="H808" s="177">
        <v>1</v>
      </c>
      <c r="I808" s="178">
        <v>2400</v>
      </c>
      <c r="J808" s="176">
        <v>46061</v>
      </c>
      <c r="K808" s="172" t="s">
        <v>93</v>
      </c>
      <c r="L808" s="172" t="s">
        <v>94</v>
      </c>
      <c r="M808" s="179">
        <v>0.43</v>
      </c>
      <c r="N808" s="177"/>
      <c r="O808" s="177">
        <v>39</v>
      </c>
      <c r="P808" s="180">
        <v>-141.87</v>
      </c>
    </row>
    <row r="809" spans="1:16" ht="19.5" hidden="1" customHeight="1">
      <c r="A809" s="172" t="s">
        <v>1915</v>
      </c>
      <c r="B809" s="176">
        <v>46066</v>
      </c>
      <c r="C809" s="172" t="s">
        <v>100</v>
      </c>
      <c r="D809" s="172" t="s">
        <v>101</v>
      </c>
      <c r="E809" s="172" t="s">
        <v>59</v>
      </c>
      <c r="F809" s="172" t="s">
        <v>1386</v>
      </c>
      <c r="G809" s="172" t="s">
        <v>84</v>
      </c>
      <c r="H809" s="177">
        <v>1</v>
      </c>
      <c r="I809" s="178">
        <v>2400</v>
      </c>
      <c r="J809" s="176">
        <v>46061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1211.43</v>
      </c>
    </row>
    <row r="810" spans="1:16" ht="19.5" hidden="1" customHeight="1">
      <c r="A810" s="172" t="s">
        <v>1915</v>
      </c>
      <c r="B810" s="176">
        <v>46066</v>
      </c>
      <c r="C810" s="172" t="s">
        <v>100</v>
      </c>
      <c r="D810" s="172" t="s">
        <v>102</v>
      </c>
      <c r="E810" s="172" t="s">
        <v>59</v>
      </c>
      <c r="F810" s="172" t="s">
        <v>1386</v>
      </c>
      <c r="G810" s="172" t="s">
        <v>84</v>
      </c>
      <c r="H810" s="177">
        <v>1</v>
      </c>
      <c r="I810" s="178">
        <v>2400</v>
      </c>
      <c r="J810" s="176">
        <v>46061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12.11</v>
      </c>
    </row>
    <row r="811" spans="1:16" ht="19.5" hidden="1" customHeight="1">
      <c r="A811" s="172" t="s">
        <v>1915</v>
      </c>
      <c r="B811" s="176">
        <v>46066</v>
      </c>
      <c r="C811" s="172" t="s">
        <v>100</v>
      </c>
      <c r="D811" s="172" t="s">
        <v>103</v>
      </c>
      <c r="E811" s="172" t="s">
        <v>59</v>
      </c>
      <c r="F811" s="172" t="s">
        <v>1386</v>
      </c>
      <c r="G811" s="172" t="s">
        <v>84</v>
      </c>
      <c r="H811" s="177">
        <v>1</v>
      </c>
      <c r="I811" s="178">
        <v>2400</v>
      </c>
      <c r="J811" s="176">
        <v>46061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1176.46</v>
      </c>
    </row>
    <row r="812" spans="1:16" ht="19.5" hidden="1" customHeight="1">
      <c r="A812" s="172" t="s">
        <v>1915</v>
      </c>
      <c r="B812" s="176">
        <v>46066</v>
      </c>
      <c r="C812" s="172" t="s">
        <v>104</v>
      </c>
      <c r="D812" s="172" t="s">
        <v>105</v>
      </c>
      <c r="E812" s="172" t="s">
        <v>59</v>
      </c>
      <c r="F812" s="172" t="s">
        <v>1386</v>
      </c>
      <c r="G812" s="172" t="s">
        <v>84</v>
      </c>
      <c r="H812" s="177">
        <v>1</v>
      </c>
      <c r="I812" s="178">
        <v>2400</v>
      </c>
      <c r="J812" s="176">
        <v>46061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-1032</v>
      </c>
    </row>
    <row r="813" spans="1:16" ht="19.5" hidden="1" customHeight="1">
      <c r="A813" s="172" t="s">
        <v>1915</v>
      </c>
      <c r="B813" s="176">
        <v>46066</v>
      </c>
      <c r="C813" s="172" t="s">
        <v>81</v>
      </c>
      <c r="D813" s="172" t="s">
        <v>95</v>
      </c>
      <c r="E813" s="172" t="s">
        <v>59</v>
      </c>
      <c r="F813" s="172" t="s">
        <v>1386</v>
      </c>
      <c r="G813" s="172" t="s">
        <v>84</v>
      </c>
      <c r="H813" s="177">
        <v>1</v>
      </c>
      <c r="I813" s="178">
        <v>2400</v>
      </c>
      <c r="J813" s="176">
        <v>46061</v>
      </c>
      <c r="K813" s="172" t="s">
        <v>93</v>
      </c>
      <c r="L813" s="172" t="s">
        <v>94</v>
      </c>
      <c r="M813" s="179">
        <v>0.43</v>
      </c>
      <c r="N813" s="177"/>
      <c r="O813" s="177"/>
      <c r="P813" s="180">
        <v>-16.8</v>
      </c>
    </row>
    <row r="814" spans="1:16" ht="19.5" hidden="1" customHeight="1">
      <c r="A814" s="172" t="s">
        <v>1916</v>
      </c>
      <c r="B814" s="176">
        <v>46066</v>
      </c>
      <c r="C814" s="172" t="s">
        <v>92</v>
      </c>
      <c r="D814" s="172" t="s">
        <v>24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1800</v>
      </c>
      <c r="J814" s="176">
        <v>46051</v>
      </c>
      <c r="K814" s="172" t="s">
        <v>93</v>
      </c>
      <c r="L814" s="172" t="s">
        <v>94</v>
      </c>
      <c r="M814" s="179">
        <v>0.43</v>
      </c>
      <c r="N814" s="177"/>
      <c r="O814" s="177">
        <v>44</v>
      </c>
      <c r="P814" s="180">
        <v>-149.51</v>
      </c>
    </row>
    <row r="815" spans="1:16" ht="19.5" hidden="1" customHeight="1">
      <c r="A815" s="172" t="s">
        <v>1916</v>
      </c>
      <c r="B815" s="176">
        <v>46066</v>
      </c>
      <c r="C815" s="172" t="s">
        <v>100</v>
      </c>
      <c r="D815" s="172" t="s">
        <v>101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1800</v>
      </c>
      <c r="J815" s="176">
        <v>46051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631.42999999999995</v>
      </c>
    </row>
    <row r="816" spans="1:16" ht="19.5" hidden="1" customHeight="1">
      <c r="A816" s="172" t="s">
        <v>1916</v>
      </c>
      <c r="B816" s="176">
        <v>46066</v>
      </c>
      <c r="C816" s="172" t="s">
        <v>100</v>
      </c>
      <c r="D816" s="172" t="s">
        <v>102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1800</v>
      </c>
      <c r="J816" s="176">
        <v>46051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6.31</v>
      </c>
    </row>
    <row r="817" spans="1:16" ht="19.5" hidden="1" customHeight="1">
      <c r="A817" s="172" t="s">
        <v>1916</v>
      </c>
      <c r="B817" s="176">
        <v>46066</v>
      </c>
      <c r="C817" s="172" t="s">
        <v>100</v>
      </c>
      <c r="D817" s="172" t="s">
        <v>103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1800</v>
      </c>
      <c r="J817" s="176">
        <v>46051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1162.26</v>
      </c>
    </row>
    <row r="818" spans="1:16" ht="19.5" hidden="1" customHeight="1">
      <c r="A818" s="172" t="s">
        <v>1916</v>
      </c>
      <c r="B818" s="176">
        <v>46066</v>
      </c>
      <c r="C818" s="172" t="s">
        <v>104</v>
      </c>
      <c r="D818" s="172" t="s">
        <v>105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1800</v>
      </c>
      <c r="J818" s="176">
        <v>46051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-774</v>
      </c>
    </row>
    <row r="819" spans="1:16" ht="19.5" hidden="1" customHeight="1">
      <c r="A819" s="172" t="s">
        <v>1917</v>
      </c>
      <c r="B819" s="176">
        <v>46066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46066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-18.510000000000002</v>
      </c>
    </row>
    <row r="820" spans="1:16" ht="19.5" hidden="1" customHeight="1">
      <c r="A820" s="172" t="s">
        <v>1915</v>
      </c>
      <c r="B820" s="176">
        <v>46066</v>
      </c>
      <c r="C820" s="172" t="s">
        <v>81</v>
      </c>
      <c r="D820" s="172" t="s">
        <v>82</v>
      </c>
      <c r="E820" s="172" t="s">
        <v>59</v>
      </c>
      <c r="F820" s="172" t="s">
        <v>1386</v>
      </c>
      <c r="G820" s="172" t="s">
        <v>84</v>
      </c>
      <c r="H820" s="177">
        <v>1</v>
      </c>
      <c r="I820" s="178">
        <v>0</v>
      </c>
      <c r="J820" s="176">
        <v>46061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-23.02</v>
      </c>
    </row>
    <row r="821" spans="1:16" ht="19.5" hidden="1" customHeight="1">
      <c r="A821" s="172" t="s">
        <v>1918</v>
      </c>
      <c r="B821" s="176">
        <v>46066</v>
      </c>
      <c r="C821" s="172" t="s">
        <v>81</v>
      </c>
      <c r="D821" s="172" t="s">
        <v>82</v>
      </c>
      <c r="E821" s="172" t="s">
        <v>41</v>
      </c>
      <c r="F821" s="172" t="s">
        <v>83</v>
      </c>
      <c r="G821" s="172" t="s">
        <v>84</v>
      </c>
      <c r="H821" s="177">
        <v>1</v>
      </c>
      <c r="I821" s="178">
        <v>0</v>
      </c>
      <c r="J821" s="176">
        <v>46066</v>
      </c>
      <c r="K821" s="172" t="s">
        <v>85</v>
      </c>
      <c r="L821" s="172" t="s">
        <v>85</v>
      </c>
      <c r="M821" s="179">
        <v>0</v>
      </c>
      <c r="N821" s="177"/>
      <c r="O821" s="177"/>
      <c r="P821" s="180">
        <v>-22.11</v>
      </c>
    </row>
    <row r="822" spans="1:16" ht="19.5" hidden="1" customHeight="1">
      <c r="A822" s="172" t="s">
        <v>1919</v>
      </c>
      <c r="B822" s="176">
        <v>46066</v>
      </c>
      <c r="C822" s="172" t="s">
        <v>92</v>
      </c>
      <c r="D822" s="172" t="s">
        <v>24</v>
      </c>
      <c r="E822" s="172" t="s">
        <v>60</v>
      </c>
      <c r="F822" s="172" t="s">
        <v>1426</v>
      </c>
      <c r="G822" s="172" t="s">
        <v>84</v>
      </c>
      <c r="H822" s="177">
        <v>1</v>
      </c>
      <c r="I822" s="178">
        <v>2400</v>
      </c>
      <c r="J822" s="176">
        <v>46062</v>
      </c>
      <c r="K822" s="172" t="s">
        <v>93</v>
      </c>
      <c r="L822" s="172" t="s">
        <v>94</v>
      </c>
      <c r="M822" s="179">
        <v>0.43</v>
      </c>
      <c r="N822" s="177"/>
      <c r="O822" s="177">
        <v>39</v>
      </c>
      <c r="P822" s="180">
        <v>-141.87</v>
      </c>
    </row>
    <row r="823" spans="1:16" ht="19.5" hidden="1" customHeight="1">
      <c r="A823" s="172" t="s">
        <v>1919</v>
      </c>
      <c r="B823" s="176">
        <v>46066</v>
      </c>
      <c r="C823" s="172" t="s">
        <v>100</v>
      </c>
      <c r="D823" s="172" t="s">
        <v>101</v>
      </c>
      <c r="E823" s="172" t="s">
        <v>60</v>
      </c>
      <c r="F823" s="172" t="s">
        <v>1426</v>
      </c>
      <c r="G823" s="172" t="s">
        <v>84</v>
      </c>
      <c r="H823" s="177">
        <v>1</v>
      </c>
      <c r="I823" s="178">
        <v>2400</v>
      </c>
      <c r="J823" s="176">
        <v>46062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989.52</v>
      </c>
    </row>
    <row r="824" spans="1:16" ht="19.5" hidden="1" customHeight="1">
      <c r="A824" s="172" t="s">
        <v>1919</v>
      </c>
      <c r="B824" s="176">
        <v>46066</v>
      </c>
      <c r="C824" s="172" t="s">
        <v>100</v>
      </c>
      <c r="D824" s="172" t="s">
        <v>102</v>
      </c>
      <c r="E824" s="172" t="s">
        <v>60</v>
      </c>
      <c r="F824" s="172" t="s">
        <v>1426</v>
      </c>
      <c r="G824" s="172" t="s">
        <v>84</v>
      </c>
      <c r="H824" s="177">
        <v>1</v>
      </c>
      <c r="I824" s="178">
        <v>2400</v>
      </c>
      <c r="J824" s="176">
        <v>46062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0</v>
      </c>
    </row>
    <row r="825" spans="1:16" ht="19.5" hidden="1" customHeight="1">
      <c r="A825" s="172" t="s">
        <v>1919</v>
      </c>
      <c r="B825" s="176">
        <v>46066</v>
      </c>
      <c r="C825" s="172" t="s">
        <v>100</v>
      </c>
      <c r="D825" s="172" t="s">
        <v>103</v>
      </c>
      <c r="E825" s="172" t="s">
        <v>60</v>
      </c>
      <c r="F825" s="172" t="s">
        <v>1426</v>
      </c>
      <c r="G825" s="172" t="s">
        <v>84</v>
      </c>
      <c r="H825" s="177">
        <v>1</v>
      </c>
      <c r="I825" s="178">
        <v>2400</v>
      </c>
      <c r="J825" s="176">
        <v>46062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1410.48</v>
      </c>
    </row>
    <row r="826" spans="1:16" ht="19.5" hidden="1" customHeight="1">
      <c r="A826" s="172" t="s">
        <v>1919</v>
      </c>
      <c r="B826" s="176">
        <v>46066</v>
      </c>
      <c r="C826" s="172" t="s">
        <v>104</v>
      </c>
      <c r="D826" s="172" t="s">
        <v>105</v>
      </c>
      <c r="E826" s="172" t="s">
        <v>60</v>
      </c>
      <c r="F826" s="172" t="s">
        <v>1426</v>
      </c>
      <c r="G826" s="172" t="s">
        <v>84</v>
      </c>
      <c r="H826" s="177">
        <v>1</v>
      </c>
      <c r="I826" s="178">
        <v>2400</v>
      </c>
      <c r="J826" s="176">
        <v>46062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-1032</v>
      </c>
    </row>
    <row r="827" spans="1:16" ht="19.5" hidden="1" customHeight="1">
      <c r="A827" s="172" t="s">
        <v>1919</v>
      </c>
      <c r="B827" s="176">
        <v>46066</v>
      </c>
      <c r="C827" s="172" t="s">
        <v>81</v>
      </c>
      <c r="D827" s="172" t="s">
        <v>95</v>
      </c>
      <c r="E827" s="172" t="s">
        <v>60</v>
      </c>
      <c r="F827" s="172" t="s">
        <v>1426</v>
      </c>
      <c r="G827" s="172" t="s">
        <v>84</v>
      </c>
      <c r="H827" s="177">
        <v>1</v>
      </c>
      <c r="I827" s="178">
        <v>2400</v>
      </c>
      <c r="J827" s="176">
        <v>46062</v>
      </c>
      <c r="K827" s="172" t="s">
        <v>93</v>
      </c>
      <c r="L827" s="172" t="s">
        <v>94</v>
      </c>
      <c r="M827" s="179">
        <v>0.43</v>
      </c>
      <c r="N827" s="177"/>
      <c r="O827" s="177"/>
      <c r="P827" s="180">
        <v>-12.37</v>
      </c>
    </row>
    <row r="828" spans="1:16" ht="19.5" hidden="1" customHeight="1">
      <c r="A828" s="172" t="s">
        <v>1920</v>
      </c>
      <c r="B828" s="176">
        <v>46066</v>
      </c>
      <c r="C828" s="172" t="s">
        <v>81</v>
      </c>
      <c r="D828" s="172" t="s">
        <v>82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0</v>
      </c>
      <c r="J828" s="176">
        <v>46066</v>
      </c>
      <c r="K828" s="172" t="s">
        <v>85</v>
      </c>
      <c r="L828" s="172" t="s">
        <v>85</v>
      </c>
      <c r="M828" s="179">
        <v>0</v>
      </c>
      <c r="N828" s="177"/>
      <c r="O828" s="177"/>
      <c r="P828" s="180">
        <v>-22.21</v>
      </c>
    </row>
    <row r="829" spans="1:16" ht="19.5" hidden="1" customHeight="1">
      <c r="A829" s="172" t="s">
        <v>1921</v>
      </c>
      <c r="B829" s="176">
        <v>46066</v>
      </c>
      <c r="C829" s="172" t="s">
        <v>92</v>
      </c>
      <c r="D829" s="172" t="s">
        <v>24</v>
      </c>
      <c r="E829" s="172" t="s">
        <v>58</v>
      </c>
      <c r="F829" s="172" t="s">
        <v>1300</v>
      </c>
      <c r="G829" s="172" t="s">
        <v>84</v>
      </c>
      <c r="H829" s="177">
        <v>1</v>
      </c>
      <c r="I829" s="178">
        <v>2400</v>
      </c>
      <c r="J829" s="176">
        <v>46062</v>
      </c>
      <c r="K829" s="172" t="s">
        <v>93</v>
      </c>
      <c r="L829" s="172" t="s">
        <v>94</v>
      </c>
      <c r="M829" s="179">
        <v>0.43</v>
      </c>
      <c r="N829" s="177"/>
      <c r="O829" s="177">
        <v>39</v>
      </c>
      <c r="P829" s="180">
        <v>-141.87</v>
      </c>
    </row>
    <row r="830" spans="1:16" ht="19.5" hidden="1" customHeight="1">
      <c r="A830" s="172" t="s">
        <v>1921</v>
      </c>
      <c r="B830" s="176">
        <v>46066</v>
      </c>
      <c r="C830" s="172" t="s">
        <v>100</v>
      </c>
      <c r="D830" s="172" t="s">
        <v>101</v>
      </c>
      <c r="E830" s="172" t="s">
        <v>58</v>
      </c>
      <c r="F830" s="172" t="s">
        <v>1300</v>
      </c>
      <c r="G830" s="172" t="s">
        <v>84</v>
      </c>
      <c r="H830" s="177">
        <v>1</v>
      </c>
      <c r="I830" s="178">
        <v>2400</v>
      </c>
      <c r="J830" s="176">
        <v>46062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1362.86</v>
      </c>
    </row>
    <row r="831" spans="1:16" ht="19.5" hidden="1" customHeight="1">
      <c r="A831" s="172" t="s">
        <v>1921</v>
      </c>
      <c r="B831" s="176">
        <v>46066</v>
      </c>
      <c r="C831" s="172" t="s">
        <v>100</v>
      </c>
      <c r="D831" s="172" t="s">
        <v>102</v>
      </c>
      <c r="E831" s="172" t="s">
        <v>58</v>
      </c>
      <c r="F831" s="172" t="s">
        <v>1300</v>
      </c>
      <c r="G831" s="172" t="s">
        <v>84</v>
      </c>
      <c r="H831" s="177">
        <v>1</v>
      </c>
      <c r="I831" s="178">
        <v>2400</v>
      </c>
      <c r="J831" s="176">
        <v>46062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13.63</v>
      </c>
    </row>
    <row r="832" spans="1:16" ht="19.5" hidden="1" customHeight="1">
      <c r="A832" s="172" t="s">
        <v>1921</v>
      </c>
      <c r="B832" s="176">
        <v>46066</v>
      </c>
      <c r="C832" s="172" t="s">
        <v>100</v>
      </c>
      <c r="D832" s="172" t="s">
        <v>103</v>
      </c>
      <c r="E832" s="172" t="s">
        <v>58</v>
      </c>
      <c r="F832" s="172" t="s">
        <v>1300</v>
      </c>
      <c r="G832" s="172" t="s">
        <v>84</v>
      </c>
      <c r="H832" s="177">
        <v>1</v>
      </c>
      <c r="I832" s="178">
        <v>2400</v>
      </c>
      <c r="J832" s="176">
        <v>46062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1023.51</v>
      </c>
    </row>
    <row r="833" spans="1:16" ht="19.5" hidden="1" customHeight="1">
      <c r="A833" s="172" t="s">
        <v>1921</v>
      </c>
      <c r="B833" s="176">
        <v>46066</v>
      </c>
      <c r="C833" s="172" t="s">
        <v>104</v>
      </c>
      <c r="D833" s="172" t="s">
        <v>105</v>
      </c>
      <c r="E833" s="172" t="s">
        <v>58</v>
      </c>
      <c r="F833" s="172" t="s">
        <v>1300</v>
      </c>
      <c r="G833" s="172" t="s">
        <v>84</v>
      </c>
      <c r="H833" s="177">
        <v>1</v>
      </c>
      <c r="I833" s="178">
        <v>2400</v>
      </c>
      <c r="J833" s="176">
        <v>46062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-1032</v>
      </c>
    </row>
    <row r="834" spans="1:16" ht="19.5" hidden="1" customHeight="1">
      <c r="A834" s="172" t="s">
        <v>1921</v>
      </c>
      <c r="B834" s="176">
        <v>46066</v>
      </c>
      <c r="C834" s="172" t="s">
        <v>81</v>
      </c>
      <c r="D834" s="172" t="s">
        <v>95</v>
      </c>
      <c r="E834" s="172" t="s">
        <v>58</v>
      </c>
      <c r="F834" s="172" t="s">
        <v>1300</v>
      </c>
      <c r="G834" s="172" t="s">
        <v>84</v>
      </c>
      <c r="H834" s="177">
        <v>1</v>
      </c>
      <c r="I834" s="178">
        <v>2400</v>
      </c>
      <c r="J834" s="176">
        <v>46062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-25</v>
      </c>
    </row>
    <row r="835" spans="1:16" ht="19.5" hidden="1" customHeight="1">
      <c r="A835" s="172" t="s">
        <v>1922</v>
      </c>
      <c r="B835" s="176">
        <v>46066</v>
      </c>
      <c r="C835" s="172" t="s">
        <v>92</v>
      </c>
      <c r="D835" s="172" t="s">
        <v>24</v>
      </c>
      <c r="E835" s="172" t="s">
        <v>43</v>
      </c>
      <c r="F835" s="172" t="s">
        <v>125</v>
      </c>
      <c r="G835" s="172" t="s">
        <v>84</v>
      </c>
      <c r="H835" s="177">
        <v>1</v>
      </c>
      <c r="I835" s="178">
        <v>0</v>
      </c>
      <c r="J835" s="176">
        <v>46061</v>
      </c>
      <c r="K835" s="172" t="s">
        <v>93</v>
      </c>
      <c r="L835" s="172" t="s">
        <v>94</v>
      </c>
      <c r="M835" s="179">
        <v>0</v>
      </c>
      <c r="N835" s="177"/>
      <c r="O835" s="177">
        <v>39</v>
      </c>
      <c r="P835" s="180">
        <v>-46.77</v>
      </c>
    </row>
    <row r="836" spans="1:16" ht="19.5" hidden="1" customHeight="1">
      <c r="A836" s="172" t="s">
        <v>1922</v>
      </c>
      <c r="B836" s="176">
        <v>46066</v>
      </c>
      <c r="C836" s="172" t="s">
        <v>81</v>
      </c>
      <c r="D836" s="172" t="s">
        <v>95</v>
      </c>
      <c r="E836" s="172" t="s">
        <v>43</v>
      </c>
      <c r="F836" s="172" t="s">
        <v>125</v>
      </c>
      <c r="G836" s="172" t="s">
        <v>84</v>
      </c>
      <c r="H836" s="177">
        <v>1</v>
      </c>
      <c r="I836" s="178">
        <v>0</v>
      </c>
      <c r="J836" s="176">
        <v>46061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-19.100000000000001</v>
      </c>
    </row>
    <row r="837" spans="1:16" ht="19.5" hidden="1" customHeight="1">
      <c r="A837" s="172" t="s">
        <v>1922</v>
      </c>
      <c r="B837" s="176">
        <v>46066</v>
      </c>
      <c r="C837" s="172" t="s">
        <v>92</v>
      </c>
      <c r="D837" s="172" t="s">
        <v>96</v>
      </c>
      <c r="E837" s="172" t="s">
        <v>43</v>
      </c>
      <c r="F837" s="172" t="s">
        <v>125</v>
      </c>
      <c r="G837" s="172" t="s">
        <v>84</v>
      </c>
      <c r="H837" s="177">
        <v>1</v>
      </c>
      <c r="I837" s="178">
        <v>0</v>
      </c>
      <c r="J837" s="176">
        <v>46061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0</v>
      </c>
    </row>
    <row r="838" spans="1:16" ht="19.5" hidden="1" customHeight="1">
      <c r="A838" s="172" t="s">
        <v>1922</v>
      </c>
      <c r="B838" s="176">
        <v>46066</v>
      </c>
      <c r="C838" s="172" t="s">
        <v>92</v>
      </c>
      <c r="D838" s="172" t="s">
        <v>97</v>
      </c>
      <c r="E838" s="172" t="s">
        <v>43</v>
      </c>
      <c r="F838" s="172" t="s">
        <v>125</v>
      </c>
      <c r="G838" s="172" t="s">
        <v>84</v>
      </c>
      <c r="H838" s="177">
        <v>1</v>
      </c>
      <c r="I838" s="178">
        <v>0</v>
      </c>
      <c r="J838" s="176">
        <v>46061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-46.77</v>
      </c>
    </row>
    <row r="839" spans="1:16" ht="19.5" hidden="1" customHeight="1">
      <c r="A839" s="172" t="s">
        <v>1922</v>
      </c>
      <c r="B839" s="176">
        <v>46066</v>
      </c>
      <c r="C839" s="172" t="s">
        <v>81</v>
      </c>
      <c r="D839" s="172" t="s">
        <v>98</v>
      </c>
      <c r="E839" s="172" t="s">
        <v>43</v>
      </c>
      <c r="F839" s="172" t="s">
        <v>125</v>
      </c>
      <c r="G839" s="172" t="s">
        <v>84</v>
      </c>
      <c r="H839" s="177">
        <v>1</v>
      </c>
      <c r="I839" s="178">
        <v>0</v>
      </c>
      <c r="J839" s="176">
        <v>46061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-15</v>
      </c>
    </row>
    <row r="840" spans="1:16" ht="19.5" hidden="1" customHeight="1">
      <c r="A840" s="172" t="s">
        <v>1921</v>
      </c>
      <c r="B840" s="176">
        <v>46066</v>
      </c>
      <c r="C840" s="172" t="s">
        <v>81</v>
      </c>
      <c r="D840" s="172" t="s">
        <v>82</v>
      </c>
      <c r="E840" s="172" t="s">
        <v>58</v>
      </c>
      <c r="F840" s="172" t="s">
        <v>1300</v>
      </c>
      <c r="G840" s="172" t="s">
        <v>84</v>
      </c>
      <c r="H840" s="177">
        <v>1</v>
      </c>
      <c r="I840" s="178">
        <v>0</v>
      </c>
      <c r="J840" s="176">
        <v>46062</v>
      </c>
      <c r="K840" s="172" t="s">
        <v>85</v>
      </c>
      <c r="L840" s="172" t="s">
        <v>85</v>
      </c>
      <c r="M840" s="179">
        <v>0</v>
      </c>
      <c r="N840" s="177"/>
      <c r="O840" s="177"/>
      <c r="P840" s="180">
        <v>-25.89</v>
      </c>
    </row>
    <row r="841" spans="1:16" ht="19.5" hidden="1" customHeight="1">
      <c r="A841" s="172" t="s">
        <v>1923</v>
      </c>
      <c r="B841" s="176">
        <v>46066</v>
      </c>
      <c r="C841" s="172" t="s">
        <v>92</v>
      </c>
      <c r="D841" s="172" t="s">
        <v>24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0</v>
      </c>
      <c r="J841" s="176">
        <v>46048</v>
      </c>
      <c r="K841" s="172" t="s">
        <v>93</v>
      </c>
      <c r="L841" s="172" t="s">
        <v>94</v>
      </c>
      <c r="M841" s="179">
        <v>0</v>
      </c>
      <c r="N841" s="177"/>
      <c r="O841" s="177">
        <v>44</v>
      </c>
      <c r="P841" s="180">
        <v>-56</v>
      </c>
    </row>
    <row r="842" spans="1:16" ht="19.5" hidden="1" customHeight="1">
      <c r="A842" s="172" t="s">
        <v>1923</v>
      </c>
      <c r="B842" s="176">
        <v>46066</v>
      </c>
      <c r="C842" s="172" t="s">
        <v>81</v>
      </c>
      <c r="D842" s="172" t="s">
        <v>95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0</v>
      </c>
      <c r="J842" s="176">
        <v>46048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-12.52</v>
      </c>
    </row>
    <row r="843" spans="1:16" ht="19.5" hidden="1" customHeight="1">
      <c r="A843" s="172" t="s">
        <v>1923</v>
      </c>
      <c r="B843" s="176">
        <v>46066</v>
      </c>
      <c r="C843" s="172" t="s">
        <v>92</v>
      </c>
      <c r="D843" s="172" t="s">
        <v>96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0</v>
      </c>
      <c r="J843" s="176">
        <v>46048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0</v>
      </c>
    </row>
    <row r="844" spans="1:16" ht="19.5" hidden="1" customHeight="1">
      <c r="A844" s="172" t="s">
        <v>1923</v>
      </c>
      <c r="B844" s="176">
        <v>46066</v>
      </c>
      <c r="C844" s="172" t="s">
        <v>92</v>
      </c>
      <c r="D844" s="172" t="s">
        <v>97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0</v>
      </c>
      <c r="J844" s="176">
        <v>46048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-56</v>
      </c>
    </row>
    <row r="845" spans="1:16" ht="19.5" hidden="1" customHeight="1">
      <c r="A845" s="172" t="s">
        <v>1924</v>
      </c>
      <c r="B845" s="176">
        <v>46066</v>
      </c>
      <c r="C845" s="172" t="s">
        <v>92</v>
      </c>
      <c r="D845" s="172" t="s">
        <v>24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2150</v>
      </c>
      <c r="J845" s="176">
        <v>46058</v>
      </c>
      <c r="K845" s="172" t="s">
        <v>93</v>
      </c>
      <c r="L845" s="172" t="s">
        <v>94</v>
      </c>
      <c r="M845" s="179">
        <v>0.43</v>
      </c>
      <c r="N845" s="177"/>
      <c r="O845" s="177">
        <v>39</v>
      </c>
      <c r="P845" s="180">
        <v>-120.82</v>
      </c>
    </row>
    <row r="846" spans="1:16" ht="19.5" hidden="1" customHeight="1">
      <c r="A846" s="172" t="s">
        <v>1924</v>
      </c>
      <c r="B846" s="176">
        <v>46066</v>
      </c>
      <c r="C846" s="172" t="s">
        <v>100</v>
      </c>
      <c r="D846" s="172" t="s">
        <v>101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2150</v>
      </c>
      <c r="J846" s="176">
        <v>46058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884.76</v>
      </c>
    </row>
    <row r="847" spans="1:16" ht="19.5" hidden="1" customHeight="1">
      <c r="A847" s="172" t="s">
        <v>1924</v>
      </c>
      <c r="B847" s="176">
        <v>46066</v>
      </c>
      <c r="C847" s="172" t="s">
        <v>100</v>
      </c>
      <c r="D847" s="172" t="s">
        <v>102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2150</v>
      </c>
      <c r="J847" s="176">
        <v>46058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0</v>
      </c>
    </row>
    <row r="848" spans="1:16" ht="19.5" hidden="1" customHeight="1">
      <c r="A848" s="172" t="s">
        <v>1924</v>
      </c>
      <c r="B848" s="176">
        <v>46066</v>
      </c>
      <c r="C848" s="172" t="s">
        <v>100</v>
      </c>
      <c r="D848" s="172" t="s">
        <v>103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2150</v>
      </c>
      <c r="J848" s="176">
        <v>46058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1265.24</v>
      </c>
    </row>
    <row r="849" spans="1:16" ht="19.5" hidden="1" customHeight="1">
      <c r="A849" s="172" t="s">
        <v>1924</v>
      </c>
      <c r="B849" s="176">
        <v>46066</v>
      </c>
      <c r="C849" s="172" t="s">
        <v>104</v>
      </c>
      <c r="D849" s="172" t="s">
        <v>105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2150</v>
      </c>
      <c r="J849" s="176">
        <v>46058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-924.5</v>
      </c>
    </row>
    <row r="850" spans="1:16" ht="19.5" hidden="1" customHeight="1">
      <c r="A850" s="172" t="s">
        <v>1924</v>
      </c>
      <c r="B850" s="176">
        <v>46066</v>
      </c>
      <c r="C850" s="172" t="s">
        <v>81</v>
      </c>
      <c r="D850" s="172" t="s">
        <v>95</v>
      </c>
      <c r="E850" s="172" t="s">
        <v>43</v>
      </c>
      <c r="F850" s="172" t="s">
        <v>125</v>
      </c>
      <c r="G850" s="172" t="s">
        <v>84</v>
      </c>
      <c r="H850" s="177">
        <v>1</v>
      </c>
      <c r="I850" s="178">
        <v>2150</v>
      </c>
      <c r="J850" s="176">
        <v>46058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-12.86</v>
      </c>
    </row>
    <row r="851" spans="1:16" ht="19.5" hidden="1" customHeight="1">
      <c r="A851" s="172" t="s">
        <v>1924</v>
      </c>
      <c r="B851" s="176">
        <v>46066</v>
      </c>
      <c r="C851" s="172" t="s">
        <v>81</v>
      </c>
      <c r="D851" s="172" t="s">
        <v>82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0</v>
      </c>
      <c r="J851" s="176">
        <v>46058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-6.72</v>
      </c>
    </row>
    <row r="852" spans="1:16" ht="19.5" hidden="1" customHeight="1">
      <c r="A852" s="172" t="s">
        <v>1925</v>
      </c>
      <c r="B852" s="176">
        <v>46066</v>
      </c>
      <c r="C852" s="172" t="s">
        <v>92</v>
      </c>
      <c r="D852" s="172" t="s">
        <v>24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0</v>
      </c>
      <c r="J852" s="176">
        <v>46061</v>
      </c>
      <c r="K852" s="172" t="s">
        <v>93</v>
      </c>
      <c r="L852" s="172" t="s">
        <v>94</v>
      </c>
      <c r="M852" s="179">
        <v>0</v>
      </c>
      <c r="N852" s="177"/>
      <c r="O852" s="177">
        <v>39</v>
      </c>
      <c r="P852" s="180">
        <v>-56.94</v>
      </c>
    </row>
    <row r="853" spans="1:16" ht="19.5" hidden="1" customHeight="1">
      <c r="A853" s="172" t="s">
        <v>1925</v>
      </c>
      <c r="B853" s="176">
        <v>46066</v>
      </c>
      <c r="C853" s="172" t="s">
        <v>81</v>
      </c>
      <c r="D853" s="172" t="s">
        <v>95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0</v>
      </c>
      <c r="J853" s="176">
        <v>46061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-12.64</v>
      </c>
    </row>
    <row r="854" spans="1:16" ht="19.5" hidden="1" customHeight="1">
      <c r="A854" s="172" t="s">
        <v>1925</v>
      </c>
      <c r="B854" s="176">
        <v>46066</v>
      </c>
      <c r="C854" s="172" t="s">
        <v>92</v>
      </c>
      <c r="D854" s="172" t="s">
        <v>96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0</v>
      </c>
      <c r="J854" s="176">
        <v>46061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hidden="1" customHeight="1">
      <c r="A855" s="172" t="s">
        <v>1925</v>
      </c>
      <c r="B855" s="176">
        <v>46066</v>
      </c>
      <c r="C855" s="172" t="s">
        <v>92</v>
      </c>
      <c r="D855" s="172" t="s">
        <v>97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0</v>
      </c>
      <c r="J855" s="176">
        <v>46061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-56.94</v>
      </c>
    </row>
    <row r="856" spans="1:16" ht="19.5" hidden="1" customHeight="1">
      <c r="A856" s="172" t="s">
        <v>1925</v>
      </c>
      <c r="B856" s="176">
        <v>46066</v>
      </c>
      <c r="C856" s="172" t="s">
        <v>81</v>
      </c>
      <c r="D856" s="172" t="s">
        <v>98</v>
      </c>
      <c r="E856" s="172" t="s">
        <v>52</v>
      </c>
      <c r="F856" s="172" t="s">
        <v>90</v>
      </c>
      <c r="G856" s="172" t="s">
        <v>84</v>
      </c>
      <c r="H856" s="177">
        <v>1</v>
      </c>
      <c r="I856" s="178">
        <v>0</v>
      </c>
      <c r="J856" s="176">
        <v>46061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hidden="1" customHeight="1">
      <c r="A857" s="172" t="s">
        <v>1827</v>
      </c>
      <c r="B857" s="176">
        <v>46066</v>
      </c>
      <c r="C857" s="172" t="s">
        <v>81</v>
      </c>
      <c r="D857" s="172" t="s">
        <v>82</v>
      </c>
      <c r="E857" s="172" t="s">
        <v>53</v>
      </c>
      <c r="F857" s="172" t="s">
        <v>120</v>
      </c>
      <c r="G857" s="172" t="s">
        <v>84</v>
      </c>
      <c r="H857" s="177">
        <v>1</v>
      </c>
      <c r="I857" s="178">
        <v>0</v>
      </c>
      <c r="J857" s="176">
        <v>46064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19.579999999999998</v>
      </c>
    </row>
    <row r="858" spans="1:16" ht="19.5" hidden="1" customHeight="1">
      <c r="A858" s="172" t="s">
        <v>1926</v>
      </c>
      <c r="B858" s="176">
        <v>46066</v>
      </c>
      <c r="C858" s="172" t="s">
        <v>92</v>
      </c>
      <c r="D858" s="172" t="s">
        <v>24</v>
      </c>
      <c r="E858" s="172" t="s">
        <v>57</v>
      </c>
      <c r="F858" s="172" t="s">
        <v>1263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93</v>
      </c>
      <c r="L858" s="172" t="s">
        <v>94</v>
      </c>
      <c r="M858" s="179">
        <v>0</v>
      </c>
      <c r="N858" s="177"/>
      <c r="O858" s="177">
        <v>39</v>
      </c>
      <c r="P858" s="180">
        <v>-56.94</v>
      </c>
    </row>
    <row r="859" spans="1:16" ht="19.5" hidden="1" customHeight="1">
      <c r="A859" s="172" t="s">
        <v>1926</v>
      </c>
      <c r="B859" s="176">
        <v>46066</v>
      </c>
      <c r="C859" s="172" t="s">
        <v>92</v>
      </c>
      <c r="D859" s="172" t="s">
        <v>96</v>
      </c>
      <c r="E859" s="172" t="s">
        <v>57</v>
      </c>
      <c r="F859" s="172" t="s">
        <v>1263</v>
      </c>
      <c r="G859" s="172" t="s">
        <v>84</v>
      </c>
      <c r="H859" s="177">
        <v>1</v>
      </c>
      <c r="I859" s="178">
        <v>0</v>
      </c>
      <c r="J859" s="176">
        <v>46058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hidden="1" customHeight="1">
      <c r="A860" s="172" t="s">
        <v>1926</v>
      </c>
      <c r="B860" s="176">
        <v>46066</v>
      </c>
      <c r="C860" s="172" t="s">
        <v>92</v>
      </c>
      <c r="D860" s="172" t="s">
        <v>97</v>
      </c>
      <c r="E860" s="172" t="s">
        <v>57</v>
      </c>
      <c r="F860" s="172" t="s">
        <v>1263</v>
      </c>
      <c r="G860" s="172" t="s">
        <v>84</v>
      </c>
      <c r="H860" s="177">
        <v>1</v>
      </c>
      <c r="I860" s="178">
        <v>0</v>
      </c>
      <c r="J860" s="176">
        <v>46058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-56.94</v>
      </c>
    </row>
    <row r="861" spans="1:16" ht="19.5" hidden="1" customHeight="1">
      <c r="A861" s="172" t="s">
        <v>1926</v>
      </c>
      <c r="B861" s="176">
        <v>46066</v>
      </c>
      <c r="C861" s="172" t="s">
        <v>81</v>
      </c>
      <c r="D861" s="172" t="s">
        <v>98</v>
      </c>
      <c r="E861" s="172" t="s">
        <v>57</v>
      </c>
      <c r="F861" s="172" t="s">
        <v>1263</v>
      </c>
      <c r="G861" s="172" t="s">
        <v>84</v>
      </c>
      <c r="H861" s="177">
        <v>1</v>
      </c>
      <c r="I861" s="178">
        <v>0</v>
      </c>
      <c r="J861" s="176">
        <v>46058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hidden="1" customHeight="1">
      <c r="A862" s="172" t="s">
        <v>1927</v>
      </c>
      <c r="B862" s="176">
        <v>46066</v>
      </c>
      <c r="C862" s="172" t="s">
        <v>92</v>
      </c>
      <c r="D862" s="172" t="s">
        <v>24</v>
      </c>
      <c r="E862" s="172" t="s">
        <v>57</v>
      </c>
      <c r="F862" s="172" t="s">
        <v>1263</v>
      </c>
      <c r="G862" s="172" t="s">
        <v>84</v>
      </c>
      <c r="H862" s="177">
        <v>1</v>
      </c>
      <c r="I862" s="178">
        <v>2000</v>
      </c>
      <c r="J862" s="176">
        <v>46057</v>
      </c>
      <c r="K862" s="172" t="s">
        <v>93</v>
      </c>
      <c r="L862" s="172" t="s">
        <v>94</v>
      </c>
      <c r="M862" s="179">
        <v>0.43</v>
      </c>
      <c r="N862" s="177"/>
      <c r="O862" s="177">
        <v>40</v>
      </c>
      <c r="P862" s="180">
        <v>-136.97999999999999</v>
      </c>
    </row>
    <row r="863" spans="1:16" ht="19.5" hidden="1" customHeight="1">
      <c r="A863" s="172" t="s">
        <v>1927</v>
      </c>
      <c r="B863" s="176">
        <v>46066</v>
      </c>
      <c r="C863" s="172" t="s">
        <v>100</v>
      </c>
      <c r="D863" s="172" t="s">
        <v>101</v>
      </c>
      <c r="E863" s="172" t="s">
        <v>57</v>
      </c>
      <c r="F863" s="172" t="s">
        <v>1263</v>
      </c>
      <c r="G863" s="172" t="s">
        <v>84</v>
      </c>
      <c r="H863" s="177">
        <v>1</v>
      </c>
      <c r="I863" s="178">
        <v>2000</v>
      </c>
      <c r="J863" s="176">
        <v>46057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917.14</v>
      </c>
    </row>
    <row r="864" spans="1:16" ht="19.5" hidden="1" customHeight="1">
      <c r="A864" s="172" t="s">
        <v>1927</v>
      </c>
      <c r="B864" s="176">
        <v>46066</v>
      </c>
      <c r="C864" s="172" t="s">
        <v>100</v>
      </c>
      <c r="D864" s="172" t="s">
        <v>102</v>
      </c>
      <c r="E864" s="172" t="s">
        <v>57</v>
      </c>
      <c r="F864" s="172" t="s">
        <v>1263</v>
      </c>
      <c r="G864" s="172" t="s">
        <v>84</v>
      </c>
      <c r="H864" s="177">
        <v>1</v>
      </c>
      <c r="I864" s="178">
        <v>2000</v>
      </c>
      <c r="J864" s="176">
        <v>46057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9.17</v>
      </c>
    </row>
    <row r="865" spans="1:16" ht="19.5" hidden="1" customHeight="1">
      <c r="A865" s="172" t="s">
        <v>1927</v>
      </c>
      <c r="B865" s="176">
        <v>46066</v>
      </c>
      <c r="C865" s="172" t="s">
        <v>100</v>
      </c>
      <c r="D865" s="172" t="s">
        <v>103</v>
      </c>
      <c r="E865" s="172" t="s">
        <v>57</v>
      </c>
      <c r="F865" s="172" t="s">
        <v>1263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1073.69</v>
      </c>
    </row>
    <row r="866" spans="1:16" ht="19.5" hidden="1" customHeight="1">
      <c r="A866" s="172" t="s">
        <v>1927</v>
      </c>
      <c r="B866" s="176">
        <v>46066</v>
      </c>
      <c r="C866" s="172" t="s">
        <v>104</v>
      </c>
      <c r="D866" s="172" t="s">
        <v>105</v>
      </c>
      <c r="E866" s="172" t="s">
        <v>57</v>
      </c>
      <c r="F866" s="172" t="s">
        <v>1263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0.43</v>
      </c>
      <c r="N866" s="177"/>
      <c r="O866" s="177"/>
      <c r="P866" s="180">
        <v>-860</v>
      </c>
    </row>
    <row r="867" spans="1:16" ht="19.5" hidden="1" customHeight="1">
      <c r="A867" s="172" t="s">
        <v>1928</v>
      </c>
      <c r="B867" s="176">
        <v>46066</v>
      </c>
      <c r="C867" s="172" t="s">
        <v>81</v>
      </c>
      <c r="D867" s="172" t="s">
        <v>82</v>
      </c>
      <c r="E867" s="172" t="s">
        <v>52</v>
      </c>
      <c r="F867" s="172" t="s">
        <v>90</v>
      </c>
      <c r="G867" s="172" t="s">
        <v>84</v>
      </c>
      <c r="H867" s="177">
        <v>1</v>
      </c>
      <c r="I867" s="178">
        <v>0</v>
      </c>
      <c r="J867" s="176">
        <v>46066</v>
      </c>
      <c r="K867" s="172" t="s">
        <v>85</v>
      </c>
      <c r="L867" s="172" t="s">
        <v>85</v>
      </c>
      <c r="M867" s="179">
        <v>0</v>
      </c>
      <c r="N867" s="177"/>
      <c r="O867" s="177"/>
      <c r="P867" s="180">
        <v>-18.66</v>
      </c>
    </row>
    <row r="868" spans="1:16" ht="19.5" hidden="1" customHeight="1">
      <c r="A868" s="172" t="s">
        <v>1929</v>
      </c>
      <c r="B868" s="176">
        <v>46066</v>
      </c>
      <c r="C868" s="172" t="s">
        <v>92</v>
      </c>
      <c r="D868" s="172" t="s">
        <v>24</v>
      </c>
      <c r="E868" s="172" t="s">
        <v>58</v>
      </c>
      <c r="F868" s="172" t="s">
        <v>1300</v>
      </c>
      <c r="G868" s="172" t="s">
        <v>84</v>
      </c>
      <c r="H868" s="177">
        <v>1</v>
      </c>
      <c r="I868" s="178">
        <v>2400</v>
      </c>
      <c r="J868" s="176">
        <v>46063</v>
      </c>
      <c r="K868" s="172" t="s">
        <v>93</v>
      </c>
      <c r="L868" s="172" t="s">
        <v>94</v>
      </c>
      <c r="M868" s="179">
        <v>0.43</v>
      </c>
      <c r="N868" s="177"/>
      <c r="O868" s="177">
        <v>36</v>
      </c>
      <c r="P868" s="180">
        <v>-120.64</v>
      </c>
    </row>
    <row r="869" spans="1:16" ht="19.5" hidden="1" customHeight="1">
      <c r="A869" s="172" t="s">
        <v>1929</v>
      </c>
      <c r="B869" s="176">
        <v>46066</v>
      </c>
      <c r="C869" s="172" t="s">
        <v>100</v>
      </c>
      <c r="D869" s="172" t="s">
        <v>101</v>
      </c>
      <c r="E869" s="172" t="s">
        <v>58</v>
      </c>
      <c r="F869" s="172" t="s">
        <v>1300</v>
      </c>
      <c r="G869" s="172" t="s">
        <v>84</v>
      </c>
      <c r="H869" s="177">
        <v>1</v>
      </c>
      <c r="I869" s="178">
        <v>2400</v>
      </c>
      <c r="J869" s="176">
        <v>46063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1561.14</v>
      </c>
    </row>
    <row r="870" spans="1:16" ht="19.5" hidden="1" customHeight="1">
      <c r="A870" s="172" t="s">
        <v>1929</v>
      </c>
      <c r="B870" s="176">
        <v>46066</v>
      </c>
      <c r="C870" s="172" t="s">
        <v>100</v>
      </c>
      <c r="D870" s="172" t="s">
        <v>102</v>
      </c>
      <c r="E870" s="172" t="s">
        <v>58</v>
      </c>
      <c r="F870" s="172" t="s">
        <v>1300</v>
      </c>
      <c r="G870" s="172" t="s">
        <v>84</v>
      </c>
      <c r="H870" s="177">
        <v>1</v>
      </c>
      <c r="I870" s="178">
        <v>2400</v>
      </c>
      <c r="J870" s="176">
        <v>46063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0</v>
      </c>
    </row>
    <row r="871" spans="1:16" ht="19.5" hidden="1" customHeight="1">
      <c r="A871" s="172" t="s">
        <v>1929</v>
      </c>
      <c r="B871" s="176">
        <v>46066</v>
      </c>
      <c r="C871" s="172" t="s">
        <v>100</v>
      </c>
      <c r="D871" s="172" t="s">
        <v>103</v>
      </c>
      <c r="E871" s="172" t="s">
        <v>58</v>
      </c>
      <c r="F871" s="172" t="s">
        <v>1300</v>
      </c>
      <c r="G871" s="172" t="s">
        <v>84</v>
      </c>
      <c r="H871" s="177">
        <v>1</v>
      </c>
      <c r="I871" s="178">
        <v>2400</v>
      </c>
      <c r="J871" s="176">
        <v>46063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838.86</v>
      </c>
    </row>
    <row r="872" spans="1:16" ht="19.5" hidden="1" customHeight="1">
      <c r="A872" s="172" t="s">
        <v>1929</v>
      </c>
      <c r="B872" s="176">
        <v>46066</v>
      </c>
      <c r="C872" s="172" t="s">
        <v>104</v>
      </c>
      <c r="D872" s="172" t="s">
        <v>105</v>
      </c>
      <c r="E872" s="172" t="s">
        <v>58</v>
      </c>
      <c r="F872" s="172" t="s">
        <v>1300</v>
      </c>
      <c r="G872" s="172" t="s">
        <v>84</v>
      </c>
      <c r="H872" s="177">
        <v>1</v>
      </c>
      <c r="I872" s="178">
        <v>2400</v>
      </c>
      <c r="J872" s="176">
        <v>46063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-1032</v>
      </c>
    </row>
    <row r="873" spans="1:16" ht="19.5" hidden="1" customHeight="1">
      <c r="A873" s="172" t="s">
        <v>1929</v>
      </c>
      <c r="B873" s="176">
        <v>46066</v>
      </c>
      <c r="C873" s="172" t="s">
        <v>81</v>
      </c>
      <c r="D873" s="172" t="s">
        <v>95</v>
      </c>
      <c r="E873" s="172" t="s">
        <v>58</v>
      </c>
      <c r="F873" s="172" t="s">
        <v>1300</v>
      </c>
      <c r="G873" s="172" t="s">
        <v>84</v>
      </c>
      <c r="H873" s="177">
        <v>1</v>
      </c>
      <c r="I873" s="178">
        <v>2400</v>
      </c>
      <c r="J873" s="176">
        <v>46063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-17.12</v>
      </c>
    </row>
    <row r="874" spans="1:16" ht="19.5" hidden="1" customHeight="1">
      <c r="A874" s="172" t="s">
        <v>1929</v>
      </c>
      <c r="B874" s="176">
        <v>46066</v>
      </c>
      <c r="C874" s="172" t="s">
        <v>81</v>
      </c>
      <c r="D874" s="172" t="s">
        <v>82</v>
      </c>
      <c r="E874" s="172" t="s">
        <v>58</v>
      </c>
      <c r="F874" s="172" t="s">
        <v>1300</v>
      </c>
      <c r="G874" s="172" t="s">
        <v>84</v>
      </c>
      <c r="H874" s="177">
        <v>1</v>
      </c>
      <c r="I874" s="178">
        <v>0</v>
      </c>
      <c r="J874" s="176">
        <v>46063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-11.86</v>
      </c>
    </row>
    <row r="875" spans="1:16" ht="19.5" hidden="1" customHeight="1">
      <c r="A875" s="172" t="s">
        <v>1930</v>
      </c>
      <c r="B875" s="176">
        <v>46066</v>
      </c>
      <c r="C875" s="172" t="s">
        <v>81</v>
      </c>
      <c r="D875" s="172" t="s">
        <v>82</v>
      </c>
      <c r="E875" s="172" t="s">
        <v>43</v>
      </c>
      <c r="F875" s="172" t="s">
        <v>125</v>
      </c>
      <c r="G875" s="172" t="s">
        <v>84</v>
      </c>
      <c r="H875" s="177">
        <v>1</v>
      </c>
      <c r="I875" s="178">
        <v>0</v>
      </c>
      <c r="J875" s="176">
        <v>46066</v>
      </c>
      <c r="K875" s="172" t="s">
        <v>85</v>
      </c>
      <c r="L875" s="172" t="s">
        <v>85</v>
      </c>
      <c r="M875" s="179">
        <v>0</v>
      </c>
      <c r="N875" s="177"/>
      <c r="O875" s="177"/>
      <c r="P875" s="180">
        <v>-6.2</v>
      </c>
    </row>
    <row r="876" spans="1:16" ht="19.5" hidden="1" customHeight="1">
      <c r="A876" s="172" t="s">
        <v>1931</v>
      </c>
      <c r="B876" s="176">
        <v>46066</v>
      </c>
      <c r="C876" s="172" t="s">
        <v>92</v>
      </c>
      <c r="D876" s="172" t="s">
        <v>24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0</v>
      </c>
      <c r="J876" s="176">
        <v>46054</v>
      </c>
      <c r="K876" s="172" t="s">
        <v>93</v>
      </c>
      <c r="L876" s="172" t="s">
        <v>94</v>
      </c>
      <c r="M876" s="179">
        <v>0</v>
      </c>
      <c r="N876" s="177"/>
      <c r="O876" s="177">
        <v>43</v>
      </c>
      <c r="P876" s="180">
        <v>-56.94</v>
      </c>
    </row>
    <row r="877" spans="1:16" ht="19.5" hidden="1" customHeight="1">
      <c r="A877" s="172" t="s">
        <v>1931</v>
      </c>
      <c r="B877" s="176">
        <v>46066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46054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-13.54</v>
      </c>
    </row>
    <row r="878" spans="1:16" ht="19.5" hidden="1" customHeight="1">
      <c r="A878" s="172" t="s">
        <v>1932</v>
      </c>
      <c r="B878" s="176">
        <v>46066</v>
      </c>
      <c r="C878" s="172" t="s">
        <v>81</v>
      </c>
      <c r="D878" s="172" t="s">
        <v>82</v>
      </c>
      <c r="E878" s="172" t="s">
        <v>40</v>
      </c>
      <c r="F878" s="172" t="s">
        <v>197</v>
      </c>
      <c r="G878" s="172" t="s">
        <v>84</v>
      </c>
      <c r="H878" s="177">
        <v>1</v>
      </c>
      <c r="I878" s="178">
        <v>0</v>
      </c>
      <c r="J878" s="176">
        <v>46066</v>
      </c>
      <c r="K878" s="172" t="s">
        <v>85</v>
      </c>
      <c r="L878" s="172" t="s">
        <v>85</v>
      </c>
      <c r="M878" s="179">
        <v>0</v>
      </c>
      <c r="N878" s="177"/>
      <c r="O878" s="177"/>
      <c r="P878" s="180">
        <v>-16.79</v>
      </c>
    </row>
    <row r="879" spans="1:16" ht="19.5" hidden="1" customHeight="1">
      <c r="A879" s="172" t="s">
        <v>1931</v>
      </c>
      <c r="B879" s="176">
        <v>46066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46054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hidden="1" customHeight="1">
      <c r="A880" s="172" t="s">
        <v>1931</v>
      </c>
      <c r="B880" s="176">
        <v>46066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46054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hidden="1" customHeight="1">
      <c r="A881" s="172" t="s">
        <v>1931</v>
      </c>
      <c r="B881" s="176">
        <v>46066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46054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hidden="1" customHeight="1">
      <c r="A882" s="172" t="s">
        <v>1932</v>
      </c>
      <c r="B882" s="176">
        <v>46066</v>
      </c>
      <c r="C882" s="172" t="s">
        <v>81</v>
      </c>
      <c r="D882" s="172" t="s">
        <v>82</v>
      </c>
      <c r="E882" s="172" t="s">
        <v>40</v>
      </c>
      <c r="F882" s="172" t="s">
        <v>197</v>
      </c>
      <c r="G882" s="172" t="s">
        <v>84</v>
      </c>
      <c r="H882" s="177">
        <v>1</v>
      </c>
      <c r="I882" s="178">
        <v>0</v>
      </c>
      <c r="J882" s="176">
        <v>46066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16.79</v>
      </c>
    </row>
    <row r="883" spans="1:16" ht="19.5" hidden="1" customHeight="1">
      <c r="A883" s="172" t="s">
        <v>1933</v>
      </c>
      <c r="B883" s="176">
        <v>46066</v>
      </c>
      <c r="C883" s="172" t="s">
        <v>92</v>
      </c>
      <c r="D883" s="172" t="s">
        <v>24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2150</v>
      </c>
      <c r="J883" s="176">
        <v>46060</v>
      </c>
      <c r="K883" s="172" t="s">
        <v>93</v>
      </c>
      <c r="L883" s="172" t="s">
        <v>94</v>
      </c>
      <c r="M883" s="179">
        <v>0.43</v>
      </c>
      <c r="N883" s="177"/>
      <c r="O883" s="177">
        <v>39</v>
      </c>
      <c r="P883" s="180">
        <v>-135.87</v>
      </c>
    </row>
    <row r="884" spans="1:16" ht="19.5" hidden="1" customHeight="1">
      <c r="A884" s="172" t="s">
        <v>1933</v>
      </c>
      <c r="B884" s="176">
        <v>46066</v>
      </c>
      <c r="C884" s="172" t="s">
        <v>100</v>
      </c>
      <c r="D884" s="172" t="s">
        <v>101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2150</v>
      </c>
      <c r="J884" s="176">
        <v>46060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797.53</v>
      </c>
    </row>
    <row r="885" spans="1:16" ht="19.5" hidden="1" customHeight="1">
      <c r="A885" s="172" t="s">
        <v>1933</v>
      </c>
      <c r="B885" s="176">
        <v>46066</v>
      </c>
      <c r="C885" s="172" t="s">
        <v>100</v>
      </c>
      <c r="D885" s="172" t="s">
        <v>102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2150</v>
      </c>
      <c r="J885" s="176">
        <v>46060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7.98</v>
      </c>
    </row>
    <row r="886" spans="1:16" ht="19.5" hidden="1" customHeight="1">
      <c r="A886" s="172" t="s">
        <v>1933</v>
      </c>
      <c r="B886" s="176">
        <v>46066</v>
      </c>
      <c r="C886" s="172" t="s">
        <v>100</v>
      </c>
      <c r="D886" s="172" t="s">
        <v>103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46060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1344.49</v>
      </c>
    </row>
    <row r="887" spans="1:16" ht="19.5" hidden="1" customHeight="1">
      <c r="A887" s="172" t="s">
        <v>1933</v>
      </c>
      <c r="B887" s="176">
        <v>46066</v>
      </c>
      <c r="C887" s="172" t="s">
        <v>104</v>
      </c>
      <c r="D887" s="172" t="s">
        <v>105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46060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-924.5</v>
      </c>
    </row>
    <row r="888" spans="1:16" ht="19.5" hidden="1" customHeight="1">
      <c r="A888" s="172" t="s">
        <v>1933</v>
      </c>
      <c r="B888" s="176">
        <v>46066</v>
      </c>
      <c r="C888" s="172" t="s">
        <v>81</v>
      </c>
      <c r="D888" s="172" t="s">
        <v>95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46060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-16.22</v>
      </c>
    </row>
    <row r="889" spans="1:16" ht="19.5" hidden="1" customHeight="1">
      <c r="A889" s="172" t="s">
        <v>1934</v>
      </c>
      <c r="B889" s="176">
        <v>46066</v>
      </c>
      <c r="C889" s="172" t="s">
        <v>92</v>
      </c>
      <c r="D889" s="172" t="s">
        <v>24</v>
      </c>
      <c r="E889" s="172" t="s">
        <v>60</v>
      </c>
      <c r="F889" s="172" t="s">
        <v>1426</v>
      </c>
      <c r="G889" s="172" t="s">
        <v>84</v>
      </c>
      <c r="H889" s="177">
        <v>1</v>
      </c>
      <c r="I889" s="178">
        <v>2400</v>
      </c>
      <c r="J889" s="176">
        <v>46063</v>
      </c>
      <c r="K889" s="172" t="s">
        <v>93</v>
      </c>
      <c r="L889" s="172" t="s">
        <v>94</v>
      </c>
      <c r="M889" s="179">
        <v>0.43</v>
      </c>
      <c r="N889" s="177"/>
      <c r="O889" s="177">
        <v>36</v>
      </c>
      <c r="P889" s="180">
        <v>-120.64</v>
      </c>
    </row>
    <row r="890" spans="1:16" ht="19.5" hidden="1" customHeight="1">
      <c r="A890" s="172" t="s">
        <v>1934</v>
      </c>
      <c r="B890" s="176">
        <v>46066</v>
      </c>
      <c r="C890" s="172" t="s">
        <v>100</v>
      </c>
      <c r="D890" s="172" t="s">
        <v>101</v>
      </c>
      <c r="E890" s="172" t="s">
        <v>60</v>
      </c>
      <c r="F890" s="172" t="s">
        <v>1426</v>
      </c>
      <c r="G890" s="172" t="s">
        <v>84</v>
      </c>
      <c r="H890" s="177">
        <v>1</v>
      </c>
      <c r="I890" s="178">
        <v>2400</v>
      </c>
      <c r="J890" s="176">
        <v>46063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1032.3800000000001</v>
      </c>
    </row>
    <row r="891" spans="1:16" ht="19.5" hidden="1" customHeight="1">
      <c r="A891" s="172" t="s">
        <v>1934</v>
      </c>
      <c r="B891" s="176">
        <v>46066</v>
      </c>
      <c r="C891" s="172" t="s">
        <v>100</v>
      </c>
      <c r="D891" s="172" t="s">
        <v>102</v>
      </c>
      <c r="E891" s="172" t="s">
        <v>60</v>
      </c>
      <c r="F891" s="172" t="s">
        <v>1426</v>
      </c>
      <c r="G891" s="172" t="s">
        <v>84</v>
      </c>
      <c r="H891" s="177">
        <v>1</v>
      </c>
      <c r="I891" s="178">
        <v>2400</v>
      </c>
      <c r="J891" s="176">
        <v>46063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10.32</v>
      </c>
    </row>
    <row r="892" spans="1:16" ht="19.5" hidden="1" customHeight="1">
      <c r="A892" s="172" t="s">
        <v>1934</v>
      </c>
      <c r="B892" s="176">
        <v>46066</v>
      </c>
      <c r="C892" s="172" t="s">
        <v>100</v>
      </c>
      <c r="D892" s="172" t="s">
        <v>103</v>
      </c>
      <c r="E892" s="172" t="s">
        <v>60</v>
      </c>
      <c r="F892" s="172" t="s">
        <v>1426</v>
      </c>
      <c r="G892" s="172" t="s">
        <v>84</v>
      </c>
      <c r="H892" s="177">
        <v>1</v>
      </c>
      <c r="I892" s="178">
        <v>2400</v>
      </c>
      <c r="J892" s="176">
        <v>46063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1357.3</v>
      </c>
    </row>
    <row r="893" spans="1:16" ht="19.5" hidden="1" customHeight="1">
      <c r="A893" s="172" t="s">
        <v>1934</v>
      </c>
      <c r="B893" s="176">
        <v>46066</v>
      </c>
      <c r="C893" s="172" t="s">
        <v>104</v>
      </c>
      <c r="D893" s="172" t="s">
        <v>105</v>
      </c>
      <c r="E893" s="172" t="s">
        <v>60</v>
      </c>
      <c r="F893" s="172" t="s">
        <v>1426</v>
      </c>
      <c r="G893" s="172" t="s">
        <v>84</v>
      </c>
      <c r="H893" s="177">
        <v>1</v>
      </c>
      <c r="I893" s="178">
        <v>2400</v>
      </c>
      <c r="J893" s="176">
        <v>46063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-1032</v>
      </c>
    </row>
    <row r="894" spans="1:16" ht="19.5" hidden="1" customHeight="1">
      <c r="A894" s="172" t="s">
        <v>1934</v>
      </c>
      <c r="B894" s="176">
        <v>46066</v>
      </c>
      <c r="C894" s="172" t="s">
        <v>81</v>
      </c>
      <c r="D894" s="172" t="s">
        <v>95</v>
      </c>
      <c r="E894" s="172" t="s">
        <v>60</v>
      </c>
      <c r="F894" s="172" t="s">
        <v>1426</v>
      </c>
      <c r="G894" s="172" t="s">
        <v>84</v>
      </c>
      <c r="H894" s="177">
        <v>1</v>
      </c>
      <c r="I894" s="178">
        <v>2400</v>
      </c>
      <c r="J894" s="176">
        <v>46063</v>
      </c>
      <c r="K894" s="172" t="s">
        <v>93</v>
      </c>
      <c r="L894" s="172" t="s">
        <v>94</v>
      </c>
      <c r="M894" s="179">
        <v>0.43</v>
      </c>
      <c r="N894" s="177"/>
      <c r="O894" s="177"/>
      <c r="P894" s="180">
        <v>-17.260000000000002</v>
      </c>
    </row>
    <row r="895" spans="1:16" ht="19.5" hidden="1" customHeight="1">
      <c r="A895" s="172" t="s">
        <v>1935</v>
      </c>
      <c r="B895" s="176">
        <v>46066</v>
      </c>
      <c r="C895" s="172" t="s">
        <v>92</v>
      </c>
      <c r="D895" s="172" t="s">
        <v>24</v>
      </c>
      <c r="E895" s="172" t="s">
        <v>60</v>
      </c>
      <c r="F895" s="172" t="s">
        <v>1426</v>
      </c>
      <c r="G895" s="172" t="s">
        <v>84</v>
      </c>
      <c r="H895" s="177">
        <v>1</v>
      </c>
      <c r="I895" s="178">
        <v>0</v>
      </c>
      <c r="J895" s="176">
        <v>46055</v>
      </c>
      <c r="K895" s="172" t="s">
        <v>93</v>
      </c>
      <c r="L895" s="172" t="s">
        <v>94</v>
      </c>
      <c r="M895" s="179">
        <v>0</v>
      </c>
      <c r="N895" s="177"/>
      <c r="O895" s="177">
        <v>41</v>
      </c>
      <c r="P895" s="180">
        <v>-56.94</v>
      </c>
    </row>
    <row r="896" spans="1:16" ht="19.5" hidden="1" customHeight="1">
      <c r="A896" s="172" t="s">
        <v>1935</v>
      </c>
      <c r="B896" s="176">
        <v>46066</v>
      </c>
      <c r="C896" s="172" t="s">
        <v>81</v>
      </c>
      <c r="D896" s="172" t="s">
        <v>95</v>
      </c>
      <c r="E896" s="172" t="s">
        <v>60</v>
      </c>
      <c r="F896" s="172" t="s">
        <v>1426</v>
      </c>
      <c r="G896" s="172" t="s">
        <v>84</v>
      </c>
      <c r="H896" s="177">
        <v>1</v>
      </c>
      <c r="I896" s="178">
        <v>0</v>
      </c>
      <c r="J896" s="176">
        <v>46055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-11.65</v>
      </c>
    </row>
    <row r="897" spans="1:16" ht="19.5" hidden="1" customHeight="1">
      <c r="A897" s="172" t="s">
        <v>1933</v>
      </c>
      <c r="B897" s="176">
        <v>46066</v>
      </c>
      <c r="C897" s="172" t="s">
        <v>81</v>
      </c>
      <c r="D897" s="172" t="s">
        <v>82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0</v>
      </c>
      <c r="J897" s="176">
        <v>46060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-15.15</v>
      </c>
    </row>
    <row r="898" spans="1:16" ht="19.5" hidden="1" customHeight="1">
      <c r="A898" s="172" t="s">
        <v>1935</v>
      </c>
      <c r="B898" s="176">
        <v>46066</v>
      </c>
      <c r="C898" s="172" t="s">
        <v>92</v>
      </c>
      <c r="D898" s="172" t="s">
        <v>96</v>
      </c>
      <c r="E898" s="172" t="s">
        <v>60</v>
      </c>
      <c r="F898" s="172" t="s">
        <v>1426</v>
      </c>
      <c r="G898" s="172" t="s">
        <v>84</v>
      </c>
      <c r="H898" s="177">
        <v>1</v>
      </c>
      <c r="I898" s="178">
        <v>0</v>
      </c>
      <c r="J898" s="176">
        <v>46055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0</v>
      </c>
    </row>
    <row r="899" spans="1:16" ht="19.5" hidden="1" customHeight="1">
      <c r="A899" s="172" t="s">
        <v>1935</v>
      </c>
      <c r="B899" s="176">
        <v>46066</v>
      </c>
      <c r="C899" s="172" t="s">
        <v>92</v>
      </c>
      <c r="D899" s="172" t="s">
        <v>97</v>
      </c>
      <c r="E899" s="172" t="s">
        <v>60</v>
      </c>
      <c r="F899" s="172" t="s">
        <v>1426</v>
      </c>
      <c r="G899" s="172" t="s">
        <v>84</v>
      </c>
      <c r="H899" s="177">
        <v>1</v>
      </c>
      <c r="I899" s="178">
        <v>0</v>
      </c>
      <c r="J899" s="176">
        <v>46055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-56.94</v>
      </c>
    </row>
    <row r="900" spans="1:16" ht="19.5" hidden="1" customHeight="1">
      <c r="A900" s="172" t="s">
        <v>1935</v>
      </c>
      <c r="B900" s="176">
        <v>46066</v>
      </c>
      <c r="C900" s="172" t="s">
        <v>81</v>
      </c>
      <c r="D900" s="172" t="s">
        <v>98</v>
      </c>
      <c r="E900" s="172" t="s">
        <v>60</v>
      </c>
      <c r="F900" s="172" t="s">
        <v>1426</v>
      </c>
      <c r="G900" s="172" t="s">
        <v>84</v>
      </c>
      <c r="H900" s="177">
        <v>1</v>
      </c>
      <c r="I900" s="178">
        <v>0</v>
      </c>
      <c r="J900" s="176">
        <v>46055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-15</v>
      </c>
    </row>
    <row r="901" spans="1:16" ht="19.5" hidden="1" customHeight="1">
      <c r="A901" s="172" t="s">
        <v>1934</v>
      </c>
      <c r="B901" s="176">
        <v>46066</v>
      </c>
      <c r="C901" s="172" t="s">
        <v>81</v>
      </c>
      <c r="D901" s="172" t="s">
        <v>82</v>
      </c>
      <c r="E901" s="172" t="s">
        <v>60</v>
      </c>
      <c r="F901" s="172" t="s">
        <v>1426</v>
      </c>
      <c r="G901" s="172" t="s">
        <v>84</v>
      </c>
      <c r="H901" s="177">
        <v>1</v>
      </c>
      <c r="I901" s="178">
        <v>0</v>
      </c>
      <c r="J901" s="176">
        <v>46063</v>
      </c>
      <c r="K901" s="172" t="s">
        <v>85</v>
      </c>
      <c r="L901" s="172" t="s">
        <v>85</v>
      </c>
      <c r="M901" s="179">
        <v>0</v>
      </c>
      <c r="N901" s="177"/>
      <c r="O901" s="177"/>
      <c r="P901" s="180">
        <v>-19.62</v>
      </c>
    </row>
    <row r="902" spans="1:16" ht="19.5" hidden="1" customHeight="1">
      <c r="A902" s="172" t="s">
        <v>1936</v>
      </c>
      <c r="B902" s="176">
        <v>46066</v>
      </c>
      <c r="C902" s="172" t="s">
        <v>92</v>
      </c>
      <c r="D902" s="172" t="s">
        <v>24</v>
      </c>
      <c r="E902" s="172" t="s">
        <v>60</v>
      </c>
      <c r="F902" s="172" t="s">
        <v>1426</v>
      </c>
      <c r="G902" s="172" t="s">
        <v>84</v>
      </c>
      <c r="H902" s="177">
        <v>1</v>
      </c>
      <c r="I902" s="178">
        <v>2400</v>
      </c>
      <c r="J902" s="176">
        <v>46063</v>
      </c>
      <c r="K902" s="172" t="s">
        <v>93</v>
      </c>
      <c r="L902" s="172" t="s">
        <v>94</v>
      </c>
      <c r="M902" s="179">
        <v>0.43</v>
      </c>
      <c r="N902" s="177"/>
      <c r="O902" s="177">
        <v>36</v>
      </c>
      <c r="P902" s="180">
        <v>-120.64</v>
      </c>
    </row>
    <row r="903" spans="1:16" ht="19.5" hidden="1" customHeight="1">
      <c r="A903" s="172" t="s">
        <v>1936</v>
      </c>
      <c r="B903" s="176">
        <v>46066</v>
      </c>
      <c r="C903" s="172" t="s">
        <v>100</v>
      </c>
      <c r="D903" s="172" t="s">
        <v>101</v>
      </c>
      <c r="E903" s="172" t="s">
        <v>60</v>
      </c>
      <c r="F903" s="172" t="s">
        <v>1426</v>
      </c>
      <c r="G903" s="172" t="s">
        <v>84</v>
      </c>
      <c r="H903" s="177">
        <v>1</v>
      </c>
      <c r="I903" s="178">
        <v>2400</v>
      </c>
      <c r="J903" s="176">
        <v>46063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1082.7</v>
      </c>
    </row>
    <row r="904" spans="1:16" ht="19.5" hidden="1" customHeight="1">
      <c r="A904" s="172" t="s">
        <v>1936</v>
      </c>
      <c r="B904" s="176">
        <v>46066</v>
      </c>
      <c r="C904" s="172" t="s">
        <v>100</v>
      </c>
      <c r="D904" s="172" t="s">
        <v>102</v>
      </c>
      <c r="E904" s="172" t="s">
        <v>60</v>
      </c>
      <c r="F904" s="172" t="s">
        <v>1426</v>
      </c>
      <c r="G904" s="172" t="s">
        <v>84</v>
      </c>
      <c r="H904" s="177">
        <v>1</v>
      </c>
      <c r="I904" s="178">
        <v>2400</v>
      </c>
      <c r="J904" s="176">
        <v>46063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10.83</v>
      </c>
    </row>
    <row r="905" spans="1:16" ht="19.5" hidden="1" customHeight="1">
      <c r="A905" s="172" t="s">
        <v>1936</v>
      </c>
      <c r="B905" s="176">
        <v>46066</v>
      </c>
      <c r="C905" s="172" t="s">
        <v>100</v>
      </c>
      <c r="D905" s="172" t="s">
        <v>103</v>
      </c>
      <c r="E905" s="172" t="s">
        <v>60</v>
      </c>
      <c r="F905" s="172" t="s">
        <v>1426</v>
      </c>
      <c r="G905" s="172" t="s">
        <v>84</v>
      </c>
      <c r="H905" s="177">
        <v>1</v>
      </c>
      <c r="I905" s="178">
        <v>2400</v>
      </c>
      <c r="J905" s="176">
        <v>46063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1306.47</v>
      </c>
    </row>
    <row r="906" spans="1:16" ht="19.5" hidden="1" customHeight="1">
      <c r="A906" s="172" t="s">
        <v>1936</v>
      </c>
      <c r="B906" s="176">
        <v>46066</v>
      </c>
      <c r="C906" s="172" t="s">
        <v>104</v>
      </c>
      <c r="D906" s="172" t="s">
        <v>105</v>
      </c>
      <c r="E906" s="172" t="s">
        <v>60</v>
      </c>
      <c r="F906" s="172" t="s">
        <v>1426</v>
      </c>
      <c r="G906" s="172" t="s">
        <v>84</v>
      </c>
      <c r="H906" s="177">
        <v>1</v>
      </c>
      <c r="I906" s="178">
        <v>2400</v>
      </c>
      <c r="J906" s="176">
        <v>46063</v>
      </c>
      <c r="K906" s="172" t="s">
        <v>93</v>
      </c>
      <c r="L906" s="172" t="s">
        <v>94</v>
      </c>
      <c r="M906" s="179">
        <v>0.43</v>
      </c>
      <c r="N906" s="177"/>
      <c r="O906" s="177"/>
      <c r="P906" s="180">
        <v>-1032</v>
      </c>
    </row>
    <row r="907" spans="1:16" ht="19.5" hidden="1" customHeight="1">
      <c r="A907" s="172" t="s">
        <v>1936</v>
      </c>
      <c r="B907" s="176">
        <v>46066</v>
      </c>
      <c r="C907" s="172" t="s">
        <v>81</v>
      </c>
      <c r="D907" s="172" t="s">
        <v>95</v>
      </c>
      <c r="E907" s="172" t="s">
        <v>60</v>
      </c>
      <c r="F907" s="172" t="s">
        <v>1426</v>
      </c>
      <c r="G907" s="172" t="s">
        <v>84</v>
      </c>
      <c r="H907" s="177">
        <v>1</v>
      </c>
      <c r="I907" s="178">
        <v>2400</v>
      </c>
      <c r="J907" s="176">
        <v>46063</v>
      </c>
      <c r="K907" s="172" t="s">
        <v>93</v>
      </c>
      <c r="L907" s="172" t="s">
        <v>94</v>
      </c>
      <c r="M907" s="179">
        <v>0.43</v>
      </c>
      <c r="N907" s="177"/>
      <c r="O907" s="177"/>
      <c r="P907" s="180">
        <v>-12.16</v>
      </c>
    </row>
    <row r="908" spans="1:16" ht="19.5" hidden="1" customHeight="1">
      <c r="A908" s="172" t="s">
        <v>1936</v>
      </c>
      <c r="B908" s="176">
        <v>46066</v>
      </c>
      <c r="C908" s="172" t="s">
        <v>81</v>
      </c>
      <c r="D908" s="172" t="s">
        <v>82</v>
      </c>
      <c r="E908" s="172" t="s">
        <v>60</v>
      </c>
      <c r="F908" s="172" t="s">
        <v>1426</v>
      </c>
      <c r="G908" s="172" t="s">
        <v>84</v>
      </c>
      <c r="H908" s="177">
        <v>1</v>
      </c>
      <c r="I908" s="178">
        <v>0</v>
      </c>
      <c r="J908" s="176">
        <v>46063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-20.57</v>
      </c>
    </row>
    <row r="909" spans="1:16" ht="19.5" hidden="1" customHeight="1">
      <c r="A909" s="172" t="s">
        <v>1937</v>
      </c>
      <c r="B909" s="176">
        <v>46066</v>
      </c>
      <c r="C909" s="172" t="s">
        <v>92</v>
      </c>
      <c r="D909" s="172" t="s">
        <v>24</v>
      </c>
      <c r="E909" s="172" t="s">
        <v>52</v>
      </c>
      <c r="F909" s="172" t="s">
        <v>90</v>
      </c>
      <c r="G909" s="172" t="s">
        <v>84</v>
      </c>
      <c r="H909" s="177">
        <v>1</v>
      </c>
      <c r="I909" s="178">
        <v>2350</v>
      </c>
      <c r="J909" s="176">
        <v>46063</v>
      </c>
      <c r="K909" s="172" t="s">
        <v>93</v>
      </c>
      <c r="L909" s="172" t="s">
        <v>94</v>
      </c>
      <c r="M909" s="179">
        <v>0.43</v>
      </c>
      <c r="N909" s="177"/>
      <c r="O909" s="177">
        <v>36</v>
      </c>
      <c r="P909" s="180">
        <v>-119.74</v>
      </c>
    </row>
    <row r="910" spans="1:16" ht="19.5" hidden="1" customHeight="1">
      <c r="A910" s="172" t="s">
        <v>1937</v>
      </c>
      <c r="B910" s="176">
        <v>46066</v>
      </c>
      <c r="C910" s="172" t="s">
        <v>100</v>
      </c>
      <c r="D910" s="172" t="s">
        <v>101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2350</v>
      </c>
      <c r="J910" s="176">
        <v>46063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999.05</v>
      </c>
    </row>
    <row r="911" spans="1:16" ht="19.5" hidden="1" customHeight="1">
      <c r="A911" s="172" t="s">
        <v>1937</v>
      </c>
      <c r="B911" s="176">
        <v>46066</v>
      </c>
      <c r="C911" s="172" t="s">
        <v>100</v>
      </c>
      <c r="D911" s="172" t="s">
        <v>102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2350</v>
      </c>
      <c r="J911" s="176">
        <v>46063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0</v>
      </c>
    </row>
    <row r="912" spans="1:16" ht="19.5" hidden="1" customHeight="1">
      <c r="A912" s="172" t="s">
        <v>1937</v>
      </c>
      <c r="B912" s="176">
        <v>46066</v>
      </c>
      <c r="C912" s="172" t="s">
        <v>100</v>
      </c>
      <c r="D912" s="172" t="s">
        <v>103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2350</v>
      </c>
      <c r="J912" s="176">
        <v>46063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1350.95</v>
      </c>
    </row>
    <row r="913" spans="1:16" ht="19.5" hidden="1" customHeight="1">
      <c r="A913" s="172" t="s">
        <v>1937</v>
      </c>
      <c r="B913" s="176">
        <v>46066</v>
      </c>
      <c r="C913" s="172" t="s">
        <v>104</v>
      </c>
      <c r="D913" s="172" t="s">
        <v>105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2350</v>
      </c>
      <c r="J913" s="176">
        <v>46063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-1010.5</v>
      </c>
    </row>
    <row r="914" spans="1:16" ht="19.5" hidden="1" customHeight="1">
      <c r="A914" s="172" t="s">
        <v>1937</v>
      </c>
      <c r="B914" s="176">
        <v>46066</v>
      </c>
      <c r="C914" s="172" t="s">
        <v>81</v>
      </c>
      <c r="D914" s="172" t="s">
        <v>95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2350</v>
      </c>
      <c r="J914" s="176">
        <v>46063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-9.25</v>
      </c>
    </row>
    <row r="915" spans="1:16" ht="19.5" hidden="1" customHeight="1">
      <c r="A915" s="172" t="s">
        <v>1938</v>
      </c>
      <c r="B915" s="176">
        <v>46066</v>
      </c>
      <c r="C915" s="172" t="s">
        <v>92</v>
      </c>
      <c r="D915" s="172" t="s">
        <v>24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46063</v>
      </c>
      <c r="K915" s="172" t="s">
        <v>93</v>
      </c>
      <c r="L915" s="172" t="s">
        <v>94</v>
      </c>
      <c r="M915" s="179">
        <v>0</v>
      </c>
      <c r="N915" s="177"/>
      <c r="O915" s="177">
        <v>36</v>
      </c>
      <c r="P915" s="180">
        <v>-56.94</v>
      </c>
    </row>
    <row r="916" spans="1:16" ht="19.5" hidden="1" customHeight="1">
      <c r="A916" s="172" t="s">
        <v>1938</v>
      </c>
      <c r="B916" s="176">
        <v>46066</v>
      </c>
      <c r="C916" s="172" t="s">
        <v>81</v>
      </c>
      <c r="D916" s="172" t="s">
        <v>95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46063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-12.62</v>
      </c>
    </row>
    <row r="917" spans="1:16" ht="19.5" hidden="1" customHeight="1">
      <c r="A917" s="172" t="s">
        <v>1938</v>
      </c>
      <c r="B917" s="176">
        <v>46066</v>
      </c>
      <c r="C917" s="172" t="s">
        <v>92</v>
      </c>
      <c r="D917" s="172" t="s">
        <v>96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46063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hidden="1" customHeight="1">
      <c r="A918" s="172" t="s">
        <v>1938</v>
      </c>
      <c r="B918" s="176">
        <v>46066</v>
      </c>
      <c r="C918" s="172" t="s">
        <v>92</v>
      </c>
      <c r="D918" s="172" t="s">
        <v>97</v>
      </c>
      <c r="E918" s="172" t="s">
        <v>53</v>
      </c>
      <c r="F918" s="172" t="s">
        <v>120</v>
      </c>
      <c r="G918" s="172" t="s">
        <v>84</v>
      </c>
      <c r="H918" s="177">
        <v>1</v>
      </c>
      <c r="I918" s="178">
        <v>0</v>
      </c>
      <c r="J918" s="176">
        <v>46063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-56.94</v>
      </c>
    </row>
    <row r="919" spans="1:16" ht="19.5" hidden="1" customHeight="1">
      <c r="A919" s="172" t="s">
        <v>1938</v>
      </c>
      <c r="B919" s="176">
        <v>46066</v>
      </c>
      <c r="C919" s="172" t="s">
        <v>81</v>
      </c>
      <c r="D919" s="172" t="s">
        <v>98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0</v>
      </c>
      <c r="J919" s="176">
        <v>46063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-15</v>
      </c>
    </row>
    <row r="920" spans="1:16" ht="19.5" hidden="1" customHeight="1">
      <c r="A920" s="172" t="s">
        <v>1939</v>
      </c>
      <c r="B920" s="176">
        <v>46066</v>
      </c>
      <c r="C920" s="172" t="s">
        <v>81</v>
      </c>
      <c r="D920" s="172" t="s">
        <v>82</v>
      </c>
      <c r="E920" s="172" t="s">
        <v>60</v>
      </c>
      <c r="F920" s="172" t="s">
        <v>1426</v>
      </c>
      <c r="G920" s="172" t="s">
        <v>84</v>
      </c>
      <c r="H920" s="177">
        <v>1</v>
      </c>
      <c r="I920" s="178">
        <v>0</v>
      </c>
      <c r="J920" s="176">
        <v>46066</v>
      </c>
      <c r="K920" s="172" t="s">
        <v>85</v>
      </c>
      <c r="L920" s="172" t="s">
        <v>85</v>
      </c>
      <c r="M920" s="179">
        <v>0</v>
      </c>
      <c r="N920" s="177"/>
      <c r="O920" s="177"/>
      <c r="P920" s="180">
        <v>-18.28</v>
      </c>
    </row>
    <row r="921" spans="1:16" ht="19.5" hidden="1" customHeight="1">
      <c r="A921" s="172" t="s">
        <v>1836</v>
      </c>
      <c r="B921" s="176">
        <v>46066</v>
      </c>
      <c r="C921" s="172" t="s">
        <v>166</v>
      </c>
      <c r="D921" s="172" t="s">
        <v>167</v>
      </c>
      <c r="E921" s="172" t="s">
        <v>43</v>
      </c>
      <c r="F921" s="172" t="s">
        <v>125</v>
      </c>
      <c r="G921" s="172" t="s">
        <v>84</v>
      </c>
      <c r="H921" s="177">
        <v>1</v>
      </c>
      <c r="I921" s="178">
        <v>-2150</v>
      </c>
      <c r="J921" s="176">
        <v>46057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-852.6</v>
      </c>
    </row>
    <row r="922" spans="1:16" ht="19.5" hidden="1" customHeight="1">
      <c r="A922" s="172" t="s">
        <v>1836</v>
      </c>
      <c r="B922" s="176">
        <v>46066</v>
      </c>
      <c r="C922" s="172" t="s">
        <v>166</v>
      </c>
      <c r="D922" s="172" t="s">
        <v>102</v>
      </c>
      <c r="E922" s="172" t="s">
        <v>43</v>
      </c>
      <c r="F922" s="172" t="s">
        <v>125</v>
      </c>
      <c r="G922" s="172" t="s">
        <v>84</v>
      </c>
      <c r="H922" s="177">
        <v>1</v>
      </c>
      <c r="I922" s="178">
        <v>-2150</v>
      </c>
      <c r="J922" s="176">
        <v>46057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-8.5299999999999994</v>
      </c>
    </row>
    <row r="923" spans="1:16" ht="19.5" hidden="1" customHeight="1">
      <c r="A923" s="172" t="s">
        <v>1836</v>
      </c>
      <c r="B923" s="176">
        <v>46066</v>
      </c>
      <c r="C923" s="172" t="s">
        <v>166</v>
      </c>
      <c r="D923" s="172" t="s">
        <v>103</v>
      </c>
      <c r="E923" s="172" t="s">
        <v>43</v>
      </c>
      <c r="F923" s="172" t="s">
        <v>125</v>
      </c>
      <c r="G923" s="172" t="s">
        <v>84</v>
      </c>
      <c r="H923" s="177">
        <v>1</v>
      </c>
      <c r="I923" s="178">
        <v>-2150</v>
      </c>
      <c r="J923" s="176">
        <v>46057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-1288.8699999999999</v>
      </c>
    </row>
    <row r="924" spans="1:16" ht="19.5" hidden="1" customHeight="1">
      <c r="A924" s="172" t="s">
        <v>1836</v>
      </c>
      <c r="B924" s="176">
        <v>46066</v>
      </c>
      <c r="C924" s="172" t="s">
        <v>104</v>
      </c>
      <c r="D924" s="172" t="s">
        <v>168</v>
      </c>
      <c r="E924" s="172" t="s">
        <v>43</v>
      </c>
      <c r="F924" s="172" t="s">
        <v>125</v>
      </c>
      <c r="G924" s="172" t="s">
        <v>84</v>
      </c>
      <c r="H924" s="177">
        <v>1</v>
      </c>
      <c r="I924" s="178">
        <v>-2150</v>
      </c>
      <c r="J924" s="176">
        <v>46057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924.5</v>
      </c>
    </row>
    <row r="925" spans="1:16" ht="19.5" hidden="1" customHeight="1">
      <c r="A925" s="172" t="s">
        <v>1836</v>
      </c>
      <c r="B925" s="176">
        <v>46066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46057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16.2</v>
      </c>
    </row>
    <row r="926" spans="1:16" ht="19.5" hidden="1" customHeight="1">
      <c r="A926" s="172" t="s">
        <v>1940</v>
      </c>
      <c r="B926" s="176">
        <v>46066</v>
      </c>
      <c r="C926" s="172" t="s">
        <v>92</v>
      </c>
      <c r="D926" s="172" t="s">
        <v>24</v>
      </c>
      <c r="E926" s="172" t="s">
        <v>55</v>
      </c>
      <c r="F926" s="172" t="s">
        <v>1272</v>
      </c>
      <c r="G926" s="172" t="s">
        <v>84</v>
      </c>
      <c r="H926" s="177">
        <v>1</v>
      </c>
      <c r="I926" s="178">
        <v>0</v>
      </c>
      <c r="J926" s="176">
        <v>46061</v>
      </c>
      <c r="K926" s="172" t="s">
        <v>93</v>
      </c>
      <c r="L926" s="172" t="s">
        <v>94</v>
      </c>
      <c r="M926" s="179">
        <v>0</v>
      </c>
      <c r="N926" s="177"/>
      <c r="O926" s="177">
        <v>39</v>
      </c>
      <c r="P926" s="180">
        <v>-56.94</v>
      </c>
    </row>
    <row r="927" spans="1:16" ht="19.5" hidden="1" customHeight="1">
      <c r="A927" s="172" t="s">
        <v>1940</v>
      </c>
      <c r="B927" s="176">
        <v>46066</v>
      </c>
      <c r="C927" s="172" t="s">
        <v>81</v>
      </c>
      <c r="D927" s="172" t="s">
        <v>95</v>
      </c>
      <c r="E927" s="172" t="s">
        <v>55</v>
      </c>
      <c r="F927" s="172" t="s">
        <v>1272</v>
      </c>
      <c r="G927" s="172" t="s">
        <v>84</v>
      </c>
      <c r="H927" s="177">
        <v>1</v>
      </c>
      <c r="I927" s="178">
        <v>0</v>
      </c>
      <c r="J927" s="176">
        <v>46061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-11.79</v>
      </c>
    </row>
    <row r="928" spans="1:16" ht="19.5" hidden="1" customHeight="1">
      <c r="A928" s="172" t="s">
        <v>1940</v>
      </c>
      <c r="B928" s="176">
        <v>46066</v>
      </c>
      <c r="C928" s="172" t="s">
        <v>92</v>
      </c>
      <c r="D928" s="172" t="s">
        <v>96</v>
      </c>
      <c r="E928" s="172" t="s">
        <v>55</v>
      </c>
      <c r="F928" s="172" t="s">
        <v>1272</v>
      </c>
      <c r="G928" s="172" t="s">
        <v>84</v>
      </c>
      <c r="H928" s="177">
        <v>1</v>
      </c>
      <c r="I928" s="178">
        <v>0</v>
      </c>
      <c r="J928" s="176">
        <v>46061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1940</v>
      </c>
      <c r="B929" s="176">
        <v>46066</v>
      </c>
      <c r="C929" s="172" t="s">
        <v>92</v>
      </c>
      <c r="D929" s="172" t="s">
        <v>97</v>
      </c>
      <c r="E929" s="172" t="s">
        <v>55</v>
      </c>
      <c r="F929" s="172" t="s">
        <v>1272</v>
      </c>
      <c r="G929" s="172" t="s">
        <v>84</v>
      </c>
      <c r="H929" s="177">
        <v>1</v>
      </c>
      <c r="I929" s="178">
        <v>0</v>
      </c>
      <c r="J929" s="176">
        <v>46061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-56.94</v>
      </c>
    </row>
    <row r="930" spans="1:16" ht="19.5" hidden="1" customHeight="1">
      <c r="A930" s="172" t="s">
        <v>1940</v>
      </c>
      <c r="B930" s="176">
        <v>46066</v>
      </c>
      <c r="C930" s="172" t="s">
        <v>81</v>
      </c>
      <c r="D930" s="172" t="s">
        <v>98</v>
      </c>
      <c r="E930" s="172" t="s">
        <v>55</v>
      </c>
      <c r="F930" s="172" t="s">
        <v>1272</v>
      </c>
      <c r="G930" s="172" t="s">
        <v>84</v>
      </c>
      <c r="H930" s="177">
        <v>1</v>
      </c>
      <c r="I930" s="178">
        <v>0</v>
      </c>
      <c r="J930" s="176">
        <v>46061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-15</v>
      </c>
    </row>
    <row r="931" spans="1:16" ht="19.5" hidden="1" customHeight="1">
      <c r="A931" s="172" t="s">
        <v>1553</v>
      </c>
      <c r="B931" s="176">
        <v>46066</v>
      </c>
      <c r="C931" s="172" t="s">
        <v>109</v>
      </c>
      <c r="D931" s="172" t="s">
        <v>139</v>
      </c>
      <c r="E931" s="172" t="s">
        <v>85</v>
      </c>
      <c r="F931" s="172" t="s">
        <v>85</v>
      </c>
      <c r="G931" s="172" t="s">
        <v>85</v>
      </c>
      <c r="H931" s="177">
        <v>0</v>
      </c>
      <c r="I931" s="178">
        <v>0</v>
      </c>
      <c r="J931" s="176">
        <v>46066</v>
      </c>
      <c r="K931" s="172" t="s">
        <v>85</v>
      </c>
      <c r="L931" s="172" t="s">
        <v>85</v>
      </c>
      <c r="M931" s="179">
        <v>0</v>
      </c>
      <c r="N931" s="177"/>
      <c r="O931" s="177"/>
      <c r="P931" s="180">
        <v>-347.01</v>
      </c>
    </row>
    <row r="932" spans="1:16" ht="19.5" hidden="1" customHeight="1">
      <c r="A932" s="172" t="s">
        <v>141</v>
      </c>
      <c r="B932" s="176">
        <v>46066</v>
      </c>
      <c r="C932" s="172" t="s">
        <v>109</v>
      </c>
      <c r="D932" s="172" t="s">
        <v>139</v>
      </c>
      <c r="E932" s="172" t="s">
        <v>85</v>
      </c>
      <c r="F932" s="172" t="s">
        <v>85</v>
      </c>
      <c r="G932" s="172" t="s">
        <v>85</v>
      </c>
      <c r="H932" s="177">
        <v>0</v>
      </c>
      <c r="I932" s="178">
        <v>0</v>
      </c>
      <c r="J932" s="176">
        <v>46066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-426.02</v>
      </c>
    </row>
    <row r="933" spans="1:16" ht="19.5" hidden="1" customHeight="1">
      <c r="A933" s="172" t="s">
        <v>145</v>
      </c>
      <c r="B933" s="176">
        <v>46066</v>
      </c>
      <c r="C933" s="172" t="s">
        <v>109</v>
      </c>
      <c r="D933" s="172" t="s">
        <v>139</v>
      </c>
      <c r="E933" s="172" t="s">
        <v>85</v>
      </c>
      <c r="F933" s="172" t="s">
        <v>85</v>
      </c>
      <c r="G933" s="172" t="s">
        <v>85</v>
      </c>
      <c r="H933" s="177">
        <v>0</v>
      </c>
      <c r="I933" s="178">
        <v>0</v>
      </c>
      <c r="J933" s="176">
        <v>46066</v>
      </c>
      <c r="K933" s="172" t="s">
        <v>85</v>
      </c>
      <c r="L933" s="172" t="s">
        <v>85</v>
      </c>
      <c r="M933" s="179">
        <v>0</v>
      </c>
      <c r="N933" s="177"/>
      <c r="O933" s="177"/>
      <c r="P933" s="180">
        <v>-571.32000000000005</v>
      </c>
    </row>
    <row r="934" spans="1:16" ht="19.5" hidden="1" customHeight="1">
      <c r="A934" s="172" t="s">
        <v>144</v>
      </c>
      <c r="B934" s="176">
        <v>46066</v>
      </c>
      <c r="C934" s="172" t="s">
        <v>109</v>
      </c>
      <c r="D934" s="172" t="s">
        <v>139</v>
      </c>
      <c r="E934" s="172" t="s">
        <v>85</v>
      </c>
      <c r="F934" s="172" t="s">
        <v>85</v>
      </c>
      <c r="G934" s="172" t="s">
        <v>85</v>
      </c>
      <c r="H934" s="177">
        <v>0</v>
      </c>
      <c r="I934" s="178">
        <v>0</v>
      </c>
      <c r="J934" s="176">
        <v>46066</v>
      </c>
      <c r="K934" s="172" t="s">
        <v>85</v>
      </c>
      <c r="L934" s="172" t="s">
        <v>85</v>
      </c>
      <c r="M934" s="179">
        <v>0</v>
      </c>
      <c r="N934" s="177"/>
      <c r="O934" s="177"/>
      <c r="P934" s="180">
        <v>-718.95</v>
      </c>
    </row>
    <row r="935" spans="1:16" ht="19.5" hidden="1" customHeight="1">
      <c r="A935" s="172" t="s">
        <v>138</v>
      </c>
      <c r="B935" s="176">
        <v>46066</v>
      </c>
      <c r="C935" s="172" t="s">
        <v>109</v>
      </c>
      <c r="D935" s="172" t="s">
        <v>139</v>
      </c>
      <c r="E935" s="172" t="s">
        <v>85</v>
      </c>
      <c r="F935" s="172" t="s">
        <v>85</v>
      </c>
      <c r="G935" s="172" t="s">
        <v>85</v>
      </c>
      <c r="H935" s="177">
        <v>0</v>
      </c>
      <c r="I935" s="178">
        <v>0</v>
      </c>
      <c r="J935" s="176">
        <v>46066</v>
      </c>
      <c r="K935" s="172" t="s">
        <v>85</v>
      </c>
      <c r="L935" s="172" t="s">
        <v>85</v>
      </c>
      <c r="M935" s="179">
        <v>0</v>
      </c>
      <c r="N935" s="177"/>
      <c r="O935" s="177"/>
      <c r="P935" s="180">
        <v>-700.62</v>
      </c>
    </row>
    <row r="936" spans="1:16" ht="19.5" hidden="1" customHeight="1">
      <c r="A936" s="172" t="s">
        <v>142</v>
      </c>
      <c r="B936" s="176">
        <v>46066</v>
      </c>
      <c r="C936" s="172" t="s">
        <v>109</v>
      </c>
      <c r="D936" s="172" t="s">
        <v>143</v>
      </c>
      <c r="E936" s="172" t="s">
        <v>85</v>
      </c>
      <c r="F936" s="172" t="s">
        <v>85</v>
      </c>
      <c r="G936" s="172" t="s">
        <v>85</v>
      </c>
      <c r="H936" s="177">
        <v>0</v>
      </c>
      <c r="I936" s="178">
        <v>0</v>
      </c>
      <c r="J936" s="176">
        <v>46066</v>
      </c>
      <c r="K936" s="172" t="s">
        <v>85</v>
      </c>
      <c r="L936" s="172" t="s">
        <v>85</v>
      </c>
      <c r="M936" s="179">
        <v>0</v>
      </c>
      <c r="N936" s="177"/>
      <c r="O936" s="177"/>
      <c r="P936" s="180">
        <v>-4377</v>
      </c>
    </row>
    <row r="937" spans="1:16" ht="19.5" hidden="1" customHeight="1">
      <c r="A937" s="172" t="s">
        <v>1941</v>
      </c>
      <c r="B937" s="176">
        <v>46067</v>
      </c>
      <c r="C937" s="172" t="s">
        <v>92</v>
      </c>
      <c r="D937" s="172" t="s">
        <v>24</v>
      </c>
      <c r="E937" s="172" t="s">
        <v>55</v>
      </c>
      <c r="F937" s="172" t="s">
        <v>1272</v>
      </c>
      <c r="G937" s="172" t="s">
        <v>84</v>
      </c>
      <c r="H937" s="177">
        <v>1</v>
      </c>
      <c r="I937" s="178">
        <v>0</v>
      </c>
      <c r="J937" s="176">
        <v>46060</v>
      </c>
      <c r="K937" s="172" t="s">
        <v>93</v>
      </c>
      <c r="L937" s="172" t="s">
        <v>94</v>
      </c>
      <c r="M937" s="179">
        <v>0</v>
      </c>
      <c r="N937" s="177"/>
      <c r="O937" s="177">
        <v>39</v>
      </c>
      <c r="P937" s="180">
        <v>-56.94</v>
      </c>
    </row>
    <row r="938" spans="1:16" ht="19.5" hidden="1" customHeight="1">
      <c r="A938" s="172" t="s">
        <v>1941</v>
      </c>
      <c r="B938" s="176">
        <v>46067</v>
      </c>
      <c r="C938" s="172" t="s">
        <v>81</v>
      </c>
      <c r="D938" s="172" t="s">
        <v>95</v>
      </c>
      <c r="E938" s="172" t="s">
        <v>55</v>
      </c>
      <c r="F938" s="172" t="s">
        <v>1272</v>
      </c>
      <c r="G938" s="172" t="s">
        <v>84</v>
      </c>
      <c r="H938" s="177">
        <v>1</v>
      </c>
      <c r="I938" s="178">
        <v>0</v>
      </c>
      <c r="J938" s="176">
        <v>46060</v>
      </c>
      <c r="K938" s="172" t="s">
        <v>93</v>
      </c>
      <c r="L938" s="172" t="s">
        <v>94</v>
      </c>
      <c r="M938" s="179">
        <v>0</v>
      </c>
      <c r="N938" s="177"/>
      <c r="O938" s="177"/>
      <c r="P938" s="180">
        <v>-14.89</v>
      </c>
    </row>
    <row r="939" spans="1:16" ht="19.5" hidden="1" customHeight="1">
      <c r="A939" s="172" t="s">
        <v>1941</v>
      </c>
      <c r="B939" s="176">
        <v>46067</v>
      </c>
      <c r="C939" s="172" t="s">
        <v>92</v>
      </c>
      <c r="D939" s="172" t="s">
        <v>96</v>
      </c>
      <c r="E939" s="172" t="s">
        <v>55</v>
      </c>
      <c r="F939" s="172" t="s">
        <v>1272</v>
      </c>
      <c r="G939" s="172" t="s">
        <v>84</v>
      </c>
      <c r="H939" s="177">
        <v>1</v>
      </c>
      <c r="I939" s="178">
        <v>0</v>
      </c>
      <c r="J939" s="176">
        <v>46060</v>
      </c>
      <c r="K939" s="172" t="s">
        <v>93</v>
      </c>
      <c r="L939" s="172" t="s">
        <v>94</v>
      </c>
      <c r="M939" s="179">
        <v>0</v>
      </c>
      <c r="N939" s="177"/>
      <c r="O939" s="177"/>
      <c r="P939" s="180">
        <v>0</v>
      </c>
    </row>
    <row r="940" spans="1:16" ht="19.5" hidden="1" customHeight="1">
      <c r="A940" s="172" t="s">
        <v>1941</v>
      </c>
      <c r="B940" s="176">
        <v>46067</v>
      </c>
      <c r="C940" s="172" t="s">
        <v>92</v>
      </c>
      <c r="D940" s="172" t="s">
        <v>97</v>
      </c>
      <c r="E940" s="172" t="s">
        <v>55</v>
      </c>
      <c r="F940" s="172" t="s">
        <v>1272</v>
      </c>
      <c r="G940" s="172" t="s">
        <v>84</v>
      </c>
      <c r="H940" s="177">
        <v>1</v>
      </c>
      <c r="I940" s="178">
        <v>0</v>
      </c>
      <c r="J940" s="176">
        <v>46060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-56.94</v>
      </c>
    </row>
    <row r="941" spans="1:16" ht="19.5" hidden="1" customHeight="1">
      <c r="A941" s="172" t="s">
        <v>1941</v>
      </c>
      <c r="B941" s="176">
        <v>46067</v>
      </c>
      <c r="C941" s="172" t="s">
        <v>81</v>
      </c>
      <c r="D941" s="172" t="s">
        <v>98</v>
      </c>
      <c r="E941" s="172" t="s">
        <v>55</v>
      </c>
      <c r="F941" s="172" t="s">
        <v>1272</v>
      </c>
      <c r="G941" s="172" t="s">
        <v>84</v>
      </c>
      <c r="H941" s="177">
        <v>1</v>
      </c>
      <c r="I941" s="178">
        <v>0</v>
      </c>
      <c r="J941" s="176">
        <v>46060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-15</v>
      </c>
    </row>
    <row r="942" spans="1:16" ht="19.5" hidden="1" customHeight="1">
      <c r="A942" s="172" t="s">
        <v>1942</v>
      </c>
      <c r="B942" s="176">
        <v>46067</v>
      </c>
      <c r="C942" s="172" t="s">
        <v>92</v>
      </c>
      <c r="D942" s="172" t="s">
        <v>24</v>
      </c>
      <c r="E942" s="172" t="s">
        <v>53</v>
      </c>
      <c r="F942" s="172" t="s">
        <v>120</v>
      </c>
      <c r="G942" s="172" t="s">
        <v>84</v>
      </c>
      <c r="H942" s="177">
        <v>1</v>
      </c>
      <c r="I942" s="178">
        <v>0</v>
      </c>
      <c r="J942" s="176">
        <v>46056</v>
      </c>
      <c r="K942" s="172" t="s">
        <v>93</v>
      </c>
      <c r="L942" s="172" t="s">
        <v>94</v>
      </c>
      <c r="M942" s="179">
        <v>0</v>
      </c>
      <c r="N942" s="177"/>
      <c r="O942" s="177">
        <v>41</v>
      </c>
      <c r="P942" s="180">
        <v>-56.94</v>
      </c>
    </row>
    <row r="943" spans="1:16" ht="19.5" hidden="1" customHeight="1">
      <c r="A943" s="172" t="s">
        <v>1942</v>
      </c>
      <c r="B943" s="176">
        <v>46067</v>
      </c>
      <c r="C943" s="172" t="s">
        <v>81</v>
      </c>
      <c r="D943" s="172" t="s">
        <v>95</v>
      </c>
      <c r="E943" s="172" t="s">
        <v>53</v>
      </c>
      <c r="F943" s="172" t="s">
        <v>120</v>
      </c>
      <c r="G943" s="172" t="s">
        <v>84</v>
      </c>
      <c r="H943" s="177">
        <v>1</v>
      </c>
      <c r="I943" s="178">
        <v>0</v>
      </c>
      <c r="J943" s="176">
        <v>46056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-18.809999999999999</v>
      </c>
    </row>
    <row r="944" spans="1:16" ht="19.5" hidden="1" customHeight="1">
      <c r="A944" s="172" t="s">
        <v>1942</v>
      </c>
      <c r="B944" s="176">
        <v>46067</v>
      </c>
      <c r="C944" s="172" t="s">
        <v>92</v>
      </c>
      <c r="D944" s="172" t="s">
        <v>96</v>
      </c>
      <c r="E944" s="172" t="s">
        <v>53</v>
      </c>
      <c r="F944" s="172" t="s">
        <v>120</v>
      </c>
      <c r="G944" s="172" t="s">
        <v>84</v>
      </c>
      <c r="H944" s="177">
        <v>1</v>
      </c>
      <c r="I944" s="178">
        <v>0</v>
      </c>
      <c r="J944" s="176">
        <v>46056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0</v>
      </c>
    </row>
    <row r="945" spans="1:16" ht="19.5" hidden="1" customHeight="1">
      <c r="A945" s="172" t="s">
        <v>1942</v>
      </c>
      <c r="B945" s="176">
        <v>46067</v>
      </c>
      <c r="C945" s="172" t="s">
        <v>92</v>
      </c>
      <c r="D945" s="172" t="s">
        <v>97</v>
      </c>
      <c r="E945" s="172" t="s">
        <v>53</v>
      </c>
      <c r="F945" s="172" t="s">
        <v>120</v>
      </c>
      <c r="G945" s="172" t="s">
        <v>84</v>
      </c>
      <c r="H945" s="177">
        <v>1</v>
      </c>
      <c r="I945" s="178">
        <v>0</v>
      </c>
      <c r="J945" s="176">
        <v>46056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-56.94</v>
      </c>
    </row>
    <row r="946" spans="1:16" ht="19.5" hidden="1" customHeight="1">
      <c r="A946" s="172" t="s">
        <v>1942</v>
      </c>
      <c r="B946" s="176">
        <v>46067</v>
      </c>
      <c r="C946" s="172" t="s">
        <v>81</v>
      </c>
      <c r="D946" s="172" t="s">
        <v>98</v>
      </c>
      <c r="E946" s="172" t="s">
        <v>53</v>
      </c>
      <c r="F946" s="172" t="s">
        <v>120</v>
      </c>
      <c r="G946" s="172" t="s">
        <v>84</v>
      </c>
      <c r="H946" s="177">
        <v>1</v>
      </c>
      <c r="I946" s="178">
        <v>0</v>
      </c>
      <c r="J946" s="176">
        <v>46056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-15</v>
      </c>
    </row>
    <row r="947" spans="1:16" ht="19.5" hidden="1" customHeight="1">
      <c r="A947" s="172" t="s">
        <v>1943</v>
      </c>
      <c r="B947" s="176">
        <v>46067</v>
      </c>
      <c r="C947" s="172" t="s">
        <v>92</v>
      </c>
      <c r="D947" s="172" t="s">
        <v>96</v>
      </c>
      <c r="E947" s="172" t="s">
        <v>53</v>
      </c>
      <c r="F947" s="172" t="s">
        <v>120</v>
      </c>
      <c r="G947" s="172" t="s">
        <v>84</v>
      </c>
      <c r="H947" s="177">
        <v>1</v>
      </c>
      <c r="I947" s="178">
        <v>0</v>
      </c>
      <c r="J947" s="176">
        <v>46060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0</v>
      </c>
    </row>
    <row r="948" spans="1:16" ht="19.5" hidden="1" customHeight="1">
      <c r="A948" s="172" t="s">
        <v>1943</v>
      </c>
      <c r="B948" s="176">
        <v>46067</v>
      </c>
      <c r="C948" s="172" t="s">
        <v>92</v>
      </c>
      <c r="D948" s="172" t="s">
        <v>97</v>
      </c>
      <c r="E948" s="172" t="s">
        <v>53</v>
      </c>
      <c r="F948" s="172" t="s">
        <v>120</v>
      </c>
      <c r="G948" s="172" t="s">
        <v>84</v>
      </c>
      <c r="H948" s="177">
        <v>1</v>
      </c>
      <c r="I948" s="178">
        <v>0</v>
      </c>
      <c r="J948" s="176">
        <v>46060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-56.94</v>
      </c>
    </row>
    <row r="949" spans="1:16" ht="19.5" hidden="1" customHeight="1">
      <c r="A949" s="172" t="s">
        <v>1943</v>
      </c>
      <c r="B949" s="176">
        <v>46067</v>
      </c>
      <c r="C949" s="172" t="s">
        <v>81</v>
      </c>
      <c r="D949" s="172" t="s">
        <v>98</v>
      </c>
      <c r="E949" s="172" t="s">
        <v>53</v>
      </c>
      <c r="F949" s="172" t="s">
        <v>120</v>
      </c>
      <c r="G949" s="172" t="s">
        <v>84</v>
      </c>
      <c r="H949" s="177">
        <v>1</v>
      </c>
      <c r="I949" s="178">
        <v>0</v>
      </c>
      <c r="J949" s="176">
        <v>46060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-15</v>
      </c>
    </row>
    <row r="950" spans="1:16" ht="19.5" hidden="1" customHeight="1">
      <c r="A950" s="172" t="s">
        <v>1943</v>
      </c>
      <c r="B950" s="176">
        <v>46067</v>
      </c>
      <c r="C950" s="172" t="s">
        <v>92</v>
      </c>
      <c r="D950" s="172" t="s">
        <v>24</v>
      </c>
      <c r="E950" s="172" t="s">
        <v>53</v>
      </c>
      <c r="F950" s="172" t="s">
        <v>120</v>
      </c>
      <c r="G950" s="172" t="s">
        <v>84</v>
      </c>
      <c r="H950" s="177">
        <v>1</v>
      </c>
      <c r="I950" s="178">
        <v>0</v>
      </c>
      <c r="J950" s="176">
        <v>46060</v>
      </c>
      <c r="K950" s="172" t="s">
        <v>93</v>
      </c>
      <c r="L950" s="172" t="s">
        <v>94</v>
      </c>
      <c r="M950" s="179">
        <v>0</v>
      </c>
      <c r="N950" s="177"/>
      <c r="O950" s="177">
        <v>39</v>
      </c>
      <c r="P950" s="180">
        <v>-56.94</v>
      </c>
    </row>
    <row r="951" spans="1:16" ht="19.5" hidden="1" customHeight="1">
      <c r="A951" s="172" t="s">
        <v>1943</v>
      </c>
      <c r="B951" s="176">
        <v>46067</v>
      </c>
      <c r="C951" s="172" t="s">
        <v>81</v>
      </c>
      <c r="D951" s="172" t="s">
        <v>95</v>
      </c>
      <c r="E951" s="172" t="s">
        <v>53</v>
      </c>
      <c r="F951" s="172" t="s">
        <v>120</v>
      </c>
      <c r="G951" s="172" t="s">
        <v>84</v>
      </c>
      <c r="H951" s="177">
        <v>1</v>
      </c>
      <c r="I951" s="178">
        <v>0</v>
      </c>
      <c r="J951" s="176">
        <v>46060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-11.25</v>
      </c>
    </row>
    <row r="952" spans="1:16" ht="19.5" hidden="1" customHeight="1">
      <c r="A952" s="172" t="s">
        <v>1944</v>
      </c>
      <c r="B952" s="176">
        <v>46067</v>
      </c>
      <c r="C952" s="172" t="s">
        <v>92</v>
      </c>
      <c r="D952" s="172" t="s">
        <v>24</v>
      </c>
      <c r="E952" s="172" t="s">
        <v>53</v>
      </c>
      <c r="F952" s="172" t="s">
        <v>120</v>
      </c>
      <c r="G952" s="172" t="s">
        <v>84</v>
      </c>
      <c r="H952" s="177">
        <v>1</v>
      </c>
      <c r="I952" s="178">
        <v>0</v>
      </c>
      <c r="J952" s="176">
        <v>46062</v>
      </c>
      <c r="K952" s="172" t="s">
        <v>93</v>
      </c>
      <c r="L952" s="172" t="s">
        <v>94</v>
      </c>
      <c r="M952" s="179">
        <v>0</v>
      </c>
      <c r="N952" s="177"/>
      <c r="O952" s="177">
        <v>39</v>
      </c>
      <c r="P952" s="180">
        <v>-56.94</v>
      </c>
    </row>
    <row r="953" spans="1:16" ht="19.5" hidden="1" customHeight="1">
      <c r="A953" s="172" t="s">
        <v>1944</v>
      </c>
      <c r="B953" s="176">
        <v>46067</v>
      </c>
      <c r="C953" s="172" t="s">
        <v>81</v>
      </c>
      <c r="D953" s="172" t="s">
        <v>95</v>
      </c>
      <c r="E953" s="172" t="s">
        <v>53</v>
      </c>
      <c r="F953" s="172" t="s">
        <v>120</v>
      </c>
      <c r="G953" s="172" t="s">
        <v>84</v>
      </c>
      <c r="H953" s="177">
        <v>1</v>
      </c>
      <c r="I953" s="178">
        <v>0</v>
      </c>
      <c r="J953" s="176">
        <v>46062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-25</v>
      </c>
    </row>
    <row r="954" spans="1:16" ht="19.5" hidden="1" customHeight="1">
      <c r="A954" s="172" t="s">
        <v>1944</v>
      </c>
      <c r="B954" s="176">
        <v>46067</v>
      </c>
      <c r="C954" s="172" t="s">
        <v>92</v>
      </c>
      <c r="D954" s="172" t="s">
        <v>96</v>
      </c>
      <c r="E954" s="172" t="s">
        <v>53</v>
      </c>
      <c r="F954" s="172" t="s">
        <v>120</v>
      </c>
      <c r="G954" s="172" t="s">
        <v>84</v>
      </c>
      <c r="H954" s="177">
        <v>1</v>
      </c>
      <c r="I954" s="178">
        <v>0</v>
      </c>
      <c r="J954" s="176">
        <v>46062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0</v>
      </c>
    </row>
    <row r="955" spans="1:16" ht="19.5" hidden="1" customHeight="1">
      <c r="A955" s="172" t="s">
        <v>1944</v>
      </c>
      <c r="B955" s="176">
        <v>46067</v>
      </c>
      <c r="C955" s="172" t="s">
        <v>92</v>
      </c>
      <c r="D955" s="172" t="s">
        <v>97</v>
      </c>
      <c r="E955" s="172" t="s">
        <v>53</v>
      </c>
      <c r="F955" s="172" t="s">
        <v>120</v>
      </c>
      <c r="G955" s="172" t="s">
        <v>84</v>
      </c>
      <c r="H955" s="177">
        <v>1</v>
      </c>
      <c r="I955" s="178">
        <v>0</v>
      </c>
      <c r="J955" s="176">
        <v>46062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-56.94</v>
      </c>
    </row>
    <row r="956" spans="1:16" ht="19.5" hidden="1" customHeight="1">
      <c r="A956" s="172" t="s">
        <v>1944</v>
      </c>
      <c r="B956" s="176">
        <v>46067</v>
      </c>
      <c r="C956" s="172" t="s">
        <v>81</v>
      </c>
      <c r="D956" s="172" t="s">
        <v>98</v>
      </c>
      <c r="E956" s="172" t="s">
        <v>53</v>
      </c>
      <c r="F956" s="172" t="s">
        <v>120</v>
      </c>
      <c r="G956" s="172" t="s">
        <v>84</v>
      </c>
      <c r="H956" s="177">
        <v>1</v>
      </c>
      <c r="I956" s="178">
        <v>0</v>
      </c>
      <c r="J956" s="176">
        <v>46062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-15</v>
      </c>
    </row>
    <row r="957" spans="1:16" ht="19.5" hidden="1" customHeight="1">
      <c r="A957" s="172" t="s">
        <v>1945</v>
      </c>
      <c r="B957" s="176">
        <v>46067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46061</v>
      </c>
      <c r="K957" s="172" t="s">
        <v>93</v>
      </c>
      <c r="L957" s="172" t="s">
        <v>94</v>
      </c>
      <c r="M957" s="179">
        <v>0</v>
      </c>
      <c r="N957" s="177"/>
      <c r="O957" s="177">
        <v>39</v>
      </c>
      <c r="P957" s="180">
        <v>-56.94</v>
      </c>
    </row>
    <row r="958" spans="1:16" ht="19.5" hidden="1" customHeight="1">
      <c r="A958" s="172" t="s">
        <v>1945</v>
      </c>
      <c r="B958" s="176">
        <v>46067</v>
      </c>
      <c r="C958" s="172" t="s">
        <v>92</v>
      </c>
      <c r="D958" s="172" t="s">
        <v>96</v>
      </c>
      <c r="E958" s="172" t="s">
        <v>53</v>
      </c>
      <c r="F958" s="172" t="s">
        <v>120</v>
      </c>
      <c r="G958" s="172" t="s">
        <v>84</v>
      </c>
      <c r="H958" s="177">
        <v>1</v>
      </c>
      <c r="I958" s="178">
        <v>0</v>
      </c>
      <c r="J958" s="176">
        <v>46061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0</v>
      </c>
    </row>
    <row r="959" spans="1:16" ht="19.5" hidden="1" customHeight="1">
      <c r="A959" s="172" t="s">
        <v>1945</v>
      </c>
      <c r="B959" s="176">
        <v>46067</v>
      </c>
      <c r="C959" s="172" t="s">
        <v>92</v>
      </c>
      <c r="D959" s="172" t="s">
        <v>97</v>
      </c>
      <c r="E959" s="172" t="s">
        <v>53</v>
      </c>
      <c r="F959" s="172" t="s">
        <v>120</v>
      </c>
      <c r="G959" s="172" t="s">
        <v>84</v>
      </c>
      <c r="H959" s="177">
        <v>1</v>
      </c>
      <c r="I959" s="178">
        <v>0</v>
      </c>
      <c r="J959" s="176">
        <v>46061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-56.94</v>
      </c>
    </row>
    <row r="960" spans="1:16" ht="19.5" hidden="1" customHeight="1">
      <c r="A960" s="172" t="s">
        <v>1945</v>
      </c>
      <c r="B960" s="176">
        <v>46067</v>
      </c>
      <c r="C960" s="172" t="s">
        <v>81</v>
      </c>
      <c r="D960" s="172" t="s">
        <v>98</v>
      </c>
      <c r="E960" s="172" t="s">
        <v>53</v>
      </c>
      <c r="F960" s="172" t="s">
        <v>120</v>
      </c>
      <c r="G960" s="172" t="s">
        <v>84</v>
      </c>
      <c r="H960" s="177">
        <v>1</v>
      </c>
      <c r="I960" s="178">
        <v>0</v>
      </c>
      <c r="J960" s="176">
        <v>46061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-15</v>
      </c>
    </row>
    <row r="961" spans="1:16" ht="19.5" hidden="1" customHeight="1">
      <c r="A961" s="172" t="s">
        <v>1946</v>
      </c>
      <c r="B961" s="176">
        <v>46067</v>
      </c>
      <c r="C961" s="172" t="s">
        <v>92</v>
      </c>
      <c r="D961" s="172" t="s">
        <v>24</v>
      </c>
      <c r="E961" s="172" t="s">
        <v>42</v>
      </c>
      <c r="F961" s="172" t="s">
        <v>89</v>
      </c>
      <c r="G961" s="172" t="s">
        <v>84</v>
      </c>
      <c r="H961" s="177">
        <v>1</v>
      </c>
      <c r="I961" s="178">
        <v>0</v>
      </c>
      <c r="J961" s="176">
        <v>46063</v>
      </c>
      <c r="K961" s="172" t="s">
        <v>93</v>
      </c>
      <c r="L961" s="172" t="s">
        <v>94</v>
      </c>
      <c r="M961" s="179">
        <v>0</v>
      </c>
      <c r="N961" s="177"/>
      <c r="O961" s="177">
        <v>36</v>
      </c>
      <c r="P961" s="180">
        <v>-46.77</v>
      </c>
    </row>
    <row r="962" spans="1:16" ht="19.5" hidden="1" customHeight="1">
      <c r="A962" s="172" t="s">
        <v>1946</v>
      </c>
      <c r="B962" s="176">
        <v>46067</v>
      </c>
      <c r="C962" s="172" t="s">
        <v>81</v>
      </c>
      <c r="D962" s="172" t="s">
        <v>95</v>
      </c>
      <c r="E962" s="172" t="s">
        <v>42</v>
      </c>
      <c r="F962" s="172" t="s">
        <v>89</v>
      </c>
      <c r="G962" s="172" t="s">
        <v>84</v>
      </c>
      <c r="H962" s="177">
        <v>1</v>
      </c>
      <c r="I962" s="178">
        <v>0</v>
      </c>
      <c r="J962" s="176">
        <v>46063</v>
      </c>
      <c r="K962" s="172" t="s">
        <v>93</v>
      </c>
      <c r="L962" s="172" t="s">
        <v>94</v>
      </c>
      <c r="M962" s="179">
        <v>0</v>
      </c>
      <c r="N962" s="177"/>
      <c r="O962" s="177"/>
      <c r="P962" s="180">
        <v>-13.19</v>
      </c>
    </row>
    <row r="963" spans="1:16" ht="19.5" hidden="1" customHeight="1">
      <c r="A963" s="172" t="s">
        <v>1946</v>
      </c>
      <c r="B963" s="176">
        <v>46067</v>
      </c>
      <c r="C963" s="172" t="s">
        <v>92</v>
      </c>
      <c r="D963" s="172" t="s">
        <v>96</v>
      </c>
      <c r="E963" s="172" t="s">
        <v>42</v>
      </c>
      <c r="F963" s="172" t="s">
        <v>89</v>
      </c>
      <c r="G963" s="172" t="s">
        <v>84</v>
      </c>
      <c r="H963" s="177">
        <v>1</v>
      </c>
      <c r="I963" s="178">
        <v>0</v>
      </c>
      <c r="J963" s="176">
        <v>46063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0</v>
      </c>
    </row>
    <row r="964" spans="1:16" ht="19.5" hidden="1" customHeight="1">
      <c r="A964" s="172" t="s">
        <v>1946</v>
      </c>
      <c r="B964" s="176">
        <v>46067</v>
      </c>
      <c r="C964" s="172" t="s">
        <v>92</v>
      </c>
      <c r="D964" s="172" t="s">
        <v>97</v>
      </c>
      <c r="E964" s="172" t="s">
        <v>42</v>
      </c>
      <c r="F964" s="172" t="s">
        <v>89</v>
      </c>
      <c r="G964" s="172" t="s">
        <v>84</v>
      </c>
      <c r="H964" s="177">
        <v>1</v>
      </c>
      <c r="I964" s="178">
        <v>0</v>
      </c>
      <c r="J964" s="176">
        <v>46063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-46.77</v>
      </c>
    </row>
    <row r="965" spans="1:16" ht="19.5" customHeight="1">
      <c r="A965" s="172" t="s">
        <v>85</v>
      </c>
      <c r="B965" s="176">
        <v>46067</v>
      </c>
      <c r="C965" s="172" t="s">
        <v>109</v>
      </c>
      <c r="D965" s="172" t="s">
        <v>110</v>
      </c>
      <c r="E965" s="172" t="s">
        <v>85</v>
      </c>
      <c r="F965" s="172" t="s">
        <v>85</v>
      </c>
      <c r="G965" s="172" t="s">
        <v>1947</v>
      </c>
      <c r="H965" s="177">
        <v>0</v>
      </c>
      <c r="I965" s="178">
        <v>0</v>
      </c>
      <c r="J965" s="176">
        <v>46067</v>
      </c>
      <c r="K965" s="172" t="s">
        <v>85</v>
      </c>
      <c r="L965" s="172" t="s">
        <v>85</v>
      </c>
      <c r="M965" s="179">
        <v>0</v>
      </c>
      <c r="N965" s="177"/>
      <c r="O965" s="177"/>
      <c r="P965" s="180">
        <v>-150</v>
      </c>
    </row>
    <row r="966" spans="1:16" ht="19.5" hidden="1" customHeight="1">
      <c r="A966" s="172" t="s">
        <v>1948</v>
      </c>
      <c r="B966" s="176">
        <v>46067</v>
      </c>
      <c r="C966" s="172" t="s">
        <v>92</v>
      </c>
      <c r="D966" s="172" t="s">
        <v>24</v>
      </c>
      <c r="E966" s="172" t="s">
        <v>55</v>
      </c>
      <c r="F966" s="172" t="s">
        <v>1272</v>
      </c>
      <c r="G966" s="172" t="s">
        <v>84</v>
      </c>
      <c r="H966" s="177">
        <v>1</v>
      </c>
      <c r="I966" s="178">
        <v>2400</v>
      </c>
      <c r="J966" s="176">
        <v>46063</v>
      </c>
      <c r="K966" s="172" t="s">
        <v>93</v>
      </c>
      <c r="L966" s="172" t="s">
        <v>94</v>
      </c>
      <c r="M966" s="179">
        <v>0.43</v>
      </c>
      <c r="N966" s="177"/>
      <c r="O966" s="177">
        <v>36</v>
      </c>
      <c r="P966" s="180">
        <v>-120.64</v>
      </c>
    </row>
    <row r="967" spans="1:16" ht="19.5" hidden="1" customHeight="1">
      <c r="A967" s="172" t="s">
        <v>1948</v>
      </c>
      <c r="B967" s="176">
        <v>46067</v>
      </c>
      <c r="C967" s="172" t="s">
        <v>100</v>
      </c>
      <c r="D967" s="172" t="s">
        <v>101</v>
      </c>
      <c r="E967" s="172" t="s">
        <v>55</v>
      </c>
      <c r="F967" s="172" t="s">
        <v>1272</v>
      </c>
      <c r="G967" s="172" t="s">
        <v>84</v>
      </c>
      <c r="H967" s="177">
        <v>1</v>
      </c>
      <c r="I967" s="178">
        <v>2400</v>
      </c>
      <c r="J967" s="176">
        <v>46063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1093.8399999999999</v>
      </c>
    </row>
    <row r="968" spans="1:16" ht="19.5" hidden="1" customHeight="1">
      <c r="A968" s="172" t="s">
        <v>1948</v>
      </c>
      <c r="B968" s="176">
        <v>46067</v>
      </c>
      <c r="C968" s="172" t="s">
        <v>100</v>
      </c>
      <c r="D968" s="172" t="s">
        <v>102</v>
      </c>
      <c r="E968" s="172" t="s">
        <v>55</v>
      </c>
      <c r="F968" s="172" t="s">
        <v>1272</v>
      </c>
      <c r="G968" s="172" t="s">
        <v>84</v>
      </c>
      <c r="H968" s="177">
        <v>1</v>
      </c>
      <c r="I968" s="178">
        <v>2400</v>
      </c>
      <c r="J968" s="176">
        <v>46063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0</v>
      </c>
    </row>
    <row r="969" spans="1:16" ht="19.5" hidden="1" customHeight="1">
      <c r="A969" s="172" t="s">
        <v>1948</v>
      </c>
      <c r="B969" s="176">
        <v>46067</v>
      </c>
      <c r="C969" s="172" t="s">
        <v>100</v>
      </c>
      <c r="D969" s="172" t="s">
        <v>103</v>
      </c>
      <c r="E969" s="172" t="s">
        <v>55</v>
      </c>
      <c r="F969" s="172" t="s">
        <v>1272</v>
      </c>
      <c r="G969" s="172" t="s">
        <v>84</v>
      </c>
      <c r="H969" s="177">
        <v>1</v>
      </c>
      <c r="I969" s="178">
        <v>2400</v>
      </c>
      <c r="J969" s="176">
        <v>46063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1306.1600000000001</v>
      </c>
    </row>
    <row r="970" spans="1:16" ht="19.5" hidden="1" customHeight="1">
      <c r="A970" s="172" t="s">
        <v>1948</v>
      </c>
      <c r="B970" s="176">
        <v>46067</v>
      </c>
      <c r="C970" s="172" t="s">
        <v>104</v>
      </c>
      <c r="D970" s="172" t="s">
        <v>105</v>
      </c>
      <c r="E970" s="172" t="s">
        <v>55</v>
      </c>
      <c r="F970" s="172" t="s">
        <v>1272</v>
      </c>
      <c r="G970" s="172" t="s">
        <v>84</v>
      </c>
      <c r="H970" s="177">
        <v>1</v>
      </c>
      <c r="I970" s="178">
        <v>2400</v>
      </c>
      <c r="J970" s="176">
        <v>46063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-1032</v>
      </c>
    </row>
    <row r="971" spans="1:16" ht="19.5" hidden="1" customHeight="1">
      <c r="A971" s="172" t="s">
        <v>1948</v>
      </c>
      <c r="B971" s="176">
        <v>46067</v>
      </c>
      <c r="C971" s="172" t="s">
        <v>81</v>
      </c>
      <c r="D971" s="172" t="s">
        <v>95</v>
      </c>
      <c r="E971" s="172" t="s">
        <v>55</v>
      </c>
      <c r="F971" s="172" t="s">
        <v>1272</v>
      </c>
      <c r="G971" s="172" t="s">
        <v>84</v>
      </c>
      <c r="H971" s="177">
        <v>1</v>
      </c>
      <c r="I971" s="178">
        <v>2400</v>
      </c>
      <c r="J971" s="176">
        <v>46063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-14.32</v>
      </c>
    </row>
    <row r="972" spans="1:16" ht="19.5" hidden="1" customHeight="1">
      <c r="A972" s="172" t="s">
        <v>1949</v>
      </c>
      <c r="B972" s="176">
        <v>46067</v>
      </c>
      <c r="C972" s="172" t="s">
        <v>92</v>
      </c>
      <c r="D972" s="172" t="s">
        <v>24</v>
      </c>
      <c r="E972" s="172" t="s">
        <v>43</v>
      </c>
      <c r="F972" s="172" t="s">
        <v>125</v>
      </c>
      <c r="G972" s="172" t="s">
        <v>84</v>
      </c>
      <c r="H972" s="177">
        <v>1</v>
      </c>
      <c r="I972" s="178">
        <v>2150</v>
      </c>
      <c r="J972" s="176">
        <v>46057</v>
      </c>
      <c r="K972" s="172" t="s">
        <v>93</v>
      </c>
      <c r="L972" s="172" t="s">
        <v>94</v>
      </c>
      <c r="M972" s="179">
        <v>0.43</v>
      </c>
      <c r="N972" s="177"/>
      <c r="O972" s="177">
        <v>40</v>
      </c>
      <c r="P972" s="180">
        <v>-125.45</v>
      </c>
    </row>
    <row r="973" spans="1:16" ht="19.5" hidden="1" customHeight="1">
      <c r="A973" s="172" t="s">
        <v>1949</v>
      </c>
      <c r="B973" s="176">
        <v>46067</v>
      </c>
      <c r="C973" s="172" t="s">
        <v>100</v>
      </c>
      <c r="D973" s="172" t="s">
        <v>101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2150</v>
      </c>
      <c r="J973" s="176">
        <v>46057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915.24</v>
      </c>
    </row>
    <row r="974" spans="1:16" ht="19.5" hidden="1" customHeight="1">
      <c r="A974" s="172" t="s">
        <v>1949</v>
      </c>
      <c r="B974" s="176">
        <v>46067</v>
      </c>
      <c r="C974" s="172" t="s">
        <v>100</v>
      </c>
      <c r="D974" s="172" t="s">
        <v>102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2150</v>
      </c>
      <c r="J974" s="176">
        <v>46057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9.15</v>
      </c>
    </row>
    <row r="975" spans="1:16" ht="19.5" hidden="1" customHeight="1">
      <c r="A975" s="172" t="s">
        <v>1949</v>
      </c>
      <c r="B975" s="176">
        <v>46067</v>
      </c>
      <c r="C975" s="172" t="s">
        <v>100</v>
      </c>
      <c r="D975" s="172" t="s">
        <v>103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2150</v>
      </c>
      <c r="J975" s="176">
        <v>46057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1225.6099999999999</v>
      </c>
    </row>
    <row r="976" spans="1:16" ht="19.5" hidden="1" customHeight="1">
      <c r="A976" s="172" t="s">
        <v>1949</v>
      </c>
      <c r="B976" s="176">
        <v>46067</v>
      </c>
      <c r="C976" s="172" t="s">
        <v>104</v>
      </c>
      <c r="D976" s="172" t="s">
        <v>105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2150</v>
      </c>
      <c r="J976" s="176">
        <v>46057</v>
      </c>
      <c r="K976" s="172" t="s">
        <v>93</v>
      </c>
      <c r="L976" s="172" t="s">
        <v>94</v>
      </c>
      <c r="M976" s="179">
        <v>0.43</v>
      </c>
      <c r="N976" s="177"/>
      <c r="O976" s="177"/>
      <c r="P976" s="180">
        <v>-924.5</v>
      </c>
    </row>
    <row r="977" spans="1:16" ht="19.5" hidden="1" customHeight="1">
      <c r="A977" s="172" t="s">
        <v>1949</v>
      </c>
      <c r="B977" s="176">
        <v>46067</v>
      </c>
      <c r="C977" s="172" t="s">
        <v>81</v>
      </c>
      <c r="D977" s="172" t="s">
        <v>95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2150</v>
      </c>
      <c r="J977" s="176">
        <v>46057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-10.52</v>
      </c>
    </row>
    <row r="978" spans="1:16" ht="19.5" hidden="1" customHeight="1">
      <c r="A978" s="172" t="s">
        <v>1950</v>
      </c>
      <c r="B978" s="176">
        <v>46067</v>
      </c>
      <c r="C978" s="172" t="s">
        <v>81</v>
      </c>
      <c r="D978" s="172" t="s">
        <v>82</v>
      </c>
      <c r="E978" s="172" t="s">
        <v>42</v>
      </c>
      <c r="F978" s="172" t="s">
        <v>89</v>
      </c>
      <c r="G978" s="172" t="s">
        <v>84</v>
      </c>
      <c r="H978" s="177">
        <v>1</v>
      </c>
      <c r="I978" s="178">
        <v>0</v>
      </c>
      <c r="J978" s="176">
        <v>46067</v>
      </c>
      <c r="K978" s="172" t="s">
        <v>85</v>
      </c>
      <c r="L978" s="172" t="s">
        <v>85</v>
      </c>
      <c r="M978" s="179">
        <v>0</v>
      </c>
      <c r="N978" s="177"/>
      <c r="O978" s="177"/>
      <c r="P978" s="180">
        <v>-20.32</v>
      </c>
    </row>
    <row r="979" spans="1:16" ht="19.5" hidden="1" customHeight="1">
      <c r="A979" s="172" t="s">
        <v>1948</v>
      </c>
      <c r="B979" s="176">
        <v>46067</v>
      </c>
      <c r="C979" s="172" t="s">
        <v>81</v>
      </c>
      <c r="D979" s="172" t="s">
        <v>82</v>
      </c>
      <c r="E979" s="172" t="s">
        <v>55</v>
      </c>
      <c r="F979" s="172" t="s">
        <v>1272</v>
      </c>
      <c r="G979" s="172" t="s">
        <v>84</v>
      </c>
      <c r="H979" s="177">
        <v>1</v>
      </c>
      <c r="I979" s="178">
        <v>0</v>
      </c>
      <c r="J979" s="176">
        <v>46063</v>
      </c>
      <c r="K979" s="172" t="s">
        <v>85</v>
      </c>
      <c r="L979" s="172" t="s">
        <v>85</v>
      </c>
      <c r="M979" s="179">
        <v>0</v>
      </c>
      <c r="N979" s="177"/>
      <c r="O979" s="177"/>
      <c r="P979" s="180">
        <v>-6.02</v>
      </c>
    </row>
    <row r="980" spans="1:16" ht="19.5" hidden="1" customHeight="1">
      <c r="A980" s="172" t="s">
        <v>1949</v>
      </c>
      <c r="B980" s="176">
        <v>46067</v>
      </c>
      <c r="C980" s="172" t="s">
        <v>81</v>
      </c>
      <c r="D980" s="172" t="s">
        <v>82</v>
      </c>
      <c r="E980" s="172" t="s">
        <v>43</v>
      </c>
      <c r="F980" s="172" t="s">
        <v>125</v>
      </c>
      <c r="G980" s="172" t="s">
        <v>84</v>
      </c>
      <c r="H980" s="177">
        <v>1</v>
      </c>
      <c r="I980" s="178">
        <v>0</v>
      </c>
      <c r="J980" s="176">
        <v>46057</v>
      </c>
      <c r="K980" s="172" t="s">
        <v>85</v>
      </c>
      <c r="L980" s="172" t="s">
        <v>85</v>
      </c>
      <c r="M980" s="179">
        <v>0</v>
      </c>
      <c r="N980" s="177"/>
      <c r="O980" s="177"/>
      <c r="P980" s="180">
        <v>-17.39</v>
      </c>
    </row>
    <row r="981" spans="1:16" ht="19.5" hidden="1" customHeight="1">
      <c r="A981" s="172" t="s">
        <v>1951</v>
      </c>
      <c r="B981" s="176">
        <v>46067</v>
      </c>
      <c r="C981" s="172" t="s">
        <v>92</v>
      </c>
      <c r="D981" s="172" t="s">
        <v>24</v>
      </c>
      <c r="E981" s="172" t="s">
        <v>60</v>
      </c>
      <c r="F981" s="172" t="s">
        <v>1426</v>
      </c>
      <c r="G981" s="172" t="s">
        <v>84</v>
      </c>
      <c r="H981" s="177">
        <v>1</v>
      </c>
      <c r="I981" s="178">
        <v>0</v>
      </c>
      <c r="J981" s="176">
        <v>46061</v>
      </c>
      <c r="K981" s="172" t="s">
        <v>93</v>
      </c>
      <c r="L981" s="172" t="s">
        <v>94</v>
      </c>
      <c r="M981" s="179">
        <v>0</v>
      </c>
      <c r="N981" s="177"/>
      <c r="O981" s="177">
        <v>39</v>
      </c>
      <c r="P981" s="180">
        <v>-56.94</v>
      </c>
    </row>
    <row r="982" spans="1:16" ht="19.5" hidden="1" customHeight="1">
      <c r="A982" s="172" t="s">
        <v>1951</v>
      </c>
      <c r="B982" s="176">
        <v>46067</v>
      </c>
      <c r="C982" s="172" t="s">
        <v>81</v>
      </c>
      <c r="D982" s="172" t="s">
        <v>95</v>
      </c>
      <c r="E982" s="172" t="s">
        <v>60</v>
      </c>
      <c r="F982" s="172" t="s">
        <v>1426</v>
      </c>
      <c r="G982" s="172" t="s">
        <v>84</v>
      </c>
      <c r="H982" s="177">
        <v>1</v>
      </c>
      <c r="I982" s="178">
        <v>0</v>
      </c>
      <c r="J982" s="176">
        <v>46061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-12.32</v>
      </c>
    </row>
    <row r="983" spans="1:16" ht="19.5" hidden="1" customHeight="1">
      <c r="A983" s="172" t="s">
        <v>1951</v>
      </c>
      <c r="B983" s="176">
        <v>46067</v>
      </c>
      <c r="C983" s="172" t="s">
        <v>92</v>
      </c>
      <c r="D983" s="172" t="s">
        <v>96</v>
      </c>
      <c r="E983" s="172" t="s">
        <v>60</v>
      </c>
      <c r="F983" s="172" t="s">
        <v>1426</v>
      </c>
      <c r="G983" s="172" t="s">
        <v>84</v>
      </c>
      <c r="H983" s="177">
        <v>1</v>
      </c>
      <c r="I983" s="178">
        <v>0</v>
      </c>
      <c r="J983" s="176">
        <v>46061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0</v>
      </c>
    </row>
    <row r="984" spans="1:16" ht="19.5" hidden="1" customHeight="1">
      <c r="A984" s="172" t="s">
        <v>1951</v>
      </c>
      <c r="B984" s="176">
        <v>46067</v>
      </c>
      <c r="C984" s="172" t="s">
        <v>92</v>
      </c>
      <c r="D984" s="172" t="s">
        <v>97</v>
      </c>
      <c r="E984" s="172" t="s">
        <v>60</v>
      </c>
      <c r="F984" s="172" t="s">
        <v>1426</v>
      </c>
      <c r="G984" s="172" t="s">
        <v>84</v>
      </c>
      <c r="H984" s="177">
        <v>1</v>
      </c>
      <c r="I984" s="178">
        <v>0</v>
      </c>
      <c r="J984" s="176">
        <v>46061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-56.94</v>
      </c>
    </row>
    <row r="985" spans="1:16" ht="19.5" hidden="1" customHeight="1">
      <c r="A985" s="172" t="s">
        <v>1951</v>
      </c>
      <c r="B985" s="176">
        <v>46067</v>
      </c>
      <c r="C985" s="172" t="s">
        <v>81</v>
      </c>
      <c r="D985" s="172" t="s">
        <v>98</v>
      </c>
      <c r="E985" s="172" t="s">
        <v>60</v>
      </c>
      <c r="F985" s="172" t="s">
        <v>1426</v>
      </c>
      <c r="G985" s="172" t="s">
        <v>84</v>
      </c>
      <c r="H985" s="177">
        <v>1</v>
      </c>
      <c r="I985" s="178">
        <v>0</v>
      </c>
      <c r="J985" s="176">
        <v>46061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-15</v>
      </c>
    </row>
    <row r="986" spans="1:16" ht="19.5" hidden="1" customHeight="1">
      <c r="A986" s="172" t="s">
        <v>1952</v>
      </c>
      <c r="B986" s="176">
        <v>46067</v>
      </c>
      <c r="C986" s="172" t="s">
        <v>92</v>
      </c>
      <c r="D986" s="172" t="s">
        <v>24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2350</v>
      </c>
      <c r="J986" s="176">
        <v>46064</v>
      </c>
      <c r="K986" s="172" t="s">
        <v>93</v>
      </c>
      <c r="L986" s="172" t="s">
        <v>94</v>
      </c>
      <c r="M986" s="179">
        <v>0.43</v>
      </c>
      <c r="N986" s="177"/>
      <c r="O986" s="177">
        <v>37</v>
      </c>
      <c r="P986" s="180">
        <v>-112.48</v>
      </c>
    </row>
    <row r="987" spans="1:16" ht="19.5" hidden="1" customHeight="1">
      <c r="A987" s="172" t="s">
        <v>1952</v>
      </c>
      <c r="B987" s="176">
        <v>46067</v>
      </c>
      <c r="C987" s="172" t="s">
        <v>100</v>
      </c>
      <c r="D987" s="172" t="s">
        <v>101</v>
      </c>
      <c r="E987" s="172" t="s">
        <v>43</v>
      </c>
      <c r="F987" s="172" t="s">
        <v>125</v>
      </c>
      <c r="G987" s="172" t="s">
        <v>84</v>
      </c>
      <c r="H987" s="177">
        <v>1</v>
      </c>
      <c r="I987" s="178">
        <v>2350</v>
      </c>
      <c r="J987" s="176">
        <v>46064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958.1</v>
      </c>
    </row>
    <row r="988" spans="1:16" ht="19.5" hidden="1" customHeight="1">
      <c r="A988" s="172" t="s">
        <v>1952</v>
      </c>
      <c r="B988" s="176">
        <v>46067</v>
      </c>
      <c r="C988" s="172" t="s">
        <v>100</v>
      </c>
      <c r="D988" s="172" t="s">
        <v>102</v>
      </c>
      <c r="E988" s="172" t="s">
        <v>43</v>
      </c>
      <c r="F988" s="172" t="s">
        <v>125</v>
      </c>
      <c r="G988" s="172" t="s">
        <v>84</v>
      </c>
      <c r="H988" s="177">
        <v>1</v>
      </c>
      <c r="I988" s="178">
        <v>2350</v>
      </c>
      <c r="J988" s="176">
        <v>46064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9.58</v>
      </c>
    </row>
    <row r="989" spans="1:16" ht="19.5" hidden="1" customHeight="1">
      <c r="A989" s="172" t="s">
        <v>1952</v>
      </c>
      <c r="B989" s="176">
        <v>46067</v>
      </c>
      <c r="C989" s="172" t="s">
        <v>100</v>
      </c>
      <c r="D989" s="172" t="s">
        <v>103</v>
      </c>
      <c r="E989" s="172" t="s">
        <v>43</v>
      </c>
      <c r="F989" s="172" t="s">
        <v>125</v>
      </c>
      <c r="G989" s="172" t="s">
        <v>84</v>
      </c>
      <c r="H989" s="177">
        <v>1</v>
      </c>
      <c r="I989" s="178">
        <v>2350</v>
      </c>
      <c r="J989" s="176">
        <v>46064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1382.32</v>
      </c>
    </row>
    <row r="990" spans="1:16" ht="19.5" hidden="1" customHeight="1">
      <c r="A990" s="172" t="s">
        <v>1952</v>
      </c>
      <c r="B990" s="176">
        <v>46067</v>
      </c>
      <c r="C990" s="172" t="s">
        <v>104</v>
      </c>
      <c r="D990" s="172" t="s">
        <v>105</v>
      </c>
      <c r="E990" s="172" t="s">
        <v>43</v>
      </c>
      <c r="F990" s="172" t="s">
        <v>125</v>
      </c>
      <c r="G990" s="172" t="s">
        <v>84</v>
      </c>
      <c r="H990" s="177">
        <v>1</v>
      </c>
      <c r="I990" s="178">
        <v>2350</v>
      </c>
      <c r="J990" s="176">
        <v>46064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-1010.5</v>
      </c>
    </row>
    <row r="991" spans="1:16" ht="19.5" hidden="1" customHeight="1">
      <c r="A991" s="172" t="s">
        <v>1952</v>
      </c>
      <c r="B991" s="176">
        <v>46067</v>
      </c>
      <c r="C991" s="172" t="s">
        <v>81</v>
      </c>
      <c r="D991" s="172" t="s">
        <v>95</v>
      </c>
      <c r="E991" s="172" t="s">
        <v>43</v>
      </c>
      <c r="F991" s="172" t="s">
        <v>125</v>
      </c>
      <c r="G991" s="172" t="s">
        <v>84</v>
      </c>
      <c r="H991" s="177">
        <v>1</v>
      </c>
      <c r="I991" s="178">
        <v>2350</v>
      </c>
      <c r="J991" s="176">
        <v>46064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-12.44</v>
      </c>
    </row>
    <row r="992" spans="1:16" ht="19.5" hidden="1" customHeight="1">
      <c r="A992" s="172" t="s">
        <v>1787</v>
      </c>
      <c r="B992" s="176">
        <v>46067</v>
      </c>
      <c r="C992" s="172" t="s">
        <v>166</v>
      </c>
      <c r="D992" s="172" t="s">
        <v>167</v>
      </c>
      <c r="E992" s="172" t="s">
        <v>43</v>
      </c>
      <c r="F992" s="172" t="s">
        <v>125</v>
      </c>
      <c r="G992" s="172" t="s">
        <v>84</v>
      </c>
      <c r="H992" s="177">
        <v>1</v>
      </c>
      <c r="I992" s="178">
        <v>-2350</v>
      </c>
      <c r="J992" s="176">
        <v>46060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-894.49</v>
      </c>
    </row>
    <row r="993" spans="1:16" ht="19.5" hidden="1" customHeight="1">
      <c r="A993" s="172" t="s">
        <v>1787</v>
      </c>
      <c r="B993" s="176">
        <v>46067</v>
      </c>
      <c r="C993" s="172" t="s">
        <v>166</v>
      </c>
      <c r="D993" s="172" t="s">
        <v>102</v>
      </c>
      <c r="E993" s="172" t="s">
        <v>43</v>
      </c>
      <c r="F993" s="172" t="s">
        <v>125</v>
      </c>
      <c r="G993" s="172" t="s">
        <v>84</v>
      </c>
      <c r="H993" s="177">
        <v>1</v>
      </c>
      <c r="I993" s="178">
        <v>-2350</v>
      </c>
      <c r="J993" s="176">
        <v>46060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-8.94</v>
      </c>
    </row>
    <row r="994" spans="1:16" ht="19.5" hidden="1" customHeight="1">
      <c r="A994" s="172" t="s">
        <v>1787</v>
      </c>
      <c r="B994" s="176">
        <v>46067</v>
      </c>
      <c r="C994" s="172" t="s">
        <v>166</v>
      </c>
      <c r="D994" s="172" t="s">
        <v>103</v>
      </c>
      <c r="E994" s="172" t="s">
        <v>43</v>
      </c>
      <c r="F994" s="172" t="s">
        <v>125</v>
      </c>
      <c r="G994" s="172" t="s">
        <v>84</v>
      </c>
      <c r="H994" s="177">
        <v>1</v>
      </c>
      <c r="I994" s="178">
        <v>-2350</v>
      </c>
      <c r="J994" s="176">
        <v>46060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-1446.57</v>
      </c>
    </row>
    <row r="995" spans="1:16" ht="19.5" hidden="1" customHeight="1">
      <c r="A995" s="172" t="s">
        <v>1787</v>
      </c>
      <c r="B995" s="176">
        <v>46067</v>
      </c>
      <c r="C995" s="172" t="s">
        <v>104</v>
      </c>
      <c r="D995" s="172" t="s">
        <v>168</v>
      </c>
      <c r="E995" s="172" t="s">
        <v>43</v>
      </c>
      <c r="F995" s="172" t="s">
        <v>125</v>
      </c>
      <c r="G995" s="172" t="s">
        <v>84</v>
      </c>
      <c r="H995" s="177">
        <v>1</v>
      </c>
      <c r="I995" s="178">
        <v>-2350</v>
      </c>
      <c r="J995" s="176">
        <v>46060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1010.5</v>
      </c>
    </row>
    <row r="996" spans="1:16" ht="19.5" hidden="1" customHeight="1">
      <c r="A996" s="172" t="s">
        <v>1952</v>
      </c>
      <c r="B996" s="176">
        <v>46067</v>
      </c>
      <c r="C996" s="172" t="s">
        <v>81</v>
      </c>
      <c r="D996" s="172" t="s">
        <v>82</v>
      </c>
      <c r="E996" s="172" t="s">
        <v>43</v>
      </c>
      <c r="F996" s="172" t="s">
        <v>125</v>
      </c>
      <c r="G996" s="172" t="s">
        <v>84</v>
      </c>
      <c r="H996" s="177">
        <v>1</v>
      </c>
      <c r="I996" s="178">
        <v>0</v>
      </c>
      <c r="J996" s="176">
        <v>46064</v>
      </c>
      <c r="K996" s="172" t="s">
        <v>85</v>
      </c>
      <c r="L996" s="172" t="s">
        <v>85</v>
      </c>
      <c r="M996" s="179">
        <v>0</v>
      </c>
      <c r="N996" s="177"/>
      <c r="O996" s="177"/>
      <c r="P996" s="180">
        <v>-18.2</v>
      </c>
    </row>
    <row r="997" spans="1:16" ht="19.5" hidden="1" customHeight="1">
      <c r="A997" s="172" t="s">
        <v>1787</v>
      </c>
      <c r="B997" s="176">
        <v>46067</v>
      </c>
      <c r="C997" s="172" t="s">
        <v>81</v>
      </c>
      <c r="D997" s="172" t="s">
        <v>82</v>
      </c>
      <c r="E997" s="172" t="s">
        <v>43</v>
      </c>
      <c r="F997" s="172" t="s">
        <v>125</v>
      </c>
      <c r="G997" s="172" t="s">
        <v>84</v>
      </c>
      <c r="H997" s="177">
        <v>1</v>
      </c>
      <c r="I997" s="178">
        <v>0</v>
      </c>
      <c r="J997" s="176">
        <v>46060</v>
      </c>
      <c r="K997" s="172" t="s">
        <v>85</v>
      </c>
      <c r="L997" s="172" t="s">
        <v>85</v>
      </c>
      <c r="M997" s="179">
        <v>0</v>
      </c>
      <c r="N997" s="177"/>
      <c r="O997" s="177"/>
      <c r="P997" s="180">
        <v>17</v>
      </c>
    </row>
    <row r="998" spans="1:16" ht="19.5" hidden="1" customHeight="1">
      <c r="A998" s="172" t="s">
        <v>1953</v>
      </c>
      <c r="B998" s="176">
        <v>46067</v>
      </c>
      <c r="C998" s="172" t="s">
        <v>92</v>
      </c>
      <c r="D998" s="172" t="s">
        <v>24</v>
      </c>
      <c r="E998" s="172" t="s">
        <v>43</v>
      </c>
      <c r="F998" s="172" t="s">
        <v>125</v>
      </c>
      <c r="G998" s="172" t="s">
        <v>84</v>
      </c>
      <c r="H998" s="177">
        <v>1</v>
      </c>
      <c r="I998" s="178">
        <v>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>
        <v>39</v>
      </c>
      <c r="P998" s="180">
        <v>-46.77</v>
      </c>
    </row>
    <row r="999" spans="1:16" ht="19.5" hidden="1" customHeight="1">
      <c r="A999" s="172" t="s">
        <v>1953</v>
      </c>
      <c r="B999" s="176">
        <v>46067</v>
      </c>
      <c r="C999" s="172" t="s">
        <v>81</v>
      </c>
      <c r="D999" s="172" t="s">
        <v>95</v>
      </c>
      <c r="E999" s="172" t="s">
        <v>43</v>
      </c>
      <c r="F999" s="172" t="s">
        <v>125</v>
      </c>
      <c r="G999" s="172" t="s">
        <v>84</v>
      </c>
      <c r="H999" s="177">
        <v>1</v>
      </c>
      <c r="I999" s="178">
        <v>0</v>
      </c>
      <c r="J999" s="176">
        <v>46058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-24.75</v>
      </c>
    </row>
    <row r="1000" spans="1:16" ht="19.5" hidden="1" customHeight="1">
      <c r="A1000" s="172" t="s">
        <v>1954</v>
      </c>
      <c r="B1000" s="176">
        <v>46067</v>
      </c>
      <c r="C1000" s="172" t="s">
        <v>81</v>
      </c>
      <c r="D1000" s="172" t="s">
        <v>82</v>
      </c>
      <c r="E1000" s="172" t="s">
        <v>42</v>
      </c>
      <c r="F1000" s="172" t="s">
        <v>89</v>
      </c>
      <c r="G1000" s="172" t="s">
        <v>84</v>
      </c>
      <c r="H1000" s="177">
        <v>1</v>
      </c>
      <c r="I1000" s="178">
        <v>0</v>
      </c>
      <c r="J1000" s="176">
        <v>46067</v>
      </c>
      <c r="K1000" s="172" t="s">
        <v>85</v>
      </c>
      <c r="L1000" s="172" t="s">
        <v>85</v>
      </c>
      <c r="M1000" s="179">
        <v>0</v>
      </c>
      <c r="N1000" s="177"/>
      <c r="O1000" s="177"/>
      <c r="P1000" s="180">
        <v>-17.3</v>
      </c>
    </row>
    <row r="1001" spans="1:16" ht="19.5" hidden="1" customHeight="1">
      <c r="A1001" s="172" t="s">
        <v>1954</v>
      </c>
      <c r="B1001" s="176">
        <v>46067</v>
      </c>
      <c r="C1001" s="172" t="s">
        <v>81</v>
      </c>
      <c r="D1001" s="172" t="s">
        <v>82</v>
      </c>
      <c r="E1001" s="172" t="s">
        <v>56</v>
      </c>
      <c r="F1001" s="172" t="s">
        <v>1213</v>
      </c>
      <c r="G1001" s="172" t="s">
        <v>84</v>
      </c>
      <c r="H1001" s="177">
        <v>1</v>
      </c>
      <c r="I1001" s="178">
        <v>0</v>
      </c>
      <c r="J1001" s="176">
        <v>46067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-20.079999999999998</v>
      </c>
    </row>
    <row r="1002" spans="1:16" ht="19.5" hidden="1" customHeight="1">
      <c r="A1002" s="172" t="s">
        <v>1954</v>
      </c>
      <c r="B1002" s="176">
        <v>46067</v>
      </c>
      <c r="C1002" s="172" t="s">
        <v>81</v>
      </c>
      <c r="D1002" s="172" t="s">
        <v>82</v>
      </c>
      <c r="E1002" s="172" t="s">
        <v>56</v>
      </c>
      <c r="F1002" s="172" t="s">
        <v>1213</v>
      </c>
      <c r="G1002" s="172" t="s">
        <v>84</v>
      </c>
      <c r="H1002" s="177">
        <v>1</v>
      </c>
      <c r="I1002" s="178">
        <v>0</v>
      </c>
      <c r="J1002" s="176">
        <v>46067</v>
      </c>
      <c r="K1002" s="172" t="s">
        <v>85</v>
      </c>
      <c r="L1002" s="172" t="s">
        <v>85</v>
      </c>
      <c r="M1002" s="179">
        <v>0</v>
      </c>
      <c r="N1002" s="177"/>
      <c r="O1002" s="177"/>
      <c r="P1002" s="180">
        <v>20.079999999999998</v>
      </c>
    </row>
    <row r="1003" spans="1:16" ht="19.5" hidden="1" customHeight="1">
      <c r="A1003" s="172" t="s">
        <v>1955</v>
      </c>
      <c r="B1003" s="176">
        <v>46067</v>
      </c>
      <c r="C1003" s="172" t="s">
        <v>81</v>
      </c>
      <c r="D1003" s="172" t="s">
        <v>82</v>
      </c>
      <c r="E1003" s="172" t="s">
        <v>42</v>
      </c>
      <c r="F1003" s="172" t="s">
        <v>89</v>
      </c>
      <c r="G1003" s="172" t="s">
        <v>84</v>
      </c>
      <c r="H1003" s="177">
        <v>1</v>
      </c>
      <c r="I1003" s="178">
        <v>0</v>
      </c>
      <c r="J1003" s="176">
        <v>46067</v>
      </c>
      <c r="K1003" s="172" t="s">
        <v>85</v>
      </c>
      <c r="L1003" s="172" t="s">
        <v>85</v>
      </c>
      <c r="M1003" s="179">
        <v>0</v>
      </c>
      <c r="N1003" s="177"/>
      <c r="O1003" s="177"/>
      <c r="P1003" s="180">
        <v>-9.9499999999999993</v>
      </c>
    </row>
    <row r="1004" spans="1:16" ht="19.5" hidden="1" customHeight="1">
      <c r="A1004" s="172" t="s">
        <v>1955</v>
      </c>
      <c r="B1004" s="176">
        <v>46067</v>
      </c>
      <c r="C1004" s="172" t="s">
        <v>81</v>
      </c>
      <c r="D1004" s="172" t="s">
        <v>82</v>
      </c>
      <c r="E1004" s="172" t="s">
        <v>56</v>
      </c>
      <c r="F1004" s="172" t="s">
        <v>1213</v>
      </c>
      <c r="G1004" s="172" t="s">
        <v>84</v>
      </c>
      <c r="H1004" s="177">
        <v>1</v>
      </c>
      <c r="I1004" s="178">
        <v>0</v>
      </c>
      <c r="J1004" s="176">
        <v>46067</v>
      </c>
      <c r="K1004" s="172" t="s">
        <v>85</v>
      </c>
      <c r="L1004" s="172" t="s">
        <v>85</v>
      </c>
      <c r="M1004" s="179">
        <v>0</v>
      </c>
      <c r="N1004" s="177"/>
      <c r="O1004" s="177"/>
      <c r="P1004" s="180">
        <v>-11.55</v>
      </c>
    </row>
    <row r="1005" spans="1:16" ht="19.5" hidden="1" customHeight="1">
      <c r="A1005" s="172" t="s">
        <v>1954</v>
      </c>
      <c r="B1005" s="176">
        <v>46067</v>
      </c>
      <c r="C1005" s="172" t="s">
        <v>81</v>
      </c>
      <c r="D1005" s="172" t="s">
        <v>82</v>
      </c>
      <c r="E1005" s="172" t="s">
        <v>42</v>
      </c>
      <c r="F1005" s="172" t="s">
        <v>89</v>
      </c>
      <c r="G1005" s="172" t="s">
        <v>84</v>
      </c>
      <c r="H1005" s="177">
        <v>1</v>
      </c>
      <c r="I1005" s="178">
        <v>0</v>
      </c>
      <c r="J1005" s="176">
        <v>46067</v>
      </c>
      <c r="K1005" s="172" t="s">
        <v>85</v>
      </c>
      <c r="L1005" s="172" t="s">
        <v>85</v>
      </c>
      <c r="M1005" s="179">
        <v>0</v>
      </c>
      <c r="N1005" s="177"/>
      <c r="O1005" s="177"/>
      <c r="P1005" s="180">
        <v>17.3</v>
      </c>
    </row>
    <row r="1006" spans="1:16" ht="19.5" hidden="1" customHeight="1">
      <c r="A1006" s="172" t="s">
        <v>1953</v>
      </c>
      <c r="B1006" s="176">
        <v>46067</v>
      </c>
      <c r="C1006" s="172" t="s">
        <v>92</v>
      </c>
      <c r="D1006" s="172" t="s">
        <v>96</v>
      </c>
      <c r="E1006" s="172" t="s">
        <v>43</v>
      </c>
      <c r="F1006" s="172" t="s">
        <v>125</v>
      </c>
      <c r="G1006" s="172" t="s">
        <v>84</v>
      </c>
      <c r="H1006" s="177">
        <v>1</v>
      </c>
      <c r="I1006" s="178">
        <v>0</v>
      </c>
      <c r="J1006" s="176">
        <v>46058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0</v>
      </c>
    </row>
    <row r="1007" spans="1:16" ht="19.5" hidden="1" customHeight="1">
      <c r="A1007" s="172" t="s">
        <v>1953</v>
      </c>
      <c r="B1007" s="176">
        <v>46067</v>
      </c>
      <c r="C1007" s="172" t="s">
        <v>92</v>
      </c>
      <c r="D1007" s="172" t="s">
        <v>97</v>
      </c>
      <c r="E1007" s="172" t="s">
        <v>43</v>
      </c>
      <c r="F1007" s="172" t="s">
        <v>125</v>
      </c>
      <c r="G1007" s="172" t="s">
        <v>84</v>
      </c>
      <c r="H1007" s="177">
        <v>1</v>
      </c>
      <c r="I1007" s="178">
        <v>0</v>
      </c>
      <c r="J1007" s="176">
        <v>46058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-46.77</v>
      </c>
    </row>
    <row r="1008" spans="1:16" ht="19.5" hidden="1" customHeight="1">
      <c r="A1008" s="172" t="s">
        <v>1953</v>
      </c>
      <c r="B1008" s="176">
        <v>46067</v>
      </c>
      <c r="C1008" s="172" t="s">
        <v>81</v>
      </c>
      <c r="D1008" s="172" t="s">
        <v>98</v>
      </c>
      <c r="E1008" s="172" t="s">
        <v>43</v>
      </c>
      <c r="F1008" s="172" t="s">
        <v>125</v>
      </c>
      <c r="G1008" s="172" t="s">
        <v>84</v>
      </c>
      <c r="H1008" s="177">
        <v>1</v>
      </c>
      <c r="I1008" s="178">
        <v>0</v>
      </c>
      <c r="J1008" s="176">
        <v>46058</v>
      </c>
      <c r="K1008" s="172" t="s">
        <v>93</v>
      </c>
      <c r="L1008" s="172" t="s">
        <v>94</v>
      </c>
      <c r="M1008" s="179">
        <v>0</v>
      </c>
      <c r="N1008" s="177"/>
      <c r="O1008" s="177"/>
      <c r="P1008" s="180">
        <v>-15</v>
      </c>
    </row>
    <row r="1009" spans="1:16" ht="19.5" hidden="1" customHeight="1">
      <c r="A1009" s="172" t="s">
        <v>1956</v>
      </c>
      <c r="B1009" s="176">
        <v>46067</v>
      </c>
      <c r="C1009" s="172" t="s">
        <v>92</v>
      </c>
      <c r="D1009" s="172" t="s">
        <v>24</v>
      </c>
      <c r="E1009" s="172" t="s">
        <v>58</v>
      </c>
      <c r="F1009" s="172" t="s">
        <v>1300</v>
      </c>
      <c r="G1009" s="172" t="s">
        <v>84</v>
      </c>
      <c r="H1009" s="177">
        <v>1</v>
      </c>
      <c r="I1009" s="178">
        <v>0</v>
      </c>
      <c r="J1009" s="176">
        <v>46065</v>
      </c>
      <c r="K1009" s="172" t="s">
        <v>93</v>
      </c>
      <c r="L1009" s="172" t="s">
        <v>94</v>
      </c>
      <c r="M1009" s="179">
        <v>0</v>
      </c>
      <c r="N1009" s="177"/>
      <c r="O1009" s="177">
        <v>36</v>
      </c>
      <c r="P1009" s="180">
        <v>-120.64</v>
      </c>
    </row>
    <row r="1010" spans="1:16" ht="19.5" hidden="1" customHeight="1">
      <c r="A1010" s="172" t="s">
        <v>1957</v>
      </c>
      <c r="B1010" s="176">
        <v>46067</v>
      </c>
      <c r="C1010" s="172" t="s">
        <v>92</v>
      </c>
      <c r="D1010" s="172" t="s">
        <v>24</v>
      </c>
      <c r="E1010" s="172" t="s">
        <v>39</v>
      </c>
      <c r="F1010" s="172" t="s">
        <v>117</v>
      </c>
      <c r="G1010" s="172" t="s">
        <v>84</v>
      </c>
      <c r="H1010" s="177">
        <v>1</v>
      </c>
      <c r="I1010" s="178">
        <v>2350</v>
      </c>
      <c r="J1010" s="176">
        <v>46064</v>
      </c>
      <c r="K1010" s="172" t="s">
        <v>93</v>
      </c>
      <c r="L1010" s="172" t="s">
        <v>94</v>
      </c>
      <c r="M1010" s="179">
        <v>0.43</v>
      </c>
      <c r="N1010" s="177"/>
      <c r="O1010" s="177">
        <v>37</v>
      </c>
      <c r="P1010" s="180">
        <v>-112.48</v>
      </c>
    </row>
    <row r="1011" spans="1:16" ht="19.5" hidden="1" customHeight="1">
      <c r="A1011" s="172" t="s">
        <v>1957</v>
      </c>
      <c r="B1011" s="176">
        <v>46067</v>
      </c>
      <c r="C1011" s="172" t="s">
        <v>100</v>
      </c>
      <c r="D1011" s="172" t="s">
        <v>101</v>
      </c>
      <c r="E1011" s="172" t="s">
        <v>39</v>
      </c>
      <c r="F1011" s="172" t="s">
        <v>117</v>
      </c>
      <c r="G1011" s="172" t="s">
        <v>84</v>
      </c>
      <c r="H1011" s="177">
        <v>1</v>
      </c>
      <c r="I1011" s="178">
        <v>2350</v>
      </c>
      <c r="J1011" s="176">
        <v>46064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1150.48</v>
      </c>
    </row>
    <row r="1012" spans="1:16" ht="19.5" hidden="1" customHeight="1">
      <c r="A1012" s="172" t="s">
        <v>1957</v>
      </c>
      <c r="B1012" s="176">
        <v>46067</v>
      </c>
      <c r="C1012" s="172" t="s">
        <v>100</v>
      </c>
      <c r="D1012" s="172" t="s">
        <v>102</v>
      </c>
      <c r="E1012" s="172" t="s">
        <v>39</v>
      </c>
      <c r="F1012" s="172" t="s">
        <v>117</v>
      </c>
      <c r="G1012" s="172" t="s">
        <v>84</v>
      </c>
      <c r="H1012" s="177">
        <v>1</v>
      </c>
      <c r="I1012" s="178">
        <v>2350</v>
      </c>
      <c r="J1012" s="176">
        <v>46064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11.5</v>
      </c>
    </row>
    <row r="1013" spans="1:16" ht="19.5" hidden="1" customHeight="1">
      <c r="A1013" s="172" t="s">
        <v>1957</v>
      </c>
      <c r="B1013" s="176">
        <v>46067</v>
      </c>
      <c r="C1013" s="172" t="s">
        <v>100</v>
      </c>
      <c r="D1013" s="172" t="s">
        <v>103</v>
      </c>
      <c r="E1013" s="172" t="s">
        <v>39</v>
      </c>
      <c r="F1013" s="172" t="s">
        <v>117</v>
      </c>
      <c r="G1013" s="172" t="s">
        <v>84</v>
      </c>
      <c r="H1013" s="177">
        <v>1</v>
      </c>
      <c r="I1013" s="178">
        <v>2350</v>
      </c>
      <c r="J1013" s="176">
        <v>46064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1188.02</v>
      </c>
    </row>
    <row r="1014" spans="1:16" ht="19.5" hidden="1" customHeight="1">
      <c r="A1014" s="172" t="s">
        <v>1957</v>
      </c>
      <c r="B1014" s="176">
        <v>46067</v>
      </c>
      <c r="C1014" s="172" t="s">
        <v>104</v>
      </c>
      <c r="D1014" s="172" t="s">
        <v>105</v>
      </c>
      <c r="E1014" s="172" t="s">
        <v>39</v>
      </c>
      <c r="F1014" s="172" t="s">
        <v>117</v>
      </c>
      <c r="G1014" s="172" t="s">
        <v>84</v>
      </c>
      <c r="H1014" s="177">
        <v>1</v>
      </c>
      <c r="I1014" s="178">
        <v>2350</v>
      </c>
      <c r="J1014" s="176">
        <v>46064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-1010.5</v>
      </c>
    </row>
    <row r="1015" spans="1:16" ht="19.5" hidden="1" customHeight="1">
      <c r="A1015" s="172" t="s">
        <v>1957</v>
      </c>
      <c r="B1015" s="176">
        <v>46067</v>
      </c>
      <c r="C1015" s="172" t="s">
        <v>81</v>
      </c>
      <c r="D1015" s="172" t="s">
        <v>95</v>
      </c>
      <c r="E1015" s="172" t="s">
        <v>39</v>
      </c>
      <c r="F1015" s="172" t="s">
        <v>117</v>
      </c>
      <c r="G1015" s="172" t="s">
        <v>84</v>
      </c>
      <c r="H1015" s="177">
        <v>1</v>
      </c>
      <c r="I1015" s="178">
        <v>2350</v>
      </c>
      <c r="J1015" s="176">
        <v>46064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-25</v>
      </c>
    </row>
    <row r="1016" spans="1:16" ht="19.5" hidden="1" customHeight="1">
      <c r="A1016" s="172" t="s">
        <v>1958</v>
      </c>
      <c r="B1016" s="176">
        <v>46067</v>
      </c>
      <c r="C1016" s="172" t="s">
        <v>81</v>
      </c>
      <c r="D1016" s="172" t="s">
        <v>82</v>
      </c>
      <c r="E1016" s="172" t="s">
        <v>58</v>
      </c>
      <c r="F1016" s="172" t="s">
        <v>1300</v>
      </c>
      <c r="G1016" s="172" t="s">
        <v>84</v>
      </c>
      <c r="H1016" s="177">
        <v>1</v>
      </c>
      <c r="I1016" s="178">
        <v>0</v>
      </c>
      <c r="J1016" s="176">
        <v>46067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-27.76</v>
      </c>
    </row>
    <row r="1017" spans="1:16" ht="19.5" hidden="1" customHeight="1">
      <c r="A1017" s="172" t="s">
        <v>1959</v>
      </c>
      <c r="B1017" s="176">
        <v>46067</v>
      </c>
      <c r="C1017" s="172" t="s">
        <v>92</v>
      </c>
      <c r="D1017" s="172" t="s">
        <v>24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2350</v>
      </c>
      <c r="J1017" s="176">
        <v>46065</v>
      </c>
      <c r="K1017" s="172" t="s">
        <v>93</v>
      </c>
      <c r="L1017" s="172" t="s">
        <v>94</v>
      </c>
      <c r="M1017" s="179">
        <v>0.43</v>
      </c>
      <c r="N1017" s="177"/>
      <c r="O1017" s="177">
        <v>36</v>
      </c>
      <c r="P1017" s="180">
        <v>-105.91</v>
      </c>
    </row>
    <row r="1018" spans="1:16" ht="19.5" hidden="1" customHeight="1">
      <c r="A1018" s="172" t="s">
        <v>1959</v>
      </c>
      <c r="B1018" s="176">
        <v>46067</v>
      </c>
      <c r="C1018" s="172" t="s">
        <v>100</v>
      </c>
      <c r="D1018" s="172" t="s">
        <v>101</v>
      </c>
      <c r="E1018" s="172" t="s">
        <v>38</v>
      </c>
      <c r="F1018" s="172" t="s">
        <v>87</v>
      </c>
      <c r="G1018" s="172" t="s">
        <v>84</v>
      </c>
      <c r="H1018" s="177">
        <v>1</v>
      </c>
      <c r="I1018" s="178">
        <v>2350</v>
      </c>
      <c r="J1018" s="176">
        <v>46065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1381.99</v>
      </c>
    </row>
    <row r="1019" spans="1:16" ht="19.5" hidden="1" customHeight="1">
      <c r="A1019" s="172" t="s">
        <v>1959</v>
      </c>
      <c r="B1019" s="176">
        <v>46067</v>
      </c>
      <c r="C1019" s="172" t="s">
        <v>100</v>
      </c>
      <c r="D1019" s="172" t="s">
        <v>102</v>
      </c>
      <c r="E1019" s="172" t="s">
        <v>38</v>
      </c>
      <c r="F1019" s="172" t="s">
        <v>87</v>
      </c>
      <c r="G1019" s="172" t="s">
        <v>84</v>
      </c>
      <c r="H1019" s="177">
        <v>1</v>
      </c>
      <c r="I1019" s="178">
        <v>2350</v>
      </c>
      <c r="J1019" s="176">
        <v>46065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13.82</v>
      </c>
    </row>
    <row r="1020" spans="1:16" ht="19.5" hidden="1" customHeight="1">
      <c r="A1020" s="172" t="s">
        <v>1959</v>
      </c>
      <c r="B1020" s="176">
        <v>46067</v>
      </c>
      <c r="C1020" s="172" t="s">
        <v>100</v>
      </c>
      <c r="D1020" s="172" t="s">
        <v>103</v>
      </c>
      <c r="E1020" s="172" t="s">
        <v>38</v>
      </c>
      <c r="F1020" s="172" t="s">
        <v>87</v>
      </c>
      <c r="G1020" s="172" t="s">
        <v>84</v>
      </c>
      <c r="H1020" s="177">
        <v>1</v>
      </c>
      <c r="I1020" s="178">
        <v>2350</v>
      </c>
      <c r="J1020" s="176">
        <v>46065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954.19</v>
      </c>
    </row>
    <row r="1021" spans="1:16" ht="19.5" hidden="1" customHeight="1">
      <c r="A1021" s="172" t="s">
        <v>1959</v>
      </c>
      <c r="B1021" s="176">
        <v>46067</v>
      </c>
      <c r="C1021" s="172" t="s">
        <v>104</v>
      </c>
      <c r="D1021" s="172" t="s">
        <v>105</v>
      </c>
      <c r="E1021" s="172" t="s">
        <v>38</v>
      </c>
      <c r="F1021" s="172" t="s">
        <v>87</v>
      </c>
      <c r="G1021" s="172" t="s">
        <v>84</v>
      </c>
      <c r="H1021" s="177">
        <v>1</v>
      </c>
      <c r="I1021" s="178">
        <v>2350</v>
      </c>
      <c r="J1021" s="176">
        <v>46065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-1010.5</v>
      </c>
    </row>
    <row r="1022" spans="1:16" ht="19.5" hidden="1" customHeight="1">
      <c r="A1022" s="172" t="s">
        <v>1959</v>
      </c>
      <c r="B1022" s="176">
        <v>46067</v>
      </c>
      <c r="C1022" s="172" t="s">
        <v>81</v>
      </c>
      <c r="D1022" s="172" t="s">
        <v>95</v>
      </c>
      <c r="E1022" s="172" t="s">
        <v>38</v>
      </c>
      <c r="F1022" s="172" t="s">
        <v>87</v>
      </c>
      <c r="G1022" s="172" t="s">
        <v>84</v>
      </c>
      <c r="H1022" s="177">
        <v>1</v>
      </c>
      <c r="I1022" s="178">
        <v>2350</v>
      </c>
      <c r="J1022" s="176">
        <v>46065</v>
      </c>
      <c r="K1022" s="172" t="s">
        <v>93</v>
      </c>
      <c r="L1022" s="172" t="s">
        <v>94</v>
      </c>
      <c r="M1022" s="179">
        <v>0.43</v>
      </c>
      <c r="N1022" s="177"/>
      <c r="O1022" s="177"/>
      <c r="P1022" s="180">
        <v>-12.24</v>
      </c>
    </row>
    <row r="1023" spans="1:16" ht="19.5" hidden="1" customHeight="1">
      <c r="A1023" s="172" t="s">
        <v>1960</v>
      </c>
      <c r="B1023" s="176">
        <v>46067</v>
      </c>
      <c r="C1023" s="172" t="s">
        <v>92</v>
      </c>
      <c r="D1023" s="172" t="s">
        <v>24</v>
      </c>
      <c r="E1023" s="172" t="s">
        <v>60</v>
      </c>
      <c r="F1023" s="172" t="s">
        <v>1426</v>
      </c>
      <c r="G1023" s="172" t="s">
        <v>84</v>
      </c>
      <c r="H1023" s="177">
        <v>1</v>
      </c>
      <c r="I1023" s="178">
        <v>2400</v>
      </c>
      <c r="J1023" s="176">
        <v>46063</v>
      </c>
      <c r="K1023" s="172" t="s">
        <v>93</v>
      </c>
      <c r="L1023" s="172" t="s">
        <v>94</v>
      </c>
      <c r="M1023" s="179">
        <v>0.43</v>
      </c>
      <c r="N1023" s="177"/>
      <c r="O1023" s="177">
        <v>36</v>
      </c>
      <c r="P1023" s="180">
        <v>-120.64</v>
      </c>
    </row>
    <row r="1024" spans="1:16" ht="19.5" hidden="1" customHeight="1">
      <c r="A1024" s="172" t="s">
        <v>1960</v>
      </c>
      <c r="B1024" s="176">
        <v>46067</v>
      </c>
      <c r="C1024" s="172" t="s">
        <v>100</v>
      </c>
      <c r="D1024" s="172" t="s">
        <v>101</v>
      </c>
      <c r="E1024" s="172" t="s">
        <v>60</v>
      </c>
      <c r="F1024" s="172" t="s">
        <v>1426</v>
      </c>
      <c r="G1024" s="172" t="s">
        <v>84</v>
      </c>
      <c r="H1024" s="177">
        <v>1</v>
      </c>
      <c r="I1024" s="178">
        <v>2400</v>
      </c>
      <c r="J1024" s="176">
        <v>46063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850.76</v>
      </c>
    </row>
    <row r="1025" spans="1:16" ht="19.5" hidden="1" customHeight="1">
      <c r="A1025" s="172" t="s">
        <v>1960</v>
      </c>
      <c r="B1025" s="176">
        <v>46067</v>
      </c>
      <c r="C1025" s="172" t="s">
        <v>100</v>
      </c>
      <c r="D1025" s="172" t="s">
        <v>102</v>
      </c>
      <c r="E1025" s="172" t="s">
        <v>60</v>
      </c>
      <c r="F1025" s="172" t="s">
        <v>1426</v>
      </c>
      <c r="G1025" s="172" t="s">
        <v>84</v>
      </c>
      <c r="H1025" s="177">
        <v>1</v>
      </c>
      <c r="I1025" s="178">
        <v>2400</v>
      </c>
      <c r="J1025" s="176">
        <v>46063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8.51</v>
      </c>
    </row>
    <row r="1026" spans="1:16" ht="19.5" hidden="1" customHeight="1">
      <c r="A1026" s="172" t="s">
        <v>1960</v>
      </c>
      <c r="B1026" s="176">
        <v>46067</v>
      </c>
      <c r="C1026" s="172" t="s">
        <v>100</v>
      </c>
      <c r="D1026" s="172" t="s">
        <v>103</v>
      </c>
      <c r="E1026" s="172" t="s">
        <v>60</v>
      </c>
      <c r="F1026" s="172" t="s">
        <v>1426</v>
      </c>
      <c r="G1026" s="172" t="s">
        <v>84</v>
      </c>
      <c r="H1026" s="177">
        <v>1</v>
      </c>
      <c r="I1026" s="178">
        <v>2400</v>
      </c>
      <c r="J1026" s="176">
        <v>46063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1540.73</v>
      </c>
    </row>
    <row r="1027" spans="1:16" ht="19.5" hidden="1" customHeight="1">
      <c r="A1027" s="172" t="s">
        <v>1960</v>
      </c>
      <c r="B1027" s="176">
        <v>46067</v>
      </c>
      <c r="C1027" s="172" t="s">
        <v>104</v>
      </c>
      <c r="D1027" s="172" t="s">
        <v>105</v>
      </c>
      <c r="E1027" s="172" t="s">
        <v>60</v>
      </c>
      <c r="F1027" s="172" t="s">
        <v>1426</v>
      </c>
      <c r="G1027" s="172" t="s">
        <v>84</v>
      </c>
      <c r="H1027" s="177">
        <v>1</v>
      </c>
      <c r="I1027" s="178">
        <v>2400</v>
      </c>
      <c r="J1027" s="176">
        <v>46063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-1032</v>
      </c>
    </row>
    <row r="1028" spans="1:16" ht="19.5" hidden="1" customHeight="1">
      <c r="A1028" s="172" t="s">
        <v>1960</v>
      </c>
      <c r="B1028" s="176">
        <v>46067</v>
      </c>
      <c r="C1028" s="172" t="s">
        <v>81</v>
      </c>
      <c r="D1028" s="172" t="s">
        <v>82</v>
      </c>
      <c r="E1028" s="172" t="s">
        <v>60</v>
      </c>
      <c r="F1028" s="172" t="s">
        <v>1426</v>
      </c>
      <c r="G1028" s="172" t="s">
        <v>84</v>
      </c>
      <c r="H1028" s="177">
        <v>1</v>
      </c>
      <c r="I1028" s="178">
        <v>0</v>
      </c>
      <c r="J1028" s="176">
        <v>46063</v>
      </c>
      <c r="K1028" s="172" t="s">
        <v>85</v>
      </c>
      <c r="L1028" s="172" t="s">
        <v>85</v>
      </c>
      <c r="M1028" s="179">
        <v>0</v>
      </c>
      <c r="N1028" s="177"/>
      <c r="O1028" s="177"/>
      <c r="P1028" s="180">
        <v>-16.16</v>
      </c>
    </row>
    <row r="1029" spans="1:16" ht="19.5" hidden="1" customHeight="1">
      <c r="A1029" s="172" t="s">
        <v>1961</v>
      </c>
      <c r="B1029" s="176">
        <v>46067</v>
      </c>
      <c r="C1029" s="172" t="s">
        <v>92</v>
      </c>
      <c r="D1029" s="172" t="s">
        <v>24</v>
      </c>
      <c r="E1029" s="172" t="s">
        <v>42</v>
      </c>
      <c r="F1029" s="172" t="s">
        <v>89</v>
      </c>
      <c r="G1029" s="172" t="s">
        <v>84</v>
      </c>
      <c r="H1029" s="177">
        <v>1</v>
      </c>
      <c r="I1029" s="178">
        <v>2350</v>
      </c>
      <c r="J1029" s="176">
        <v>46066</v>
      </c>
      <c r="K1029" s="172" t="s">
        <v>93</v>
      </c>
      <c r="L1029" s="172" t="s">
        <v>94</v>
      </c>
      <c r="M1029" s="179">
        <v>0.43</v>
      </c>
      <c r="N1029" s="177"/>
      <c r="O1029" s="177">
        <v>36</v>
      </c>
      <c r="P1029" s="180">
        <v>-105.91</v>
      </c>
    </row>
    <row r="1030" spans="1:16" ht="19.5" hidden="1" customHeight="1">
      <c r="A1030" s="172" t="s">
        <v>1961</v>
      </c>
      <c r="B1030" s="176">
        <v>46067</v>
      </c>
      <c r="C1030" s="172" t="s">
        <v>100</v>
      </c>
      <c r="D1030" s="172" t="s">
        <v>101</v>
      </c>
      <c r="E1030" s="172" t="s">
        <v>42</v>
      </c>
      <c r="F1030" s="172" t="s">
        <v>89</v>
      </c>
      <c r="G1030" s="172" t="s">
        <v>84</v>
      </c>
      <c r="H1030" s="177">
        <v>1</v>
      </c>
      <c r="I1030" s="178">
        <v>2350</v>
      </c>
      <c r="J1030" s="176">
        <v>46066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1019.91</v>
      </c>
    </row>
    <row r="1031" spans="1:16" ht="19.5" hidden="1" customHeight="1">
      <c r="A1031" s="172" t="s">
        <v>1961</v>
      </c>
      <c r="B1031" s="176">
        <v>46067</v>
      </c>
      <c r="C1031" s="172" t="s">
        <v>100</v>
      </c>
      <c r="D1031" s="172" t="s">
        <v>102</v>
      </c>
      <c r="E1031" s="172" t="s">
        <v>42</v>
      </c>
      <c r="F1031" s="172" t="s">
        <v>89</v>
      </c>
      <c r="G1031" s="172" t="s">
        <v>84</v>
      </c>
      <c r="H1031" s="177">
        <v>1</v>
      </c>
      <c r="I1031" s="178">
        <v>2350</v>
      </c>
      <c r="J1031" s="176">
        <v>46066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10.199999999999999</v>
      </c>
    </row>
    <row r="1032" spans="1:16" ht="19.5" hidden="1" customHeight="1">
      <c r="A1032" s="172" t="s">
        <v>1961</v>
      </c>
      <c r="B1032" s="176">
        <v>46067</v>
      </c>
      <c r="C1032" s="172" t="s">
        <v>100</v>
      </c>
      <c r="D1032" s="172" t="s">
        <v>103</v>
      </c>
      <c r="E1032" s="172" t="s">
        <v>42</v>
      </c>
      <c r="F1032" s="172" t="s">
        <v>89</v>
      </c>
      <c r="G1032" s="172" t="s">
        <v>84</v>
      </c>
      <c r="H1032" s="177">
        <v>1</v>
      </c>
      <c r="I1032" s="178">
        <v>2350</v>
      </c>
      <c r="J1032" s="176">
        <v>46066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1319.89</v>
      </c>
    </row>
    <row r="1033" spans="1:16" ht="19.5" hidden="1" customHeight="1">
      <c r="A1033" s="172" t="s">
        <v>1961</v>
      </c>
      <c r="B1033" s="176">
        <v>46067</v>
      </c>
      <c r="C1033" s="172" t="s">
        <v>104</v>
      </c>
      <c r="D1033" s="172" t="s">
        <v>105</v>
      </c>
      <c r="E1033" s="172" t="s">
        <v>42</v>
      </c>
      <c r="F1033" s="172" t="s">
        <v>89</v>
      </c>
      <c r="G1033" s="172" t="s">
        <v>84</v>
      </c>
      <c r="H1033" s="177">
        <v>1</v>
      </c>
      <c r="I1033" s="178">
        <v>2350</v>
      </c>
      <c r="J1033" s="176">
        <v>46066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-1010.5</v>
      </c>
    </row>
    <row r="1034" spans="1:16" ht="19.5" hidden="1" customHeight="1">
      <c r="A1034" s="172" t="s">
        <v>1961</v>
      </c>
      <c r="B1034" s="176">
        <v>46067</v>
      </c>
      <c r="C1034" s="172" t="s">
        <v>81</v>
      </c>
      <c r="D1034" s="172" t="s">
        <v>95</v>
      </c>
      <c r="E1034" s="172" t="s">
        <v>42</v>
      </c>
      <c r="F1034" s="172" t="s">
        <v>89</v>
      </c>
      <c r="G1034" s="172" t="s">
        <v>84</v>
      </c>
      <c r="H1034" s="177">
        <v>1</v>
      </c>
      <c r="I1034" s="178">
        <v>2350</v>
      </c>
      <c r="J1034" s="176">
        <v>46066</v>
      </c>
      <c r="K1034" s="172" t="s">
        <v>93</v>
      </c>
      <c r="L1034" s="172" t="s">
        <v>94</v>
      </c>
      <c r="M1034" s="179">
        <v>0.43</v>
      </c>
      <c r="N1034" s="177"/>
      <c r="O1034" s="177"/>
      <c r="P1034" s="180">
        <v>-11.64</v>
      </c>
    </row>
    <row r="1035" spans="1:16" ht="19.5" hidden="1" customHeight="1">
      <c r="A1035" s="172" t="s">
        <v>1962</v>
      </c>
      <c r="B1035" s="176">
        <v>46067</v>
      </c>
      <c r="C1035" s="172" t="s">
        <v>81</v>
      </c>
      <c r="D1035" s="172" t="s">
        <v>82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0</v>
      </c>
      <c r="J1035" s="176">
        <v>46067</v>
      </c>
      <c r="K1035" s="172" t="s">
        <v>85</v>
      </c>
      <c r="L1035" s="172" t="s">
        <v>85</v>
      </c>
      <c r="M1035" s="179">
        <v>0</v>
      </c>
      <c r="N1035" s="177"/>
      <c r="O1035" s="177"/>
      <c r="P1035" s="180">
        <v>-16.2</v>
      </c>
    </row>
    <row r="1036" spans="1:16" ht="19.5" hidden="1" customHeight="1">
      <c r="A1036" s="172" t="s">
        <v>1961</v>
      </c>
      <c r="B1036" s="176">
        <v>46067</v>
      </c>
      <c r="C1036" s="172" t="s">
        <v>81</v>
      </c>
      <c r="D1036" s="172" t="s">
        <v>82</v>
      </c>
      <c r="E1036" s="172" t="s">
        <v>42</v>
      </c>
      <c r="F1036" s="172" t="s">
        <v>89</v>
      </c>
      <c r="G1036" s="172" t="s">
        <v>84</v>
      </c>
      <c r="H1036" s="177">
        <v>1</v>
      </c>
      <c r="I1036" s="178">
        <v>0</v>
      </c>
      <c r="J1036" s="176">
        <v>46066</v>
      </c>
      <c r="K1036" s="172" t="s">
        <v>85</v>
      </c>
      <c r="L1036" s="172" t="s">
        <v>85</v>
      </c>
      <c r="M1036" s="179">
        <v>0</v>
      </c>
      <c r="N1036" s="177"/>
      <c r="O1036" s="177"/>
      <c r="P1036" s="180">
        <v>-19.38</v>
      </c>
    </row>
    <row r="1037" spans="1:16" ht="19.5" hidden="1" customHeight="1">
      <c r="A1037" s="172" t="s">
        <v>1963</v>
      </c>
      <c r="B1037" s="176">
        <v>46067</v>
      </c>
      <c r="C1037" s="172" t="s">
        <v>92</v>
      </c>
      <c r="D1037" s="172" t="s">
        <v>24</v>
      </c>
      <c r="E1037" s="172" t="s">
        <v>57</v>
      </c>
      <c r="F1037" s="172" t="s">
        <v>1263</v>
      </c>
      <c r="G1037" s="172" t="s">
        <v>84</v>
      </c>
      <c r="H1037" s="177">
        <v>1</v>
      </c>
      <c r="I1037" s="178">
        <v>2400</v>
      </c>
      <c r="J1037" s="176">
        <v>46062</v>
      </c>
      <c r="K1037" s="172" t="s">
        <v>93</v>
      </c>
      <c r="L1037" s="172" t="s">
        <v>94</v>
      </c>
      <c r="M1037" s="179">
        <v>0.43</v>
      </c>
      <c r="N1037" s="177"/>
      <c r="O1037" s="177">
        <v>39</v>
      </c>
      <c r="P1037" s="180">
        <v>-141.87</v>
      </c>
    </row>
    <row r="1038" spans="1:16" ht="19.5" hidden="1" customHeight="1">
      <c r="A1038" s="172" t="s">
        <v>1963</v>
      </c>
      <c r="B1038" s="176">
        <v>46067</v>
      </c>
      <c r="C1038" s="172" t="s">
        <v>100</v>
      </c>
      <c r="D1038" s="172" t="s">
        <v>101</v>
      </c>
      <c r="E1038" s="172" t="s">
        <v>57</v>
      </c>
      <c r="F1038" s="172" t="s">
        <v>1263</v>
      </c>
      <c r="G1038" s="172" t="s">
        <v>84</v>
      </c>
      <c r="H1038" s="177">
        <v>1</v>
      </c>
      <c r="I1038" s="178">
        <v>2400</v>
      </c>
      <c r="J1038" s="176">
        <v>46062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951.43</v>
      </c>
    </row>
    <row r="1039" spans="1:16" ht="19.5" hidden="1" customHeight="1">
      <c r="A1039" s="172" t="s">
        <v>1963</v>
      </c>
      <c r="B1039" s="176">
        <v>46067</v>
      </c>
      <c r="C1039" s="172" t="s">
        <v>100</v>
      </c>
      <c r="D1039" s="172" t="s">
        <v>102</v>
      </c>
      <c r="E1039" s="172" t="s">
        <v>57</v>
      </c>
      <c r="F1039" s="172" t="s">
        <v>1263</v>
      </c>
      <c r="G1039" s="172" t="s">
        <v>84</v>
      </c>
      <c r="H1039" s="177">
        <v>1</v>
      </c>
      <c r="I1039" s="178">
        <v>2400</v>
      </c>
      <c r="J1039" s="176">
        <v>46062</v>
      </c>
      <c r="K1039" s="172" t="s">
        <v>93</v>
      </c>
      <c r="L1039" s="172" t="s">
        <v>94</v>
      </c>
      <c r="M1039" s="179">
        <v>0</v>
      </c>
      <c r="N1039" s="177"/>
      <c r="O1039" s="177"/>
      <c r="P1039" s="180">
        <v>9.51</v>
      </c>
    </row>
    <row r="1040" spans="1:16" ht="19.5" hidden="1" customHeight="1">
      <c r="A1040" s="172" t="s">
        <v>1963</v>
      </c>
      <c r="B1040" s="176">
        <v>46067</v>
      </c>
      <c r="C1040" s="172" t="s">
        <v>100</v>
      </c>
      <c r="D1040" s="172" t="s">
        <v>103</v>
      </c>
      <c r="E1040" s="172" t="s">
        <v>57</v>
      </c>
      <c r="F1040" s="172" t="s">
        <v>1263</v>
      </c>
      <c r="G1040" s="172" t="s">
        <v>84</v>
      </c>
      <c r="H1040" s="177">
        <v>1</v>
      </c>
      <c r="I1040" s="178">
        <v>2400</v>
      </c>
      <c r="J1040" s="176">
        <v>46062</v>
      </c>
      <c r="K1040" s="172" t="s">
        <v>93</v>
      </c>
      <c r="L1040" s="172" t="s">
        <v>94</v>
      </c>
      <c r="M1040" s="179">
        <v>0</v>
      </c>
      <c r="N1040" s="177"/>
      <c r="O1040" s="177"/>
      <c r="P1040" s="180">
        <v>1439.06</v>
      </c>
    </row>
    <row r="1041" spans="1:16" ht="19.5" hidden="1" customHeight="1">
      <c r="A1041" s="172" t="s">
        <v>1963</v>
      </c>
      <c r="B1041" s="176">
        <v>46067</v>
      </c>
      <c r="C1041" s="172" t="s">
        <v>104</v>
      </c>
      <c r="D1041" s="172" t="s">
        <v>105</v>
      </c>
      <c r="E1041" s="172" t="s">
        <v>57</v>
      </c>
      <c r="F1041" s="172" t="s">
        <v>1263</v>
      </c>
      <c r="G1041" s="172" t="s">
        <v>84</v>
      </c>
      <c r="H1041" s="177">
        <v>1</v>
      </c>
      <c r="I1041" s="178">
        <v>2400</v>
      </c>
      <c r="J1041" s="176">
        <v>46062</v>
      </c>
      <c r="K1041" s="172" t="s">
        <v>93</v>
      </c>
      <c r="L1041" s="172" t="s">
        <v>94</v>
      </c>
      <c r="M1041" s="179">
        <v>0.43</v>
      </c>
      <c r="N1041" s="177"/>
      <c r="O1041" s="177"/>
      <c r="P1041" s="180">
        <v>-1032</v>
      </c>
    </row>
    <row r="1042" spans="1:16" ht="19.5" hidden="1" customHeight="1">
      <c r="A1042" s="172" t="s">
        <v>1963</v>
      </c>
      <c r="B1042" s="176">
        <v>46067</v>
      </c>
      <c r="C1042" s="172" t="s">
        <v>81</v>
      </c>
      <c r="D1042" s="172" t="s">
        <v>95</v>
      </c>
      <c r="E1042" s="172" t="s">
        <v>57</v>
      </c>
      <c r="F1042" s="172" t="s">
        <v>1263</v>
      </c>
      <c r="G1042" s="172" t="s">
        <v>84</v>
      </c>
      <c r="H1042" s="177">
        <v>1</v>
      </c>
      <c r="I1042" s="178">
        <v>2400</v>
      </c>
      <c r="J1042" s="176">
        <v>46062</v>
      </c>
      <c r="K1042" s="172" t="s">
        <v>93</v>
      </c>
      <c r="L1042" s="172" t="s">
        <v>94</v>
      </c>
      <c r="M1042" s="179">
        <v>0.43</v>
      </c>
      <c r="N1042" s="177"/>
      <c r="O1042" s="177"/>
      <c r="P1042" s="180">
        <v>-13.67</v>
      </c>
    </row>
    <row r="1043" spans="1:16" ht="19.5" hidden="1" customHeight="1">
      <c r="A1043" s="172" t="s">
        <v>1964</v>
      </c>
      <c r="B1043" s="176">
        <v>46067</v>
      </c>
      <c r="C1043" s="172" t="s">
        <v>81</v>
      </c>
      <c r="D1043" s="172" t="s">
        <v>82</v>
      </c>
      <c r="E1043" s="172" t="s">
        <v>52</v>
      </c>
      <c r="F1043" s="172" t="s">
        <v>90</v>
      </c>
      <c r="G1043" s="172" t="s">
        <v>84</v>
      </c>
      <c r="H1043" s="177">
        <v>1</v>
      </c>
      <c r="I1043" s="178">
        <v>0</v>
      </c>
      <c r="J1043" s="176">
        <v>46067</v>
      </c>
      <c r="K1043" s="172" t="s">
        <v>85</v>
      </c>
      <c r="L1043" s="172" t="s">
        <v>85</v>
      </c>
      <c r="M1043" s="179">
        <v>0</v>
      </c>
      <c r="N1043" s="177"/>
      <c r="O1043" s="177"/>
      <c r="P1043" s="180">
        <v>-15.56</v>
      </c>
    </row>
    <row r="1044" spans="1:16" ht="19.5" hidden="1" customHeight="1">
      <c r="A1044" s="172" t="s">
        <v>1965</v>
      </c>
      <c r="B1044" s="176">
        <v>46067</v>
      </c>
      <c r="C1044" s="172" t="s">
        <v>92</v>
      </c>
      <c r="D1044" s="172" t="s">
        <v>24</v>
      </c>
      <c r="E1044" s="172" t="s">
        <v>59</v>
      </c>
      <c r="F1044" s="172" t="s">
        <v>1386</v>
      </c>
      <c r="G1044" s="172" t="s">
        <v>84</v>
      </c>
      <c r="H1044" s="177">
        <v>1</v>
      </c>
      <c r="I1044" s="178">
        <v>2400</v>
      </c>
      <c r="J1044" s="176">
        <v>46060</v>
      </c>
      <c r="K1044" s="172" t="s">
        <v>93</v>
      </c>
      <c r="L1044" s="172" t="s">
        <v>94</v>
      </c>
      <c r="M1044" s="179">
        <v>0.43</v>
      </c>
      <c r="N1044" s="177"/>
      <c r="O1044" s="177">
        <v>39</v>
      </c>
      <c r="P1044" s="180">
        <v>-141.87</v>
      </c>
    </row>
    <row r="1045" spans="1:16" ht="19.5" hidden="1" customHeight="1">
      <c r="A1045" s="172" t="s">
        <v>1965</v>
      </c>
      <c r="B1045" s="176">
        <v>46067</v>
      </c>
      <c r="C1045" s="172" t="s">
        <v>100</v>
      </c>
      <c r="D1045" s="172" t="s">
        <v>101</v>
      </c>
      <c r="E1045" s="172" t="s">
        <v>59</v>
      </c>
      <c r="F1045" s="172" t="s">
        <v>1386</v>
      </c>
      <c r="G1045" s="172" t="s">
        <v>84</v>
      </c>
      <c r="H1045" s="177">
        <v>1</v>
      </c>
      <c r="I1045" s="178">
        <v>2400</v>
      </c>
      <c r="J1045" s="176">
        <v>46060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1031.3699999999999</v>
      </c>
    </row>
    <row r="1046" spans="1:16" ht="19.5" hidden="1" customHeight="1">
      <c r="A1046" s="172" t="s">
        <v>1965</v>
      </c>
      <c r="B1046" s="176">
        <v>46067</v>
      </c>
      <c r="C1046" s="172" t="s">
        <v>100</v>
      </c>
      <c r="D1046" s="172" t="s">
        <v>102</v>
      </c>
      <c r="E1046" s="172" t="s">
        <v>59</v>
      </c>
      <c r="F1046" s="172" t="s">
        <v>1386</v>
      </c>
      <c r="G1046" s="172" t="s">
        <v>84</v>
      </c>
      <c r="H1046" s="177">
        <v>1</v>
      </c>
      <c r="I1046" s="178">
        <v>2400</v>
      </c>
      <c r="J1046" s="176">
        <v>46060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10.31</v>
      </c>
    </row>
    <row r="1047" spans="1:16" ht="19.5" hidden="1" customHeight="1">
      <c r="A1047" s="172" t="s">
        <v>1965</v>
      </c>
      <c r="B1047" s="176">
        <v>46067</v>
      </c>
      <c r="C1047" s="172" t="s">
        <v>100</v>
      </c>
      <c r="D1047" s="172" t="s">
        <v>103</v>
      </c>
      <c r="E1047" s="172" t="s">
        <v>59</v>
      </c>
      <c r="F1047" s="172" t="s">
        <v>1386</v>
      </c>
      <c r="G1047" s="172" t="s">
        <v>84</v>
      </c>
      <c r="H1047" s="177">
        <v>1</v>
      </c>
      <c r="I1047" s="178">
        <v>2400</v>
      </c>
      <c r="J1047" s="176">
        <v>46060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1358.32</v>
      </c>
    </row>
    <row r="1048" spans="1:16" ht="19.5" hidden="1" customHeight="1">
      <c r="A1048" s="172" t="s">
        <v>1965</v>
      </c>
      <c r="B1048" s="176">
        <v>46067</v>
      </c>
      <c r="C1048" s="172" t="s">
        <v>104</v>
      </c>
      <c r="D1048" s="172" t="s">
        <v>105</v>
      </c>
      <c r="E1048" s="172" t="s">
        <v>59</v>
      </c>
      <c r="F1048" s="172" t="s">
        <v>1386</v>
      </c>
      <c r="G1048" s="172" t="s">
        <v>84</v>
      </c>
      <c r="H1048" s="177">
        <v>1</v>
      </c>
      <c r="I1048" s="178">
        <v>2400</v>
      </c>
      <c r="J1048" s="176">
        <v>46060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-1032</v>
      </c>
    </row>
    <row r="1049" spans="1:16" ht="19.5" hidden="1" customHeight="1">
      <c r="A1049" s="172" t="s">
        <v>1965</v>
      </c>
      <c r="B1049" s="176">
        <v>46067</v>
      </c>
      <c r="C1049" s="172" t="s">
        <v>81</v>
      </c>
      <c r="D1049" s="172" t="s">
        <v>95</v>
      </c>
      <c r="E1049" s="172" t="s">
        <v>59</v>
      </c>
      <c r="F1049" s="172" t="s">
        <v>1386</v>
      </c>
      <c r="G1049" s="172" t="s">
        <v>84</v>
      </c>
      <c r="H1049" s="177">
        <v>1</v>
      </c>
      <c r="I1049" s="178">
        <v>2400</v>
      </c>
      <c r="J1049" s="176">
        <v>46060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-25</v>
      </c>
    </row>
    <row r="1050" spans="1:16" ht="19.5" hidden="1" customHeight="1">
      <c r="A1050" s="172" t="s">
        <v>1963</v>
      </c>
      <c r="B1050" s="176">
        <v>46067</v>
      </c>
      <c r="C1050" s="172" t="s">
        <v>81</v>
      </c>
      <c r="D1050" s="172" t="s">
        <v>82</v>
      </c>
      <c r="E1050" s="172" t="s">
        <v>57</v>
      </c>
      <c r="F1050" s="172" t="s">
        <v>1263</v>
      </c>
      <c r="G1050" s="172" t="s">
        <v>84</v>
      </c>
      <c r="H1050" s="177">
        <v>1</v>
      </c>
      <c r="I1050" s="178">
        <v>0</v>
      </c>
      <c r="J1050" s="176">
        <v>46062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-18.079999999999998</v>
      </c>
    </row>
    <row r="1051" spans="1:16" ht="19.5" hidden="1" customHeight="1">
      <c r="A1051" s="172" t="s">
        <v>1966</v>
      </c>
      <c r="B1051" s="176">
        <v>46067</v>
      </c>
      <c r="C1051" s="172" t="s">
        <v>81</v>
      </c>
      <c r="D1051" s="172" t="s">
        <v>82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46067</v>
      </c>
      <c r="K1051" s="172" t="s">
        <v>85</v>
      </c>
      <c r="L1051" s="172" t="s">
        <v>85</v>
      </c>
      <c r="M1051" s="179">
        <v>0</v>
      </c>
      <c r="N1051" s="177"/>
      <c r="O1051" s="177"/>
      <c r="P1051" s="180">
        <v>-18.579999999999998</v>
      </c>
    </row>
    <row r="1052" spans="1:16" ht="19.5" hidden="1" customHeight="1">
      <c r="A1052" s="172" t="s">
        <v>1966</v>
      </c>
      <c r="B1052" s="176">
        <v>46067</v>
      </c>
      <c r="C1052" s="172" t="s">
        <v>81</v>
      </c>
      <c r="D1052" s="172" t="s">
        <v>82</v>
      </c>
      <c r="E1052" s="172" t="s">
        <v>60</v>
      </c>
      <c r="F1052" s="172" t="s">
        <v>1426</v>
      </c>
      <c r="G1052" s="172" t="s">
        <v>84</v>
      </c>
      <c r="H1052" s="177">
        <v>1</v>
      </c>
      <c r="I1052" s="178">
        <v>0</v>
      </c>
      <c r="J1052" s="176">
        <v>46067</v>
      </c>
      <c r="K1052" s="172" t="s">
        <v>85</v>
      </c>
      <c r="L1052" s="172" t="s">
        <v>85</v>
      </c>
      <c r="M1052" s="179">
        <v>0</v>
      </c>
      <c r="N1052" s="177"/>
      <c r="O1052" s="177"/>
      <c r="P1052" s="180">
        <v>-18.75</v>
      </c>
    </row>
    <row r="1053" spans="1:16" ht="19.5" hidden="1" customHeight="1">
      <c r="A1053" s="172" t="s">
        <v>1966</v>
      </c>
      <c r="B1053" s="176">
        <v>46067</v>
      </c>
      <c r="C1053" s="172" t="s">
        <v>81</v>
      </c>
      <c r="D1053" s="172" t="s">
        <v>82</v>
      </c>
      <c r="E1053" s="172" t="s">
        <v>58</v>
      </c>
      <c r="F1053" s="172" t="s">
        <v>1300</v>
      </c>
      <c r="G1053" s="172" t="s">
        <v>84</v>
      </c>
      <c r="H1053" s="177">
        <v>1</v>
      </c>
      <c r="I1053" s="178">
        <v>0</v>
      </c>
      <c r="J1053" s="176">
        <v>46067</v>
      </c>
      <c r="K1053" s="172" t="s">
        <v>85</v>
      </c>
      <c r="L1053" s="172" t="s">
        <v>85</v>
      </c>
      <c r="M1053" s="179">
        <v>0</v>
      </c>
      <c r="N1053" s="177"/>
      <c r="O1053" s="177"/>
      <c r="P1053" s="180">
        <v>-27.76</v>
      </c>
    </row>
    <row r="1054" spans="1:16" ht="19.5" hidden="1" customHeight="1">
      <c r="A1054" s="172" t="s">
        <v>1967</v>
      </c>
      <c r="B1054" s="176">
        <v>46067</v>
      </c>
      <c r="C1054" s="172" t="s">
        <v>92</v>
      </c>
      <c r="D1054" s="172" t="s">
        <v>24</v>
      </c>
      <c r="E1054" s="172" t="s">
        <v>56</v>
      </c>
      <c r="F1054" s="172" t="s">
        <v>1213</v>
      </c>
      <c r="G1054" s="172" t="s">
        <v>84</v>
      </c>
      <c r="H1054" s="177">
        <v>1</v>
      </c>
      <c r="I1054" s="178">
        <v>2400</v>
      </c>
      <c r="J1054" s="176">
        <v>46064</v>
      </c>
      <c r="K1054" s="172" t="s">
        <v>93</v>
      </c>
      <c r="L1054" s="172" t="s">
        <v>94</v>
      </c>
      <c r="M1054" s="179">
        <v>0.43</v>
      </c>
      <c r="N1054" s="177"/>
      <c r="O1054" s="177">
        <v>37</v>
      </c>
      <c r="P1054" s="180">
        <v>-127.72</v>
      </c>
    </row>
    <row r="1055" spans="1:16" ht="19.5" hidden="1" customHeight="1">
      <c r="A1055" s="172" t="s">
        <v>1967</v>
      </c>
      <c r="B1055" s="176">
        <v>46067</v>
      </c>
      <c r="C1055" s="172" t="s">
        <v>100</v>
      </c>
      <c r="D1055" s="172" t="s">
        <v>101</v>
      </c>
      <c r="E1055" s="172" t="s">
        <v>56</v>
      </c>
      <c r="F1055" s="172" t="s">
        <v>1213</v>
      </c>
      <c r="G1055" s="172" t="s">
        <v>84</v>
      </c>
      <c r="H1055" s="177">
        <v>1</v>
      </c>
      <c r="I1055" s="178">
        <v>2400</v>
      </c>
      <c r="J1055" s="176">
        <v>46064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1180.6099999999999</v>
      </c>
    </row>
    <row r="1056" spans="1:16" ht="19.5" hidden="1" customHeight="1">
      <c r="A1056" s="172" t="s">
        <v>1967</v>
      </c>
      <c r="B1056" s="176">
        <v>46067</v>
      </c>
      <c r="C1056" s="172" t="s">
        <v>100</v>
      </c>
      <c r="D1056" s="172" t="s">
        <v>102</v>
      </c>
      <c r="E1056" s="172" t="s">
        <v>56</v>
      </c>
      <c r="F1056" s="172" t="s">
        <v>1213</v>
      </c>
      <c r="G1056" s="172" t="s">
        <v>84</v>
      </c>
      <c r="H1056" s="177">
        <v>1</v>
      </c>
      <c r="I1056" s="178">
        <v>2400</v>
      </c>
      <c r="J1056" s="176">
        <v>46064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11.81</v>
      </c>
    </row>
    <row r="1057" spans="1:16" ht="19.5" hidden="1" customHeight="1">
      <c r="A1057" s="172" t="s">
        <v>1967</v>
      </c>
      <c r="B1057" s="176">
        <v>46067</v>
      </c>
      <c r="C1057" s="172" t="s">
        <v>100</v>
      </c>
      <c r="D1057" s="172" t="s">
        <v>103</v>
      </c>
      <c r="E1057" s="172" t="s">
        <v>56</v>
      </c>
      <c r="F1057" s="172" t="s">
        <v>1213</v>
      </c>
      <c r="G1057" s="172" t="s">
        <v>84</v>
      </c>
      <c r="H1057" s="177">
        <v>1</v>
      </c>
      <c r="I1057" s="178">
        <v>2400</v>
      </c>
      <c r="J1057" s="176">
        <v>46064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1207.58</v>
      </c>
    </row>
    <row r="1058" spans="1:16" ht="19.5" hidden="1" customHeight="1">
      <c r="A1058" s="172" t="s">
        <v>1967</v>
      </c>
      <c r="B1058" s="176">
        <v>46067</v>
      </c>
      <c r="C1058" s="172" t="s">
        <v>104</v>
      </c>
      <c r="D1058" s="172" t="s">
        <v>105</v>
      </c>
      <c r="E1058" s="172" t="s">
        <v>56</v>
      </c>
      <c r="F1058" s="172" t="s">
        <v>1213</v>
      </c>
      <c r="G1058" s="172" t="s">
        <v>84</v>
      </c>
      <c r="H1058" s="177">
        <v>1</v>
      </c>
      <c r="I1058" s="178">
        <v>2400</v>
      </c>
      <c r="J1058" s="176">
        <v>46064</v>
      </c>
      <c r="K1058" s="172" t="s">
        <v>93</v>
      </c>
      <c r="L1058" s="172" t="s">
        <v>94</v>
      </c>
      <c r="M1058" s="179">
        <v>0.43</v>
      </c>
      <c r="N1058" s="177"/>
      <c r="O1058" s="177"/>
      <c r="P1058" s="180">
        <v>-1032</v>
      </c>
    </row>
    <row r="1059" spans="1:16" ht="19.5" hidden="1" customHeight="1">
      <c r="A1059" s="172" t="s">
        <v>1967</v>
      </c>
      <c r="B1059" s="176">
        <v>46067</v>
      </c>
      <c r="C1059" s="172" t="s">
        <v>81</v>
      </c>
      <c r="D1059" s="172" t="s">
        <v>95</v>
      </c>
      <c r="E1059" s="172" t="s">
        <v>56</v>
      </c>
      <c r="F1059" s="172" t="s">
        <v>1213</v>
      </c>
      <c r="G1059" s="172" t="s">
        <v>84</v>
      </c>
      <c r="H1059" s="177">
        <v>1</v>
      </c>
      <c r="I1059" s="178">
        <v>2400</v>
      </c>
      <c r="J1059" s="176">
        <v>46064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-15.67</v>
      </c>
    </row>
    <row r="1060" spans="1:16" ht="19.5" hidden="1" customHeight="1">
      <c r="A1060" s="172" t="s">
        <v>1968</v>
      </c>
      <c r="B1060" s="176">
        <v>46067</v>
      </c>
      <c r="C1060" s="172" t="s">
        <v>92</v>
      </c>
      <c r="D1060" s="172" t="s">
        <v>24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2350</v>
      </c>
      <c r="J1060" s="176">
        <v>46065</v>
      </c>
      <c r="K1060" s="172" t="s">
        <v>93</v>
      </c>
      <c r="L1060" s="172" t="s">
        <v>94</v>
      </c>
      <c r="M1060" s="179">
        <v>0.43</v>
      </c>
      <c r="N1060" s="177"/>
      <c r="O1060" s="177">
        <v>36</v>
      </c>
      <c r="P1060" s="180">
        <v>-119.74</v>
      </c>
    </row>
    <row r="1061" spans="1:16" ht="19.5" hidden="1" customHeight="1">
      <c r="A1061" s="172" t="s">
        <v>1968</v>
      </c>
      <c r="B1061" s="176">
        <v>46067</v>
      </c>
      <c r="C1061" s="172" t="s">
        <v>100</v>
      </c>
      <c r="D1061" s="172" t="s">
        <v>101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2350</v>
      </c>
      <c r="J1061" s="176">
        <v>46065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936.19</v>
      </c>
    </row>
    <row r="1062" spans="1:16" ht="19.5" hidden="1" customHeight="1">
      <c r="A1062" s="172" t="s">
        <v>1968</v>
      </c>
      <c r="B1062" s="176">
        <v>46067</v>
      </c>
      <c r="C1062" s="172" t="s">
        <v>100</v>
      </c>
      <c r="D1062" s="172" t="s">
        <v>102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2350</v>
      </c>
      <c r="J1062" s="176">
        <v>46065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9.36</v>
      </c>
    </row>
    <row r="1063" spans="1:16" ht="19.5" hidden="1" customHeight="1">
      <c r="A1063" s="172" t="s">
        <v>1968</v>
      </c>
      <c r="B1063" s="176">
        <v>46067</v>
      </c>
      <c r="C1063" s="172" t="s">
        <v>100</v>
      </c>
      <c r="D1063" s="172" t="s">
        <v>103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2350</v>
      </c>
      <c r="J1063" s="176">
        <v>46065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1404.45</v>
      </c>
    </row>
    <row r="1064" spans="1:16" ht="19.5" hidden="1" customHeight="1">
      <c r="A1064" s="172" t="s">
        <v>1968</v>
      </c>
      <c r="B1064" s="176">
        <v>46067</v>
      </c>
      <c r="C1064" s="172" t="s">
        <v>104</v>
      </c>
      <c r="D1064" s="172" t="s">
        <v>105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2350</v>
      </c>
      <c r="J1064" s="176">
        <v>46065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-1010.5</v>
      </c>
    </row>
    <row r="1065" spans="1:16" ht="19.5" hidden="1" customHeight="1">
      <c r="A1065" s="172" t="s">
        <v>1968</v>
      </c>
      <c r="B1065" s="176">
        <v>46067</v>
      </c>
      <c r="C1065" s="172" t="s">
        <v>81</v>
      </c>
      <c r="D1065" s="172" t="s">
        <v>95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2350</v>
      </c>
      <c r="J1065" s="176">
        <v>46065</v>
      </c>
      <c r="K1065" s="172" t="s">
        <v>93</v>
      </c>
      <c r="L1065" s="172" t="s">
        <v>94</v>
      </c>
      <c r="M1065" s="179">
        <v>0.43</v>
      </c>
      <c r="N1065" s="177"/>
      <c r="O1065" s="177"/>
      <c r="P1065" s="180">
        <v>-16.12</v>
      </c>
    </row>
    <row r="1066" spans="1:16" ht="19.5" hidden="1" customHeight="1">
      <c r="A1066" s="172" t="s">
        <v>1965</v>
      </c>
      <c r="B1066" s="176">
        <v>46067</v>
      </c>
      <c r="C1066" s="172" t="s">
        <v>81</v>
      </c>
      <c r="D1066" s="172" t="s">
        <v>82</v>
      </c>
      <c r="E1066" s="172" t="s">
        <v>59</v>
      </c>
      <c r="F1066" s="172" t="s">
        <v>1386</v>
      </c>
      <c r="G1066" s="172" t="s">
        <v>84</v>
      </c>
      <c r="H1066" s="177">
        <v>1</v>
      </c>
      <c r="I1066" s="178">
        <v>0</v>
      </c>
      <c r="J1066" s="176">
        <v>46060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-19.600000000000001</v>
      </c>
    </row>
    <row r="1067" spans="1:16" ht="19.5" hidden="1" customHeight="1">
      <c r="A1067" s="172" t="s">
        <v>1969</v>
      </c>
      <c r="B1067" s="176">
        <v>46067</v>
      </c>
      <c r="C1067" s="172" t="s">
        <v>92</v>
      </c>
      <c r="D1067" s="172" t="s">
        <v>24</v>
      </c>
      <c r="E1067" s="172" t="s">
        <v>57</v>
      </c>
      <c r="F1067" s="172" t="s">
        <v>1263</v>
      </c>
      <c r="G1067" s="172" t="s">
        <v>84</v>
      </c>
      <c r="H1067" s="177">
        <v>1</v>
      </c>
      <c r="I1067" s="178">
        <v>2400</v>
      </c>
      <c r="J1067" s="176">
        <v>46064</v>
      </c>
      <c r="K1067" s="172" t="s">
        <v>93</v>
      </c>
      <c r="L1067" s="172" t="s">
        <v>94</v>
      </c>
      <c r="M1067" s="179">
        <v>0.43</v>
      </c>
      <c r="N1067" s="177"/>
      <c r="O1067" s="177">
        <v>37</v>
      </c>
      <c r="P1067" s="180">
        <v>-127.72</v>
      </c>
    </row>
    <row r="1068" spans="1:16" ht="19.5" hidden="1" customHeight="1">
      <c r="A1068" s="172" t="s">
        <v>1969</v>
      </c>
      <c r="B1068" s="176">
        <v>46067</v>
      </c>
      <c r="C1068" s="172" t="s">
        <v>100</v>
      </c>
      <c r="D1068" s="172" t="s">
        <v>101</v>
      </c>
      <c r="E1068" s="172" t="s">
        <v>57</v>
      </c>
      <c r="F1068" s="172" t="s">
        <v>1263</v>
      </c>
      <c r="G1068" s="172" t="s">
        <v>84</v>
      </c>
      <c r="H1068" s="177">
        <v>1</v>
      </c>
      <c r="I1068" s="178">
        <v>2400</v>
      </c>
      <c r="J1068" s="176">
        <v>46064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1217.1400000000001</v>
      </c>
    </row>
    <row r="1069" spans="1:16" ht="19.5" hidden="1" customHeight="1">
      <c r="A1069" s="172" t="s">
        <v>1969</v>
      </c>
      <c r="B1069" s="176">
        <v>46067</v>
      </c>
      <c r="C1069" s="172" t="s">
        <v>100</v>
      </c>
      <c r="D1069" s="172" t="s">
        <v>102</v>
      </c>
      <c r="E1069" s="172" t="s">
        <v>57</v>
      </c>
      <c r="F1069" s="172" t="s">
        <v>1263</v>
      </c>
      <c r="G1069" s="172" t="s">
        <v>84</v>
      </c>
      <c r="H1069" s="177">
        <v>1</v>
      </c>
      <c r="I1069" s="178">
        <v>2400</v>
      </c>
      <c r="J1069" s="176">
        <v>46064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12.17</v>
      </c>
    </row>
    <row r="1070" spans="1:16" ht="19.5" hidden="1" customHeight="1">
      <c r="A1070" s="172" t="s">
        <v>1969</v>
      </c>
      <c r="B1070" s="176">
        <v>46067</v>
      </c>
      <c r="C1070" s="172" t="s">
        <v>100</v>
      </c>
      <c r="D1070" s="172" t="s">
        <v>103</v>
      </c>
      <c r="E1070" s="172" t="s">
        <v>57</v>
      </c>
      <c r="F1070" s="172" t="s">
        <v>1263</v>
      </c>
      <c r="G1070" s="172" t="s">
        <v>84</v>
      </c>
      <c r="H1070" s="177">
        <v>1</v>
      </c>
      <c r="I1070" s="178">
        <v>2400</v>
      </c>
      <c r="J1070" s="176">
        <v>46064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1170.69</v>
      </c>
    </row>
    <row r="1071" spans="1:16" ht="19.5" hidden="1" customHeight="1">
      <c r="A1071" s="172" t="s">
        <v>1969</v>
      </c>
      <c r="B1071" s="176">
        <v>46067</v>
      </c>
      <c r="C1071" s="172" t="s">
        <v>104</v>
      </c>
      <c r="D1071" s="172" t="s">
        <v>105</v>
      </c>
      <c r="E1071" s="172" t="s">
        <v>57</v>
      </c>
      <c r="F1071" s="172" t="s">
        <v>1263</v>
      </c>
      <c r="G1071" s="172" t="s">
        <v>84</v>
      </c>
      <c r="H1071" s="177">
        <v>1</v>
      </c>
      <c r="I1071" s="178">
        <v>2400</v>
      </c>
      <c r="J1071" s="176">
        <v>46064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-1032</v>
      </c>
    </row>
    <row r="1072" spans="1:16" ht="19.5" hidden="1" customHeight="1">
      <c r="A1072" s="172" t="s">
        <v>1969</v>
      </c>
      <c r="B1072" s="176">
        <v>46067</v>
      </c>
      <c r="C1072" s="172" t="s">
        <v>81</v>
      </c>
      <c r="D1072" s="172" t="s">
        <v>95</v>
      </c>
      <c r="E1072" s="172" t="s">
        <v>57</v>
      </c>
      <c r="F1072" s="172" t="s">
        <v>1263</v>
      </c>
      <c r="G1072" s="172" t="s">
        <v>84</v>
      </c>
      <c r="H1072" s="177">
        <v>1</v>
      </c>
      <c r="I1072" s="178">
        <v>2400</v>
      </c>
      <c r="J1072" s="176">
        <v>46064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-17.29</v>
      </c>
    </row>
    <row r="1073" spans="1:16" ht="19.5" hidden="1" customHeight="1">
      <c r="A1073" s="172" t="s">
        <v>1967</v>
      </c>
      <c r="B1073" s="176">
        <v>46067</v>
      </c>
      <c r="C1073" s="172" t="s">
        <v>81</v>
      </c>
      <c r="D1073" s="172" t="s">
        <v>82</v>
      </c>
      <c r="E1073" s="172" t="s">
        <v>56</v>
      </c>
      <c r="F1073" s="172" t="s">
        <v>1213</v>
      </c>
      <c r="G1073" s="172" t="s">
        <v>84</v>
      </c>
      <c r="H1073" s="177">
        <v>1</v>
      </c>
      <c r="I1073" s="178">
        <v>0</v>
      </c>
      <c r="J1073" s="176">
        <v>46064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-22.43</v>
      </c>
    </row>
    <row r="1074" spans="1:16" ht="19.5" hidden="1" customHeight="1">
      <c r="A1074" s="172" t="s">
        <v>1968</v>
      </c>
      <c r="B1074" s="176">
        <v>46067</v>
      </c>
      <c r="C1074" s="172" t="s">
        <v>81</v>
      </c>
      <c r="D1074" s="172" t="s">
        <v>82</v>
      </c>
      <c r="E1074" s="172" t="s">
        <v>52</v>
      </c>
      <c r="F1074" s="172" t="s">
        <v>90</v>
      </c>
      <c r="G1074" s="172" t="s">
        <v>84</v>
      </c>
      <c r="H1074" s="177">
        <v>1</v>
      </c>
      <c r="I1074" s="178">
        <v>0</v>
      </c>
      <c r="J1074" s="176">
        <v>46065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-17.79</v>
      </c>
    </row>
    <row r="1075" spans="1:16" ht="19.5" hidden="1" customHeight="1">
      <c r="A1075" s="172" t="s">
        <v>1970</v>
      </c>
      <c r="B1075" s="176">
        <v>46067</v>
      </c>
      <c r="C1075" s="172" t="s">
        <v>92</v>
      </c>
      <c r="D1075" s="172" t="s">
        <v>24</v>
      </c>
      <c r="E1075" s="172" t="s">
        <v>39</v>
      </c>
      <c r="F1075" s="172" t="s">
        <v>117</v>
      </c>
      <c r="G1075" s="172" t="s">
        <v>84</v>
      </c>
      <c r="H1075" s="177">
        <v>1</v>
      </c>
      <c r="I1075" s="178">
        <v>0</v>
      </c>
      <c r="J1075" s="176">
        <v>46060</v>
      </c>
      <c r="K1075" s="172" t="s">
        <v>93</v>
      </c>
      <c r="L1075" s="172" t="s">
        <v>94</v>
      </c>
      <c r="M1075" s="179">
        <v>0</v>
      </c>
      <c r="N1075" s="177"/>
      <c r="O1075" s="177">
        <v>39</v>
      </c>
      <c r="P1075" s="180">
        <v>-46.77</v>
      </c>
    </row>
    <row r="1076" spans="1:16" ht="19.5" hidden="1" customHeight="1">
      <c r="A1076" s="172" t="s">
        <v>1970</v>
      </c>
      <c r="B1076" s="176">
        <v>46067</v>
      </c>
      <c r="C1076" s="172" t="s">
        <v>81</v>
      </c>
      <c r="D1076" s="172" t="s">
        <v>95</v>
      </c>
      <c r="E1076" s="172" t="s">
        <v>39</v>
      </c>
      <c r="F1076" s="172" t="s">
        <v>117</v>
      </c>
      <c r="G1076" s="172" t="s">
        <v>84</v>
      </c>
      <c r="H1076" s="177">
        <v>1</v>
      </c>
      <c r="I1076" s="178">
        <v>0</v>
      </c>
      <c r="J1076" s="176">
        <v>46060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-11.89</v>
      </c>
    </row>
    <row r="1077" spans="1:16" ht="19.5" hidden="1" customHeight="1">
      <c r="A1077" s="172" t="s">
        <v>1970</v>
      </c>
      <c r="B1077" s="176">
        <v>46067</v>
      </c>
      <c r="C1077" s="172" t="s">
        <v>92</v>
      </c>
      <c r="D1077" s="172" t="s">
        <v>96</v>
      </c>
      <c r="E1077" s="172" t="s">
        <v>39</v>
      </c>
      <c r="F1077" s="172" t="s">
        <v>117</v>
      </c>
      <c r="G1077" s="172" t="s">
        <v>84</v>
      </c>
      <c r="H1077" s="177">
        <v>1</v>
      </c>
      <c r="I1077" s="178">
        <v>0</v>
      </c>
      <c r="J1077" s="176">
        <v>46060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0</v>
      </c>
    </row>
    <row r="1078" spans="1:16" ht="19.5" hidden="1" customHeight="1">
      <c r="A1078" s="172" t="s">
        <v>1970</v>
      </c>
      <c r="B1078" s="176">
        <v>46067</v>
      </c>
      <c r="C1078" s="172" t="s">
        <v>92</v>
      </c>
      <c r="D1078" s="172" t="s">
        <v>97</v>
      </c>
      <c r="E1078" s="172" t="s">
        <v>39</v>
      </c>
      <c r="F1078" s="172" t="s">
        <v>117</v>
      </c>
      <c r="G1078" s="172" t="s">
        <v>84</v>
      </c>
      <c r="H1078" s="177">
        <v>1</v>
      </c>
      <c r="I1078" s="178">
        <v>0</v>
      </c>
      <c r="J1078" s="176">
        <v>46060</v>
      </c>
      <c r="K1078" s="172" t="s">
        <v>93</v>
      </c>
      <c r="L1078" s="172" t="s">
        <v>94</v>
      </c>
      <c r="M1078" s="179">
        <v>0</v>
      </c>
      <c r="N1078" s="177"/>
      <c r="O1078" s="177"/>
      <c r="P1078" s="180">
        <v>-46.77</v>
      </c>
    </row>
    <row r="1079" spans="1:16" ht="19.5" hidden="1" customHeight="1">
      <c r="A1079" s="172" t="s">
        <v>1970</v>
      </c>
      <c r="B1079" s="176">
        <v>46067</v>
      </c>
      <c r="C1079" s="172" t="s">
        <v>81</v>
      </c>
      <c r="D1079" s="172" t="s">
        <v>98</v>
      </c>
      <c r="E1079" s="172" t="s">
        <v>39</v>
      </c>
      <c r="F1079" s="172" t="s">
        <v>117</v>
      </c>
      <c r="G1079" s="172" t="s">
        <v>84</v>
      </c>
      <c r="H1079" s="177">
        <v>1</v>
      </c>
      <c r="I1079" s="178">
        <v>0</v>
      </c>
      <c r="J1079" s="176">
        <v>46060</v>
      </c>
      <c r="K1079" s="172" t="s">
        <v>93</v>
      </c>
      <c r="L1079" s="172" t="s">
        <v>94</v>
      </c>
      <c r="M1079" s="179">
        <v>0</v>
      </c>
      <c r="N1079" s="177"/>
      <c r="O1079" s="177"/>
      <c r="P1079" s="180">
        <v>-15</v>
      </c>
    </row>
    <row r="1080" spans="1:16" ht="19.5" hidden="1" customHeight="1">
      <c r="A1080" s="172" t="s">
        <v>1971</v>
      </c>
      <c r="B1080" s="176">
        <v>46067</v>
      </c>
      <c r="C1080" s="172" t="s">
        <v>92</v>
      </c>
      <c r="D1080" s="172" t="s">
        <v>24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2350</v>
      </c>
      <c r="J1080" s="176">
        <v>46066</v>
      </c>
      <c r="K1080" s="172" t="s">
        <v>93</v>
      </c>
      <c r="L1080" s="172" t="s">
        <v>94</v>
      </c>
      <c r="M1080" s="179">
        <v>0.43</v>
      </c>
      <c r="N1080" s="177"/>
      <c r="O1080" s="177">
        <v>36</v>
      </c>
      <c r="P1080" s="180">
        <v>-119.74</v>
      </c>
    </row>
    <row r="1081" spans="1:16" ht="19.5" hidden="1" customHeight="1">
      <c r="A1081" s="172" t="s">
        <v>1971</v>
      </c>
      <c r="B1081" s="176">
        <v>46067</v>
      </c>
      <c r="C1081" s="172" t="s">
        <v>100</v>
      </c>
      <c r="D1081" s="172" t="s">
        <v>101</v>
      </c>
      <c r="E1081" s="172" t="s">
        <v>53</v>
      </c>
      <c r="F1081" s="172" t="s">
        <v>120</v>
      </c>
      <c r="G1081" s="172" t="s">
        <v>84</v>
      </c>
      <c r="H1081" s="177">
        <v>1</v>
      </c>
      <c r="I1081" s="178">
        <v>2350</v>
      </c>
      <c r="J1081" s="176">
        <v>46066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974.29</v>
      </c>
    </row>
    <row r="1082" spans="1:16" ht="19.5" hidden="1" customHeight="1">
      <c r="A1082" s="172" t="s">
        <v>1971</v>
      </c>
      <c r="B1082" s="176">
        <v>46067</v>
      </c>
      <c r="C1082" s="172" t="s">
        <v>100</v>
      </c>
      <c r="D1082" s="172" t="s">
        <v>102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2350</v>
      </c>
      <c r="J1082" s="176">
        <v>46066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9.74</v>
      </c>
    </row>
    <row r="1083" spans="1:16" ht="19.5" hidden="1" customHeight="1">
      <c r="A1083" s="172" t="s">
        <v>1971</v>
      </c>
      <c r="B1083" s="176">
        <v>46067</v>
      </c>
      <c r="C1083" s="172" t="s">
        <v>100</v>
      </c>
      <c r="D1083" s="172" t="s">
        <v>103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2350</v>
      </c>
      <c r="J1083" s="176">
        <v>46066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1365.97</v>
      </c>
    </row>
    <row r="1084" spans="1:16" ht="19.5" hidden="1" customHeight="1">
      <c r="A1084" s="172" t="s">
        <v>1971</v>
      </c>
      <c r="B1084" s="176">
        <v>46067</v>
      </c>
      <c r="C1084" s="172" t="s">
        <v>104</v>
      </c>
      <c r="D1084" s="172" t="s">
        <v>105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2350</v>
      </c>
      <c r="J1084" s="176">
        <v>46066</v>
      </c>
      <c r="K1084" s="172" t="s">
        <v>93</v>
      </c>
      <c r="L1084" s="172" t="s">
        <v>94</v>
      </c>
      <c r="M1084" s="179">
        <v>0.43</v>
      </c>
      <c r="N1084" s="177"/>
      <c r="O1084" s="177"/>
      <c r="P1084" s="180">
        <v>-1010.5</v>
      </c>
    </row>
    <row r="1085" spans="1:16" ht="19.5" hidden="1" customHeight="1">
      <c r="A1085" s="172" t="s">
        <v>1971</v>
      </c>
      <c r="B1085" s="176">
        <v>46067</v>
      </c>
      <c r="C1085" s="172" t="s">
        <v>81</v>
      </c>
      <c r="D1085" s="172" t="s">
        <v>95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2350</v>
      </c>
      <c r="J1085" s="176">
        <v>46066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-10.5</v>
      </c>
    </row>
    <row r="1086" spans="1:16" ht="19.5" hidden="1" customHeight="1">
      <c r="A1086" s="172" t="s">
        <v>1972</v>
      </c>
      <c r="B1086" s="176">
        <v>46067</v>
      </c>
      <c r="C1086" s="172" t="s">
        <v>92</v>
      </c>
      <c r="D1086" s="172" t="s">
        <v>24</v>
      </c>
      <c r="E1086" s="172" t="s">
        <v>55</v>
      </c>
      <c r="F1086" s="172" t="s">
        <v>1272</v>
      </c>
      <c r="G1086" s="172" t="s">
        <v>84</v>
      </c>
      <c r="H1086" s="177">
        <v>1</v>
      </c>
      <c r="I1086" s="178">
        <v>0</v>
      </c>
      <c r="J1086" s="176">
        <v>46062</v>
      </c>
      <c r="K1086" s="172" t="s">
        <v>93</v>
      </c>
      <c r="L1086" s="172" t="s">
        <v>94</v>
      </c>
      <c r="M1086" s="179">
        <v>0</v>
      </c>
      <c r="N1086" s="177"/>
      <c r="O1086" s="177">
        <v>39</v>
      </c>
      <c r="P1086" s="180">
        <v>-56.94</v>
      </c>
    </row>
    <row r="1087" spans="1:16" ht="19.5" hidden="1" customHeight="1">
      <c r="A1087" s="172" t="s">
        <v>1972</v>
      </c>
      <c r="B1087" s="176">
        <v>46067</v>
      </c>
      <c r="C1087" s="172" t="s">
        <v>81</v>
      </c>
      <c r="D1087" s="172" t="s">
        <v>95</v>
      </c>
      <c r="E1087" s="172" t="s">
        <v>55</v>
      </c>
      <c r="F1087" s="172" t="s">
        <v>1272</v>
      </c>
      <c r="G1087" s="172" t="s">
        <v>84</v>
      </c>
      <c r="H1087" s="177">
        <v>1</v>
      </c>
      <c r="I1087" s="178">
        <v>0</v>
      </c>
      <c r="J1087" s="176">
        <v>46062</v>
      </c>
      <c r="K1087" s="172" t="s">
        <v>93</v>
      </c>
      <c r="L1087" s="172" t="s">
        <v>94</v>
      </c>
      <c r="M1087" s="179">
        <v>0</v>
      </c>
      <c r="N1087" s="177"/>
      <c r="O1087" s="177"/>
      <c r="P1087" s="180">
        <v>-13.66</v>
      </c>
    </row>
    <row r="1088" spans="1:16" ht="19.5" hidden="1" customHeight="1">
      <c r="A1088" s="172" t="s">
        <v>1972</v>
      </c>
      <c r="B1088" s="176">
        <v>46067</v>
      </c>
      <c r="C1088" s="172" t="s">
        <v>92</v>
      </c>
      <c r="D1088" s="172" t="s">
        <v>96</v>
      </c>
      <c r="E1088" s="172" t="s">
        <v>55</v>
      </c>
      <c r="F1088" s="172" t="s">
        <v>1272</v>
      </c>
      <c r="G1088" s="172" t="s">
        <v>84</v>
      </c>
      <c r="H1088" s="177">
        <v>1</v>
      </c>
      <c r="I1088" s="178">
        <v>0</v>
      </c>
      <c r="J1088" s="176">
        <v>46062</v>
      </c>
      <c r="K1088" s="172" t="s">
        <v>93</v>
      </c>
      <c r="L1088" s="172" t="s">
        <v>94</v>
      </c>
      <c r="M1088" s="179">
        <v>0</v>
      </c>
      <c r="N1088" s="177"/>
      <c r="O1088" s="177"/>
      <c r="P1088" s="180">
        <v>0</v>
      </c>
    </row>
    <row r="1089" spans="1:16" ht="19.5" hidden="1" customHeight="1">
      <c r="A1089" s="172" t="s">
        <v>1972</v>
      </c>
      <c r="B1089" s="176">
        <v>46067</v>
      </c>
      <c r="C1089" s="172" t="s">
        <v>92</v>
      </c>
      <c r="D1089" s="172" t="s">
        <v>97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0</v>
      </c>
      <c r="J1089" s="176">
        <v>46062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-56.94</v>
      </c>
    </row>
    <row r="1090" spans="1:16" ht="19.5" hidden="1" customHeight="1">
      <c r="A1090" s="172" t="s">
        <v>1972</v>
      </c>
      <c r="B1090" s="176">
        <v>46067</v>
      </c>
      <c r="C1090" s="172" t="s">
        <v>81</v>
      </c>
      <c r="D1090" s="172" t="s">
        <v>98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0</v>
      </c>
      <c r="J1090" s="176">
        <v>46062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-15</v>
      </c>
    </row>
    <row r="1091" spans="1:16" ht="19.5" hidden="1" customHeight="1">
      <c r="A1091" s="172" t="s">
        <v>1973</v>
      </c>
      <c r="B1091" s="176">
        <v>46067</v>
      </c>
      <c r="C1091" s="172" t="s">
        <v>92</v>
      </c>
      <c r="D1091" s="172" t="s">
        <v>24</v>
      </c>
      <c r="E1091" s="172" t="s">
        <v>41</v>
      </c>
      <c r="F1091" s="172" t="s">
        <v>83</v>
      </c>
      <c r="G1091" s="172" t="s">
        <v>84</v>
      </c>
      <c r="H1091" s="177">
        <v>1</v>
      </c>
      <c r="I1091" s="178">
        <v>2350</v>
      </c>
      <c r="J1091" s="176">
        <v>46065</v>
      </c>
      <c r="K1091" s="172" t="s">
        <v>93</v>
      </c>
      <c r="L1091" s="172" t="s">
        <v>94</v>
      </c>
      <c r="M1091" s="179">
        <v>0.43</v>
      </c>
      <c r="N1091" s="177"/>
      <c r="O1091" s="177">
        <v>36</v>
      </c>
      <c r="P1091" s="180">
        <v>-105.91</v>
      </c>
    </row>
    <row r="1092" spans="1:16" ht="19.5" hidden="1" customHeight="1">
      <c r="A1092" s="172" t="s">
        <v>1973</v>
      </c>
      <c r="B1092" s="176">
        <v>46067</v>
      </c>
      <c r="C1092" s="172" t="s">
        <v>100</v>
      </c>
      <c r="D1092" s="172" t="s">
        <v>101</v>
      </c>
      <c r="E1092" s="172" t="s">
        <v>41</v>
      </c>
      <c r="F1092" s="172" t="s">
        <v>83</v>
      </c>
      <c r="G1092" s="172" t="s">
        <v>84</v>
      </c>
      <c r="H1092" s="177">
        <v>1</v>
      </c>
      <c r="I1092" s="178">
        <v>2350</v>
      </c>
      <c r="J1092" s="176">
        <v>46065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1158.75</v>
      </c>
    </row>
    <row r="1093" spans="1:16" ht="19.5" hidden="1" customHeight="1">
      <c r="A1093" s="172" t="s">
        <v>1973</v>
      </c>
      <c r="B1093" s="176">
        <v>46067</v>
      </c>
      <c r="C1093" s="172" t="s">
        <v>100</v>
      </c>
      <c r="D1093" s="172" t="s">
        <v>102</v>
      </c>
      <c r="E1093" s="172" t="s">
        <v>41</v>
      </c>
      <c r="F1093" s="172" t="s">
        <v>83</v>
      </c>
      <c r="G1093" s="172" t="s">
        <v>84</v>
      </c>
      <c r="H1093" s="177">
        <v>1</v>
      </c>
      <c r="I1093" s="178">
        <v>2350</v>
      </c>
      <c r="J1093" s="176">
        <v>46065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0</v>
      </c>
    </row>
    <row r="1094" spans="1:16" ht="19.5" hidden="1" customHeight="1">
      <c r="A1094" s="172" t="s">
        <v>1973</v>
      </c>
      <c r="B1094" s="176">
        <v>46067</v>
      </c>
      <c r="C1094" s="172" t="s">
        <v>100</v>
      </c>
      <c r="D1094" s="172" t="s">
        <v>103</v>
      </c>
      <c r="E1094" s="172" t="s">
        <v>41</v>
      </c>
      <c r="F1094" s="172" t="s">
        <v>83</v>
      </c>
      <c r="G1094" s="172" t="s">
        <v>84</v>
      </c>
      <c r="H1094" s="177">
        <v>1</v>
      </c>
      <c r="I1094" s="178">
        <v>2350</v>
      </c>
      <c r="J1094" s="176">
        <v>46065</v>
      </c>
      <c r="K1094" s="172" t="s">
        <v>93</v>
      </c>
      <c r="L1094" s="172" t="s">
        <v>94</v>
      </c>
      <c r="M1094" s="179">
        <v>0</v>
      </c>
      <c r="N1094" s="177"/>
      <c r="O1094" s="177"/>
      <c r="P1094" s="180">
        <v>1191.25</v>
      </c>
    </row>
    <row r="1095" spans="1:16" ht="19.5" hidden="1" customHeight="1">
      <c r="A1095" s="172" t="s">
        <v>1973</v>
      </c>
      <c r="B1095" s="176">
        <v>46067</v>
      </c>
      <c r="C1095" s="172" t="s">
        <v>104</v>
      </c>
      <c r="D1095" s="172" t="s">
        <v>105</v>
      </c>
      <c r="E1095" s="172" t="s">
        <v>41</v>
      </c>
      <c r="F1095" s="172" t="s">
        <v>83</v>
      </c>
      <c r="G1095" s="172" t="s">
        <v>84</v>
      </c>
      <c r="H1095" s="177">
        <v>1</v>
      </c>
      <c r="I1095" s="178">
        <v>2350</v>
      </c>
      <c r="J1095" s="176">
        <v>46065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-1010.5</v>
      </c>
    </row>
    <row r="1096" spans="1:16" ht="19.5" hidden="1" customHeight="1">
      <c r="A1096" s="172" t="s">
        <v>1973</v>
      </c>
      <c r="B1096" s="176">
        <v>46067</v>
      </c>
      <c r="C1096" s="172" t="s">
        <v>81</v>
      </c>
      <c r="D1096" s="172" t="s">
        <v>95</v>
      </c>
      <c r="E1096" s="172" t="s">
        <v>41</v>
      </c>
      <c r="F1096" s="172" t="s">
        <v>83</v>
      </c>
      <c r="G1096" s="172" t="s">
        <v>84</v>
      </c>
      <c r="H1096" s="177">
        <v>1</v>
      </c>
      <c r="I1096" s="178">
        <v>2350</v>
      </c>
      <c r="J1096" s="176">
        <v>46065</v>
      </c>
      <c r="K1096" s="172" t="s">
        <v>93</v>
      </c>
      <c r="L1096" s="172" t="s">
        <v>94</v>
      </c>
      <c r="M1096" s="179">
        <v>0.43</v>
      </c>
      <c r="N1096" s="177"/>
      <c r="O1096" s="177"/>
      <c r="P1096" s="180">
        <v>-9.2799999999999994</v>
      </c>
    </row>
    <row r="1097" spans="1:16" ht="19.5" hidden="1" customHeight="1">
      <c r="A1097" s="172" t="s">
        <v>1973</v>
      </c>
      <c r="B1097" s="176">
        <v>46067</v>
      </c>
      <c r="C1097" s="172" t="s">
        <v>81</v>
      </c>
      <c r="D1097" s="172" t="s">
        <v>82</v>
      </c>
      <c r="E1097" s="172" t="s">
        <v>41</v>
      </c>
      <c r="F1097" s="172" t="s">
        <v>83</v>
      </c>
      <c r="G1097" s="172" t="s">
        <v>84</v>
      </c>
      <c r="H1097" s="177">
        <v>1</v>
      </c>
      <c r="I1097" s="178">
        <v>0</v>
      </c>
      <c r="J1097" s="176">
        <v>46065</v>
      </c>
      <c r="K1097" s="172" t="s">
        <v>85</v>
      </c>
      <c r="L1097" s="172" t="s">
        <v>85</v>
      </c>
      <c r="M1097" s="179">
        <v>0</v>
      </c>
      <c r="N1097" s="177"/>
      <c r="O1097" s="177"/>
      <c r="P1097" s="180">
        <v>-10.78</v>
      </c>
    </row>
    <row r="1098" spans="1:16" ht="19.5" hidden="1" customHeight="1">
      <c r="A1098" s="172" t="s">
        <v>1974</v>
      </c>
      <c r="B1098" s="176">
        <v>46067</v>
      </c>
      <c r="C1098" s="172" t="s">
        <v>92</v>
      </c>
      <c r="D1098" s="172" t="s">
        <v>24</v>
      </c>
      <c r="E1098" s="172" t="s">
        <v>58</v>
      </c>
      <c r="F1098" s="172" t="s">
        <v>1300</v>
      </c>
      <c r="G1098" s="172" t="s">
        <v>84</v>
      </c>
      <c r="H1098" s="177">
        <v>1</v>
      </c>
      <c r="I1098" s="178">
        <v>2400</v>
      </c>
      <c r="J1098" s="176">
        <v>46060</v>
      </c>
      <c r="K1098" s="172" t="s">
        <v>93</v>
      </c>
      <c r="L1098" s="172" t="s">
        <v>94</v>
      </c>
      <c r="M1098" s="179">
        <v>0.43</v>
      </c>
      <c r="N1098" s="177"/>
      <c r="O1098" s="177">
        <v>39</v>
      </c>
      <c r="P1098" s="180">
        <v>-141.87</v>
      </c>
    </row>
    <row r="1099" spans="1:16" ht="19.5" hidden="1" customHeight="1">
      <c r="A1099" s="172" t="s">
        <v>1974</v>
      </c>
      <c r="B1099" s="176">
        <v>46067</v>
      </c>
      <c r="C1099" s="172" t="s">
        <v>100</v>
      </c>
      <c r="D1099" s="172" t="s">
        <v>101</v>
      </c>
      <c r="E1099" s="172" t="s">
        <v>58</v>
      </c>
      <c r="F1099" s="172" t="s">
        <v>1300</v>
      </c>
      <c r="G1099" s="172" t="s">
        <v>84</v>
      </c>
      <c r="H1099" s="177">
        <v>1</v>
      </c>
      <c r="I1099" s="178">
        <v>2400</v>
      </c>
      <c r="J1099" s="176">
        <v>46060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1082.8599999999999</v>
      </c>
    </row>
    <row r="1100" spans="1:16" ht="19.5" hidden="1" customHeight="1">
      <c r="A1100" s="172" t="s">
        <v>1974</v>
      </c>
      <c r="B1100" s="176">
        <v>46067</v>
      </c>
      <c r="C1100" s="172" t="s">
        <v>100</v>
      </c>
      <c r="D1100" s="172" t="s">
        <v>102</v>
      </c>
      <c r="E1100" s="172" t="s">
        <v>58</v>
      </c>
      <c r="F1100" s="172" t="s">
        <v>1300</v>
      </c>
      <c r="G1100" s="172" t="s">
        <v>84</v>
      </c>
      <c r="H1100" s="177">
        <v>1</v>
      </c>
      <c r="I1100" s="178">
        <v>2400</v>
      </c>
      <c r="J1100" s="176">
        <v>46060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10.83</v>
      </c>
    </row>
    <row r="1101" spans="1:16" ht="19.5" hidden="1" customHeight="1">
      <c r="A1101" s="172" t="s">
        <v>1974</v>
      </c>
      <c r="B1101" s="176">
        <v>46067</v>
      </c>
      <c r="C1101" s="172" t="s">
        <v>100</v>
      </c>
      <c r="D1101" s="172" t="s">
        <v>103</v>
      </c>
      <c r="E1101" s="172" t="s">
        <v>58</v>
      </c>
      <c r="F1101" s="172" t="s">
        <v>1300</v>
      </c>
      <c r="G1101" s="172" t="s">
        <v>84</v>
      </c>
      <c r="H1101" s="177">
        <v>1</v>
      </c>
      <c r="I1101" s="178">
        <v>2400</v>
      </c>
      <c r="J1101" s="176">
        <v>46060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1306.31</v>
      </c>
    </row>
    <row r="1102" spans="1:16" ht="19.5" hidden="1" customHeight="1">
      <c r="A1102" s="172" t="s">
        <v>1974</v>
      </c>
      <c r="B1102" s="176">
        <v>46067</v>
      </c>
      <c r="C1102" s="172" t="s">
        <v>104</v>
      </c>
      <c r="D1102" s="172" t="s">
        <v>105</v>
      </c>
      <c r="E1102" s="172" t="s">
        <v>58</v>
      </c>
      <c r="F1102" s="172" t="s">
        <v>1300</v>
      </c>
      <c r="G1102" s="172" t="s">
        <v>84</v>
      </c>
      <c r="H1102" s="177">
        <v>1</v>
      </c>
      <c r="I1102" s="178">
        <v>2400</v>
      </c>
      <c r="J1102" s="176">
        <v>46060</v>
      </c>
      <c r="K1102" s="172" t="s">
        <v>93</v>
      </c>
      <c r="L1102" s="172" t="s">
        <v>94</v>
      </c>
      <c r="M1102" s="179">
        <v>0.43</v>
      </c>
      <c r="N1102" s="177"/>
      <c r="O1102" s="177"/>
      <c r="P1102" s="180">
        <v>-1032</v>
      </c>
    </row>
    <row r="1103" spans="1:16" ht="19.5" hidden="1" customHeight="1">
      <c r="A1103" s="172" t="s">
        <v>1974</v>
      </c>
      <c r="B1103" s="176">
        <v>46067</v>
      </c>
      <c r="C1103" s="172" t="s">
        <v>81</v>
      </c>
      <c r="D1103" s="172" t="s">
        <v>95</v>
      </c>
      <c r="E1103" s="172" t="s">
        <v>58</v>
      </c>
      <c r="F1103" s="172" t="s">
        <v>1300</v>
      </c>
      <c r="G1103" s="172" t="s">
        <v>84</v>
      </c>
      <c r="H1103" s="177">
        <v>1</v>
      </c>
      <c r="I1103" s="178">
        <v>2400</v>
      </c>
      <c r="J1103" s="176">
        <v>46060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-21.21</v>
      </c>
    </row>
    <row r="1104" spans="1:16" ht="19.5" hidden="1" customHeight="1">
      <c r="A1104" s="172" t="s">
        <v>1975</v>
      </c>
      <c r="B1104" s="176">
        <v>46067</v>
      </c>
      <c r="C1104" s="172" t="s">
        <v>92</v>
      </c>
      <c r="D1104" s="172" t="s">
        <v>24</v>
      </c>
      <c r="E1104" s="172" t="s">
        <v>56</v>
      </c>
      <c r="F1104" s="172" t="s">
        <v>1213</v>
      </c>
      <c r="G1104" s="172" t="s">
        <v>84</v>
      </c>
      <c r="H1104" s="177">
        <v>1</v>
      </c>
      <c r="I1104" s="178">
        <v>2400</v>
      </c>
      <c r="J1104" s="176">
        <v>46063</v>
      </c>
      <c r="K1104" s="172" t="s">
        <v>93</v>
      </c>
      <c r="L1104" s="172" t="s">
        <v>94</v>
      </c>
      <c r="M1104" s="179">
        <v>0.43</v>
      </c>
      <c r="N1104" s="177"/>
      <c r="O1104" s="177">
        <v>36</v>
      </c>
      <c r="P1104" s="180">
        <v>-120.64</v>
      </c>
    </row>
    <row r="1105" spans="1:16" ht="19.5" hidden="1" customHeight="1">
      <c r="A1105" s="172" t="s">
        <v>1975</v>
      </c>
      <c r="B1105" s="176">
        <v>46067</v>
      </c>
      <c r="C1105" s="172" t="s">
        <v>100</v>
      </c>
      <c r="D1105" s="172" t="s">
        <v>101</v>
      </c>
      <c r="E1105" s="172" t="s">
        <v>56</v>
      </c>
      <c r="F1105" s="172" t="s">
        <v>1213</v>
      </c>
      <c r="G1105" s="172" t="s">
        <v>84</v>
      </c>
      <c r="H1105" s="177">
        <v>1</v>
      </c>
      <c r="I1105" s="178">
        <v>2400</v>
      </c>
      <c r="J1105" s="176">
        <v>46063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836.19</v>
      </c>
    </row>
    <row r="1106" spans="1:16" ht="19.5" hidden="1" customHeight="1">
      <c r="A1106" s="172" t="s">
        <v>1975</v>
      </c>
      <c r="B1106" s="176">
        <v>46067</v>
      </c>
      <c r="C1106" s="172" t="s">
        <v>100</v>
      </c>
      <c r="D1106" s="172" t="s">
        <v>102</v>
      </c>
      <c r="E1106" s="172" t="s">
        <v>56</v>
      </c>
      <c r="F1106" s="172" t="s">
        <v>1213</v>
      </c>
      <c r="G1106" s="172" t="s">
        <v>84</v>
      </c>
      <c r="H1106" s="177">
        <v>1</v>
      </c>
      <c r="I1106" s="178">
        <v>2400</v>
      </c>
      <c r="J1106" s="176">
        <v>46063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8.36</v>
      </c>
    </row>
    <row r="1107" spans="1:16" ht="19.5" hidden="1" customHeight="1">
      <c r="A1107" s="172" t="s">
        <v>1975</v>
      </c>
      <c r="B1107" s="176">
        <v>46067</v>
      </c>
      <c r="C1107" s="172" t="s">
        <v>100</v>
      </c>
      <c r="D1107" s="172" t="s">
        <v>103</v>
      </c>
      <c r="E1107" s="172" t="s">
        <v>56</v>
      </c>
      <c r="F1107" s="172" t="s">
        <v>1213</v>
      </c>
      <c r="G1107" s="172" t="s">
        <v>84</v>
      </c>
      <c r="H1107" s="177">
        <v>1</v>
      </c>
      <c r="I1107" s="178">
        <v>2400</v>
      </c>
      <c r="J1107" s="176">
        <v>46063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1555.45</v>
      </c>
    </row>
    <row r="1108" spans="1:16" ht="19.5" hidden="1" customHeight="1">
      <c r="A1108" s="172" t="s">
        <v>1975</v>
      </c>
      <c r="B1108" s="176">
        <v>46067</v>
      </c>
      <c r="C1108" s="172" t="s">
        <v>104</v>
      </c>
      <c r="D1108" s="172" t="s">
        <v>105</v>
      </c>
      <c r="E1108" s="172" t="s">
        <v>56</v>
      </c>
      <c r="F1108" s="172" t="s">
        <v>1213</v>
      </c>
      <c r="G1108" s="172" t="s">
        <v>84</v>
      </c>
      <c r="H1108" s="177">
        <v>1</v>
      </c>
      <c r="I1108" s="178">
        <v>2400</v>
      </c>
      <c r="J1108" s="176">
        <v>46063</v>
      </c>
      <c r="K1108" s="172" t="s">
        <v>93</v>
      </c>
      <c r="L1108" s="172" t="s">
        <v>94</v>
      </c>
      <c r="M1108" s="179">
        <v>0.43</v>
      </c>
      <c r="N1108" s="177"/>
      <c r="O1108" s="177"/>
      <c r="P1108" s="180">
        <v>-1032</v>
      </c>
    </row>
    <row r="1109" spans="1:16" ht="19.5" hidden="1" customHeight="1">
      <c r="A1109" s="172" t="s">
        <v>1975</v>
      </c>
      <c r="B1109" s="176">
        <v>46067</v>
      </c>
      <c r="C1109" s="172" t="s">
        <v>81</v>
      </c>
      <c r="D1109" s="172" t="s">
        <v>95</v>
      </c>
      <c r="E1109" s="172" t="s">
        <v>56</v>
      </c>
      <c r="F1109" s="172" t="s">
        <v>1213</v>
      </c>
      <c r="G1109" s="172" t="s">
        <v>84</v>
      </c>
      <c r="H1109" s="177">
        <v>1</v>
      </c>
      <c r="I1109" s="178">
        <v>2400</v>
      </c>
      <c r="J1109" s="176">
        <v>46063</v>
      </c>
      <c r="K1109" s="172" t="s">
        <v>93</v>
      </c>
      <c r="L1109" s="172" t="s">
        <v>94</v>
      </c>
      <c r="M1109" s="179">
        <v>0.43</v>
      </c>
      <c r="N1109" s="177"/>
      <c r="O1109" s="177"/>
      <c r="P1109" s="180">
        <v>-18.34</v>
      </c>
    </row>
    <row r="1110" spans="1:16" ht="19.5" hidden="1" customHeight="1">
      <c r="A1110" s="172" t="s">
        <v>1974</v>
      </c>
      <c r="B1110" s="176">
        <v>46067</v>
      </c>
      <c r="C1110" s="172" t="s">
        <v>81</v>
      </c>
      <c r="D1110" s="172" t="s">
        <v>82</v>
      </c>
      <c r="E1110" s="172" t="s">
        <v>58</v>
      </c>
      <c r="F1110" s="172" t="s">
        <v>1300</v>
      </c>
      <c r="G1110" s="172" t="s">
        <v>84</v>
      </c>
      <c r="H1110" s="177">
        <v>1</v>
      </c>
      <c r="I1110" s="178">
        <v>0</v>
      </c>
      <c r="J1110" s="176">
        <v>46060</v>
      </c>
      <c r="K1110" s="172" t="s">
        <v>85</v>
      </c>
      <c r="L1110" s="172" t="s">
        <v>85</v>
      </c>
      <c r="M1110" s="179">
        <v>0</v>
      </c>
      <c r="N1110" s="177"/>
      <c r="O1110" s="177"/>
      <c r="P1110" s="180">
        <v>-20.57</v>
      </c>
    </row>
    <row r="1111" spans="1:16" ht="19.5" hidden="1" customHeight="1">
      <c r="A1111" s="172" t="s">
        <v>1976</v>
      </c>
      <c r="B1111" s="176">
        <v>46067</v>
      </c>
      <c r="C1111" s="172" t="s">
        <v>92</v>
      </c>
      <c r="D1111" s="172" t="s">
        <v>24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2350</v>
      </c>
      <c r="J1111" s="176">
        <v>46063</v>
      </c>
      <c r="K1111" s="172" t="s">
        <v>93</v>
      </c>
      <c r="L1111" s="172" t="s">
        <v>94</v>
      </c>
      <c r="M1111" s="179">
        <v>0.43</v>
      </c>
      <c r="N1111" s="177"/>
      <c r="O1111" s="177">
        <v>36</v>
      </c>
      <c r="P1111" s="180">
        <v>-105.91</v>
      </c>
    </row>
    <row r="1112" spans="1:16" ht="19.5" hidden="1" customHeight="1">
      <c r="A1112" s="172" t="s">
        <v>1976</v>
      </c>
      <c r="B1112" s="176">
        <v>46067</v>
      </c>
      <c r="C1112" s="172" t="s">
        <v>100</v>
      </c>
      <c r="D1112" s="172" t="s">
        <v>101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2350</v>
      </c>
      <c r="J1112" s="176">
        <v>46063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855.24</v>
      </c>
    </row>
    <row r="1113" spans="1:16" ht="19.5" hidden="1" customHeight="1">
      <c r="A1113" s="172" t="s">
        <v>1976</v>
      </c>
      <c r="B1113" s="176">
        <v>46067</v>
      </c>
      <c r="C1113" s="172" t="s">
        <v>100</v>
      </c>
      <c r="D1113" s="172" t="s">
        <v>102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2350</v>
      </c>
      <c r="J1113" s="176">
        <v>46063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8.5500000000000007</v>
      </c>
    </row>
    <row r="1114" spans="1:16" ht="19.5" hidden="1" customHeight="1">
      <c r="A1114" s="172" t="s">
        <v>1976</v>
      </c>
      <c r="B1114" s="176">
        <v>46067</v>
      </c>
      <c r="C1114" s="172" t="s">
        <v>100</v>
      </c>
      <c r="D1114" s="172" t="s">
        <v>103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2350</v>
      </c>
      <c r="J1114" s="176">
        <v>46063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1486.21</v>
      </c>
    </row>
    <row r="1115" spans="1:16" ht="19.5" hidden="1" customHeight="1">
      <c r="A1115" s="172" t="s">
        <v>1976</v>
      </c>
      <c r="B1115" s="176">
        <v>46067</v>
      </c>
      <c r="C1115" s="172" t="s">
        <v>104</v>
      </c>
      <c r="D1115" s="172" t="s">
        <v>105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2350</v>
      </c>
      <c r="J1115" s="176">
        <v>46063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-1010.5</v>
      </c>
    </row>
    <row r="1116" spans="1:16" ht="19.5" hidden="1" customHeight="1">
      <c r="A1116" s="172" t="s">
        <v>1976</v>
      </c>
      <c r="B1116" s="176">
        <v>46067</v>
      </c>
      <c r="C1116" s="172" t="s">
        <v>81</v>
      </c>
      <c r="D1116" s="172" t="s">
        <v>95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2350</v>
      </c>
      <c r="J1116" s="176">
        <v>46063</v>
      </c>
      <c r="K1116" s="172" t="s">
        <v>93</v>
      </c>
      <c r="L1116" s="172" t="s">
        <v>94</v>
      </c>
      <c r="M1116" s="179">
        <v>0.43</v>
      </c>
      <c r="N1116" s="177"/>
      <c r="O1116" s="177"/>
      <c r="P1116" s="180">
        <v>-25</v>
      </c>
    </row>
    <row r="1117" spans="1:16" ht="19.5" hidden="1" customHeight="1">
      <c r="A1117" s="172" t="s">
        <v>1977</v>
      </c>
      <c r="B1117" s="176">
        <v>46067</v>
      </c>
      <c r="C1117" s="172" t="s">
        <v>92</v>
      </c>
      <c r="D1117" s="172" t="s">
        <v>24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2350</v>
      </c>
      <c r="J1117" s="176">
        <v>46066</v>
      </c>
      <c r="K1117" s="172" t="s">
        <v>93</v>
      </c>
      <c r="L1117" s="172" t="s">
        <v>94</v>
      </c>
      <c r="M1117" s="179">
        <v>0.43</v>
      </c>
      <c r="N1117" s="177"/>
      <c r="O1117" s="177">
        <v>36</v>
      </c>
      <c r="P1117" s="180">
        <v>-105.91</v>
      </c>
    </row>
    <row r="1118" spans="1:16" ht="19.5" hidden="1" customHeight="1">
      <c r="A1118" s="172" t="s">
        <v>1977</v>
      </c>
      <c r="B1118" s="176">
        <v>46067</v>
      </c>
      <c r="C1118" s="172" t="s">
        <v>100</v>
      </c>
      <c r="D1118" s="172" t="s">
        <v>101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2350</v>
      </c>
      <c r="J1118" s="176">
        <v>46066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1017.11</v>
      </c>
    </row>
    <row r="1119" spans="1:16" ht="19.5" hidden="1" customHeight="1">
      <c r="A1119" s="172" t="s">
        <v>1977</v>
      </c>
      <c r="B1119" s="176">
        <v>46067</v>
      </c>
      <c r="C1119" s="172" t="s">
        <v>100</v>
      </c>
      <c r="D1119" s="172" t="s">
        <v>102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2350</v>
      </c>
      <c r="J1119" s="176">
        <v>46066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10.17</v>
      </c>
    </row>
    <row r="1120" spans="1:16" ht="19.5" hidden="1" customHeight="1">
      <c r="A1120" s="172" t="s">
        <v>1977</v>
      </c>
      <c r="B1120" s="176">
        <v>46067</v>
      </c>
      <c r="C1120" s="172" t="s">
        <v>100</v>
      </c>
      <c r="D1120" s="172" t="s">
        <v>103</v>
      </c>
      <c r="E1120" s="172" t="s">
        <v>43</v>
      </c>
      <c r="F1120" s="172" t="s">
        <v>125</v>
      </c>
      <c r="G1120" s="172" t="s">
        <v>84</v>
      </c>
      <c r="H1120" s="177">
        <v>1</v>
      </c>
      <c r="I1120" s="178">
        <v>2350</v>
      </c>
      <c r="J1120" s="176">
        <v>46066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1322.72</v>
      </c>
    </row>
    <row r="1121" spans="1:16" ht="19.5" hidden="1" customHeight="1">
      <c r="A1121" s="172" t="s">
        <v>1977</v>
      </c>
      <c r="B1121" s="176">
        <v>46067</v>
      </c>
      <c r="C1121" s="172" t="s">
        <v>104</v>
      </c>
      <c r="D1121" s="172" t="s">
        <v>105</v>
      </c>
      <c r="E1121" s="172" t="s">
        <v>43</v>
      </c>
      <c r="F1121" s="172" t="s">
        <v>125</v>
      </c>
      <c r="G1121" s="172" t="s">
        <v>84</v>
      </c>
      <c r="H1121" s="177">
        <v>1</v>
      </c>
      <c r="I1121" s="178">
        <v>2350</v>
      </c>
      <c r="J1121" s="176">
        <v>46066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-1010.5</v>
      </c>
    </row>
    <row r="1122" spans="1:16" ht="19.5" hidden="1" customHeight="1">
      <c r="A1122" s="172" t="s">
        <v>1977</v>
      </c>
      <c r="B1122" s="176">
        <v>46067</v>
      </c>
      <c r="C1122" s="172" t="s">
        <v>81</v>
      </c>
      <c r="D1122" s="172" t="s">
        <v>95</v>
      </c>
      <c r="E1122" s="172" t="s">
        <v>43</v>
      </c>
      <c r="F1122" s="172" t="s">
        <v>125</v>
      </c>
      <c r="G1122" s="172" t="s">
        <v>84</v>
      </c>
      <c r="H1122" s="177">
        <v>1</v>
      </c>
      <c r="I1122" s="178">
        <v>2350</v>
      </c>
      <c r="J1122" s="176">
        <v>46066</v>
      </c>
      <c r="K1122" s="172" t="s">
        <v>93</v>
      </c>
      <c r="L1122" s="172" t="s">
        <v>94</v>
      </c>
      <c r="M1122" s="179">
        <v>0.43</v>
      </c>
      <c r="N1122" s="177"/>
      <c r="O1122" s="177"/>
      <c r="P1122" s="180">
        <v>-16.510000000000002</v>
      </c>
    </row>
    <row r="1123" spans="1:16" ht="19.5" hidden="1" customHeight="1">
      <c r="A1123" s="172" t="s">
        <v>1878</v>
      </c>
      <c r="B1123" s="176">
        <v>46067</v>
      </c>
      <c r="C1123" s="172" t="s">
        <v>81</v>
      </c>
      <c r="D1123" s="172" t="s">
        <v>82</v>
      </c>
      <c r="E1123" s="172" t="s">
        <v>40</v>
      </c>
      <c r="F1123" s="172" t="s">
        <v>197</v>
      </c>
      <c r="G1123" s="172" t="s">
        <v>84</v>
      </c>
      <c r="H1123" s="177">
        <v>1</v>
      </c>
      <c r="I1123" s="178">
        <v>0</v>
      </c>
      <c r="J1123" s="176">
        <v>46065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18.48</v>
      </c>
    </row>
    <row r="1124" spans="1:16" ht="19.5" hidden="1" customHeight="1">
      <c r="A1124" s="172" t="s">
        <v>1978</v>
      </c>
      <c r="B1124" s="176">
        <v>46067</v>
      </c>
      <c r="C1124" s="172" t="s">
        <v>92</v>
      </c>
      <c r="D1124" s="172" t="s">
        <v>24</v>
      </c>
      <c r="E1124" s="172" t="s">
        <v>58</v>
      </c>
      <c r="F1124" s="172" t="s">
        <v>1300</v>
      </c>
      <c r="G1124" s="172" t="s">
        <v>84</v>
      </c>
      <c r="H1124" s="177">
        <v>1</v>
      </c>
      <c r="I1124" s="178">
        <v>0</v>
      </c>
      <c r="J1124" s="176">
        <v>46058</v>
      </c>
      <c r="K1124" s="172" t="s">
        <v>93</v>
      </c>
      <c r="L1124" s="172" t="s">
        <v>94</v>
      </c>
      <c r="M1124" s="179">
        <v>0</v>
      </c>
      <c r="N1124" s="177"/>
      <c r="O1124" s="177">
        <v>39</v>
      </c>
      <c r="P1124" s="180">
        <v>-56.94</v>
      </c>
    </row>
    <row r="1125" spans="1:16" ht="19.5" hidden="1" customHeight="1">
      <c r="A1125" s="172" t="s">
        <v>1978</v>
      </c>
      <c r="B1125" s="176">
        <v>46067</v>
      </c>
      <c r="C1125" s="172" t="s">
        <v>81</v>
      </c>
      <c r="D1125" s="172" t="s">
        <v>95</v>
      </c>
      <c r="E1125" s="172" t="s">
        <v>58</v>
      </c>
      <c r="F1125" s="172" t="s">
        <v>1300</v>
      </c>
      <c r="G1125" s="172" t="s">
        <v>84</v>
      </c>
      <c r="H1125" s="177">
        <v>1</v>
      </c>
      <c r="I1125" s="178">
        <v>0</v>
      </c>
      <c r="J1125" s="176">
        <v>46058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-13.65</v>
      </c>
    </row>
    <row r="1126" spans="1:16" ht="19.5" hidden="1" customHeight="1">
      <c r="A1126" s="172" t="s">
        <v>1978</v>
      </c>
      <c r="B1126" s="176">
        <v>46067</v>
      </c>
      <c r="C1126" s="172" t="s">
        <v>92</v>
      </c>
      <c r="D1126" s="172" t="s">
        <v>96</v>
      </c>
      <c r="E1126" s="172" t="s">
        <v>58</v>
      </c>
      <c r="F1126" s="172" t="s">
        <v>1300</v>
      </c>
      <c r="G1126" s="172" t="s">
        <v>84</v>
      </c>
      <c r="H1126" s="177">
        <v>1</v>
      </c>
      <c r="I1126" s="178">
        <v>0</v>
      </c>
      <c r="J1126" s="176">
        <v>46058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0</v>
      </c>
    </row>
    <row r="1127" spans="1:16" ht="19.5" hidden="1" customHeight="1">
      <c r="A1127" s="172" t="s">
        <v>1978</v>
      </c>
      <c r="B1127" s="176">
        <v>46067</v>
      </c>
      <c r="C1127" s="172" t="s">
        <v>92</v>
      </c>
      <c r="D1127" s="172" t="s">
        <v>97</v>
      </c>
      <c r="E1127" s="172" t="s">
        <v>58</v>
      </c>
      <c r="F1127" s="172" t="s">
        <v>1300</v>
      </c>
      <c r="G1127" s="172" t="s">
        <v>84</v>
      </c>
      <c r="H1127" s="177">
        <v>1</v>
      </c>
      <c r="I1127" s="178">
        <v>0</v>
      </c>
      <c r="J1127" s="176">
        <v>46058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-56.94</v>
      </c>
    </row>
    <row r="1128" spans="1:16" ht="19.5" hidden="1" customHeight="1">
      <c r="A1128" s="172" t="s">
        <v>1978</v>
      </c>
      <c r="B1128" s="176">
        <v>46067</v>
      </c>
      <c r="C1128" s="172" t="s">
        <v>81</v>
      </c>
      <c r="D1128" s="172" t="s">
        <v>98</v>
      </c>
      <c r="E1128" s="172" t="s">
        <v>58</v>
      </c>
      <c r="F1128" s="172" t="s">
        <v>1300</v>
      </c>
      <c r="G1128" s="172" t="s">
        <v>84</v>
      </c>
      <c r="H1128" s="177">
        <v>1</v>
      </c>
      <c r="I1128" s="178">
        <v>0</v>
      </c>
      <c r="J1128" s="176">
        <v>46058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-15</v>
      </c>
    </row>
    <row r="1129" spans="1:16" ht="19.5" hidden="1" customHeight="1">
      <c r="A1129" s="172" t="s">
        <v>1977</v>
      </c>
      <c r="B1129" s="176">
        <v>46067</v>
      </c>
      <c r="C1129" s="172" t="s">
        <v>81</v>
      </c>
      <c r="D1129" s="172" t="s">
        <v>82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0</v>
      </c>
      <c r="J1129" s="176">
        <v>46066</v>
      </c>
      <c r="K1129" s="172" t="s">
        <v>85</v>
      </c>
      <c r="L1129" s="172" t="s">
        <v>85</v>
      </c>
      <c r="M1129" s="179">
        <v>0</v>
      </c>
      <c r="N1129" s="177"/>
      <c r="O1129" s="177"/>
      <c r="P1129" s="180">
        <v>-19.329999999999998</v>
      </c>
    </row>
    <row r="1130" spans="1:16" ht="19.5" hidden="1" customHeight="1">
      <c r="A1130" s="172" t="s">
        <v>1979</v>
      </c>
      <c r="B1130" s="176">
        <v>46067</v>
      </c>
      <c r="C1130" s="172" t="s">
        <v>92</v>
      </c>
      <c r="D1130" s="172" t="s">
        <v>24</v>
      </c>
      <c r="E1130" s="172" t="s">
        <v>57</v>
      </c>
      <c r="F1130" s="172" t="s">
        <v>1263</v>
      </c>
      <c r="G1130" s="172" t="s">
        <v>84</v>
      </c>
      <c r="H1130" s="177">
        <v>1</v>
      </c>
      <c r="I1130" s="178">
        <v>2400</v>
      </c>
      <c r="J1130" s="176">
        <v>46066</v>
      </c>
      <c r="K1130" s="172" t="s">
        <v>93</v>
      </c>
      <c r="L1130" s="172" t="s">
        <v>94</v>
      </c>
      <c r="M1130" s="179">
        <v>0.43</v>
      </c>
      <c r="N1130" s="177"/>
      <c r="O1130" s="177">
        <v>36</v>
      </c>
      <c r="P1130" s="180">
        <v>-120.64</v>
      </c>
    </row>
    <row r="1131" spans="1:16" ht="19.5" hidden="1" customHeight="1">
      <c r="A1131" s="172" t="s">
        <v>1979</v>
      </c>
      <c r="B1131" s="176">
        <v>46067</v>
      </c>
      <c r="C1131" s="172" t="s">
        <v>100</v>
      </c>
      <c r="D1131" s="172" t="s">
        <v>101</v>
      </c>
      <c r="E1131" s="172" t="s">
        <v>57</v>
      </c>
      <c r="F1131" s="172" t="s">
        <v>1263</v>
      </c>
      <c r="G1131" s="172" t="s">
        <v>84</v>
      </c>
      <c r="H1131" s="177">
        <v>1</v>
      </c>
      <c r="I1131" s="178">
        <v>2400</v>
      </c>
      <c r="J1131" s="176">
        <v>46066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1181.82</v>
      </c>
    </row>
    <row r="1132" spans="1:16" ht="19.5" hidden="1" customHeight="1">
      <c r="A1132" s="172" t="s">
        <v>1979</v>
      </c>
      <c r="B1132" s="176">
        <v>46067</v>
      </c>
      <c r="C1132" s="172" t="s">
        <v>100</v>
      </c>
      <c r="D1132" s="172" t="s">
        <v>102</v>
      </c>
      <c r="E1132" s="172" t="s">
        <v>57</v>
      </c>
      <c r="F1132" s="172" t="s">
        <v>1263</v>
      </c>
      <c r="G1132" s="172" t="s">
        <v>84</v>
      </c>
      <c r="H1132" s="177">
        <v>1</v>
      </c>
      <c r="I1132" s="178">
        <v>2400</v>
      </c>
      <c r="J1132" s="176">
        <v>46066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11.82</v>
      </c>
    </row>
    <row r="1133" spans="1:16" ht="19.5" hidden="1" customHeight="1">
      <c r="A1133" s="172" t="s">
        <v>1979</v>
      </c>
      <c r="B1133" s="176">
        <v>46067</v>
      </c>
      <c r="C1133" s="172" t="s">
        <v>100</v>
      </c>
      <c r="D1133" s="172" t="s">
        <v>103</v>
      </c>
      <c r="E1133" s="172" t="s">
        <v>57</v>
      </c>
      <c r="F1133" s="172" t="s">
        <v>1263</v>
      </c>
      <c r="G1133" s="172" t="s">
        <v>84</v>
      </c>
      <c r="H1133" s="177">
        <v>1</v>
      </c>
      <c r="I1133" s="178">
        <v>2400</v>
      </c>
      <c r="J1133" s="176">
        <v>46066</v>
      </c>
      <c r="K1133" s="172" t="s">
        <v>93</v>
      </c>
      <c r="L1133" s="172" t="s">
        <v>94</v>
      </c>
      <c r="M1133" s="179">
        <v>0</v>
      </c>
      <c r="N1133" s="177"/>
      <c r="O1133" s="177"/>
      <c r="P1133" s="180">
        <v>1206.3599999999999</v>
      </c>
    </row>
    <row r="1134" spans="1:16" ht="19.5" hidden="1" customHeight="1">
      <c r="A1134" s="172" t="s">
        <v>1979</v>
      </c>
      <c r="B1134" s="176">
        <v>46067</v>
      </c>
      <c r="C1134" s="172" t="s">
        <v>104</v>
      </c>
      <c r="D1134" s="172" t="s">
        <v>105</v>
      </c>
      <c r="E1134" s="172" t="s">
        <v>57</v>
      </c>
      <c r="F1134" s="172" t="s">
        <v>1263</v>
      </c>
      <c r="G1134" s="172" t="s">
        <v>84</v>
      </c>
      <c r="H1134" s="177">
        <v>1</v>
      </c>
      <c r="I1134" s="178">
        <v>2400</v>
      </c>
      <c r="J1134" s="176">
        <v>46066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-1032</v>
      </c>
    </row>
    <row r="1135" spans="1:16" ht="19.5" hidden="1" customHeight="1">
      <c r="A1135" s="172" t="s">
        <v>1979</v>
      </c>
      <c r="B1135" s="176">
        <v>46067</v>
      </c>
      <c r="C1135" s="172" t="s">
        <v>81</v>
      </c>
      <c r="D1135" s="172" t="s">
        <v>95</v>
      </c>
      <c r="E1135" s="172" t="s">
        <v>57</v>
      </c>
      <c r="F1135" s="172" t="s">
        <v>1263</v>
      </c>
      <c r="G1135" s="172" t="s">
        <v>84</v>
      </c>
      <c r="H1135" s="177">
        <v>1</v>
      </c>
      <c r="I1135" s="178">
        <v>2400</v>
      </c>
      <c r="J1135" s="176">
        <v>46066</v>
      </c>
      <c r="K1135" s="172" t="s">
        <v>93</v>
      </c>
      <c r="L1135" s="172" t="s">
        <v>94</v>
      </c>
      <c r="M1135" s="179">
        <v>0.43</v>
      </c>
      <c r="N1135" s="177"/>
      <c r="O1135" s="177"/>
      <c r="P1135" s="180">
        <v>-13.75</v>
      </c>
    </row>
    <row r="1136" spans="1:16" ht="19.5" hidden="1" customHeight="1">
      <c r="A1136" s="172" t="s">
        <v>1980</v>
      </c>
      <c r="B1136" s="176">
        <v>46067</v>
      </c>
      <c r="C1136" s="172" t="s">
        <v>92</v>
      </c>
      <c r="D1136" s="172" t="s">
        <v>24</v>
      </c>
      <c r="E1136" s="172" t="s">
        <v>43</v>
      </c>
      <c r="F1136" s="172" t="s">
        <v>125</v>
      </c>
      <c r="G1136" s="172" t="s">
        <v>84</v>
      </c>
      <c r="H1136" s="177">
        <v>1</v>
      </c>
      <c r="I1136" s="178">
        <v>0</v>
      </c>
      <c r="J1136" s="176">
        <v>46060</v>
      </c>
      <c r="K1136" s="172" t="s">
        <v>93</v>
      </c>
      <c r="L1136" s="172" t="s">
        <v>94</v>
      </c>
      <c r="M1136" s="179">
        <v>0</v>
      </c>
      <c r="N1136" s="177"/>
      <c r="O1136" s="177">
        <v>39</v>
      </c>
      <c r="P1136" s="180">
        <v>-46.77</v>
      </c>
    </row>
    <row r="1137" spans="1:16" ht="19.5" hidden="1" customHeight="1">
      <c r="A1137" s="172" t="s">
        <v>1980</v>
      </c>
      <c r="B1137" s="176">
        <v>46067</v>
      </c>
      <c r="C1137" s="172" t="s">
        <v>81</v>
      </c>
      <c r="D1137" s="172" t="s">
        <v>95</v>
      </c>
      <c r="E1137" s="172" t="s">
        <v>43</v>
      </c>
      <c r="F1137" s="172" t="s">
        <v>125</v>
      </c>
      <c r="G1137" s="172" t="s">
        <v>84</v>
      </c>
      <c r="H1137" s="177">
        <v>1</v>
      </c>
      <c r="I1137" s="178">
        <v>0</v>
      </c>
      <c r="J1137" s="176">
        <v>46060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-13.21</v>
      </c>
    </row>
    <row r="1138" spans="1:16" ht="19.5" hidden="1" customHeight="1">
      <c r="A1138" s="172" t="s">
        <v>1980</v>
      </c>
      <c r="B1138" s="176">
        <v>46067</v>
      </c>
      <c r="C1138" s="172" t="s">
        <v>92</v>
      </c>
      <c r="D1138" s="172" t="s">
        <v>96</v>
      </c>
      <c r="E1138" s="172" t="s">
        <v>43</v>
      </c>
      <c r="F1138" s="172" t="s">
        <v>125</v>
      </c>
      <c r="G1138" s="172" t="s">
        <v>84</v>
      </c>
      <c r="H1138" s="177">
        <v>1</v>
      </c>
      <c r="I1138" s="178">
        <v>0</v>
      </c>
      <c r="J1138" s="176">
        <v>46060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0</v>
      </c>
    </row>
    <row r="1139" spans="1:16" ht="19.5" hidden="1" customHeight="1">
      <c r="A1139" s="172" t="s">
        <v>1980</v>
      </c>
      <c r="B1139" s="176">
        <v>46067</v>
      </c>
      <c r="C1139" s="172" t="s">
        <v>92</v>
      </c>
      <c r="D1139" s="172" t="s">
        <v>97</v>
      </c>
      <c r="E1139" s="172" t="s">
        <v>43</v>
      </c>
      <c r="F1139" s="172" t="s">
        <v>125</v>
      </c>
      <c r="G1139" s="172" t="s">
        <v>84</v>
      </c>
      <c r="H1139" s="177">
        <v>1</v>
      </c>
      <c r="I1139" s="178">
        <v>0</v>
      </c>
      <c r="J1139" s="176">
        <v>46060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-46.77</v>
      </c>
    </row>
    <row r="1140" spans="1:16" ht="19.5" hidden="1" customHeight="1">
      <c r="A1140" s="172" t="s">
        <v>1980</v>
      </c>
      <c r="B1140" s="176">
        <v>46067</v>
      </c>
      <c r="C1140" s="172" t="s">
        <v>81</v>
      </c>
      <c r="D1140" s="172" t="s">
        <v>98</v>
      </c>
      <c r="E1140" s="172" t="s">
        <v>43</v>
      </c>
      <c r="F1140" s="172" t="s">
        <v>125</v>
      </c>
      <c r="G1140" s="172" t="s">
        <v>84</v>
      </c>
      <c r="H1140" s="177">
        <v>1</v>
      </c>
      <c r="I1140" s="178">
        <v>0</v>
      </c>
      <c r="J1140" s="176">
        <v>46060</v>
      </c>
      <c r="K1140" s="172" t="s">
        <v>93</v>
      </c>
      <c r="L1140" s="172" t="s">
        <v>94</v>
      </c>
      <c r="M1140" s="179">
        <v>0</v>
      </c>
      <c r="N1140" s="177"/>
      <c r="O1140" s="177"/>
      <c r="P1140" s="180">
        <v>-15</v>
      </c>
    </row>
    <row r="1141" spans="1:16" ht="19.5" hidden="1" customHeight="1">
      <c r="A1141" s="172" t="s">
        <v>1979</v>
      </c>
      <c r="B1141" s="176">
        <v>46067</v>
      </c>
      <c r="C1141" s="172" t="s">
        <v>81</v>
      </c>
      <c r="D1141" s="172" t="s">
        <v>82</v>
      </c>
      <c r="E1141" s="172" t="s">
        <v>57</v>
      </c>
      <c r="F1141" s="172" t="s">
        <v>1263</v>
      </c>
      <c r="G1141" s="172" t="s">
        <v>84</v>
      </c>
      <c r="H1141" s="177">
        <v>1</v>
      </c>
      <c r="I1141" s="178">
        <v>0</v>
      </c>
      <c r="J1141" s="176">
        <v>46066</v>
      </c>
      <c r="K1141" s="172" t="s">
        <v>85</v>
      </c>
      <c r="L1141" s="172" t="s">
        <v>85</v>
      </c>
      <c r="M1141" s="179">
        <v>0</v>
      </c>
      <c r="N1141" s="177"/>
      <c r="O1141" s="177"/>
      <c r="P1141" s="180">
        <v>-22.45</v>
      </c>
    </row>
    <row r="1142" spans="1:16" ht="19.5" hidden="1" customHeight="1">
      <c r="A1142" s="172" t="s">
        <v>1672</v>
      </c>
      <c r="B1142" s="176">
        <v>46067</v>
      </c>
      <c r="C1142" s="172" t="s">
        <v>166</v>
      </c>
      <c r="D1142" s="172" t="s">
        <v>167</v>
      </c>
      <c r="E1142" s="172" t="s">
        <v>52</v>
      </c>
      <c r="F1142" s="172" t="s">
        <v>90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-834.29</v>
      </c>
    </row>
    <row r="1143" spans="1:16" ht="19.5" hidden="1" customHeight="1">
      <c r="A1143" s="172" t="s">
        <v>1672</v>
      </c>
      <c r="B1143" s="176">
        <v>46067</v>
      </c>
      <c r="C1143" s="172" t="s">
        <v>166</v>
      </c>
      <c r="D1143" s="172" t="s">
        <v>102</v>
      </c>
      <c r="E1143" s="172" t="s">
        <v>52</v>
      </c>
      <c r="F1143" s="172" t="s">
        <v>90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-8.34</v>
      </c>
    </row>
    <row r="1144" spans="1:16" ht="19.5" hidden="1" customHeight="1">
      <c r="A1144" s="172" t="s">
        <v>1672</v>
      </c>
      <c r="B1144" s="176">
        <v>46067</v>
      </c>
      <c r="C1144" s="172" t="s">
        <v>166</v>
      </c>
      <c r="D1144" s="172" t="s">
        <v>103</v>
      </c>
      <c r="E1144" s="172" t="s">
        <v>52</v>
      </c>
      <c r="F1144" s="172" t="s">
        <v>90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-1307.3699999999999</v>
      </c>
    </row>
    <row r="1145" spans="1:16" ht="19.5" hidden="1" customHeight="1">
      <c r="A1145" s="172" t="s">
        <v>1672</v>
      </c>
      <c r="B1145" s="176">
        <v>46067</v>
      </c>
      <c r="C1145" s="172" t="s">
        <v>104</v>
      </c>
      <c r="D1145" s="172" t="s">
        <v>168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-2150</v>
      </c>
      <c r="J1145" s="176">
        <v>46056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924.5</v>
      </c>
    </row>
    <row r="1146" spans="1:16" ht="19.5" hidden="1" customHeight="1">
      <c r="A1146" s="172" t="s">
        <v>1672</v>
      </c>
      <c r="B1146" s="176">
        <v>46067</v>
      </c>
      <c r="C1146" s="172" t="s">
        <v>81</v>
      </c>
      <c r="D1146" s="172" t="s">
        <v>82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0</v>
      </c>
      <c r="J1146" s="176">
        <v>46056</v>
      </c>
      <c r="K1146" s="172" t="s">
        <v>85</v>
      </c>
      <c r="L1146" s="172" t="s">
        <v>85</v>
      </c>
      <c r="M1146" s="179">
        <v>0</v>
      </c>
      <c r="N1146" s="177"/>
      <c r="O1146" s="177"/>
      <c r="P1146" s="180">
        <v>15.85</v>
      </c>
    </row>
    <row r="1147" spans="1:16" ht="19.5" hidden="1" customHeight="1">
      <c r="A1147" s="172" t="s">
        <v>1981</v>
      </c>
      <c r="B1147" s="176">
        <v>46067</v>
      </c>
      <c r="C1147" s="172" t="s">
        <v>81</v>
      </c>
      <c r="D1147" s="172" t="s">
        <v>82</v>
      </c>
      <c r="E1147" s="172" t="s">
        <v>58</v>
      </c>
      <c r="F1147" s="172" t="s">
        <v>1300</v>
      </c>
      <c r="G1147" s="172" t="s">
        <v>84</v>
      </c>
      <c r="H1147" s="177">
        <v>1</v>
      </c>
      <c r="I1147" s="178">
        <v>0</v>
      </c>
      <c r="J1147" s="176">
        <v>46067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-24.07</v>
      </c>
    </row>
    <row r="1148" spans="1:16" ht="19.5" hidden="1" customHeight="1">
      <c r="A1148" s="172" t="s">
        <v>1982</v>
      </c>
      <c r="B1148" s="176">
        <v>46067</v>
      </c>
      <c r="C1148" s="172" t="s">
        <v>92</v>
      </c>
      <c r="D1148" s="172" t="s">
        <v>24</v>
      </c>
      <c r="E1148" s="172" t="s">
        <v>43</v>
      </c>
      <c r="F1148" s="172" t="s">
        <v>125</v>
      </c>
      <c r="G1148" s="172" t="s">
        <v>84</v>
      </c>
      <c r="H1148" s="177">
        <v>1</v>
      </c>
      <c r="I1148" s="178">
        <v>2350</v>
      </c>
      <c r="J1148" s="176">
        <v>46066</v>
      </c>
      <c r="K1148" s="172" t="s">
        <v>93</v>
      </c>
      <c r="L1148" s="172" t="s">
        <v>94</v>
      </c>
      <c r="M1148" s="179">
        <v>0.43</v>
      </c>
      <c r="N1148" s="177"/>
      <c r="O1148" s="177">
        <v>36</v>
      </c>
      <c r="P1148" s="180">
        <v>-105.91</v>
      </c>
    </row>
    <row r="1149" spans="1:16" ht="19.5" hidden="1" customHeight="1">
      <c r="A1149" s="172" t="s">
        <v>1982</v>
      </c>
      <c r="B1149" s="176">
        <v>46067</v>
      </c>
      <c r="C1149" s="172" t="s">
        <v>100</v>
      </c>
      <c r="D1149" s="172" t="s">
        <v>101</v>
      </c>
      <c r="E1149" s="172" t="s">
        <v>43</v>
      </c>
      <c r="F1149" s="172" t="s">
        <v>125</v>
      </c>
      <c r="G1149" s="172" t="s">
        <v>84</v>
      </c>
      <c r="H1149" s="177">
        <v>1</v>
      </c>
      <c r="I1149" s="178">
        <v>2350</v>
      </c>
      <c r="J1149" s="176">
        <v>46066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1106.9100000000001</v>
      </c>
    </row>
    <row r="1150" spans="1:16" ht="19.5" hidden="1" customHeight="1">
      <c r="A1150" s="172" t="s">
        <v>1982</v>
      </c>
      <c r="B1150" s="176">
        <v>46067</v>
      </c>
      <c r="C1150" s="172" t="s">
        <v>100</v>
      </c>
      <c r="D1150" s="172" t="s">
        <v>102</v>
      </c>
      <c r="E1150" s="172" t="s">
        <v>43</v>
      </c>
      <c r="F1150" s="172" t="s">
        <v>125</v>
      </c>
      <c r="G1150" s="172" t="s">
        <v>84</v>
      </c>
      <c r="H1150" s="177">
        <v>1</v>
      </c>
      <c r="I1150" s="178">
        <v>2350</v>
      </c>
      <c r="J1150" s="176">
        <v>46066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0</v>
      </c>
    </row>
    <row r="1151" spans="1:16" ht="19.5" hidden="1" customHeight="1">
      <c r="A1151" s="172" t="s">
        <v>1982</v>
      </c>
      <c r="B1151" s="176">
        <v>46067</v>
      </c>
      <c r="C1151" s="172" t="s">
        <v>100</v>
      </c>
      <c r="D1151" s="172" t="s">
        <v>103</v>
      </c>
      <c r="E1151" s="172" t="s">
        <v>43</v>
      </c>
      <c r="F1151" s="172" t="s">
        <v>125</v>
      </c>
      <c r="G1151" s="172" t="s">
        <v>84</v>
      </c>
      <c r="H1151" s="177">
        <v>1</v>
      </c>
      <c r="I1151" s="178">
        <v>2350</v>
      </c>
      <c r="J1151" s="176">
        <v>46066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1243.0899999999999</v>
      </c>
    </row>
    <row r="1152" spans="1:16" ht="19.5" hidden="1" customHeight="1">
      <c r="A1152" s="172" t="s">
        <v>1982</v>
      </c>
      <c r="B1152" s="176">
        <v>46067</v>
      </c>
      <c r="C1152" s="172" t="s">
        <v>104</v>
      </c>
      <c r="D1152" s="172" t="s">
        <v>105</v>
      </c>
      <c r="E1152" s="172" t="s">
        <v>43</v>
      </c>
      <c r="F1152" s="172" t="s">
        <v>125</v>
      </c>
      <c r="G1152" s="172" t="s">
        <v>84</v>
      </c>
      <c r="H1152" s="177">
        <v>1</v>
      </c>
      <c r="I1152" s="178">
        <v>2350</v>
      </c>
      <c r="J1152" s="176">
        <v>46066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-1010.5</v>
      </c>
    </row>
    <row r="1153" spans="1:16" ht="19.5" hidden="1" customHeight="1">
      <c r="A1153" s="172" t="s">
        <v>1982</v>
      </c>
      <c r="B1153" s="176">
        <v>46067</v>
      </c>
      <c r="C1153" s="172" t="s">
        <v>81</v>
      </c>
      <c r="D1153" s="172" t="s">
        <v>95</v>
      </c>
      <c r="E1153" s="172" t="s">
        <v>43</v>
      </c>
      <c r="F1153" s="172" t="s">
        <v>125</v>
      </c>
      <c r="G1153" s="172" t="s">
        <v>84</v>
      </c>
      <c r="H1153" s="177">
        <v>1</v>
      </c>
      <c r="I1153" s="178">
        <v>2350</v>
      </c>
      <c r="J1153" s="176">
        <v>46066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-12.19</v>
      </c>
    </row>
    <row r="1154" spans="1:16" ht="19.5" hidden="1" customHeight="1">
      <c r="A1154" s="172" t="s">
        <v>1983</v>
      </c>
      <c r="B1154" s="176">
        <v>46067</v>
      </c>
      <c r="C1154" s="172" t="s">
        <v>92</v>
      </c>
      <c r="D1154" s="172" t="s">
        <v>24</v>
      </c>
      <c r="E1154" s="172" t="s">
        <v>42</v>
      </c>
      <c r="F1154" s="172" t="s">
        <v>89</v>
      </c>
      <c r="G1154" s="172" t="s">
        <v>84</v>
      </c>
      <c r="H1154" s="177">
        <v>1</v>
      </c>
      <c r="I1154" s="178">
        <v>0</v>
      </c>
      <c r="J1154" s="176">
        <v>46061</v>
      </c>
      <c r="K1154" s="172" t="s">
        <v>93</v>
      </c>
      <c r="L1154" s="172" t="s">
        <v>94</v>
      </c>
      <c r="M1154" s="179">
        <v>0</v>
      </c>
      <c r="N1154" s="177"/>
      <c r="O1154" s="177">
        <v>39</v>
      </c>
      <c r="P1154" s="180">
        <v>-46.77</v>
      </c>
    </row>
    <row r="1155" spans="1:16" ht="19.5" hidden="1" customHeight="1">
      <c r="A1155" s="172" t="s">
        <v>1983</v>
      </c>
      <c r="B1155" s="176">
        <v>46067</v>
      </c>
      <c r="C1155" s="172" t="s">
        <v>81</v>
      </c>
      <c r="D1155" s="172" t="s">
        <v>95</v>
      </c>
      <c r="E1155" s="172" t="s">
        <v>42</v>
      </c>
      <c r="F1155" s="172" t="s">
        <v>89</v>
      </c>
      <c r="G1155" s="172" t="s">
        <v>84</v>
      </c>
      <c r="H1155" s="177">
        <v>1</v>
      </c>
      <c r="I1155" s="178">
        <v>0</v>
      </c>
      <c r="J1155" s="176">
        <v>46061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-11.97</v>
      </c>
    </row>
    <row r="1156" spans="1:16" ht="19.5" hidden="1" customHeight="1">
      <c r="A1156" s="172" t="s">
        <v>1983</v>
      </c>
      <c r="B1156" s="176">
        <v>46067</v>
      </c>
      <c r="C1156" s="172" t="s">
        <v>92</v>
      </c>
      <c r="D1156" s="172" t="s">
        <v>96</v>
      </c>
      <c r="E1156" s="172" t="s">
        <v>42</v>
      </c>
      <c r="F1156" s="172" t="s">
        <v>89</v>
      </c>
      <c r="G1156" s="172" t="s">
        <v>84</v>
      </c>
      <c r="H1156" s="177">
        <v>1</v>
      </c>
      <c r="I1156" s="178">
        <v>0</v>
      </c>
      <c r="J1156" s="176">
        <v>46061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0</v>
      </c>
    </row>
    <row r="1157" spans="1:16" ht="19.5" hidden="1" customHeight="1">
      <c r="A1157" s="172" t="s">
        <v>1983</v>
      </c>
      <c r="B1157" s="176">
        <v>46067</v>
      </c>
      <c r="C1157" s="172" t="s">
        <v>92</v>
      </c>
      <c r="D1157" s="172" t="s">
        <v>97</v>
      </c>
      <c r="E1157" s="172" t="s">
        <v>42</v>
      </c>
      <c r="F1157" s="172" t="s">
        <v>89</v>
      </c>
      <c r="G1157" s="172" t="s">
        <v>84</v>
      </c>
      <c r="H1157" s="177">
        <v>1</v>
      </c>
      <c r="I1157" s="178">
        <v>0</v>
      </c>
      <c r="J1157" s="176">
        <v>46061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-46.77</v>
      </c>
    </row>
    <row r="1158" spans="1:16" ht="19.5" hidden="1" customHeight="1">
      <c r="A1158" s="172" t="s">
        <v>1983</v>
      </c>
      <c r="B1158" s="176">
        <v>46067</v>
      </c>
      <c r="C1158" s="172" t="s">
        <v>81</v>
      </c>
      <c r="D1158" s="172" t="s">
        <v>98</v>
      </c>
      <c r="E1158" s="172" t="s">
        <v>42</v>
      </c>
      <c r="F1158" s="172" t="s">
        <v>89</v>
      </c>
      <c r="G1158" s="172" t="s">
        <v>84</v>
      </c>
      <c r="H1158" s="177">
        <v>1</v>
      </c>
      <c r="I1158" s="178">
        <v>0</v>
      </c>
      <c r="J1158" s="176">
        <v>46061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-15</v>
      </c>
    </row>
    <row r="1159" spans="1:16" ht="19.5" hidden="1" customHeight="1">
      <c r="A1159" s="172" t="s">
        <v>1984</v>
      </c>
      <c r="B1159" s="176">
        <v>46067</v>
      </c>
      <c r="C1159" s="172" t="s">
        <v>81</v>
      </c>
      <c r="D1159" s="172" t="s">
        <v>82</v>
      </c>
      <c r="E1159" s="172" t="s">
        <v>52</v>
      </c>
      <c r="F1159" s="172" t="s">
        <v>90</v>
      </c>
      <c r="G1159" s="172" t="s">
        <v>84</v>
      </c>
      <c r="H1159" s="177">
        <v>1</v>
      </c>
      <c r="I1159" s="178">
        <v>0</v>
      </c>
      <c r="J1159" s="176">
        <v>46067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-5.36</v>
      </c>
    </row>
    <row r="1160" spans="1:16" ht="19.5" hidden="1" customHeight="1">
      <c r="A1160" s="172" t="s">
        <v>1985</v>
      </c>
      <c r="B1160" s="176">
        <v>46067</v>
      </c>
      <c r="C1160" s="172" t="s">
        <v>81</v>
      </c>
      <c r="D1160" s="172" t="s">
        <v>82</v>
      </c>
      <c r="E1160" s="172" t="s">
        <v>43</v>
      </c>
      <c r="F1160" s="172" t="s">
        <v>125</v>
      </c>
      <c r="G1160" s="172" t="s">
        <v>84</v>
      </c>
      <c r="H1160" s="177">
        <v>1</v>
      </c>
      <c r="I1160" s="178">
        <v>0</v>
      </c>
      <c r="J1160" s="176">
        <v>46067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-17.68</v>
      </c>
    </row>
    <row r="1161" spans="1:16" ht="19.5" hidden="1" customHeight="1">
      <c r="A1161" s="172" t="s">
        <v>1986</v>
      </c>
      <c r="B1161" s="176">
        <v>46067</v>
      </c>
      <c r="C1161" s="172" t="s">
        <v>81</v>
      </c>
      <c r="D1161" s="172" t="s">
        <v>82</v>
      </c>
      <c r="E1161" s="172" t="s">
        <v>42</v>
      </c>
      <c r="F1161" s="172" t="s">
        <v>89</v>
      </c>
      <c r="G1161" s="172" t="s">
        <v>84</v>
      </c>
      <c r="H1161" s="177">
        <v>1</v>
      </c>
      <c r="I1161" s="178">
        <v>0</v>
      </c>
      <c r="J1161" s="176">
        <v>46067</v>
      </c>
      <c r="K1161" s="172" t="s">
        <v>85</v>
      </c>
      <c r="L1161" s="172" t="s">
        <v>85</v>
      </c>
      <c r="M1161" s="179">
        <v>0</v>
      </c>
      <c r="N1161" s="177"/>
      <c r="O1161" s="177"/>
      <c r="P1161" s="180">
        <v>-15.9</v>
      </c>
    </row>
    <row r="1162" spans="1:16" ht="19.5" hidden="1" customHeight="1">
      <c r="A1162" s="172" t="s">
        <v>1553</v>
      </c>
      <c r="B1162" s="176">
        <v>46067</v>
      </c>
      <c r="C1162" s="172" t="s">
        <v>109</v>
      </c>
      <c r="D1162" s="172" t="s">
        <v>139</v>
      </c>
      <c r="E1162" s="172" t="s">
        <v>85</v>
      </c>
      <c r="F1162" s="172" t="s">
        <v>85</v>
      </c>
      <c r="G1162" s="172" t="s">
        <v>85</v>
      </c>
      <c r="H1162" s="177">
        <v>0</v>
      </c>
      <c r="I1162" s="178">
        <v>0</v>
      </c>
      <c r="J1162" s="176">
        <v>46067</v>
      </c>
      <c r="K1162" s="172" t="s">
        <v>85</v>
      </c>
      <c r="L1162" s="172" t="s">
        <v>85</v>
      </c>
      <c r="M1162" s="179">
        <v>0</v>
      </c>
      <c r="N1162" s="177"/>
      <c r="O1162" s="177"/>
      <c r="P1162" s="180">
        <v>-347.36</v>
      </c>
    </row>
    <row r="1163" spans="1:16" ht="19.5" hidden="1" customHeight="1">
      <c r="A1163" s="172" t="s">
        <v>141</v>
      </c>
      <c r="B1163" s="176">
        <v>46067</v>
      </c>
      <c r="C1163" s="172" t="s">
        <v>109</v>
      </c>
      <c r="D1163" s="172" t="s">
        <v>139</v>
      </c>
      <c r="E1163" s="172" t="s">
        <v>85</v>
      </c>
      <c r="F1163" s="172" t="s">
        <v>85</v>
      </c>
      <c r="G1163" s="172" t="s">
        <v>85</v>
      </c>
      <c r="H1163" s="177">
        <v>0</v>
      </c>
      <c r="I1163" s="178">
        <v>0</v>
      </c>
      <c r="J1163" s="176">
        <v>46067</v>
      </c>
      <c r="K1163" s="172" t="s">
        <v>85</v>
      </c>
      <c r="L1163" s="172" t="s">
        <v>85</v>
      </c>
      <c r="M1163" s="179">
        <v>0</v>
      </c>
      <c r="N1163" s="177"/>
      <c r="O1163" s="177"/>
      <c r="P1163" s="180">
        <v>-418.62</v>
      </c>
    </row>
    <row r="1164" spans="1:16" ht="19.5" hidden="1" customHeight="1">
      <c r="A1164" s="172" t="s">
        <v>145</v>
      </c>
      <c r="B1164" s="176">
        <v>46067</v>
      </c>
      <c r="C1164" s="172" t="s">
        <v>109</v>
      </c>
      <c r="D1164" s="172" t="s">
        <v>139</v>
      </c>
      <c r="E1164" s="172" t="s">
        <v>85</v>
      </c>
      <c r="F1164" s="172" t="s">
        <v>85</v>
      </c>
      <c r="G1164" s="172" t="s">
        <v>85</v>
      </c>
      <c r="H1164" s="177">
        <v>0</v>
      </c>
      <c r="I1164" s="178">
        <v>0</v>
      </c>
      <c r="J1164" s="176">
        <v>46067</v>
      </c>
      <c r="K1164" s="172" t="s">
        <v>85</v>
      </c>
      <c r="L1164" s="172" t="s">
        <v>85</v>
      </c>
      <c r="M1164" s="179">
        <v>0</v>
      </c>
      <c r="N1164" s="177"/>
      <c r="O1164" s="177"/>
      <c r="P1164" s="180">
        <v>-775.76</v>
      </c>
    </row>
    <row r="1165" spans="1:16" ht="19.5" hidden="1" customHeight="1">
      <c r="A1165" s="172" t="s">
        <v>138</v>
      </c>
      <c r="B1165" s="176">
        <v>46067</v>
      </c>
      <c r="C1165" s="172" t="s">
        <v>109</v>
      </c>
      <c r="D1165" s="172" t="s">
        <v>139</v>
      </c>
      <c r="E1165" s="172" t="s">
        <v>85</v>
      </c>
      <c r="F1165" s="172" t="s">
        <v>85</v>
      </c>
      <c r="G1165" s="172" t="s">
        <v>85</v>
      </c>
      <c r="H1165" s="177">
        <v>0</v>
      </c>
      <c r="I1165" s="178">
        <v>0</v>
      </c>
      <c r="J1165" s="176">
        <v>46067</v>
      </c>
      <c r="K1165" s="172" t="s">
        <v>85</v>
      </c>
      <c r="L1165" s="172" t="s">
        <v>85</v>
      </c>
      <c r="M1165" s="179">
        <v>0</v>
      </c>
      <c r="N1165" s="177"/>
      <c r="O1165" s="177"/>
      <c r="P1165" s="180">
        <v>-731.66</v>
      </c>
    </row>
    <row r="1166" spans="1:16" ht="19.5" hidden="1" customHeight="1">
      <c r="A1166" s="172" t="s">
        <v>144</v>
      </c>
      <c r="B1166" s="176">
        <v>46067</v>
      </c>
      <c r="C1166" s="172" t="s">
        <v>109</v>
      </c>
      <c r="D1166" s="172" t="s">
        <v>139</v>
      </c>
      <c r="E1166" s="172" t="s">
        <v>85</v>
      </c>
      <c r="F1166" s="172" t="s">
        <v>85</v>
      </c>
      <c r="G1166" s="172" t="s">
        <v>85</v>
      </c>
      <c r="H1166" s="177">
        <v>0</v>
      </c>
      <c r="I1166" s="178">
        <v>0</v>
      </c>
      <c r="J1166" s="176">
        <v>46067</v>
      </c>
      <c r="K1166" s="172" t="s">
        <v>85</v>
      </c>
      <c r="L1166" s="172" t="s">
        <v>85</v>
      </c>
      <c r="M1166" s="179">
        <v>0</v>
      </c>
      <c r="N1166" s="177"/>
      <c r="O1166" s="177"/>
      <c r="P1166" s="180">
        <v>-713.93</v>
      </c>
    </row>
    <row r="1167" spans="1:16" ht="19.5" hidden="1" customHeight="1">
      <c r="A1167" s="172" t="s">
        <v>142</v>
      </c>
      <c r="B1167" s="176">
        <v>46067</v>
      </c>
      <c r="C1167" s="172" t="s">
        <v>109</v>
      </c>
      <c r="D1167" s="172" t="s">
        <v>143</v>
      </c>
      <c r="E1167" s="172" t="s">
        <v>85</v>
      </c>
      <c r="F1167" s="172" t="s">
        <v>85</v>
      </c>
      <c r="G1167" s="172" t="s">
        <v>85</v>
      </c>
      <c r="H1167" s="177">
        <v>0</v>
      </c>
      <c r="I1167" s="178">
        <v>0</v>
      </c>
      <c r="J1167" s="176">
        <v>46067</v>
      </c>
      <c r="K1167" s="172" t="s">
        <v>85</v>
      </c>
      <c r="L1167" s="172" t="s">
        <v>85</v>
      </c>
      <c r="M1167" s="179">
        <v>0</v>
      </c>
      <c r="N1167" s="177"/>
      <c r="O1167" s="177"/>
      <c r="P1167" s="180">
        <v>-9394.5</v>
      </c>
    </row>
    <row r="1168" spans="1:16" ht="19.5" hidden="1" customHeight="1">
      <c r="A1168" s="172" t="s">
        <v>1987</v>
      </c>
      <c r="B1168" s="176">
        <v>46068</v>
      </c>
      <c r="C1168" s="172" t="s">
        <v>92</v>
      </c>
      <c r="D1168" s="172" t="s">
        <v>24</v>
      </c>
      <c r="E1168" s="172" t="s">
        <v>42</v>
      </c>
      <c r="F1168" s="172" t="s">
        <v>89</v>
      </c>
      <c r="G1168" s="172" t="s">
        <v>84</v>
      </c>
      <c r="H1168" s="177">
        <v>1</v>
      </c>
      <c r="I1168" s="178">
        <v>0</v>
      </c>
      <c r="J1168" s="176">
        <v>46060</v>
      </c>
      <c r="K1168" s="172" t="s">
        <v>93</v>
      </c>
      <c r="L1168" s="172" t="s">
        <v>94</v>
      </c>
      <c r="M1168" s="179">
        <v>0</v>
      </c>
      <c r="N1168" s="177"/>
      <c r="O1168" s="177">
        <v>39</v>
      </c>
      <c r="P1168" s="180">
        <v>-46.77</v>
      </c>
    </row>
    <row r="1169" spans="1:16" ht="19.5" hidden="1" customHeight="1">
      <c r="A1169" s="172" t="s">
        <v>1987</v>
      </c>
      <c r="B1169" s="176">
        <v>46068</v>
      </c>
      <c r="C1169" s="172" t="s">
        <v>81</v>
      </c>
      <c r="D1169" s="172" t="s">
        <v>95</v>
      </c>
      <c r="E1169" s="172" t="s">
        <v>42</v>
      </c>
      <c r="F1169" s="172" t="s">
        <v>89</v>
      </c>
      <c r="G1169" s="172" t="s">
        <v>84</v>
      </c>
      <c r="H1169" s="177">
        <v>1</v>
      </c>
      <c r="I1169" s="178">
        <v>0</v>
      </c>
      <c r="J1169" s="176">
        <v>46060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-13.44</v>
      </c>
    </row>
    <row r="1170" spans="1:16" ht="19.5" hidden="1" customHeight="1">
      <c r="A1170" s="172" t="s">
        <v>1987</v>
      </c>
      <c r="B1170" s="176">
        <v>46068</v>
      </c>
      <c r="C1170" s="172" t="s">
        <v>92</v>
      </c>
      <c r="D1170" s="172" t="s">
        <v>96</v>
      </c>
      <c r="E1170" s="172" t="s">
        <v>42</v>
      </c>
      <c r="F1170" s="172" t="s">
        <v>89</v>
      </c>
      <c r="G1170" s="172" t="s">
        <v>84</v>
      </c>
      <c r="H1170" s="177">
        <v>1</v>
      </c>
      <c r="I1170" s="178">
        <v>0</v>
      </c>
      <c r="J1170" s="176">
        <v>46060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0</v>
      </c>
    </row>
    <row r="1171" spans="1:16" ht="19.5" hidden="1" customHeight="1">
      <c r="A1171" s="172" t="s">
        <v>1987</v>
      </c>
      <c r="B1171" s="176">
        <v>46068</v>
      </c>
      <c r="C1171" s="172" t="s">
        <v>92</v>
      </c>
      <c r="D1171" s="172" t="s">
        <v>97</v>
      </c>
      <c r="E1171" s="172" t="s">
        <v>42</v>
      </c>
      <c r="F1171" s="172" t="s">
        <v>89</v>
      </c>
      <c r="G1171" s="172" t="s">
        <v>84</v>
      </c>
      <c r="H1171" s="177">
        <v>1</v>
      </c>
      <c r="I1171" s="178">
        <v>0</v>
      </c>
      <c r="J1171" s="176">
        <v>46060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-46.77</v>
      </c>
    </row>
    <row r="1172" spans="1:16" ht="19.5" hidden="1" customHeight="1">
      <c r="A1172" s="172" t="s">
        <v>1987</v>
      </c>
      <c r="B1172" s="176">
        <v>46068</v>
      </c>
      <c r="C1172" s="172" t="s">
        <v>81</v>
      </c>
      <c r="D1172" s="172" t="s">
        <v>98</v>
      </c>
      <c r="E1172" s="172" t="s">
        <v>42</v>
      </c>
      <c r="F1172" s="172" t="s">
        <v>89</v>
      </c>
      <c r="G1172" s="172" t="s">
        <v>84</v>
      </c>
      <c r="H1172" s="177">
        <v>1</v>
      </c>
      <c r="I1172" s="178">
        <v>0</v>
      </c>
      <c r="J1172" s="176">
        <v>46060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-15</v>
      </c>
    </row>
    <row r="1173" spans="1:16" ht="19.5" hidden="1" customHeight="1">
      <c r="A1173" s="172" t="s">
        <v>1988</v>
      </c>
      <c r="B1173" s="176">
        <v>46068</v>
      </c>
      <c r="C1173" s="172" t="s">
        <v>92</v>
      </c>
      <c r="D1173" s="172" t="s">
        <v>96</v>
      </c>
      <c r="E1173" s="172" t="s">
        <v>40</v>
      </c>
      <c r="F1173" s="172" t="s">
        <v>197</v>
      </c>
      <c r="G1173" s="172" t="s">
        <v>84</v>
      </c>
      <c r="H1173" s="177">
        <v>1</v>
      </c>
      <c r="I1173" s="178">
        <v>0</v>
      </c>
      <c r="J1173" s="176">
        <v>46060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0</v>
      </c>
    </row>
    <row r="1174" spans="1:16" ht="19.5" hidden="1" customHeight="1">
      <c r="A1174" s="172" t="s">
        <v>1988</v>
      </c>
      <c r="B1174" s="176">
        <v>46068</v>
      </c>
      <c r="C1174" s="172" t="s">
        <v>92</v>
      </c>
      <c r="D1174" s="172" t="s">
        <v>97</v>
      </c>
      <c r="E1174" s="172" t="s">
        <v>40</v>
      </c>
      <c r="F1174" s="172" t="s">
        <v>197</v>
      </c>
      <c r="G1174" s="172" t="s">
        <v>84</v>
      </c>
      <c r="H1174" s="177">
        <v>1</v>
      </c>
      <c r="I1174" s="178">
        <v>0</v>
      </c>
      <c r="J1174" s="176">
        <v>46060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-46.77</v>
      </c>
    </row>
    <row r="1175" spans="1:16" ht="19.5" hidden="1" customHeight="1">
      <c r="A1175" s="172" t="s">
        <v>1988</v>
      </c>
      <c r="B1175" s="176">
        <v>46068</v>
      </c>
      <c r="C1175" s="172" t="s">
        <v>81</v>
      </c>
      <c r="D1175" s="172" t="s">
        <v>98</v>
      </c>
      <c r="E1175" s="172" t="s">
        <v>40</v>
      </c>
      <c r="F1175" s="172" t="s">
        <v>197</v>
      </c>
      <c r="G1175" s="172" t="s">
        <v>84</v>
      </c>
      <c r="H1175" s="177">
        <v>1</v>
      </c>
      <c r="I1175" s="178">
        <v>0</v>
      </c>
      <c r="J1175" s="176">
        <v>46060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-15</v>
      </c>
    </row>
    <row r="1176" spans="1:16" ht="19.5" hidden="1" customHeight="1">
      <c r="A1176" s="172" t="s">
        <v>1988</v>
      </c>
      <c r="B1176" s="176">
        <v>46068</v>
      </c>
      <c r="C1176" s="172" t="s">
        <v>92</v>
      </c>
      <c r="D1176" s="172" t="s">
        <v>24</v>
      </c>
      <c r="E1176" s="172" t="s">
        <v>40</v>
      </c>
      <c r="F1176" s="172" t="s">
        <v>197</v>
      </c>
      <c r="G1176" s="172" t="s">
        <v>84</v>
      </c>
      <c r="H1176" s="177">
        <v>1</v>
      </c>
      <c r="I1176" s="178">
        <v>0</v>
      </c>
      <c r="J1176" s="176">
        <v>46060</v>
      </c>
      <c r="K1176" s="172" t="s">
        <v>93</v>
      </c>
      <c r="L1176" s="172" t="s">
        <v>94</v>
      </c>
      <c r="M1176" s="179">
        <v>0</v>
      </c>
      <c r="N1176" s="177"/>
      <c r="O1176" s="177">
        <v>39</v>
      </c>
      <c r="P1176" s="180">
        <v>-46.77</v>
      </c>
    </row>
    <row r="1177" spans="1:16" ht="19.5" hidden="1" customHeight="1">
      <c r="A1177" s="172" t="s">
        <v>1988</v>
      </c>
      <c r="B1177" s="176">
        <v>46068</v>
      </c>
      <c r="C1177" s="172" t="s">
        <v>81</v>
      </c>
      <c r="D1177" s="172" t="s">
        <v>95</v>
      </c>
      <c r="E1177" s="172" t="s">
        <v>40</v>
      </c>
      <c r="F1177" s="172" t="s">
        <v>197</v>
      </c>
      <c r="G1177" s="172" t="s">
        <v>84</v>
      </c>
      <c r="H1177" s="177">
        <v>1</v>
      </c>
      <c r="I1177" s="178">
        <v>0</v>
      </c>
      <c r="J1177" s="176">
        <v>46060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-11.51</v>
      </c>
    </row>
    <row r="1178" spans="1:16" ht="19.5" hidden="1" customHeight="1">
      <c r="A1178" s="172" t="s">
        <v>1989</v>
      </c>
      <c r="B1178" s="176">
        <v>46068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0</v>
      </c>
      <c r="J1178" s="176">
        <v>46065</v>
      </c>
      <c r="K1178" s="172" t="s">
        <v>93</v>
      </c>
      <c r="L1178" s="172" t="s">
        <v>94</v>
      </c>
      <c r="M1178" s="179">
        <v>0</v>
      </c>
      <c r="N1178" s="177"/>
      <c r="O1178" s="177">
        <v>36</v>
      </c>
      <c r="P1178" s="180">
        <v>-56.94</v>
      </c>
    </row>
    <row r="1179" spans="1:16" ht="19.5" hidden="1" customHeight="1">
      <c r="A1179" s="172" t="s">
        <v>1989</v>
      </c>
      <c r="B1179" s="176">
        <v>46068</v>
      </c>
      <c r="C1179" s="172" t="s">
        <v>81</v>
      </c>
      <c r="D1179" s="172" t="s">
        <v>95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0</v>
      </c>
      <c r="J1179" s="176">
        <v>46065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-11.66</v>
      </c>
    </row>
    <row r="1180" spans="1:16" ht="19.5" hidden="1" customHeight="1">
      <c r="A1180" s="172" t="s">
        <v>1989</v>
      </c>
      <c r="B1180" s="176">
        <v>46068</v>
      </c>
      <c r="C1180" s="172" t="s">
        <v>92</v>
      </c>
      <c r="D1180" s="172" t="s">
        <v>96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0</v>
      </c>
      <c r="J1180" s="176">
        <v>46065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0</v>
      </c>
    </row>
    <row r="1181" spans="1:16" ht="19.5" hidden="1" customHeight="1">
      <c r="A1181" s="172" t="s">
        <v>1989</v>
      </c>
      <c r="B1181" s="176">
        <v>46068</v>
      </c>
      <c r="C1181" s="172" t="s">
        <v>92</v>
      </c>
      <c r="D1181" s="172" t="s">
        <v>97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0</v>
      </c>
      <c r="J1181" s="176">
        <v>46065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-56.94</v>
      </c>
    </row>
    <row r="1182" spans="1:16" ht="19.5" hidden="1" customHeight="1">
      <c r="A1182" s="172" t="s">
        <v>1989</v>
      </c>
      <c r="B1182" s="176">
        <v>46068</v>
      </c>
      <c r="C1182" s="172" t="s">
        <v>81</v>
      </c>
      <c r="D1182" s="172" t="s">
        <v>98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0</v>
      </c>
      <c r="J1182" s="176">
        <v>46065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-15</v>
      </c>
    </row>
    <row r="1183" spans="1:16" ht="19.5" hidden="1" customHeight="1">
      <c r="A1183" s="172" t="s">
        <v>1990</v>
      </c>
      <c r="B1183" s="176">
        <v>46068</v>
      </c>
      <c r="C1183" s="172" t="s">
        <v>81</v>
      </c>
      <c r="D1183" s="172" t="s">
        <v>82</v>
      </c>
      <c r="E1183" s="172" t="s">
        <v>60</v>
      </c>
      <c r="F1183" s="172" t="s">
        <v>1426</v>
      </c>
      <c r="G1183" s="172" t="s">
        <v>84</v>
      </c>
      <c r="H1183" s="177">
        <v>1</v>
      </c>
      <c r="I1183" s="178">
        <v>0</v>
      </c>
      <c r="J1183" s="176">
        <v>46068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-17.75</v>
      </c>
    </row>
    <row r="1184" spans="1:16" ht="19.5" hidden="1" customHeight="1">
      <c r="A1184" s="172" t="s">
        <v>1991</v>
      </c>
      <c r="B1184" s="176">
        <v>46068</v>
      </c>
      <c r="C1184" s="172" t="s">
        <v>81</v>
      </c>
      <c r="D1184" s="172" t="s">
        <v>82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0</v>
      </c>
      <c r="J1184" s="176">
        <v>46068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-6</v>
      </c>
    </row>
    <row r="1185" spans="1:16" ht="19.5" customHeight="1">
      <c r="A1185" s="172" t="s">
        <v>85</v>
      </c>
      <c r="B1185" s="176">
        <v>46068</v>
      </c>
      <c r="C1185" s="172" t="s">
        <v>109</v>
      </c>
      <c r="D1185" s="172" t="s">
        <v>110</v>
      </c>
      <c r="E1185" s="172" t="s">
        <v>85</v>
      </c>
      <c r="F1185" s="172" t="s">
        <v>85</v>
      </c>
      <c r="G1185" s="172" t="s">
        <v>1992</v>
      </c>
      <c r="H1185" s="177">
        <v>0</v>
      </c>
      <c r="I1185" s="178">
        <v>0</v>
      </c>
      <c r="J1185" s="176">
        <v>46068</v>
      </c>
      <c r="K1185" s="172" t="s">
        <v>85</v>
      </c>
      <c r="L1185" s="172" t="s">
        <v>85</v>
      </c>
      <c r="M1185" s="179">
        <v>0</v>
      </c>
      <c r="N1185" s="177"/>
      <c r="O1185" s="177"/>
      <c r="P1185" s="180">
        <v>-150</v>
      </c>
    </row>
    <row r="1186" spans="1:16" ht="19.5" hidden="1" customHeight="1">
      <c r="A1186" s="172" t="s">
        <v>1993</v>
      </c>
      <c r="B1186" s="176">
        <v>46068</v>
      </c>
      <c r="C1186" s="172" t="s">
        <v>92</v>
      </c>
      <c r="D1186" s="172" t="s">
        <v>24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2350</v>
      </c>
      <c r="J1186" s="176">
        <v>46064</v>
      </c>
      <c r="K1186" s="172" t="s">
        <v>93</v>
      </c>
      <c r="L1186" s="172" t="s">
        <v>94</v>
      </c>
      <c r="M1186" s="179">
        <v>0.43</v>
      </c>
      <c r="N1186" s="177"/>
      <c r="O1186" s="177">
        <v>37</v>
      </c>
      <c r="P1186" s="180">
        <v>-126.72</v>
      </c>
    </row>
    <row r="1187" spans="1:16" ht="19.5" hidden="1" customHeight="1">
      <c r="A1187" s="172" t="s">
        <v>1993</v>
      </c>
      <c r="B1187" s="176">
        <v>46068</v>
      </c>
      <c r="C1187" s="172" t="s">
        <v>100</v>
      </c>
      <c r="D1187" s="172" t="s">
        <v>101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2350</v>
      </c>
      <c r="J1187" s="176">
        <v>46064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1123.22</v>
      </c>
    </row>
    <row r="1188" spans="1:16" ht="19.5" hidden="1" customHeight="1">
      <c r="A1188" s="172" t="s">
        <v>1993</v>
      </c>
      <c r="B1188" s="176">
        <v>46068</v>
      </c>
      <c r="C1188" s="172" t="s">
        <v>100</v>
      </c>
      <c r="D1188" s="172" t="s">
        <v>102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2350</v>
      </c>
      <c r="J1188" s="176">
        <v>46064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0</v>
      </c>
    </row>
    <row r="1189" spans="1:16" ht="19.5" hidden="1" customHeight="1">
      <c r="A1189" s="172" t="s">
        <v>1993</v>
      </c>
      <c r="B1189" s="176">
        <v>46068</v>
      </c>
      <c r="C1189" s="172" t="s">
        <v>100</v>
      </c>
      <c r="D1189" s="172" t="s">
        <v>103</v>
      </c>
      <c r="E1189" s="172" t="s">
        <v>53</v>
      </c>
      <c r="F1189" s="172" t="s">
        <v>120</v>
      </c>
      <c r="G1189" s="172" t="s">
        <v>84</v>
      </c>
      <c r="H1189" s="177">
        <v>1</v>
      </c>
      <c r="I1189" s="178">
        <v>2350</v>
      </c>
      <c r="J1189" s="176">
        <v>46064</v>
      </c>
      <c r="K1189" s="172" t="s">
        <v>93</v>
      </c>
      <c r="L1189" s="172" t="s">
        <v>94</v>
      </c>
      <c r="M1189" s="179">
        <v>0</v>
      </c>
      <c r="N1189" s="177"/>
      <c r="O1189" s="177"/>
      <c r="P1189" s="180">
        <v>1226.78</v>
      </c>
    </row>
    <row r="1190" spans="1:16" ht="19.5" hidden="1" customHeight="1">
      <c r="A1190" s="172" t="s">
        <v>1993</v>
      </c>
      <c r="B1190" s="176">
        <v>46068</v>
      </c>
      <c r="C1190" s="172" t="s">
        <v>104</v>
      </c>
      <c r="D1190" s="172" t="s">
        <v>105</v>
      </c>
      <c r="E1190" s="172" t="s">
        <v>53</v>
      </c>
      <c r="F1190" s="172" t="s">
        <v>120</v>
      </c>
      <c r="G1190" s="172" t="s">
        <v>84</v>
      </c>
      <c r="H1190" s="177">
        <v>1</v>
      </c>
      <c r="I1190" s="178">
        <v>2350</v>
      </c>
      <c r="J1190" s="176">
        <v>46064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-1010.5</v>
      </c>
    </row>
    <row r="1191" spans="1:16" ht="19.5" hidden="1" customHeight="1">
      <c r="A1191" s="172" t="s">
        <v>1993</v>
      </c>
      <c r="B1191" s="176">
        <v>46068</v>
      </c>
      <c r="C1191" s="172" t="s">
        <v>81</v>
      </c>
      <c r="D1191" s="172" t="s">
        <v>95</v>
      </c>
      <c r="E1191" s="172" t="s">
        <v>53</v>
      </c>
      <c r="F1191" s="172" t="s">
        <v>120</v>
      </c>
      <c r="G1191" s="172" t="s">
        <v>84</v>
      </c>
      <c r="H1191" s="177">
        <v>1</v>
      </c>
      <c r="I1191" s="178">
        <v>2350</v>
      </c>
      <c r="J1191" s="176">
        <v>46064</v>
      </c>
      <c r="K1191" s="172" t="s">
        <v>93</v>
      </c>
      <c r="L1191" s="172" t="s">
        <v>94</v>
      </c>
      <c r="M1191" s="179">
        <v>0.43</v>
      </c>
      <c r="N1191" s="177"/>
      <c r="O1191" s="177"/>
      <c r="P1191" s="180">
        <v>-14.14</v>
      </c>
    </row>
    <row r="1192" spans="1:16" ht="19.5" hidden="1" customHeight="1">
      <c r="A1192" s="172" t="s">
        <v>1994</v>
      </c>
      <c r="B1192" s="176">
        <v>46068</v>
      </c>
      <c r="C1192" s="172" t="s">
        <v>81</v>
      </c>
      <c r="D1192" s="172" t="s">
        <v>82</v>
      </c>
      <c r="E1192" s="172" t="s">
        <v>42</v>
      </c>
      <c r="F1192" s="172" t="s">
        <v>89</v>
      </c>
      <c r="G1192" s="172" t="s">
        <v>84</v>
      </c>
      <c r="H1192" s="177">
        <v>1</v>
      </c>
      <c r="I1192" s="178">
        <v>0</v>
      </c>
      <c r="J1192" s="176">
        <v>46068</v>
      </c>
      <c r="K1192" s="172" t="s">
        <v>85</v>
      </c>
      <c r="L1192" s="172" t="s">
        <v>85</v>
      </c>
      <c r="M1192" s="179">
        <v>0</v>
      </c>
      <c r="N1192" s="177"/>
      <c r="O1192" s="177"/>
      <c r="P1192" s="180">
        <v>-7.06</v>
      </c>
    </row>
    <row r="1193" spans="1:16" ht="19.5" hidden="1" customHeight="1">
      <c r="A1193" s="172" t="s">
        <v>1993</v>
      </c>
      <c r="B1193" s="176">
        <v>46068</v>
      </c>
      <c r="C1193" s="172" t="s">
        <v>81</v>
      </c>
      <c r="D1193" s="172" t="s">
        <v>82</v>
      </c>
      <c r="E1193" s="172" t="s">
        <v>53</v>
      </c>
      <c r="F1193" s="172" t="s">
        <v>120</v>
      </c>
      <c r="G1193" s="172" t="s">
        <v>84</v>
      </c>
      <c r="H1193" s="177">
        <v>1</v>
      </c>
      <c r="I1193" s="178">
        <v>0</v>
      </c>
      <c r="J1193" s="176">
        <v>46064</v>
      </c>
      <c r="K1193" s="172" t="s">
        <v>85</v>
      </c>
      <c r="L1193" s="172" t="s">
        <v>85</v>
      </c>
      <c r="M1193" s="179">
        <v>0</v>
      </c>
      <c r="N1193" s="177"/>
      <c r="O1193" s="177"/>
      <c r="P1193" s="180">
        <v>-6.18</v>
      </c>
    </row>
    <row r="1194" spans="1:16" ht="19.5" hidden="1" customHeight="1">
      <c r="A1194" s="172" t="s">
        <v>1995</v>
      </c>
      <c r="B1194" s="176">
        <v>46068</v>
      </c>
      <c r="C1194" s="172" t="s">
        <v>92</v>
      </c>
      <c r="D1194" s="172" t="s">
        <v>24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2350</v>
      </c>
      <c r="J1194" s="176">
        <v>46064</v>
      </c>
      <c r="K1194" s="172" t="s">
        <v>93</v>
      </c>
      <c r="L1194" s="172" t="s">
        <v>94</v>
      </c>
      <c r="M1194" s="179">
        <v>0.43</v>
      </c>
      <c r="N1194" s="177"/>
      <c r="O1194" s="177">
        <v>37</v>
      </c>
      <c r="P1194" s="180">
        <v>-126.72</v>
      </c>
    </row>
    <row r="1195" spans="1:16" ht="19.5" hidden="1" customHeight="1">
      <c r="A1195" s="172" t="s">
        <v>1995</v>
      </c>
      <c r="B1195" s="176">
        <v>46068</v>
      </c>
      <c r="C1195" s="172" t="s">
        <v>100</v>
      </c>
      <c r="D1195" s="172" t="s">
        <v>101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2350</v>
      </c>
      <c r="J1195" s="176">
        <v>46064</v>
      </c>
      <c r="K1195" s="172" t="s">
        <v>93</v>
      </c>
      <c r="L1195" s="172" t="s">
        <v>94</v>
      </c>
      <c r="M1195" s="179">
        <v>0</v>
      </c>
      <c r="N1195" s="177"/>
      <c r="O1195" s="177"/>
      <c r="P1195" s="180">
        <v>914.37</v>
      </c>
    </row>
    <row r="1196" spans="1:16" ht="19.5" hidden="1" customHeight="1">
      <c r="A1196" s="172" t="s">
        <v>1995</v>
      </c>
      <c r="B1196" s="176">
        <v>46068</v>
      </c>
      <c r="C1196" s="172" t="s">
        <v>100</v>
      </c>
      <c r="D1196" s="172" t="s">
        <v>102</v>
      </c>
      <c r="E1196" s="172" t="s">
        <v>52</v>
      </c>
      <c r="F1196" s="172" t="s">
        <v>90</v>
      </c>
      <c r="G1196" s="172" t="s">
        <v>84</v>
      </c>
      <c r="H1196" s="177">
        <v>1</v>
      </c>
      <c r="I1196" s="178">
        <v>2350</v>
      </c>
      <c r="J1196" s="176">
        <v>46064</v>
      </c>
      <c r="K1196" s="172" t="s">
        <v>93</v>
      </c>
      <c r="L1196" s="172" t="s">
        <v>94</v>
      </c>
      <c r="M1196" s="179">
        <v>0</v>
      </c>
      <c r="N1196" s="177"/>
      <c r="O1196" s="177"/>
      <c r="P1196" s="180">
        <v>9.14</v>
      </c>
    </row>
    <row r="1197" spans="1:16" ht="19.5" hidden="1" customHeight="1">
      <c r="A1197" s="172" t="s">
        <v>1995</v>
      </c>
      <c r="B1197" s="176">
        <v>46068</v>
      </c>
      <c r="C1197" s="172" t="s">
        <v>100</v>
      </c>
      <c r="D1197" s="172" t="s">
        <v>103</v>
      </c>
      <c r="E1197" s="172" t="s">
        <v>52</v>
      </c>
      <c r="F1197" s="172" t="s">
        <v>90</v>
      </c>
      <c r="G1197" s="172" t="s">
        <v>84</v>
      </c>
      <c r="H1197" s="177">
        <v>1</v>
      </c>
      <c r="I1197" s="178">
        <v>2350</v>
      </c>
      <c r="J1197" s="176">
        <v>46064</v>
      </c>
      <c r="K1197" s="172" t="s">
        <v>93</v>
      </c>
      <c r="L1197" s="172" t="s">
        <v>94</v>
      </c>
      <c r="M1197" s="179">
        <v>0</v>
      </c>
      <c r="N1197" s="177"/>
      <c r="O1197" s="177"/>
      <c r="P1197" s="180">
        <v>1426.49</v>
      </c>
    </row>
    <row r="1198" spans="1:16" ht="19.5" hidden="1" customHeight="1">
      <c r="A1198" s="172" t="s">
        <v>1995</v>
      </c>
      <c r="B1198" s="176">
        <v>46068</v>
      </c>
      <c r="C1198" s="172" t="s">
        <v>104</v>
      </c>
      <c r="D1198" s="172" t="s">
        <v>105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2350</v>
      </c>
      <c r="J1198" s="176">
        <v>46064</v>
      </c>
      <c r="K1198" s="172" t="s">
        <v>93</v>
      </c>
      <c r="L1198" s="172" t="s">
        <v>94</v>
      </c>
      <c r="M1198" s="179">
        <v>0.43</v>
      </c>
      <c r="N1198" s="177"/>
      <c r="O1198" s="177"/>
      <c r="P1198" s="180">
        <v>-1010.5</v>
      </c>
    </row>
    <row r="1199" spans="1:16" ht="19.5" hidden="1" customHeight="1">
      <c r="A1199" s="172" t="s">
        <v>1995</v>
      </c>
      <c r="B1199" s="176">
        <v>46068</v>
      </c>
      <c r="C1199" s="172" t="s">
        <v>81</v>
      </c>
      <c r="D1199" s="172" t="s">
        <v>95</v>
      </c>
      <c r="E1199" s="172" t="s">
        <v>52</v>
      </c>
      <c r="F1199" s="172" t="s">
        <v>90</v>
      </c>
      <c r="G1199" s="172" t="s">
        <v>84</v>
      </c>
      <c r="H1199" s="177">
        <v>1</v>
      </c>
      <c r="I1199" s="178">
        <v>2350</v>
      </c>
      <c r="J1199" s="176">
        <v>46064</v>
      </c>
      <c r="K1199" s="172" t="s">
        <v>93</v>
      </c>
      <c r="L1199" s="172" t="s">
        <v>94</v>
      </c>
      <c r="M1199" s="179">
        <v>0.43</v>
      </c>
      <c r="N1199" s="177"/>
      <c r="O1199" s="177"/>
      <c r="P1199" s="180">
        <v>-13.15</v>
      </c>
    </row>
    <row r="1200" spans="1:16" ht="19.5" hidden="1" customHeight="1">
      <c r="A1200" s="172" t="s">
        <v>1996</v>
      </c>
      <c r="B1200" s="176">
        <v>46068</v>
      </c>
      <c r="C1200" s="172" t="s">
        <v>92</v>
      </c>
      <c r="D1200" s="172" t="s">
        <v>24</v>
      </c>
      <c r="E1200" s="172" t="s">
        <v>40</v>
      </c>
      <c r="F1200" s="172" t="s">
        <v>197</v>
      </c>
      <c r="G1200" s="172" t="s">
        <v>84</v>
      </c>
      <c r="H1200" s="177">
        <v>1</v>
      </c>
      <c r="I1200" s="178">
        <v>2150</v>
      </c>
      <c r="J1200" s="176">
        <v>46060</v>
      </c>
      <c r="K1200" s="172" t="s">
        <v>93</v>
      </c>
      <c r="L1200" s="172" t="s">
        <v>94</v>
      </c>
      <c r="M1200" s="179">
        <v>0.43</v>
      </c>
      <c r="N1200" s="177"/>
      <c r="O1200" s="177">
        <v>39</v>
      </c>
      <c r="P1200" s="180">
        <v>-120.82</v>
      </c>
    </row>
    <row r="1201" spans="1:16" ht="19.5" hidden="1" customHeight="1">
      <c r="A1201" s="172" t="s">
        <v>1996</v>
      </c>
      <c r="B1201" s="176">
        <v>46068</v>
      </c>
      <c r="C1201" s="172" t="s">
        <v>100</v>
      </c>
      <c r="D1201" s="172" t="s">
        <v>101</v>
      </c>
      <c r="E1201" s="172" t="s">
        <v>40</v>
      </c>
      <c r="F1201" s="172" t="s">
        <v>197</v>
      </c>
      <c r="G1201" s="172" t="s">
        <v>84</v>
      </c>
      <c r="H1201" s="177">
        <v>1</v>
      </c>
      <c r="I1201" s="178">
        <v>2150</v>
      </c>
      <c r="J1201" s="176">
        <v>46060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986.67</v>
      </c>
    </row>
    <row r="1202" spans="1:16" ht="19.5" hidden="1" customHeight="1">
      <c r="A1202" s="172" t="s">
        <v>1996</v>
      </c>
      <c r="B1202" s="176">
        <v>46068</v>
      </c>
      <c r="C1202" s="172" t="s">
        <v>100</v>
      </c>
      <c r="D1202" s="172" t="s">
        <v>102</v>
      </c>
      <c r="E1202" s="172" t="s">
        <v>40</v>
      </c>
      <c r="F1202" s="172" t="s">
        <v>197</v>
      </c>
      <c r="G1202" s="172" t="s">
        <v>84</v>
      </c>
      <c r="H1202" s="177">
        <v>1</v>
      </c>
      <c r="I1202" s="178">
        <v>2150</v>
      </c>
      <c r="J1202" s="176">
        <v>46060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9.8699999999999992</v>
      </c>
    </row>
    <row r="1203" spans="1:16" ht="19.5" hidden="1" customHeight="1">
      <c r="A1203" s="172" t="s">
        <v>1996</v>
      </c>
      <c r="B1203" s="176">
        <v>46068</v>
      </c>
      <c r="C1203" s="172" t="s">
        <v>100</v>
      </c>
      <c r="D1203" s="172" t="s">
        <v>103</v>
      </c>
      <c r="E1203" s="172" t="s">
        <v>40</v>
      </c>
      <c r="F1203" s="172" t="s">
        <v>197</v>
      </c>
      <c r="G1203" s="172" t="s">
        <v>84</v>
      </c>
      <c r="H1203" s="177">
        <v>1</v>
      </c>
      <c r="I1203" s="178">
        <v>2150</v>
      </c>
      <c r="J1203" s="176">
        <v>46060</v>
      </c>
      <c r="K1203" s="172" t="s">
        <v>93</v>
      </c>
      <c r="L1203" s="172" t="s">
        <v>94</v>
      </c>
      <c r="M1203" s="179">
        <v>0</v>
      </c>
      <c r="N1203" s="177"/>
      <c r="O1203" s="177"/>
      <c r="P1203" s="180">
        <v>1153.46</v>
      </c>
    </row>
    <row r="1204" spans="1:16" ht="19.5" hidden="1" customHeight="1">
      <c r="A1204" s="172" t="s">
        <v>1996</v>
      </c>
      <c r="B1204" s="176">
        <v>46068</v>
      </c>
      <c r="C1204" s="172" t="s">
        <v>104</v>
      </c>
      <c r="D1204" s="172" t="s">
        <v>105</v>
      </c>
      <c r="E1204" s="172" t="s">
        <v>40</v>
      </c>
      <c r="F1204" s="172" t="s">
        <v>197</v>
      </c>
      <c r="G1204" s="172" t="s">
        <v>84</v>
      </c>
      <c r="H1204" s="177">
        <v>1</v>
      </c>
      <c r="I1204" s="178">
        <v>2150</v>
      </c>
      <c r="J1204" s="176">
        <v>46060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-924.5</v>
      </c>
    </row>
    <row r="1205" spans="1:16" ht="19.5" hidden="1" customHeight="1">
      <c r="A1205" s="172" t="s">
        <v>1996</v>
      </c>
      <c r="B1205" s="176">
        <v>46068</v>
      </c>
      <c r="C1205" s="172" t="s">
        <v>81</v>
      </c>
      <c r="D1205" s="172" t="s">
        <v>95</v>
      </c>
      <c r="E1205" s="172" t="s">
        <v>40</v>
      </c>
      <c r="F1205" s="172" t="s">
        <v>197</v>
      </c>
      <c r="G1205" s="172" t="s">
        <v>84</v>
      </c>
      <c r="H1205" s="177">
        <v>1</v>
      </c>
      <c r="I1205" s="178">
        <v>2150</v>
      </c>
      <c r="J1205" s="176">
        <v>46060</v>
      </c>
      <c r="K1205" s="172" t="s">
        <v>93</v>
      </c>
      <c r="L1205" s="172" t="s">
        <v>94</v>
      </c>
      <c r="M1205" s="179">
        <v>0.43</v>
      </c>
      <c r="N1205" s="177"/>
      <c r="O1205" s="177"/>
      <c r="P1205" s="180">
        <v>-11.88</v>
      </c>
    </row>
    <row r="1206" spans="1:16" ht="19.5" hidden="1" customHeight="1">
      <c r="A1206" s="172" t="s">
        <v>1997</v>
      </c>
      <c r="B1206" s="176">
        <v>46068</v>
      </c>
      <c r="C1206" s="172" t="s">
        <v>92</v>
      </c>
      <c r="D1206" s="172" t="s">
        <v>24</v>
      </c>
      <c r="E1206" s="172" t="s">
        <v>41</v>
      </c>
      <c r="F1206" s="172" t="s">
        <v>83</v>
      </c>
      <c r="G1206" s="172" t="s">
        <v>84</v>
      </c>
      <c r="H1206" s="177">
        <v>1</v>
      </c>
      <c r="I1206" s="178">
        <v>2350</v>
      </c>
      <c r="J1206" s="176">
        <v>46066</v>
      </c>
      <c r="K1206" s="172" t="s">
        <v>93</v>
      </c>
      <c r="L1206" s="172" t="s">
        <v>94</v>
      </c>
      <c r="M1206" s="179">
        <v>0.43</v>
      </c>
      <c r="N1206" s="177"/>
      <c r="O1206" s="177">
        <v>36</v>
      </c>
      <c r="P1206" s="180">
        <v>-105.91</v>
      </c>
    </row>
    <row r="1207" spans="1:16" ht="19.5" hidden="1" customHeight="1">
      <c r="A1207" s="172" t="s">
        <v>1997</v>
      </c>
      <c r="B1207" s="176">
        <v>46068</v>
      </c>
      <c r="C1207" s="172" t="s">
        <v>100</v>
      </c>
      <c r="D1207" s="172" t="s">
        <v>101</v>
      </c>
      <c r="E1207" s="172" t="s">
        <v>41</v>
      </c>
      <c r="F1207" s="172" t="s">
        <v>83</v>
      </c>
      <c r="G1207" s="172" t="s">
        <v>84</v>
      </c>
      <c r="H1207" s="177">
        <v>1</v>
      </c>
      <c r="I1207" s="178">
        <v>2350</v>
      </c>
      <c r="J1207" s="176">
        <v>46066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1169</v>
      </c>
    </row>
    <row r="1208" spans="1:16" ht="19.5" hidden="1" customHeight="1">
      <c r="A1208" s="172" t="s">
        <v>1997</v>
      </c>
      <c r="B1208" s="176">
        <v>46068</v>
      </c>
      <c r="C1208" s="172" t="s">
        <v>100</v>
      </c>
      <c r="D1208" s="172" t="s">
        <v>102</v>
      </c>
      <c r="E1208" s="172" t="s">
        <v>41</v>
      </c>
      <c r="F1208" s="172" t="s">
        <v>83</v>
      </c>
      <c r="G1208" s="172" t="s">
        <v>84</v>
      </c>
      <c r="H1208" s="177">
        <v>1</v>
      </c>
      <c r="I1208" s="178">
        <v>2350</v>
      </c>
      <c r="J1208" s="176">
        <v>46066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11.69</v>
      </c>
    </row>
    <row r="1209" spans="1:16" ht="19.5" hidden="1" customHeight="1">
      <c r="A1209" s="172" t="s">
        <v>1997</v>
      </c>
      <c r="B1209" s="176">
        <v>46068</v>
      </c>
      <c r="C1209" s="172" t="s">
        <v>100</v>
      </c>
      <c r="D1209" s="172" t="s">
        <v>103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2350</v>
      </c>
      <c r="J1209" s="176">
        <v>46066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1169.31</v>
      </c>
    </row>
    <row r="1210" spans="1:16" ht="19.5" hidden="1" customHeight="1">
      <c r="A1210" s="172" t="s">
        <v>1997</v>
      </c>
      <c r="B1210" s="176">
        <v>46068</v>
      </c>
      <c r="C1210" s="172" t="s">
        <v>104</v>
      </c>
      <c r="D1210" s="172" t="s">
        <v>105</v>
      </c>
      <c r="E1210" s="172" t="s">
        <v>41</v>
      </c>
      <c r="F1210" s="172" t="s">
        <v>83</v>
      </c>
      <c r="G1210" s="172" t="s">
        <v>84</v>
      </c>
      <c r="H1210" s="177">
        <v>1</v>
      </c>
      <c r="I1210" s="178">
        <v>2350</v>
      </c>
      <c r="J1210" s="176">
        <v>46066</v>
      </c>
      <c r="K1210" s="172" t="s">
        <v>93</v>
      </c>
      <c r="L1210" s="172" t="s">
        <v>94</v>
      </c>
      <c r="M1210" s="179">
        <v>0.43</v>
      </c>
      <c r="N1210" s="177"/>
      <c r="O1210" s="177"/>
      <c r="P1210" s="180">
        <v>-1010.5</v>
      </c>
    </row>
    <row r="1211" spans="1:16" ht="19.5" hidden="1" customHeight="1">
      <c r="A1211" s="172" t="s">
        <v>1997</v>
      </c>
      <c r="B1211" s="176">
        <v>46068</v>
      </c>
      <c r="C1211" s="172" t="s">
        <v>81</v>
      </c>
      <c r="D1211" s="172" t="s">
        <v>95</v>
      </c>
      <c r="E1211" s="172" t="s">
        <v>41</v>
      </c>
      <c r="F1211" s="172" t="s">
        <v>83</v>
      </c>
      <c r="G1211" s="172" t="s">
        <v>84</v>
      </c>
      <c r="H1211" s="177">
        <v>1</v>
      </c>
      <c r="I1211" s="178">
        <v>2350</v>
      </c>
      <c r="J1211" s="176">
        <v>46066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-10.44</v>
      </c>
    </row>
    <row r="1212" spans="1:16" ht="19.5" hidden="1" customHeight="1">
      <c r="A1212" s="172" t="s">
        <v>1998</v>
      </c>
      <c r="B1212" s="176">
        <v>46068</v>
      </c>
      <c r="C1212" s="172" t="s">
        <v>92</v>
      </c>
      <c r="D1212" s="172" t="s">
        <v>24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46049</v>
      </c>
      <c r="K1212" s="172" t="s">
        <v>93</v>
      </c>
      <c r="L1212" s="172" t="s">
        <v>94</v>
      </c>
      <c r="M1212" s="179">
        <v>0</v>
      </c>
      <c r="N1212" s="177"/>
      <c r="O1212" s="177">
        <v>45</v>
      </c>
      <c r="P1212" s="180">
        <v>-56.94</v>
      </c>
    </row>
    <row r="1213" spans="1:16" ht="19.5" hidden="1" customHeight="1">
      <c r="A1213" s="172" t="s">
        <v>1998</v>
      </c>
      <c r="B1213" s="176">
        <v>46068</v>
      </c>
      <c r="C1213" s="172" t="s">
        <v>92</v>
      </c>
      <c r="D1213" s="172" t="s">
        <v>96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46049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0</v>
      </c>
    </row>
    <row r="1214" spans="1:16" ht="19.5" hidden="1" customHeight="1">
      <c r="A1214" s="172" t="s">
        <v>1998</v>
      </c>
      <c r="B1214" s="176">
        <v>46068</v>
      </c>
      <c r="C1214" s="172" t="s">
        <v>92</v>
      </c>
      <c r="D1214" s="172" t="s">
        <v>97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46049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-56.94</v>
      </c>
    </row>
    <row r="1215" spans="1:16" ht="19.5" hidden="1" customHeight="1">
      <c r="A1215" s="172" t="s">
        <v>1999</v>
      </c>
      <c r="B1215" s="176">
        <v>46068</v>
      </c>
      <c r="C1215" s="172" t="s">
        <v>92</v>
      </c>
      <c r="D1215" s="172" t="s">
        <v>24</v>
      </c>
      <c r="E1215" s="172" t="s">
        <v>41</v>
      </c>
      <c r="F1215" s="172" t="s">
        <v>83</v>
      </c>
      <c r="G1215" s="172" t="s">
        <v>84</v>
      </c>
      <c r="H1215" s="177">
        <v>1</v>
      </c>
      <c r="I1215" s="178">
        <v>0</v>
      </c>
      <c r="J1215" s="176">
        <v>46064</v>
      </c>
      <c r="K1215" s="172" t="s">
        <v>93</v>
      </c>
      <c r="L1215" s="172" t="s">
        <v>94</v>
      </c>
      <c r="M1215" s="179">
        <v>0</v>
      </c>
      <c r="N1215" s="177"/>
      <c r="O1215" s="177">
        <v>37</v>
      </c>
      <c r="P1215" s="180">
        <v>-46.77</v>
      </c>
    </row>
    <row r="1216" spans="1:16" ht="19.5" hidden="1" customHeight="1">
      <c r="A1216" s="172" t="s">
        <v>1999</v>
      </c>
      <c r="B1216" s="176">
        <v>46068</v>
      </c>
      <c r="C1216" s="172" t="s">
        <v>81</v>
      </c>
      <c r="D1216" s="172" t="s">
        <v>95</v>
      </c>
      <c r="E1216" s="172" t="s">
        <v>41</v>
      </c>
      <c r="F1216" s="172" t="s">
        <v>83</v>
      </c>
      <c r="G1216" s="172" t="s">
        <v>84</v>
      </c>
      <c r="H1216" s="177">
        <v>1</v>
      </c>
      <c r="I1216" s="178">
        <v>0</v>
      </c>
      <c r="J1216" s="176">
        <v>46064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-17.809999999999999</v>
      </c>
    </row>
    <row r="1217" spans="1:16" ht="19.5" hidden="1" customHeight="1">
      <c r="A1217" s="172" t="s">
        <v>2000</v>
      </c>
      <c r="B1217" s="176">
        <v>46068</v>
      </c>
      <c r="C1217" s="172" t="s">
        <v>92</v>
      </c>
      <c r="D1217" s="172" t="s">
        <v>24</v>
      </c>
      <c r="E1217" s="172" t="s">
        <v>42</v>
      </c>
      <c r="F1217" s="172" t="s">
        <v>89</v>
      </c>
      <c r="G1217" s="172" t="s">
        <v>84</v>
      </c>
      <c r="H1217" s="177">
        <v>1</v>
      </c>
      <c r="I1217" s="178">
        <v>0</v>
      </c>
      <c r="J1217" s="176">
        <v>46064</v>
      </c>
      <c r="K1217" s="172" t="s">
        <v>93</v>
      </c>
      <c r="L1217" s="172" t="s">
        <v>94</v>
      </c>
      <c r="M1217" s="179">
        <v>0</v>
      </c>
      <c r="N1217" s="177"/>
      <c r="O1217" s="177">
        <v>37</v>
      </c>
      <c r="P1217" s="180">
        <v>-46.77</v>
      </c>
    </row>
    <row r="1218" spans="1:16" ht="19.5" hidden="1" customHeight="1">
      <c r="A1218" s="172" t="s">
        <v>2000</v>
      </c>
      <c r="B1218" s="176">
        <v>46068</v>
      </c>
      <c r="C1218" s="172" t="s">
        <v>81</v>
      </c>
      <c r="D1218" s="172" t="s">
        <v>95</v>
      </c>
      <c r="E1218" s="172" t="s">
        <v>42</v>
      </c>
      <c r="F1218" s="172" t="s">
        <v>89</v>
      </c>
      <c r="G1218" s="172" t="s">
        <v>84</v>
      </c>
      <c r="H1218" s="177">
        <v>1</v>
      </c>
      <c r="I1218" s="178">
        <v>0</v>
      </c>
      <c r="J1218" s="176">
        <v>46064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-17.809999999999999</v>
      </c>
    </row>
    <row r="1219" spans="1:16" ht="19.5" hidden="1" customHeight="1">
      <c r="A1219" s="172" t="s">
        <v>1999</v>
      </c>
      <c r="B1219" s="176">
        <v>46068</v>
      </c>
      <c r="C1219" s="172" t="s">
        <v>92</v>
      </c>
      <c r="D1219" s="172" t="s">
        <v>96</v>
      </c>
      <c r="E1219" s="172" t="s">
        <v>41</v>
      </c>
      <c r="F1219" s="172" t="s">
        <v>83</v>
      </c>
      <c r="G1219" s="172" t="s">
        <v>84</v>
      </c>
      <c r="H1219" s="177">
        <v>1</v>
      </c>
      <c r="I1219" s="178">
        <v>0</v>
      </c>
      <c r="J1219" s="176">
        <v>46064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1999</v>
      </c>
      <c r="B1220" s="176">
        <v>46068</v>
      </c>
      <c r="C1220" s="172" t="s">
        <v>92</v>
      </c>
      <c r="D1220" s="172" t="s">
        <v>97</v>
      </c>
      <c r="E1220" s="172" t="s">
        <v>41</v>
      </c>
      <c r="F1220" s="172" t="s">
        <v>83</v>
      </c>
      <c r="G1220" s="172" t="s">
        <v>84</v>
      </c>
      <c r="H1220" s="177">
        <v>1</v>
      </c>
      <c r="I1220" s="178">
        <v>0</v>
      </c>
      <c r="J1220" s="176">
        <v>46064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1999</v>
      </c>
      <c r="B1221" s="176">
        <v>46068</v>
      </c>
      <c r="C1221" s="172" t="s">
        <v>81</v>
      </c>
      <c r="D1221" s="172" t="s">
        <v>98</v>
      </c>
      <c r="E1221" s="172" t="s">
        <v>41</v>
      </c>
      <c r="F1221" s="172" t="s">
        <v>83</v>
      </c>
      <c r="G1221" s="172" t="s">
        <v>84</v>
      </c>
      <c r="H1221" s="177">
        <v>1</v>
      </c>
      <c r="I1221" s="178">
        <v>0</v>
      </c>
      <c r="J1221" s="176">
        <v>46064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2000</v>
      </c>
      <c r="B1222" s="176">
        <v>46068</v>
      </c>
      <c r="C1222" s="172" t="s">
        <v>92</v>
      </c>
      <c r="D1222" s="172" t="s">
        <v>96</v>
      </c>
      <c r="E1222" s="172" t="s">
        <v>42</v>
      </c>
      <c r="F1222" s="172" t="s">
        <v>89</v>
      </c>
      <c r="G1222" s="172" t="s">
        <v>84</v>
      </c>
      <c r="H1222" s="177">
        <v>1</v>
      </c>
      <c r="I1222" s="178">
        <v>0</v>
      </c>
      <c r="J1222" s="176">
        <v>46064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2000</v>
      </c>
      <c r="B1223" s="176">
        <v>46068</v>
      </c>
      <c r="C1223" s="172" t="s">
        <v>92</v>
      </c>
      <c r="D1223" s="172" t="s">
        <v>97</v>
      </c>
      <c r="E1223" s="172" t="s">
        <v>42</v>
      </c>
      <c r="F1223" s="172" t="s">
        <v>89</v>
      </c>
      <c r="G1223" s="172" t="s">
        <v>84</v>
      </c>
      <c r="H1223" s="177">
        <v>1</v>
      </c>
      <c r="I1223" s="178">
        <v>0</v>
      </c>
      <c r="J1223" s="176">
        <v>46064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-46.77</v>
      </c>
    </row>
    <row r="1224" spans="1:16" ht="19.5" hidden="1" customHeight="1">
      <c r="A1224" s="172" t="s">
        <v>2000</v>
      </c>
      <c r="B1224" s="176">
        <v>46068</v>
      </c>
      <c r="C1224" s="172" t="s">
        <v>81</v>
      </c>
      <c r="D1224" s="172" t="s">
        <v>98</v>
      </c>
      <c r="E1224" s="172" t="s">
        <v>42</v>
      </c>
      <c r="F1224" s="172" t="s">
        <v>89</v>
      </c>
      <c r="G1224" s="172" t="s">
        <v>84</v>
      </c>
      <c r="H1224" s="177">
        <v>1</v>
      </c>
      <c r="I1224" s="178">
        <v>0</v>
      </c>
      <c r="J1224" s="176">
        <v>46064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2001</v>
      </c>
      <c r="B1225" s="176">
        <v>46068</v>
      </c>
      <c r="C1225" s="172" t="s">
        <v>81</v>
      </c>
      <c r="D1225" s="172" t="s">
        <v>82</v>
      </c>
      <c r="E1225" s="172" t="s">
        <v>43</v>
      </c>
      <c r="F1225" s="172" t="s">
        <v>125</v>
      </c>
      <c r="G1225" s="172" t="s">
        <v>84</v>
      </c>
      <c r="H1225" s="177">
        <v>1</v>
      </c>
      <c r="I1225" s="178">
        <v>0</v>
      </c>
      <c r="J1225" s="176">
        <v>46068</v>
      </c>
      <c r="K1225" s="172" t="s">
        <v>85</v>
      </c>
      <c r="L1225" s="172" t="s">
        <v>85</v>
      </c>
      <c r="M1225" s="179">
        <v>0</v>
      </c>
      <c r="N1225" s="177"/>
      <c r="O1225" s="177"/>
      <c r="P1225" s="180">
        <v>-5.96</v>
      </c>
    </row>
    <row r="1226" spans="1:16" ht="19.5" hidden="1" customHeight="1">
      <c r="A1226" s="172" t="s">
        <v>2002</v>
      </c>
      <c r="B1226" s="176">
        <v>46068</v>
      </c>
      <c r="C1226" s="172" t="s">
        <v>81</v>
      </c>
      <c r="D1226" s="172" t="s">
        <v>82</v>
      </c>
      <c r="E1226" s="172" t="s">
        <v>53</v>
      </c>
      <c r="F1226" s="172" t="s">
        <v>120</v>
      </c>
      <c r="G1226" s="172" t="s">
        <v>84</v>
      </c>
      <c r="H1226" s="177">
        <v>1</v>
      </c>
      <c r="I1226" s="178">
        <v>0</v>
      </c>
      <c r="J1226" s="176">
        <v>46068</v>
      </c>
      <c r="K1226" s="172" t="s">
        <v>85</v>
      </c>
      <c r="L1226" s="172" t="s">
        <v>85</v>
      </c>
      <c r="M1226" s="179">
        <v>0</v>
      </c>
      <c r="N1226" s="177"/>
      <c r="O1226" s="177"/>
      <c r="P1226" s="180">
        <v>-19.66</v>
      </c>
    </row>
    <row r="1227" spans="1:16" ht="19.5" hidden="1" customHeight="1">
      <c r="A1227" s="172" t="s">
        <v>2003</v>
      </c>
      <c r="B1227" s="176">
        <v>46068</v>
      </c>
      <c r="C1227" s="172" t="s">
        <v>92</v>
      </c>
      <c r="D1227" s="172" t="s">
        <v>24</v>
      </c>
      <c r="E1227" s="172" t="s">
        <v>58</v>
      </c>
      <c r="F1227" s="172" t="s">
        <v>1300</v>
      </c>
      <c r="G1227" s="172" t="s">
        <v>84</v>
      </c>
      <c r="H1227" s="177">
        <v>1</v>
      </c>
      <c r="I1227" s="178">
        <v>2400</v>
      </c>
      <c r="J1227" s="176">
        <v>46063</v>
      </c>
      <c r="K1227" s="172" t="s">
        <v>93</v>
      </c>
      <c r="L1227" s="172" t="s">
        <v>94</v>
      </c>
      <c r="M1227" s="179">
        <v>0.43</v>
      </c>
      <c r="N1227" s="177"/>
      <c r="O1227" s="177">
        <v>36</v>
      </c>
      <c r="P1227" s="180">
        <v>-120.64</v>
      </c>
    </row>
    <row r="1228" spans="1:16" ht="19.5" hidden="1" customHeight="1">
      <c r="A1228" s="172" t="s">
        <v>2003</v>
      </c>
      <c r="B1228" s="176">
        <v>46068</v>
      </c>
      <c r="C1228" s="172" t="s">
        <v>100</v>
      </c>
      <c r="D1228" s="172" t="s">
        <v>101</v>
      </c>
      <c r="E1228" s="172" t="s">
        <v>58</v>
      </c>
      <c r="F1228" s="172" t="s">
        <v>1300</v>
      </c>
      <c r="G1228" s="172" t="s">
        <v>84</v>
      </c>
      <c r="H1228" s="177">
        <v>1</v>
      </c>
      <c r="I1228" s="178">
        <v>2400</v>
      </c>
      <c r="J1228" s="176">
        <v>46063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1568.57</v>
      </c>
    </row>
    <row r="1229" spans="1:16" ht="19.5" hidden="1" customHeight="1">
      <c r="A1229" s="172" t="s">
        <v>2003</v>
      </c>
      <c r="B1229" s="176">
        <v>46068</v>
      </c>
      <c r="C1229" s="172" t="s">
        <v>100</v>
      </c>
      <c r="D1229" s="172" t="s">
        <v>102</v>
      </c>
      <c r="E1229" s="172" t="s">
        <v>58</v>
      </c>
      <c r="F1229" s="172" t="s">
        <v>1300</v>
      </c>
      <c r="G1229" s="172" t="s">
        <v>84</v>
      </c>
      <c r="H1229" s="177">
        <v>1</v>
      </c>
      <c r="I1229" s="178">
        <v>2400</v>
      </c>
      <c r="J1229" s="176">
        <v>46063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0</v>
      </c>
    </row>
    <row r="1230" spans="1:16" ht="19.5" hidden="1" customHeight="1">
      <c r="A1230" s="172" t="s">
        <v>2003</v>
      </c>
      <c r="B1230" s="176">
        <v>46068</v>
      </c>
      <c r="C1230" s="172" t="s">
        <v>100</v>
      </c>
      <c r="D1230" s="172" t="s">
        <v>103</v>
      </c>
      <c r="E1230" s="172" t="s">
        <v>58</v>
      </c>
      <c r="F1230" s="172" t="s">
        <v>1300</v>
      </c>
      <c r="G1230" s="172" t="s">
        <v>84</v>
      </c>
      <c r="H1230" s="177">
        <v>1</v>
      </c>
      <c r="I1230" s="178">
        <v>2400</v>
      </c>
      <c r="J1230" s="176">
        <v>46063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831.43</v>
      </c>
    </row>
    <row r="1231" spans="1:16" ht="19.5" hidden="1" customHeight="1">
      <c r="A1231" s="172" t="s">
        <v>2003</v>
      </c>
      <c r="B1231" s="176">
        <v>46068</v>
      </c>
      <c r="C1231" s="172" t="s">
        <v>104</v>
      </c>
      <c r="D1231" s="172" t="s">
        <v>105</v>
      </c>
      <c r="E1231" s="172" t="s">
        <v>58</v>
      </c>
      <c r="F1231" s="172" t="s">
        <v>1300</v>
      </c>
      <c r="G1231" s="172" t="s">
        <v>84</v>
      </c>
      <c r="H1231" s="177">
        <v>1</v>
      </c>
      <c r="I1231" s="178">
        <v>2400</v>
      </c>
      <c r="J1231" s="176">
        <v>46063</v>
      </c>
      <c r="K1231" s="172" t="s">
        <v>93</v>
      </c>
      <c r="L1231" s="172" t="s">
        <v>94</v>
      </c>
      <c r="M1231" s="179">
        <v>0.43</v>
      </c>
      <c r="N1231" s="177"/>
      <c r="O1231" s="177"/>
      <c r="P1231" s="180">
        <v>-1032</v>
      </c>
    </row>
    <row r="1232" spans="1:16" ht="19.5" hidden="1" customHeight="1">
      <c r="A1232" s="172" t="s">
        <v>2003</v>
      </c>
      <c r="B1232" s="176">
        <v>46068</v>
      </c>
      <c r="C1232" s="172" t="s">
        <v>81</v>
      </c>
      <c r="D1232" s="172" t="s">
        <v>95</v>
      </c>
      <c r="E1232" s="172" t="s">
        <v>58</v>
      </c>
      <c r="F1232" s="172" t="s">
        <v>1300</v>
      </c>
      <c r="G1232" s="172" t="s">
        <v>84</v>
      </c>
      <c r="H1232" s="177">
        <v>1</v>
      </c>
      <c r="I1232" s="178">
        <v>2400</v>
      </c>
      <c r="J1232" s="176">
        <v>46063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-12.71</v>
      </c>
    </row>
    <row r="1233" spans="1:16" ht="19.5" hidden="1" customHeight="1">
      <c r="A1233" s="172" t="s">
        <v>1986</v>
      </c>
      <c r="B1233" s="176">
        <v>46068</v>
      </c>
      <c r="C1233" s="172" t="s">
        <v>81</v>
      </c>
      <c r="D1233" s="172" t="s">
        <v>82</v>
      </c>
      <c r="E1233" s="172" t="s">
        <v>42</v>
      </c>
      <c r="F1233" s="172" t="s">
        <v>89</v>
      </c>
      <c r="G1233" s="172" t="s">
        <v>84</v>
      </c>
      <c r="H1233" s="177">
        <v>1</v>
      </c>
      <c r="I1233" s="178">
        <v>0</v>
      </c>
      <c r="J1233" s="176">
        <v>46067</v>
      </c>
      <c r="K1233" s="172" t="s">
        <v>85</v>
      </c>
      <c r="L1233" s="172" t="s">
        <v>85</v>
      </c>
      <c r="M1233" s="179">
        <v>0</v>
      </c>
      <c r="N1233" s="177"/>
      <c r="O1233" s="177"/>
      <c r="P1233" s="180">
        <v>15.9</v>
      </c>
    </row>
    <row r="1234" spans="1:16" ht="19.5" hidden="1" customHeight="1">
      <c r="A1234" s="172" t="s">
        <v>2004</v>
      </c>
      <c r="B1234" s="176">
        <v>46068</v>
      </c>
      <c r="C1234" s="172" t="s">
        <v>92</v>
      </c>
      <c r="D1234" s="172" t="s">
        <v>24</v>
      </c>
      <c r="E1234" s="172" t="s">
        <v>52</v>
      </c>
      <c r="F1234" s="172" t="s">
        <v>90</v>
      </c>
      <c r="G1234" s="172" t="s">
        <v>84</v>
      </c>
      <c r="H1234" s="177">
        <v>1</v>
      </c>
      <c r="I1234" s="178">
        <v>2350</v>
      </c>
      <c r="J1234" s="176">
        <v>46066</v>
      </c>
      <c r="K1234" s="172" t="s">
        <v>93</v>
      </c>
      <c r="L1234" s="172" t="s">
        <v>94</v>
      </c>
      <c r="M1234" s="179">
        <v>0.43</v>
      </c>
      <c r="N1234" s="177"/>
      <c r="O1234" s="177">
        <v>36</v>
      </c>
      <c r="P1234" s="180">
        <v>-119.74</v>
      </c>
    </row>
    <row r="1235" spans="1:16" ht="19.5" hidden="1" customHeight="1">
      <c r="A1235" s="172" t="s">
        <v>2004</v>
      </c>
      <c r="B1235" s="176">
        <v>46068</v>
      </c>
      <c r="C1235" s="172" t="s">
        <v>100</v>
      </c>
      <c r="D1235" s="172" t="s">
        <v>101</v>
      </c>
      <c r="E1235" s="172" t="s">
        <v>52</v>
      </c>
      <c r="F1235" s="172" t="s">
        <v>90</v>
      </c>
      <c r="G1235" s="172" t="s">
        <v>84</v>
      </c>
      <c r="H1235" s="177">
        <v>1</v>
      </c>
      <c r="I1235" s="178">
        <v>2350</v>
      </c>
      <c r="J1235" s="176">
        <v>46066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981.9</v>
      </c>
    </row>
    <row r="1236" spans="1:16" ht="19.5" hidden="1" customHeight="1">
      <c r="A1236" s="172" t="s">
        <v>2004</v>
      </c>
      <c r="B1236" s="176">
        <v>46068</v>
      </c>
      <c r="C1236" s="172" t="s">
        <v>100</v>
      </c>
      <c r="D1236" s="172" t="s">
        <v>102</v>
      </c>
      <c r="E1236" s="172" t="s">
        <v>52</v>
      </c>
      <c r="F1236" s="172" t="s">
        <v>90</v>
      </c>
      <c r="G1236" s="172" t="s">
        <v>84</v>
      </c>
      <c r="H1236" s="177">
        <v>1</v>
      </c>
      <c r="I1236" s="178">
        <v>2350</v>
      </c>
      <c r="J1236" s="176">
        <v>46066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9.82</v>
      </c>
    </row>
    <row r="1237" spans="1:16" ht="19.5" hidden="1" customHeight="1">
      <c r="A1237" s="172" t="s">
        <v>2004</v>
      </c>
      <c r="B1237" s="176">
        <v>46068</v>
      </c>
      <c r="C1237" s="172" t="s">
        <v>100</v>
      </c>
      <c r="D1237" s="172" t="s">
        <v>103</v>
      </c>
      <c r="E1237" s="172" t="s">
        <v>52</v>
      </c>
      <c r="F1237" s="172" t="s">
        <v>90</v>
      </c>
      <c r="G1237" s="172" t="s">
        <v>84</v>
      </c>
      <c r="H1237" s="177">
        <v>1</v>
      </c>
      <c r="I1237" s="178">
        <v>2350</v>
      </c>
      <c r="J1237" s="176">
        <v>46066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1358.28</v>
      </c>
    </row>
    <row r="1238" spans="1:16" ht="19.5" hidden="1" customHeight="1">
      <c r="A1238" s="172" t="s">
        <v>2004</v>
      </c>
      <c r="B1238" s="176">
        <v>46068</v>
      </c>
      <c r="C1238" s="172" t="s">
        <v>104</v>
      </c>
      <c r="D1238" s="172" t="s">
        <v>105</v>
      </c>
      <c r="E1238" s="172" t="s">
        <v>52</v>
      </c>
      <c r="F1238" s="172" t="s">
        <v>90</v>
      </c>
      <c r="G1238" s="172" t="s">
        <v>84</v>
      </c>
      <c r="H1238" s="177">
        <v>1</v>
      </c>
      <c r="I1238" s="178">
        <v>2350</v>
      </c>
      <c r="J1238" s="176">
        <v>46066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-1010.5</v>
      </c>
    </row>
    <row r="1239" spans="1:16" ht="19.5" hidden="1" customHeight="1">
      <c r="A1239" s="172" t="s">
        <v>2004</v>
      </c>
      <c r="B1239" s="176">
        <v>46068</v>
      </c>
      <c r="C1239" s="172" t="s">
        <v>81</v>
      </c>
      <c r="D1239" s="172" t="s">
        <v>95</v>
      </c>
      <c r="E1239" s="172" t="s">
        <v>52</v>
      </c>
      <c r="F1239" s="172" t="s">
        <v>90</v>
      </c>
      <c r="G1239" s="172" t="s">
        <v>84</v>
      </c>
      <c r="H1239" s="177">
        <v>1</v>
      </c>
      <c r="I1239" s="178">
        <v>2350</v>
      </c>
      <c r="J1239" s="176">
        <v>46066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-16.829999999999998</v>
      </c>
    </row>
    <row r="1240" spans="1:16" ht="19.5" hidden="1" customHeight="1">
      <c r="A1240" s="172" t="s">
        <v>2005</v>
      </c>
      <c r="B1240" s="176">
        <v>46068</v>
      </c>
      <c r="C1240" s="172" t="s">
        <v>92</v>
      </c>
      <c r="D1240" s="172" t="s">
        <v>24</v>
      </c>
      <c r="E1240" s="172" t="s">
        <v>58</v>
      </c>
      <c r="F1240" s="172" t="s">
        <v>1300</v>
      </c>
      <c r="G1240" s="172" t="s">
        <v>84</v>
      </c>
      <c r="H1240" s="177">
        <v>1</v>
      </c>
      <c r="I1240" s="178">
        <v>2400</v>
      </c>
      <c r="J1240" s="176">
        <v>46067</v>
      </c>
      <c r="K1240" s="172" t="s">
        <v>93</v>
      </c>
      <c r="L1240" s="172" t="s">
        <v>94</v>
      </c>
      <c r="M1240" s="179">
        <v>0.43</v>
      </c>
      <c r="N1240" s="177"/>
      <c r="O1240" s="177">
        <v>36</v>
      </c>
      <c r="P1240" s="180">
        <v>-120.64</v>
      </c>
    </row>
    <row r="1241" spans="1:16" ht="19.5" hidden="1" customHeight="1">
      <c r="A1241" s="172" t="s">
        <v>2005</v>
      </c>
      <c r="B1241" s="176">
        <v>46068</v>
      </c>
      <c r="C1241" s="172" t="s">
        <v>100</v>
      </c>
      <c r="D1241" s="172" t="s">
        <v>101</v>
      </c>
      <c r="E1241" s="172" t="s">
        <v>58</v>
      </c>
      <c r="F1241" s="172" t="s">
        <v>1300</v>
      </c>
      <c r="G1241" s="172" t="s">
        <v>84</v>
      </c>
      <c r="H1241" s="177">
        <v>1</v>
      </c>
      <c r="I1241" s="178">
        <v>2400</v>
      </c>
      <c r="J1241" s="176">
        <v>46067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1408.57</v>
      </c>
    </row>
    <row r="1242" spans="1:16" ht="19.5" hidden="1" customHeight="1">
      <c r="A1242" s="172" t="s">
        <v>2005</v>
      </c>
      <c r="B1242" s="176">
        <v>46068</v>
      </c>
      <c r="C1242" s="172" t="s">
        <v>100</v>
      </c>
      <c r="D1242" s="172" t="s">
        <v>102</v>
      </c>
      <c r="E1242" s="172" t="s">
        <v>58</v>
      </c>
      <c r="F1242" s="172" t="s">
        <v>1300</v>
      </c>
      <c r="G1242" s="172" t="s">
        <v>84</v>
      </c>
      <c r="H1242" s="177">
        <v>1</v>
      </c>
      <c r="I1242" s="178">
        <v>2400</v>
      </c>
      <c r="J1242" s="176">
        <v>46067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14.09</v>
      </c>
    </row>
    <row r="1243" spans="1:16" ht="19.5" hidden="1" customHeight="1">
      <c r="A1243" s="172" t="s">
        <v>2005</v>
      </c>
      <c r="B1243" s="176">
        <v>46068</v>
      </c>
      <c r="C1243" s="172" t="s">
        <v>100</v>
      </c>
      <c r="D1243" s="172" t="s">
        <v>103</v>
      </c>
      <c r="E1243" s="172" t="s">
        <v>58</v>
      </c>
      <c r="F1243" s="172" t="s">
        <v>1300</v>
      </c>
      <c r="G1243" s="172" t="s">
        <v>84</v>
      </c>
      <c r="H1243" s="177">
        <v>1</v>
      </c>
      <c r="I1243" s="178">
        <v>2400</v>
      </c>
      <c r="J1243" s="176">
        <v>46067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977.34</v>
      </c>
    </row>
    <row r="1244" spans="1:16" ht="19.5" hidden="1" customHeight="1">
      <c r="A1244" s="172" t="s">
        <v>2005</v>
      </c>
      <c r="B1244" s="176">
        <v>46068</v>
      </c>
      <c r="C1244" s="172" t="s">
        <v>104</v>
      </c>
      <c r="D1244" s="172" t="s">
        <v>105</v>
      </c>
      <c r="E1244" s="172" t="s">
        <v>58</v>
      </c>
      <c r="F1244" s="172" t="s">
        <v>1300</v>
      </c>
      <c r="G1244" s="172" t="s">
        <v>84</v>
      </c>
      <c r="H1244" s="177">
        <v>1</v>
      </c>
      <c r="I1244" s="178">
        <v>2400</v>
      </c>
      <c r="J1244" s="176">
        <v>46067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-1032</v>
      </c>
    </row>
    <row r="1245" spans="1:16" ht="19.5" hidden="1" customHeight="1">
      <c r="A1245" s="172" t="s">
        <v>2005</v>
      </c>
      <c r="B1245" s="176">
        <v>46068</v>
      </c>
      <c r="C1245" s="172" t="s">
        <v>81</v>
      </c>
      <c r="D1245" s="172" t="s">
        <v>95</v>
      </c>
      <c r="E1245" s="172" t="s">
        <v>58</v>
      </c>
      <c r="F1245" s="172" t="s">
        <v>1300</v>
      </c>
      <c r="G1245" s="172" t="s">
        <v>84</v>
      </c>
      <c r="H1245" s="177">
        <v>1</v>
      </c>
      <c r="I1245" s="178">
        <v>2400</v>
      </c>
      <c r="J1245" s="176">
        <v>46067</v>
      </c>
      <c r="K1245" s="172" t="s">
        <v>93</v>
      </c>
      <c r="L1245" s="172" t="s">
        <v>94</v>
      </c>
      <c r="M1245" s="179">
        <v>0.43</v>
      </c>
      <c r="N1245" s="177"/>
      <c r="O1245" s="177"/>
      <c r="P1245" s="180">
        <v>-15.08</v>
      </c>
    </row>
    <row r="1246" spans="1:16" ht="19.5" hidden="1" customHeight="1">
      <c r="A1246" s="172" t="s">
        <v>2006</v>
      </c>
      <c r="B1246" s="176">
        <v>46068</v>
      </c>
      <c r="C1246" s="172" t="s">
        <v>92</v>
      </c>
      <c r="D1246" s="172" t="s">
        <v>24</v>
      </c>
      <c r="E1246" s="172" t="s">
        <v>43</v>
      </c>
      <c r="F1246" s="172" t="s">
        <v>125</v>
      </c>
      <c r="G1246" s="172" t="s">
        <v>84</v>
      </c>
      <c r="H1246" s="177">
        <v>1</v>
      </c>
      <c r="I1246" s="178">
        <v>2350</v>
      </c>
      <c r="J1246" s="176">
        <v>46067</v>
      </c>
      <c r="K1246" s="172" t="s">
        <v>93</v>
      </c>
      <c r="L1246" s="172" t="s">
        <v>94</v>
      </c>
      <c r="M1246" s="179">
        <v>0.43</v>
      </c>
      <c r="N1246" s="177"/>
      <c r="O1246" s="177">
        <v>36</v>
      </c>
      <c r="P1246" s="180">
        <v>-105.91</v>
      </c>
    </row>
    <row r="1247" spans="1:16" ht="19.5" hidden="1" customHeight="1">
      <c r="A1247" s="172" t="s">
        <v>2006</v>
      </c>
      <c r="B1247" s="176">
        <v>46068</v>
      </c>
      <c r="C1247" s="172" t="s">
        <v>100</v>
      </c>
      <c r="D1247" s="172" t="s">
        <v>101</v>
      </c>
      <c r="E1247" s="172" t="s">
        <v>43</v>
      </c>
      <c r="F1247" s="172" t="s">
        <v>125</v>
      </c>
      <c r="G1247" s="172" t="s">
        <v>84</v>
      </c>
      <c r="H1247" s="177">
        <v>1</v>
      </c>
      <c r="I1247" s="178">
        <v>2350</v>
      </c>
      <c r="J1247" s="176">
        <v>46067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1018.08</v>
      </c>
    </row>
    <row r="1248" spans="1:16" ht="19.5" hidden="1" customHeight="1">
      <c r="A1248" s="172" t="s">
        <v>2006</v>
      </c>
      <c r="B1248" s="176">
        <v>46068</v>
      </c>
      <c r="C1248" s="172" t="s">
        <v>100</v>
      </c>
      <c r="D1248" s="172" t="s">
        <v>102</v>
      </c>
      <c r="E1248" s="172" t="s">
        <v>43</v>
      </c>
      <c r="F1248" s="172" t="s">
        <v>125</v>
      </c>
      <c r="G1248" s="172" t="s">
        <v>84</v>
      </c>
      <c r="H1248" s="177">
        <v>1</v>
      </c>
      <c r="I1248" s="178">
        <v>2350</v>
      </c>
      <c r="J1248" s="176">
        <v>46067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10.18</v>
      </c>
    </row>
    <row r="1249" spans="1:16" ht="19.5" hidden="1" customHeight="1">
      <c r="A1249" s="172" t="s">
        <v>2006</v>
      </c>
      <c r="B1249" s="176">
        <v>46068</v>
      </c>
      <c r="C1249" s="172" t="s">
        <v>100</v>
      </c>
      <c r="D1249" s="172" t="s">
        <v>103</v>
      </c>
      <c r="E1249" s="172" t="s">
        <v>43</v>
      </c>
      <c r="F1249" s="172" t="s">
        <v>125</v>
      </c>
      <c r="G1249" s="172" t="s">
        <v>84</v>
      </c>
      <c r="H1249" s="177">
        <v>1</v>
      </c>
      <c r="I1249" s="178">
        <v>2350</v>
      </c>
      <c r="J1249" s="176">
        <v>46067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1321.74</v>
      </c>
    </row>
    <row r="1250" spans="1:16" ht="19.5" hidden="1" customHeight="1">
      <c r="A1250" s="172" t="s">
        <v>2006</v>
      </c>
      <c r="B1250" s="176">
        <v>46068</v>
      </c>
      <c r="C1250" s="172" t="s">
        <v>104</v>
      </c>
      <c r="D1250" s="172" t="s">
        <v>105</v>
      </c>
      <c r="E1250" s="172" t="s">
        <v>43</v>
      </c>
      <c r="F1250" s="172" t="s">
        <v>125</v>
      </c>
      <c r="G1250" s="172" t="s">
        <v>84</v>
      </c>
      <c r="H1250" s="177">
        <v>1</v>
      </c>
      <c r="I1250" s="178">
        <v>2350</v>
      </c>
      <c r="J1250" s="176">
        <v>46067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-1010.5</v>
      </c>
    </row>
    <row r="1251" spans="1:16" ht="19.5" hidden="1" customHeight="1">
      <c r="A1251" s="172" t="s">
        <v>2006</v>
      </c>
      <c r="B1251" s="176">
        <v>46068</v>
      </c>
      <c r="C1251" s="172" t="s">
        <v>81</v>
      </c>
      <c r="D1251" s="172" t="s">
        <v>95</v>
      </c>
      <c r="E1251" s="172" t="s">
        <v>43</v>
      </c>
      <c r="F1251" s="172" t="s">
        <v>125</v>
      </c>
      <c r="G1251" s="172" t="s">
        <v>84</v>
      </c>
      <c r="H1251" s="177">
        <v>1</v>
      </c>
      <c r="I1251" s="178">
        <v>2350</v>
      </c>
      <c r="J1251" s="176">
        <v>46067</v>
      </c>
      <c r="K1251" s="172" t="s">
        <v>93</v>
      </c>
      <c r="L1251" s="172" t="s">
        <v>94</v>
      </c>
      <c r="M1251" s="179">
        <v>0.43</v>
      </c>
      <c r="N1251" s="177"/>
      <c r="O1251" s="177"/>
      <c r="P1251" s="180">
        <v>-10.46</v>
      </c>
    </row>
    <row r="1252" spans="1:16" ht="19.5" hidden="1" customHeight="1">
      <c r="A1252" s="172" t="s">
        <v>2007</v>
      </c>
      <c r="B1252" s="176">
        <v>46068</v>
      </c>
      <c r="C1252" s="172" t="s">
        <v>92</v>
      </c>
      <c r="D1252" s="172" t="s">
        <v>24</v>
      </c>
      <c r="E1252" s="172" t="s">
        <v>53</v>
      </c>
      <c r="F1252" s="172" t="s">
        <v>120</v>
      </c>
      <c r="G1252" s="172" t="s">
        <v>84</v>
      </c>
      <c r="H1252" s="177">
        <v>1</v>
      </c>
      <c r="I1252" s="178">
        <v>2350</v>
      </c>
      <c r="J1252" s="176">
        <v>46064</v>
      </c>
      <c r="K1252" s="172" t="s">
        <v>93</v>
      </c>
      <c r="L1252" s="172" t="s">
        <v>94</v>
      </c>
      <c r="M1252" s="179">
        <v>0.43</v>
      </c>
      <c r="N1252" s="177"/>
      <c r="O1252" s="177">
        <v>37</v>
      </c>
      <c r="P1252" s="180">
        <v>-126.72</v>
      </c>
    </row>
    <row r="1253" spans="1:16" ht="19.5" hidden="1" customHeight="1">
      <c r="A1253" s="172" t="s">
        <v>2007</v>
      </c>
      <c r="B1253" s="176">
        <v>46068</v>
      </c>
      <c r="C1253" s="172" t="s">
        <v>100</v>
      </c>
      <c r="D1253" s="172" t="s">
        <v>101</v>
      </c>
      <c r="E1253" s="172" t="s">
        <v>53</v>
      </c>
      <c r="F1253" s="172" t="s">
        <v>120</v>
      </c>
      <c r="G1253" s="172" t="s">
        <v>84</v>
      </c>
      <c r="H1253" s="177">
        <v>1</v>
      </c>
      <c r="I1253" s="178">
        <v>2350</v>
      </c>
      <c r="J1253" s="176">
        <v>46064</v>
      </c>
      <c r="K1253" s="172" t="s">
        <v>93</v>
      </c>
      <c r="L1253" s="172" t="s">
        <v>94</v>
      </c>
      <c r="M1253" s="179">
        <v>0</v>
      </c>
      <c r="N1253" s="177"/>
      <c r="O1253" s="177"/>
      <c r="P1253" s="180">
        <v>1016.19</v>
      </c>
    </row>
    <row r="1254" spans="1:16" ht="19.5" hidden="1" customHeight="1">
      <c r="A1254" s="172" t="s">
        <v>2007</v>
      </c>
      <c r="B1254" s="176">
        <v>46068</v>
      </c>
      <c r="C1254" s="172" t="s">
        <v>100</v>
      </c>
      <c r="D1254" s="172" t="s">
        <v>102</v>
      </c>
      <c r="E1254" s="172" t="s">
        <v>53</v>
      </c>
      <c r="F1254" s="172" t="s">
        <v>120</v>
      </c>
      <c r="G1254" s="172" t="s">
        <v>84</v>
      </c>
      <c r="H1254" s="177">
        <v>1</v>
      </c>
      <c r="I1254" s="178">
        <v>2350</v>
      </c>
      <c r="J1254" s="176">
        <v>46064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10.16</v>
      </c>
    </row>
    <row r="1255" spans="1:16" ht="19.5" hidden="1" customHeight="1">
      <c r="A1255" s="172" t="s">
        <v>2007</v>
      </c>
      <c r="B1255" s="176">
        <v>46068</v>
      </c>
      <c r="C1255" s="172" t="s">
        <v>100</v>
      </c>
      <c r="D1255" s="172" t="s">
        <v>103</v>
      </c>
      <c r="E1255" s="172" t="s">
        <v>53</v>
      </c>
      <c r="F1255" s="172" t="s">
        <v>120</v>
      </c>
      <c r="G1255" s="172" t="s">
        <v>84</v>
      </c>
      <c r="H1255" s="177">
        <v>1</v>
      </c>
      <c r="I1255" s="178">
        <v>2350</v>
      </c>
      <c r="J1255" s="176">
        <v>46064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1323.65</v>
      </c>
    </row>
    <row r="1256" spans="1:16" ht="19.5" hidden="1" customHeight="1">
      <c r="A1256" s="172" t="s">
        <v>2007</v>
      </c>
      <c r="B1256" s="176">
        <v>46068</v>
      </c>
      <c r="C1256" s="172" t="s">
        <v>104</v>
      </c>
      <c r="D1256" s="172" t="s">
        <v>105</v>
      </c>
      <c r="E1256" s="172" t="s">
        <v>53</v>
      </c>
      <c r="F1256" s="172" t="s">
        <v>120</v>
      </c>
      <c r="G1256" s="172" t="s">
        <v>84</v>
      </c>
      <c r="H1256" s="177">
        <v>1</v>
      </c>
      <c r="I1256" s="178">
        <v>2350</v>
      </c>
      <c r="J1256" s="176">
        <v>46064</v>
      </c>
      <c r="K1256" s="172" t="s">
        <v>93</v>
      </c>
      <c r="L1256" s="172" t="s">
        <v>94</v>
      </c>
      <c r="M1256" s="179">
        <v>0.43</v>
      </c>
      <c r="N1256" s="177"/>
      <c r="O1256" s="177"/>
      <c r="P1256" s="180">
        <v>-1010.5</v>
      </c>
    </row>
    <row r="1257" spans="1:16" ht="19.5" hidden="1" customHeight="1">
      <c r="A1257" s="172" t="s">
        <v>2007</v>
      </c>
      <c r="B1257" s="176">
        <v>46068</v>
      </c>
      <c r="C1257" s="172" t="s">
        <v>81</v>
      </c>
      <c r="D1257" s="172" t="s">
        <v>95</v>
      </c>
      <c r="E1257" s="172" t="s">
        <v>53</v>
      </c>
      <c r="F1257" s="172" t="s">
        <v>120</v>
      </c>
      <c r="G1257" s="172" t="s">
        <v>84</v>
      </c>
      <c r="H1257" s="177">
        <v>1</v>
      </c>
      <c r="I1257" s="178">
        <v>2350</v>
      </c>
      <c r="J1257" s="176">
        <v>46064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-25</v>
      </c>
    </row>
    <row r="1258" spans="1:16" ht="19.5" hidden="1" customHeight="1">
      <c r="A1258" s="172" t="s">
        <v>2005</v>
      </c>
      <c r="B1258" s="176">
        <v>46068</v>
      </c>
      <c r="C1258" s="172" t="s">
        <v>81</v>
      </c>
      <c r="D1258" s="172" t="s">
        <v>82</v>
      </c>
      <c r="E1258" s="172" t="s">
        <v>58</v>
      </c>
      <c r="F1258" s="172" t="s">
        <v>1300</v>
      </c>
      <c r="G1258" s="172" t="s">
        <v>84</v>
      </c>
      <c r="H1258" s="177">
        <v>1</v>
      </c>
      <c r="I1258" s="178">
        <v>0</v>
      </c>
      <c r="J1258" s="176">
        <v>46067</v>
      </c>
      <c r="K1258" s="172" t="s">
        <v>85</v>
      </c>
      <c r="L1258" s="172" t="s">
        <v>85</v>
      </c>
      <c r="M1258" s="179">
        <v>0</v>
      </c>
      <c r="N1258" s="177"/>
      <c r="O1258" s="177"/>
      <c r="P1258" s="180">
        <v>-26.76</v>
      </c>
    </row>
    <row r="1259" spans="1:16" ht="19.5" hidden="1" customHeight="1">
      <c r="A1259" s="172" t="s">
        <v>2006</v>
      </c>
      <c r="B1259" s="176">
        <v>46068</v>
      </c>
      <c r="C1259" s="172" t="s">
        <v>81</v>
      </c>
      <c r="D1259" s="172" t="s">
        <v>82</v>
      </c>
      <c r="E1259" s="172" t="s">
        <v>43</v>
      </c>
      <c r="F1259" s="172" t="s">
        <v>125</v>
      </c>
      <c r="G1259" s="172" t="s">
        <v>84</v>
      </c>
      <c r="H1259" s="177">
        <v>1</v>
      </c>
      <c r="I1259" s="178">
        <v>0</v>
      </c>
      <c r="J1259" s="176">
        <v>46067</v>
      </c>
      <c r="K1259" s="172" t="s">
        <v>85</v>
      </c>
      <c r="L1259" s="172" t="s">
        <v>85</v>
      </c>
      <c r="M1259" s="179">
        <v>0</v>
      </c>
      <c r="N1259" s="177"/>
      <c r="O1259" s="177"/>
      <c r="P1259" s="180">
        <v>-19.34</v>
      </c>
    </row>
    <row r="1260" spans="1:16" ht="19.5" hidden="1" customHeight="1">
      <c r="A1260" s="172" t="s">
        <v>2008</v>
      </c>
      <c r="B1260" s="176">
        <v>46068</v>
      </c>
      <c r="C1260" s="172" t="s">
        <v>92</v>
      </c>
      <c r="D1260" s="172" t="s">
        <v>24</v>
      </c>
      <c r="E1260" s="172" t="s">
        <v>42</v>
      </c>
      <c r="F1260" s="172" t="s">
        <v>89</v>
      </c>
      <c r="G1260" s="172" t="s">
        <v>84</v>
      </c>
      <c r="H1260" s="177">
        <v>1</v>
      </c>
      <c r="I1260" s="178">
        <v>2350</v>
      </c>
      <c r="J1260" s="176">
        <v>46064</v>
      </c>
      <c r="K1260" s="172" t="s">
        <v>93</v>
      </c>
      <c r="L1260" s="172" t="s">
        <v>94</v>
      </c>
      <c r="M1260" s="179">
        <v>0.43</v>
      </c>
      <c r="N1260" s="177"/>
      <c r="O1260" s="177">
        <v>37</v>
      </c>
      <c r="P1260" s="180">
        <v>-112.48</v>
      </c>
    </row>
    <row r="1261" spans="1:16" ht="19.5" hidden="1" customHeight="1">
      <c r="A1261" s="172" t="s">
        <v>2008</v>
      </c>
      <c r="B1261" s="176">
        <v>46068</v>
      </c>
      <c r="C1261" s="172" t="s">
        <v>100</v>
      </c>
      <c r="D1261" s="172" t="s">
        <v>101</v>
      </c>
      <c r="E1261" s="172" t="s">
        <v>42</v>
      </c>
      <c r="F1261" s="172" t="s">
        <v>89</v>
      </c>
      <c r="G1261" s="172" t="s">
        <v>84</v>
      </c>
      <c r="H1261" s="177">
        <v>1</v>
      </c>
      <c r="I1261" s="178">
        <v>2350</v>
      </c>
      <c r="J1261" s="176">
        <v>46064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924.9</v>
      </c>
    </row>
    <row r="1262" spans="1:16" ht="19.5" hidden="1" customHeight="1">
      <c r="A1262" s="172" t="s">
        <v>2008</v>
      </c>
      <c r="B1262" s="176">
        <v>46068</v>
      </c>
      <c r="C1262" s="172" t="s">
        <v>100</v>
      </c>
      <c r="D1262" s="172" t="s">
        <v>102</v>
      </c>
      <c r="E1262" s="172" t="s">
        <v>42</v>
      </c>
      <c r="F1262" s="172" t="s">
        <v>89</v>
      </c>
      <c r="G1262" s="172" t="s">
        <v>84</v>
      </c>
      <c r="H1262" s="177">
        <v>1</v>
      </c>
      <c r="I1262" s="178">
        <v>2350</v>
      </c>
      <c r="J1262" s="176">
        <v>46064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9.25</v>
      </c>
    </row>
    <row r="1263" spans="1:16" ht="19.5" hidden="1" customHeight="1">
      <c r="A1263" s="172" t="s">
        <v>2008</v>
      </c>
      <c r="B1263" s="176">
        <v>46068</v>
      </c>
      <c r="C1263" s="172" t="s">
        <v>100</v>
      </c>
      <c r="D1263" s="172" t="s">
        <v>103</v>
      </c>
      <c r="E1263" s="172" t="s">
        <v>42</v>
      </c>
      <c r="F1263" s="172" t="s">
        <v>89</v>
      </c>
      <c r="G1263" s="172" t="s">
        <v>84</v>
      </c>
      <c r="H1263" s="177">
        <v>1</v>
      </c>
      <c r="I1263" s="178">
        <v>2350</v>
      </c>
      <c r="J1263" s="176">
        <v>46064</v>
      </c>
      <c r="K1263" s="172" t="s">
        <v>93</v>
      </c>
      <c r="L1263" s="172" t="s">
        <v>94</v>
      </c>
      <c r="M1263" s="179">
        <v>0</v>
      </c>
      <c r="N1263" s="177"/>
      <c r="O1263" s="177"/>
      <c r="P1263" s="180">
        <v>1415.85</v>
      </c>
    </row>
    <row r="1264" spans="1:16" ht="19.5" hidden="1" customHeight="1">
      <c r="A1264" s="172" t="s">
        <v>2008</v>
      </c>
      <c r="B1264" s="176">
        <v>46068</v>
      </c>
      <c r="C1264" s="172" t="s">
        <v>104</v>
      </c>
      <c r="D1264" s="172" t="s">
        <v>105</v>
      </c>
      <c r="E1264" s="172" t="s">
        <v>42</v>
      </c>
      <c r="F1264" s="172" t="s">
        <v>89</v>
      </c>
      <c r="G1264" s="172" t="s">
        <v>84</v>
      </c>
      <c r="H1264" s="177">
        <v>1</v>
      </c>
      <c r="I1264" s="178">
        <v>2350</v>
      </c>
      <c r="J1264" s="176">
        <v>46064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-1010.5</v>
      </c>
    </row>
    <row r="1265" spans="1:16" ht="19.5" hidden="1" customHeight="1">
      <c r="A1265" s="172" t="s">
        <v>2008</v>
      </c>
      <c r="B1265" s="176">
        <v>46068</v>
      </c>
      <c r="C1265" s="172" t="s">
        <v>81</v>
      </c>
      <c r="D1265" s="172" t="s">
        <v>82</v>
      </c>
      <c r="E1265" s="172" t="s">
        <v>42</v>
      </c>
      <c r="F1265" s="172" t="s">
        <v>89</v>
      </c>
      <c r="G1265" s="172" t="s">
        <v>84</v>
      </c>
      <c r="H1265" s="177">
        <v>1</v>
      </c>
      <c r="I1265" s="178">
        <v>0</v>
      </c>
      <c r="J1265" s="176">
        <v>46064</v>
      </c>
      <c r="K1265" s="172" t="s">
        <v>85</v>
      </c>
      <c r="L1265" s="172" t="s">
        <v>85</v>
      </c>
      <c r="M1265" s="179">
        <v>0</v>
      </c>
      <c r="N1265" s="177"/>
      <c r="O1265" s="177"/>
      <c r="P1265" s="180">
        <v>-17.57</v>
      </c>
    </row>
    <row r="1266" spans="1:16" ht="19.5" hidden="1" customHeight="1">
      <c r="A1266" s="172" t="s">
        <v>2009</v>
      </c>
      <c r="B1266" s="176">
        <v>46068</v>
      </c>
      <c r="C1266" s="172" t="s">
        <v>92</v>
      </c>
      <c r="D1266" s="172" t="s">
        <v>24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2350</v>
      </c>
      <c r="J1266" s="176">
        <v>46067</v>
      </c>
      <c r="K1266" s="172" t="s">
        <v>93</v>
      </c>
      <c r="L1266" s="172" t="s">
        <v>94</v>
      </c>
      <c r="M1266" s="179">
        <v>0.43</v>
      </c>
      <c r="N1266" s="177"/>
      <c r="O1266" s="177">
        <v>36</v>
      </c>
      <c r="P1266" s="180">
        <v>-119.74</v>
      </c>
    </row>
    <row r="1267" spans="1:16" ht="19.5" hidden="1" customHeight="1">
      <c r="A1267" s="172" t="s">
        <v>2009</v>
      </c>
      <c r="B1267" s="176">
        <v>46068</v>
      </c>
      <c r="C1267" s="172" t="s">
        <v>100</v>
      </c>
      <c r="D1267" s="172" t="s">
        <v>101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2350</v>
      </c>
      <c r="J1267" s="176">
        <v>46067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852.38</v>
      </c>
    </row>
    <row r="1268" spans="1:16" ht="19.5" hidden="1" customHeight="1">
      <c r="A1268" s="172" t="s">
        <v>2009</v>
      </c>
      <c r="B1268" s="176">
        <v>46068</v>
      </c>
      <c r="C1268" s="172" t="s">
        <v>100</v>
      </c>
      <c r="D1268" s="172" t="s">
        <v>102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2350</v>
      </c>
      <c r="J1268" s="176">
        <v>46067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8.52</v>
      </c>
    </row>
    <row r="1269" spans="1:16" ht="19.5" hidden="1" customHeight="1">
      <c r="A1269" s="172" t="s">
        <v>2009</v>
      </c>
      <c r="B1269" s="176">
        <v>46068</v>
      </c>
      <c r="C1269" s="172" t="s">
        <v>100</v>
      </c>
      <c r="D1269" s="172" t="s">
        <v>103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2350</v>
      </c>
      <c r="J1269" s="176">
        <v>46067</v>
      </c>
      <c r="K1269" s="172" t="s">
        <v>93</v>
      </c>
      <c r="L1269" s="172" t="s">
        <v>94</v>
      </c>
      <c r="M1269" s="179">
        <v>0</v>
      </c>
      <c r="N1269" s="177"/>
      <c r="O1269" s="177"/>
      <c r="P1269" s="180">
        <v>1489.1</v>
      </c>
    </row>
    <row r="1270" spans="1:16" ht="19.5" hidden="1" customHeight="1">
      <c r="A1270" s="172" t="s">
        <v>2009</v>
      </c>
      <c r="B1270" s="176">
        <v>46068</v>
      </c>
      <c r="C1270" s="172" t="s">
        <v>104</v>
      </c>
      <c r="D1270" s="172" t="s">
        <v>105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2350</v>
      </c>
      <c r="J1270" s="176">
        <v>46067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-1010.5</v>
      </c>
    </row>
    <row r="1271" spans="1:16" ht="19.5" hidden="1" customHeight="1">
      <c r="A1271" s="172" t="s">
        <v>2009</v>
      </c>
      <c r="B1271" s="176">
        <v>46068</v>
      </c>
      <c r="C1271" s="172" t="s">
        <v>81</v>
      </c>
      <c r="D1271" s="172" t="s">
        <v>95</v>
      </c>
      <c r="E1271" s="172" t="s">
        <v>52</v>
      </c>
      <c r="F1271" s="172" t="s">
        <v>90</v>
      </c>
      <c r="G1271" s="172" t="s">
        <v>84</v>
      </c>
      <c r="H1271" s="177">
        <v>1</v>
      </c>
      <c r="I1271" s="178">
        <v>2350</v>
      </c>
      <c r="J1271" s="176">
        <v>46067</v>
      </c>
      <c r="K1271" s="172" t="s">
        <v>93</v>
      </c>
      <c r="L1271" s="172" t="s">
        <v>94</v>
      </c>
      <c r="M1271" s="179">
        <v>0.43</v>
      </c>
      <c r="N1271" s="177"/>
      <c r="O1271" s="177"/>
      <c r="P1271" s="180">
        <v>-25</v>
      </c>
    </row>
    <row r="1272" spans="1:16" ht="19.5" hidden="1" customHeight="1">
      <c r="A1272" s="172" t="s">
        <v>2010</v>
      </c>
      <c r="B1272" s="176">
        <v>46068</v>
      </c>
      <c r="C1272" s="172" t="s">
        <v>81</v>
      </c>
      <c r="D1272" s="172" t="s">
        <v>82</v>
      </c>
      <c r="E1272" s="172" t="s">
        <v>60</v>
      </c>
      <c r="F1272" s="172" t="s">
        <v>1426</v>
      </c>
      <c r="G1272" s="172" t="s">
        <v>84</v>
      </c>
      <c r="H1272" s="177">
        <v>1</v>
      </c>
      <c r="I1272" s="178">
        <v>0</v>
      </c>
      <c r="J1272" s="176">
        <v>46068</v>
      </c>
      <c r="K1272" s="172" t="s">
        <v>85</v>
      </c>
      <c r="L1272" s="172" t="s">
        <v>85</v>
      </c>
      <c r="M1272" s="179">
        <v>0</v>
      </c>
      <c r="N1272" s="177"/>
      <c r="O1272" s="177"/>
      <c r="P1272" s="180">
        <v>-20.12</v>
      </c>
    </row>
    <row r="1273" spans="1:16" ht="19.5" hidden="1" customHeight="1">
      <c r="A1273" s="172" t="s">
        <v>2011</v>
      </c>
      <c r="B1273" s="176">
        <v>46068</v>
      </c>
      <c r="C1273" s="172" t="s">
        <v>92</v>
      </c>
      <c r="D1273" s="172" t="s">
        <v>24</v>
      </c>
      <c r="E1273" s="172" t="s">
        <v>42</v>
      </c>
      <c r="F1273" s="172" t="s">
        <v>89</v>
      </c>
      <c r="G1273" s="172" t="s">
        <v>84</v>
      </c>
      <c r="H1273" s="177">
        <v>1</v>
      </c>
      <c r="I1273" s="178">
        <v>2350</v>
      </c>
      <c r="J1273" s="176">
        <v>46066</v>
      </c>
      <c r="K1273" s="172" t="s">
        <v>93</v>
      </c>
      <c r="L1273" s="172" t="s">
        <v>94</v>
      </c>
      <c r="M1273" s="179">
        <v>0.43</v>
      </c>
      <c r="N1273" s="177"/>
      <c r="O1273" s="177">
        <v>36</v>
      </c>
      <c r="P1273" s="180">
        <v>-105.91</v>
      </c>
    </row>
    <row r="1274" spans="1:16" ht="19.5" hidden="1" customHeight="1">
      <c r="A1274" s="172" t="s">
        <v>2011</v>
      </c>
      <c r="B1274" s="176">
        <v>46068</v>
      </c>
      <c r="C1274" s="172" t="s">
        <v>100</v>
      </c>
      <c r="D1274" s="172" t="s">
        <v>101</v>
      </c>
      <c r="E1274" s="172" t="s">
        <v>42</v>
      </c>
      <c r="F1274" s="172" t="s">
        <v>89</v>
      </c>
      <c r="G1274" s="172" t="s">
        <v>84</v>
      </c>
      <c r="H1274" s="177">
        <v>1</v>
      </c>
      <c r="I1274" s="178">
        <v>2350</v>
      </c>
      <c r="J1274" s="176">
        <v>46066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1024.76</v>
      </c>
    </row>
    <row r="1275" spans="1:16" ht="19.5" hidden="1" customHeight="1">
      <c r="A1275" s="172" t="s">
        <v>2011</v>
      </c>
      <c r="B1275" s="176">
        <v>46068</v>
      </c>
      <c r="C1275" s="172" t="s">
        <v>100</v>
      </c>
      <c r="D1275" s="172" t="s">
        <v>102</v>
      </c>
      <c r="E1275" s="172" t="s">
        <v>42</v>
      </c>
      <c r="F1275" s="172" t="s">
        <v>89</v>
      </c>
      <c r="G1275" s="172" t="s">
        <v>84</v>
      </c>
      <c r="H1275" s="177">
        <v>1</v>
      </c>
      <c r="I1275" s="178">
        <v>2350</v>
      </c>
      <c r="J1275" s="176">
        <v>46066</v>
      </c>
      <c r="K1275" s="172" t="s">
        <v>93</v>
      </c>
      <c r="L1275" s="172" t="s">
        <v>94</v>
      </c>
      <c r="M1275" s="179">
        <v>0</v>
      </c>
      <c r="N1275" s="177"/>
      <c r="O1275" s="177"/>
      <c r="P1275" s="180">
        <v>10.25</v>
      </c>
    </row>
    <row r="1276" spans="1:16" ht="19.5" hidden="1" customHeight="1">
      <c r="A1276" s="172" t="s">
        <v>2011</v>
      </c>
      <c r="B1276" s="176">
        <v>46068</v>
      </c>
      <c r="C1276" s="172" t="s">
        <v>100</v>
      </c>
      <c r="D1276" s="172" t="s">
        <v>103</v>
      </c>
      <c r="E1276" s="172" t="s">
        <v>42</v>
      </c>
      <c r="F1276" s="172" t="s">
        <v>89</v>
      </c>
      <c r="G1276" s="172" t="s">
        <v>84</v>
      </c>
      <c r="H1276" s="177">
        <v>1</v>
      </c>
      <c r="I1276" s="178">
        <v>2350</v>
      </c>
      <c r="J1276" s="176">
        <v>46066</v>
      </c>
      <c r="K1276" s="172" t="s">
        <v>93</v>
      </c>
      <c r="L1276" s="172" t="s">
        <v>94</v>
      </c>
      <c r="M1276" s="179">
        <v>0</v>
      </c>
      <c r="N1276" s="177"/>
      <c r="O1276" s="177"/>
      <c r="P1276" s="180">
        <v>1314.99</v>
      </c>
    </row>
    <row r="1277" spans="1:16" ht="19.5" hidden="1" customHeight="1">
      <c r="A1277" s="172" t="s">
        <v>2011</v>
      </c>
      <c r="B1277" s="176">
        <v>46068</v>
      </c>
      <c r="C1277" s="172" t="s">
        <v>104</v>
      </c>
      <c r="D1277" s="172" t="s">
        <v>105</v>
      </c>
      <c r="E1277" s="172" t="s">
        <v>42</v>
      </c>
      <c r="F1277" s="172" t="s">
        <v>89</v>
      </c>
      <c r="G1277" s="172" t="s">
        <v>84</v>
      </c>
      <c r="H1277" s="177">
        <v>1</v>
      </c>
      <c r="I1277" s="178">
        <v>2350</v>
      </c>
      <c r="J1277" s="176">
        <v>46066</v>
      </c>
      <c r="K1277" s="172" t="s">
        <v>93</v>
      </c>
      <c r="L1277" s="172" t="s">
        <v>94</v>
      </c>
      <c r="M1277" s="179">
        <v>0.43</v>
      </c>
      <c r="N1277" s="177"/>
      <c r="O1277" s="177"/>
      <c r="P1277" s="180">
        <v>-1010.5</v>
      </c>
    </row>
    <row r="1278" spans="1:16" ht="19.5" hidden="1" customHeight="1">
      <c r="A1278" s="172" t="s">
        <v>2011</v>
      </c>
      <c r="B1278" s="176">
        <v>46068</v>
      </c>
      <c r="C1278" s="172" t="s">
        <v>81</v>
      </c>
      <c r="D1278" s="172" t="s">
        <v>95</v>
      </c>
      <c r="E1278" s="172" t="s">
        <v>42</v>
      </c>
      <c r="F1278" s="172" t="s">
        <v>89</v>
      </c>
      <c r="G1278" s="172" t="s">
        <v>84</v>
      </c>
      <c r="H1278" s="177">
        <v>1</v>
      </c>
      <c r="I1278" s="178">
        <v>2350</v>
      </c>
      <c r="J1278" s="176">
        <v>46066</v>
      </c>
      <c r="K1278" s="172" t="s">
        <v>93</v>
      </c>
      <c r="L1278" s="172" t="s">
        <v>94</v>
      </c>
      <c r="M1278" s="179">
        <v>0.43</v>
      </c>
      <c r="N1278" s="177"/>
      <c r="O1278" s="177"/>
      <c r="P1278" s="180">
        <v>-17.37</v>
      </c>
    </row>
    <row r="1279" spans="1:16" ht="19.5" hidden="1" customHeight="1">
      <c r="A1279" s="172" t="s">
        <v>2009</v>
      </c>
      <c r="B1279" s="176">
        <v>46068</v>
      </c>
      <c r="C1279" s="172" t="s">
        <v>81</v>
      </c>
      <c r="D1279" s="172" t="s">
        <v>82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0</v>
      </c>
      <c r="J1279" s="176">
        <v>46067</v>
      </c>
      <c r="K1279" s="172" t="s">
        <v>85</v>
      </c>
      <c r="L1279" s="172" t="s">
        <v>85</v>
      </c>
      <c r="M1279" s="179">
        <v>0</v>
      </c>
      <c r="N1279" s="177"/>
      <c r="O1279" s="177"/>
      <c r="P1279" s="180">
        <v>-16.2</v>
      </c>
    </row>
    <row r="1280" spans="1:16" ht="19.5" hidden="1" customHeight="1">
      <c r="A1280" s="172" t="s">
        <v>2011</v>
      </c>
      <c r="B1280" s="176">
        <v>46068</v>
      </c>
      <c r="C1280" s="172" t="s">
        <v>81</v>
      </c>
      <c r="D1280" s="172" t="s">
        <v>82</v>
      </c>
      <c r="E1280" s="172" t="s">
        <v>42</v>
      </c>
      <c r="F1280" s="172" t="s">
        <v>89</v>
      </c>
      <c r="G1280" s="172" t="s">
        <v>84</v>
      </c>
      <c r="H1280" s="177">
        <v>1</v>
      </c>
      <c r="I1280" s="178">
        <v>0</v>
      </c>
      <c r="J1280" s="176">
        <v>46066</v>
      </c>
      <c r="K1280" s="172" t="s">
        <v>85</v>
      </c>
      <c r="L1280" s="172" t="s">
        <v>85</v>
      </c>
      <c r="M1280" s="179">
        <v>0</v>
      </c>
      <c r="N1280" s="177"/>
      <c r="O1280" s="177"/>
      <c r="P1280" s="180">
        <v>-19.47</v>
      </c>
    </row>
    <row r="1281" spans="1:16" ht="19.5" hidden="1" customHeight="1">
      <c r="A1281" s="172" t="s">
        <v>2012</v>
      </c>
      <c r="B1281" s="176">
        <v>46068</v>
      </c>
      <c r="C1281" s="172" t="s">
        <v>81</v>
      </c>
      <c r="D1281" s="172" t="s">
        <v>82</v>
      </c>
      <c r="E1281" s="172" t="s">
        <v>60</v>
      </c>
      <c r="F1281" s="172" t="s">
        <v>1426</v>
      </c>
      <c r="G1281" s="172" t="s">
        <v>84</v>
      </c>
      <c r="H1281" s="177">
        <v>1</v>
      </c>
      <c r="I1281" s="178">
        <v>0</v>
      </c>
      <c r="J1281" s="176">
        <v>46068</v>
      </c>
      <c r="K1281" s="172" t="s">
        <v>85</v>
      </c>
      <c r="L1281" s="172" t="s">
        <v>85</v>
      </c>
      <c r="M1281" s="179">
        <v>0</v>
      </c>
      <c r="N1281" s="177"/>
      <c r="O1281" s="177"/>
      <c r="P1281" s="180">
        <v>-19.23</v>
      </c>
    </row>
    <row r="1282" spans="1:16" ht="19.5" hidden="1" customHeight="1">
      <c r="A1282" s="172" t="s">
        <v>2012</v>
      </c>
      <c r="B1282" s="176">
        <v>46068</v>
      </c>
      <c r="C1282" s="172" t="s">
        <v>81</v>
      </c>
      <c r="D1282" s="172" t="s">
        <v>82</v>
      </c>
      <c r="E1282" s="172" t="s">
        <v>58</v>
      </c>
      <c r="F1282" s="172" t="s">
        <v>1300</v>
      </c>
      <c r="G1282" s="172" t="s">
        <v>84</v>
      </c>
      <c r="H1282" s="177">
        <v>1</v>
      </c>
      <c r="I1282" s="178">
        <v>0</v>
      </c>
      <c r="J1282" s="176">
        <v>46068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-21.59</v>
      </c>
    </row>
    <row r="1283" spans="1:16" ht="19.5" hidden="1" customHeight="1">
      <c r="A1283" s="172" t="s">
        <v>2013</v>
      </c>
      <c r="B1283" s="176">
        <v>46068</v>
      </c>
      <c r="C1283" s="172" t="s">
        <v>92</v>
      </c>
      <c r="D1283" s="172" t="s">
        <v>24</v>
      </c>
      <c r="E1283" s="172" t="s">
        <v>41</v>
      </c>
      <c r="F1283" s="172" t="s">
        <v>83</v>
      </c>
      <c r="G1283" s="172" t="s">
        <v>84</v>
      </c>
      <c r="H1283" s="177">
        <v>1</v>
      </c>
      <c r="I1283" s="178">
        <v>2350</v>
      </c>
      <c r="J1283" s="176">
        <v>46066</v>
      </c>
      <c r="K1283" s="172" t="s">
        <v>93</v>
      </c>
      <c r="L1283" s="172" t="s">
        <v>94</v>
      </c>
      <c r="M1283" s="179">
        <v>0.43</v>
      </c>
      <c r="N1283" s="177"/>
      <c r="O1283" s="177">
        <v>36</v>
      </c>
      <c r="P1283" s="180">
        <v>-105.91</v>
      </c>
    </row>
    <row r="1284" spans="1:16" ht="19.5" hidden="1" customHeight="1">
      <c r="A1284" s="172" t="s">
        <v>2013</v>
      </c>
      <c r="B1284" s="176">
        <v>46068</v>
      </c>
      <c r="C1284" s="172" t="s">
        <v>100</v>
      </c>
      <c r="D1284" s="172" t="s">
        <v>101</v>
      </c>
      <c r="E1284" s="172" t="s">
        <v>41</v>
      </c>
      <c r="F1284" s="172" t="s">
        <v>83</v>
      </c>
      <c r="G1284" s="172" t="s">
        <v>84</v>
      </c>
      <c r="H1284" s="177">
        <v>1</v>
      </c>
      <c r="I1284" s="178">
        <v>2350</v>
      </c>
      <c r="J1284" s="176">
        <v>46066</v>
      </c>
      <c r="K1284" s="172" t="s">
        <v>93</v>
      </c>
      <c r="L1284" s="172" t="s">
        <v>94</v>
      </c>
      <c r="M1284" s="179">
        <v>0</v>
      </c>
      <c r="N1284" s="177"/>
      <c r="O1284" s="177"/>
      <c r="P1284" s="180">
        <v>1163.6500000000001</v>
      </c>
    </row>
    <row r="1285" spans="1:16" ht="19.5" hidden="1" customHeight="1">
      <c r="A1285" s="172" t="s">
        <v>2013</v>
      </c>
      <c r="B1285" s="176">
        <v>46068</v>
      </c>
      <c r="C1285" s="172" t="s">
        <v>100</v>
      </c>
      <c r="D1285" s="172" t="s">
        <v>102</v>
      </c>
      <c r="E1285" s="172" t="s">
        <v>41</v>
      </c>
      <c r="F1285" s="172" t="s">
        <v>83</v>
      </c>
      <c r="G1285" s="172" t="s">
        <v>84</v>
      </c>
      <c r="H1285" s="177">
        <v>1</v>
      </c>
      <c r="I1285" s="178">
        <v>2350</v>
      </c>
      <c r="J1285" s="176">
        <v>46066</v>
      </c>
      <c r="K1285" s="172" t="s">
        <v>93</v>
      </c>
      <c r="L1285" s="172" t="s">
        <v>94</v>
      </c>
      <c r="M1285" s="179">
        <v>0</v>
      </c>
      <c r="N1285" s="177"/>
      <c r="O1285" s="177"/>
      <c r="P1285" s="180">
        <v>11.64</v>
      </c>
    </row>
    <row r="1286" spans="1:16" ht="19.5" hidden="1" customHeight="1">
      <c r="A1286" s="172" t="s">
        <v>2013</v>
      </c>
      <c r="B1286" s="176">
        <v>46068</v>
      </c>
      <c r="C1286" s="172" t="s">
        <v>100</v>
      </c>
      <c r="D1286" s="172" t="s">
        <v>103</v>
      </c>
      <c r="E1286" s="172" t="s">
        <v>41</v>
      </c>
      <c r="F1286" s="172" t="s">
        <v>83</v>
      </c>
      <c r="G1286" s="172" t="s">
        <v>84</v>
      </c>
      <c r="H1286" s="177">
        <v>1</v>
      </c>
      <c r="I1286" s="178">
        <v>2350</v>
      </c>
      <c r="J1286" s="176">
        <v>46066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1174.71</v>
      </c>
    </row>
    <row r="1287" spans="1:16" ht="19.5" hidden="1" customHeight="1">
      <c r="A1287" s="172" t="s">
        <v>2013</v>
      </c>
      <c r="B1287" s="176">
        <v>46068</v>
      </c>
      <c r="C1287" s="172" t="s">
        <v>104</v>
      </c>
      <c r="D1287" s="172" t="s">
        <v>105</v>
      </c>
      <c r="E1287" s="172" t="s">
        <v>41</v>
      </c>
      <c r="F1287" s="172" t="s">
        <v>83</v>
      </c>
      <c r="G1287" s="172" t="s">
        <v>84</v>
      </c>
      <c r="H1287" s="177">
        <v>1</v>
      </c>
      <c r="I1287" s="178">
        <v>2350</v>
      </c>
      <c r="J1287" s="176">
        <v>46066</v>
      </c>
      <c r="K1287" s="172" t="s">
        <v>93</v>
      </c>
      <c r="L1287" s="172" t="s">
        <v>94</v>
      </c>
      <c r="M1287" s="179">
        <v>0.43</v>
      </c>
      <c r="N1287" s="177"/>
      <c r="O1287" s="177"/>
      <c r="P1287" s="180">
        <v>-1010.5</v>
      </c>
    </row>
    <row r="1288" spans="1:16" ht="19.5" hidden="1" customHeight="1">
      <c r="A1288" s="172" t="s">
        <v>2013</v>
      </c>
      <c r="B1288" s="176">
        <v>46068</v>
      </c>
      <c r="C1288" s="172" t="s">
        <v>81</v>
      </c>
      <c r="D1288" s="172" t="s">
        <v>95</v>
      </c>
      <c r="E1288" s="172" t="s">
        <v>41</v>
      </c>
      <c r="F1288" s="172" t="s">
        <v>83</v>
      </c>
      <c r="G1288" s="172" t="s">
        <v>84</v>
      </c>
      <c r="H1288" s="177">
        <v>1</v>
      </c>
      <c r="I1288" s="178">
        <v>2350</v>
      </c>
      <c r="J1288" s="176">
        <v>46066</v>
      </c>
      <c r="K1288" s="172" t="s">
        <v>93</v>
      </c>
      <c r="L1288" s="172" t="s">
        <v>94</v>
      </c>
      <c r="M1288" s="179">
        <v>0.43</v>
      </c>
      <c r="N1288" s="177"/>
      <c r="O1288" s="177"/>
      <c r="P1288" s="180">
        <v>-10.210000000000001</v>
      </c>
    </row>
    <row r="1289" spans="1:16" ht="19.5" hidden="1" customHeight="1">
      <c r="A1289" s="172" t="s">
        <v>2014</v>
      </c>
      <c r="B1289" s="176">
        <v>46068</v>
      </c>
      <c r="C1289" s="172" t="s">
        <v>92</v>
      </c>
      <c r="D1289" s="172" t="s">
        <v>24</v>
      </c>
      <c r="E1289" s="172" t="s">
        <v>40</v>
      </c>
      <c r="F1289" s="172" t="s">
        <v>197</v>
      </c>
      <c r="G1289" s="172" t="s">
        <v>84</v>
      </c>
      <c r="H1289" s="177">
        <v>1</v>
      </c>
      <c r="I1289" s="178">
        <v>0</v>
      </c>
      <c r="J1289" s="176">
        <v>46060</v>
      </c>
      <c r="K1289" s="172" t="s">
        <v>93</v>
      </c>
      <c r="L1289" s="172" t="s">
        <v>94</v>
      </c>
      <c r="M1289" s="179">
        <v>0</v>
      </c>
      <c r="N1289" s="177"/>
      <c r="O1289" s="177">
        <v>39</v>
      </c>
      <c r="P1289" s="180">
        <v>-46.77</v>
      </c>
    </row>
    <row r="1290" spans="1:16" ht="19.5" hidden="1" customHeight="1">
      <c r="A1290" s="172" t="s">
        <v>2014</v>
      </c>
      <c r="B1290" s="176">
        <v>46068</v>
      </c>
      <c r="C1290" s="172" t="s">
        <v>81</v>
      </c>
      <c r="D1290" s="172" t="s">
        <v>95</v>
      </c>
      <c r="E1290" s="172" t="s">
        <v>40</v>
      </c>
      <c r="F1290" s="172" t="s">
        <v>197</v>
      </c>
      <c r="G1290" s="172" t="s">
        <v>84</v>
      </c>
      <c r="H1290" s="177">
        <v>1</v>
      </c>
      <c r="I1290" s="178">
        <v>0</v>
      </c>
      <c r="J1290" s="176">
        <v>46060</v>
      </c>
      <c r="K1290" s="172" t="s">
        <v>93</v>
      </c>
      <c r="L1290" s="172" t="s">
        <v>94</v>
      </c>
      <c r="M1290" s="179">
        <v>0</v>
      </c>
      <c r="N1290" s="177"/>
      <c r="O1290" s="177"/>
      <c r="P1290" s="180">
        <v>-13.7</v>
      </c>
    </row>
    <row r="1291" spans="1:16" ht="19.5" hidden="1" customHeight="1">
      <c r="A1291" s="172" t="s">
        <v>2015</v>
      </c>
      <c r="B1291" s="176">
        <v>46068</v>
      </c>
      <c r="C1291" s="172" t="s">
        <v>92</v>
      </c>
      <c r="D1291" s="172" t="s">
        <v>24</v>
      </c>
      <c r="E1291" s="172" t="s">
        <v>58</v>
      </c>
      <c r="F1291" s="172" t="s">
        <v>1300</v>
      </c>
      <c r="G1291" s="172" t="s">
        <v>84</v>
      </c>
      <c r="H1291" s="177">
        <v>1</v>
      </c>
      <c r="I1291" s="178">
        <v>2400</v>
      </c>
      <c r="J1291" s="176">
        <v>46066</v>
      </c>
      <c r="K1291" s="172" t="s">
        <v>93</v>
      </c>
      <c r="L1291" s="172" t="s">
        <v>94</v>
      </c>
      <c r="M1291" s="179">
        <v>0.43</v>
      </c>
      <c r="N1291" s="177"/>
      <c r="O1291" s="177">
        <v>36</v>
      </c>
      <c r="P1291" s="180">
        <v>-120.64</v>
      </c>
    </row>
    <row r="1292" spans="1:16" ht="19.5" hidden="1" customHeight="1">
      <c r="A1292" s="172" t="s">
        <v>2015</v>
      </c>
      <c r="B1292" s="176">
        <v>46068</v>
      </c>
      <c r="C1292" s="172" t="s">
        <v>100</v>
      </c>
      <c r="D1292" s="172" t="s">
        <v>101</v>
      </c>
      <c r="E1292" s="172" t="s">
        <v>58</v>
      </c>
      <c r="F1292" s="172" t="s">
        <v>1300</v>
      </c>
      <c r="G1292" s="172" t="s">
        <v>84</v>
      </c>
      <c r="H1292" s="177">
        <v>1</v>
      </c>
      <c r="I1292" s="178">
        <v>2400</v>
      </c>
      <c r="J1292" s="176">
        <v>46066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1398.3</v>
      </c>
    </row>
    <row r="1293" spans="1:16" ht="19.5" hidden="1" customHeight="1">
      <c r="A1293" s="172" t="s">
        <v>2015</v>
      </c>
      <c r="B1293" s="176">
        <v>46068</v>
      </c>
      <c r="C1293" s="172" t="s">
        <v>100</v>
      </c>
      <c r="D1293" s="172" t="s">
        <v>102</v>
      </c>
      <c r="E1293" s="172" t="s">
        <v>58</v>
      </c>
      <c r="F1293" s="172" t="s">
        <v>1300</v>
      </c>
      <c r="G1293" s="172" t="s">
        <v>84</v>
      </c>
      <c r="H1293" s="177">
        <v>1</v>
      </c>
      <c r="I1293" s="178">
        <v>2400</v>
      </c>
      <c r="J1293" s="176">
        <v>46066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13.98</v>
      </c>
    </row>
    <row r="1294" spans="1:16" ht="19.5" hidden="1" customHeight="1">
      <c r="A1294" s="172" t="s">
        <v>2015</v>
      </c>
      <c r="B1294" s="176">
        <v>46068</v>
      </c>
      <c r="C1294" s="172" t="s">
        <v>100</v>
      </c>
      <c r="D1294" s="172" t="s">
        <v>103</v>
      </c>
      <c r="E1294" s="172" t="s">
        <v>58</v>
      </c>
      <c r="F1294" s="172" t="s">
        <v>1300</v>
      </c>
      <c r="G1294" s="172" t="s">
        <v>84</v>
      </c>
      <c r="H1294" s="177">
        <v>1</v>
      </c>
      <c r="I1294" s="178">
        <v>2400</v>
      </c>
      <c r="J1294" s="176">
        <v>46066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987.72</v>
      </c>
    </row>
    <row r="1295" spans="1:16" ht="19.5" hidden="1" customHeight="1">
      <c r="A1295" s="172" t="s">
        <v>2015</v>
      </c>
      <c r="B1295" s="176">
        <v>46068</v>
      </c>
      <c r="C1295" s="172" t="s">
        <v>104</v>
      </c>
      <c r="D1295" s="172" t="s">
        <v>105</v>
      </c>
      <c r="E1295" s="172" t="s">
        <v>58</v>
      </c>
      <c r="F1295" s="172" t="s">
        <v>1300</v>
      </c>
      <c r="G1295" s="172" t="s">
        <v>84</v>
      </c>
      <c r="H1295" s="177">
        <v>1</v>
      </c>
      <c r="I1295" s="178">
        <v>2400</v>
      </c>
      <c r="J1295" s="176">
        <v>46066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-1032</v>
      </c>
    </row>
    <row r="1296" spans="1:16" ht="19.5" hidden="1" customHeight="1">
      <c r="A1296" s="172" t="s">
        <v>2015</v>
      </c>
      <c r="B1296" s="176">
        <v>46068</v>
      </c>
      <c r="C1296" s="172" t="s">
        <v>81</v>
      </c>
      <c r="D1296" s="172" t="s">
        <v>95</v>
      </c>
      <c r="E1296" s="172" t="s">
        <v>58</v>
      </c>
      <c r="F1296" s="172" t="s">
        <v>1300</v>
      </c>
      <c r="G1296" s="172" t="s">
        <v>84</v>
      </c>
      <c r="H1296" s="177">
        <v>1</v>
      </c>
      <c r="I1296" s="178">
        <v>2400</v>
      </c>
      <c r="J1296" s="176">
        <v>46066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-12.55</v>
      </c>
    </row>
    <row r="1297" spans="1:16" ht="19.5" hidden="1" customHeight="1">
      <c r="A1297" s="172" t="s">
        <v>2014</v>
      </c>
      <c r="B1297" s="176">
        <v>46068</v>
      </c>
      <c r="C1297" s="172" t="s">
        <v>92</v>
      </c>
      <c r="D1297" s="172" t="s">
        <v>96</v>
      </c>
      <c r="E1297" s="172" t="s">
        <v>40</v>
      </c>
      <c r="F1297" s="172" t="s">
        <v>197</v>
      </c>
      <c r="G1297" s="172" t="s">
        <v>84</v>
      </c>
      <c r="H1297" s="177">
        <v>1</v>
      </c>
      <c r="I1297" s="178">
        <v>0</v>
      </c>
      <c r="J1297" s="176">
        <v>46060</v>
      </c>
      <c r="K1297" s="172" t="s">
        <v>93</v>
      </c>
      <c r="L1297" s="172" t="s">
        <v>94</v>
      </c>
      <c r="M1297" s="179">
        <v>0</v>
      </c>
      <c r="N1297" s="177"/>
      <c r="O1297" s="177"/>
      <c r="P1297" s="180">
        <v>0</v>
      </c>
    </row>
    <row r="1298" spans="1:16" ht="19.5" hidden="1" customHeight="1">
      <c r="A1298" s="172" t="s">
        <v>2014</v>
      </c>
      <c r="B1298" s="176">
        <v>46068</v>
      </c>
      <c r="C1298" s="172" t="s">
        <v>92</v>
      </c>
      <c r="D1298" s="172" t="s">
        <v>97</v>
      </c>
      <c r="E1298" s="172" t="s">
        <v>40</v>
      </c>
      <c r="F1298" s="172" t="s">
        <v>197</v>
      </c>
      <c r="G1298" s="172" t="s">
        <v>84</v>
      </c>
      <c r="H1298" s="177">
        <v>1</v>
      </c>
      <c r="I1298" s="178">
        <v>0</v>
      </c>
      <c r="J1298" s="176">
        <v>46060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-46.77</v>
      </c>
    </row>
    <row r="1299" spans="1:16" ht="19.5" hidden="1" customHeight="1">
      <c r="A1299" s="172" t="s">
        <v>2014</v>
      </c>
      <c r="B1299" s="176">
        <v>46068</v>
      </c>
      <c r="C1299" s="172" t="s">
        <v>81</v>
      </c>
      <c r="D1299" s="172" t="s">
        <v>98</v>
      </c>
      <c r="E1299" s="172" t="s">
        <v>40</v>
      </c>
      <c r="F1299" s="172" t="s">
        <v>197</v>
      </c>
      <c r="G1299" s="172" t="s">
        <v>84</v>
      </c>
      <c r="H1299" s="177">
        <v>1</v>
      </c>
      <c r="I1299" s="178">
        <v>0</v>
      </c>
      <c r="J1299" s="176">
        <v>46060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-15</v>
      </c>
    </row>
    <row r="1300" spans="1:16" ht="19.5" hidden="1" customHeight="1">
      <c r="A1300" s="172" t="s">
        <v>2016</v>
      </c>
      <c r="B1300" s="176">
        <v>46068</v>
      </c>
      <c r="C1300" s="172" t="s">
        <v>81</v>
      </c>
      <c r="D1300" s="172" t="s">
        <v>82</v>
      </c>
      <c r="E1300" s="172" t="s">
        <v>38</v>
      </c>
      <c r="F1300" s="172" t="s">
        <v>87</v>
      </c>
      <c r="G1300" s="172" t="s">
        <v>84</v>
      </c>
      <c r="H1300" s="177">
        <v>1</v>
      </c>
      <c r="I1300" s="178">
        <v>0</v>
      </c>
      <c r="J1300" s="176">
        <v>46068</v>
      </c>
      <c r="K1300" s="172" t="s">
        <v>85</v>
      </c>
      <c r="L1300" s="172" t="s">
        <v>85</v>
      </c>
      <c r="M1300" s="179">
        <v>0</v>
      </c>
      <c r="N1300" s="177"/>
      <c r="O1300" s="177"/>
      <c r="P1300" s="180">
        <v>-7.12</v>
      </c>
    </row>
    <row r="1301" spans="1:16" ht="19.5" hidden="1" customHeight="1">
      <c r="A1301" s="172" t="s">
        <v>2009</v>
      </c>
      <c r="B1301" s="176">
        <v>46068</v>
      </c>
      <c r="C1301" s="172" t="s">
        <v>166</v>
      </c>
      <c r="D1301" s="172" t="s">
        <v>167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-2350</v>
      </c>
      <c r="J1301" s="176">
        <v>46067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-852.38</v>
      </c>
    </row>
    <row r="1302" spans="1:16" ht="19.5" hidden="1" customHeight="1">
      <c r="A1302" s="172" t="s">
        <v>2009</v>
      </c>
      <c r="B1302" s="176">
        <v>46068</v>
      </c>
      <c r="C1302" s="172" t="s">
        <v>166</v>
      </c>
      <c r="D1302" s="172" t="s">
        <v>102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-2350</v>
      </c>
      <c r="J1302" s="176">
        <v>46067</v>
      </c>
      <c r="K1302" s="172" t="s">
        <v>93</v>
      </c>
      <c r="L1302" s="172" t="s">
        <v>94</v>
      </c>
      <c r="M1302" s="179">
        <v>0</v>
      </c>
      <c r="N1302" s="177"/>
      <c r="O1302" s="177"/>
      <c r="P1302" s="180">
        <v>-8.52</v>
      </c>
    </row>
    <row r="1303" spans="1:16" ht="19.5" hidden="1" customHeight="1">
      <c r="A1303" s="172" t="s">
        <v>2009</v>
      </c>
      <c r="B1303" s="176">
        <v>46068</v>
      </c>
      <c r="C1303" s="172" t="s">
        <v>166</v>
      </c>
      <c r="D1303" s="172" t="s">
        <v>103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-2350</v>
      </c>
      <c r="J1303" s="176">
        <v>46067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-1489.1</v>
      </c>
    </row>
    <row r="1304" spans="1:16" ht="19.5" hidden="1" customHeight="1">
      <c r="A1304" s="172" t="s">
        <v>2009</v>
      </c>
      <c r="B1304" s="176">
        <v>46068</v>
      </c>
      <c r="C1304" s="172" t="s">
        <v>104</v>
      </c>
      <c r="D1304" s="172" t="s">
        <v>168</v>
      </c>
      <c r="E1304" s="172" t="s">
        <v>52</v>
      </c>
      <c r="F1304" s="172" t="s">
        <v>90</v>
      </c>
      <c r="G1304" s="172" t="s">
        <v>84</v>
      </c>
      <c r="H1304" s="177">
        <v>1</v>
      </c>
      <c r="I1304" s="178">
        <v>-2350</v>
      </c>
      <c r="J1304" s="176">
        <v>46067</v>
      </c>
      <c r="K1304" s="172" t="s">
        <v>93</v>
      </c>
      <c r="L1304" s="172" t="s">
        <v>94</v>
      </c>
      <c r="M1304" s="179">
        <v>0.43</v>
      </c>
      <c r="N1304" s="177"/>
      <c r="O1304" s="177"/>
      <c r="P1304" s="180">
        <v>1010.5</v>
      </c>
    </row>
    <row r="1305" spans="1:16" ht="19.5" hidden="1" customHeight="1">
      <c r="A1305" s="172" t="s">
        <v>2009</v>
      </c>
      <c r="B1305" s="176">
        <v>46068</v>
      </c>
      <c r="C1305" s="172" t="s">
        <v>81</v>
      </c>
      <c r="D1305" s="172" t="s">
        <v>82</v>
      </c>
      <c r="E1305" s="172" t="s">
        <v>52</v>
      </c>
      <c r="F1305" s="172" t="s">
        <v>90</v>
      </c>
      <c r="G1305" s="172" t="s">
        <v>84</v>
      </c>
      <c r="H1305" s="177">
        <v>1</v>
      </c>
      <c r="I1305" s="178">
        <v>0</v>
      </c>
      <c r="J1305" s="176">
        <v>46067</v>
      </c>
      <c r="K1305" s="172" t="s">
        <v>85</v>
      </c>
      <c r="L1305" s="172" t="s">
        <v>85</v>
      </c>
      <c r="M1305" s="179">
        <v>0</v>
      </c>
      <c r="N1305" s="177"/>
      <c r="O1305" s="177"/>
      <c r="P1305" s="180">
        <v>16.2</v>
      </c>
    </row>
    <row r="1306" spans="1:16" ht="19.5" hidden="1" customHeight="1">
      <c r="A1306" s="172" t="s">
        <v>2017</v>
      </c>
      <c r="B1306" s="176">
        <v>46068</v>
      </c>
      <c r="C1306" s="172" t="s">
        <v>81</v>
      </c>
      <c r="D1306" s="172" t="s">
        <v>82</v>
      </c>
      <c r="E1306" s="172" t="s">
        <v>52</v>
      </c>
      <c r="F1306" s="172" t="s">
        <v>90</v>
      </c>
      <c r="G1306" s="172" t="s">
        <v>84</v>
      </c>
      <c r="H1306" s="177">
        <v>1</v>
      </c>
      <c r="I1306" s="178">
        <v>0</v>
      </c>
      <c r="J1306" s="176">
        <v>46068</v>
      </c>
      <c r="K1306" s="172" t="s">
        <v>85</v>
      </c>
      <c r="L1306" s="172" t="s">
        <v>85</v>
      </c>
      <c r="M1306" s="179">
        <v>0</v>
      </c>
      <c r="N1306" s="177"/>
      <c r="O1306" s="177"/>
      <c r="P1306" s="180">
        <v>-19.09</v>
      </c>
    </row>
    <row r="1307" spans="1:16" ht="19.5" hidden="1" customHeight="1">
      <c r="A1307" s="172" t="s">
        <v>2018</v>
      </c>
      <c r="B1307" s="176">
        <v>46068</v>
      </c>
      <c r="C1307" s="172" t="s">
        <v>81</v>
      </c>
      <c r="D1307" s="172" t="s">
        <v>82</v>
      </c>
      <c r="E1307" s="172" t="s">
        <v>43</v>
      </c>
      <c r="F1307" s="172" t="s">
        <v>125</v>
      </c>
      <c r="G1307" s="172" t="s">
        <v>84</v>
      </c>
      <c r="H1307" s="177">
        <v>1</v>
      </c>
      <c r="I1307" s="178">
        <v>0</v>
      </c>
      <c r="J1307" s="176">
        <v>46068</v>
      </c>
      <c r="K1307" s="172" t="s">
        <v>85</v>
      </c>
      <c r="L1307" s="172" t="s">
        <v>85</v>
      </c>
      <c r="M1307" s="179">
        <v>0</v>
      </c>
      <c r="N1307" s="177"/>
      <c r="O1307" s="177"/>
      <c r="P1307" s="180">
        <v>-19.8</v>
      </c>
    </row>
    <row r="1308" spans="1:16" ht="19.5" hidden="1" customHeight="1">
      <c r="A1308" s="172" t="s">
        <v>1869</v>
      </c>
      <c r="B1308" s="176">
        <v>46068</v>
      </c>
      <c r="C1308" s="172" t="s">
        <v>81</v>
      </c>
      <c r="D1308" s="172" t="s">
        <v>82</v>
      </c>
      <c r="E1308" s="172" t="s">
        <v>57</v>
      </c>
      <c r="F1308" s="172" t="s">
        <v>1263</v>
      </c>
      <c r="G1308" s="172" t="s">
        <v>84</v>
      </c>
      <c r="H1308" s="177">
        <v>1</v>
      </c>
      <c r="I1308" s="178">
        <v>0</v>
      </c>
      <c r="J1308" s="176">
        <v>46065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21.48</v>
      </c>
    </row>
    <row r="1309" spans="1:16" ht="19.5" hidden="1" customHeight="1">
      <c r="A1309" s="172" t="s">
        <v>2019</v>
      </c>
      <c r="B1309" s="176">
        <v>46068</v>
      </c>
      <c r="C1309" s="172" t="s">
        <v>81</v>
      </c>
      <c r="D1309" s="172" t="s">
        <v>82</v>
      </c>
      <c r="E1309" s="172" t="s">
        <v>53</v>
      </c>
      <c r="F1309" s="172" t="s">
        <v>120</v>
      </c>
      <c r="G1309" s="172" t="s">
        <v>84</v>
      </c>
      <c r="H1309" s="177">
        <v>1</v>
      </c>
      <c r="I1309" s="178">
        <v>0</v>
      </c>
      <c r="J1309" s="176">
        <v>46068</v>
      </c>
      <c r="K1309" s="172" t="s">
        <v>85</v>
      </c>
      <c r="L1309" s="172" t="s">
        <v>85</v>
      </c>
      <c r="M1309" s="179">
        <v>0</v>
      </c>
      <c r="N1309" s="177"/>
      <c r="O1309" s="177"/>
      <c r="P1309" s="180">
        <v>-20.23</v>
      </c>
    </row>
    <row r="1310" spans="1:16" ht="19.5" hidden="1" customHeight="1">
      <c r="A1310" s="172" t="s">
        <v>2020</v>
      </c>
      <c r="B1310" s="176">
        <v>46068</v>
      </c>
      <c r="C1310" s="172" t="s">
        <v>92</v>
      </c>
      <c r="D1310" s="172" t="s">
        <v>24</v>
      </c>
      <c r="E1310" s="172" t="s">
        <v>58</v>
      </c>
      <c r="F1310" s="172" t="s">
        <v>1300</v>
      </c>
      <c r="G1310" s="172" t="s">
        <v>84</v>
      </c>
      <c r="H1310" s="177">
        <v>1</v>
      </c>
      <c r="I1310" s="178">
        <v>0</v>
      </c>
      <c r="J1310" s="176">
        <v>46065</v>
      </c>
      <c r="K1310" s="172" t="s">
        <v>93</v>
      </c>
      <c r="L1310" s="172" t="s">
        <v>94</v>
      </c>
      <c r="M1310" s="179">
        <v>0</v>
      </c>
      <c r="N1310" s="177"/>
      <c r="O1310" s="177">
        <v>36</v>
      </c>
      <c r="P1310" s="180">
        <v>-56.94</v>
      </c>
    </row>
    <row r="1311" spans="1:16" ht="19.5" hidden="1" customHeight="1">
      <c r="A1311" s="172" t="s">
        <v>2020</v>
      </c>
      <c r="B1311" s="176">
        <v>46068</v>
      </c>
      <c r="C1311" s="172" t="s">
        <v>81</v>
      </c>
      <c r="D1311" s="172" t="s">
        <v>95</v>
      </c>
      <c r="E1311" s="172" t="s">
        <v>58</v>
      </c>
      <c r="F1311" s="172" t="s">
        <v>1300</v>
      </c>
      <c r="G1311" s="172" t="s">
        <v>84</v>
      </c>
      <c r="H1311" s="177">
        <v>1</v>
      </c>
      <c r="I1311" s="178">
        <v>0</v>
      </c>
      <c r="J1311" s="176">
        <v>46065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-23.28</v>
      </c>
    </row>
    <row r="1312" spans="1:16" ht="19.5" hidden="1" customHeight="1">
      <c r="A1312" s="172" t="s">
        <v>2020</v>
      </c>
      <c r="B1312" s="176">
        <v>46068</v>
      </c>
      <c r="C1312" s="172" t="s">
        <v>92</v>
      </c>
      <c r="D1312" s="172" t="s">
        <v>96</v>
      </c>
      <c r="E1312" s="172" t="s">
        <v>58</v>
      </c>
      <c r="F1312" s="172" t="s">
        <v>1300</v>
      </c>
      <c r="G1312" s="172" t="s">
        <v>84</v>
      </c>
      <c r="H1312" s="177">
        <v>1</v>
      </c>
      <c r="I1312" s="178">
        <v>0</v>
      </c>
      <c r="J1312" s="176">
        <v>46065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0</v>
      </c>
    </row>
    <row r="1313" spans="1:16" ht="19.5" hidden="1" customHeight="1">
      <c r="A1313" s="172" t="s">
        <v>2020</v>
      </c>
      <c r="B1313" s="176">
        <v>46068</v>
      </c>
      <c r="C1313" s="172" t="s">
        <v>92</v>
      </c>
      <c r="D1313" s="172" t="s">
        <v>97</v>
      </c>
      <c r="E1313" s="172" t="s">
        <v>58</v>
      </c>
      <c r="F1313" s="172" t="s">
        <v>1300</v>
      </c>
      <c r="G1313" s="172" t="s">
        <v>84</v>
      </c>
      <c r="H1313" s="177">
        <v>1</v>
      </c>
      <c r="I1313" s="178">
        <v>0</v>
      </c>
      <c r="J1313" s="176">
        <v>46065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-56.94</v>
      </c>
    </row>
    <row r="1314" spans="1:16" ht="19.5" hidden="1" customHeight="1">
      <c r="A1314" s="172" t="s">
        <v>2020</v>
      </c>
      <c r="B1314" s="176">
        <v>46068</v>
      </c>
      <c r="C1314" s="172" t="s">
        <v>81</v>
      </c>
      <c r="D1314" s="172" t="s">
        <v>98</v>
      </c>
      <c r="E1314" s="172" t="s">
        <v>58</v>
      </c>
      <c r="F1314" s="172" t="s">
        <v>1300</v>
      </c>
      <c r="G1314" s="172" t="s">
        <v>84</v>
      </c>
      <c r="H1314" s="177">
        <v>1</v>
      </c>
      <c r="I1314" s="178">
        <v>0</v>
      </c>
      <c r="J1314" s="176">
        <v>46065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-15</v>
      </c>
    </row>
    <row r="1315" spans="1:16" ht="19.5" hidden="1" customHeight="1">
      <c r="A1315" s="172" t="s">
        <v>2021</v>
      </c>
      <c r="B1315" s="176">
        <v>46068</v>
      </c>
      <c r="C1315" s="172" t="s">
        <v>92</v>
      </c>
      <c r="D1315" s="172" t="s">
        <v>24</v>
      </c>
      <c r="E1315" s="172" t="s">
        <v>55</v>
      </c>
      <c r="F1315" s="172" t="s">
        <v>1272</v>
      </c>
      <c r="G1315" s="172" t="s">
        <v>84</v>
      </c>
      <c r="H1315" s="177">
        <v>1</v>
      </c>
      <c r="I1315" s="178">
        <v>0</v>
      </c>
      <c r="J1315" s="176">
        <v>46063</v>
      </c>
      <c r="K1315" s="172" t="s">
        <v>93</v>
      </c>
      <c r="L1315" s="172" t="s">
        <v>94</v>
      </c>
      <c r="M1315" s="179">
        <v>0</v>
      </c>
      <c r="N1315" s="177"/>
      <c r="O1315" s="177">
        <v>36</v>
      </c>
      <c r="P1315" s="180">
        <v>-56.94</v>
      </c>
    </row>
    <row r="1316" spans="1:16" ht="19.5" hidden="1" customHeight="1">
      <c r="A1316" s="172" t="s">
        <v>2021</v>
      </c>
      <c r="B1316" s="176">
        <v>46068</v>
      </c>
      <c r="C1316" s="172" t="s">
        <v>81</v>
      </c>
      <c r="D1316" s="172" t="s">
        <v>95</v>
      </c>
      <c r="E1316" s="172" t="s">
        <v>55</v>
      </c>
      <c r="F1316" s="172" t="s">
        <v>1272</v>
      </c>
      <c r="G1316" s="172" t="s">
        <v>84</v>
      </c>
      <c r="H1316" s="177">
        <v>1</v>
      </c>
      <c r="I1316" s="178">
        <v>0</v>
      </c>
      <c r="J1316" s="176">
        <v>46063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-14.7</v>
      </c>
    </row>
    <row r="1317" spans="1:16" ht="19.5" hidden="1" customHeight="1">
      <c r="A1317" s="172" t="s">
        <v>2021</v>
      </c>
      <c r="B1317" s="176">
        <v>46068</v>
      </c>
      <c r="C1317" s="172" t="s">
        <v>92</v>
      </c>
      <c r="D1317" s="172" t="s">
        <v>96</v>
      </c>
      <c r="E1317" s="172" t="s">
        <v>55</v>
      </c>
      <c r="F1317" s="172" t="s">
        <v>1272</v>
      </c>
      <c r="G1317" s="172" t="s">
        <v>84</v>
      </c>
      <c r="H1317" s="177">
        <v>1</v>
      </c>
      <c r="I1317" s="178">
        <v>0</v>
      </c>
      <c r="J1317" s="176">
        <v>46063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0</v>
      </c>
    </row>
    <row r="1318" spans="1:16" ht="19.5" hidden="1" customHeight="1">
      <c r="A1318" s="172" t="s">
        <v>2021</v>
      </c>
      <c r="B1318" s="176">
        <v>46068</v>
      </c>
      <c r="C1318" s="172" t="s">
        <v>92</v>
      </c>
      <c r="D1318" s="172" t="s">
        <v>97</v>
      </c>
      <c r="E1318" s="172" t="s">
        <v>55</v>
      </c>
      <c r="F1318" s="172" t="s">
        <v>1272</v>
      </c>
      <c r="G1318" s="172" t="s">
        <v>84</v>
      </c>
      <c r="H1318" s="177">
        <v>1</v>
      </c>
      <c r="I1318" s="178">
        <v>0</v>
      </c>
      <c r="J1318" s="176">
        <v>46063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-56.94</v>
      </c>
    </row>
    <row r="1319" spans="1:16" ht="19.5" hidden="1" customHeight="1">
      <c r="A1319" s="172" t="s">
        <v>2021</v>
      </c>
      <c r="B1319" s="176">
        <v>46068</v>
      </c>
      <c r="C1319" s="172" t="s">
        <v>81</v>
      </c>
      <c r="D1319" s="172" t="s">
        <v>98</v>
      </c>
      <c r="E1319" s="172" t="s">
        <v>55</v>
      </c>
      <c r="F1319" s="172" t="s">
        <v>1272</v>
      </c>
      <c r="G1319" s="172" t="s">
        <v>84</v>
      </c>
      <c r="H1319" s="177">
        <v>1</v>
      </c>
      <c r="I1319" s="178">
        <v>0</v>
      </c>
      <c r="J1319" s="176">
        <v>46063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-15</v>
      </c>
    </row>
    <row r="1320" spans="1:16" ht="19.5" hidden="1" customHeight="1">
      <c r="A1320" s="172" t="s">
        <v>1553</v>
      </c>
      <c r="B1320" s="176">
        <v>46068</v>
      </c>
      <c r="C1320" s="172" t="s">
        <v>109</v>
      </c>
      <c r="D1320" s="172" t="s">
        <v>139</v>
      </c>
      <c r="E1320" s="172" t="s">
        <v>85</v>
      </c>
      <c r="F1320" s="172" t="s">
        <v>85</v>
      </c>
      <c r="G1320" s="172" t="s">
        <v>85</v>
      </c>
      <c r="H1320" s="177">
        <v>0</v>
      </c>
      <c r="I1320" s="178">
        <v>0</v>
      </c>
      <c r="J1320" s="176">
        <v>46068</v>
      </c>
      <c r="K1320" s="172" t="s">
        <v>85</v>
      </c>
      <c r="L1320" s="172" t="s">
        <v>85</v>
      </c>
      <c r="M1320" s="179">
        <v>0</v>
      </c>
      <c r="N1320" s="177"/>
      <c r="O1320" s="177"/>
      <c r="P1320" s="180">
        <v>-365.58</v>
      </c>
    </row>
    <row r="1321" spans="1:16" ht="19.5" hidden="1" customHeight="1">
      <c r="A1321" s="172" t="s">
        <v>141</v>
      </c>
      <c r="B1321" s="176">
        <v>46068</v>
      </c>
      <c r="C1321" s="172" t="s">
        <v>109</v>
      </c>
      <c r="D1321" s="172" t="s">
        <v>139</v>
      </c>
      <c r="E1321" s="172" t="s">
        <v>85</v>
      </c>
      <c r="F1321" s="172" t="s">
        <v>85</v>
      </c>
      <c r="G1321" s="172" t="s">
        <v>85</v>
      </c>
      <c r="H1321" s="177">
        <v>0</v>
      </c>
      <c r="I1321" s="178">
        <v>0</v>
      </c>
      <c r="J1321" s="176">
        <v>46068</v>
      </c>
      <c r="K1321" s="172" t="s">
        <v>85</v>
      </c>
      <c r="L1321" s="172" t="s">
        <v>85</v>
      </c>
      <c r="M1321" s="179">
        <v>0</v>
      </c>
      <c r="N1321" s="177"/>
      <c r="O1321" s="177"/>
      <c r="P1321" s="180">
        <v>-410.46</v>
      </c>
    </row>
    <row r="1322" spans="1:16" ht="19.5" hidden="1" customHeight="1">
      <c r="A1322" s="172" t="s">
        <v>145</v>
      </c>
      <c r="B1322" s="176">
        <v>46068</v>
      </c>
      <c r="C1322" s="172" t="s">
        <v>109</v>
      </c>
      <c r="D1322" s="172" t="s">
        <v>139</v>
      </c>
      <c r="E1322" s="172" t="s">
        <v>85</v>
      </c>
      <c r="F1322" s="172" t="s">
        <v>85</v>
      </c>
      <c r="G1322" s="172" t="s">
        <v>85</v>
      </c>
      <c r="H1322" s="177">
        <v>0</v>
      </c>
      <c r="I1322" s="178">
        <v>0</v>
      </c>
      <c r="J1322" s="176">
        <v>46068</v>
      </c>
      <c r="K1322" s="172" t="s">
        <v>85</v>
      </c>
      <c r="L1322" s="172" t="s">
        <v>85</v>
      </c>
      <c r="M1322" s="179">
        <v>0</v>
      </c>
      <c r="N1322" s="177"/>
      <c r="O1322" s="177"/>
      <c r="P1322" s="180">
        <v>-787.45</v>
      </c>
    </row>
    <row r="1323" spans="1:16" ht="19.5" hidden="1" customHeight="1">
      <c r="A1323" s="172" t="s">
        <v>144</v>
      </c>
      <c r="B1323" s="176">
        <v>46068</v>
      </c>
      <c r="C1323" s="172" t="s">
        <v>109</v>
      </c>
      <c r="D1323" s="172" t="s">
        <v>139</v>
      </c>
      <c r="E1323" s="172" t="s">
        <v>85</v>
      </c>
      <c r="F1323" s="172" t="s">
        <v>85</v>
      </c>
      <c r="G1323" s="172" t="s">
        <v>85</v>
      </c>
      <c r="H1323" s="177">
        <v>0</v>
      </c>
      <c r="I1323" s="178">
        <v>0</v>
      </c>
      <c r="J1323" s="176">
        <v>46068</v>
      </c>
      <c r="K1323" s="172" t="s">
        <v>85</v>
      </c>
      <c r="L1323" s="172" t="s">
        <v>85</v>
      </c>
      <c r="M1323" s="179">
        <v>0</v>
      </c>
      <c r="N1323" s="177"/>
      <c r="O1323" s="177"/>
      <c r="P1323" s="180">
        <v>-717.23</v>
      </c>
    </row>
    <row r="1324" spans="1:16" ht="19.5" hidden="1" customHeight="1">
      <c r="A1324" s="172" t="s">
        <v>138</v>
      </c>
      <c r="B1324" s="176">
        <v>46068</v>
      </c>
      <c r="C1324" s="172" t="s">
        <v>109</v>
      </c>
      <c r="D1324" s="172" t="s">
        <v>139</v>
      </c>
      <c r="E1324" s="172" t="s">
        <v>85</v>
      </c>
      <c r="F1324" s="172" t="s">
        <v>85</v>
      </c>
      <c r="G1324" s="172" t="s">
        <v>85</v>
      </c>
      <c r="H1324" s="177">
        <v>0</v>
      </c>
      <c r="I1324" s="178">
        <v>0</v>
      </c>
      <c r="J1324" s="176">
        <v>46068</v>
      </c>
      <c r="K1324" s="172" t="s">
        <v>85</v>
      </c>
      <c r="L1324" s="172" t="s">
        <v>85</v>
      </c>
      <c r="M1324" s="179">
        <v>0</v>
      </c>
      <c r="N1324" s="177"/>
      <c r="O1324" s="177"/>
      <c r="P1324" s="180">
        <v>-735.6</v>
      </c>
    </row>
    <row r="1325" spans="1:16" ht="19.5" hidden="1" customHeight="1">
      <c r="A1325" s="172" t="s">
        <v>142</v>
      </c>
      <c r="B1325" s="176">
        <v>46068</v>
      </c>
      <c r="C1325" s="172" t="s">
        <v>109</v>
      </c>
      <c r="D1325" s="172" t="s">
        <v>143</v>
      </c>
      <c r="E1325" s="172" t="s">
        <v>85</v>
      </c>
      <c r="F1325" s="172" t="s">
        <v>85</v>
      </c>
      <c r="G1325" s="172" t="s">
        <v>85</v>
      </c>
      <c r="H1325" s="177">
        <v>0</v>
      </c>
      <c r="I1325" s="178">
        <v>0</v>
      </c>
      <c r="J1325" s="176">
        <v>46068</v>
      </c>
      <c r="K1325" s="172" t="s">
        <v>85</v>
      </c>
      <c r="L1325" s="172" t="s">
        <v>85</v>
      </c>
      <c r="M1325" s="179">
        <v>0</v>
      </c>
      <c r="N1325" s="177"/>
      <c r="O1325" s="177"/>
      <c r="P1325" s="180">
        <v>-5047.5</v>
      </c>
    </row>
  </sheetData>
  <autoFilter ref="A1:P1325" xr:uid="{63DB4CC7-BDD5-4AB6-85B7-6DAB11B5B301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sheetPr filterMode="1"/>
  <dimension ref="A1:P1626"/>
  <sheetViews>
    <sheetView topLeftCell="E1" zoomScale="60" zoomScaleNormal="60" workbookViewId="0">
      <selection activeCell="P1" sqref="P1:P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hidden="1" customHeight="1">
      <c r="A2" s="172" t="s">
        <v>1398</v>
      </c>
      <c r="B2" s="176">
        <v>46055</v>
      </c>
      <c r="C2" s="172" t="s">
        <v>81</v>
      </c>
      <c r="D2" s="172" t="s">
        <v>82</v>
      </c>
      <c r="E2" s="172" t="s">
        <v>52</v>
      </c>
      <c r="F2" s="172" t="s">
        <v>90</v>
      </c>
      <c r="G2" s="172" t="s">
        <v>84</v>
      </c>
      <c r="H2" s="177">
        <v>1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-11.92</v>
      </c>
    </row>
    <row r="3" spans="1:16" ht="19.5" hidden="1" customHeight="1">
      <c r="A3" s="172" t="s">
        <v>1399</v>
      </c>
      <c r="B3" s="176">
        <v>46055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46055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</v>
      </c>
    </row>
    <row r="4" spans="1:16" ht="19.5" hidden="1" customHeight="1">
      <c r="A4" s="172" t="s">
        <v>1399</v>
      </c>
      <c r="B4" s="176">
        <v>46055</v>
      </c>
      <c r="C4" s="172" t="s">
        <v>81</v>
      </c>
      <c r="D4" s="172" t="s">
        <v>82</v>
      </c>
      <c r="E4" s="172" t="s">
        <v>59</v>
      </c>
      <c r="F4" s="172" t="s">
        <v>1386</v>
      </c>
      <c r="G4" s="172" t="s">
        <v>84</v>
      </c>
      <c r="H4" s="177">
        <v>1</v>
      </c>
      <c r="I4" s="178">
        <v>0</v>
      </c>
      <c r="J4" s="176">
        <v>46055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-15.65</v>
      </c>
    </row>
    <row r="5" spans="1:16" ht="19.5" hidden="1" customHeight="1">
      <c r="A5" s="172" t="s">
        <v>1399</v>
      </c>
      <c r="B5" s="176">
        <v>46055</v>
      </c>
      <c r="C5" s="172" t="s">
        <v>81</v>
      </c>
      <c r="D5" s="172" t="s">
        <v>82</v>
      </c>
      <c r="E5" s="172" t="s">
        <v>58</v>
      </c>
      <c r="F5" s="172" t="s">
        <v>1300</v>
      </c>
      <c r="G5" s="172" t="s">
        <v>84</v>
      </c>
      <c r="H5" s="177">
        <v>1</v>
      </c>
      <c r="I5" s="178">
        <v>0</v>
      </c>
      <c r="J5" s="176">
        <v>46055</v>
      </c>
      <c r="K5" s="172" t="s">
        <v>85</v>
      </c>
      <c r="L5" s="172" t="s">
        <v>85</v>
      </c>
      <c r="M5" s="179">
        <v>0</v>
      </c>
      <c r="N5" s="177"/>
      <c r="O5" s="177"/>
      <c r="P5" s="180">
        <v>-15.65</v>
      </c>
    </row>
    <row r="6" spans="1:16" ht="19.5" hidden="1" customHeight="1">
      <c r="A6" s="172" t="s">
        <v>1400</v>
      </c>
      <c r="B6" s="176">
        <v>46055</v>
      </c>
      <c r="C6" s="172" t="s">
        <v>81</v>
      </c>
      <c r="D6" s="172" t="s">
        <v>82</v>
      </c>
      <c r="E6" s="172" t="s">
        <v>42</v>
      </c>
      <c r="F6" s="172" t="s">
        <v>89</v>
      </c>
      <c r="G6" s="172" t="s">
        <v>84</v>
      </c>
      <c r="H6" s="177">
        <v>1</v>
      </c>
      <c r="I6" s="178">
        <v>0</v>
      </c>
      <c r="J6" s="176">
        <v>46055</v>
      </c>
      <c r="K6" s="172" t="s">
        <v>85</v>
      </c>
      <c r="L6" s="172" t="s">
        <v>85</v>
      </c>
      <c r="M6" s="179">
        <v>0</v>
      </c>
      <c r="N6" s="177"/>
      <c r="O6" s="177"/>
      <c r="P6" s="180">
        <v>-11.56</v>
      </c>
    </row>
    <row r="7" spans="1:16" ht="19.5" hidden="1" customHeight="1">
      <c r="A7" s="172" t="s">
        <v>1400</v>
      </c>
      <c r="B7" s="176">
        <v>46055</v>
      </c>
      <c r="C7" s="172" t="s">
        <v>81</v>
      </c>
      <c r="D7" s="172" t="s">
        <v>82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46055</v>
      </c>
      <c r="K7" s="172" t="s">
        <v>85</v>
      </c>
      <c r="L7" s="172" t="s">
        <v>85</v>
      </c>
      <c r="M7" s="179">
        <v>0</v>
      </c>
      <c r="N7" s="177"/>
      <c r="O7" s="177"/>
      <c r="P7" s="180">
        <v>-12.91</v>
      </c>
    </row>
    <row r="8" spans="1:16" ht="19.5" hidden="1" customHeight="1">
      <c r="A8" s="172" t="s">
        <v>1401</v>
      </c>
      <c r="B8" s="176">
        <v>46055</v>
      </c>
      <c r="C8" s="172" t="s">
        <v>92</v>
      </c>
      <c r="D8" s="172" t="s">
        <v>24</v>
      </c>
      <c r="E8" s="172" t="s">
        <v>41</v>
      </c>
      <c r="F8" s="172" t="s">
        <v>83</v>
      </c>
      <c r="G8" s="172" t="s">
        <v>84</v>
      </c>
      <c r="H8" s="177">
        <v>1</v>
      </c>
      <c r="I8" s="178">
        <v>0</v>
      </c>
      <c r="J8" s="176">
        <v>46048</v>
      </c>
      <c r="K8" s="172" t="s">
        <v>93</v>
      </c>
      <c r="L8" s="172" t="s">
        <v>94</v>
      </c>
      <c r="M8" s="179">
        <v>0</v>
      </c>
      <c r="N8" s="177"/>
      <c r="O8" s="177">
        <v>44</v>
      </c>
      <c r="P8" s="180">
        <v>-46.77</v>
      </c>
    </row>
    <row r="9" spans="1:16" ht="19.5" hidden="1" customHeight="1">
      <c r="A9" s="172" t="s">
        <v>1401</v>
      </c>
      <c r="B9" s="176">
        <v>46055</v>
      </c>
      <c r="C9" s="172" t="s">
        <v>92</v>
      </c>
      <c r="D9" s="172" t="s">
        <v>96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0</v>
      </c>
      <c r="J9" s="176">
        <v>46048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hidden="1" customHeight="1">
      <c r="A10" s="172" t="s">
        <v>1401</v>
      </c>
      <c r="B10" s="176">
        <v>46055</v>
      </c>
      <c r="C10" s="172" t="s">
        <v>92</v>
      </c>
      <c r="D10" s="172" t="s">
        <v>97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0</v>
      </c>
      <c r="J10" s="176">
        <v>46048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-46.77</v>
      </c>
    </row>
    <row r="11" spans="1:16" ht="19.5" hidden="1" customHeight="1">
      <c r="A11" s="172" t="s">
        <v>1402</v>
      </c>
      <c r="B11" s="176">
        <v>46055</v>
      </c>
      <c r="C11" s="172" t="s">
        <v>81</v>
      </c>
      <c r="D11" s="172" t="s">
        <v>82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0</v>
      </c>
      <c r="J11" s="176">
        <v>46055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-5.65</v>
      </c>
    </row>
    <row r="12" spans="1:16" ht="19.5" hidden="1" customHeight="1">
      <c r="A12" s="172" t="s">
        <v>1403</v>
      </c>
      <c r="B12" s="176">
        <v>46055</v>
      </c>
      <c r="C12" s="172" t="s">
        <v>92</v>
      </c>
      <c r="D12" s="172" t="s">
        <v>24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0</v>
      </c>
      <c r="J12" s="176">
        <v>46045</v>
      </c>
      <c r="K12" s="172" t="s">
        <v>93</v>
      </c>
      <c r="L12" s="172" t="s">
        <v>94</v>
      </c>
      <c r="M12" s="179">
        <v>0</v>
      </c>
      <c r="N12" s="177"/>
      <c r="O12" s="177">
        <v>40</v>
      </c>
      <c r="P12" s="180">
        <v>-46.77</v>
      </c>
    </row>
    <row r="13" spans="1:16" ht="19.5" hidden="1" customHeight="1">
      <c r="A13" s="172" t="s">
        <v>1403</v>
      </c>
      <c r="B13" s="176">
        <v>46055</v>
      </c>
      <c r="C13" s="172" t="s">
        <v>81</v>
      </c>
      <c r="D13" s="172" t="s">
        <v>95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0</v>
      </c>
      <c r="J13" s="176">
        <v>46045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-25</v>
      </c>
    </row>
    <row r="14" spans="1:16" ht="19.5" hidden="1" customHeight="1">
      <c r="A14" s="172" t="s">
        <v>1403</v>
      </c>
      <c r="B14" s="176">
        <v>46055</v>
      </c>
      <c r="C14" s="172" t="s">
        <v>92</v>
      </c>
      <c r="D14" s="172" t="s">
        <v>96</v>
      </c>
      <c r="E14" s="172" t="s">
        <v>41</v>
      </c>
      <c r="F14" s="172" t="s">
        <v>83</v>
      </c>
      <c r="G14" s="172" t="s">
        <v>84</v>
      </c>
      <c r="H14" s="177">
        <v>1</v>
      </c>
      <c r="I14" s="178">
        <v>0</v>
      </c>
      <c r="J14" s="176">
        <v>46045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0</v>
      </c>
    </row>
    <row r="15" spans="1:16" ht="19.5" hidden="1" customHeight="1">
      <c r="A15" s="172" t="s">
        <v>1403</v>
      </c>
      <c r="B15" s="176">
        <v>46055</v>
      </c>
      <c r="C15" s="172" t="s">
        <v>92</v>
      </c>
      <c r="D15" s="172" t="s">
        <v>97</v>
      </c>
      <c r="E15" s="172" t="s">
        <v>41</v>
      </c>
      <c r="F15" s="172" t="s">
        <v>83</v>
      </c>
      <c r="G15" s="172" t="s">
        <v>84</v>
      </c>
      <c r="H15" s="177">
        <v>1</v>
      </c>
      <c r="I15" s="178">
        <v>0</v>
      </c>
      <c r="J15" s="176">
        <v>46045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-46.77</v>
      </c>
    </row>
    <row r="16" spans="1:16" ht="19.5" hidden="1" customHeight="1">
      <c r="A16" s="172" t="s">
        <v>1403</v>
      </c>
      <c r="B16" s="176">
        <v>46055</v>
      </c>
      <c r="C16" s="172" t="s">
        <v>81</v>
      </c>
      <c r="D16" s="172" t="s">
        <v>98</v>
      </c>
      <c r="E16" s="172" t="s">
        <v>41</v>
      </c>
      <c r="F16" s="172" t="s">
        <v>83</v>
      </c>
      <c r="G16" s="172" t="s">
        <v>84</v>
      </c>
      <c r="H16" s="177">
        <v>1</v>
      </c>
      <c r="I16" s="178">
        <v>0</v>
      </c>
      <c r="J16" s="176">
        <v>46045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-15</v>
      </c>
    </row>
    <row r="17" spans="1:16" ht="19.5" hidden="1" customHeight="1">
      <c r="A17" s="172" t="s">
        <v>1404</v>
      </c>
      <c r="B17" s="176">
        <v>46055</v>
      </c>
      <c r="C17" s="172" t="s">
        <v>81</v>
      </c>
      <c r="D17" s="172" t="s">
        <v>82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0</v>
      </c>
      <c r="J17" s="176">
        <v>46055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-11.9</v>
      </c>
    </row>
    <row r="18" spans="1:16" ht="19.5" hidden="1" customHeight="1">
      <c r="A18" s="172" t="s">
        <v>1405</v>
      </c>
      <c r="B18" s="176">
        <v>46055</v>
      </c>
      <c r="C18" s="172" t="s">
        <v>81</v>
      </c>
      <c r="D18" s="172" t="s">
        <v>82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0</v>
      </c>
      <c r="J18" s="176">
        <v>46055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-11.92</v>
      </c>
    </row>
    <row r="19" spans="1:16" ht="19.5" hidden="1" customHeight="1">
      <c r="A19" s="172" t="s">
        <v>1406</v>
      </c>
      <c r="B19" s="176">
        <v>46055</v>
      </c>
      <c r="C19" s="172" t="s">
        <v>81</v>
      </c>
      <c r="D19" s="172" t="s">
        <v>82</v>
      </c>
      <c r="E19" s="172" t="s">
        <v>43</v>
      </c>
      <c r="F19" s="172" t="s">
        <v>125</v>
      </c>
      <c r="G19" s="172" t="s">
        <v>84</v>
      </c>
      <c r="H19" s="177">
        <v>1</v>
      </c>
      <c r="I19" s="178">
        <v>0</v>
      </c>
      <c r="J19" s="176">
        <v>46055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-11.76</v>
      </c>
    </row>
    <row r="20" spans="1:16" ht="19.5" hidden="1" customHeight="1">
      <c r="A20" s="172" t="s">
        <v>1407</v>
      </c>
      <c r="B20" s="176">
        <v>46055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1812</v>
      </c>
      <c r="J20" s="176">
        <v>46047</v>
      </c>
      <c r="K20" s="172" t="s">
        <v>93</v>
      </c>
      <c r="L20" s="172" t="s">
        <v>94</v>
      </c>
      <c r="M20" s="179">
        <v>0.43</v>
      </c>
      <c r="N20" s="177"/>
      <c r="O20" s="177">
        <v>41</v>
      </c>
      <c r="P20" s="180">
        <v>-135.16</v>
      </c>
    </row>
    <row r="21" spans="1:16" ht="19.5" hidden="1" customHeight="1">
      <c r="A21" s="172" t="s">
        <v>1407</v>
      </c>
      <c r="B21" s="176">
        <v>46055</v>
      </c>
      <c r="C21" s="172" t="s">
        <v>100</v>
      </c>
      <c r="D21" s="172" t="s">
        <v>101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1812</v>
      </c>
      <c r="J21" s="176">
        <v>46047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712.38</v>
      </c>
    </row>
    <row r="22" spans="1:16" ht="19.5" hidden="1" customHeight="1">
      <c r="A22" s="172" t="s">
        <v>1407</v>
      </c>
      <c r="B22" s="176">
        <v>46055</v>
      </c>
      <c r="C22" s="172" t="s">
        <v>100</v>
      </c>
      <c r="D22" s="172" t="s">
        <v>102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46047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7.12</v>
      </c>
    </row>
    <row r="23" spans="1:16" ht="19.5" hidden="1" customHeight="1">
      <c r="A23" s="172" t="s">
        <v>1407</v>
      </c>
      <c r="B23" s="176">
        <v>46055</v>
      </c>
      <c r="C23" s="172" t="s">
        <v>100</v>
      </c>
      <c r="D23" s="172" t="s">
        <v>103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46047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1092.5</v>
      </c>
    </row>
    <row r="24" spans="1:16" ht="19.5" hidden="1" customHeight="1">
      <c r="A24" s="172" t="s">
        <v>1407</v>
      </c>
      <c r="B24" s="176">
        <v>46055</v>
      </c>
      <c r="C24" s="172" t="s">
        <v>104</v>
      </c>
      <c r="D24" s="172" t="s">
        <v>105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46047</v>
      </c>
      <c r="K24" s="172" t="s">
        <v>93</v>
      </c>
      <c r="L24" s="172" t="s">
        <v>94</v>
      </c>
      <c r="M24" s="179">
        <v>0.43</v>
      </c>
      <c r="N24" s="177"/>
      <c r="O24" s="177"/>
      <c r="P24" s="180">
        <v>-779.16</v>
      </c>
    </row>
    <row r="25" spans="1:16" ht="19.5" hidden="1" customHeight="1">
      <c r="A25" s="172" t="s">
        <v>1407</v>
      </c>
      <c r="B25" s="176">
        <v>46055</v>
      </c>
      <c r="C25" s="172" t="s">
        <v>81</v>
      </c>
      <c r="D25" s="172" t="s">
        <v>95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46047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-14.22</v>
      </c>
    </row>
    <row r="26" spans="1:16" ht="19.5" hidden="1" customHeight="1">
      <c r="A26" s="172" t="s">
        <v>1405</v>
      </c>
      <c r="B26" s="176">
        <v>46055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46055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11.92</v>
      </c>
    </row>
    <row r="27" spans="1:16" ht="19.5" hidden="1" customHeight="1">
      <c r="A27" s="172" t="s">
        <v>85</v>
      </c>
      <c r="B27" s="176">
        <v>46055</v>
      </c>
      <c r="C27" s="172" t="s">
        <v>109</v>
      </c>
      <c r="D27" s="172" t="s">
        <v>110</v>
      </c>
      <c r="E27" s="172" t="s">
        <v>85</v>
      </c>
      <c r="F27" s="172" t="s">
        <v>85</v>
      </c>
      <c r="G27" s="172" t="s">
        <v>1408</v>
      </c>
      <c r="H27" s="177">
        <v>0</v>
      </c>
      <c r="I27" s="178">
        <v>0</v>
      </c>
      <c r="J27" s="176">
        <v>46055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-150</v>
      </c>
    </row>
    <row r="28" spans="1:16" ht="19.5" hidden="1" customHeight="1">
      <c r="A28" s="172" t="s">
        <v>1409</v>
      </c>
      <c r="B28" s="176">
        <v>46055</v>
      </c>
      <c r="C28" s="172" t="s">
        <v>81</v>
      </c>
      <c r="D28" s="172" t="s">
        <v>82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46055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-12.21</v>
      </c>
    </row>
    <row r="29" spans="1:16" ht="19.5" hidden="1" customHeight="1">
      <c r="A29" s="172" t="s">
        <v>1410</v>
      </c>
      <c r="B29" s="176">
        <v>46055</v>
      </c>
      <c r="C29" s="172" t="s">
        <v>81</v>
      </c>
      <c r="D29" s="172" t="s">
        <v>82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46055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-11.99</v>
      </c>
    </row>
    <row r="30" spans="1:16" ht="19.5" hidden="1" customHeight="1">
      <c r="A30" s="172" t="s">
        <v>1411</v>
      </c>
      <c r="B30" s="176">
        <v>46055</v>
      </c>
      <c r="C30" s="172" t="s">
        <v>81</v>
      </c>
      <c r="D30" s="172" t="s">
        <v>82</v>
      </c>
      <c r="E30" s="172" t="s">
        <v>43</v>
      </c>
      <c r="F30" s="172" t="s">
        <v>125</v>
      </c>
      <c r="G30" s="172" t="s">
        <v>84</v>
      </c>
      <c r="H30" s="177">
        <v>1</v>
      </c>
      <c r="I30" s="178">
        <v>0</v>
      </c>
      <c r="J30" s="176">
        <v>46055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-4.2</v>
      </c>
    </row>
    <row r="31" spans="1:16" ht="19.5" hidden="1" customHeight="1">
      <c r="A31" s="172" t="s">
        <v>1412</v>
      </c>
      <c r="B31" s="176">
        <v>46055</v>
      </c>
      <c r="C31" s="172" t="s">
        <v>92</v>
      </c>
      <c r="D31" s="172" t="s">
        <v>24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46053</v>
      </c>
      <c r="K31" s="172" t="s">
        <v>93</v>
      </c>
      <c r="L31" s="172" t="s">
        <v>94</v>
      </c>
      <c r="M31" s="179">
        <v>0.43</v>
      </c>
      <c r="N31" s="177"/>
      <c r="O31" s="177">
        <v>44</v>
      </c>
      <c r="P31" s="180">
        <v>-131.37</v>
      </c>
    </row>
    <row r="32" spans="1:16" ht="19.5" hidden="1" customHeight="1">
      <c r="A32" s="172" t="s">
        <v>1412</v>
      </c>
      <c r="B32" s="176">
        <v>46055</v>
      </c>
      <c r="C32" s="172" t="s">
        <v>100</v>
      </c>
      <c r="D32" s="172" t="s">
        <v>101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46053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609.52</v>
      </c>
    </row>
    <row r="33" spans="1:16" ht="19.5" hidden="1" customHeight="1">
      <c r="A33" s="172" t="s">
        <v>1412</v>
      </c>
      <c r="B33" s="176">
        <v>46055</v>
      </c>
      <c r="C33" s="172" t="s">
        <v>100</v>
      </c>
      <c r="D33" s="172" t="s">
        <v>102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46053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6.1</v>
      </c>
    </row>
    <row r="34" spans="1:16" ht="19.5" hidden="1" customHeight="1">
      <c r="A34" s="172" t="s">
        <v>1412</v>
      </c>
      <c r="B34" s="176">
        <v>46055</v>
      </c>
      <c r="C34" s="172" t="s">
        <v>100</v>
      </c>
      <c r="D34" s="172" t="s">
        <v>103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46053</v>
      </c>
      <c r="K34" s="172" t="s">
        <v>93</v>
      </c>
      <c r="L34" s="172" t="s">
        <v>94</v>
      </c>
      <c r="M34" s="179">
        <v>0</v>
      </c>
      <c r="N34" s="177"/>
      <c r="O34" s="177"/>
      <c r="P34" s="180">
        <v>1134.3800000000001</v>
      </c>
    </row>
    <row r="35" spans="1:16" ht="19.5" hidden="1" customHeight="1">
      <c r="A35" s="172" t="s">
        <v>1412</v>
      </c>
      <c r="B35" s="176">
        <v>46055</v>
      </c>
      <c r="C35" s="172" t="s">
        <v>104</v>
      </c>
      <c r="D35" s="172" t="s">
        <v>105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1750</v>
      </c>
      <c r="J35" s="176">
        <v>46053</v>
      </c>
      <c r="K35" s="172" t="s">
        <v>93</v>
      </c>
      <c r="L35" s="172" t="s">
        <v>94</v>
      </c>
      <c r="M35" s="179">
        <v>0.43</v>
      </c>
      <c r="N35" s="177"/>
      <c r="O35" s="177"/>
      <c r="P35" s="180">
        <v>-752.5</v>
      </c>
    </row>
    <row r="36" spans="1:16" ht="19.5" hidden="1" customHeight="1">
      <c r="A36" s="172" t="s">
        <v>1412</v>
      </c>
      <c r="B36" s="176">
        <v>46055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1750</v>
      </c>
      <c r="J36" s="176">
        <v>46053</v>
      </c>
      <c r="K36" s="172" t="s">
        <v>93</v>
      </c>
      <c r="L36" s="172" t="s">
        <v>94</v>
      </c>
      <c r="M36" s="179">
        <v>0.43</v>
      </c>
      <c r="N36" s="177"/>
      <c r="O36" s="177"/>
      <c r="P36" s="180">
        <v>-10.59</v>
      </c>
    </row>
    <row r="37" spans="1:16" ht="19.5" hidden="1" customHeight="1">
      <c r="A37" s="172" t="s">
        <v>1413</v>
      </c>
      <c r="B37" s="176">
        <v>46055</v>
      </c>
      <c r="C37" s="172" t="s">
        <v>92</v>
      </c>
      <c r="D37" s="172" t="s">
        <v>24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1800</v>
      </c>
      <c r="J37" s="176">
        <v>46050</v>
      </c>
      <c r="K37" s="172" t="s">
        <v>93</v>
      </c>
      <c r="L37" s="172" t="s">
        <v>94</v>
      </c>
      <c r="M37" s="179">
        <v>0.43</v>
      </c>
      <c r="N37" s="177"/>
      <c r="O37" s="177">
        <v>44</v>
      </c>
      <c r="P37" s="180">
        <v>-149.51</v>
      </c>
    </row>
    <row r="38" spans="1:16" ht="19.5" hidden="1" customHeight="1">
      <c r="A38" s="172" t="s">
        <v>1413</v>
      </c>
      <c r="B38" s="176">
        <v>46055</v>
      </c>
      <c r="C38" s="172" t="s">
        <v>100</v>
      </c>
      <c r="D38" s="172" t="s">
        <v>101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1800</v>
      </c>
      <c r="J38" s="176">
        <v>46050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643.80999999999995</v>
      </c>
    </row>
    <row r="39" spans="1:16" ht="19.5" hidden="1" customHeight="1">
      <c r="A39" s="172" t="s">
        <v>1413</v>
      </c>
      <c r="B39" s="176">
        <v>46055</v>
      </c>
      <c r="C39" s="172" t="s">
        <v>100</v>
      </c>
      <c r="D39" s="172" t="s">
        <v>102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1800</v>
      </c>
      <c r="J39" s="176">
        <v>46050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6.44</v>
      </c>
    </row>
    <row r="40" spans="1:16" ht="19.5" hidden="1" customHeight="1">
      <c r="A40" s="172" t="s">
        <v>1413</v>
      </c>
      <c r="B40" s="176">
        <v>46055</v>
      </c>
      <c r="C40" s="172" t="s">
        <v>100</v>
      </c>
      <c r="D40" s="172" t="s">
        <v>103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1800</v>
      </c>
      <c r="J40" s="176">
        <v>46050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1149.75</v>
      </c>
    </row>
    <row r="41" spans="1:16" ht="19.5" hidden="1" customHeight="1">
      <c r="A41" s="172" t="s">
        <v>1413</v>
      </c>
      <c r="B41" s="176">
        <v>46055</v>
      </c>
      <c r="C41" s="172" t="s">
        <v>104</v>
      </c>
      <c r="D41" s="172" t="s">
        <v>105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1800</v>
      </c>
      <c r="J41" s="176">
        <v>46050</v>
      </c>
      <c r="K41" s="172" t="s">
        <v>93</v>
      </c>
      <c r="L41" s="172" t="s">
        <v>94</v>
      </c>
      <c r="M41" s="179">
        <v>0.43</v>
      </c>
      <c r="N41" s="177"/>
      <c r="O41" s="177"/>
      <c r="P41" s="180">
        <v>-774</v>
      </c>
    </row>
    <row r="42" spans="1:16" ht="19.5" hidden="1" customHeight="1">
      <c r="A42" s="172" t="s">
        <v>1413</v>
      </c>
      <c r="B42" s="176">
        <v>46055</v>
      </c>
      <c r="C42" s="172" t="s">
        <v>81</v>
      </c>
      <c r="D42" s="172" t="s">
        <v>95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1800</v>
      </c>
      <c r="J42" s="176">
        <v>46050</v>
      </c>
      <c r="K42" s="172" t="s">
        <v>93</v>
      </c>
      <c r="L42" s="172" t="s">
        <v>94</v>
      </c>
      <c r="M42" s="179">
        <v>0.43</v>
      </c>
      <c r="N42" s="177"/>
      <c r="O42" s="177"/>
      <c r="P42" s="180">
        <v>-16.52</v>
      </c>
    </row>
    <row r="43" spans="1:16" ht="19.5" hidden="1" customHeight="1">
      <c r="A43" s="172" t="s">
        <v>1413</v>
      </c>
      <c r="B43" s="176">
        <v>46055</v>
      </c>
      <c r="C43" s="172" t="s">
        <v>81</v>
      </c>
      <c r="D43" s="172" t="s">
        <v>82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0</v>
      </c>
      <c r="J43" s="176">
        <v>46050</v>
      </c>
      <c r="K43" s="172" t="s">
        <v>85</v>
      </c>
      <c r="L43" s="172" t="s">
        <v>85</v>
      </c>
      <c r="M43" s="179">
        <v>0</v>
      </c>
      <c r="N43" s="177"/>
      <c r="O43" s="177"/>
      <c r="P43" s="180">
        <v>-12.23</v>
      </c>
    </row>
    <row r="44" spans="1:16" ht="19.5" hidden="1" customHeight="1">
      <c r="A44" s="172" t="s">
        <v>1414</v>
      </c>
      <c r="B44" s="176">
        <v>46055</v>
      </c>
      <c r="C44" s="172" t="s">
        <v>81</v>
      </c>
      <c r="D44" s="172" t="s">
        <v>82</v>
      </c>
      <c r="E44" s="172" t="s">
        <v>55</v>
      </c>
      <c r="F44" s="172" t="s">
        <v>1272</v>
      </c>
      <c r="G44" s="172" t="s">
        <v>84</v>
      </c>
      <c r="H44" s="177">
        <v>1</v>
      </c>
      <c r="I44" s="178">
        <v>0</v>
      </c>
      <c r="J44" s="176">
        <v>46055</v>
      </c>
      <c r="K44" s="172" t="s">
        <v>85</v>
      </c>
      <c r="L44" s="172" t="s">
        <v>85</v>
      </c>
      <c r="M44" s="179">
        <v>0</v>
      </c>
      <c r="N44" s="177"/>
      <c r="O44" s="177"/>
      <c r="P44" s="180">
        <v>-14.82</v>
      </c>
    </row>
    <row r="45" spans="1:16" ht="19.5" hidden="1" customHeight="1">
      <c r="A45" s="172" t="s">
        <v>1415</v>
      </c>
      <c r="B45" s="176">
        <v>46055</v>
      </c>
      <c r="C45" s="172" t="s">
        <v>92</v>
      </c>
      <c r="D45" s="172" t="s">
        <v>24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0</v>
      </c>
      <c r="J45" s="176">
        <v>46048</v>
      </c>
      <c r="K45" s="172" t="s">
        <v>93</v>
      </c>
      <c r="L45" s="172" t="s">
        <v>94</v>
      </c>
      <c r="M45" s="179">
        <v>0</v>
      </c>
      <c r="N45" s="177"/>
      <c r="O45" s="177">
        <v>44</v>
      </c>
      <c r="P45" s="180">
        <v>-46.77</v>
      </c>
    </row>
    <row r="46" spans="1:16" ht="19.5" hidden="1" customHeight="1">
      <c r="A46" s="172" t="s">
        <v>1415</v>
      </c>
      <c r="B46" s="176">
        <v>46055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0</v>
      </c>
      <c r="J46" s="176">
        <v>46048</v>
      </c>
      <c r="K46" s="172" t="s">
        <v>93</v>
      </c>
      <c r="L46" s="172" t="s">
        <v>94</v>
      </c>
      <c r="M46" s="179">
        <v>0</v>
      </c>
      <c r="N46" s="177"/>
      <c r="O46" s="177"/>
      <c r="P46" s="180">
        <v>-9.49</v>
      </c>
    </row>
    <row r="47" spans="1:16" ht="19.5" hidden="1" customHeight="1">
      <c r="A47" s="172" t="s">
        <v>1287</v>
      </c>
      <c r="B47" s="176">
        <v>46055</v>
      </c>
      <c r="C47" s="172" t="s">
        <v>92</v>
      </c>
      <c r="D47" s="172" t="s">
        <v>272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0</v>
      </c>
      <c r="J47" s="176">
        <v>46051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0</v>
      </c>
    </row>
    <row r="48" spans="1:16" ht="19.5" hidden="1" customHeight="1">
      <c r="A48" s="172" t="s">
        <v>1287</v>
      </c>
      <c r="B48" s="176">
        <v>46055</v>
      </c>
      <c r="C48" s="172" t="s">
        <v>92</v>
      </c>
      <c r="D48" s="172" t="s">
        <v>97</v>
      </c>
      <c r="E48" s="172" t="s">
        <v>42</v>
      </c>
      <c r="F48" s="172" t="s">
        <v>89</v>
      </c>
      <c r="G48" s="172" t="s">
        <v>84</v>
      </c>
      <c r="H48" s="177">
        <v>1</v>
      </c>
      <c r="I48" s="178">
        <v>0</v>
      </c>
      <c r="J48" s="176">
        <v>46051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-46.77</v>
      </c>
    </row>
    <row r="49" spans="1:16" ht="19.5" hidden="1" customHeight="1">
      <c r="A49" s="172" t="s">
        <v>1287</v>
      </c>
      <c r="B49" s="176">
        <v>46055</v>
      </c>
      <c r="C49" s="172" t="s">
        <v>81</v>
      </c>
      <c r="D49" s="172" t="s">
        <v>98</v>
      </c>
      <c r="E49" s="172" t="s">
        <v>42</v>
      </c>
      <c r="F49" s="172" t="s">
        <v>89</v>
      </c>
      <c r="G49" s="172" t="s">
        <v>84</v>
      </c>
      <c r="H49" s="177">
        <v>1</v>
      </c>
      <c r="I49" s="178">
        <v>0</v>
      </c>
      <c r="J49" s="176">
        <v>46051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-15</v>
      </c>
    </row>
    <row r="50" spans="1:16" ht="19.5" hidden="1" customHeight="1">
      <c r="A50" s="172" t="s">
        <v>1415</v>
      </c>
      <c r="B50" s="176">
        <v>46055</v>
      </c>
      <c r="C50" s="172" t="s">
        <v>92</v>
      </c>
      <c r="D50" s="172" t="s">
        <v>96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0</v>
      </c>
      <c r="J50" s="176">
        <v>46048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hidden="1" customHeight="1">
      <c r="A51" s="172" t="s">
        <v>1415</v>
      </c>
      <c r="B51" s="176">
        <v>46055</v>
      </c>
      <c r="C51" s="172" t="s">
        <v>92</v>
      </c>
      <c r="D51" s="172" t="s">
        <v>97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0</v>
      </c>
      <c r="J51" s="176">
        <v>46048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-46.77</v>
      </c>
    </row>
    <row r="52" spans="1:16" ht="19.5" hidden="1" customHeight="1">
      <c r="A52" s="172" t="s">
        <v>1415</v>
      </c>
      <c r="B52" s="176">
        <v>46055</v>
      </c>
      <c r="C52" s="172" t="s">
        <v>81</v>
      </c>
      <c r="D52" s="172" t="s">
        <v>98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0</v>
      </c>
      <c r="J52" s="176">
        <v>46048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hidden="1" customHeight="1">
      <c r="A53" s="172" t="s">
        <v>1416</v>
      </c>
      <c r="B53" s="176">
        <v>46055</v>
      </c>
      <c r="C53" s="172" t="s">
        <v>92</v>
      </c>
      <c r="D53" s="172" t="s">
        <v>24</v>
      </c>
      <c r="E53" s="172" t="s">
        <v>42</v>
      </c>
      <c r="F53" s="172" t="s">
        <v>89</v>
      </c>
      <c r="G53" s="172" t="s">
        <v>84</v>
      </c>
      <c r="H53" s="177">
        <v>1</v>
      </c>
      <c r="I53" s="178">
        <v>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>
        <v>44</v>
      </c>
      <c r="P53" s="180">
        <v>-46.77</v>
      </c>
    </row>
    <row r="54" spans="1:16" ht="19.5" hidden="1" customHeight="1">
      <c r="A54" s="172" t="s">
        <v>1416</v>
      </c>
      <c r="B54" s="176">
        <v>46055</v>
      </c>
      <c r="C54" s="172" t="s">
        <v>81</v>
      </c>
      <c r="D54" s="172" t="s">
        <v>95</v>
      </c>
      <c r="E54" s="172" t="s">
        <v>42</v>
      </c>
      <c r="F54" s="172" t="s">
        <v>89</v>
      </c>
      <c r="G54" s="172" t="s">
        <v>84</v>
      </c>
      <c r="H54" s="177">
        <v>1</v>
      </c>
      <c r="I54" s="178">
        <v>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-9.49</v>
      </c>
    </row>
    <row r="55" spans="1:16" ht="19.5" hidden="1" customHeight="1">
      <c r="A55" s="172" t="s">
        <v>1416</v>
      </c>
      <c r="B55" s="176">
        <v>46055</v>
      </c>
      <c r="C55" s="172" t="s">
        <v>92</v>
      </c>
      <c r="D55" s="172" t="s">
        <v>96</v>
      </c>
      <c r="E55" s="172" t="s">
        <v>42</v>
      </c>
      <c r="F55" s="172" t="s">
        <v>89</v>
      </c>
      <c r="G55" s="172" t="s">
        <v>84</v>
      </c>
      <c r="H55" s="177">
        <v>1</v>
      </c>
      <c r="I55" s="178">
        <v>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hidden="1" customHeight="1">
      <c r="A56" s="172" t="s">
        <v>1416</v>
      </c>
      <c r="B56" s="176">
        <v>46055</v>
      </c>
      <c r="C56" s="172" t="s">
        <v>92</v>
      </c>
      <c r="D56" s="172" t="s">
        <v>97</v>
      </c>
      <c r="E56" s="172" t="s">
        <v>42</v>
      </c>
      <c r="F56" s="172" t="s">
        <v>89</v>
      </c>
      <c r="G56" s="172" t="s">
        <v>84</v>
      </c>
      <c r="H56" s="177">
        <v>1</v>
      </c>
      <c r="I56" s="178">
        <v>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-46.77</v>
      </c>
    </row>
    <row r="57" spans="1:16" ht="19.5" hidden="1" customHeight="1">
      <c r="A57" s="172" t="s">
        <v>1416</v>
      </c>
      <c r="B57" s="176">
        <v>46055</v>
      </c>
      <c r="C57" s="172" t="s">
        <v>81</v>
      </c>
      <c r="D57" s="172" t="s">
        <v>98</v>
      </c>
      <c r="E57" s="172" t="s">
        <v>42</v>
      </c>
      <c r="F57" s="172" t="s">
        <v>89</v>
      </c>
      <c r="G57" s="172" t="s">
        <v>84</v>
      </c>
      <c r="H57" s="177">
        <v>1</v>
      </c>
      <c r="I57" s="178">
        <v>0</v>
      </c>
      <c r="J57" s="176">
        <v>46048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-15</v>
      </c>
    </row>
    <row r="58" spans="1:16" ht="19.5" hidden="1" customHeight="1">
      <c r="A58" s="172" t="s">
        <v>1417</v>
      </c>
      <c r="B58" s="176">
        <v>46055</v>
      </c>
      <c r="C58" s="172" t="s">
        <v>81</v>
      </c>
      <c r="D58" s="172" t="s">
        <v>82</v>
      </c>
      <c r="E58" s="172" t="s">
        <v>40</v>
      </c>
      <c r="F58" s="172" t="s">
        <v>197</v>
      </c>
      <c r="G58" s="172" t="s">
        <v>84</v>
      </c>
      <c r="H58" s="177">
        <v>1</v>
      </c>
      <c r="I58" s="178">
        <v>0</v>
      </c>
      <c r="J58" s="176">
        <v>46055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-17.97</v>
      </c>
    </row>
    <row r="59" spans="1:16" ht="19.5" hidden="1" customHeight="1">
      <c r="A59" s="172" t="s">
        <v>1418</v>
      </c>
      <c r="B59" s="176">
        <v>46055</v>
      </c>
      <c r="C59" s="172" t="s">
        <v>92</v>
      </c>
      <c r="D59" s="172" t="s">
        <v>24</v>
      </c>
      <c r="E59" s="172" t="s">
        <v>53</v>
      </c>
      <c r="F59" s="172" t="s">
        <v>120</v>
      </c>
      <c r="G59" s="172" t="s">
        <v>84</v>
      </c>
      <c r="H59" s="177">
        <v>1</v>
      </c>
      <c r="I59" s="178">
        <v>1812</v>
      </c>
      <c r="J59" s="176">
        <v>46052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-148.36000000000001</v>
      </c>
    </row>
    <row r="60" spans="1:16" ht="19.5" hidden="1" customHeight="1">
      <c r="A60" s="172" t="s">
        <v>1418</v>
      </c>
      <c r="B60" s="176">
        <v>46055</v>
      </c>
      <c r="C60" s="172" t="s">
        <v>100</v>
      </c>
      <c r="D60" s="172" t="s">
        <v>101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1812</v>
      </c>
      <c r="J60" s="176">
        <v>46052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661.9</v>
      </c>
    </row>
    <row r="61" spans="1:16" ht="19.5" hidden="1" customHeight="1">
      <c r="A61" s="172" t="s">
        <v>1418</v>
      </c>
      <c r="B61" s="176">
        <v>46055</v>
      </c>
      <c r="C61" s="172" t="s">
        <v>100</v>
      </c>
      <c r="D61" s="172" t="s">
        <v>102</v>
      </c>
      <c r="E61" s="172" t="s">
        <v>53</v>
      </c>
      <c r="F61" s="172" t="s">
        <v>120</v>
      </c>
      <c r="G61" s="172" t="s">
        <v>84</v>
      </c>
      <c r="H61" s="177">
        <v>1</v>
      </c>
      <c r="I61" s="178">
        <v>1812</v>
      </c>
      <c r="J61" s="176">
        <v>46052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6.62</v>
      </c>
    </row>
    <row r="62" spans="1:16" ht="19.5" hidden="1" customHeight="1">
      <c r="A62" s="172" t="s">
        <v>1418</v>
      </c>
      <c r="B62" s="176">
        <v>46055</v>
      </c>
      <c r="C62" s="172" t="s">
        <v>100</v>
      </c>
      <c r="D62" s="172" t="s">
        <v>103</v>
      </c>
      <c r="E62" s="172" t="s">
        <v>53</v>
      </c>
      <c r="F62" s="172" t="s">
        <v>120</v>
      </c>
      <c r="G62" s="172" t="s">
        <v>84</v>
      </c>
      <c r="H62" s="177">
        <v>1</v>
      </c>
      <c r="I62" s="178">
        <v>1812</v>
      </c>
      <c r="J62" s="176">
        <v>46052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1143.48</v>
      </c>
    </row>
    <row r="63" spans="1:16" ht="19.5" hidden="1" customHeight="1">
      <c r="A63" s="172" t="s">
        <v>1418</v>
      </c>
      <c r="B63" s="176">
        <v>46055</v>
      </c>
      <c r="C63" s="172" t="s">
        <v>104</v>
      </c>
      <c r="D63" s="172" t="s">
        <v>105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1812</v>
      </c>
      <c r="J63" s="176">
        <v>46052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-779.16</v>
      </c>
    </row>
    <row r="64" spans="1:16" ht="19.5" hidden="1" customHeight="1">
      <c r="A64" s="172" t="s">
        <v>1418</v>
      </c>
      <c r="B64" s="176">
        <v>46055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1812</v>
      </c>
      <c r="J64" s="176">
        <v>46052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-12.45</v>
      </c>
    </row>
    <row r="65" spans="1:16" ht="19.5" hidden="1" customHeight="1">
      <c r="A65" s="172" t="s">
        <v>1419</v>
      </c>
      <c r="B65" s="176">
        <v>46055</v>
      </c>
      <c r="C65" s="172" t="s">
        <v>81</v>
      </c>
      <c r="D65" s="172" t="s">
        <v>82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46055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-6.22</v>
      </c>
    </row>
    <row r="66" spans="1:16" ht="19.5" hidden="1" customHeight="1">
      <c r="A66" s="172" t="s">
        <v>1420</v>
      </c>
      <c r="B66" s="176">
        <v>46055</v>
      </c>
      <c r="C66" s="172" t="s">
        <v>92</v>
      </c>
      <c r="D66" s="172" t="s">
        <v>24</v>
      </c>
      <c r="E66" s="172" t="s">
        <v>43</v>
      </c>
      <c r="F66" s="172" t="s">
        <v>125</v>
      </c>
      <c r="G66" s="172" t="s">
        <v>84</v>
      </c>
      <c r="H66" s="177">
        <v>1</v>
      </c>
      <c r="I66" s="178">
        <v>0</v>
      </c>
      <c r="J66" s="176">
        <v>46051</v>
      </c>
      <c r="K66" s="172" t="s">
        <v>93</v>
      </c>
      <c r="L66" s="172" t="s">
        <v>94</v>
      </c>
      <c r="M66" s="179">
        <v>0</v>
      </c>
      <c r="N66" s="177"/>
      <c r="O66" s="177">
        <v>44</v>
      </c>
      <c r="P66" s="180">
        <v>-46.77</v>
      </c>
    </row>
    <row r="67" spans="1:16" ht="19.5" hidden="1" customHeight="1">
      <c r="A67" s="172" t="s">
        <v>1420</v>
      </c>
      <c r="B67" s="176">
        <v>46055</v>
      </c>
      <c r="C67" s="172" t="s">
        <v>81</v>
      </c>
      <c r="D67" s="172" t="s">
        <v>95</v>
      </c>
      <c r="E67" s="172" t="s">
        <v>43</v>
      </c>
      <c r="F67" s="172" t="s">
        <v>125</v>
      </c>
      <c r="G67" s="172" t="s">
        <v>84</v>
      </c>
      <c r="H67" s="177">
        <v>1</v>
      </c>
      <c r="I67" s="178">
        <v>0</v>
      </c>
      <c r="J67" s="176">
        <v>46051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-12.23</v>
      </c>
    </row>
    <row r="68" spans="1:16" ht="19.5" hidden="1" customHeight="1">
      <c r="A68" s="172" t="s">
        <v>1420</v>
      </c>
      <c r="B68" s="176">
        <v>46055</v>
      </c>
      <c r="C68" s="172" t="s">
        <v>92</v>
      </c>
      <c r="D68" s="172" t="s">
        <v>96</v>
      </c>
      <c r="E68" s="172" t="s">
        <v>43</v>
      </c>
      <c r="F68" s="172" t="s">
        <v>125</v>
      </c>
      <c r="G68" s="172" t="s">
        <v>84</v>
      </c>
      <c r="H68" s="177">
        <v>1</v>
      </c>
      <c r="I68" s="178">
        <v>0</v>
      </c>
      <c r="J68" s="176">
        <v>46051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hidden="1" customHeight="1">
      <c r="A69" s="172" t="s">
        <v>1420</v>
      </c>
      <c r="B69" s="176">
        <v>46055</v>
      </c>
      <c r="C69" s="172" t="s">
        <v>92</v>
      </c>
      <c r="D69" s="172" t="s">
        <v>97</v>
      </c>
      <c r="E69" s="172" t="s">
        <v>43</v>
      </c>
      <c r="F69" s="172" t="s">
        <v>125</v>
      </c>
      <c r="G69" s="172" t="s">
        <v>84</v>
      </c>
      <c r="H69" s="177">
        <v>1</v>
      </c>
      <c r="I69" s="178">
        <v>0</v>
      </c>
      <c r="J69" s="176">
        <v>46051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-46.77</v>
      </c>
    </row>
    <row r="70" spans="1:16" ht="19.5" hidden="1" customHeight="1">
      <c r="A70" s="172" t="s">
        <v>1420</v>
      </c>
      <c r="B70" s="176">
        <v>46055</v>
      </c>
      <c r="C70" s="172" t="s">
        <v>81</v>
      </c>
      <c r="D70" s="172" t="s">
        <v>98</v>
      </c>
      <c r="E70" s="172" t="s">
        <v>43</v>
      </c>
      <c r="F70" s="172" t="s">
        <v>125</v>
      </c>
      <c r="G70" s="172" t="s">
        <v>84</v>
      </c>
      <c r="H70" s="177">
        <v>1</v>
      </c>
      <c r="I70" s="178">
        <v>0</v>
      </c>
      <c r="J70" s="176">
        <v>46051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hidden="1" customHeight="1">
      <c r="A71" s="172" t="s">
        <v>1421</v>
      </c>
      <c r="B71" s="176">
        <v>46055</v>
      </c>
      <c r="C71" s="172" t="s">
        <v>92</v>
      </c>
      <c r="D71" s="172" t="s">
        <v>24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46050</v>
      </c>
      <c r="K71" s="172" t="s">
        <v>93</v>
      </c>
      <c r="L71" s="172" t="s">
        <v>94</v>
      </c>
      <c r="M71" s="179">
        <v>0.43</v>
      </c>
      <c r="N71" s="177"/>
      <c r="O71" s="177">
        <v>44</v>
      </c>
      <c r="P71" s="180">
        <v>-149.88999999999999</v>
      </c>
    </row>
    <row r="72" spans="1:16" ht="19.5" hidden="1" customHeight="1">
      <c r="A72" s="172" t="s">
        <v>1421</v>
      </c>
      <c r="B72" s="176">
        <v>46055</v>
      </c>
      <c r="C72" s="172" t="s">
        <v>100</v>
      </c>
      <c r="D72" s="172" t="s">
        <v>101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1812</v>
      </c>
      <c r="J72" s="176">
        <v>46050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631.42999999999995</v>
      </c>
    </row>
    <row r="73" spans="1:16" ht="19.5" hidden="1" customHeight="1">
      <c r="A73" s="172" t="s">
        <v>1421</v>
      </c>
      <c r="B73" s="176">
        <v>46055</v>
      </c>
      <c r="C73" s="172" t="s">
        <v>100</v>
      </c>
      <c r="D73" s="172" t="s">
        <v>102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1812</v>
      </c>
      <c r="J73" s="176">
        <v>46050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6.31</v>
      </c>
    </row>
    <row r="74" spans="1:16" ht="19.5" hidden="1" customHeight="1">
      <c r="A74" s="172" t="s">
        <v>1421</v>
      </c>
      <c r="B74" s="176">
        <v>46055</v>
      </c>
      <c r="C74" s="172" t="s">
        <v>100</v>
      </c>
      <c r="D74" s="172" t="s">
        <v>103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1174.26</v>
      </c>
    </row>
    <row r="75" spans="1:16" ht="19.5" hidden="1" customHeight="1">
      <c r="A75" s="172" t="s">
        <v>1421</v>
      </c>
      <c r="B75" s="176">
        <v>46055</v>
      </c>
      <c r="C75" s="172" t="s">
        <v>104</v>
      </c>
      <c r="D75" s="172" t="s">
        <v>105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-779.16</v>
      </c>
    </row>
    <row r="76" spans="1:16" ht="19.5" hidden="1" customHeight="1">
      <c r="A76" s="172" t="s">
        <v>1421</v>
      </c>
      <c r="B76" s="176">
        <v>46055</v>
      </c>
      <c r="C76" s="172" t="s">
        <v>81</v>
      </c>
      <c r="D76" s="172" t="s">
        <v>95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-10.51</v>
      </c>
    </row>
    <row r="77" spans="1:16" ht="19.5" hidden="1" customHeight="1">
      <c r="A77" s="172" t="s">
        <v>1422</v>
      </c>
      <c r="B77" s="176">
        <v>46055</v>
      </c>
      <c r="C77" s="172" t="s">
        <v>92</v>
      </c>
      <c r="D77" s="172" t="s">
        <v>24</v>
      </c>
      <c r="E77" s="172" t="s">
        <v>52</v>
      </c>
      <c r="F77" s="172" t="s">
        <v>90</v>
      </c>
      <c r="G77" s="172" t="s">
        <v>84</v>
      </c>
      <c r="H77" s="177">
        <v>1</v>
      </c>
      <c r="I77" s="178">
        <v>1800</v>
      </c>
      <c r="J77" s="176">
        <v>46047</v>
      </c>
      <c r="K77" s="172" t="s">
        <v>93</v>
      </c>
      <c r="L77" s="172" t="s">
        <v>94</v>
      </c>
      <c r="M77" s="179">
        <v>0.43</v>
      </c>
      <c r="N77" s="177"/>
      <c r="O77" s="177">
        <v>41</v>
      </c>
      <c r="P77" s="180">
        <v>-134.84</v>
      </c>
    </row>
    <row r="78" spans="1:16" ht="19.5" hidden="1" customHeight="1">
      <c r="A78" s="172" t="s">
        <v>1422</v>
      </c>
      <c r="B78" s="176">
        <v>46055</v>
      </c>
      <c r="C78" s="172" t="s">
        <v>100</v>
      </c>
      <c r="D78" s="172" t="s">
        <v>101</v>
      </c>
      <c r="E78" s="172" t="s">
        <v>52</v>
      </c>
      <c r="F78" s="172" t="s">
        <v>90</v>
      </c>
      <c r="G78" s="172" t="s">
        <v>84</v>
      </c>
      <c r="H78" s="177">
        <v>1</v>
      </c>
      <c r="I78" s="178">
        <v>1800</v>
      </c>
      <c r="J78" s="176">
        <v>46047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640</v>
      </c>
    </row>
    <row r="79" spans="1:16" ht="19.5" hidden="1" customHeight="1">
      <c r="A79" s="172" t="s">
        <v>1422</v>
      </c>
      <c r="B79" s="176">
        <v>46055</v>
      </c>
      <c r="C79" s="172" t="s">
        <v>100</v>
      </c>
      <c r="D79" s="172" t="s">
        <v>102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1800</v>
      </c>
      <c r="J79" s="176">
        <v>46047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6.4</v>
      </c>
    </row>
    <row r="80" spans="1:16" ht="19.5" hidden="1" customHeight="1">
      <c r="A80" s="172" t="s">
        <v>1422</v>
      </c>
      <c r="B80" s="176">
        <v>46055</v>
      </c>
      <c r="C80" s="172" t="s">
        <v>100</v>
      </c>
      <c r="D80" s="172" t="s">
        <v>103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46047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1153.5999999999999</v>
      </c>
    </row>
    <row r="81" spans="1:16" ht="19.5" hidden="1" customHeight="1">
      <c r="A81" s="172" t="s">
        <v>1422</v>
      </c>
      <c r="B81" s="176">
        <v>46055</v>
      </c>
      <c r="C81" s="172" t="s">
        <v>104</v>
      </c>
      <c r="D81" s="172" t="s">
        <v>105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46047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-774</v>
      </c>
    </row>
    <row r="82" spans="1:16" ht="19.5" hidden="1" customHeight="1">
      <c r="A82" s="172" t="s">
        <v>1422</v>
      </c>
      <c r="B82" s="176">
        <v>46055</v>
      </c>
      <c r="C82" s="172" t="s">
        <v>81</v>
      </c>
      <c r="D82" s="172" t="s">
        <v>95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46047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-0.64</v>
      </c>
    </row>
    <row r="83" spans="1:16" ht="19.5" hidden="1" customHeight="1">
      <c r="A83" s="172" t="s">
        <v>1423</v>
      </c>
      <c r="B83" s="176">
        <v>46055</v>
      </c>
      <c r="C83" s="172" t="s">
        <v>92</v>
      </c>
      <c r="D83" s="172" t="s">
        <v>24</v>
      </c>
      <c r="E83" s="172" t="s">
        <v>56</v>
      </c>
      <c r="F83" s="172" t="s">
        <v>1213</v>
      </c>
      <c r="G83" s="172" t="s">
        <v>84</v>
      </c>
      <c r="H83" s="177">
        <v>1</v>
      </c>
      <c r="I83" s="178">
        <v>2000</v>
      </c>
      <c r="J83" s="176">
        <v>46053</v>
      </c>
      <c r="K83" s="172" t="s">
        <v>93</v>
      </c>
      <c r="L83" s="172" t="s">
        <v>94</v>
      </c>
      <c r="M83" s="179">
        <v>0.43</v>
      </c>
      <c r="N83" s="177"/>
      <c r="O83" s="177">
        <v>44</v>
      </c>
      <c r="P83" s="180">
        <v>-155.81</v>
      </c>
    </row>
    <row r="84" spans="1:16" ht="19.5" hidden="1" customHeight="1">
      <c r="A84" s="172" t="s">
        <v>1423</v>
      </c>
      <c r="B84" s="176">
        <v>46055</v>
      </c>
      <c r="C84" s="172" t="s">
        <v>100</v>
      </c>
      <c r="D84" s="172" t="s">
        <v>101</v>
      </c>
      <c r="E84" s="172" t="s">
        <v>56</v>
      </c>
      <c r="F84" s="172" t="s">
        <v>1213</v>
      </c>
      <c r="G84" s="172" t="s">
        <v>84</v>
      </c>
      <c r="H84" s="177">
        <v>1</v>
      </c>
      <c r="I84" s="178">
        <v>2000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749.52</v>
      </c>
    </row>
    <row r="85" spans="1:16" ht="19.5" hidden="1" customHeight="1">
      <c r="A85" s="172" t="s">
        <v>1423</v>
      </c>
      <c r="B85" s="176">
        <v>46055</v>
      </c>
      <c r="C85" s="172" t="s">
        <v>100</v>
      </c>
      <c r="D85" s="172" t="s">
        <v>102</v>
      </c>
      <c r="E85" s="172" t="s">
        <v>56</v>
      </c>
      <c r="F85" s="172" t="s">
        <v>1213</v>
      </c>
      <c r="G85" s="172" t="s">
        <v>84</v>
      </c>
      <c r="H85" s="177">
        <v>1</v>
      </c>
      <c r="I85" s="178">
        <v>2000</v>
      </c>
      <c r="J85" s="176">
        <v>46053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7.5</v>
      </c>
    </row>
    <row r="86" spans="1:16" ht="19.5" hidden="1" customHeight="1">
      <c r="A86" s="172" t="s">
        <v>1423</v>
      </c>
      <c r="B86" s="176">
        <v>46055</v>
      </c>
      <c r="C86" s="172" t="s">
        <v>100</v>
      </c>
      <c r="D86" s="172" t="s">
        <v>103</v>
      </c>
      <c r="E86" s="172" t="s">
        <v>56</v>
      </c>
      <c r="F86" s="172" t="s">
        <v>1213</v>
      </c>
      <c r="G86" s="172" t="s">
        <v>84</v>
      </c>
      <c r="H86" s="177">
        <v>1</v>
      </c>
      <c r="I86" s="178">
        <v>2000</v>
      </c>
      <c r="J86" s="176">
        <v>46053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1242.98</v>
      </c>
    </row>
    <row r="87" spans="1:16" ht="19.5" hidden="1" customHeight="1">
      <c r="A87" s="172" t="s">
        <v>1423</v>
      </c>
      <c r="B87" s="176">
        <v>46055</v>
      </c>
      <c r="C87" s="172" t="s">
        <v>104</v>
      </c>
      <c r="D87" s="172" t="s">
        <v>105</v>
      </c>
      <c r="E87" s="172" t="s">
        <v>56</v>
      </c>
      <c r="F87" s="172" t="s">
        <v>1213</v>
      </c>
      <c r="G87" s="172" t="s">
        <v>84</v>
      </c>
      <c r="H87" s="177">
        <v>1</v>
      </c>
      <c r="I87" s="178">
        <v>2000</v>
      </c>
      <c r="J87" s="176">
        <v>46053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-860</v>
      </c>
    </row>
    <row r="88" spans="1:16" ht="19.5" hidden="1" customHeight="1">
      <c r="A88" s="172" t="s">
        <v>1423</v>
      </c>
      <c r="B88" s="176">
        <v>46055</v>
      </c>
      <c r="C88" s="172" t="s">
        <v>81</v>
      </c>
      <c r="D88" s="172" t="s">
        <v>95</v>
      </c>
      <c r="E88" s="172" t="s">
        <v>56</v>
      </c>
      <c r="F88" s="172" t="s">
        <v>1213</v>
      </c>
      <c r="G88" s="172" t="s">
        <v>84</v>
      </c>
      <c r="H88" s="177">
        <v>1</v>
      </c>
      <c r="I88" s="178">
        <v>2000</v>
      </c>
      <c r="J88" s="176">
        <v>46053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-11.23</v>
      </c>
    </row>
    <row r="89" spans="1:16" ht="19.5" hidden="1" customHeight="1">
      <c r="A89" s="172" t="s">
        <v>1424</v>
      </c>
      <c r="B89" s="176">
        <v>46055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1800</v>
      </c>
      <c r="J89" s="176">
        <v>46051</v>
      </c>
      <c r="K89" s="172" t="s">
        <v>93</v>
      </c>
      <c r="L89" s="172" t="s">
        <v>94</v>
      </c>
      <c r="M89" s="179">
        <v>0.43</v>
      </c>
      <c r="N89" s="177"/>
      <c r="O89" s="177">
        <v>44</v>
      </c>
      <c r="P89" s="180">
        <v>-147.97999999999999</v>
      </c>
    </row>
    <row r="90" spans="1:16" ht="19.5" hidden="1" customHeight="1">
      <c r="A90" s="172" t="s">
        <v>1424</v>
      </c>
      <c r="B90" s="176">
        <v>46055</v>
      </c>
      <c r="C90" s="172" t="s">
        <v>100</v>
      </c>
      <c r="D90" s="172" t="s">
        <v>101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1800</v>
      </c>
      <c r="J90" s="176">
        <v>46051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627.62</v>
      </c>
    </row>
    <row r="91" spans="1:16" ht="19.5" hidden="1" customHeight="1">
      <c r="A91" s="172" t="s">
        <v>1424</v>
      </c>
      <c r="B91" s="176">
        <v>46055</v>
      </c>
      <c r="C91" s="172" t="s">
        <v>100</v>
      </c>
      <c r="D91" s="172" t="s">
        <v>102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1800</v>
      </c>
      <c r="J91" s="176">
        <v>46051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6.28</v>
      </c>
    </row>
    <row r="92" spans="1:16" ht="19.5" hidden="1" customHeight="1">
      <c r="A92" s="172" t="s">
        <v>1424</v>
      </c>
      <c r="B92" s="176">
        <v>46055</v>
      </c>
      <c r="C92" s="172" t="s">
        <v>100</v>
      </c>
      <c r="D92" s="172" t="s">
        <v>103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1800</v>
      </c>
      <c r="J92" s="176">
        <v>46051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1166.0999999999999</v>
      </c>
    </row>
    <row r="93" spans="1:16" ht="19.5" hidden="1" customHeight="1">
      <c r="A93" s="172" t="s">
        <v>1424</v>
      </c>
      <c r="B93" s="176">
        <v>46055</v>
      </c>
      <c r="C93" s="172" t="s">
        <v>104</v>
      </c>
      <c r="D93" s="172" t="s">
        <v>105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1800</v>
      </c>
      <c r="J93" s="176">
        <v>46051</v>
      </c>
      <c r="K93" s="172" t="s">
        <v>93</v>
      </c>
      <c r="L93" s="172" t="s">
        <v>94</v>
      </c>
      <c r="M93" s="179">
        <v>0.43</v>
      </c>
      <c r="N93" s="177"/>
      <c r="O93" s="177"/>
      <c r="P93" s="180">
        <v>-774</v>
      </c>
    </row>
    <row r="94" spans="1:16" ht="19.5" hidden="1" customHeight="1">
      <c r="A94" s="172" t="s">
        <v>1425</v>
      </c>
      <c r="B94" s="176">
        <v>46055</v>
      </c>
      <c r="C94" s="172" t="s">
        <v>92</v>
      </c>
      <c r="D94" s="172" t="s">
        <v>24</v>
      </c>
      <c r="E94" s="172" t="s">
        <v>60</v>
      </c>
      <c r="F94" s="172" t="s">
        <v>1426</v>
      </c>
      <c r="G94" s="172" t="s">
        <v>84</v>
      </c>
      <c r="H94" s="177">
        <v>1</v>
      </c>
      <c r="I94" s="178">
        <v>2000</v>
      </c>
      <c r="J94" s="176">
        <v>46053</v>
      </c>
      <c r="K94" s="172" t="s">
        <v>93</v>
      </c>
      <c r="L94" s="172" t="s">
        <v>94</v>
      </c>
      <c r="M94" s="179">
        <v>0.43</v>
      </c>
      <c r="N94" s="177"/>
      <c r="O94" s="177">
        <v>44</v>
      </c>
      <c r="P94" s="180">
        <v>-155.81</v>
      </c>
    </row>
    <row r="95" spans="1:16" ht="19.5" hidden="1" customHeight="1">
      <c r="A95" s="172" t="s">
        <v>1425</v>
      </c>
      <c r="B95" s="176">
        <v>46055</v>
      </c>
      <c r="C95" s="172" t="s">
        <v>100</v>
      </c>
      <c r="D95" s="172" t="s">
        <v>101</v>
      </c>
      <c r="E95" s="172" t="s">
        <v>60</v>
      </c>
      <c r="F95" s="172" t="s">
        <v>1426</v>
      </c>
      <c r="G95" s="172" t="s">
        <v>84</v>
      </c>
      <c r="H95" s="177">
        <v>1</v>
      </c>
      <c r="I95" s="178">
        <v>2000</v>
      </c>
      <c r="J95" s="176">
        <v>46053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704.37</v>
      </c>
    </row>
    <row r="96" spans="1:16" ht="19.5" hidden="1" customHeight="1">
      <c r="A96" s="172" t="s">
        <v>1425</v>
      </c>
      <c r="B96" s="176">
        <v>46055</v>
      </c>
      <c r="C96" s="172" t="s">
        <v>100</v>
      </c>
      <c r="D96" s="172" t="s">
        <v>102</v>
      </c>
      <c r="E96" s="172" t="s">
        <v>60</v>
      </c>
      <c r="F96" s="172" t="s">
        <v>1426</v>
      </c>
      <c r="G96" s="172" t="s">
        <v>84</v>
      </c>
      <c r="H96" s="177">
        <v>1</v>
      </c>
      <c r="I96" s="178">
        <v>2000</v>
      </c>
      <c r="J96" s="176">
        <v>46053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7.04</v>
      </c>
    </row>
    <row r="97" spans="1:16" ht="19.5" hidden="1" customHeight="1">
      <c r="A97" s="172" t="s">
        <v>1425</v>
      </c>
      <c r="B97" s="176">
        <v>46055</v>
      </c>
      <c r="C97" s="172" t="s">
        <v>100</v>
      </c>
      <c r="D97" s="172" t="s">
        <v>103</v>
      </c>
      <c r="E97" s="172" t="s">
        <v>60</v>
      </c>
      <c r="F97" s="172" t="s">
        <v>1426</v>
      </c>
      <c r="G97" s="172" t="s">
        <v>84</v>
      </c>
      <c r="H97" s="177">
        <v>1</v>
      </c>
      <c r="I97" s="178">
        <v>2000</v>
      </c>
      <c r="J97" s="176">
        <v>46053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1288.5899999999999</v>
      </c>
    </row>
    <row r="98" spans="1:16" ht="19.5" hidden="1" customHeight="1">
      <c r="A98" s="172" t="s">
        <v>1425</v>
      </c>
      <c r="B98" s="176">
        <v>46055</v>
      </c>
      <c r="C98" s="172" t="s">
        <v>104</v>
      </c>
      <c r="D98" s="172" t="s">
        <v>105</v>
      </c>
      <c r="E98" s="172" t="s">
        <v>60</v>
      </c>
      <c r="F98" s="172" t="s">
        <v>1426</v>
      </c>
      <c r="G98" s="172" t="s">
        <v>84</v>
      </c>
      <c r="H98" s="177">
        <v>1</v>
      </c>
      <c r="I98" s="178">
        <v>2000</v>
      </c>
      <c r="J98" s="176">
        <v>46053</v>
      </c>
      <c r="K98" s="172" t="s">
        <v>93</v>
      </c>
      <c r="L98" s="172" t="s">
        <v>94</v>
      </c>
      <c r="M98" s="179">
        <v>0.43</v>
      </c>
      <c r="N98" s="177"/>
      <c r="O98" s="177"/>
      <c r="P98" s="180">
        <v>-860</v>
      </c>
    </row>
    <row r="99" spans="1:16" ht="19.5" hidden="1" customHeight="1">
      <c r="A99" s="172" t="s">
        <v>1425</v>
      </c>
      <c r="B99" s="176">
        <v>46055</v>
      </c>
      <c r="C99" s="172" t="s">
        <v>81</v>
      </c>
      <c r="D99" s="172" t="s">
        <v>95</v>
      </c>
      <c r="E99" s="172" t="s">
        <v>60</v>
      </c>
      <c r="F99" s="172" t="s">
        <v>1426</v>
      </c>
      <c r="G99" s="172" t="s">
        <v>84</v>
      </c>
      <c r="H99" s="177">
        <v>1</v>
      </c>
      <c r="I99" s="178">
        <v>2000</v>
      </c>
      <c r="J99" s="176">
        <v>46053</v>
      </c>
      <c r="K99" s="172" t="s">
        <v>93</v>
      </c>
      <c r="L99" s="172" t="s">
        <v>94</v>
      </c>
      <c r="M99" s="179">
        <v>0.43</v>
      </c>
      <c r="N99" s="177"/>
      <c r="O99" s="177"/>
      <c r="P99" s="180">
        <v>-9.99</v>
      </c>
    </row>
    <row r="100" spans="1:16" ht="19.5" hidden="1" customHeight="1">
      <c r="A100" s="172" t="s">
        <v>1427</v>
      </c>
      <c r="B100" s="176">
        <v>46055</v>
      </c>
      <c r="C100" s="172" t="s">
        <v>92</v>
      </c>
      <c r="D100" s="172" t="s">
        <v>24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1812</v>
      </c>
      <c r="J100" s="176">
        <v>46047</v>
      </c>
      <c r="K100" s="172" t="s">
        <v>93</v>
      </c>
      <c r="L100" s="172" t="s">
        <v>94</v>
      </c>
      <c r="M100" s="179">
        <v>0.43</v>
      </c>
      <c r="N100" s="177"/>
      <c r="O100" s="177">
        <v>41</v>
      </c>
      <c r="P100" s="180">
        <v>-135.16</v>
      </c>
    </row>
    <row r="101" spans="1:16" ht="19.5" hidden="1" customHeight="1">
      <c r="A101" s="172" t="s">
        <v>1427</v>
      </c>
      <c r="B101" s="176">
        <v>46055</v>
      </c>
      <c r="C101" s="172" t="s">
        <v>100</v>
      </c>
      <c r="D101" s="172" t="s">
        <v>101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1812</v>
      </c>
      <c r="J101" s="176">
        <v>46047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647.62</v>
      </c>
    </row>
    <row r="102" spans="1:16" ht="19.5" hidden="1" customHeight="1">
      <c r="A102" s="172" t="s">
        <v>1427</v>
      </c>
      <c r="B102" s="176">
        <v>46055</v>
      </c>
      <c r="C102" s="172" t="s">
        <v>100</v>
      </c>
      <c r="D102" s="172" t="s">
        <v>102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1812</v>
      </c>
      <c r="J102" s="176">
        <v>46047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6.48</v>
      </c>
    </row>
    <row r="103" spans="1:16" ht="19.5" hidden="1" customHeight="1">
      <c r="A103" s="172" t="s">
        <v>1427</v>
      </c>
      <c r="B103" s="176">
        <v>46055</v>
      </c>
      <c r="C103" s="172" t="s">
        <v>100</v>
      </c>
      <c r="D103" s="172" t="s">
        <v>103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1812</v>
      </c>
      <c r="J103" s="176">
        <v>46047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1157.9000000000001</v>
      </c>
    </row>
    <row r="104" spans="1:16" ht="19.5" hidden="1" customHeight="1">
      <c r="A104" s="172" t="s">
        <v>1427</v>
      </c>
      <c r="B104" s="176">
        <v>46055</v>
      </c>
      <c r="C104" s="172" t="s">
        <v>104</v>
      </c>
      <c r="D104" s="172" t="s">
        <v>105</v>
      </c>
      <c r="E104" s="172" t="s">
        <v>53</v>
      </c>
      <c r="F104" s="172" t="s">
        <v>120</v>
      </c>
      <c r="G104" s="172" t="s">
        <v>84</v>
      </c>
      <c r="H104" s="177">
        <v>1</v>
      </c>
      <c r="I104" s="178">
        <v>1812</v>
      </c>
      <c r="J104" s="176">
        <v>46047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-779.16</v>
      </c>
    </row>
    <row r="105" spans="1:16" ht="19.5" hidden="1" customHeight="1">
      <c r="A105" s="172" t="s">
        <v>1427</v>
      </c>
      <c r="B105" s="176">
        <v>46055</v>
      </c>
      <c r="C105" s="172" t="s">
        <v>81</v>
      </c>
      <c r="D105" s="172" t="s">
        <v>95</v>
      </c>
      <c r="E105" s="172" t="s">
        <v>53</v>
      </c>
      <c r="F105" s="172" t="s">
        <v>120</v>
      </c>
      <c r="G105" s="172" t="s">
        <v>84</v>
      </c>
      <c r="H105" s="177">
        <v>1</v>
      </c>
      <c r="I105" s="178">
        <v>1812</v>
      </c>
      <c r="J105" s="176">
        <v>46047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-9.8000000000000007</v>
      </c>
    </row>
    <row r="106" spans="1:16" ht="19.5" hidden="1" customHeight="1">
      <c r="A106" s="172" t="s">
        <v>1428</v>
      </c>
      <c r="B106" s="176">
        <v>46055</v>
      </c>
      <c r="C106" s="172" t="s">
        <v>92</v>
      </c>
      <c r="D106" s="172" t="s">
        <v>24</v>
      </c>
      <c r="E106" s="172" t="s">
        <v>43</v>
      </c>
      <c r="F106" s="172" t="s">
        <v>125</v>
      </c>
      <c r="G106" s="172" t="s">
        <v>84</v>
      </c>
      <c r="H106" s="177">
        <v>1</v>
      </c>
      <c r="I106" s="178">
        <v>1750</v>
      </c>
      <c r="J106" s="176">
        <v>46053</v>
      </c>
      <c r="K106" s="172" t="s">
        <v>93</v>
      </c>
      <c r="L106" s="172" t="s">
        <v>94</v>
      </c>
      <c r="M106" s="179">
        <v>0.43</v>
      </c>
      <c r="N106" s="177"/>
      <c r="O106" s="177">
        <v>44</v>
      </c>
      <c r="P106" s="180">
        <v>-131.37</v>
      </c>
    </row>
    <row r="107" spans="1:16" ht="19.5" hidden="1" customHeight="1">
      <c r="A107" s="172" t="s">
        <v>1428</v>
      </c>
      <c r="B107" s="176">
        <v>46055</v>
      </c>
      <c r="C107" s="172" t="s">
        <v>100</v>
      </c>
      <c r="D107" s="172" t="s">
        <v>101</v>
      </c>
      <c r="E107" s="172" t="s">
        <v>43</v>
      </c>
      <c r="F107" s="172" t="s">
        <v>125</v>
      </c>
      <c r="G107" s="172" t="s">
        <v>84</v>
      </c>
      <c r="H107" s="177">
        <v>1</v>
      </c>
      <c r="I107" s="178">
        <v>1750</v>
      </c>
      <c r="J107" s="176">
        <v>46053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609.52</v>
      </c>
    </row>
    <row r="108" spans="1:16" ht="19.5" hidden="1" customHeight="1">
      <c r="A108" s="172" t="s">
        <v>1428</v>
      </c>
      <c r="B108" s="176">
        <v>46055</v>
      </c>
      <c r="C108" s="172" t="s">
        <v>100</v>
      </c>
      <c r="D108" s="172" t="s">
        <v>102</v>
      </c>
      <c r="E108" s="172" t="s">
        <v>43</v>
      </c>
      <c r="F108" s="172" t="s">
        <v>125</v>
      </c>
      <c r="G108" s="172" t="s">
        <v>84</v>
      </c>
      <c r="H108" s="177">
        <v>1</v>
      </c>
      <c r="I108" s="178">
        <v>1750</v>
      </c>
      <c r="J108" s="176">
        <v>46053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6.1</v>
      </c>
    </row>
    <row r="109" spans="1:16" ht="19.5" hidden="1" customHeight="1">
      <c r="A109" s="172" t="s">
        <v>1428</v>
      </c>
      <c r="B109" s="176">
        <v>46055</v>
      </c>
      <c r="C109" s="172" t="s">
        <v>100</v>
      </c>
      <c r="D109" s="172" t="s">
        <v>103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1750</v>
      </c>
      <c r="J109" s="176">
        <v>46053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1134.3800000000001</v>
      </c>
    </row>
    <row r="110" spans="1:16" ht="19.5" hidden="1" customHeight="1">
      <c r="A110" s="172" t="s">
        <v>1428</v>
      </c>
      <c r="B110" s="176">
        <v>46055</v>
      </c>
      <c r="C110" s="172" t="s">
        <v>104</v>
      </c>
      <c r="D110" s="172" t="s">
        <v>105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1750</v>
      </c>
      <c r="J110" s="176">
        <v>46053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-752.5</v>
      </c>
    </row>
    <row r="111" spans="1:16" ht="19.5" hidden="1" customHeight="1">
      <c r="A111" s="172" t="s">
        <v>1428</v>
      </c>
      <c r="B111" s="176">
        <v>46055</v>
      </c>
      <c r="C111" s="172" t="s">
        <v>81</v>
      </c>
      <c r="D111" s="172" t="s">
        <v>95</v>
      </c>
      <c r="E111" s="172" t="s">
        <v>43</v>
      </c>
      <c r="F111" s="172" t="s">
        <v>125</v>
      </c>
      <c r="G111" s="172" t="s">
        <v>84</v>
      </c>
      <c r="H111" s="177">
        <v>1</v>
      </c>
      <c r="I111" s="178">
        <v>1750</v>
      </c>
      <c r="J111" s="176">
        <v>46053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-16.850000000000001</v>
      </c>
    </row>
    <row r="112" spans="1:16" ht="19.5" hidden="1" customHeight="1">
      <c r="A112" s="172" t="s">
        <v>1425</v>
      </c>
      <c r="B112" s="176">
        <v>46055</v>
      </c>
      <c r="C112" s="172" t="s">
        <v>81</v>
      </c>
      <c r="D112" s="172" t="s">
        <v>82</v>
      </c>
      <c r="E112" s="172" t="s">
        <v>60</v>
      </c>
      <c r="F112" s="172" t="s">
        <v>1426</v>
      </c>
      <c r="G112" s="172" t="s">
        <v>84</v>
      </c>
      <c r="H112" s="177">
        <v>1</v>
      </c>
      <c r="I112" s="178">
        <v>0</v>
      </c>
      <c r="J112" s="176">
        <v>46053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-13.38</v>
      </c>
    </row>
    <row r="113" spans="1:16" ht="19.5" hidden="1" customHeight="1">
      <c r="A113" s="172" t="s">
        <v>1429</v>
      </c>
      <c r="B113" s="176">
        <v>46055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46055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-11.92</v>
      </c>
    </row>
    <row r="114" spans="1:16" ht="19.5" hidden="1" customHeight="1">
      <c r="A114" s="172" t="s">
        <v>1430</v>
      </c>
      <c r="B114" s="176">
        <v>46055</v>
      </c>
      <c r="C114" s="172" t="s">
        <v>81</v>
      </c>
      <c r="D114" s="172" t="s">
        <v>82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0</v>
      </c>
      <c r="J114" s="176">
        <v>46054</v>
      </c>
      <c r="K114" s="172" t="s">
        <v>85</v>
      </c>
      <c r="L114" s="172" t="s">
        <v>85</v>
      </c>
      <c r="M114" s="179">
        <v>0</v>
      </c>
      <c r="N114" s="177"/>
      <c r="O114" s="177"/>
      <c r="P114" s="180">
        <v>-11.92</v>
      </c>
    </row>
    <row r="115" spans="1:16" ht="19.5" hidden="1" customHeight="1">
      <c r="A115" s="172" t="s">
        <v>1430</v>
      </c>
      <c r="B115" s="176">
        <v>46055</v>
      </c>
      <c r="C115" s="172" t="s">
        <v>92</v>
      </c>
      <c r="D115" s="172" t="s">
        <v>24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46054</v>
      </c>
      <c r="K115" s="172" t="s">
        <v>93</v>
      </c>
      <c r="L115" s="172" t="s">
        <v>94</v>
      </c>
      <c r="M115" s="179">
        <v>0.43</v>
      </c>
      <c r="N115" s="177"/>
      <c r="O115" s="177">
        <v>43</v>
      </c>
      <c r="P115" s="180">
        <v>-145.1</v>
      </c>
    </row>
    <row r="116" spans="1:16" ht="19.5" hidden="1" customHeight="1">
      <c r="A116" s="172" t="s">
        <v>1430</v>
      </c>
      <c r="B116" s="176">
        <v>46055</v>
      </c>
      <c r="C116" s="172" t="s">
        <v>100</v>
      </c>
      <c r="D116" s="172" t="s">
        <v>101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46054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627.62</v>
      </c>
    </row>
    <row r="117" spans="1:16" ht="19.5" hidden="1" customHeight="1">
      <c r="A117" s="172" t="s">
        <v>1430</v>
      </c>
      <c r="B117" s="176">
        <v>46055</v>
      </c>
      <c r="C117" s="172" t="s">
        <v>100</v>
      </c>
      <c r="D117" s="172" t="s">
        <v>102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46054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6.28</v>
      </c>
    </row>
    <row r="118" spans="1:16" ht="19.5" hidden="1" customHeight="1">
      <c r="A118" s="172" t="s">
        <v>1430</v>
      </c>
      <c r="B118" s="176">
        <v>46055</v>
      </c>
      <c r="C118" s="172" t="s">
        <v>100</v>
      </c>
      <c r="D118" s="172" t="s">
        <v>103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46054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1166.0999999999999</v>
      </c>
    </row>
    <row r="119" spans="1:16" ht="19.5" hidden="1" customHeight="1">
      <c r="A119" s="172" t="s">
        <v>1430</v>
      </c>
      <c r="B119" s="176">
        <v>46055</v>
      </c>
      <c r="C119" s="172" t="s">
        <v>104</v>
      </c>
      <c r="D119" s="172" t="s">
        <v>105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46054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-774</v>
      </c>
    </row>
    <row r="120" spans="1:16" ht="19.5" hidden="1" customHeight="1">
      <c r="A120" s="172" t="s">
        <v>1430</v>
      </c>
      <c r="B120" s="176">
        <v>46055</v>
      </c>
      <c r="C120" s="172" t="s">
        <v>81</v>
      </c>
      <c r="D120" s="172" t="s">
        <v>95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46054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-20.22</v>
      </c>
    </row>
    <row r="121" spans="1:16" ht="19.5" hidden="1" customHeight="1">
      <c r="A121" s="172" t="s">
        <v>1431</v>
      </c>
      <c r="B121" s="176">
        <v>46055</v>
      </c>
      <c r="C121" s="172" t="s">
        <v>92</v>
      </c>
      <c r="D121" s="172" t="s">
        <v>24</v>
      </c>
      <c r="E121" s="172" t="s">
        <v>53</v>
      </c>
      <c r="F121" s="172" t="s">
        <v>120</v>
      </c>
      <c r="G121" s="172" t="s">
        <v>84</v>
      </c>
      <c r="H121" s="177">
        <v>1</v>
      </c>
      <c r="I121" s="178">
        <v>1812</v>
      </c>
      <c r="J121" s="176">
        <v>46051</v>
      </c>
      <c r="K121" s="172" t="s">
        <v>93</v>
      </c>
      <c r="L121" s="172" t="s">
        <v>94</v>
      </c>
      <c r="M121" s="179">
        <v>0.43</v>
      </c>
      <c r="N121" s="177"/>
      <c r="O121" s="177">
        <v>44</v>
      </c>
      <c r="P121" s="180">
        <v>-149.88999999999999</v>
      </c>
    </row>
    <row r="122" spans="1:16" ht="19.5" hidden="1" customHeight="1">
      <c r="A122" s="172" t="s">
        <v>1431</v>
      </c>
      <c r="B122" s="176">
        <v>46055</v>
      </c>
      <c r="C122" s="172" t="s">
        <v>100</v>
      </c>
      <c r="D122" s="172" t="s">
        <v>101</v>
      </c>
      <c r="E122" s="172" t="s">
        <v>53</v>
      </c>
      <c r="F122" s="172" t="s">
        <v>120</v>
      </c>
      <c r="G122" s="172" t="s">
        <v>84</v>
      </c>
      <c r="H122" s="177">
        <v>1</v>
      </c>
      <c r="I122" s="178">
        <v>1812</v>
      </c>
      <c r="J122" s="176">
        <v>46051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630.83000000000004</v>
      </c>
    </row>
    <row r="123" spans="1:16" ht="19.5" hidden="1" customHeight="1">
      <c r="A123" s="172" t="s">
        <v>1431</v>
      </c>
      <c r="B123" s="176">
        <v>46055</v>
      </c>
      <c r="C123" s="172" t="s">
        <v>100</v>
      </c>
      <c r="D123" s="172" t="s">
        <v>102</v>
      </c>
      <c r="E123" s="172" t="s">
        <v>53</v>
      </c>
      <c r="F123" s="172" t="s">
        <v>120</v>
      </c>
      <c r="G123" s="172" t="s">
        <v>84</v>
      </c>
      <c r="H123" s="177">
        <v>1</v>
      </c>
      <c r="I123" s="178">
        <v>1812</v>
      </c>
      <c r="J123" s="176">
        <v>46051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6.31</v>
      </c>
    </row>
    <row r="124" spans="1:16" ht="19.5" hidden="1" customHeight="1">
      <c r="A124" s="172" t="s">
        <v>1431</v>
      </c>
      <c r="B124" s="176">
        <v>46055</v>
      </c>
      <c r="C124" s="172" t="s">
        <v>100</v>
      </c>
      <c r="D124" s="172" t="s">
        <v>103</v>
      </c>
      <c r="E124" s="172" t="s">
        <v>53</v>
      </c>
      <c r="F124" s="172" t="s">
        <v>120</v>
      </c>
      <c r="G124" s="172" t="s">
        <v>84</v>
      </c>
      <c r="H124" s="177">
        <v>1</v>
      </c>
      <c r="I124" s="178">
        <v>1812</v>
      </c>
      <c r="J124" s="176">
        <v>46051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1174.8599999999999</v>
      </c>
    </row>
    <row r="125" spans="1:16" ht="19.5" hidden="1" customHeight="1">
      <c r="A125" s="172" t="s">
        <v>1431</v>
      </c>
      <c r="B125" s="176">
        <v>46055</v>
      </c>
      <c r="C125" s="172" t="s">
        <v>104</v>
      </c>
      <c r="D125" s="172" t="s">
        <v>105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1812</v>
      </c>
      <c r="J125" s="176">
        <v>46051</v>
      </c>
      <c r="K125" s="172" t="s">
        <v>93</v>
      </c>
      <c r="L125" s="172" t="s">
        <v>94</v>
      </c>
      <c r="M125" s="179">
        <v>0.43</v>
      </c>
      <c r="N125" s="177"/>
      <c r="O125" s="177"/>
      <c r="P125" s="180">
        <v>-779.16</v>
      </c>
    </row>
    <row r="126" spans="1:16" ht="19.5" hidden="1" customHeight="1">
      <c r="A126" s="172" t="s">
        <v>1431</v>
      </c>
      <c r="B126" s="176">
        <v>46055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1812</v>
      </c>
      <c r="J126" s="176">
        <v>46051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-11.08</v>
      </c>
    </row>
    <row r="127" spans="1:16" ht="19.5" hidden="1" customHeight="1">
      <c r="A127" s="172" t="s">
        <v>1432</v>
      </c>
      <c r="B127" s="176">
        <v>46055</v>
      </c>
      <c r="C127" s="172" t="s">
        <v>92</v>
      </c>
      <c r="D127" s="172" t="s">
        <v>24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1812</v>
      </c>
      <c r="J127" s="176">
        <v>46053</v>
      </c>
      <c r="K127" s="172" t="s">
        <v>93</v>
      </c>
      <c r="L127" s="172" t="s">
        <v>94</v>
      </c>
      <c r="M127" s="179">
        <v>0.43</v>
      </c>
      <c r="N127" s="177"/>
      <c r="O127" s="177">
        <v>44</v>
      </c>
      <c r="P127" s="180">
        <v>-149.88999999999999</v>
      </c>
    </row>
    <row r="128" spans="1:16" ht="19.5" hidden="1" customHeight="1">
      <c r="A128" s="172" t="s">
        <v>1432</v>
      </c>
      <c r="B128" s="176">
        <v>46055</v>
      </c>
      <c r="C128" s="172" t="s">
        <v>100</v>
      </c>
      <c r="D128" s="172" t="s">
        <v>101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1812</v>
      </c>
      <c r="J128" s="176">
        <v>46053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631.42999999999995</v>
      </c>
    </row>
    <row r="129" spans="1:16" ht="19.5" hidden="1" customHeight="1">
      <c r="A129" s="172" t="s">
        <v>1432</v>
      </c>
      <c r="B129" s="176">
        <v>46055</v>
      </c>
      <c r="C129" s="172" t="s">
        <v>100</v>
      </c>
      <c r="D129" s="172" t="s">
        <v>102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1812</v>
      </c>
      <c r="J129" s="176">
        <v>46053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6.31</v>
      </c>
    </row>
    <row r="130" spans="1:16" ht="19.5" hidden="1" customHeight="1">
      <c r="A130" s="172" t="s">
        <v>1432</v>
      </c>
      <c r="B130" s="176">
        <v>46055</v>
      </c>
      <c r="C130" s="172" t="s">
        <v>100</v>
      </c>
      <c r="D130" s="172" t="s">
        <v>103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1812</v>
      </c>
      <c r="J130" s="176">
        <v>46053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1174.26</v>
      </c>
    </row>
    <row r="131" spans="1:16" ht="19.5" hidden="1" customHeight="1">
      <c r="A131" s="172" t="s">
        <v>1432</v>
      </c>
      <c r="B131" s="176">
        <v>46055</v>
      </c>
      <c r="C131" s="172" t="s">
        <v>104</v>
      </c>
      <c r="D131" s="172" t="s">
        <v>105</v>
      </c>
      <c r="E131" s="172" t="s">
        <v>53</v>
      </c>
      <c r="F131" s="172" t="s">
        <v>120</v>
      </c>
      <c r="G131" s="172" t="s">
        <v>84</v>
      </c>
      <c r="H131" s="177">
        <v>1</v>
      </c>
      <c r="I131" s="178">
        <v>1812</v>
      </c>
      <c r="J131" s="176">
        <v>46053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-779.16</v>
      </c>
    </row>
    <row r="132" spans="1:16" ht="19.5" hidden="1" customHeight="1">
      <c r="A132" s="172" t="s">
        <v>1432</v>
      </c>
      <c r="B132" s="176">
        <v>46055</v>
      </c>
      <c r="C132" s="172" t="s">
        <v>81</v>
      </c>
      <c r="D132" s="172" t="s">
        <v>95</v>
      </c>
      <c r="E132" s="172" t="s">
        <v>53</v>
      </c>
      <c r="F132" s="172" t="s">
        <v>120</v>
      </c>
      <c r="G132" s="172" t="s">
        <v>84</v>
      </c>
      <c r="H132" s="177">
        <v>1</v>
      </c>
      <c r="I132" s="178">
        <v>1812</v>
      </c>
      <c r="J132" s="176">
        <v>46053</v>
      </c>
      <c r="K132" s="172" t="s">
        <v>93</v>
      </c>
      <c r="L132" s="172" t="s">
        <v>94</v>
      </c>
      <c r="M132" s="179">
        <v>0.43</v>
      </c>
      <c r="N132" s="177"/>
      <c r="O132" s="177"/>
      <c r="P132" s="180">
        <v>-22.12</v>
      </c>
    </row>
    <row r="133" spans="1:16" ht="19.5" hidden="1" customHeight="1">
      <c r="A133" s="172" t="s">
        <v>1433</v>
      </c>
      <c r="B133" s="176">
        <v>46055</v>
      </c>
      <c r="C133" s="172" t="s">
        <v>92</v>
      </c>
      <c r="D133" s="172" t="s">
        <v>24</v>
      </c>
      <c r="E133" s="172" t="s">
        <v>43</v>
      </c>
      <c r="F133" s="172" t="s">
        <v>125</v>
      </c>
      <c r="G133" s="172" t="s">
        <v>84</v>
      </c>
      <c r="H133" s="177">
        <v>1</v>
      </c>
      <c r="I133" s="178">
        <v>1750</v>
      </c>
      <c r="J133" s="176">
        <v>46054</v>
      </c>
      <c r="K133" s="172" t="s">
        <v>93</v>
      </c>
      <c r="L133" s="172" t="s">
        <v>94</v>
      </c>
      <c r="M133" s="179">
        <v>0.43</v>
      </c>
      <c r="N133" s="177"/>
      <c r="O133" s="177">
        <v>43</v>
      </c>
      <c r="P133" s="180">
        <v>-127.33</v>
      </c>
    </row>
    <row r="134" spans="1:16" ht="19.5" hidden="1" customHeight="1">
      <c r="A134" s="172" t="s">
        <v>1433</v>
      </c>
      <c r="B134" s="176">
        <v>46055</v>
      </c>
      <c r="C134" s="172" t="s">
        <v>100</v>
      </c>
      <c r="D134" s="172" t="s">
        <v>101</v>
      </c>
      <c r="E134" s="172" t="s">
        <v>43</v>
      </c>
      <c r="F134" s="172" t="s">
        <v>125</v>
      </c>
      <c r="G134" s="172" t="s">
        <v>84</v>
      </c>
      <c r="H134" s="177">
        <v>1</v>
      </c>
      <c r="I134" s="178">
        <v>1750</v>
      </c>
      <c r="J134" s="176">
        <v>46054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609.52</v>
      </c>
    </row>
    <row r="135" spans="1:16" ht="19.5" hidden="1" customHeight="1">
      <c r="A135" s="172" t="s">
        <v>1433</v>
      </c>
      <c r="B135" s="176">
        <v>46055</v>
      </c>
      <c r="C135" s="172" t="s">
        <v>100</v>
      </c>
      <c r="D135" s="172" t="s">
        <v>102</v>
      </c>
      <c r="E135" s="172" t="s">
        <v>43</v>
      </c>
      <c r="F135" s="172" t="s">
        <v>125</v>
      </c>
      <c r="G135" s="172" t="s">
        <v>84</v>
      </c>
      <c r="H135" s="177">
        <v>1</v>
      </c>
      <c r="I135" s="178">
        <v>1750</v>
      </c>
      <c r="J135" s="176">
        <v>46054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6.1</v>
      </c>
    </row>
    <row r="136" spans="1:16" ht="19.5" hidden="1" customHeight="1">
      <c r="A136" s="172" t="s">
        <v>1433</v>
      </c>
      <c r="B136" s="176">
        <v>46055</v>
      </c>
      <c r="C136" s="172" t="s">
        <v>100</v>
      </c>
      <c r="D136" s="172" t="s">
        <v>103</v>
      </c>
      <c r="E136" s="172" t="s">
        <v>43</v>
      </c>
      <c r="F136" s="172" t="s">
        <v>125</v>
      </c>
      <c r="G136" s="172" t="s">
        <v>84</v>
      </c>
      <c r="H136" s="177">
        <v>1</v>
      </c>
      <c r="I136" s="178">
        <v>1750</v>
      </c>
      <c r="J136" s="176">
        <v>46054</v>
      </c>
      <c r="K136" s="172" t="s">
        <v>93</v>
      </c>
      <c r="L136" s="172" t="s">
        <v>94</v>
      </c>
      <c r="M136" s="179">
        <v>0</v>
      </c>
      <c r="N136" s="177"/>
      <c r="O136" s="177"/>
      <c r="P136" s="180">
        <v>1134.3800000000001</v>
      </c>
    </row>
    <row r="137" spans="1:16" ht="19.5" hidden="1" customHeight="1">
      <c r="A137" s="172" t="s">
        <v>1433</v>
      </c>
      <c r="B137" s="176">
        <v>46055</v>
      </c>
      <c r="C137" s="172" t="s">
        <v>104</v>
      </c>
      <c r="D137" s="172" t="s">
        <v>105</v>
      </c>
      <c r="E137" s="172" t="s">
        <v>43</v>
      </c>
      <c r="F137" s="172" t="s">
        <v>125</v>
      </c>
      <c r="G137" s="172" t="s">
        <v>84</v>
      </c>
      <c r="H137" s="177">
        <v>1</v>
      </c>
      <c r="I137" s="178">
        <v>1750</v>
      </c>
      <c r="J137" s="176">
        <v>46054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-752.5</v>
      </c>
    </row>
    <row r="138" spans="1:16" ht="19.5" hidden="1" customHeight="1">
      <c r="A138" s="172" t="s">
        <v>1433</v>
      </c>
      <c r="B138" s="176">
        <v>46055</v>
      </c>
      <c r="C138" s="172" t="s">
        <v>81</v>
      </c>
      <c r="D138" s="172" t="s">
        <v>95</v>
      </c>
      <c r="E138" s="172" t="s">
        <v>43</v>
      </c>
      <c r="F138" s="172" t="s">
        <v>125</v>
      </c>
      <c r="G138" s="172" t="s">
        <v>84</v>
      </c>
      <c r="H138" s="177">
        <v>1</v>
      </c>
      <c r="I138" s="178">
        <v>1750</v>
      </c>
      <c r="J138" s="176">
        <v>46054</v>
      </c>
      <c r="K138" s="172" t="s">
        <v>93</v>
      </c>
      <c r="L138" s="172" t="s">
        <v>94</v>
      </c>
      <c r="M138" s="179">
        <v>0.43</v>
      </c>
      <c r="N138" s="177"/>
      <c r="O138" s="177"/>
      <c r="P138" s="180">
        <v>-7.88</v>
      </c>
    </row>
    <row r="139" spans="1:16" ht="19.5" hidden="1" customHeight="1">
      <c r="A139" s="172" t="s">
        <v>1434</v>
      </c>
      <c r="B139" s="176">
        <v>46055</v>
      </c>
      <c r="C139" s="172" t="s">
        <v>92</v>
      </c>
      <c r="D139" s="172" t="s">
        <v>24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1812</v>
      </c>
      <c r="J139" s="176">
        <v>46053</v>
      </c>
      <c r="K139" s="172" t="s">
        <v>93</v>
      </c>
      <c r="L139" s="172" t="s">
        <v>94</v>
      </c>
      <c r="M139" s="179">
        <v>0.43</v>
      </c>
      <c r="N139" s="177"/>
      <c r="O139" s="177">
        <v>44</v>
      </c>
      <c r="P139" s="180">
        <v>-148.36000000000001</v>
      </c>
    </row>
    <row r="140" spans="1:16" ht="19.5" hidden="1" customHeight="1">
      <c r="A140" s="172" t="s">
        <v>1434</v>
      </c>
      <c r="B140" s="176">
        <v>46055</v>
      </c>
      <c r="C140" s="172" t="s">
        <v>100</v>
      </c>
      <c r="D140" s="172" t="s">
        <v>101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1812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631.42999999999995</v>
      </c>
    </row>
    <row r="141" spans="1:16" ht="19.5" hidden="1" customHeight="1">
      <c r="A141" s="172" t="s">
        <v>1434</v>
      </c>
      <c r="B141" s="176">
        <v>46055</v>
      </c>
      <c r="C141" s="172" t="s">
        <v>100</v>
      </c>
      <c r="D141" s="172" t="s">
        <v>102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1812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6.31</v>
      </c>
    </row>
    <row r="142" spans="1:16" ht="19.5" hidden="1" customHeight="1">
      <c r="A142" s="172" t="s">
        <v>1434</v>
      </c>
      <c r="B142" s="176">
        <v>46055</v>
      </c>
      <c r="C142" s="172" t="s">
        <v>100</v>
      </c>
      <c r="D142" s="172" t="s">
        <v>103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1812</v>
      </c>
      <c r="J142" s="176">
        <v>46053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1174.26</v>
      </c>
    </row>
    <row r="143" spans="1:16" ht="19.5" hidden="1" customHeight="1">
      <c r="A143" s="172" t="s">
        <v>1434</v>
      </c>
      <c r="B143" s="176">
        <v>46055</v>
      </c>
      <c r="C143" s="172" t="s">
        <v>104</v>
      </c>
      <c r="D143" s="172" t="s">
        <v>105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-779.16</v>
      </c>
    </row>
    <row r="144" spans="1:16" ht="19.5" hidden="1" customHeight="1">
      <c r="A144" s="172" t="s">
        <v>1434</v>
      </c>
      <c r="B144" s="176">
        <v>46055</v>
      </c>
      <c r="C144" s="172" t="s">
        <v>81</v>
      </c>
      <c r="D144" s="172" t="s">
        <v>95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46053</v>
      </c>
      <c r="K144" s="172" t="s">
        <v>93</v>
      </c>
      <c r="L144" s="172" t="s">
        <v>94</v>
      </c>
      <c r="M144" s="179">
        <v>0.43</v>
      </c>
      <c r="N144" s="177"/>
      <c r="O144" s="177"/>
      <c r="P144" s="180">
        <v>-18.57</v>
      </c>
    </row>
    <row r="145" spans="1:16" ht="19.5" hidden="1" customHeight="1">
      <c r="A145" s="172" t="s">
        <v>1434</v>
      </c>
      <c r="B145" s="176">
        <v>46055</v>
      </c>
      <c r="C145" s="172" t="s">
        <v>81</v>
      </c>
      <c r="D145" s="172" t="s">
        <v>82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0</v>
      </c>
      <c r="J145" s="176">
        <v>46053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-12</v>
      </c>
    </row>
    <row r="146" spans="1:16" ht="19.5" hidden="1" customHeight="1">
      <c r="A146" s="172" t="s">
        <v>1435</v>
      </c>
      <c r="B146" s="176">
        <v>46055</v>
      </c>
      <c r="C146" s="172" t="s">
        <v>81</v>
      </c>
      <c r="D146" s="172" t="s">
        <v>82</v>
      </c>
      <c r="E146" s="172" t="s">
        <v>60</v>
      </c>
      <c r="F146" s="172" t="s">
        <v>1426</v>
      </c>
      <c r="G146" s="172" t="s">
        <v>84</v>
      </c>
      <c r="H146" s="177">
        <v>1</v>
      </c>
      <c r="I146" s="178">
        <v>0</v>
      </c>
      <c r="J146" s="176">
        <v>46055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-13.34</v>
      </c>
    </row>
    <row r="147" spans="1:16" ht="19.5" hidden="1" customHeight="1">
      <c r="A147" s="172" t="s">
        <v>1436</v>
      </c>
      <c r="B147" s="176">
        <v>46055</v>
      </c>
      <c r="C147" s="172" t="s">
        <v>92</v>
      </c>
      <c r="D147" s="172" t="s">
        <v>24</v>
      </c>
      <c r="E147" s="172" t="s">
        <v>42</v>
      </c>
      <c r="F147" s="172" t="s">
        <v>89</v>
      </c>
      <c r="G147" s="172" t="s">
        <v>84</v>
      </c>
      <c r="H147" s="177">
        <v>1</v>
      </c>
      <c r="I147" s="178">
        <v>1750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>
        <v>44</v>
      </c>
      <c r="P147" s="180">
        <v>-131.37</v>
      </c>
    </row>
    <row r="148" spans="1:16" ht="19.5" hidden="1" customHeight="1">
      <c r="A148" s="172" t="s">
        <v>1436</v>
      </c>
      <c r="B148" s="176">
        <v>46055</v>
      </c>
      <c r="C148" s="172" t="s">
        <v>100</v>
      </c>
      <c r="D148" s="172" t="s">
        <v>101</v>
      </c>
      <c r="E148" s="172" t="s">
        <v>42</v>
      </c>
      <c r="F148" s="172" t="s">
        <v>89</v>
      </c>
      <c r="G148" s="172" t="s">
        <v>84</v>
      </c>
      <c r="H148" s="177">
        <v>1</v>
      </c>
      <c r="I148" s="178">
        <v>1750</v>
      </c>
      <c r="J148" s="176">
        <v>46052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609.52</v>
      </c>
    </row>
    <row r="149" spans="1:16" ht="19.5" hidden="1" customHeight="1">
      <c r="A149" s="172" t="s">
        <v>1436</v>
      </c>
      <c r="B149" s="176">
        <v>46055</v>
      </c>
      <c r="C149" s="172" t="s">
        <v>100</v>
      </c>
      <c r="D149" s="172" t="s">
        <v>102</v>
      </c>
      <c r="E149" s="172" t="s">
        <v>42</v>
      </c>
      <c r="F149" s="172" t="s">
        <v>89</v>
      </c>
      <c r="G149" s="172" t="s">
        <v>84</v>
      </c>
      <c r="H149" s="177">
        <v>1</v>
      </c>
      <c r="I149" s="178">
        <v>1750</v>
      </c>
      <c r="J149" s="176">
        <v>46052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6.1</v>
      </c>
    </row>
    <row r="150" spans="1:16" ht="19.5" hidden="1" customHeight="1">
      <c r="A150" s="172" t="s">
        <v>1436</v>
      </c>
      <c r="B150" s="176">
        <v>46055</v>
      </c>
      <c r="C150" s="172" t="s">
        <v>100</v>
      </c>
      <c r="D150" s="172" t="s">
        <v>103</v>
      </c>
      <c r="E150" s="172" t="s">
        <v>42</v>
      </c>
      <c r="F150" s="172" t="s">
        <v>89</v>
      </c>
      <c r="G150" s="172" t="s">
        <v>84</v>
      </c>
      <c r="H150" s="177">
        <v>1</v>
      </c>
      <c r="I150" s="178">
        <v>1750</v>
      </c>
      <c r="J150" s="176">
        <v>46052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1134.3800000000001</v>
      </c>
    </row>
    <row r="151" spans="1:16" ht="19.5" hidden="1" customHeight="1">
      <c r="A151" s="172" t="s">
        <v>1436</v>
      </c>
      <c r="B151" s="176">
        <v>46055</v>
      </c>
      <c r="C151" s="172" t="s">
        <v>104</v>
      </c>
      <c r="D151" s="172" t="s">
        <v>105</v>
      </c>
      <c r="E151" s="172" t="s">
        <v>42</v>
      </c>
      <c r="F151" s="172" t="s">
        <v>89</v>
      </c>
      <c r="G151" s="172" t="s">
        <v>84</v>
      </c>
      <c r="H151" s="177">
        <v>1</v>
      </c>
      <c r="I151" s="178">
        <v>1750</v>
      </c>
      <c r="J151" s="176">
        <v>46052</v>
      </c>
      <c r="K151" s="172" t="s">
        <v>93</v>
      </c>
      <c r="L151" s="172" t="s">
        <v>94</v>
      </c>
      <c r="M151" s="179">
        <v>0.43</v>
      </c>
      <c r="N151" s="177"/>
      <c r="O151" s="177"/>
      <c r="P151" s="180">
        <v>-752.5</v>
      </c>
    </row>
    <row r="152" spans="1:16" ht="19.5" hidden="1" customHeight="1">
      <c r="A152" s="172" t="s">
        <v>1436</v>
      </c>
      <c r="B152" s="176">
        <v>46055</v>
      </c>
      <c r="C152" s="172" t="s">
        <v>81</v>
      </c>
      <c r="D152" s="172" t="s">
        <v>95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1750</v>
      </c>
      <c r="J152" s="176">
        <v>46052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-9.61</v>
      </c>
    </row>
    <row r="153" spans="1:16" ht="19.5" hidden="1" customHeight="1">
      <c r="A153" s="172" t="s">
        <v>1437</v>
      </c>
      <c r="B153" s="176">
        <v>46055</v>
      </c>
      <c r="C153" s="172" t="s">
        <v>81</v>
      </c>
      <c r="D153" s="172" t="s">
        <v>82</v>
      </c>
      <c r="E153" s="172" t="s">
        <v>39</v>
      </c>
      <c r="F153" s="172" t="s">
        <v>117</v>
      </c>
      <c r="G153" s="172" t="s">
        <v>84</v>
      </c>
      <c r="H153" s="177">
        <v>1</v>
      </c>
      <c r="I153" s="178">
        <v>0</v>
      </c>
      <c r="J153" s="176">
        <v>46055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-23.16</v>
      </c>
    </row>
    <row r="154" spans="1:16" ht="19.5" hidden="1" customHeight="1">
      <c r="A154" s="172" t="s">
        <v>1438</v>
      </c>
      <c r="B154" s="176">
        <v>46055</v>
      </c>
      <c r="C154" s="172" t="s">
        <v>81</v>
      </c>
      <c r="D154" s="172" t="s">
        <v>82</v>
      </c>
      <c r="E154" s="172" t="s">
        <v>58</v>
      </c>
      <c r="F154" s="172" t="s">
        <v>1300</v>
      </c>
      <c r="G154" s="172" t="s">
        <v>84</v>
      </c>
      <c r="H154" s="177">
        <v>1</v>
      </c>
      <c r="I154" s="178">
        <v>0</v>
      </c>
      <c r="J154" s="176">
        <v>46055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-17.39</v>
      </c>
    </row>
    <row r="155" spans="1:16" ht="19.5" hidden="1" customHeight="1">
      <c r="A155" s="172" t="s">
        <v>1439</v>
      </c>
      <c r="B155" s="176">
        <v>46055</v>
      </c>
      <c r="C155" s="172" t="s">
        <v>92</v>
      </c>
      <c r="D155" s="172" t="s">
        <v>24</v>
      </c>
      <c r="E155" s="172" t="s">
        <v>43</v>
      </c>
      <c r="F155" s="172" t="s">
        <v>125</v>
      </c>
      <c r="G155" s="172" t="s">
        <v>84</v>
      </c>
      <c r="H155" s="177">
        <v>1</v>
      </c>
      <c r="I155" s="178">
        <v>1750</v>
      </c>
      <c r="J155" s="176">
        <v>46053</v>
      </c>
      <c r="K155" s="172" t="s">
        <v>93</v>
      </c>
      <c r="L155" s="172" t="s">
        <v>94</v>
      </c>
      <c r="M155" s="179">
        <v>0.43</v>
      </c>
      <c r="N155" s="177"/>
      <c r="O155" s="177">
        <v>44</v>
      </c>
      <c r="P155" s="180">
        <v>-131.37</v>
      </c>
    </row>
    <row r="156" spans="1:16" ht="19.5" hidden="1" customHeight="1">
      <c r="A156" s="172" t="s">
        <v>1439</v>
      </c>
      <c r="B156" s="176">
        <v>46055</v>
      </c>
      <c r="C156" s="172" t="s">
        <v>100</v>
      </c>
      <c r="D156" s="172" t="s">
        <v>101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1750</v>
      </c>
      <c r="J156" s="176">
        <v>46053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609.52</v>
      </c>
    </row>
    <row r="157" spans="1:16" ht="19.5" hidden="1" customHeight="1">
      <c r="A157" s="172" t="s">
        <v>1439</v>
      </c>
      <c r="B157" s="176">
        <v>46055</v>
      </c>
      <c r="C157" s="172" t="s">
        <v>100</v>
      </c>
      <c r="D157" s="172" t="s">
        <v>102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1750</v>
      </c>
      <c r="J157" s="176">
        <v>46053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6.1</v>
      </c>
    </row>
    <row r="158" spans="1:16" ht="19.5" hidden="1" customHeight="1">
      <c r="A158" s="172" t="s">
        <v>1439</v>
      </c>
      <c r="B158" s="176">
        <v>46055</v>
      </c>
      <c r="C158" s="172" t="s">
        <v>100</v>
      </c>
      <c r="D158" s="172" t="s">
        <v>103</v>
      </c>
      <c r="E158" s="172" t="s">
        <v>43</v>
      </c>
      <c r="F158" s="172" t="s">
        <v>125</v>
      </c>
      <c r="G158" s="172" t="s">
        <v>84</v>
      </c>
      <c r="H158" s="177">
        <v>1</v>
      </c>
      <c r="I158" s="178">
        <v>1750</v>
      </c>
      <c r="J158" s="176">
        <v>46053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1134.3800000000001</v>
      </c>
    </row>
    <row r="159" spans="1:16" ht="19.5" hidden="1" customHeight="1">
      <c r="A159" s="172" t="s">
        <v>1439</v>
      </c>
      <c r="B159" s="176">
        <v>46055</v>
      </c>
      <c r="C159" s="172" t="s">
        <v>104</v>
      </c>
      <c r="D159" s="172" t="s">
        <v>105</v>
      </c>
      <c r="E159" s="172" t="s">
        <v>43</v>
      </c>
      <c r="F159" s="172" t="s">
        <v>125</v>
      </c>
      <c r="G159" s="172" t="s">
        <v>84</v>
      </c>
      <c r="H159" s="177">
        <v>1</v>
      </c>
      <c r="I159" s="178">
        <v>1750</v>
      </c>
      <c r="J159" s="176">
        <v>46053</v>
      </c>
      <c r="K159" s="172" t="s">
        <v>93</v>
      </c>
      <c r="L159" s="172" t="s">
        <v>94</v>
      </c>
      <c r="M159" s="179">
        <v>0.43</v>
      </c>
      <c r="N159" s="177"/>
      <c r="O159" s="177"/>
      <c r="P159" s="180">
        <v>-752.5</v>
      </c>
    </row>
    <row r="160" spans="1:16" ht="19.5" hidden="1" customHeight="1">
      <c r="A160" s="172" t="s">
        <v>1439</v>
      </c>
      <c r="B160" s="176">
        <v>46055</v>
      </c>
      <c r="C160" s="172" t="s">
        <v>81</v>
      </c>
      <c r="D160" s="172" t="s">
        <v>95</v>
      </c>
      <c r="E160" s="172" t="s">
        <v>43</v>
      </c>
      <c r="F160" s="172" t="s">
        <v>125</v>
      </c>
      <c r="G160" s="172" t="s">
        <v>84</v>
      </c>
      <c r="H160" s="177">
        <v>1</v>
      </c>
      <c r="I160" s="178">
        <v>1750</v>
      </c>
      <c r="J160" s="176">
        <v>46053</v>
      </c>
      <c r="K160" s="172" t="s">
        <v>93</v>
      </c>
      <c r="L160" s="172" t="s">
        <v>94</v>
      </c>
      <c r="M160" s="179">
        <v>0.43</v>
      </c>
      <c r="N160" s="177"/>
      <c r="O160" s="177"/>
      <c r="P160" s="180">
        <v>-13.73</v>
      </c>
    </row>
    <row r="161" spans="1:16" ht="19.5" hidden="1" customHeight="1">
      <c r="A161" s="172" t="s">
        <v>1440</v>
      </c>
      <c r="B161" s="176">
        <v>46055</v>
      </c>
      <c r="C161" s="172" t="s">
        <v>92</v>
      </c>
      <c r="D161" s="172" t="s">
        <v>24</v>
      </c>
      <c r="E161" s="172" t="s">
        <v>42</v>
      </c>
      <c r="F161" s="172" t="s">
        <v>89</v>
      </c>
      <c r="G161" s="172" t="s">
        <v>84</v>
      </c>
      <c r="H161" s="177">
        <v>1</v>
      </c>
      <c r="I161" s="178">
        <v>1750</v>
      </c>
      <c r="J161" s="176">
        <v>46048</v>
      </c>
      <c r="K161" s="172" t="s">
        <v>93</v>
      </c>
      <c r="L161" s="172" t="s">
        <v>94</v>
      </c>
      <c r="M161" s="179">
        <v>0.43</v>
      </c>
      <c r="N161" s="177"/>
      <c r="O161" s="177">
        <v>44</v>
      </c>
      <c r="P161" s="180">
        <v>-131.37</v>
      </c>
    </row>
    <row r="162" spans="1:16" ht="19.5" hidden="1" customHeight="1">
      <c r="A162" s="172" t="s">
        <v>1440</v>
      </c>
      <c r="B162" s="176">
        <v>46055</v>
      </c>
      <c r="C162" s="172" t="s">
        <v>100</v>
      </c>
      <c r="D162" s="172" t="s">
        <v>101</v>
      </c>
      <c r="E162" s="172" t="s">
        <v>42</v>
      </c>
      <c r="F162" s="172" t="s">
        <v>89</v>
      </c>
      <c r="G162" s="172" t="s">
        <v>84</v>
      </c>
      <c r="H162" s="177">
        <v>1</v>
      </c>
      <c r="I162" s="178">
        <v>1750</v>
      </c>
      <c r="J162" s="176">
        <v>46048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608.94000000000005</v>
      </c>
    </row>
    <row r="163" spans="1:16" ht="19.5" hidden="1" customHeight="1">
      <c r="A163" s="172" t="s">
        <v>1440</v>
      </c>
      <c r="B163" s="176">
        <v>46055</v>
      </c>
      <c r="C163" s="172" t="s">
        <v>100</v>
      </c>
      <c r="D163" s="172" t="s">
        <v>102</v>
      </c>
      <c r="E163" s="172" t="s">
        <v>42</v>
      </c>
      <c r="F163" s="172" t="s">
        <v>89</v>
      </c>
      <c r="G163" s="172" t="s">
        <v>84</v>
      </c>
      <c r="H163" s="177">
        <v>1</v>
      </c>
      <c r="I163" s="178">
        <v>1750</v>
      </c>
      <c r="J163" s="176">
        <v>46048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6.09</v>
      </c>
    </row>
    <row r="164" spans="1:16" ht="19.5" hidden="1" customHeight="1">
      <c r="A164" s="172" t="s">
        <v>1440</v>
      </c>
      <c r="B164" s="176">
        <v>46055</v>
      </c>
      <c r="C164" s="172" t="s">
        <v>100</v>
      </c>
      <c r="D164" s="172" t="s">
        <v>103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1750</v>
      </c>
      <c r="J164" s="176">
        <v>46048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1134.97</v>
      </c>
    </row>
    <row r="165" spans="1:16" ht="19.5" hidden="1" customHeight="1">
      <c r="A165" s="172" t="s">
        <v>1440</v>
      </c>
      <c r="B165" s="176">
        <v>46055</v>
      </c>
      <c r="C165" s="172" t="s">
        <v>104</v>
      </c>
      <c r="D165" s="172" t="s">
        <v>105</v>
      </c>
      <c r="E165" s="172" t="s">
        <v>42</v>
      </c>
      <c r="F165" s="172" t="s">
        <v>89</v>
      </c>
      <c r="G165" s="172" t="s">
        <v>84</v>
      </c>
      <c r="H165" s="177">
        <v>1</v>
      </c>
      <c r="I165" s="178">
        <v>1750</v>
      </c>
      <c r="J165" s="176">
        <v>46048</v>
      </c>
      <c r="K165" s="172" t="s">
        <v>93</v>
      </c>
      <c r="L165" s="172" t="s">
        <v>94</v>
      </c>
      <c r="M165" s="179">
        <v>0.43</v>
      </c>
      <c r="N165" s="177"/>
      <c r="O165" s="177"/>
      <c r="P165" s="180">
        <v>-752.5</v>
      </c>
    </row>
    <row r="166" spans="1:16" ht="19.5" hidden="1" customHeight="1">
      <c r="A166" s="172" t="s">
        <v>1440</v>
      </c>
      <c r="B166" s="176">
        <v>46055</v>
      </c>
      <c r="C166" s="172" t="s">
        <v>81</v>
      </c>
      <c r="D166" s="172" t="s">
        <v>95</v>
      </c>
      <c r="E166" s="172" t="s">
        <v>42</v>
      </c>
      <c r="F166" s="172" t="s">
        <v>89</v>
      </c>
      <c r="G166" s="172" t="s">
        <v>84</v>
      </c>
      <c r="H166" s="177">
        <v>1</v>
      </c>
      <c r="I166" s="178">
        <v>1750</v>
      </c>
      <c r="J166" s="176">
        <v>46048</v>
      </c>
      <c r="K166" s="172" t="s">
        <v>93</v>
      </c>
      <c r="L166" s="172" t="s">
        <v>94</v>
      </c>
      <c r="M166" s="179">
        <v>0.43</v>
      </c>
      <c r="N166" s="177"/>
      <c r="O166" s="177"/>
      <c r="P166" s="180">
        <v>-10.18</v>
      </c>
    </row>
    <row r="167" spans="1:16" ht="19.5" hidden="1" customHeight="1">
      <c r="A167" s="172" t="s">
        <v>1441</v>
      </c>
      <c r="B167" s="176">
        <v>46055</v>
      </c>
      <c r="C167" s="172" t="s">
        <v>92</v>
      </c>
      <c r="D167" s="172" t="s">
        <v>24</v>
      </c>
      <c r="E167" s="172" t="s">
        <v>52</v>
      </c>
      <c r="F167" s="172" t="s">
        <v>90</v>
      </c>
      <c r="G167" s="172" t="s">
        <v>84</v>
      </c>
      <c r="H167" s="177">
        <v>1</v>
      </c>
      <c r="I167" s="178">
        <v>0</v>
      </c>
      <c r="J167" s="176">
        <v>46049</v>
      </c>
      <c r="K167" s="172" t="s">
        <v>93</v>
      </c>
      <c r="L167" s="172" t="s">
        <v>94</v>
      </c>
      <c r="M167" s="179">
        <v>0</v>
      </c>
      <c r="N167" s="177"/>
      <c r="O167" s="177">
        <v>45</v>
      </c>
      <c r="P167" s="180">
        <v>-56</v>
      </c>
    </row>
    <row r="168" spans="1:16" ht="19.5" hidden="1" customHeight="1">
      <c r="A168" s="172" t="s">
        <v>1441</v>
      </c>
      <c r="B168" s="176">
        <v>46055</v>
      </c>
      <c r="C168" s="172" t="s">
        <v>81</v>
      </c>
      <c r="D168" s="172" t="s">
        <v>95</v>
      </c>
      <c r="E168" s="172" t="s">
        <v>52</v>
      </c>
      <c r="F168" s="172" t="s">
        <v>90</v>
      </c>
      <c r="G168" s="172" t="s">
        <v>84</v>
      </c>
      <c r="H168" s="177">
        <v>1</v>
      </c>
      <c r="I168" s="178">
        <v>0</v>
      </c>
      <c r="J168" s="176">
        <v>46049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-13.83</v>
      </c>
    </row>
    <row r="169" spans="1:16" ht="19.5" hidden="1" customHeight="1">
      <c r="A169" s="172" t="s">
        <v>1442</v>
      </c>
      <c r="B169" s="176">
        <v>46055</v>
      </c>
      <c r="C169" s="172" t="s">
        <v>92</v>
      </c>
      <c r="D169" s="172" t="s">
        <v>24</v>
      </c>
      <c r="E169" s="172" t="s">
        <v>53</v>
      </c>
      <c r="F169" s="172" t="s">
        <v>120</v>
      </c>
      <c r="G169" s="172" t="s">
        <v>84</v>
      </c>
      <c r="H169" s="177">
        <v>1</v>
      </c>
      <c r="I169" s="178">
        <v>1812</v>
      </c>
      <c r="J169" s="176">
        <v>46053</v>
      </c>
      <c r="K169" s="172" t="s">
        <v>93</v>
      </c>
      <c r="L169" s="172" t="s">
        <v>94</v>
      </c>
      <c r="M169" s="179">
        <v>0.43</v>
      </c>
      <c r="N169" s="177"/>
      <c r="O169" s="177">
        <v>44</v>
      </c>
      <c r="P169" s="180">
        <v>-148.36000000000001</v>
      </c>
    </row>
    <row r="170" spans="1:16" ht="19.5" hidden="1" customHeight="1">
      <c r="A170" s="172" t="s">
        <v>1442</v>
      </c>
      <c r="B170" s="176">
        <v>46055</v>
      </c>
      <c r="C170" s="172" t="s">
        <v>100</v>
      </c>
      <c r="D170" s="172" t="s">
        <v>101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1812</v>
      </c>
      <c r="J170" s="176">
        <v>46053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630.23</v>
      </c>
    </row>
    <row r="171" spans="1:16" ht="19.5" hidden="1" customHeight="1">
      <c r="A171" s="172" t="s">
        <v>1442</v>
      </c>
      <c r="B171" s="176">
        <v>46055</v>
      </c>
      <c r="C171" s="172" t="s">
        <v>100</v>
      </c>
      <c r="D171" s="172" t="s">
        <v>102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1812</v>
      </c>
      <c r="J171" s="176">
        <v>46053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6.3</v>
      </c>
    </row>
    <row r="172" spans="1:16" ht="19.5" hidden="1" customHeight="1">
      <c r="A172" s="172" t="s">
        <v>1442</v>
      </c>
      <c r="B172" s="176">
        <v>46055</v>
      </c>
      <c r="C172" s="172" t="s">
        <v>100</v>
      </c>
      <c r="D172" s="172" t="s">
        <v>103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1812</v>
      </c>
      <c r="J172" s="176">
        <v>46053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1175.47</v>
      </c>
    </row>
    <row r="173" spans="1:16" ht="19.5" hidden="1" customHeight="1">
      <c r="A173" s="172" t="s">
        <v>1442</v>
      </c>
      <c r="B173" s="176">
        <v>46055</v>
      </c>
      <c r="C173" s="172" t="s">
        <v>104</v>
      </c>
      <c r="D173" s="172" t="s">
        <v>105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1812</v>
      </c>
      <c r="J173" s="176">
        <v>46053</v>
      </c>
      <c r="K173" s="172" t="s">
        <v>93</v>
      </c>
      <c r="L173" s="172" t="s">
        <v>94</v>
      </c>
      <c r="M173" s="179">
        <v>0.43</v>
      </c>
      <c r="N173" s="177"/>
      <c r="O173" s="177"/>
      <c r="P173" s="180">
        <v>-779.16</v>
      </c>
    </row>
    <row r="174" spans="1:16" ht="19.5" hidden="1" customHeight="1">
      <c r="A174" s="172" t="s">
        <v>1442</v>
      </c>
      <c r="B174" s="176">
        <v>46055</v>
      </c>
      <c r="C174" s="172" t="s">
        <v>81</v>
      </c>
      <c r="D174" s="172" t="s">
        <v>95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1812</v>
      </c>
      <c r="J174" s="176">
        <v>46053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-11.37</v>
      </c>
    </row>
    <row r="175" spans="1:16" ht="19.5" hidden="1" customHeight="1">
      <c r="A175" s="172" t="s">
        <v>1440</v>
      </c>
      <c r="B175" s="176">
        <v>46055</v>
      </c>
      <c r="C175" s="172" t="s">
        <v>81</v>
      </c>
      <c r="D175" s="172" t="s">
        <v>82</v>
      </c>
      <c r="E175" s="172" t="s">
        <v>42</v>
      </c>
      <c r="F175" s="172" t="s">
        <v>89</v>
      </c>
      <c r="G175" s="172" t="s">
        <v>84</v>
      </c>
      <c r="H175" s="177">
        <v>1</v>
      </c>
      <c r="I175" s="178">
        <v>0</v>
      </c>
      <c r="J175" s="176">
        <v>46048</v>
      </c>
      <c r="K175" s="172" t="s">
        <v>85</v>
      </c>
      <c r="L175" s="172" t="s">
        <v>85</v>
      </c>
      <c r="M175" s="179">
        <v>0</v>
      </c>
      <c r="N175" s="177"/>
      <c r="O175" s="177"/>
      <c r="P175" s="180">
        <v>-11.57</v>
      </c>
    </row>
    <row r="176" spans="1:16" ht="19.5" hidden="1" customHeight="1">
      <c r="A176" s="172" t="s">
        <v>1441</v>
      </c>
      <c r="B176" s="176">
        <v>46055</v>
      </c>
      <c r="C176" s="172" t="s">
        <v>92</v>
      </c>
      <c r="D176" s="172" t="s">
        <v>96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46049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0</v>
      </c>
    </row>
    <row r="177" spans="1:16" ht="19.5" hidden="1" customHeight="1">
      <c r="A177" s="172" t="s">
        <v>1441</v>
      </c>
      <c r="B177" s="176">
        <v>46055</v>
      </c>
      <c r="C177" s="172" t="s">
        <v>92</v>
      </c>
      <c r="D177" s="172" t="s">
        <v>97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46049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-56</v>
      </c>
    </row>
    <row r="178" spans="1:16" ht="19.5" hidden="1" customHeight="1">
      <c r="A178" s="172" t="s">
        <v>1441</v>
      </c>
      <c r="B178" s="176">
        <v>46055</v>
      </c>
      <c r="C178" s="172" t="s">
        <v>81</v>
      </c>
      <c r="D178" s="172" t="s">
        <v>98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46049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-15</v>
      </c>
    </row>
    <row r="179" spans="1:16" ht="19.5" hidden="1" customHeight="1">
      <c r="A179" s="172" t="s">
        <v>1414</v>
      </c>
      <c r="B179" s="176">
        <v>46055</v>
      </c>
      <c r="C179" s="172" t="s">
        <v>81</v>
      </c>
      <c r="D179" s="172" t="s">
        <v>82</v>
      </c>
      <c r="E179" s="172" t="s">
        <v>55</v>
      </c>
      <c r="F179" s="172" t="s">
        <v>1272</v>
      </c>
      <c r="G179" s="172" t="s">
        <v>84</v>
      </c>
      <c r="H179" s="177">
        <v>1</v>
      </c>
      <c r="I179" s="178">
        <v>0</v>
      </c>
      <c r="J179" s="176">
        <v>46055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14.82</v>
      </c>
    </row>
    <row r="180" spans="1:16" ht="19.5" hidden="1" customHeight="1">
      <c r="A180" s="172" t="s">
        <v>1443</v>
      </c>
      <c r="B180" s="176">
        <v>46055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1812</v>
      </c>
      <c r="J180" s="176">
        <v>46053</v>
      </c>
      <c r="K180" s="172" t="s">
        <v>93</v>
      </c>
      <c r="L180" s="172" t="s">
        <v>94</v>
      </c>
      <c r="M180" s="179">
        <v>0.43</v>
      </c>
      <c r="N180" s="177"/>
      <c r="O180" s="177">
        <v>44</v>
      </c>
      <c r="P180" s="180">
        <v>-149.88999999999999</v>
      </c>
    </row>
    <row r="181" spans="1:16" ht="19.5" hidden="1" customHeight="1">
      <c r="A181" s="172" t="s">
        <v>1443</v>
      </c>
      <c r="B181" s="176">
        <v>46055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1812</v>
      </c>
      <c r="J181" s="176">
        <v>46053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631.42999999999995</v>
      </c>
    </row>
    <row r="182" spans="1:16" ht="19.5" hidden="1" customHeight="1">
      <c r="A182" s="172" t="s">
        <v>1443</v>
      </c>
      <c r="B182" s="176">
        <v>46055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1812</v>
      </c>
      <c r="J182" s="176">
        <v>46053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6.31</v>
      </c>
    </row>
    <row r="183" spans="1:16" ht="19.5" hidden="1" customHeight="1">
      <c r="A183" s="172" t="s">
        <v>1443</v>
      </c>
      <c r="B183" s="176">
        <v>46055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1812</v>
      </c>
      <c r="J183" s="176">
        <v>46053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1174.26</v>
      </c>
    </row>
    <row r="184" spans="1:16" ht="19.5" hidden="1" customHeight="1">
      <c r="A184" s="172" t="s">
        <v>1443</v>
      </c>
      <c r="B184" s="176">
        <v>46055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1812</v>
      </c>
      <c r="J184" s="176">
        <v>46053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-779.16</v>
      </c>
    </row>
    <row r="185" spans="1:16" ht="19.5" hidden="1" customHeight="1">
      <c r="A185" s="172" t="s">
        <v>1443</v>
      </c>
      <c r="B185" s="176">
        <v>46055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1812</v>
      </c>
      <c r="J185" s="176">
        <v>46053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-12.23</v>
      </c>
    </row>
    <row r="186" spans="1:16" ht="19.5" hidden="1" customHeight="1">
      <c r="A186" s="172" t="s">
        <v>1443</v>
      </c>
      <c r="B186" s="176">
        <v>46055</v>
      </c>
      <c r="C186" s="172" t="s">
        <v>81</v>
      </c>
      <c r="D186" s="172" t="s">
        <v>82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0</v>
      </c>
      <c r="J186" s="176">
        <v>46053</v>
      </c>
      <c r="K186" s="172" t="s">
        <v>85</v>
      </c>
      <c r="L186" s="172" t="s">
        <v>85</v>
      </c>
      <c r="M186" s="179">
        <v>0</v>
      </c>
      <c r="N186" s="177"/>
      <c r="O186" s="177"/>
      <c r="P186" s="180">
        <v>-12</v>
      </c>
    </row>
    <row r="187" spans="1:16" ht="19.5" hidden="1" customHeight="1">
      <c r="A187" s="172" t="s">
        <v>1444</v>
      </c>
      <c r="B187" s="176">
        <v>46055</v>
      </c>
      <c r="C187" s="172" t="s">
        <v>92</v>
      </c>
      <c r="D187" s="172" t="s">
        <v>24</v>
      </c>
      <c r="E187" s="172" t="s">
        <v>40</v>
      </c>
      <c r="F187" s="172" t="s">
        <v>197</v>
      </c>
      <c r="G187" s="172" t="s">
        <v>84</v>
      </c>
      <c r="H187" s="177">
        <v>1</v>
      </c>
      <c r="I187" s="178">
        <v>1750</v>
      </c>
      <c r="J187" s="176">
        <v>46053</v>
      </c>
      <c r="K187" s="172" t="s">
        <v>93</v>
      </c>
      <c r="L187" s="172" t="s">
        <v>94</v>
      </c>
      <c r="M187" s="179">
        <v>0.43</v>
      </c>
      <c r="N187" s="177"/>
      <c r="O187" s="177">
        <v>44</v>
      </c>
      <c r="P187" s="180">
        <v>-131.37</v>
      </c>
    </row>
    <row r="188" spans="1:16" ht="19.5" hidden="1" customHeight="1">
      <c r="A188" s="172" t="s">
        <v>1444</v>
      </c>
      <c r="B188" s="176">
        <v>46055</v>
      </c>
      <c r="C188" s="172" t="s">
        <v>100</v>
      </c>
      <c r="D188" s="172" t="s">
        <v>101</v>
      </c>
      <c r="E188" s="172" t="s">
        <v>40</v>
      </c>
      <c r="F188" s="172" t="s">
        <v>197</v>
      </c>
      <c r="G188" s="172" t="s">
        <v>84</v>
      </c>
      <c r="H188" s="177">
        <v>1</v>
      </c>
      <c r="I188" s="178">
        <v>1750</v>
      </c>
      <c r="J188" s="176">
        <v>46053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1072.04</v>
      </c>
    </row>
    <row r="189" spans="1:16" ht="19.5" hidden="1" customHeight="1">
      <c r="A189" s="172" t="s">
        <v>1444</v>
      </c>
      <c r="B189" s="176">
        <v>46055</v>
      </c>
      <c r="C189" s="172" t="s">
        <v>100</v>
      </c>
      <c r="D189" s="172" t="s">
        <v>102</v>
      </c>
      <c r="E189" s="172" t="s">
        <v>40</v>
      </c>
      <c r="F189" s="172" t="s">
        <v>197</v>
      </c>
      <c r="G189" s="172" t="s">
        <v>84</v>
      </c>
      <c r="H189" s="177">
        <v>1</v>
      </c>
      <c r="I189" s="178">
        <v>1750</v>
      </c>
      <c r="J189" s="176">
        <v>46053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0</v>
      </c>
    </row>
    <row r="190" spans="1:16" ht="19.5" hidden="1" customHeight="1">
      <c r="A190" s="172" t="s">
        <v>1444</v>
      </c>
      <c r="B190" s="176">
        <v>46055</v>
      </c>
      <c r="C190" s="172" t="s">
        <v>100</v>
      </c>
      <c r="D190" s="172" t="s">
        <v>103</v>
      </c>
      <c r="E190" s="172" t="s">
        <v>40</v>
      </c>
      <c r="F190" s="172" t="s">
        <v>197</v>
      </c>
      <c r="G190" s="172" t="s">
        <v>84</v>
      </c>
      <c r="H190" s="177">
        <v>1</v>
      </c>
      <c r="I190" s="178">
        <v>1750</v>
      </c>
      <c r="J190" s="176">
        <v>46053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677.96</v>
      </c>
    </row>
    <row r="191" spans="1:16" ht="19.5" hidden="1" customHeight="1">
      <c r="A191" s="172" t="s">
        <v>1444</v>
      </c>
      <c r="B191" s="176">
        <v>46055</v>
      </c>
      <c r="C191" s="172" t="s">
        <v>104</v>
      </c>
      <c r="D191" s="172" t="s">
        <v>105</v>
      </c>
      <c r="E191" s="172" t="s">
        <v>40</v>
      </c>
      <c r="F191" s="172" t="s">
        <v>197</v>
      </c>
      <c r="G191" s="172" t="s">
        <v>84</v>
      </c>
      <c r="H191" s="177">
        <v>1</v>
      </c>
      <c r="I191" s="178">
        <v>1750</v>
      </c>
      <c r="J191" s="176">
        <v>46053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-752.5</v>
      </c>
    </row>
    <row r="192" spans="1:16" ht="19.5" hidden="1" customHeight="1">
      <c r="A192" s="172" t="s">
        <v>1444</v>
      </c>
      <c r="B192" s="176">
        <v>46055</v>
      </c>
      <c r="C192" s="172" t="s">
        <v>81</v>
      </c>
      <c r="D192" s="172" t="s">
        <v>95</v>
      </c>
      <c r="E192" s="172" t="s">
        <v>40</v>
      </c>
      <c r="F192" s="172" t="s">
        <v>197</v>
      </c>
      <c r="G192" s="172" t="s">
        <v>84</v>
      </c>
      <c r="H192" s="177">
        <v>1</v>
      </c>
      <c r="I192" s="178">
        <v>1750</v>
      </c>
      <c r="J192" s="176">
        <v>46053</v>
      </c>
      <c r="K192" s="172" t="s">
        <v>93</v>
      </c>
      <c r="L192" s="172" t="s">
        <v>94</v>
      </c>
      <c r="M192" s="179">
        <v>0.43</v>
      </c>
      <c r="N192" s="177"/>
      <c r="O192" s="177"/>
      <c r="P192" s="180">
        <v>-10.23</v>
      </c>
    </row>
    <row r="193" spans="1:16" ht="19.5" hidden="1" customHeight="1">
      <c r="A193" s="172" t="s">
        <v>1445</v>
      </c>
      <c r="B193" s="176">
        <v>46055</v>
      </c>
      <c r="C193" s="172" t="s">
        <v>81</v>
      </c>
      <c r="D193" s="172" t="s">
        <v>82</v>
      </c>
      <c r="E193" s="172" t="s">
        <v>53</v>
      </c>
      <c r="F193" s="172" t="s">
        <v>120</v>
      </c>
      <c r="G193" s="172" t="s">
        <v>84</v>
      </c>
      <c r="H193" s="177">
        <v>1</v>
      </c>
      <c r="I193" s="178">
        <v>0</v>
      </c>
      <c r="J193" s="176">
        <v>46055</v>
      </c>
      <c r="K193" s="172" t="s">
        <v>85</v>
      </c>
      <c r="L193" s="172" t="s">
        <v>85</v>
      </c>
      <c r="M193" s="179">
        <v>0</v>
      </c>
      <c r="N193" s="177"/>
      <c r="O193" s="177"/>
      <c r="P193" s="180">
        <v>-16.87</v>
      </c>
    </row>
    <row r="194" spans="1:16" ht="19.5" hidden="1" customHeight="1">
      <c r="A194" s="172" t="s">
        <v>1446</v>
      </c>
      <c r="B194" s="176">
        <v>46055</v>
      </c>
      <c r="C194" s="172" t="s">
        <v>92</v>
      </c>
      <c r="D194" s="172" t="s">
        <v>24</v>
      </c>
      <c r="E194" s="172" t="s">
        <v>56</v>
      </c>
      <c r="F194" s="172" t="s">
        <v>1213</v>
      </c>
      <c r="G194" s="172" t="s">
        <v>84</v>
      </c>
      <c r="H194" s="177">
        <v>1</v>
      </c>
      <c r="I194" s="178">
        <v>2000</v>
      </c>
      <c r="J194" s="176">
        <v>46054</v>
      </c>
      <c r="K194" s="172" t="s">
        <v>93</v>
      </c>
      <c r="L194" s="172" t="s">
        <v>94</v>
      </c>
      <c r="M194" s="179">
        <v>0.43</v>
      </c>
      <c r="N194" s="177"/>
      <c r="O194" s="177">
        <v>43</v>
      </c>
      <c r="P194" s="180">
        <v>-151.1</v>
      </c>
    </row>
    <row r="195" spans="1:16" ht="19.5" hidden="1" customHeight="1">
      <c r="A195" s="172" t="s">
        <v>1446</v>
      </c>
      <c r="B195" s="176">
        <v>46055</v>
      </c>
      <c r="C195" s="172" t="s">
        <v>100</v>
      </c>
      <c r="D195" s="172" t="s">
        <v>101</v>
      </c>
      <c r="E195" s="172" t="s">
        <v>56</v>
      </c>
      <c r="F195" s="172" t="s">
        <v>1213</v>
      </c>
      <c r="G195" s="172" t="s">
        <v>84</v>
      </c>
      <c r="H195" s="177">
        <v>1</v>
      </c>
      <c r="I195" s="178">
        <v>2000</v>
      </c>
      <c r="J195" s="176">
        <v>46054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759.05</v>
      </c>
    </row>
    <row r="196" spans="1:16" ht="19.5" hidden="1" customHeight="1">
      <c r="A196" s="172" t="s">
        <v>1446</v>
      </c>
      <c r="B196" s="176">
        <v>46055</v>
      </c>
      <c r="C196" s="172" t="s">
        <v>100</v>
      </c>
      <c r="D196" s="172" t="s">
        <v>102</v>
      </c>
      <c r="E196" s="172" t="s">
        <v>56</v>
      </c>
      <c r="F196" s="172" t="s">
        <v>1213</v>
      </c>
      <c r="G196" s="172" t="s">
        <v>84</v>
      </c>
      <c r="H196" s="177">
        <v>1</v>
      </c>
      <c r="I196" s="178">
        <v>2000</v>
      </c>
      <c r="J196" s="176">
        <v>46054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7.59</v>
      </c>
    </row>
    <row r="197" spans="1:16" ht="19.5" hidden="1" customHeight="1">
      <c r="A197" s="172" t="s">
        <v>1446</v>
      </c>
      <c r="B197" s="176">
        <v>46055</v>
      </c>
      <c r="C197" s="172" t="s">
        <v>100</v>
      </c>
      <c r="D197" s="172" t="s">
        <v>103</v>
      </c>
      <c r="E197" s="172" t="s">
        <v>56</v>
      </c>
      <c r="F197" s="172" t="s">
        <v>1213</v>
      </c>
      <c r="G197" s="172" t="s">
        <v>84</v>
      </c>
      <c r="H197" s="177">
        <v>1</v>
      </c>
      <c r="I197" s="178">
        <v>2000</v>
      </c>
      <c r="J197" s="176">
        <v>46054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1233.3599999999999</v>
      </c>
    </row>
    <row r="198" spans="1:16" ht="19.5" hidden="1" customHeight="1">
      <c r="A198" s="172" t="s">
        <v>1446</v>
      </c>
      <c r="B198" s="176">
        <v>46055</v>
      </c>
      <c r="C198" s="172" t="s">
        <v>104</v>
      </c>
      <c r="D198" s="172" t="s">
        <v>105</v>
      </c>
      <c r="E198" s="172" t="s">
        <v>56</v>
      </c>
      <c r="F198" s="172" t="s">
        <v>1213</v>
      </c>
      <c r="G198" s="172" t="s">
        <v>84</v>
      </c>
      <c r="H198" s="177">
        <v>1</v>
      </c>
      <c r="I198" s="178">
        <v>2000</v>
      </c>
      <c r="J198" s="176">
        <v>46054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-860</v>
      </c>
    </row>
    <row r="199" spans="1:16" ht="19.5" hidden="1" customHeight="1">
      <c r="A199" s="172" t="s">
        <v>1446</v>
      </c>
      <c r="B199" s="176">
        <v>46055</v>
      </c>
      <c r="C199" s="172" t="s">
        <v>81</v>
      </c>
      <c r="D199" s="172" t="s">
        <v>95</v>
      </c>
      <c r="E199" s="172" t="s">
        <v>56</v>
      </c>
      <c r="F199" s="172" t="s">
        <v>1213</v>
      </c>
      <c r="G199" s="172" t="s">
        <v>84</v>
      </c>
      <c r="H199" s="177">
        <v>1</v>
      </c>
      <c r="I199" s="178">
        <v>2000</v>
      </c>
      <c r="J199" s="176">
        <v>46054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-25</v>
      </c>
    </row>
    <row r="200" spans="1:16" ht="19.5" hidden="1" customHeight="1">
      <c r="A200" s="172" t="s">
        <v>1446</v>
      </c>
      <c r="B200" s="176">
        <v>46055</v>
      </c>
      <c r="C200" s="172" t="s">
        <v>81</v>
      </c>
      <c r="D200" s="172" t="s">
        <v>82</v>
      </c>
      <c r="E200" s="172" t="s">
        <v>56</v>
      </c>
      <c r="F200" s="172" t="s">
        <v>1213</v>
      </c>
      <c r="G200" s="172" t="s">
        <v>84</v>
      </c>
      <c r="H200" s="177">
        <v>1</v>
      </c>
      <c r="I200" s="178">
        <v>0</v>
      </c>
      <c r="J200" s="176">
        <v>46054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-14.42</v>
      </c>
    </row>
    <row r="201" spans="1:16" ht="19.5" hidden="1" customHeight="1">
      <c r="A201" s="172" t="s">
        <v>1447</v>
      </c>
      <c r="B201" s="176">
        <v>46055</v>
      </c>
      <c r="C201" s="172" t="s">
        <v>92</v>
      </c>
      <c r="D201" s="172" t="s">
        <v>24</v>
      </c>
      <c r="E201" s="172" t="s">
        <v>43</v>
      </c>
      <c r="F201" s="172" t="s">
        <v>125</v>
      </c>
      <c r="G201" s="172" t="s">
        <v>84</v>
      </c>
      <c r="H201" s="177">
        <v>1</v>
      </c>
      <c r="I201" s="178">
        <v>1750</v>
      </c>
      <c r="J201" s="176">
        <v>46048</v>
      </c>
      <c r="K201" s="172" t="s">
        <v>93</v>
      </c>
      <c r="L201" s="172" t="s">
        <v>94</v>
      </c>
      <c r="M201" s="179">
        <v>0.43</v>
      </c>
      <c r="N201" s="177"/>
      <c r="O201" s="177">
        <v>44</v>
      </c>
      <c r="P201" s="180">
        <v>-131.37</v>
      </c>
    </row>
    <row r="202" spans="1:16" ht="19.5" hidden="1" customHeight="1">
      <c r="A202" s="172" t="s">
        <v>1447</v>
      </c>
      <c r="B202" s="176">
        <v>46055</v>
      </c>
      <c r="C202" s="172" t="s">
        <v>100</v>
      </c>
      <c r="D202" s="172" t="s">
        <v>101</v>
      </c>
      <c r="E202" s="172" t="s">
        <v>43</v>
      </c>
      <c r="F202" s="172" t="s">
        <v>125</v>
      </c>
      <c r="G202" s="172" t="s">
        <v>84</v>
      </c>
      <c r="H202" s="177">
        <v>1</v>
      </c>
      <c r="I202" s="178">
        <v>1750</v>
      </c>
      <c r="J202" s="176">
        <v>46048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639.04999999999995</v>
      </c>
    </row>
    <row r="203" spans="1:16" ht="19.5" hidden="1" customHeight="1">
      <c r="A203" s="172" t="s">
        <v>1447</v>
      </c>
      <c r="B203" s="176">
        <v>46055</v>
      </c>
      <c r="C203" s="172" t="s">
        <v>100</v>
      </c>
      <c r="D203" s="172" t="s">
        <v>102</v>
      </c>
      <c r="E203" s="172" t="s">
        <v>43</v>
      </c>
      <c r="F203" s="172" t="s">
        <v>125</v>
      </c>
      <c r="G203" s="172" t="s">
        <v>84</v>
      </c>
      <c r="H203" s="177">
        <v>1</v>
      </c>
      <c r="I203" s="178">
        <v>1750</v>
      </c>
      <c r="J203" s="176">
        <v>46048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6.39</v>
      </c>
    </row>
    <row r="204" spans="1:16" ht="19.5" hidden="1" customHeight="1">
      <c r="A204" s="172" t="s">
        <v>1447</v>
      </c>
      <c r="B204" s="176">
        <v>46055</v>
      </c>
      <c r="C204" s="172" t="s">
        <v>100</v>
      </c>
      <c r="D204" s="172" t="s">
        <v>103</v>
      </c>
      <c r="E204" s="172" t="s">
        <v>43</v>
      </c>
      <c r="F204" s="172" t="s">
        <v>125</v>
      </c>
      <c r="G204" s="172" t="s">
        <v>84</v>
      </c>
      <c r="H204" s="177">
        <v>1</v>
      </c>
      <c r="I204" s="178">
        <v>1750</v>
      </c>
      <c r="J204" s="176">
        <v>46048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1104.56</v>
      </c>
    </row>
    <row r="205" spans="1:16" ht="19.5" hidden="1" customHeight="1">
      <c r="A205" s="172" t="s">
        <v>1447</v>
      </c>
      <c r="B205" s="176">
        <v>46055</v>
      </c>
      <c r="C205" s="172" t="s">
        <v>104</v>
      </c>
      <c r="D205" s="172" t="s">
        <v>105</v>
      </c>
      <c r="E205" s="172" t="s">
        <v>43</v>
      </c>
      <c r="F205" s="172" t="s">
        <v>125</v>
      </c>
      <c r="G205" s="172" t="s">
        <v>84</v>
      </c>
      <c r="H205" s="177">
        <v>1</v>
      </c>
      <c r="I205" s="178">
        <v>1750</v>
      </c>
      <c r="J205" s="176">
        <v>46048</v>
      </c>
      <c r="K205" s="172" t="s">
        <v>93</v>
      </c>
      <c r="L205" s="172" t="s">
        <v>94</v>
      </c>
      <c r="M205" s="179">
        <v>0.43</v>
      </c>
      <c r="N205" s="177"/>
      <c r="O205" s="177"/>
      <c r="P205" s="180">
        <v>-752.5</v>
      </c>
    </row>
    <row r="206" spans="1:16" ht="19.5" hidden="1" customHeight="1">
      <c r="A206" s="172" t="s">
        <v>1447</v>
      </c>
      <c r="B206" s="176">
        <v>46055</v>
      </c>
      <c r="C206" s="172" t="s">
        <v>81</v>
      </c>
      <c r="D206" s="172" t="s">
        <v>95</v>
      </c>
      <c r="E206" s="172" t="s">
        <v>43</v>
      </c>
      <c r="F206" s="172" t="s">
        <v>125</v>
      </c>
      <c r="G206" s="172" t="s">
        <v>84</v>
      </c>
      <c r="H206" s="177">
        <v>1</v>
      </c>
      <c r="I206" s="178">
        <v>1750</v>
      </c>
      <c r="J206" s="176">
        <v>46048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-25</v>
      </c>
    </row>
    <row r="207" spans="1:16" ht="19.5" hidden="1" customHeight="1">
      <c r="A207" s="172" t="s">
        <v>1447</v>
      </c>
      <c r="B207" s="176">
        <v>46055</v>
      </c>
      <c r="C207" s="172" t="s">
        <v>81</v>
      </c>
      <c r="D207" s="172" t="s">
        <v>82</v>
      </c>
      <c r="E207" s="172" t="s">
        <v>43</v>
      </c>
      <c r="F207" s="172" t="s">
        <v>125</v>
      </c>
      <c r="G207" s="172" t="s">
        <v>84</v>
      </c>
      <c r="H207" s="177">
        <v>1</v>
      </c>
      <c r="I207" s="178">
        <v>0</v>
      </c>
      <c r="J207" s="176">
        <v>46048</v>
      </c>
      <c r="K207" s="172" t="s">
        <v>85</v>
      </c>
      <c r="L207" s="172" t="s">
        <v>85</v>
      </c>
      <c r="M207" s="179">
        <v>0</v>
      </c>
      <c r="N207" s="177"/>
      <c r="O207" s="177"/>
      <c r="P207" s="180">
        <v>-12.14</v>
      </c>
    </row>
    <row r="208" spans="1:16" ht="19.5" hidden="1" customHeight="1">
      <c r="A208" s="172" t="s">
        <v>1369</v>
      </c>
      <c r="B208" s="176">
        <v>46055</v>
      </c>
      <c r="C208" s="172" t="s">
        <v>81</v>
      </c>
      <c r="D208" s="172" t="s">
        <v>82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0</v>
      </c>
      <c r="J208" s="176">
        <v>46054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4.59</v>
      </c>
    </row>
    <row r="209" spans="1:16" ht="19.5" hidden="1" customHeight="1">
      <c r="A209" s="172" t="s">
        <v>1448</v>
      </c>
      <c r="B209" s="176">
        <v>46055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46055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-15.11</v>
      </c>
    </row>
    <row r="210" spans="1:16" ht="19.5" hidden="1" customHeight="1">
      <c r="A210" s="172" t="s">
        <v>1449</v>
      </c>
      <c r="B210" s="176">
        <v>46055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46041</v>
      </c>
      <c r="K210" s="172" t="s">
        <v>93</v>
      </c>
      <c r="L210" s="172" t="s">
        <v>94</v>
      </c>
      <c r="M210" s="179">
        <v>0</v>
      </c>
      <c r="N210" s="177"/>
      <c r="O210" s="177">
        <v>44</v>
      </c>
      <c r="P210" s="180">
        <v>-56.94</v>
      </c>
    </row>
    <row r="211" spans="1:16" ht="19.5" hidden="1" customHeight="1">
      <c r="A211" s="172" t="s">
        <v>1449</v>
      </c>
      <c r="B211" s="176">
        <v>46055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46041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-9.9</v>
      </c>
    </row>
    <row r="212" spans="1:16" ht="19.5" hidden="1" customHeight="1">
      <c r="A212" s="172" t="s">
        <v>1449</v>
      </c>
      <c r="B212" s="176">
        <v>46055</v>
      </c>
      <c r="C212" s="172" t="s">
        <v>92</v>
      </c>
      <c r="D212" s="172" t="s">
        <v>96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46041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0</v>
      </c>
    </row>
    <row r="213" spans="1:16" ht="19.5" hidden="1" customHeight="1">
      <c r="A213" s="172" t="s">
        <v>1449</v>
      </c>
      <c r="B213" s="176">
        <v>46055</v>
      </c>
      <c r="C213" s="172" t="s">
        <v>92</v>
      </c>
      <c r="D213" s="172" t="s">
        <v>97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46041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-56.94</v>
      </c>
    </row>
    <row r="214" spans="1:16" ht="19.5" hidden="1" customHeight="1">
      <c r="A214" s="172" t="s">
        <v>1449</v>
      </c>
      <c r="B214" s="176">
        <v>46055</v>
      </c>
      <c r="C214" s="172" t="s">
        <v>81</v>
      </c>
      <c r="D214" s="172" t="s">
        <v>98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46041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-15</v>
      </c>
    </row>
    <row r="215" spans="1:16" ht="19.5" customHeight="1">
      <c r="A215" s="172" t="s">
        <v>1205</v>
      </c>
      <c r="B215" s="176">
        <v>46055</v>
      </c>
      <c r="C215" s="172" t="s">
        <v>109</v>
      </c>
      <c r="D215" s="172" t="s">
        <v>139</v>
      </c>
      <c r="E215" s="172" t="s">
        <v>85</v>
      </c>
      <c r="F215" s="172" t="s">
        <v>85</v>
      </c>
      <c r="G215" s="172" t="s">
        <v>85</v>
      </c>
      <c r="H215" s="177">
        <v>0</v>
      </c>
      <c r="I215" s="178">
        <v>0</v>
      </c>
      <c r="J215" s="176">
        <v>46055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-68.400000000000006</v>
      </c>
    </row>
    <row r="216" spans="1:16" ht="19.5" customHeight="1">
      <c r="A216" s="172" t="s">
        <v>1206</v>
      </c>
      <c r="B216" s="176">
        <v>46055</v>
      </c>
      <c r="C216" s="172" t="s">
        <v>109</v>
      </c>
      <c r="D216" s="172" t="s">
        <v>139</v>
      </c>
      <c r="E216" s="172" t="s">
        <v>85</v>
      </c>
      <c r="F216" s="172" t="s">
        <v>85</v>
      </c>
      <c r="G216" s="172" t="s">
        <v>85</v>
      </c>
      <c r="H216" s="177">
        <v>0</v>
      </c>
      <c r="I216" s="178">
        <v>0</v>
      </c>
      <c r="J216" s="176">
        <v>46055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-138.38999999999999</v>
      </c>
    </row>
    <row r="217" spans="1:16" ht="19.5" customHeight="1">
      <c r="A217" s="172" t="s">
        <v>141</v>
      </c>
      <c r="B217" s="176">
        <v>46055</v>
      </c>
      <c r="C217" s="172" t="s">
        <v>109</v>
      </c>
      <c r="D217" s="172" t="s">
        <v>139</v>
      </c>
      <c r="E217" s="172" t="s">
        <v>85</v>
      </c>
      <c r="F217" s="172" t="s">
        <v>85</v>
      </c>
      <c r="G217" s="172" t="s">
        <v>85</v>
      </c>
      <c r="H217" s="177">
        <v>0</v>
      </c>
      <c r="I217" s="178">
        <v>0</v>
      </c>
      <c r="J217" s="176">
        <v>46055</v>
      </c>
      <c r="K217" s="172" t="s">
        <v>85</v>
      </c>
      <c r="L217" s="172" t="s">
        <v>85</v>
      </c>
      <c r="M217" s="179">
        <v>0</v>
      </c>
      <c r="N217" s="177"/>
      <c r="O217" s="177"/>
      <c r="P217" s="180">
        <v>-433.04</v>
      </c>
    </row>
    <row r="218" spans="1:16" ht="19.5" customHeight="1">
      <c r="A218" s="172" t="s">
        <v>145</v>
      </c>
      <c r="B218" s="176">
        <v>46055</v>
      </c>
      <c r="C218" s="172" t="s">
        <v>109</v>
      </c>
      <c r="D218" s="172" t="s">
        <v>139</v>
      </c>
      <c r="E218" s="172" t="s">
        <v>85</v>
      </c>
      <c r="F218" s="172" t="s">
        <v>85</v>
      </c>
      <c r="G218" s="172" t="s">
        <v>85</v>
      </c>
      <c r="H218" s="177">
        <v>0</v>
      </c>
      <c r="I218" s="178">
        <v>0</v>
      </c>
      <c r="J218" s="176">
        <v>46055</v>
      </c>
      <c r="K218" s="172" t="s">
        <v>85</v>
      </c>
      <c r="L218" s="172" t="s">
        <v>85</v>
      </c>
      <c r="M218" s="179">
        <v>0</v>
      </c>
      <c r="N218" s="177"/>
      <c r="O218" s="177"/>
      <c r="P218" s="180">
        <v>-977.36</v>
      </c>
    </row>
    <row r="219" spans="1:16" ht="19.5" customHeight="1">
      <c r="A219" s="172" t="s">
        <v>138</v>
      </c>
      <c r="B219" s="176">
        <v>46055</v>
      </c>
      <c r="C219" s="172" t="s">
        <v>109</v>
      </c>
      <c r="D219" s="172" t="s">
        <v>139</v>
      </c>
      <c r="E219" s="172" t="s">
        <v>85</v>
      </c>
      <c r="F219" s="172" t="s">
        <v>85</v>
      </c>
      <c r="G219" s="172" t="s">
        <v>85</v>
      </c>
      <c r="H219" s="177">
        <v>0</v>
      </c>
      <c r="I219" s="178">
        <v>0</v>
      </c>
      <c r="J219" s="176">
        <v>46055</v>
      </c>
      <c r="K219" s="172" t="s">
        <v>85</v>
      </c>
      <c r="L219" s="172" t="s">
        <v>85</v>
      </c>
      <c r="M219" s="179">
        <v>0</v>
      </c>
      <c r="N219" s="177"/>
      <c r="O219" s="177"/>
      <c r="P219" s="180">
        <v>-1121.72</v>
      </c>
    </row>
    <row r="220" spans="1:16" ht="19.5" customHeight="1">
      <c r="A220" s="172" t="s">
        <v>144</v>
      </c>
      <c r="B220" s="176">
        <v>46055</v>
      </c>
      <c r="C220" s="172" t="s">
        <v>109</v>
      </c>
      <c r="D220" s="172" t="s">
        <v>139</v>
      </c>
      <c r="E220" s="172" t="s">
        <v>85</v>
      </c>
      <c r="F220" s="172" t="s">
        <v>85</v>
      </c>
      <c r="G220" s="172" t="s">
        <v>85</v>
      </c>
      <c r="H220" s="177">
        <v>0</v>
      </c>
      <c r="I220" s="178">
        <v>0</v>
      </c>
      <c r="J220" s="176">
        <v>46055</v>
      </c>
      <c r="K220" s="172" t="s">
        <v>85</v>
      </c>
      <c r="L220" s="172" t="s">
        <v>85</v>
      </c>
      <c r="M220" s="179">
        <v>0</v>
      </c>
      <c r="N220" s="177"/>
      <c r="O220" s="177"/>
      <c r="P220" s="180">
        <v>-1158.26</v>
      </c>
    </row>
    <row r="221" spans="1:16" ht="19.5" customHeight="1">
      <c r="A221" s="172" t="s">
        <v>142</v>
      </c>
      <c r="B221" s="176">
        <v>46055</v>
      </c>
      <c r="C221" s="172" t="s">
        <v>109</v>
      </c>
      <c r="D221" s="172" t="s">
        <v>143</v>
      </c>
      <c r="E221" s="172" t="s">
        <v>85</v>
      </c>
      <c r="F221" s="172" t="s">
        <v>85</v>
      </c>
      <c r="G221" s="172" t="s">
        <v>85</v>
      </c>
      <c r="H221" s="177">
        <v>0</v>
      </c>
      <c r="I221" s="178">
        <v>0</v>
      </c>
      <c r="J221" s="176">
        <v>46055</v>
      </c>
      <c r="K221" s="172" t="s">
        <v>85</v>
      </c>
      <c r="L221" s="172" t="s">
        <v>85</v>
      </c>
      <c r="M221" s="179">
        <v>0</v>
      </c>
      <c r="N221" s="177"/>
      <c r="O221" s="177"/>
      <c r="P221" s="180">
        <v>-6544.06</v>
      </c>
    </row>
    <row r="222" spans="1:16" ht="19.5" hidden="1" customHeight="1">
      <c r="A222" s="172" t="s">
        <v>1450</v>
      </c>
      <c r="B222" s="176">
        <v>46056</v>
      </c>
      <c r="C222" s="172" t="s">
        <v>92</v>
      </c>
      <c r="D222" s="172" t="s">
        <v>24</v>
      </c>
      <c r="E222" s="172" t="s">
        <v>55</v>
      </c>
      <c r="F222" s="172" t="s">
        <v>1272</v>
      </c>
      <c r="G222" s="172" t="s">
        <v>84</v>
      </c>
      <c r="H222" s="177">
        <v>1</v>
      </c>
      <c r="I222" s="178">
        <v>0</v>
      </c>
      <c r="J222" s="176">
        <v>46050</v>
      </c>
      <c r="K222" s="172" t="s">
        <v>93</v>
      </c>
      <c r="L222" s="172" t="s">
        <v>94</v>
      </c>
      <c r="M222" s="179">
        <v>0</v>
      </c>
      <c r="N222" s="177"/>
      <c r="O222" s="177">
        <v>44</v>
      </c>
      <c r="P222" s="180">
        <v>-56.94</v>
      </c>
    </row>
    <row r="223" spans="1:16" ht="19.5" hidden="1" customHeight="1">
      <c r="A223" s="172" t="s">
        <v>1450</v>
      </c>
      <c r="B223" s="176">
        <v>46056</v>
      </c>
      <c r="C223" s="172" t="s">
        <v>81</v>
      </c>
      <c r="D223" s="172" t="s">
        <v>95</v>
      </c>
      <c r="E223" s="172" t="s">
        <v>55</v>
      </c>
      <c r="F223" s="172" t="s">
        <v>1272</v>
      </c>
      <c r="G223" s="172" t="s">
        <v>84</v>
      </c>
      <c r="H223" s="177">
        <v>1</v>
      </c>
      <c r="I223" s="178">
        <v>0</v>
      </c>
      <c r="J223" s="176">
        <v>46050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-19.12</v>
      </c>
    </row>
    <row r="224" spans="1:16" ht="19.5" hidden="1" customHeight="1">
      <c r="A224" s="172" t="s">
        <v>1450</v>
      </c>
      <c r="B224" s="176">
        <v>46056</v>
      </c>
      <c r="C224" s="172" t="s">
        <v>92</v>
      </c>
      <c r="D224" s="172" t="s">
        <v>96</v>
      </c>
      <c r="E224" s="172" t="s">
        <v>55</v>
      </c>
      <c r="F224" s="172" t="s">
        <v>1272</v>
      </c>
      <c r="G224" s="172" t="s">
        <v>84</v>
      </c>
      <c r="H224" s="177">
        <v>1</v>
      </c>
      <c r="I224" s="178">
        <v>0</v>
      </c>
      <c r="J224" s="176">
        <v>46050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hidden="1" customHeight="1">
      <c r="A225" s="172" t="s">
        <v>1450</v>
      </c>
      <c r="B225" s="176">
        <v>46056</v>
      </c>
      <c r="C225" s="172" t="s">
        <v>92</v>
      </c>
      <c r="D225" s="172" t="s">
        <v>97</v>
      </c>
      <c r="E225" s="172" t="s">
        <v>55</v>
      </c>
      <c r="F225" s="172" t="s">
        <v>1272</v>
      </c>
      <c r="G225" s="172" t="s">
        <v>84</v>
      </c>
      <c r="H225" s="177">
        <v>1</v>
      </c>
      <c r="I225" s="178">
        <v>0</v>
      </c>
      <c r="J225" s="176">
        <v>46050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-56.94</v>
      </c>
    </row>
    <row r="226" spans="1:16" ht="19.5" hidden="1" customHeight="1">
      <c r="A226" s="172" t="s">
        <v>1450</v>
      </c>
      <c r="B226" s="176">
        <v>46056</v>
      </c>
      <c r="C226" s="172" t="s">
        <v>81</v>
      </c>
      <c r="D226" s="172" t="s">
        <v>98</v>
      </c>
      <c r="E226" s="172" t="s">
        <v>55</v>
      </c>
      <c r="F226" s="172" t="s">
        <v>1272</v>
      </c>
      <c r="G226" s="172" t="s">
        <v>84</v>
      </c>
      <c r="H226" s="177">
        <v>1</v>
      </c>
      <c r="I226" s="178">
        <v>0</v>
      </c>
      <c r="J226" s="176">
        <v>46050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hidden="1" customHeight="1">
      <c r="A227" s="172" t="s">
        <v>1451</v>
      </c>
      <c r="B227" s="176">
        <v>46056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0</v>
      </c>
      <c r="J227" s="176">
        <v>46038</v>
      </c>
      <c r="K227" s="172" t="s">
        <v>93</v>
      </c>
      <c r="L227" s="172" t="s">
        <v>94</v>
      </c>
      <c r="M227" s="179">
        <v>0</v>
      </c>
      <c r="N227" s="177"/>
      <c r="O227" s="177">
        <v>46</v>
      </c>
      <c r="P227" s="180">
        <v>-56.94</v>
      </c>
    </row>
    <row r="228" spans="1:16" ht="19.5" hidden="1" customHeight="1">
      <c r="A228" s="172" t="s">
        <v>1451</v>
      </c>
      <c r="B228" s="176">
        <v>46056</v>
      </c>
      <c r="C228" s="172" t="s">
        <v>81</v>
      </c>
      <c r="D228" s="172" t="s">
        <v>95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0</v>
      </c>
      <c r="J228" s="176">
        <v>46038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-24.81</v>
      </c>
    </row>
    <row r="229" spans="1:16" ht="19.5" hidden="1" customHeight="1">
      <c r="A229" s="172" t="s">
        <v>1451</v>
      </c>
      <c r="B229" s="176">
        <v>46056</v>
      </c>
      <c r="C229" s="172" t="s">
        <v>92</v>
      </c>
      <c r="D229" s="172" t="s">
        <v>96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0</v>
      </c>
      <c r="J229" s="176">
        <v>46038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hidden="1" customHeight="1">
      <c r="A230" s="172" t="s">
        <v>1451</v>
      </c>
      <c r="B230" s="176">
        <v>46056</v>
      </c>
      <c r="C230" s="172" t="s">
        <v>92</v>
      </c>
      <c r="D230" s="172" t="s">
        <v>97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0</v>
      </c>
      <c r="J230" s="176">
        <v>46038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-56.94</v>
      </c>
    </row>
    <row r="231" spans="1:16" ht="19.5" hidden="1" customHeight="1">
      <c r="A231" s="172" t="s">
        <v>1451</v>
      </c>
      <c r="B231" s="176">
        <v>46056</v>
      </c>
      <c r="C231" s="172" t="s">
        <v>81</v>
      </c>
      <c r="D231" s="172" t="s">
        <v>98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0</v>
      </c>
      <c r="J231" s="176">
        <v>46038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-15</v>
      </c>
    </row>
    <row r="232" spans="1:16" ht="19.5" hidden="1" customHeight="1">
      <c r="A232" s="172" t="s">
        <v>1452</v>
      </c>
      <c r="B232" s="176">
        <v>46056</v>
      </c>
      <c r="C232" s="172" t="s">
        <v>92</v>
      </c>
      <c r="D232" s="172" t="s">
        <v>24</v>
      </c>
      <c r="E232" s="172" t="s">
        <v>42</v>
      </c>
      <c r="F232" s="172" t="s">
        <v>89</v>
      </c>
      <c r="G232" s="172" t="s">
        <v>84</v>
      </c>
      <c r="H232" s="177">
        <v>1</v>
      </c>
      <c r="I232" s="178">
        <v>0</v>
      </c>
      <c r="J232" s="176">
        <v>46053</v>
      </c>
      <c r="K232" s="172" t="s">
        <v>93</v>
      </c>
      <c r="L232" s="172" t="s">
        <v>94</v>
      </c>
      <c r="M232" s="179">
        <v>0</v>
      </c>
      <c r="N232" s="177"/>
      <c r="O232" s="177">
        <v>44</v>
      </c>
      <c r="P232" s="180">
        <v>-46.77</v>
      </c>
    </row>
    <row r="233" spans="1:16" ht="19.5" hidden="1" customHeight="1">
      <c r="A233" s="172" t="s">
        <v>1452</v>
      </c>
      <c r="B233" s="176">
        <v>46056</v>
      </c>
      <c r="C233" s="172" t="s">
        <v>81</v>
      </c>
      <c r="D233" s="172" t="s">
        <v>95</v>
      </c>
      <c r="E233" s="172" t="s">
        <v>42</v>
      </c>
      <c r="F233" s="172" t="s">
        <v>89</v>
      </c>
      <c r="G233" s="172" t="s">
        <v>84</v>
      </c>
      <c r="H233" s="177">
        <v>1</v>
      </c>
      <c r="I233" s="178">
        <v>0</v>
      </c>
      <c r="J233" s="176">
        <v>46053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-8.6999999999999993</v>
      </c>
    </row>
    <row r="234" spans="1:16" ht="19.5" hidden="1" customHeight="1">
      <c r="A234" s="172" t="s">
        <v>1452</v>
      </c>
      <c r="B234" s="176">
        <v>46056</v>
      </c>
      <c r="C234" s="172" t="s">
        <v>92</v>
      </c>
      <c r="D234" s="172" t="s">
        <v>96</v>
      </c>
      <c r="E234" s="172" t="s">
        <v>42</v>
      </c>
      <c r="F234" s="172" t="s">
        <v>89</v>
      </c>
      <c r="G234" s="172" t="s">
        <v>84</v>
      </c>
      <c r="H234" s="177">
        <v>1</v>
      </c>
      <c r="I234" s="178">
        <v>0</v>
      </c>
      <c r="J234" s="176">
        <v>46053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0</v>
      </c>
    </row>
    <row r="235" spans="1:16" ht="19.5" hidden="1" customHeight="1">
      <c r="A235" s="172" t="s">
        <v>1452</v>
      </c>
      <c r="B235" s="176">
        <v>46056</v>
      </c>
      <c r="C235" s="172" t="s">
        <v>92</v>
      </c>
      <c r="D235" s="172" t="s">
        <v>97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0</v>
      </c>
      <c r="J235" s="176">
        <v>46053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-46.77</v>
      </c>
    </row>
    <row r="236" spans="1:16" ht="19.5" hidden="1" customHeight="1">
      <c r="A236" s="172" t="s">
        <v>1452</v>
      </c>
      <c r="B236" s="176">
        <v>46056</v>
      </c>
      <c r="C236" s="172" t="s">
        <v>81</v>
      </c>
      <c r="D236" s="172" t="s">
        <v>98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0</v>
      </c>
      <c r="J236" s="176">
        <v>46053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-15</v>
      </c>
    </row>
    <row r="237" spans="1:16" ht="19.5" hidden="1" customHeight="1">
      <c r="A237" s="172" t="s">
        <v>1453</v>
      </c>
      <c r="B237" s="176">
        <v>46056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0</v>
      </c>
      <c r="J237" s="176">
        <v>46053</v>
      </c>
      <c r="K237" s="172" t="s">
        <v>93</v>
      </c>
      <c r="L237" s="172" t="s">
        <v>94</v>
      </c>
      <c r="M237" s="179">
        <v>0</v>
      </c>
      <c r="N237" s="177"/>
      <c r="O237" s="177">
        <v>44</v>
      </c>
      <c r="P237" s="180">
        <v>-56.94</v>
      </c>
    </row>
    <row r="238" spans="1:16" ht="19.5" hidden="1" customHeight="1">
      <c r="A238" s="172" t="s">
        <v>1453</v>
      </c>
      <c r="B238" s="176">
        <v>46056</v>
      </c>
      <c r="C238" s="172" t="s">
        <v>81</v>
      </c>
      <c r="D238" s="172" t="s">
        <v>95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0</v>
      </c>
      <c r="J238" s="176">
        <v>46053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-9.01</v>
      </c>
    </row>
    <row r="239" spans="1:16" ht="19.5" hidden="1" customHeight="1">
      <c r="A239" s="172" t="s">
        <v>1453</v>
      </c>
      <c r="B239" s="176">
        <v>46056</v>
      </c>
      <c r="C239" s="172" t="s">
        <v>92</v>
      </c>
      <c r="D239" s="172" t="s">
        <v>96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0</v>
      </c>
      <c r="J239" s="176">
        <v>46053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0</v>
      </c>
    </row>
    <row r="240" spans="1:16" ht="19.5" hidden="1" customHeight="1">
      <c r="A240" s="172" t="s">
        <v>1453</v>
      </c>
      <c r="B240" s="176">
        <v>46056</v>
      </c>
      <c r="C240" s="172" t="s">
        <v>92</v>
      </c>
      <c r="D240" s="172" t="s">
        <v>97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0</v>
      </c>
      <c r="J240" s="176">
        <v>46053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-56.94</v>
      </c>
    </row>
    <row r="241" spans="1:16" ht="19.5" hidden="1" customHeight="1">
      <c r="A241" s="172" t="s">
        <v>1453</v>
      </c>
      <c r="B241" s="176">
        <v>46056</v>
      </c>
      <c r="C241" s="172" t="s">
        <v>81</v>
      </c>
      <c r="D241" s="172" t="s">
        <v>98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46053</v>
      </c>
      <c r="K241" s="172" t="s">
        <v>93</v>
      </c>
      <c r="L241" s="172" t="s">
        <v>94</v>
      </c>
      <c r="M241" s="179">
        <v>0</v>
      </c>
      <c r="N241" s="177"/>
      <c r="O241" s="177"/>
      <c r="P241" s="180">
        <v>-15</v>
      </c>
    </row>
    <row r="242" spans="1:16" ht="19.5" hidden="1" customHeight="1">
      <c r="A242" s="172" t="s">
        <v>1454</v>
      </c>
      <c r="B242" s="176">
        <v>46056</v>
      </c>
      <c r="C242" s="172" t="s">
        <v>92</v>
      </c>
      <c r="D242" s="172" t="s">
        <v>24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46036</v>
      </c>
      <c r="K242" s="172" t="s">
        <v>93</v>
      </c>
      <c r="L242" s="172" t="s">
        <v>94</v>
      </c>
      <c r="M242" s="179">
        <v>0.43</v>
      </c>
      <c r="N242" s="177"/>
      <c r="O242" s="177">
        <v>45</v>
      </c>
      <c r="P242" s="180">
        <v>-135.38999999999999</v>
      </c>
    </row>
    <row r="243" spans="1:16" ht="19.5" hidden="1" customHeight="1">
      <c r="A243" s="172" t="s">
        <v>1454</v>
      </c>
      <c r="B243" s="176">
        <v>46056</v>
      </c>
      <c r="C243" s="172" t="s">
        <v>100</v>
      </c>
      <c r="D243" s="172" t="s">
        <v>101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700</v>
      </c>
    </row>
    <row r="244" spans="1:16" ht="19.5" hidden="1" customHeight="1">
      <c r="A244" s="172" t="s">
        <v>1454</v>
      </c>
      <c r="B244" s="176">
        <v>46056</v>
      </c>
      <c r="C244" s="172" t="s">
        <v>100</v>
      </c>
      <c r="D244" s="172" t="s">
        <v>102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hidden="1" customHeight="1">
      <c r="A245" s="172" t="s">
        <v>1454</v>
      </c>
      <c r="B245" s="176">
        <v>46056</v>
      </c>
      <c r="C245" s="172" t="s">
        <v>100</v>
      </c>
      <c r="D245" s="172" t="s">
        <v>103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1050</v>
      </c>
    </row>
    <row r="246" spans="1:16" ht="19.5" hidden="1" customHeight="1">
      <c r="A246" s="172" t="s">
        <v>1454</v>
      </c>
      <c r="B246" s="176">
        <v>46056</v>
      </c>
      <c r="C246" s="172" t="s">
        <v>104</v>
      </c>
      <c r="D246" s="172" t="s">
        <v>105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46036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-752.5</v>
      </c>
    </row>
    <row r="247" spans="1:16" ht="19.5" hidden="1" customHeight="1">
      <c r="A247" s="172" t="s">
        <v>1455</v>
      </c>
      <c r="B247" s="176">
        <v>46056</v>
      </c>
      <c r="C247" s="172" t="s">
        <v>92</v>
      </c>
      <c r="D247" s="172" t="s">
        <v>24</v>
      </c>
      <c r="E247" s="172" t="s">
        <v>41</v>
      </c>
      <c r="F247" s="172" t="s">
        <v>83</v>
      </c>
      <c r="G247" s="172" t="s">
        <v>84</v>
      </c>
      <c r="H247" s="177">
        <v>1</v>
      </c>
      <c r="I247" s="178">
        <v>1750</v>
      </c>
      <c r="J247" s="176">
        <v>46050</v>
      </c>
      <c r="K247" s="172" t="s">
        <v>93</v>
      </c>
      <c r="L247" s="172" t="s">
        <v>94</v>
      </c>
      <c r="M247" s="179">
        <v>0.43</v>
      </c>
      <c r="N247" s="177"/>
      <c r="O247" s="177">
        <v>44</v>
      </c>
      <c r="P247" s="180">
        <v>-131.37</v>
      </c>
    </row>
    <row r="248" spans="1:16" ht="19.5" hidden="1" customHeight="1">
      <c r="A248" s="172" t="s">
        <v>1455</v>
      </c>
      <c r="B248" s="176">
        <v>46056</v>
      </c>
      <c r="C248" s="172" t="s">
        <v>100</v>
      </c>
      <c r="D248" s="172" t="s">
        <v>101</v>
      </c>
      <c r="E248" s="172" t="s">
        <v>41</v>
      </c>
      <c r="F248" s="172" t="s">
        <v>83</v>
      </c>
      <c r="G248" s="172" t="s">
        <v>84</v>
      </c>
      <c r="H248" s="177">
        <v>1</v>
      </c>
      <c r="I248" s="178">
        <v>1750</v>
      </c>
      <c r="J248" s="176">
        <v>46050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646.66999999999996</v>
      </c>
    </row>
    <row r="249" spans="1:16" ht="19.5" hidden="1" customHeight="1">
      <c r="A249" s="172" t="s">
        <v>1455</v>
      </c>
      <c r="B249" s="176">
        <v>46056</v>
      </c>
      <c r="C249" s="172" t="s">
        <v>100</v>
      </c>
      <c r="D249" s="172" t="s">
        <v>102</v>
      </c>
      <c r="E249" s="172" t="s">
        <v>41</v>
      </c>
      <c r="F249" s="172" t="s">
        <v>83</v>
      </c>
      <c r="G249" s="172" t="s">
        <v>84</v>
      </c>
      <c r="H249" s="177">
        <v>1</v>
      </c>
      <c r="I249" s="178">
        <v>1750</v>
      </c>
      <c r="J249" s="176">
        <v>46050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6.47</v>
      </c>
    </row>
    <row r="250" spans="1:16" ht="19.5" hidden="1" customHeight="1">
      <c r="A250" s="172" t="s">
        <v>1455</v>
      </c>
      <c r="B250" s="176">
        <v>46056</v>
      </c>
      <c r="C250" s="172" t="s">
        <v>100</v>
      </c>
      <c r="D250" s="172" t="s">
        <v>103</v>
      </c>
      <c r="E250" s="172" t="s">
        <v>41</v>
      </c>
      <c r="F250" s="172" t="s">
        <v>83</v>
      </c>
      <c r="G250" s="172" t="s">
        <v>84</v>
      </c>
      <c r="H250" s="177">
        <v>1</v>
      </c>
      <c r="I250" s="178">
        <v>1750</v>
      </c>
      <c r="J250" s="176">
        <v>46050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1096.8599999999999</v>
      </c>
    </row>
    <row r="251" spans="1:16" ht="19.5" hidden="1" customHeight="1">
      <c r="A251" s="172" t="s">
        <v>1455</v>
      </c>
      <c r="B251" s="176">
        <v>46056</v>
      </c>
      <c r="C251" s="172" t="s">
        <v>104</v>
      </c>
      <c r="D251" s="172" t="s">
        <v>105</v>
      </c>
      <c r="E251" s="172" t="s">
        <v>41</v>
      </c>
      <c r="F251" s="172" t="s">
        <v>83</v>
      </c>
      <c r="G251" s="172" t="s">
        <v>84</v>
      </c>
      <c r="H251" s="177">
        <v>1</v>
      </c>
      <c r="I251" s="178">
        <v>1750</v>
      </c>
      <c r="J251" s="176">
        <v>46050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-752.5</v>
      </c>
    </row>
    <row r="252" spans="1:16" ht="19.5" hidden="1" customHeight="1">
      <c r="A252" s="172" t="s">
        <v>1455</v>
      </c>
      <c r="B252" s="176">
        <v>46056</v>
      </c>
      <c r="C252" s="172" t="s">
        <v>81</v>
      </c>
      <c r="D252" s="172" t="s">
        <v>95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46050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-25</v>
      </c>
    </row>
    <row r="253" spans="1:16" ht="19.5" hidden="1" customHeight="1">
      <c r="A253" s="172" t="s">
        <v>1456</v>
      </c>
      <c r="B253" s="176">
        <v>46056</v>
      </c>
      <c r="C253" s="172" t="s">
        <v>81</v>
      </c>
      <c r="D253" s="172" t="s">
        <v>82</v>
      </c>
      <c r="E253" s="172" t="s">
        <v>39</v>
      </c>
      <c r="F253" s="172" t="s">
        <v>117</v>
      </c>
      <c r="G253" s="172" t="s">
        <v>84</v>
      </c>
      <c r="H253" s="177">
        <v>1</v>
      </c>
      <c r="I253" s="178">
        <v>0</v>
      </c>
      <c r="J253" s="176">
        <v>46056</v>
      </c>
      <c r="K253" s="172" t="s">
        <v>85</v>
      </c>
      <c r="L253" s="172" t="s">
        <v>85</v>
      </c>
      <c r="M253" s="179">
        <v>0</v>
      </c>
      <c r="N253" s="177"/>
      <c r="O253" s="177"/>
      <c r="P253" s="180">
        <v>-24.02</v>
      </c>
    </row>
    <row r="254" spans="1:16" ht="19.5" hidden="1" customHeight="1">
      <c r="A254" s="172" t="s">
        <v>1456</v>
      </c>
      <c r="B254" s="176">
        <v>46056</v>
      </c>
      <c r="C254" s="172" t="s">
        <v>81</v>
      </c>
      <c r="D254" s="172" t="s">
        <v>82</v>
      </c>
      <c r="E254" s="172" t="s">
        <v>39</v>
      </c>
      <c r="F254" s="172" t="s">
        <v>117</v>
      </c>
      <c r="G254" s="172" t="s">
        <v>84</v>
      </c>
      <c r="H254" s="177">
        <v>1</v>
      </c>
      <c r="I254" s="178">
        <v>0</v>
      </c>
      <c r="J254" s="176">
        <v>46056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24.02</v>
      </c>
    </row>
    <row r="255" spans="1:16" ht="19.5" hidden="1" customHeight="1">
      <c r="A255" s="172" t="s">
        <v>1457</v>
      </c>
      <c r="B255" s="176">
        <v>46056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0</v>
      </c>
      <c r="J255" s="176">
        <v>46047</v>
      </c>
      <c r="K255" s="172" t="s">
        <v>93</v>
      </c>
      <c r="L255" s="172" t="s">
        <v>94</v>
      </c>
      <c r="M255" s="179">
        <v>0</v>
      </c>
      <c r="N255" s="177"/>
      <c r="O255" s="177">
        <v>41</v>
      </c>
      <c r="P255" s="180">
        <v>-46.77</v>
      </c>
    </row>
    <row r="256" spans="1:16" ht="19.5" hidden="1" customHeight="1">
      <c r="A256" s="172" t="s">
        <v>1457</v>
      </c>
      <c r="B256" s="176">
        <v>46056</v>
      </c>
      <c r="C256" s="172" t="s">
        <v>81</v>
      </c>
      <c r="D256" s="172" t="s">
        <v>95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0</v>
      </c>
      <c r="J256" s="176">
        <v>46047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-13.68</v>
      </c>
    </row>
    <row r="257" spans="1:16" ht="19.5" hidden="1" customHeight="1">
      <c r="A257" s="172" t="s">
        <v>85</v>
      </c>
      <c r="B257" s="176">
        <v>46056</v>
      </c>
      <c r="C257" s="172" t="s">
        <v>109</v>
      </c>
      <c r="D257" s="172" t="s">
        <v>110</v>
      </c>
      <c r="E257" s="172" t="s">
        <v>85</v>
      </c>
      <c r="F257" s="172" t="s">
        <v>85</v>
      </c>
      <c r="G257" s="172" t="s">
        <v>1458</v>
      </c>
      <c r="H257" s="177">
        <v>0</v>
      </c>
      <c r="I257" s="178">
        <v>0</v>
      </c>
      <c r="J257" s="176">
        <v>46056</v>
      </c>
      <c r="K257" s="172" t="s">
        <v>85</v>
      </c>
      <c r="L257" s="172" t="s">
        <v>85</v>
      </c>
      <c r="M257" s="179">
        <v>0</v>
      </c>
      <c r="N257" s="177"/>
      <c r="O257" s="177"/>
      <c r="P257" s="180">
        <v>-150</v>
      </c>
    </row>
    <row r="258" spans="1:16" ht="19.5" hidden="1" customHeight="1">
      <c r="A258" s="172" t="s">
        <v>1457</v>
      </c>
      <c r="B258" s="176">
        <v>46056</v>
      </c>
      <c r="C258" s="172" t="s">
        <v>92</v>
      </c>
      <c r="D258" s="172" t="s">
        <v>96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46047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0</v>
      </c>
    </row>
    <row r="259" spans="1:16" ht="19.5" hidden="1" customHeight="1">
      <c r="A259" s="172" t="s">
        <v>1457</v>
      </c>
      <c r="B259" s="176">
        <v>46056</v>
      </c>
      <c r="C259" s="172" t="s">
        <v>92</v>
      </c>
      <c r="D259" s="172" t="s">
        <v>97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46047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-46.77</v>
      </c>
    </row>
    <row r="260" spans="1:16" ht="19.5" hidden="1" customHeight="1">
      <c r="A260" s="172" t="s">
        <v>1457</v>
      </c>
      <c r="B260" s="176">
        <v>46056</v>
      </c>
      <c r="C260" s="172" t="s">
        <v>81</v>
      </c>
      <c r="D260" s="172" t="s">
        <v>98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46047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-15</v>
      </c>
    </row>
    <row r="261" spans="1:16" ht="19.5" hidden="1" customHeight="1">
      <c r="A261" s="172" t="s">
        <v>1459</v>
      </c>
      <c r="B261" s="176">
        <v>46056</v>
      </c>
      <c r="C261" s="172" t="s">
        <v>92</v>
      </c>
      <c r="D261" s="172" t="s">
        <v>24</v>
      </c>
      <c r="E261" s="172" t="s">
        <v>39</v>
      </c>
      <c r="F261" s="172" t="s">
        <v>117</v>
      </c>
      <c r="G261" s="172" t="s">
        <v>84</v>
      </c>
      <c r="H261" s="177">
        <v>1</v>
      </c>
      <c r="I261" s="178">
        <v>1602</v>
      </c>
      <c r="J261" s="176">
        <v>46053</v>
      </c>
      <c r="K261" s="172" t="s">
        <v>93</v>
      </c>
      <c r="L261" s="172" t="s">
        <v>94</v>
      </c>
      <c r="M261" s="179">
        <v>0.43</v>
      </c>
      <c r="N261" s="177"/>
      <c r="O261" s="177">
        <v>44</v>
      </c>
      <c r="P261" s="180">
        <v>-126.7</v>
      </c>
    </row>
    <row r="262" spans="1:16" ht="19.5" hidden="1" customHeight="1">
      <c r="A262" s="172" t="s">
        <v>1459</v>
      </c>
      <c r="B262" s="176">
        <v>46056</v>
      </c>
      <c r="C262" s="172" t="s">
        <v>100</v>
      </c>
      <c r="D262" s="172" t="s">
        <v>101</v>
      </c>
      <c r="E262" s="172" t="s">
        <v>39</v>
      </c>
      <c r="F262" s="172" t="s">
        <v>117</v>
      </c>
      <c r="G262" s="172" t="s">
        <v>84</v>
      </c>
      <c r="H262" s="177">
        <v>1</v>
      </c>
      <c r="I262" s="178">
        <v>1602</v>
      </c>
      <c r="J262" s="176">
        <v>46053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861.22</v>
      </c>
    </row>
    <row r="263" spans="1:16" ht="19.5" hidden="1" customHeight="1">
      <c r="A263" s="172" t="s">
        <v>1459</v>
      </c>
      <c r="B263" s="176">
        <v>46056</v>
      </c>
      <c r="C263" s="172" t="s">
        <v>100</v>
      </c>
      <c r="D263" s="172" t="s">
        <v>102</v>
      </c>
      <c r="E263" s="172" t="s">
        <v>39</v>
      </c>
      <c r="F263" s="172" t="s">
        <v>117</v>
      </c>
      <c r="G263" s="172" t="s">
        <v>84</v>
      </c>
      <c r="H263" s="177">
        <v>1</v>
      </c>
      <c r="I263" s="178">
        <v>1602</v>
      </c>
      <c r="J263" s="176">
        <v>46053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8.61</v>
      </c>
    </row>
    <row r="264" spans="1:16" ht="19.5" hidden="1" customHeight="1">
      <c r="A264" s="172" t="s">
        <v>1459</v>
      </c>
      <c r="B264" s="176">
        <v>46056</v>
      </c>
      <c r="C264" s="172" t="s">
        <v>100</v>
      </c>
      <c r="D264" s="172" t="s">
        <v>103</v>
      </c>
      <c r="E264" s="172" t="s">
        <v>39</v>
      </c>
      <c r="F264" s="172" t="s">
        <v>117</v>
      </c>
      <c r="G264" s="172" t="s">
        <v>84</v>
      </c>
      <c r="H264" s="177">
        <v>1</v>
      </c>
      <c r="I264" s="178">
        <v>1602</v>
      </c>
      <c r="J264" s="176">
        <v>46053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732.17</v>
      </c>
    </row>
    <row r="265" spans="1:16" ht="19.5" hidden="1" customHeight="1">
      <c r="A265" s="172" t="s">
        <v>1459</v>
      </c>
      <c r="B265" s="176">
        <v>46056</v>
      </c>
      <c r="C265" s="172" t="s">
        <v>104</v>
      </c>
      <c r="D265" s="172" t="s">
        <v>105</v>
      </c>
      <c r="E265" s="172" t="s">
        <v>39</v>
      </c>
      <c r="F265" s="172" t="s">
        <v>117</v>
      </c>
      <c r="G265" s="172" t="s">
        <v>84</v>
      </c>
      <c r="H265" s="177">
        <v>1</v>
      </c>
      <c r="I265" s="178">
        <v>1602</v>
      </c>
      <c r="J265" s="176">
        <v>46053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-688.86</v>
      </c>
    </row>
    <row r="266" spans="1:16" ht="19.5" hidden="1" customHeight="1">
      <c r="A266" s="172" t="s">
        <v>1459</v>
      </c>
      <c r="B266" s="176">
        <v>46056</v>
      </c>
      <c r="C266" s="172" t="s">
        <v>81</v>
      </c>
      <c r="D266" s="172" t="s">
        <v>95</v>
      </c>
      <c r="E266" s="172" t="s">
        <v>39</v>
      </c>
      <c r="F266" s="172" t="s">
        <v>117</v>
      </c>
      <c r="G266" s="172" t="s">
        <v>84</v>
      </c>
      <c r="H266" s="177">
        <v>1</v>
      </c>
      <c r="I266" s="178">
        <v>1602</v>
      </c>
      <c r="J266" s="176">
        <v>46053</v>
      </c>
      <c r="K266" s="172" t="s">
        <v>93</v>
      </c>
      <c r="L266" s="172" t="s">
        <v>94</v>
      </c>
      <c r="M266" s="179">
        <v>0.43</v>
      </c>
      <c r="N266" s="177"/>
      <c r="O266" s="177"/>
      <c r="P266" s="180">
        <v>-7.76</v>
      </c>
    </row>
    <row r="267" spans="1:16" ht="19.5" hidden="1" customHeight="1">
      <c r="A267" s="172" t="s">
        <v>1459</v>
      </c>
      <c r="B267" s="176">
        <v>46056</v>
      </c>
      <c r="C267" s="172" t="s">
        <v>81</v>
      </c>
      <c r="D267" s="172" t="s">
        <v>82</v>
      </c>
      <c r="E267" s="172" t="s">
        <v>39</v>
      </c>
      <c r="F267" s="172" t="s">
        <v>117</v>
      </c>
      <c r="G267" s="172" t="s">
        <v>84</v>
      </c>
      <c r="H267" s="177">
        <v>1</v>
      </c>
      <c r="I267" s="178">
        <v>0</v>
      </c>
      <c r="J267" s="176">
        <v>46053</v>
      </c>
      <c r="K267" s="172" t="s">
        <v>85</v>
      </c>
      <c r="L267" s="172" t="s">
        <v>85</v>
      </c>
      <c r="M267" s="179">
        <v>0</v>
      </c>
      <c r="N267" s="177"/>
      <c r="O267" s="177"/>
      <c r="P267" s="180">
        <v>-16.36</v>
      </c>
    </row>
    <row r="268" spans="1:16" ht="19.5" hidden="1" customHeight="1">
      <c r="A268" s="172" t="s">
        <v>1460</v>
      </c>
      <c r="B268" s="176">
        <v>46056</v>
      </c>
      <c r="C268" s="172" t="s">
        <v>92</v>
      </c>
      <c r="D268" s="172" t="s">
        <v>24</v>
      </c>
      <c r="E268" s="172" t="s">
        <v>53</v>
      </c>
      <c r="F268" s="172" t="s">
        <v>120</v>
      </c>
      <c r="G268" s="172" t="s">
        <v>84</v>
      </c>
      <c r="H268" s="177">
        <v>1</v>
      </c>
      <c r="I268" s="178">
        <v>1845</v>
      </c>
      <c r="J268" s="176">
        <v>46042</v>
      </c>
      <c r="K268" s="172" t="s">
        <v>93</v>
      </c>
      <c r="L268" s="172" t="s">
        <v>94</v>
      </c>
      <c r="M268" s="179">
        <v>0.43</v>
      </c>
      <c r="N268" s="177"/>
      <c r="O268" s="177">
        <v>43</v>
      </c>
      <c r="P268" s="180">
        <v>-144.94999999999999</v>
      </c>
    </row>
    <row r="269" spans="1:16" ht="19.5" hidden="1" customHeight="1">
      <c r="A269" s="172" t="s">
        <v>1460</v>
      </c>
      <c r="B269" s="176">
        <v>46056</v>
      </c>
      <c r="C269" s="172" t="s">
        <v>100</v>
      </c>
      <c r="D269" s="172" t="s">
        <v>101</v>
      </c>
      <c r="E269" s="172" t="s">
        <v>53</v>
      </c>
      <c r="F269" s="172" t="s">
        <v>120</v>
      </c>
      <c r="G269" s="172" t="s">
        <v>84</v>
      </c>
      <c r="H269" s="177">
        <v>1</v>
      </c>
      <c r="I269" s="178">
        <v>1845</v>
      </c>
      <c r="J269" s="176">
        <v>46042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707.62</v>
      </c>
    </row>
    <row r="270" spans="1:16" ht="19.5" hidden="1" customHeight="1">
      <c r="A270" s="172" t="s">
        <v>1460</v>
      </c>
      <c r="B270" s="176">
        <v>46056</v>
      </c>
      <c r="C270" s="172" t="s">
        <v>100</v>
      </c>
      <c r="D270" s="172" t="s">
        <v>102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1845</v>
      </c>
      <c r="J270" s="176">
        <v>46042</v>
      </c>
      <c r="K270" s="172" t="s">
        <v>93</v>
      </c>
      <c r="L270" s="172" t="s">
        <v>94</v>
      </c>
      <c r="M270" s="179">
        <v>0</v>
      </c>
      <c r="N270" s="177"/>
      <c r="O270" s="177"/>
      <c r="P270" s="180">
        <v>0</v>
      </c>
    </row>
    <row r="271" spans="1:16" ht="19.5" hidden="1" customHeight="1">
      <c r="A271" s="172" t="s">
        <v>1460</v>
      </c>
      <c r="B271" s="176">
        <v>46056</v>
      </c>
      <c r="C271" s="172" t="s">
        <v>100</v>
      </c>
      <c r="D271" s="172" t="s">
        <v>103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1845</v>
      </c>
      <c r="J271" s="176">
        <v>46042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1137.3800000000001</v>
      </c>
    </row>
    <row r="272" spans="1:16" ht="19.5" hidden="1" customHeight="1">
      <c r="A272" s="172" t="s">
        <v>1460</v>
      </c>
      <c r="B272" s="176">
        <v>46056</v>
      </c>
      <c r="C272" s="172" t="s">
        <v>104</v>
      </c>
      <c r="D272" s="172" t="s">
        <v>105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1845</v>
      </c>
      <c r="J272" s="176">
        <v>46042</v>
      </c>
      <c r="K272" s="172" t="s">
        <v>93</v>
      </c>
      <c r="L272" s="172" t="s">
        <v>94</v>
      </c>
      <c r="M272" s="179">
        <v>0.43</v>
      </c>
      <c r="N272" s="177"/>
      <c r="O272" s="177"/>
      <c r="P272" s="180">
        <v>-793.35</v>
      </c>
    </row>
    <row r="273" spans="1:16" ht="19.5" hidden="1" customHeight="1">
      <c r="A273" s="172" t="s">
        <v>1461</v>
      </c>
      <c r="B273" s="176">
        <v>46056</v>
      </c>
      <c r="C273" s="172" t="s">
        <v>92</v>
      </c>
      <c r="D273" s="172" t="s">
        <v>24</v>
      </c>
      <c r="E273" s="172" t="s">
        <v>52</v>
      </c>
      <c r="F273" s="172" t="s">
        <v>90</v>
      </c>
      <c r="G273" s="172" t="s">
        <v>84</v>
      </c>
      <c r="H273" s="177">
        <v>1</v>
      </c>
      <c r="I273" s="178">
        <v>1800</v>
      </c>
      <c r="J273" s="176">
        <v>46053</v>
      </c>
      <c r="K273" s="172" t="s">
        <v>93</v>
      </c>
      <c r="L273" s="172" t="s">
        <v>94</v>
      </c>
      <c r="M273" s="179">
        <v>0.43</v>
      </c>
      <c r="N273" s="177"/>
      <c r="O273" s="177">
        <v>44</v>
      </c>
      <c r="P273" s="180">
        <v>-149.51</v>
      </c>
    </row>
    <row r="274" spans="1:16" ht="19.5" hidden="1" customHeight="1">
      <c r="A274" s="172" t="s">
        <v>1461</v>
      </c>
      <c r="B274" s="176">
        <v>46056</v>
      </c>
      <c r="C274" s="172" t="s">
        <v>100</v>
      </c>
      <c r="D274" s="172" t="s">
        <v>101</v>
      </c>
      <c r="E274" s="172" t="s">
        <v>52</v>
      </c>
      <c r="F274" s="172" t="s">
        <v>90</v>
      </c>
      <c r="G274" s="172" t="s">
        <v>84</v>
      </c>
      <c r="H274" s="177">
        <v>1</v>
      </c>
      <c r="I274" s="178">
        <v>1800</v>
      </c>
      <c r="J274" s="176">
        <v>46053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627.62</v>
      </c>
    </row>
    <row r="275" spans="1:16" ht="19.5" hidden="1" customHeight="1">
      <c r="A275" s="172" t="s">
        <v>1461</v>
      </c>
      <c r="B275" s="176">
        <v>46056</v>
      </c>
      <c r="C275" s="172" t="s">
        <v>100</v>
      </c>
      <c r="D275" s="172" t="s">
        <v>102</v>
      </c>
      <c r="E275" s="172" t="s">
        <v>52</v>
      </c>
      <c r="F275" s="172" t="s">
        <v>90</v>
      </c>
      <c r="G275" s="172" t="s">
        <v>84</v>
      </c>
      <c r="H275" s="177">
        <v>1</v>
      </c>
      <c r="I275" s="178">
        <v>1800</v>
      </c>
      <c r="J275" s="176">
        <v>46053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6.28</v>
      </c>
    </row>
    <row r="276" spans="1:16" ht="19.5" hidden="1" customHeight="1">
      <c r="A276" s="172" t="s">
        <v>1461</v>
      </c>
      <c r="B276" s="176">
        <v>46056</v>
      </c>
      <c r="C276" s="172" t="s">
        <v>100</v>
      </c>
      <c r="D276" s="172" t="s">
        <v>103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1800</v>
      </c>
      <c r="J276" s="176">
        <v>46053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1166.0999999999999</v>
      </c>
    </row>
    <row r="277" spans="1:16" ht="19.5" hidden="1" customHeight="1">
      <c r="A277" s="172" t="s">
        <v>1461</v>
      </c>
      <c r="B277" s="176">
        <v>46056</v>
      </c>
      <c r="C277" s="172" t="s">
        <v>104</v>
      </c>
      <c r="D277" s="172" t="s">
        <v>105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1800</v>
      </c>
      <c r="J277" s="176">
        <v>46053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-774</v>
      </c>
    </row>
    <row r="278" spans="1:16" ht="19.5" hidden="1" customHeight="1">
      <c r="A278" s="172" t="s">
        <v>1461</v>
      </c>
      <c r="B278" s="176">
        <v>46056</v>
      </c>
      <c r="C278" s="172" t="s">
        <v>81</v>
      </c>
      <c r="D278" s="172" t="s">
        <v>95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1800</v>
      </c>
      <c r="J278" s="176">
        <v>46053</v>
      </c>
      <c r="K278" s="172" t="s">
        <v>93</v>
      </c>
      <c r="L278" s="172" t="s">
        <v>94</v>
      </c>
      <c r="M278" s="179">
        <v>0.43</v>
      </c>
      <c r="N278" s="177"/>
      <c r="O278" s="177"/>
      <c r="P278" s="180">
        <v>-25</v>
      </c>
    </row>
    <row r="279" spans="1:16" ht="19.5" hidden="1" customHeight="1">
      <c r="A279" s="172" t="s">
        <v>1461</v>
      </c>
      <c r="B279" s="176">
        <v>46056</v>
      </c>
      <c r="C279" s="172" t="s">
        <v>81</v>
      </c>
      <c r="D279" s="172" t="s">
        <v>82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46053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-11.92</v>
      </c>
    </row>
    <row r="280" spans="1:16" ht="19.5" hidden="1" customHeight="1">
      <c r="A280" s="172" t="s">
        <v>1462</v>
      </c>
      <c r="B280" s="176">
        <v>46056</v>
      </c>
      <c r="C280" s="172" t="s">
        <v>92</v>
      </c>
      <c r="D280" s="172" t="s">
        <v>24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1812</v>
      </c>
      <c r="J280" s="176">
        <v>46054</v>
      </c>
      <c r="K280" s="172" t="s">
        <v>93</v>
      </c>
      <c r="L280" s="172" t="s">
        <v>94</v>
      </c>
      <c r="M280" s="179">
        <v>0.43</v>
      </c>
      <c r="N280" s="177"/>
      <c r="O280" s="177">
        <v>43</v>
      </c>
      <c r="P280" s="180">
        <v>-145.46</v>
      </c>
    </row>
    <row r="281" spans="1:16" ht="19.5" hidden="1" customHeight="1">
      <c r="A281" s="172" t="s">
        <v>1462</v>
      </c>
      <c r="B281" s="176">
        <v>46056</v>
      </c>
      <c r="C281" s="172" t="s">
        <v>100</v>
      </c>
      <c r="D281" s="172" t="s">
        <v>101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1812</v>
      </c>
      <c r="J281" s="176">
        <v>46054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631.42999999999995</v>
      </c>
    </row>
    <row r="282" spans="1:16" ht="19.5" hidden="1" customHeight="1">
      <c r="A282" s="172" t="s">
        <v>1462</v>
      </c>
      <c r="B282" s="176">
        <v>46056</v>
      </c>
      <c r="C282" s="172" t="s">
        <v>100</v>
      </c>
      <c r="D282" s="172" t="s">
        <v>102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1812</v>
      </c>
      <c r="J282" s="176">
        <v>46054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6.31</v>
      </c>
    </row>
    <row r="283" spans="1:16" ht="19.5" hidden="1" customHeight="1">
      <c r="A283" s="172" t="s">
        <v>1462</v>
      </c>
      <c r="B283" s="176">
        <v>46056</v>
      </c>
      <c r="C283" s="172" t="s">
        <v>100</v>
      </c>
      <c r="D283" s="172" t="s">
        <v>103</v>
      </c>
      <c r="E283" s="172" t="s">
        <v>53</v>
      </c>
      <c r="F283" s="172" t="s">
        <v>120</v>
      </c>
      <c r="G283" s="172" t="s">
        <v>84</v>
      </c>
      <c r="H283" s="177">
        <v>1</v>
      </c>
      <c r="I283" s="178">
        <v>1812</v>
      </c>
      <c r="J283" s="176">
        <v>46054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1174.26</v>
      </c>
    </row>
    <row r="284" spans="1:16" ht="19.5" hidden="1" customHeight="1">
      <c r="A284" s="172" t="s">
        <v>1462</v>
      </c>
      <c r="B284" s="176">
        <v>46056</v>
      </c>
      <c r="C284" s="172" t="s">
        <v>104</v>
      </c>
      <c r="D284" s="172" t="s">
        <v>105</v>
      </c>
      <c r="E284" s="172" t="s">
        <v>53</v>
      </c>
      <c r="F284" s="172" t="s">
        <v>120</v>
      </c>
      <c r="G284" s="172" t="s">
        <v>84</v>
      </c>
      <c r="H284" s="177">
        <v>1</v>
      </c>
      <c r="I284" s="178">
        <v>1812</v>
      </c>
      <c r="J284" s="176">
        <v>46054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-779.16</v>
      </c>
    </row>
    <row r="285" spans="1:16" ht="19.5" hidden="1" customHeight="1">
      <c r="A285" s="172" t="s">
        <v>1462</v>
      </c>
      <c r="B285" s="176">
        <v>46056</v>
      </c>
      <c r="C285" s="172" t="s">
        <v>81</v>
      </c>
      <c r="D285" s="172" t="s">
        <v>95</v>
      </c>
      <c r="E285" s="172" t="s">
        <v>53</v>
      </c>
      <c r="F285" s="172" t="s">
        <v>120</v>
      </c>
      <c r="G285" s="172" t="s">
        <v>84</v>
      </c>
      <c r="H285" s="177">
        <v>1</v>
      </c>
      <c r="I285" s="178">
        <v>1812</v>
      </c>
      <c r="J285" s="176">
        <v>46054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-13.26</v>
      </c>
    </row>
    <row r="286" spans="1:16" ht="19.5" hidden="1" customHeight="1">
      <c r="A286" s="172" t="s">
        <v>1463</v>
      </c>
      <c r="B286" s="176">
        <v>46056</v>
      </c>
      <c r="C286" s="172" t="s">
        <v>81</v>
      </c>
      <c r="D286" s="172" t="s">
        <v>82</v>
      </c>
      <c r="E286" s="172" t="s">
        <v>59</v>
      </c>
      <c r="F286" s="172" t="s">
        <v>1386</v>
      </c>
      <c r="G286" s="172" t="s">
        <v>84</v>
      </c>
      <c r="H286" s="177">
        <v>1</v>
      </c>
      <c r="I286" s="178">
        <v>0</v>
      </c>
      <c r="J286" s="176">
        <v>46056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-17.8</v>
      </c>
    </row>
    <row r="287" spans="1:16" ht="19.5" hidden="1" customHeight="1">
      <c r="A287" s="172" t="s">
        <v>1462</v>
      </c>
      <c r="B287" s="176">
        <v>46056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46054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</v>
      </c>
    </row>
    <row r="288" spans="1:16" ht="19.5" hidden="1" customHeight="1">
      <c r="A288" s="172" t="s">
        <v>1464</v>
      </c>
      <c r="B288" s="176">
        <v>46056</v>
      </c>
      <c r="C288" s="172" t="s">
        <v>92</v>
      </c>
      <c r="D288" s="172" t="s">
        <v>24</v>
      </c>
      <c r="E288" s="172" t="s">
        <v>42</v>
      </c>
      <c r="F288" s="172" t="s">
        <v>89</v>
      </c>
      <c r="G288" s="172" t="s">
        <v>84</v>
      </c>
      <c r="H288" s="177">
        <v>1</v>
      </c>
      <c r="I288" s="178">
        <v>0</v>
      </c>
      <c r="J288" s="176">
        <v>46050</v>
      </c>
      <c r="K288" s="172" t="s">
        <v>93</v>
      </c>
      <c r="L288" s="172" t="s">
        <v>94</v>
      </c>
      <c r="M288" s="179">
        <v>0</v>
      </c>
      <c r="N288" s="177"/>
      <c r="O288" s="177">
        <v>44</v>
      </c>
      <c r="P288" s="180">
        <v>-46.77</v>
      </c>
    </row>
    <row r="289" spans="1:16" ht="19.5" hidden="1" customHeight="1">
      <c r="A289" s="172" t="s">
        <v>1464</v>
      </c>
      <c r="B289" s="176">
        <v>46056</v>
      </c>
      <c r="C289" s="172" t="s">
        <v>81</v>
      </c>
      <c r="D289" s="172" t="s">
        <v>95</v>
      </c>
      <c r="E289" s="172" t="s">
        <v>42</v>
      </c>
      <c r="F289" s="172" t="s">
        <v>89</v>
      </c>
      <c r="G289" s="172" t="s">
        <v>84</v>
      </c>
      <c r="H289" s="177">
        <v>1</v>
      </c>
      <c r="I289" s="178">
        <v>0</v>
      </c>
      <c r="J289" s="176">
        <v>46050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-13.13</v>
      </c>
    </row>
    <row r="290" spans="1:16" ht="19.5" hidden="1" customHeight="1">
      <c r="A290" s="172" t="s">
        <v>1464</v>
      </c>
      <c r="B290" s="176">
        <v>46056</v>
      </c>
      <c r="C290" s="172" t="s">
        <v>92</v>
      </c>
      <c r="D290" s="172" t="s">
        <v>96</v>
      </c>
      <c r="E290" s="172" t="s">
        <v>42</v>
      </c>
      <c r="F290" s="172" t="s">
        <v>89</v>
      </c>
      <c r="G290" s="172" t="s">
        <v>84</v>
      </c>
      <c r="H290" s="177">
        <v>1</v>
      </c>
      <c r="I290" s="178">
        <v>0</v>
      </c>
      <c r="J290" s="176">
        <v>46050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hidden="1" customHeight="1">
      <c r="A291" s="172" t="s">
        <v>1464</v>
      </c>
      <c r="B291" s="176">
        <v>46056</v>
      </c>
      <c r="C291" s="172" t="s">
        <v>92</v>
      </c>
      <c r="D291" s="172" t="s">
        <v>97</v>
      </c>
      <c r="E291" s="172" t="s">
        <v>42</v>
      </c>
      <c r="F291" s="172" t="s">
        <v>89</v>
      </c>
      <c r="G291" s="172" t="s">
        <v>84</v>
      </c>
      <c r="H291" s="177">
        <v>1</v>
      </c>
      <c r="I291" s="178">
        <v>0</v>
      </c>
      <c r="J291" s="176">
        <v>46050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-46.77</v>
      </c>
    </row>
    <row r="292" spans="1:16" ht="19.5" hidden="1" customHeight="1">
      <c r="A292" s="172" t="s">
        <v>1464</v>
      </c>
      <c r="B292" s="176">
        <v>46056</v>
      </c>
      <c r="C292" s="172" t="s">
        <v>81</v>
      </c>
      <c r="D292" s="172" t="s">
        <v>98</v>
      </c>
      <c r="E292" s="172" t="s">
        <v>42</v>
      </c>
      <c r="F292" s="172" t="s">
        <v>89</v>
      </c>
      <c r="G292" s="172" t="s">
        <v>84</v>
      </c>
      <c r="H292" s="177">
        <v>1</v>
      </c>
      <c r="I292" s="178">
        <v>0</v>
      </c>
      <c r="J292" s="176">
        <v>46050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hidden="1" customHeight="1">
      <c r="A293" s="172" t="s">
        <v>1465</v>
      </c>
      <c r="B293" s="176">
        <v>46056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1812</v>
      </c>
      <c r="J293" s="176">
        <v>46054</v>
      </c>
      <c r="K293" s="172" t="s">
        <v>93</v>
      </c>
      <c r="L293" s="172" t="s">
        <v>94</v>
      </c>
      <c r="M293" s="179">
        <v>0.43</v>
      </c>
      <c r="N293" s="177"/>
      <c r="O293" s="177">
        <v>43</v>
      </c>
      <c r="P293" s="180">
        <v>-145.46</v>
      </c>
    </row>
    <row r="294" spans="1:16" ht="19.5" hidden="1" customHeight="1">
      <c r="A294" s="172" t="s">
        <v>1465</v>
      </c>
      <c r="B294" s="176">
        <v>46056</v>
      </c>
      <c r="C294" s="172" t="s">
        <v>100</v>
      </c>
      <c r="D294" s="172" t="s">
        <v>101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1812</v>
      </c>
      <c r="J294" s="176">
        <v>46054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631.42999999999995</v>
      </c>
    </row>
    <row r="295" spans="1:16" ht="19.5" hidden="1" customHeight="1">
      <c r="A295" s="172" t="s">
        <v>1465</v>
      </c>
      <c r="B295" s="176">
        <v>46056</v>
      </c>
      <c r="C295" s="172" t="s">
        <v>100</v>
      </c>
      <c r="D295" s="172" t="s">
        <v>102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1812</v>
      </c>
      <c r="J295" s="176">
        <v>46054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6.31</v>
      </c>
    </row>
    <row r="296" spans="1:16" ht="19.5" hidden="1" customHeight="1">
      <c r="A296" s="172" t="s">
        <v>1465</v>
      </c>
      <c r="B296" s="176">
        <v>46056</v>
      </c>
      <c r="C296" s="172" t="s">
        <v>100</v>
      </c>
      <c r="D296" s="172" t="s">
        <v>103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1812</v>
      </c>
      <c r="J296" s="176">
        <v>46054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1174.26</v>
      </c>
    </row>
    <row r="297" spans="1:16" ht="19.5" hidden="1" customHeight="1">
      <c r="A297" s="172" t="s">
        <v>1465</v>
      </c>
      <c r="B297" s="176">
        <v>46056</v>
      </c>
      <c r="C297" s="172" t="s">
        <v>104</v>
      </c>
      <c r="D297" s="172" t="s">
        <v>105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1812</v>
      </c>
      <c r="J297" s="176">
        <v>46054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-779.16</v>
      </c>
    </row>
    <row r="298" spans="1:16" ht="19.5" hidden="1" customHeight="1">
      <c r="A298" s="172" t="s">
        <v>1466</v>
      </c>
      <c r="B298" s="176">
        <v>46056</v>
      </c>
      <c r="C298" s="172" t="s">
        <v>81</v>
      </c>
      <c r="D298" s="172" t="s">
        <v>82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46056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-5.81</v>
      </c>
    </row>
    <row r="299" spans="1:16" ht="19.5" hidden="1" customHeight="1">
      <c r="A299" s="172" t="s">
        <v>1467</v>
      </c>
      <c r="B299" s="176">
        <v>46056</v>
      </c>
      <c r="C299" s="172" t="s">
        <v>81</v>
      </c>
      <c r="D299" s="172" t="s">
        <v>82</v>
      </c>
      <c r="E299" s="172" t="s">
        <v>55</v>
      </c>
      <c r="F299" s="172" t="s">
        <v>1272</v>
      </c>
      <c r="G299" s="172" t="s">
        <v>84</v>
      </c>
      <c r="H299" s="177">
        <v>1</v>
      </c>
      <c r="I299" s="178">
        <v>0</v>
      </c>
      <c r="J299" s="176">
        <v>46056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-6.71</v>
      </c>
    </row>
    <row r="300" spans="1:16" ht="19.5" hidden="1" customHeight="1">
      <c r="A300" s="172" t="s">
        <v>1468</v>
      </c>
      <c r="B300" s="176">
        <v>46056</v>
      </c>
      <c r="C300" s="172" t="s">
        <v>81</v>
      </c>
      <c r="D300" s="172" t="s">
        <v>82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46056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-7.56</v>
      </c>
    </row>
    <row r="301" spans="1:16" ht="19.5" hidden="1" customHeight="1">
      <c r="A301" s="172" t="s">
        <v>1469</v>
      </c>
      <c r="B301" s="176">
        <v>46056</v>
      </c>
      <c r="C301" s="172" t="s">
        <v>92</v>
      </c>
      <c r="D301" s="172" t="s">
        <v>24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1800</v>
      </c>
      <c r="J301" s="176">
        <v>46054</v>
      </c>
      <c r="K301" s="172" t="s">
        <v>93</v>
      </c>
      <c r="L301" s="172" t="s">
        <v>94</v>
      </c>
      <c r="M301" s="179">
        <v>0.43</v>
      </c>
      <c r="N301" s="177"/>
      <c r="O301" s="177">
        <v>43</v>
      </c>
      <c r="P301" s="180">
        <v>-145.1</v>
      </c>
    </row>
    <row r="302" spans="1:16" ht="19.5" hidden="1" customHeight="1">
      <c r="A302" s="172" t="s">
        <v>1469</v>
      </c>
      <c r="B302" s="176">
        <v>46056</v>
      </c>
      <c r="C302" s="172" t="s">
        <v>100</v>
      </c>
      <c r="D302" s="172" t="s">
        <v>101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1800</v>
      </c>
      <c r="J302" s="176">
        <v>46054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627.62</v>
      </c>
    </row>
    <row r="303" spans="1:16" ht="19.5" hidden="1" customHeight="1">
      <c r="A303" s="172" t="s">
        <v>1469</v>
      </c>
      <c r="B303" s="176">
        <v>46056</v>
      </c>
      <c r="C303" s="172" t="s">
        <v>100</v>
      </c>
      <c r="D303" s="172" t="s">
        <v>102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1800</v>
      </c>
      <c r="J303" s="176">
        <v>46054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6.28</v>
      </c>
    </row>
    <row r="304" spans="1:16" ht="19.5" hidden="1" customHeight="1">
      <c r="A304" s="172" t="s">
        <v>1469</v>
      </c>
      <c r="B304" s="176">
        <v>46056</v>
      </c>
      <c r="C304" s="172" t="s">
        <v>100</v>
      </c>
      <c r="D304" s="172" t="s">
        <v>103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1800</v>
      </c>
      <c r="J304" s="176">
        <v>46054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1166.0999999999999</v>
      </c>
    </row>
    <row r="305" spans="1:16" ht="19.5" hidden="1" customHeight="1">
      <c r="A305" s="172" t="s">
        <v>1469</v>
      </c>
      <c r="B305" s="176">
        <v>46056</v>
      </c>
      <c r="C305" s="172" t="s">
        <v>104</v>
      </c>
      <c r="D305" s="172" t="s">
        <v>105</v>
      </c>
      <c r="E305" s="172" t="s">
        <v>52</v>
      </c>
      <c r="F305" s="172" t="s">
        <v>90</v>
      </c>
      <c r="G305" s="172" t="s">
        <v>84</v>
      </c>
      <c r="H305" s="177">
        <v>1</v>
      </c>
      <c r="I305" s="178">
        <v>1800</v>
      </c>
      <c r="J305" s="176">
        <v>46054</v>
      </c>
      <c r="K305" s="172" t="s">
        <v>93</v>
      </c>
      <c r="L305" s="172" t="s">
        <v>94</v>
      </c>
      <c r="M305" s="179">
        <v>0.43</v>
      </c>
      <c r="N305" s="177"/>
      <c r="O305" s="177"/>
      <c r="P305" s="180">
        <v>-774</v>
      </c>
    </row>
    <row r="306" spans="1:16" ht="19.5" hidden="1" customHeight="1">
      <c r="A306" s="172" t="s">
        <v>1469</v>
      </c>
      <c r="B306" s="176">
        <v>46056</v>
      </c>
      <c r="C306" s="172" t="s">
        <v>81</v>
      </c>
      <c r="D306" s="172" t="s">
        <v>95</v>
      </c>
      <c r="E306" s="172" t="s">
        <v>52</v>
      </c>
      <c r="F306" s="172" t="s">
        <v>90</v>
      </c>
      <c r="G306" s="172" t="s">
        <v>84</v>
      </c>
      <c r="H306" s="177">
        <v>1</v>
      </c>
      <c r="I306" s="178">
        <v>1800</v>
      </c>
      <c r="J306" s="176">
        <v>46054</v>
      </c>
      <c r="K306" s="172" t="s">
        <v>93</v>
      </c>
      <c r="L306" s="172" t="s">
        <v>94</v>
      </c>
      <c r="M306" s="179">
        <v>0.43</v>
      </c>
      <c r="N306" s="177"/>
      <c r="O306" s="177"/>
      <c r="P306" s="180">
        <v>-7.5</v>
      </c>
    </row>
    <row r="307" spans="1:16" ht="19.5" hidden="1" customHeight="1">
      <c r="A307" s="172" t="s">
        <v>1470</v>
      </c>
      <c r="B307" s="176">
        <v>46056</v>
      </c>
      <c r="C307" s="172" t="s">
        <v>92</v>
      </c>
      <c r="D307" s="172" t="s">
        <v>24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1812</v>
      </c>
      <c r="J307" s="176">
        <v>46053</v>
      </c>
      <c r="K307" s="172" t="s">
        <v>93</v>
      </c>
      <c r="L307" s="172" t="s">
        <v>94</v>
      </c>
      <c r="M307" s="179">
        <v>0.43</v>
      </c>
      <c r="N307" s="177"/>
      <c r="O307" s="177">
        <v>44</v>
      </c>
      <c r="P307" s="180">
        <v>-149.88999999999999</v>
      </c>
    </row>
    <row r="308" spans="1:16" ht="19.5" hidden="1" customHeight="1">
      <c r="A308" s="172" t="s">
        <v>1470</v>
      </c>
      <c r="B308" s="176">
        <v>46056</v>
      </c>
      <c r="C308" s="172" t="s">
        <v>100</v>
      </c>
      <c r="D308" s="172" t="s">
        <v>101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1812</v>
      </c>
      <c r="J308" s="176">
        <v>46053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630.83000000000004</v>
      </c>
    </row>
    <row r="309" spans="1:16" ht="19.5" hidden="1" customHeight="1">
      <c r="A309" s="172" t="s">
        <v>1470</v>
      </c>
      <c r="B309" s="176">
        <v>46056</v>
      </c>
      <c r="C309" s="172" t="s">
        <v>100</v>
      </c>
      <c r="D309" s="172" t="s">
        <v>102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1812</v>
      </c>
      <c r="J309" s="176">
        <v>46053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6.31</v>
      </c>
    </row>
    <row r="310" spans="1:16" ht="19.5" hidden="1" customHeight="1">
      <c r="A310" s="172" t="s">
        <v>1470</v>
      </c>
      <c r="B310" s="176">
        <v>46056</v>
      </c>
      <c r="C310" s="172" t="s">
        <v>100</v>
      </c>
      <c r="D310" s="172" t="s">
        <v>103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1812</v>
      </c>
      <c r="J310" s="176">
        <v>46053</v>
      </c>
      <c r="K310" s="172" t="s">
        <v>93</v>
      </c>
      <c r="L310" s="172" t="s">
        <v>94</v>
      </c>
      <c r="M310" s="179">
        <v>0</v>
      </c>
      <c r="N310" s="177"/>
      <c r="O310" s="177"/>
      <c r="P310" s="180">
        <v>1174.8599999999999</v>
      </c>
    </row>
    <row r="311" spans="1:16" ht="19.5" hidden="1" customHeight="1">
      <c r="A311" s="172" t="s">
        <v>1470</v>
      </c>
      <c r="B311" s="176">
        <v>46056</v>
      </c>
      <c r="C311" s="172" t="s">
        <v>104</v>
      </c>
      <c r="D311" s="172" t="s">
        <v>105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1812</v>
      </c>
      <c r="J311" s="176">
        <v>46053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-779.16</v>
      </c>
    </row>
    <row r="312" spans="1:16" ht="19.5" hidden="1" customHeight="1">
      <c r="A312" s="172" t="s">
        <v>1470</v>
      </c>
      <c r="B312" s="176">
        <v>46056</v>
      </c>
      <c r="C312" s="172" t="s">
        <v>81</v>
      </c>
      <c r="D312" s="172" t="s">
        <v>95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1812</v>
      </c>
      <c r="J312" s="176">
        <v>46053</v>
      </c>
      <c r="K312" s="172" t="s">
        <v>93</v>
      </c>
      <c r="L312" s="172" t="s">
        <v>94</v>
      </c>
      <c r="M312" s="179">
        <v>0.43</v>
      </c>
      <c r="N312" s="177"/>
      <c r="O312" s="177"/>
      <c r="P312" s="180">
        <v>-19.18</v>
      </c>
    </row>
    <row r="313" spans="1:16" ht="19.5" hidden="1" customHeight="1">
      <c r="A313" s="172" t="s">
        <v>1471</v>
      </c>
      <c r="B313" s="176">
        <v>46056</v>
      </c>
      <c r="C313" s="172" t="s">
        <v>92</v>
      </c>
      <c r="D313" s="172" t="s">
        <v>24</v>
      </c>
      <c r="E313" s="172" t="s">
        <v>52</v>
      </c>
      <c r="F313" s="172" t="s">
        <v>90</v>
      </c>
      <c r="G313" s="172" t="s">
        <v>84</v>
      </c>
      <c r="H313" s="177">
        <v>1</v>
      </c>
      <c r="I313" s="178">
        <v>0</v>
      </c>
      <c r="J313" s="176">
        <v>46052</v>
      </c>
      <c r="K313" s="172" t="s">
        <v>93</v>
      </c>
      <c r="L313" s="172" t="s">
        <v>94</v>
      </c>
      <c r="M313" s="179">
        <v>0</v>
      </c>
      <c r="N313" s="177"/>
      <c r="O313" s="177">
        <v>44</v>
      </c>
      <c r="P313" s="180">
        <v>-56.94</v>
      </c>
    </row>
    <row r="314" spans="1:16" ht="19.5" hidden="1" customHeight="1">
      <c r="A314" s="172" t="s">
        <v>1471</v>
      </c>
      <c r="B314" s="176">
        <v>46056</v>
      </c>
      <c r="C314" s="172" t="s">
        <v>81</v>
      </c>
      <c r="D314" s="172" t="s">
        <v>95</v>
      </c>
      <c r="E314" s="172" t="s">
        <v>52</v>
      </c>
      <c r="F314" s="172" t="s">
        <v>90</v>
      </c>
      <c r="G314" s="172" t="s">
        <v>84</v>
      </c>
      <c r="H314" s="177">
        <v>1</v>
      </c>
      <c r="I314" s="178">
        <v>0</v>
      </c>
      <c r="J314" s="176">
        <v>46052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-17.23</v>
      </c>
    </row>
    <row r="315" spans="1:16" ht="19.5" hidden="1" customHeight="1">
      <c r="A315" s="172" t="s">
        <v>1472</v>
      </c>
      <c r="B315" s="176">
        <v>46056</v>
      </c>
      <c r="C315" s="172" t="s">
        <v>92</v>
      </c>
      <c r="D315" s="172" t="s">
        <v>24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46052</v>
      </c>
      <c r="K315" s="172" t="s">
        <v>93</v>
      </c>
      <c r="L315" s="172" t="s">
        <v>94</v>
      </c>
      <c r="M315" s="179">
        <v>0</v>
      </c>
      <c r="N315" s="177"/>
      <c r="O315" s="177">
        <v>44</v>
      </c>
      <c r="P315" s="180">
        <v>-56.94</v>
      </c>
    </row>
    <row r="316" spans="1:16" ht="19.5" hidden="1" customHeight="1">
      <c r="A316" s="172" t="s">
        <v>1472</v>
      </c>
      <c r="B316" s="176">
        <v>46056</v>
      </c>
      <c r="C316" s="172" t="s">
        <v>81</v>
      </c>
      <c r="D316" s="172" t="s">
        <v>95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46052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-17.350000000000001</v>
      </c>
    </row>
    <row r="317" spans="1:16" ht="19.5" hidden="1" customHeight="1">
      <c r="A317" s="172" t="s">
        <v>1472</v>
      </c>
      <c r="B317" s="176">
        <v>46056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46052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hidden="1" customHeight="1">
      <c r="A318" s="172" t="s">
        <v>1472</v>
      </c>
      <c r="B318" s="176">
        <v>46056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46052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-56.94</v>
      </c>
    </row>
    <row r="319" spans="1:16" ht="19.5" hidden="1" customHeight="1">
      <c r="A319" s="172" t="s">
        <v>1472</v>
      </c>
      <c r="B319" s="176">
        <v>46056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46052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hidden="1" customHeight="1">
      <c r="A320" s="172" t="s">
        <v>1471</v>
      </c>
      <c r="B320" s="176">
        <v>46056</v>
      </c>
      <c r="C320" s="172" t="s">
        <v>92</v>
      </c>
      <c r="D320" s="172" t="s">
        <v>96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46052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0</v>
      </c>
    </row>
    <row r="321" spans="1:16" ht="19.5" hidden="1" customHeight="1">
      <c r="A321" s="172" t="s">
        <v>1471</v>
      </c>
      <c r="B321" s="176">
        <v>46056</v>
      </c>
      <c r="C321" s="172" t="s">
        <v>92</v>
      </c>
      <c r="D321" s="172" t="s">
        <v>97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46052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-56.94</v>
      </c>
    </row>
    <row r="322" spans="1:16" ht="19.5" hidden="1" customHeight="1">
      <c r="A322" s="172" t="s">
        <v>1471</v>
      </c>
      <c r="B322" s="176">
        <v>46056</v>
      </c>
      <c r="C322" s="172" t="s">
        <v>81</v>
      </c>
      <c r="D322" s="172" t="s">
        <v>98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46052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-15</v>
      </c>
    </row>
    <row r="323" spans="1:16" ht="19.5" hidden="1" customHeight="1">
      <c r="A323" s="172" t="s">
        <v>1473</v>
      </c>
      <c r="B323" s="176">
        <v>46056</v>
      </c>
      <c r="C323" s="172" t="s">
        <v>92</v>
      </c>
      <c r="D323" s="172" t="s">
        <v>24</v>
      </c>
      <c r="E323" s="172" t="s">
        <v>53</v>
      </c>
      <c r="F323" s="172" t="s">
        <v>120</v>
      </c>
      <c r="G323" s="172" t="s">
        <v>84</v>
      </c>
      <c r="H323" s="177">
        <v>1</v>
      </c>
      <c r="I323" s="178">
        <v>1812</v>
      </c>
      <c r="J323" s="176">
        <v>46047</v>
      </c>
      <c r="K323" s="172" t="s">
        <v>93</v>
      </c>
      <c r="L323" s="172" t="s">
        <v>94</v>
      </c>
      <c r="M323" s="179">
        <v>0.43</v>
      </c>
      <c r="N323" s="177"/>
      <c r="O323" s="177">
        <v>41</v>
      </c>
      <c r="P323" s="180">
        <v>-135.16</v>
      </c>
    </row>
    <row r="324" spans="1:16" ht="19.5" hidden="1" customHeight="1">
      <c r="A324" s="172" t="s">
        <v>1473</v>
      </c>
      <c r="B324" s="176">
        <v>46056</v>
      </c>
      <c r="C324" s="172" t="s">
        <v>100</v>
      </c>
      <c r="D324" s="172" t="s">
        <v>101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1812</v>
      </c>
      <c r="J324" s="176">
        <v>46047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692.38</v>
      </c>
    </row>
    <row r="325" spans="1:16" ht="19.5" hidden="1" customHeight="1">
      <c r="A325" s="172" t="s">
        <v>1473</v>
      </c>
      <c r="B325" s="176">
        <v>46056</v>
      </c>
      <c r="C325" s="172" t="s">
        <v>100</v>
      </c>
      <c r="D325" s="172" t="s">
        <v>102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1812</v>
      </c>
      <c r="J325" s="176">
        <v>46047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hidden="1" customHeight="1">
      <c r="A326" s="172" t="s">
        <v>1473</v>
      </c>
      <c r="B326" s="176">
        <v>46056</v>
      </c>
      <c r="C326" s="172" t="s">
        <v>100</v>
      </c>
      <c r="D326" s="172" t="s">
        <v>103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1812</v>
      </c>
      <c r="J326" s="176">
        <v>46047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1119.6199999999999</v>
      </c>
    </row>
    <row r="327" spans="1:16" ht="19.5" hidden="1" customHeight="1">
      <c r="A327" s="172" t="s">
        <v>1473</v>
      </c>
      <c r="B327" s="176">
        <v>46056</v>
      </c>
      <c r="C327" s="172" t="s">
        <v>104</v>
      </c>
      <c r="D327" s="172" t="s">
        <v>105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1812</v>
      </c>
      <c r="J327" s="176">
        <v>46047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-779.16</v>
      </c>
    </row>
    <row r="328" spans="1:16" ht="19.5" hidden="1" customHeight="1">
      <c r="A328" s="172" t="s">
        <v>1473</v>
      </c>
      <c r="B328" s="176">
        <v>46056</v>
      </c>
      <c r="C328" s="172" t="s">
        <v>81</v>
      </c>
      <c r="D328" s="172" t="s">
        <v>95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1812</v>
      </c>
      <c r="J328" s="176">
        <v>46047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-24.63</v>
      </c>
    </row>
    <row r="329" spans="1:16" ht="19.5" hidden="1" customHeight="1">
      <c r="A329" s="172" t="s">
        <v>1470</v>
      </c>
      <c r="B329" s="176">
        <v>46056</v>
      </c>
      <c r="C329" s="172" t="s">
        <v>81</v>
      </c>
      <c r="D329" s="172" t="s">
        <v>82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0</v>
      </c>
      <c r="J329" s="176">
        <v>46053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-11.99</v>
      </c>
    </row>
    <row r="330" spans="1:16" ht="19.5" hidden="1" customHeight="1">
      <c r="A330" s="172" t="s">
        <v>1474</v>
      </c>
      <c r="B330" s="176">
        <v>46056</v>
      </c>
      <c r="C330" s="172" t="s">
        <v>81</v>
      </c>
      <c r="D330" s="172" t="s">
        <v>82</v>
      </c>
      <c r="E330" s="172" t="s">
        <v>56</v>
      </c>
      <c r="F330" s="172" t="s">
        <v>1213</v>
      </c>
      <c r="G330" s="172" t="s">
        <v>84</v>
      </c>
      <c r="H330" s="177">
        <v>1</v>
      </c>
      <c r="I330" s="178">
        <v>0</v>
      </c>
      <c r="J330" s="176">
        <v>46056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-17.39</v>
      </c>
    </row>
    <row r="331" spans="1:16" ht="19.5" hidden="1" customHeight="1">
      <c r="A331" s="172" t="s">
        <v>1475</v>
      </c>
      <c r="B331" s="176">
        <v>46056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1800</v>
      </c>
      <c r="J331" s="176">
        <v>46048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-147.97999999999999</v>
      </c>
    </row>
    <row r="332" spans="1:16" ht="19.5" hidden="1" customHeight="1">
      <c r="A332" s="172" t="s">
        <v>1475</v>
      </c>
      <c r="B332" s="176">
        <v>46056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1800</v>
      </c>
      <c r="J332" s="176">
        <v>46048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627.02</v>
      </c>
    </row>
    <row r="333" spans="1:16" ht="19.5" hidden="1" customHeight="1">
      <c r="A333" s="172" t="s">
        <v>1475</v>
      </c>
      <c r="B333" s="176">
        <v>46056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1800</v>
      </c>
      <c r="J333" s="176">
        <v>46048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6.27</v>
      </c>
    </row>
    <row r="334" spans="1:16" ht="19.5" hidden="1" customHeight="1">
      <c r="A334" s="172" t="s">
        <v>1475</v>
      </c>
      <c r="B334" s="176">
        <v>46056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1800</v>
      </c>
      <c r="J334" s="176">
        <v>46048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1166.71</v>
      </c>
    </row>
    <row r="335" spans="1:16" ht="19.5" hidden="1" customHeight="1">
      <c r="A335" s="172" t="s">
        <v>1475</v>
      </c>
      <c r="B335" s="176">
        <v>46056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1800</v>
      </c>
      <c r="J335" s="176">
        <v>46048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-774</v>
      </c>
    </row>
    <row r="336" spans="1:16" ht="19.5" hidden="1" customHeight="1">
      <c r="A336" s="172" t="s">
        <v>1475</v>
      </c>
      <c r="B336" s="176">
        <v>46056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1800</v>
      </c>
      <c r="J336" s="176">
        <v>46048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-12.39</v>
      </c>
    </row>
    <row r="337" spans="1:16" ht="19.5" hidden="1" customHeight="1">
      <c r="A337" s="172" t="s">
        <v>1476</v>
      </c>
      <c r="B337" s="176">
        <v>46056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46056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-16.05</v>
      </c>
    </row>
    <row r="338" spans="1:16" ht="19.5" hidden="1" customHeight="1">
      <c r="A338" s="172" t="s">
        <v>1477</v>
      </c>
      <c r="B338" s="176">
        <v>46056</v>
      </c>
      <c r="C338" s="172" t="s">
        <v>81</v>
      </c>
      <c r="D338" s="172" t="s">
        <v>82</v>
      </c>
      <c r="E338" s="172" t="s">
        <v>60</v>
      </c>
      <c r="F338" s="172" t="s">
        <v>1426</v>
      </c>
      <c r="G338" s="172" t="s">
        <v>84</v>
      </c>
      <c r="H338" s="177">
        <v>1</v>
      </c>
      <c r="I338" s="178">
        <v>0</v>
      </c>
      <c r="J338" s="176">
        <v>46056</v>
      </c>
      <c r="K338" s="172" t="s">
        <v>85</v>
      </c>
      <c r="L338" s="172" t="s">
        <v>85</v>
      </c>
      <c r="M338" s="179">
        <v>0</v>
      </c>
      <c r="N338" s="177"/>
      <c r="O338" s="177"/>
      <c r="P338" s="180">
        <v>-15.74</v>
      </c>
    </row>
    <row r="339" spans="1:16" ht="19.5" hidden="1" customHeight="1">
      <c r="A339" s="172" t="s">
        <v>1321</v>
      </c>
      <c r="B339" s="176">
        <v>46056</v>
      </c>
      <c r="C339" s="172" t="s">
        <v>166</v>
      </c>
      <c r="D339" s="172" t="s">
        <v>167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-1812</v>
      </c>
      <c r="J339" s="176">
        <v>46048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-666.98</v>
      </c>
    </row>
    <row r="340" spans="1:16" ht="19.5" hidden="1" customHeight="1">
      <c r="A340" s="172" t="s">
        <v>1321</v>
      </c>
      <c r="B340" s="176">
        <v>46056</v>
      </c>
      <c r="C340" s="172" t="s">
        <v>166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-1812</v>
      </c>
      <c r="J340" s="176">
        <v>46048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-6.67</v>
      </c>
    </row>
    <row r="341" spans="1:16" ht="19.5" hidden="1" customHeight="1">
      <c r="A341" s="172" t="s">
        <v>1321</v>
      </c>
      <c r="B341" s="176">
        <v>46056</v>
      </c>
      <c r="C341" s="172" t="s">
        <v>166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-1812</v>
      </c>
      <c r="J341" s="176">
        <v>46048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-1138.3499999999999</v>
      </c>
    </row>
    <row r="342" spans="1:16" ht="19.5" hidden="1" customHeight="1">
      <c r="A342" s="172" t="s">
        <v>1321</v>
      </c>
      <c r="B342" s="176">
        <v>46056</v>
      </c>
      <c r="C342" s="172" t="s">
        <v>104</v>
      </c>
      <c r="D342" s="172" t="s">
        <v>168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-1812</v>
      </c>
      <c r="J342" s="176">
        <v>46048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779.16</v>
      </c>
    </row>
    <row r="343" spans="1:16" ht="19.5" hidden="1" customHeight="1">
      <c r="A343" s="172" t="s">
        <v>1478</v>
      </c>
      <c r="B343" s="176">
        <v>46056</v>
      </c>
      <c r="C343" s="172" t="s">
        <v>81</v>
      </c>
      <c r="D343" s="172" t="s">
        <v>82</v>
      </c>
      <c r="E343" s="172" t="s">
        <v>56</v>
      </c>
      <c r="F343" s="172" t="s">
        <v>1213</v>
      </c>
      <c r="G343" s="172" t="s">
        <v>84</v>
      </c>
      <c r="H343" s="177">
        <v>1</v>
      </c>
      <c r="I343" s="178">
        <v>0</v>
      </c>
      <c r="J343" s="176">
        <v>46056</v>
      </c>
      <c r="K343" s="172" t="s">
        <v>85</v>
      </c>
      <c r="L343" s="172" t="s">
        <v>85</v>
      </c>
      <c r="M343" s="179">
        <v>0</v>
      </c>
      <c r="N343" s="177"/>
      <c r="O343" s="177"/>
      <c r="P343" s="180">
        <v>-17.39</v>
      </c>
    </row>
    <row r="344" spans="1:16" ht="19.5" hidden="1" customHeight="1">
      <c r="A344" s="172" t="s">
        <v>1479</v>
      </c>
      <c r="B344" s="176">
        <v>46056</v>
      </c>
      <c r="C344" s="172" t="s">
        <v>92</v>
      </c>
      <c r="D344" s="172" t="s">
        <v>24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1812</v>
      </c>
      <c r="J344" s="176">
        <v>46050</v>
      </c>
      <c r="K344" s="172" t="s">
        <v>93</v>
      </c>
      <c r="L344" s="172" t="s">
        <v>94</v>
      </c>
      <c r="M344" s="179">
        <v>0.43</v>
      </c>
      <c r="N344" s="177"/>
      <c r="O344" s="177">
        <v>44</v>
      </c>
      <c r="P344" s="180">
        <v>-149.88999999999999</v>
      </c>
    </row>
    <row r="345" spans="1:16" ht="19.5" hidden="1" customHeight="1">
      <c r="A345" s="172" t="s">
        <v>1479</v>
      </c>
      <c r="B345" s="176">
        <v>46056</v>
      </c>
      <c r="C345" s="172" t="s">
        <v>100</v>
      </c>
      <c r="D345" s="172" t="s">
        <v>101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1812</v>
      </c>
      <c r="J345" s="176">
        <v>46050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690.48</v>
      </c>
    </row>
    <row r="346" spans="1:16" ht="19.5" hidden="1" customHeight="1">
      <c r="A346" s="172" t="s">
        <v>1479</v>
      </c>
      <c r="B346" s="176">
        <v>46056</v>
      </c>
      <c r="C346" s="172" t="s">
        <v>100</v>
      </c>
      <c r="D346" s="172" t="s">
        <v>102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1812</v>
      </c>
      <c r="J346" s="176">
        <v>46050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0</v>
      </c>
    </row>
    <row r="347" spans="1:16" ht="19.5" hidden="1" customHeight="1">
      <c r="A347" s="172" t="s">
        <v>1479</v>
      </c>
      <c r="B347" s="176">
        <v>46056</v>
      </c>
      <c r="C347" s="172" t="s">
        <v>100</v>
      </c>
      <c r="D347" s="172" t="s">
        <v>103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1812</v>
      </c>
      <c r="J347" s="176">
        <v>46050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1121.52</v>
      </c>
    </row>
    <row r="348" spans="1:16" ht="19.5" hidden="1" customHeight="1">
      <c r="A348" s="172" t="s">
        <v>1479</v>
      </c>
      <c r="B348" s="176">
        <v>46056</v>
      </c>
      <c r="C348" s="172" t="s">
        <v>104</v>
      </c>
      <c r="D348" s="172" t="s">
        <v>105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1812</v>
      </c>
      <c r="J348" s="176">
        <v>46050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-779.16</v>
      </c>
    </row>
    <row r="349" spans="1:16" ht="19.5" hidden="1" customHeight="1">
      <c r="A349" s="172" t="s">
        <v>1479</v>
      </c>
      <c r="B349" s="176">
        <v>46056</v>
      </c>
      <c r="C349" s="172" t="s">
        <v>81</v>
      </c>
      <c r="D349" s="172" t="s">
        <v>95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1812</v>
      </c>
      <c r="J349" s="176">
        <v>46050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-10.52</v>
      </c>
    </row>
    <row r="350" spans="1:16" ht="19.5" hidden="1" customHeight="1">
      <c r="A350" s="172" t="s">
        <v>1121</v>
      </c>
      <c r="B350" s="176">
        <v>46056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46048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12.67</v>
      </c>
    </row>
    <row r="351" spans="1:16" ht="19.5" hidden="1" customHeight="1">
      <c r="A351" s="172" t="s">
        <v>1480</v>
      </c>
      <c r="B351" s="176">
        <v>46056</v>
      </c>
      <c r="C351" s="172" t="s">
        <v>81</v>
      </c>
      <c r="D351" s="172" t="s">
        <v>82</v>
      </c>
      <c r="E351" s="172" t="s">
        <v>57</v>
      </c>
      <c r="F351" s="172" t="s">
        <v>1263</v>
      </c>
      <c r="G351" s="172" t="s">
        <v>84</v>
      </c>
      <c r="H351" s="177">
        <v>1</v>
      </c>
      <c r="I351" s="178">
        <v>0</v>
      </c>
      <c r="J351" s="176">
        <v>46056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-16.559999999999999</v>
      </c>
    </row>
    <row r="352" spans="1:16" ht="19.5" hidden="1" customHeight="1">
      <c r="A352" s="172" t="s">
        <v>1481</v>
      </c>
      <c r="B352" s="176">
        <v>46056</v>
      </c>
      <c r="C352" s="172" t="s">
        <v>81</v>
      </c>
      <c r="D352" s="172" t="s">
        <v>82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0</v>
      </c>
      <c r="J352" s="176">
        <v>46056</v>
      </c>
      <c r="K352" s="172" t="s">
        <v>85</v>
      </c>
      <c r="L352" s="172" t="s">
        <v>85</v>
      </c>
      <c r="M352" s="179">
        <v>0</v>
      </c>
      <c r="N352" s="177"/>
      <c r="O352" s="177"/>
      <c r="P352" s="180">
        <v>-15.08</v>
      </c>
    </row>
    <row r="353" spans="1:16" ht="19.5" hidden="1" customHeight="1">
      <c r="A353" s="172" t="s">
        <v>1482</v>
      </c>
      <c r="B353" s="176">
        <v>46056</v>
      </c>
      <c r="C353" s="172" t="s">
        <v>92</v>
      </c>
      <c r="D353" s="172" t="s">
        <v>24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1800</v>
      </c>
      <c r="J353" s="176">
        <v>46054</v>
      </c>
      <c r="K353" s="172" t="s">
        <v>93</v>
      </c>
      <c r="L353" s="172" t="s">
        <v>94</v>
      </c>
      <c r="M353" s="179">
        <v>0.43</v>
      </c>
      <c r="N353" s="177"/>
      <c r="O353" s="177">
        <v>43</v>
      </c>
      <c r="P353" s="180">
        <v>-143.6</v>
      </c>
    </row>
    <row r="354" spans="1:16" ht="19.5" hidden="1" customHeight="1">
      <c r="A354" s="172" t="s">
        <v>1482</v>
      </c>
      <c r="B354" s="176">
        <v>46056</v>
      </c>
      <c r="C354" s="172" t="s">
        <v>100</v>
      </c>
      <c r="D354" s="172" t="s">
        <v>101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1800</v>
      </c>
      <c r="J354" s="176">
        <v>46054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627.62</v>
      </c>
    </row>
    <row r="355" spans="1:16" ht="19.5" hidden="1" customHeight="1">
      <c r="A355" s="172" t="s">
        <v>1482</v>
      </c>
      <c r="B355" s="176">
        <v>46056</v>
      </c>
      <c r="C355" s="172" t="s">
        <v>100</v>
      </c>
      <c r="D355" s="172" t="s">
        <v>102</v>
      </c>
      <c r="E355" s="172" t="s">
        <v>52</v>
      </c>
      <c r="F355" s="172" t="s">
        <v>90</v>
      </c>
      <c r="G355" s="172" t="s">
        <v>84</v>
      </c>
      <c r="H355" s="177">
        <v>1</v>
      </c>
      <c r="I355" s="178">
        <v>1800</v>
      </c>
      <c r="J355" s="176">
        <v>46054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6.28</v>
      </c>
    </row>
    <row r="356" spans="1:16" ht="19.5" hidden="1" customHeight="1">
      <c r="A356" s="172" t="s">
        <v>1482</v>
      </c>
      <c r="B356" s="176">
        <v>46056</v>
      </c>
      <c r="C356" s="172" t="s">
        <v>100</v>
      </c>
      <c r="D356" s="172" t="s">
        <v>103</v>
      </c>
      <c r="E356" s="172" t="s">
        <v>52</v>
      </c>
      <c r="F356" s="172" t="s">
        <v>90</v>
      </c>
      <c r="G356" s="172" t="s">
        <v>84</v>
      </c>
      <c r="H356" s="177">
        <v>1</v>
      </c>
      <c r="I356" s="178">
        <v>1800</v>
      </c>
      <c r="J356" s="176">
        <v>46054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1166.0999999999999</v>
      </c>
    </row>
    <row r="357" spans="1:16" ht="19.5" hidden="1" customHeight="1">
      <c r="A357" s="172" t="s">
        <v>1482</v>
      </c>
      <c r="B357" s="176">
        <v>46056</v>
      </c>
      <c r="C357" s="172" t="s">
        <v>104</v>
      </c>
      <c r="D357" s="172" t="s">
        <v>105</v>
      </c>
      <c r="E357" s="172" t="s">
        <v>52</v>
      </c>
      <c r="F357" s="172" t="s">
        <v>90</v>
      </c>
      <c r="G357" s="172" t="s">
        <v>84</v>
      </c>
      <c r="H357" s="177">
        <v>1</v>
      </c>
      <c r="I357" s="178">
        <v>1800</v>
      </c>
      <c r="J357" s="176">
        <v>46054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-774</v>
      </c>
    </row>
    <row r="358" spans="1:16" ht="19.5" hidden="1" customHeight="1">
      <c r="A358" s="172" t="s">
        <v>1482</v>
      </c>
      <c r="B358" s="176">
        <v>46056</v>
      </c>
      <c r="C358" s="172" t="s">
        <v>81</v>
      </c>
      <c r="D358" s="172" t="s">
        <v>95</v>
      </c>
      <c r="E358" s="172" t="s">
        <v>52</v>
      </c>
      <c r="F358" s="172" t="s">
        <v>90</v>
      </c>
      <c r="G358" s="172" t="s">
        <v>84</v>
      </c>
      <c r="H358" s="177">
        <v>1</v>
      </c>
      <c r="I358" s="178">
        <v>1800</v>
      </c>
      <c r="J358" s="176">
        <v>46054</v>
      </c>
      <c r="K358" s="172" t="s">
        <v>93</v>
      </c>
      <c r="L358" s="172" t="s">
        <v>94</v>
      </c>
      <c r="M358" s="179">
        <v>0.43</v>
      </c>
      <c r="N358" s="177"/>
      <c r="O358" s="177"/>
      <c r="P358" s="180">
        <v>-8.67</v>
      </c>
    </row>
    <row r="359" spans="1:16" ht="19.5" hidden="1" customHeight="1">
      <c r="A359" s="172" t="s">
        <v>1483</v>
      </c>
      <c r="B359" s="176">
        <v>46056</v>
      </c>
      <c r="C359" s="172" t="s">
        <v>81</v>
      </c>
      <c r="D359" s="172" t="s">
        <v>82</v>
      </c>
      <c r="E359" s="172" t="s">
        <v>52</v>
      </c>
      <c r="F359" s="172" t="s">
        <v>90</v>
      </c>
      <c r="G359" s="172" t="s">
        <v>84</v>
      </c>
      <c r="H359" s="177">
        <v>2</v>
      </c>
      <c r="I359" s="178">
        <v>0</v>
      </c>
      <c r="J359" s="176">
        <v>46056</v>
      </c>
      <c r="K359" s="172" t="s">
        <v>85</v>
      </c>
      <c r="L359" s="172" t="s">
        <v>85</v>
      </c>
      <c r="M359" s="179">
        <v>0</v>
      </c>
      <c r="N359" s="177"/>
      <c r="O359" s="177"/>
      <c r="P359" s="180">
        <v>-30.22</v>
      </c>
    </row>
    <row r="360" spans="1:16" ht="19.5" hidden="1" customHeight="1">
      <c r="A360" s="172" t="s">
        <v>1484</v>
      </c>
      <c r="B360" s="176">
        <v>46056</v>
      </c>
      <c r="C360" s="172" t="s">
        <v>92</v>
      </c>
      <c r="D360" s="172" t="s">
        <v>24</v>
      </c>
      <c r="E360" s="172" t="s">
        <v>42</v>
      </c>
      <c r="F360" s="172" t="s">
        <v>89</v>
      </c>
      <c r="G360" s="172" t="s">
        <v>84</v>
      </c>
      <c r="H360" s="177">
        <v>1</v>
      </c>
      <c r="I360" s="178">
        <v>1750</v>
      </c>
      <c r="J360" s="176">
        <v>46055</v>
      </c>
      <c r="K360" s="172" t="s">
        <v>93</v>
      </c>
      <c r="L360" s="172" t="s">
        <v>94</v>
      </c>
      <c r="M360" s="179">
        <v>0.43</v>
      </c>
      <c r="N360" s="177"/>
      <c r="O360" s="177">
        <v>41</v>
      </c>
      <c r="P360" s="180">
        <v>-119.28</v>
      </c>
    </row>
    <row r="361" spans="1:16" ht="19.5" hidden="1" customHeight="1">
      <c r="A361" s="172" t="s">
        <v>1484</v>
      </c>
      <c r="B361" s="176">
        <v>46056</v>
      </c>
      <c r="C361" s="172" t="s">
        <v>100</v>
      </c>
      <c r="D361" s="172" t="s">
        <v>101</v>
      </c>
      <c r="E361" s="172" t="s">
        <v>42</v>
      </c>
      <c r="F361" s="172" t="s">
        <v>89</v>
      </c>
      <c r="G361" s="172" t="s">
        <v>84</v>
      </c>
      <c r="H361" s="177">
        <v>1</v>
      </c>
      <c r="I361" s="178">
        <v>1750</v>
      </c>
      <c r="J361" s="176">
        <v>46055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608.37</v>
      </c>
    </row>
    <row r="362" spans="1:16" ht="19.5" hidden="1" customHeight="1">
      <c r="A362" s="172" t="s">
        <v>1484</v>
      </c>
      <c r="B362" s="176">
        <v>46056</v>
      </c>
      <c r="C362" s="172" t="s">
        <v>100</v>
      </c>
      <c r="D362" s="172" t="s">
        <v>102</v>
      </c>
      <c r="E362" s="172" t="s">
        <v>42</v>
      </c>
      <c r="F362" s="172" t="s">
        <v>89</v>
      </c>
      <c r="G362" s="172" t="s">
        <v>84</v>
      </c>
      <c r="H362" s="177">
        <v>1</v>
      </c>
      <c r="I362" s="178">
        <v>1750</v>
      </c>
      <c r="J362" s="176">
        <v>46055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6.08</v>
      </c>
    </row>
    <row r="363" spans="1:16" ht="19.5" hidden="1" customHeight="1">
      <c r="A363" s="172" t="s">
        <v>1484</v>
      </c>
      <c r="B363" s="176">
        <v>46056</v>
      </c>
      <c r="C363" s="172" t="s">
        <v>100</v>
      </c>
      <c r="D363" s="172" t="s">
        <v>103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1750</v>
      </c>
      <c r="J363" s="176">
        <v>46055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1135.55</v>
      </c>
    </row>
    <row r="364" spans="1:16" ht="19.5" hidden="1" customHeight="1">
      <c r="A364" s="172" t="s">
        <v>1484</v>
      </c>
      <c r="B364" s="176">
        <v>46056</v>
      </c>
      <c r="C364" s="172" t="s">
        <v>104</v>
      </c>
      <c r="D364" s="172" t="s">
        <v>105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1750</v>
      </c>
      <c r="J364" s="176">
        <v>46055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-752.5</v>
      </c>
    </row>
    <row r="365" spans="1:16" ht="19.5" hidden="1" customHeight="1">
      <c r="A365" s="172" t="s">
        <v>1484</v>
      </c>
      <c r="B365" s="176">
        <v>46056</v>
      </c>
      <c r="C365" s="172" t="s">
        <v>81</v>
      </c>
      <c r="D365" s="172" t="s">
        <v>95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1750</v>
      </c>
      <c r="J365" s="176">
        <v>46055</v>
      </c>
      <c r="K365" s="172" t="s">
        <v>93</v>
      </c>
      <c r="L365" s="172" t="s">
        <v>94</v>
      </c>
      <c r="M365" s="179">
        <v>0.43</v>
      </c>
      <c r="N365" s="177"/>
      <c r="O365" s="177"/>
      <c r="P365" s="180">
        <v>-8.82</v>
      </c>
    </row>
    <row r="366" spans="1:16" ht="19.5" hidden="1" customHeight="1">
      <c r="A366" s="172" t="s">
        <v>1485</v>
      </c>
      <c r="B366" s="176">
        <v>46056</v>
      </c>
      <c r="C366" s="172" t="s">
        <v>92</v>
      </c>
      <c r="D366" s="172" t="s">
        <v>24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46055</v>
      </c>
      <c r="K366" s="172" t="s">
        <v>93</v>
      </c>
      <c r="L366" s="172" t="s">
        <v>94</v>
      </c>
      <c r="M366" s="179">
        <v>0.43</v>
      </c>
      <c r="N366" s="177"/>
      <c r="O366" s="177">
        <v>41</v>
      </c>
      <c r="P366" s="180">
        <v>-118.09</v>
      </c>
    </row>
    <row r="367" spans="1:16" ht="19.5" hidden="1" customHeight="1">
      <c r="A367" s="172" t="s">
        <v>1485</v>
      </c>
      <c r="B367" s="176">
        <v>46056</v>
      </c>
      <c r="C367" s="172" t="s">
        <v>100</v>
      </c>
      <c r="D367" s="172" t="s">
        <v>101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46055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679.66</v>
      </c>
    </row>
    <row r="368" spans="1:16" ht="19.5" hidden="1" customHeight="1">
      <c r="A368" s="172" t="s">
        <v>1485</v>
      </c>
      <c r="B368" s="176">
        <v>46056</v>
      </c>
      <c r="C368" s="172" t="s">
        <v>100</v>
      </c>
      <c r="D368" s="172" t="s">
        <v>102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46055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6.8</v>
      </c>
    </row>
    <row r="369" spans="1:16" ht="19.5" hidden="1" customHeight="1">
      <c r="A369" s="172" t="s">
        <v>1485</v>
      </c>
      <c r="B369" s="176">
        <v>46056</v>
      </c>
      <c r="C369" s="172" t="s">
        <v>100</v>
      </c>
      <c r="D369" s="172" t="s">
        <v>103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46055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1063.54</v>
      </c>
    </row>
    <row r="370" spans="1:16" ht="19.5" hidden="1" customHeight="1">
      <c r="A370" s="172" t="s">
        <v>1485</v>
      </c>
      <c r="B370" s="176">
        <v>46056</v>
      </c>
      <c r="C370" s="172" t="s">
        <v>104</v>
      </c>
      <c r="D370" s="172" t="s">
        <v>105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46055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-752.5</v>
      </c>
    </row>
    <row r="371" spans="1:16" ht="19.5" hidden="1" customHeight="1">
      <c r="A371" s="172" t="s">
        <v>1485</v>
      </c>
      <c r="B371" s="176">
        <v>46056</v>
      </c>
      <c r="C371" s="172" t="s">
        <v>81</v>
      </c>
      <c r="D371" s="172" t="s">
        <v>95</v>
      </c>
      <c r="E371" s="172" t="s">
        <v>41</v>
      </c>
      <c r="F371" s="172" t="s">
        <v>83</v>
      </c>
      <c r="G371" s="172" t="s">
        <v>84</v>
      </c>
      <c r="H371" s="177">
        <v>1</v>
      </c>
      <c r="I371" s="178">
        <v>1750</v>
      </c>
      <c r="J371" s="176">
        <v>46055</v>
      </c>
      <c r="K371" s="172" t="s">
        <v>93</v>
      </c>
      <c r="L371" s="172" t="s">
        <v>94</v>
      </c>
      <c r="M371" s="179">
        <v>0.43</v>
      </c>
      <c r="N371" s="177"/>
      <c r="O371" s="177"/>
      <c r="P371" s="180">
        <v>-9.41</v>
      </c>
    </row>
    <row r="372" spans="1:16" ht="19.5" hidden="1" customHeight="1">
      <c r="A372" s="172" t="s">
        <v>1482</v>
      </c>
      <c r="B372" s="176">
        <v>46056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46054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-11.92</v>
      </c>
    </row>
    <row r="373" spans="1:16" ht="19.5" hidden="1" customHeight="1">
      <c r="A373" s="172" t="s">
        <v>1486</v>
      </c>
      <c r="B373" s="176">
        <v>46056</v>
      </c>
      <c r="C373" s="172" t="s">
        <v>81</v>
      </c>
      <c r="D373" s="172" t="s">
        <v>82</v>
      </c>
      <c r="E373" s="172" t="s">
        <v>41</v>
      </c>
      <c r="F373" s="172" t="s">
        <v>83</v>
      </c>
      <c r="G373" s="172" t="s">
        <v>84</v>
      </c>
      <c r="H373" s="177">
        <v>1</v>
      </c>
      <c r="I373" s="178">
        <v>0</v>
      </c>
      <c r="J373" s="176">
        <v>46056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-18.350000000000001</v>
      </c>
    </row>
    <row r="374" spans="1:16" ht="19.5" hidden="1" customHeight="1">
      <c r="A374" s="172" t="s">
        <v>1487</v>
      </c>
      <c r="B374" s="176">
        <v>46056</v>
      </c>
      <c r="C374" s="172" t="s">
        <v>92</v>
      </c>
      <c r="D374" s="172" t="s">
        <v>24</v>
      </c>
      <c r="E374" s="172" t="s">
        <v>43</v>
      </c>
      <c r="F374" s="172" t="s">
        <v>125</v>
      </c>
      <c r="G374" s="172" t="s">
        <v>84</v>
      </c>
      <c r="H374" s="177">
        <v>1</v>
      </c>
      <c r="I374" s="178">
        <v>1750</v>
      </c>
      <c r="J374" s="176">
        <v>46054</v>
      </c>
      <c r="K374" s="172" t="s">
        <v>93</v>
      </c>
      <c r="L374" s="172" t="s">
        <v>94</v>
      </c>
      <c r="M374" s="179">
        <v>0.43</v>
      </c>
      <c r="N374" s="177"/>
      <c r="O374" s="177">
        <v>43</v>
      </c>
      <c r="P374" s="180">
        <v>-127.33</v>
      </c>
    </row>
    <row r="375" spans="1:16" ht="19.5" hidden="1" customHeight="1">
      <c r="A375" s="172" t="s">
        <v>1487</v>
      </c>
      <c r="B375" s="176">
        <v>46056</v>
      </c>
      <c r="C375" s="172" t="s">
        <v>100</v>
      </c>
      <c r="D375" s="172" t="s">
        <v>101</v>
      </c>
      <c r="E375" s="172" t="s">
        <v>43</v>
      </c>
      <c r="F375" s="172" t="s">
        <v>125</v>
      </c>
      <c r="G375" s="172" t="s">
        <v>84</v>
      </c>
      <c r="H375" s="177">
        <v>1</v>
      </c>
      <c r="I375" s="178">
        <v>1750</v>
      </c>
      <c r="J375" s="176">
        <v>46054</v>
      </c>
      <c r="K375" s="172" t="s">
        <v>93</v>
      </c>
      <c r="L375" s="172" t="s">
        <v>94</v>
      </c>
      <c r="M375" s="179">
        <v>0</v>
      </c>
      <c r="N375" s="177"/>
      <c r="O375" s="177"/>
      <c r="P375" s="180">
        <v>609.52</v>
      </c>
    </row>
    <row r="376" spans="1:16" ht="19.5" hidden="1" customHeight="1">
      <c r="A376" s="172" t="s">
        <v>1487</v>
      </c>
      <c r="B376" s="176">
        <v>46056</v>
      </c>
      <c r="C376" s="172" t="s">
        <v>100</v>
      </c>
      <c r="D376" s="172" t="s">
        <v>102</v>
      </c>
      <c r="E376" s="172" t="s">
        <v>43</v>
      </c>
      <c r="F376" s="172" t="s">
        <v>125</v>
      </c>
      <c r="G376" s="172" t="s">
        <v>84</v>
      </c>
      <c r="H376" s="177">
        <v>1</v>
      </c>
      <c r="I376" s="178">
        <v>1750</v>
      </c>
      <c r="J376" s="176">
        <v>46054</v>
      </c>
      <c r="K376" s="172" t="s">
        <v>93</v>
      </c>
      <c r="L376" s="172" t="s">
        <v>94</v>
      </c>
      <c r="M376" s="179">
        <v>0</v>
      </c>
      <c r="N376" s="177"/>
      <c r="O376" s="177"/>
      <c r="P376" s="180">
        <v>6.1</v>
      </c>
    </row>
    <row r="377" spans="1:16" ht="19.5" hidden="1" customHeight="1">
      <c r="A377" s="172" t="s">
        <v>1487</v>
      </c>
      <c r="B377" s="176">
        <v>46056</v>
      </c>
      <c r="C377" s="172" t="s">
        <v>100</v>
      </c>
      <c r="D377" s="172" t="s">
        <v>103</v>
      </c>
      <c r="E377" s="172" t="s">
        <v>43</v>
      </c>
      <c r="F377" s="172" t="s">
        <v>125</v>
      </c>
      <c r="G377" s="172" t="s">
        <v>84</v>
      </c>
      <c r="H377" s="177">
        <v>1</v>
      </c>
      <c r="I377" s="178">
        <v>1750</v>
      </c>
      <c r="J377" s="176">
        <v>46054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1134.3800000000001</v>
      </c>
    </row>
    <row r="378" spans="1:16" ht="19.5" hidden="1" customHeight="1">
      <c r="A378" s="172" t="s">
        <v>1487</v>
      </c>
      <c r="B378" s="176">
        <v>46056</v>
      </c>
      <c r="C378" s="172" t="s">
        <v>104</v>
      </c>
      <c r="D378" s="172" t="s">
        <v>105</v>
      </c>
      <c r="E378" s="172" t="s">
        <v>43</v>
      </c>
      <c r="F378" s="172" t="s">
        <v>125</v>
      </c>
      <c r="G378" s="172" t="s">
        <v>84</v>
      </c>
      <c r="H378" s="177">
        <v>1</v>
      </c>
      <c r="I378" s="178">
        <v>1750</v>
      </c>
      <c r="J378" s="176">
        <v>46054</v>
      </c>
      <c r="K378" s="172" t="s">
        <v>93</v>
      </c>
      <c r="L378" s="172" t="s">
        <v>94</v>
      </c>
      <c r="M378" s="179">
        <v>0.43</v>
      </c>
      <c r="N378" s="177"/>
      <c r="O378" s="177"/>
      <c r="P378" s="180">
        <v>-752.5</v>
      </c>
    </row>
    <row r="379" spans="1:16" ht="19.5" hidden="1" customHeight="1">
      <c r="A379" s="172" t="s">
        <v>1487</v>
      </c>
      <c r="B379" s="176">
        <v>46056</v>
      </c>
      <c r="C379" s="172" t="s">
        <v>81</v>
      </c>
      <c r="D379" s="172" t="s">
        <v>95</v>
      </c>
      <c r="E379" s="172" t="s">
        <v>43</v>
      </c>
      <c r="F379" s="172" t="s">
        <v>125</v>
      </c>
      <c r="G379" s="172" t="s">
        <v>84</v>
      </c>
      <c r="H379" s="177">
        <v>1</v>
      </c>
      <c r="I379" s="178">
        <v>1750</v>
      </c>
      <c r="J379" s="176">
        <v>46054</v>
      </c>
      <c r="K379" s="172" t="s">
        <v>93</v>
      </c>
      <c r="L379" s="172" t="s">
        <v>94</v>
      </c>
      <c r="M379" s="179">
        <v>0.43</v>
      </c>
      <c r="N379" s="177"/>
      <c r="O379" s="177"/>
      <c r="P379" s="180">
        <v>-9.68</v>
      </c>
    </row>
    <row r="380" spans="1:16" ht="19.5" hidden="1" customHeight="1">
      <c r="A380" s="172" t="s">
        <v>1487</v>
      </c>
      <c r="B380" s="176">
        <v>46056</v>
      </c>
      <c r="C380" s="172" t="s">
        <v>81</v>
      </c>
      <c r="D380" s="172" t="s">
        <v>82</v>
      </c>
      <c r="E380" s="172" t="s">
        <v>43</v>
      </c>
      <c r="F380" s="172" t="s">
        <v>125</v>
      </c>
      <c r="G380" s="172" t="s">
        <v>84</v>
      </c>
      <c r="H380" s="177">
        <v>1</v>
      </c>
      <c r="I380" s="178">
        <v>0</v>
      </c>
      <c r="J380" s="176">
        <v>46054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-11.58</v>
      </c>
    </row>
    <row r="381" spans="1:16" ht="19.5" hidden="1" customHeight="1">
      <c r="A381" s="172" t="s">
        <v>1488</v>
      </c>
      <c r="B381" s="176">
        <v>46056</v>
      </c>
      <c r="C381" s="172" t="s">
        <v>92</v>
      </c>
      <c r="D381" s="172" t="s">
        <v>24</v>
      </c>
      <c r="E381" s="172" t="s">
        <v>58</v>
      </c>
      <c r="F381" s="172" t="s">
        <v>1300</v>
      </c>
      <c r="G381" s="172" t="s">
        <v>84</v>
      </c>
      <c r="H381" s="177">
        <v>1</v>
      </c>
      <c r="I381" s="178">
        <v>2000</v>
      </c>
      <c r="J381" s="176">
        <v>46055</v>
      </c>
      <c r="K381" s="172" t="s">
        <v>93</v>
      </c>
      <c r="L381" s="172" t="s">
        <v>94</v>
      </c>
      <c r="M381" s="179">
        <v>0.43</v>
      </c>
      <c r="N381" s="177"/>
      <c r="O381" s="177">
        <v>41</v>
      </c>
      <c r="P381" s="180">
        <v>-141.69</v>
      </c>
    </row>
    <row r="382" spans="1:16" ht="19.5" hidden="1" customHeight="1">
      <c r="A382" s="172" t="s">
        <v>1488</v>
      </c>
      <c r="B382" s="176">
        <v>46056</v>
      </c>
      <c r="C382" s="172" t="s">
        <v>100</v>
      </c>
      <c r="D382" s="172" t="s">
        <v>101</v>
      </c>
      <c r="E382" s="172" t="s">
        <v>58</v>
      </c>
      <c r="F382" s="172" t="s">
        <v>1300</v>
      </c>
      <c r="G382" s="172" t="s">
        <v>84</v>
      </c>
      <c r="H382" s="177">
        <v>1</v>
      </c>
      <c r="I382" s="178">
        <v>2000</v>
      </c>
      <c r="J382" s="176">
        <v>46055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915.24</v>
      </c>
    </row>
    <row r="383" spans="1:16" ht="19.5" hidden="1" customHeight="1">
      <c r="A383" s="172" t="s">
        <v>1488</v>
      </c>
      <c r="B383" s="176">
        <v>46056</v>
      </c>
      <c r="C383" s="172" t="s">
        <v>100</v>
      </c>
      <c r="D383" s="172" t="s">
        <v>102</v>
      </c>
      <c r="E383" s="172" t="s">
        <v>58</v>
      </c>
      <c r="F383" s="172" t="s">
        <v>1300</v>
      </c>
      <c r="G383" s="172" t="s">
        <v>84</v>
      </c>
      <c r="H383" s="177">
        <v>1</v>
      </c>
      <c r="I383" s="178">
        <v>2000</v>
      </c>
      <c r="J383" s="176">
        <v>46055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9.15</v>
      </c>
    </row>
    <row r="384" spans="1:16" ht="19.5" hidden="1" customHeight="1">
      <c r="A384" s="172" t="s">
        <v>1488</v>
      </c>
      <c r="B384" s="176">
        <v>46056</v>
      </c>
      <c r="C384" s="172" t="s">
        <v>100</v>
      </c>
      <c r="D384" s="172" t="s">
        <v>103</v>
      </c>
      <c r="E384" s="172" t="s">
        <v>58</v>
      </c>
      <c r="F384" s="172" t="s">
        <v>1300</v>
      </c>
      <c r="G384" s="172" t="s">
        <v>84</v>
      </c>
      <c r="H384" s="177">
        <v>1</v>
      </c>
      <c r="I384" s="178">
        <v>2000</v>
      </c>
      <c r="J384" s="176">
        <v>46055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1075.6099999999999</v>
      </c>
    </row>
    <row r="385" spans="1:16" ht="19.5" hidden="1" customHeight="1">
      <c r="A385" s="172" t="s">
        <v>1488</v>
      </c>
      <c r="B385" s="176">
        <v>46056</v>
      </c>
      <c r="C385" s="172" t="s">
        <v>104</v>
      </c>
      <c r="D385" s="172" t="s">
        <v>105</v>
      </c>
      <c r="E385" s="172" t="s">
        <v>58</v>
      </c>
      <c r="F385" s="172" t="s">
        <v>1300</v>
      </c>
      <c r="G385" s="172" t="s">
        <v>84</v>
      </c>
      <c r="H385" s="177">
        <v>1</v>
      </c>
      <c r="I385" s="178">
        <v>2000</v>
      </c>
      <c r="J385" s="176">
        <v>46055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-860</v>
      </c>
    </row>
    <row r="386" spans="1:16" ht="19.5" hidden="1" customHeight="1">
      <c r="A386" s="172" t="s">
        <v>1488</v>
      </c>
      <c r="B386" s="176">
        <v>46056</v>
      </c>
      <c r="C386" s="172" t="s">
        <v>81</v>
      </c>
      <c r="D386" s="172" t="s">
        <v>95</v>
      </c>
      <c r="E386" s="172" t="s">
        <v>58</v>
      </c>
      <c r="F386" s="172" t="s">
        <v>1300</v>
      </c>
      <c r="G386" s="172" t="s">
        <v>84</v>
      </c>
      <c r="H386" s="177">
        <v>1</v>
      </c>
      <c r="I386" s="178">
        <v>2000</v>
      </c>
      <c r="J386" s="176">
        <v>46055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-22.4</v>
      </c>
    </row>
    <row r="387" spans="1:16" ht="19.5" hidden="1" customHeight="1">
      <c r="A387" s="172" t="s">
        <v>1489</v>
      </c>
      <c r="B387" s="176">
        <v>46056</v>
      </c>
      <c r="C387" s="172" t="s">
        <v>92</v>
      </c>
      <c r="D387" s="172" t="s">
        <v>24</v>
      </c>
      <c r="E387" s="172" t="s">
        <v>59</v>
      </c>
      <c r="F387" s="172" t="s">
        <v>1386</v>
      </c>
      <c r="G387" s="172" t="s">
        <v>84</v>
      </c>
      <c r="H387" s="177">
        <v>1</v>
      </c>
      <c r="I387" s="178">
        <v>2000</v>
      </c>
      <c r="J387" s="176">
        <v>46054</v>
      </c>
      <c r="K387" s="172" t="s">
        <v>93</v>
      </c>
      <c r="L387" s="172" t="s">
        <v>94</v>
      </c>
      <c r="M387" s="179">
        <v>0.43</v>
      </c>
      <c r="N387" s="177"/>
      <c r="O387" s="177">
        <v>43</v>
      </c>
      <c r="P387" s="180">
        <v>-151.1</v>
      </c>
    </row>
    <row r="388" spans="1:16" ht="19.5" hidden="1" customHeight="1">
      <c r="A388" s="172" t="s">
        <v>1489</v>
      </c>
      <c r="B388" s="176">
        <v>46056</v>
      </c>
      <c r="C388" s="172" t="s">
        <v>100</v>
      </c>
      <c r="D388" s="172" t="s">
        <v>101</v>
      </c>
      <c r="E388" s="172" t="s">
        <v>59</v>
      </c>
      <c r="F388" s="172" t="s">
        <v>1386</v>
      </c>
      <c r="G388" s="172" t="s">
        <v>84</v>
      </c>
      <c r="H388" s="177">
        <v>1</v>
      </c>
      <c r="I388" s="178">
        <v>2000</v>
      </c>
      <c r="J388" s="176">
        <v>46054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823.81</v>
      </c>
    </row>
    <row r="389" spans="1:16" ht="19.5" hidden="1" customHeight="1">
      <c r="A389" s="172" t="s">
        <v>1489</v>
      </c>
      <c r="B389" s="176">
        <v>46056</v>
      </c>
      <c r="C389" s="172" t="s">
        <v>100</v>
      </c>
      <c r="D389" s="172" t="s">
        <v>102</v>
      </c>
      <c r="E389" s="172" t="s">
        <v>59</v>
      </c>
      <c r="F389" s="172" t="s">
        <v>1386</v>
      </c>
      <c r="G389" s="172" t="s">
        <v>84</v>
      </c>
      <c r="H389" s="177">
        <v>1</v>
      </c>
      <c r="I389" s="178">
        <v>2000</v>
      </c>
      <c r="J389" s="176">
        <v>46054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8.24</v>
      </c>
    </row>
    <row r="390" spans="1:16" ht="19.5" hidden="1" customHeight="1">
      <c r="A390" s="172" t="s">
        <v>1489</v>
      </c>
      <c r="B390" s="176">
        <v>46056</v>
      </c>
      <c r="C390" s="172" t="s">
        <v>100</v>
      </c>
      <c r="D390" s="172" t="s">
        <v>103</v>
      </c>
      <c r="E390" s="172" t="s">
        <v>59</v>
      </c>
      <c r="F390" s="172" t="s">
        <v>1386</v>
      </c>
      <c r="G390" s="172" t="s">
        <v>84</v>
      </c>
      <c r="H390" s="177">
        <v>1</v>
      </c>
      <c r="I390" s="178">
        <v>2000</v>
      </c>
      <c r="J390" s="176">
        <v>46054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1167.95</v>
      </c>
    </row>
    <row r="391" spans="1:16" ht="19.5" hidden="1" customHeight="1">
      <c r="A391" s="172" t="s">
        <v>1489</v>
      </c>
      <c r="B391" s="176">
        <v>46056</v>
      </c>
      <c r="C391" s="172" t="s">
        <v>104</v>
      </c>
      <c r="D391" s="172" t="s">
        <v>105</v>
      </c>
      <c r="E391" s="172" t="s">
        <v>59</v>
      </c>
      <c r="F391" s="172" t="s">
        <v>1386</v>
      </c>
      <c r="G391" s="172" t="s">
        <v>84</v>
      </c>
      <c r="H391" s="177">
        <v>1</v>
      </c>
      <c r="I391" s="178">
        <v>2000</v>
      </c>
      <c r="J391" s="176">
        <v>46054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-860</v>
      </c>
    </row>
    <row r="392" spans="1:16" ht="19.5" hidden="1" customHeight="1">
      <c r="A392" s="172" t="s">
        <v>1489</v>
      </c>
      <c r="B392" s="176">
        <v>46056</v>
      </c>
      <c r="C392" s="172" t="s">
        <v>81</v>
      </c>
      <c r="D392" s="172" t="s">
        <v>95</v>
      </c>
      <c r="E392" s="172" t="s">
        <v>59</v>
      </c>
      <c r="F392" s="172" t="s">
        <v>1386</v>
      </c>
      <c r="G392" s="172" t="s">
        <v>84</v>
      </c>
      <c r="H392" s="177">
        <v>1</v>
      </c>
      <c r="I392" s="178">
        <v>2000</v>
      </c>
      <c r="J392" s="176">
        <v>46054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-16</v>
      </c>
    </row>
    <row r="393" spans="1:16" ht="19.5" hidden="1" customHeight="1">
      <c r="A393" s="172" t="s">
        <v>1490</v>
      </c>
      <c r="B393" s="176">
        <v>46056</v>
      </c>
      <c r="C393" s="172" t="s">
        <v>92</v>
      </c>
      <c r="D393" s="172" t="s">
        <v>24</v>
      </c>
      <c r="E393" s="172" t="s">
        <v>58</v>
      </c>
      <c r="F393" s="172" t="s">
        <v>1300</v>
      </c>
      <c r="G393" s="172" t="s">
        <v>84</v>
      </c>
      <c r="H393" s="177">
        <v>1</v>
      </c>
      <c r="I393" s="178">
        <v>2000</v>
      </c>
      <c r="J393" s="176">
        <v>46055</v>
      </c>
      <c r="K393" s="172" t="s">
        <v>93</v>
      </c>
      <c r="L393" s="172" t="s">
        <v>94</v>
      </c>
      <c r="M393" s="179">
        <v>0.43</v>
      </c>
      <c r="N393" s="177"/>
      <c r="O393" s="177">
        <v>41</v>
      </c>
      <c r="P393" s="180">
        <v>-141.69</v>
      </c>
    </row>
    <row r="394" spans="1:16" ht="19.5" hidden="1" customHeight="1">
      <c r="A394" s="172" t="s">
        <v>1490</v>
      </c>
      <c r="B394" s="176">
        <v>46056</v>
      </c>
      <c r="C394" s="172" t="s">
        <v>100</v>
      </c>
      <c r="D394" s="172" t="s">
        <v>101</v>
      </c>
      <c r="E394" s="172" t="s">
        <v>58</v>
      </c>
      <c r="F394" s="172" t="s">
        <v>1300</v>
      </c>
      <c r="G394" s="172" t="s">
        <v>84</v>
      </c>
      <c r="H394" s="177">
        <v>1</v>
      </c>
      <c r="I394" s="178">
        <v>2000</v>
      </c>
      <c r="J394" s="176">
        <v>46055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915.24</v>
      </c>
    </row>
    <row r="395" spans="1:16" ht="19.5" hidden="1" customHeight="1">
      <c r="A395" s="172" t="s">
        <v>1490</v>
      </c>
      <c r="B395" s="176">
        <v>46056</v>
      </c>
      <c r="C395" s="172" t="s">
        <v>100</v>
      </c>
      <c r="D395" s="172" t="s">
        <v>102</v>
      </c>
      <c r="E395" s="172" t="s">
        <v>58</v>
      </c>
      <c r="F395" s="172" t="s">
        <v>1300</v>
      </c>
      <c r="G395" s="172" t="s">
        <v>84</v>
      </c>
      <c r="H395" s="177">
        <v>1</v>
      </c>
      <c r="I395" s="178">
        <v>2000</v>
      </c>
      <c r="J395" s="176">
        <v>46055</v>
      </c>
      <c r="K395" s="172" t="s">
        <v>93</v>
      </c>
      <c r="L395" s="172" t="s">
        <v>94</v>
      </c>
      <c r="M395" s="179">
        <v>0</v>
      </c>
      <c r="N395" s="177"/>
      <c r="O395" s="177"/>
      <c r="P395" s="180">
        <v>9.15</v>
      </c>
    </row>
    <row r="396" spans="1:16" ht="19.5" hidden="1" customHeight="1">
      <c r="A396" s="172" t="s">
        <v>1490</v>
      </c>
      <c r="B396" s="176">
        <v>46056</v>
      </c>
      <c r="C396" s="172" t="s">
        <v>100</v>
      </c>
      <c r="D396" s="172" t="s">
        <v>103</v>
      </c>
      <c r="E396" s="172" t="s">
        <v>58</v>
      </c>
      <c r="F396" s="172" t="s">
        <v>1300</v>
      </c>
      <c r="G396" s="172" t="s">
        <v>84</v>
      </c>
      <c r="H396" s="177">
        <v>1</v>
      </c>
      <c r="I396" s="178">
        <v>2000</v>
      </c>
      <c r="J396" s="176">
        <v>46055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1075.6099999999999</v>
      </c>
    </row>
    <row r="397" spans="1:16" ht="19.5" hidden="1" customHeight="1">
      <c r="A397" s="172" t="s">
        <v>1490</v>
      </c>
      <c r="B397" s="176">
        <v>46056</v>
      </c>
      <c r="C397" s="172" t="s">
        <v>104</v>
      </c>
      <c r="D397" s="172" t="s">
        <v>105</v>
      </c>
      <c r="E397" s="172" t="s">
        <v>58</v>
      </c>
      <c r="F397" s="172" t="s">
        <v>1300</v>
      </c>
      <c r="G397" s="172" t="s">
        <v>84</v>
      </c>
      <c r="H397" s="177">
        <v>1</v>
      </c>
      <c r="I397" s="178">
        <v>2000</v>
      </c>
      <c r="J397" s="176">
        <v>46055</v>
      </c>
      <c r="K397" s="172" t="s">
        <v>93</v>
      </c>
      <c r="L397" s="172" t="s">
        <v>94</v>
      </c>
      <c r="M397" s="179">
        <v>0.43</v>
      </c>
      <c r="N397" s="177"/>
      <c r="O397" s="177"/>
      <c r="P397" s="180">
        <v>-860</v>
      </c>
    </row>
    <row r="398" spans="1:16" ht="19.5" hidden="1" customHeight="1">
      <c r="A398" s="172" t="s">
        <v>1490</v>
      </c>
      <c r="B398" s="176">
        <v>46056</v>
      </c>
      <c r="C398" s="172" t="s">
        <v>81</v>
      </c>
      <c r="D398" s="172" t="s">
        <v>95</v>
      </c>
      <c r="E398" s="172" t="s">
        <v>58</v>
      </c>
      <c r="F398" s="172" t="s">
        <v>1300</v>
      </c>
      <c r="G398" s="172" t="s">
        <v>84</v>
      </c>
      <c r="H398" s="177">
        <v>1</v>
      </c>
      <c r="I398" s="178">
        <v>2000</v>
      </c>
      <c r="J398" s="176">
        <v>46055</v>
      </c>
      <c r="K398" s="172" t="s">
        <v>93</v>
      </c>
      <c r="L398" s="172" t="s">
        <v>94</v>
      </c>
      <c r="M398" s="179">
        <v>0.43</v>
      </c>
      <c r="N398" s="177"/>
      <c r="O398" s="177"/>
      <c r="P398" s="180">
        <v>-8.44</v>
      </c>
    </row>
    <row r="399" spans="1:16" ht="19.5" hidden="1" customHeight="1">
      <c r="A399" s="172" t="s">
        <v>1490</v>
      </c>
      <c r="B399" s="176">
        <v>46056</v>
      </c>
      <c r="C399" s="172" t="s">
        <v>81</v>
      </c>
      <c r="D399" s="172" t="s">
        <v>82</v>
      </c>
      <c r="E399" s="172" t="s">
        <v>58</v>
      </c>
      <c r="F399" s="172" t="s">
        <v>1300</v>
      </c>
      <c r="G399" s="172" t="s">
        <v>84</v>
      </c>
      <c r="H399" s="177">
        <v>1</v>
      </c>
      <c r="I399" s="178">
        <v>0</v>
      </c>
      <c r="J399" s="176">
        <v>46055</v>
      </c>
      <c r="K399" s="172" t="s">
        <v>85</v>
      </c>
      <c r="L399" s="172" t="s">
        <v>85</v>
      </c>
      <c r="M399" s="179">
        <v>0</v>
      </c>
      <c r="N399" s="177"/>
      <c r="O399" s="177"/>
      <c r="P399" s="180">
        <v>-17.39</v>
      </c>
    </row>
    <row r="400" spans="1:16" ht="19.5" hidden="1" customHeight="1">
      <c r="A400" s="172" t="s">
        <v>1491</v>
      </c>
      <c r="B400" s="176">
        <v>46056</v>
      </c>
      <c r="C400" s="172" t="s">
        <v>92</v>
      </c>
      <c r="D400" s="172" t="s">
        <v>24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1800</v>
      </c>
      <c r="J400" s="176">
        <v>46051</v>
      </c>
      <c r="K400" s="172" t="s">
        <v>93</v>
      </c>
      <c r="L400" s="172" t="s">
        <v>94</v>
      </c>
      <c r="M400" s="179">
        <v>0.43</v>
      </c>
      <c r="N400" s="177"/>
      <c r="O400" s="177">
        <v>44</v>
      </c>
      <c r="P400" s="180">
        <v>-149.51</v>
      </c>
    </row>
    <row r="401" spans="1:16" ht="19.5" hidden="1" customHeight="1">
      <c r="A401" s="172" t="s">
        <v>1491</v>
      </c>
      <c r="B401" s="176">
        <v>46056</v>
      </c>
      <c r="C401" s="172" t="s">
        <v>100</v>
      </c>
      <c r="D401" s="172" t="s">
        <v>101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1800</v>
      </c>
      <c r="J401" s="176">
        <v>46051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634.63</v>
      </c>
    </row>
    <row r="402" spans="1:16" ht="19.5" hidden="1" customHeight="1">
      <c r="A402" s="172" t="s">
        <v>1491</v>
      </c>
      <c r="B402" s="176">
        <v>46056</v>
      </c>
      <c r="C402" s="172" t="s">
        <v>100</v>
      </c>
      <c r="D402" s="172" t="s">
        <v>102</v>
      </c>
      <c r="E402" s="172" t="s">
        <v>52</v>
      </c>
      <c r="F402" s="172" t="s">
        <v>90</v>
      </c>
      <c r="G402" s="172" t="s">
        <v>84</v>
      </c>
      <c r="H402" s="177">
        <v>1</v>
      </c>
      <c r="I402" s="178">
        <v>1800</v>
      </c>
      <c r="J402" s="176">
        <v>46051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6.35</v>
      </c>
    </row>
    <row r="403" spans="1:16" ht="19.5" hidden="1" customHeight="1">
      <c r="A403" s="172" t="s">
        <v>1491</v>
      </c>
      <c r="B403" s="176">
        <v>46056</v>
      </c>
      <c r="C403" s="172" t="s">
        <v>100</v>
      </c>
      <c r="D403" s="172" t="s">
        <v>103</v>
      </c>
      <c r="E403" s="172" t="s">
        <v>52</v>
      </c>
      <c r="F403" s="172" t="s">
        <v>90</v>
      </c>
      <c r="G403" s="172" t="s">
        <v>84</v>
      </c>
      <c r="H403" s="177">
        <v>1</v>
      </c>
      <c r="I403" s="178">
        <v>1800</v>
      </c>
      <c r="J403" s="176">
        <v>46051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1159.02</v>
      </c>
    </row>
    <row r="404" spans="1:16" ht="19.5" hidden="1" customHeight="1">
      <c r="A404" s="172" t="s">
        <v>1491</v>
      </c>
      <c r="B404" s="176">
        <v>46056</v>
      </c>
      <c r="C404" s="172" t="s">
        <v>104</v>
      </c>
      <c r="D404" s="172" t="s">
        <v>105</v>
      </c>
      <c r="E404" s="172" t="s">
        <v>52</v>
      </c>
      <c r="F404" s="172" t="s">
        <v>90</v>
      </c>
      <c r="G404" s="172" t="s">
        <v>84</v>
      </c>
      <c r="H404" s="177">
        <v>1</v>
      </c>
      <c r="I404" s="178">
        <v>1800</v>
      </c>
      <c r="J404" s="176">
        <v>46051</v>
      </c>
      <c r="K404" s="172" t="s">
        <v>93</v>
      </c>
      <c r="L404" s="172" t="s">
        <v>94</v>
      </c>
      <c r="M404" s="179">
        <v>0.43</v>
      </c>
      <c r="N404" s="177"/>
      <c r="O404" s="177"/>
      <c r="P404" s="180">
        <v>-774</v>
      </c>
    </row>
    <row r="405" spans="1:16" ht="19.5" hidden="1" customHeight="1">
      <c r="A405" s="172" t="s">
        <v>1491</v>
      </c>
      <c r="B405" s="176">
        <v>46056</v>
      </c>
      <c r="C405" s="172" t="s">
        <v>81</v>
      </c>
      <c r="D405" s="172" t="s">
        <v>95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1800</v>
      </c>
      <c r="J405" s="176">
        <v>46051</v>
      </c>
      <c r="K405" s="172" t="s">
        <v>93</v>
      </c>
      <c r="L405" s="172" t="s">
        <v>94</v>
      </c>
      <c r="M405" s="179">
        <v>0.43</v>
      </c>
      <c r="N405" s="177"/>
      <c r="O405" s="177"/>
      <c r="P405" s="180">
        <v>-11.31</v>
      </c>
    </row>
    <row r="406" spans="1:16" ht="19.5" hidden="1" customHeight="1">
      <c r="A406" s="172" t="s">
        <v>1492</v>
      </c>
      <c r="B406" s="176">
        <v>46056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1800</v>
      </c>
      <c r="J406" s="176">
        <v>46050</v>
      </c>
      <c r="K406" s="172" t="s">
        <v>93</v>
      </c>
      <c r="L406" s="172" t="s">
        <v>94</v>
      </c>
      <c r="M406" s="179">
        <v>0.43</v>
      </c>
      <c r="N406" s="177"/>
      <c r="O406" s="177">
        <v>44</v>
      </c>
      <c r="P406" s="180">
        <v>-147.97999999999999</v>
      </c>
    </row>
    <row r="407" spans="1:16" ht="19.5" hidden="1" customHeight="1">
      <c r="A407" s="172" t="s">
        <v>1492</v>
      </c>
      <c r="B407" s="176">
        <v>46056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1800</v>
      </c>
      <c r="J407" s="176">
        <v>46050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602.03</v>
      </c>
    </row>
    <row r="408" spans="1:16" ht="19.5" hidden="1" customHeight="1">
      <c r="A408" s="172" t="s">
        <v>1492</v>
      </c>
      <c r="B408" s="176">
        <v>46056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1800</v>
      </c>
      <c r="J408" s="176">
        <v>46050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6.02</v>
      </c>
    </row>
    <row r="409" spans="1:16" ht="19.5" hidden="1" customHeight="1">
      <c r="A409" s="172" t="s">
        <v>1492</v>
      </c>
      <c r="B409" s="176">
        <v>46056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1800</v>
      </c>
      <c r="J409" s="176">
        <v>46050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1191.95</v>
      </c>
    </row>
    <row r="410" spans="1:16" ht="19.5" hidden="1" customHeight="1">
      <c r="A410" s="172" t="s">
        <v>1492</v>
      </c>
      <c r="B410" s="176">
        <v>46056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1800</v>
      </c>
      <c r="J410" s="176">
        <v>46050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-774</v>
      </c>
    </row>
    <row r="411" spans="1:16" ht="19.5" hidden="1" customHeight="1">
      <c r="A411" s="172" t="s">
        <v>1492</v>
      </c>
      <c r="B411" s="176">
        <v>46056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1800</v>
      </c>
      <c r="J411" s="176">
        <v>46050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-18.739999999999998</v>
      </c>
    </row>
    <row r="412" spans="1:16" ht="19.5" hidden="1" customHeight="1">
      <c r="A412" s="172" t="s">
        <v>1493</v>
      </c>
      <c r="B412" s="176">
        <v>46056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1812</v>
      </c>
      <c r="J412" s="176">
        <v>46055</v>
      </c>
      <c r="K412" s="172" t="s">
        <v>93</v>
      </c>
      <c r="L412" s="172" t="s">
        <v>94</v>
      </c>
      <c r="M412" s="179">
        <v>0.43</v>
      </c>
      <c r="N412" s="177"/>
      <c r="O412" s="177">
        <v>41</v>
      </c>
      <c r="P412" s="180">
        <v>-136.61000000000001</v>
      </c>
    </row>
    <row r="413" spans="1:16" ht="19.5" hidden="1" customHeight="1">
      <c r="A413" s="172" t="s">
        <v>1493</v>
      </c>
      <c r="B413" s="176">
        <v>46056</v>
      </c>
      <c r="C413" s="172" t="s">
        <v>100</v>
      </c>
      <c r="D413" s="172" t="s">
        <v>101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1812</v>
      </c>
      <c r="J413" s="176">
        <v>46055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630.83000000000004</v>
      </c>
    </row>
    <row r="414" spans="1:16" ht="19.5" hidden="1" customHeight="1">
      <c r="A414" s="172" t="s">
        <v>1493</v>
      </c>
      <c r="B414" s="176">
        <v>46056</v>
      </c>
      <c r="C414" s="172" t="s">
        <v>100</v>
      </c>
      <c r="D414" s="172" t="s">
        <v>102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1812</v>
      </c>
      <c r="J414" s="176">
        <v>46055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6.31</v>
      </c>
    </row>
    <row r="415" spans="1:16" ht="19.5" hidden="1" customHeight="1">
      <c r="A415" s="172" t="s">
        <v>1493</v>
      </c>
      <c r="B415" s="176">
        <v>46056</v>
      </c>
      <c r="C415" s="172" t="s">
        <v>100</v>
      </c>
      <c r="D415" s="172" t="s">
        <v>103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1812</v>
      </c>
      <c r="J415" s="176">
        <v>46055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1174.8599999999999</v>
      </c>
    </row>
    <row r="416" spans="1:16" ht="19.5" hidden="1" customHeight="1">
      <c r="A416" s="172" t="s">
        <v>1493</v>
      </c>
      <c r="B416" s="176">
        <v>46056</v>
      </c>
      <c r="C416" s="172" t="s">
        <v>104</v>
      </c>
      <c r="D416" s="172" t="s">
        <v>105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1812</v>
      </c>
      <c r="J416" s="176">
        <v>46055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-779.16</v>
      </c>
    </row>
    <row r="417" spans="1:16" ht="19.5" hidden="1" customHeight="1">
      <c r="A417" s="172" t="s">
        <v>1493</v>
      </c>
      <c r="B417" s="176">
        <v>46056</v>
      </c>
      <c r="C417" s="172" t="s">
        <v>81</v>
      </c>
      <c r="D417" s="172" t="s">
        <v>95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1812</v>
      </c>
      <c r="J417" s="176">
        <v>46055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-22.65</v>
      </c>
    </row>
    <row r="418" spans="1:16" ht="19.5" hidden="1" customHeight="1">
      <c r="A418" s="172" t="s">
        <v>1494</v>
      </c>
      <c r="B418" s="176">
        <v>46056</v>
      </c>
      <c r="C418" s="172" t="s">
        <v>92</v>
      </c>
      <c r="D418" s="172" t="s">
        <v>24</v>
      </c>
      <c r="E418" s="172" t="s">
        <v>42</v>
      </c>
      <c r="F418" s="172" t="s">
        <v>89</v>
      </c>
      <c r="G418" s="172" t="s">
        <v>84</v>
      </c>
      <c r="H418" s="177">
        <v>1</v>
      </c>
      <c r="I418" s="178">
        <v>2150</v>
      </c>
      <c r="J418" s="176">
        <v>46055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-130.08000000000001</v>
      </c>
    </row>
    <row r="419" spans="1:16" ht="19.5" hidden="1" customHeight="1">
      <c r="A419" s="172" t="s">
        <v>1494</v>
      </c>
      <c r="B419" s="176">
        <v>46056</v>
      </c>
      <c r="C419" s="172" t="s">
        <v>100</v>
      </c>
      <c r="D419" s="172" t="s">
        <v>101</v>
      </c>
      <c r="E419" s="172" t="s">
        <v>42</v>
      </c>
      <c r="F419" s="172" t="s">
        <v>89</v>
      </c>
      <c r="G419" s="172" t="s">
        <v>84</v>
      </c>
      <c r="H419" s="177">
        <v>1</v>
      </c>
      <c r="I419" s="178">
        <v>2150</v>
      </c>
      <c r="J419" s="176">
        <v>46055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822.24</v>
      </c>
    </row>
    <row r="420" spans="1:16" ht="19.5" hidden="1" customHeight="1">
      <c r="A420" s="172" t="s">
        <v>1494</v>
      </c>
      <c r="B420" s="176">
        <v>46056</v>
      </c>
      <c r="C420" s="172" t="s">
        <v>100</v>
      </c>
      <c r="D420" s="172" t="s">
        <v>102</v>
      </c>
      <c r="E420" s="172" t="s">
        <v>42</v>
      </c>
      <c r="F420" s="172" t="s">
        <v>89</v>
      </c>
      <c r="G420" s="172" t="s">
        <v>84</v>
      </c>
      <c r="H420" s="177">
        <v>1</v>
      </c>
      <c r="I420" s="178">
        <v>2150</v>
      </c>
      <c r="J420" s="176">
        <v>46055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8.2200000000000006</v>
      </c>
    </row>
    <row r="421" spans="1:16" ht="19.5" hidden="1" customHeight="1">
      <c r="A421" s="172" t="s">
        <v>1494</v>
      </c>
      <c r="B421" s="176">
        <v>46056</v>
      </c>
      <c r="C421" s="172" t="s">
        <v>100</v>
      </c>
      <c r="D421" s="172" t="s">
        <v>103</v>
      </c>
      <c r="E421" s="172" t="s">
        <v>42</v>
      </c>
      <c r="F421" s="172" t="s">
        <v>89</v>
      </c>
      <c r="G421" s="172" t="s">
        <v>84</v>
      </c>
      <c r="H421" s="177">
        <v>1</v>
      </c>
      <c r="I421" s="178">
        <v>2150</v>
      </c>
      <c r="J421" s="176">
        <v>46055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1319.54</v>
      </c>
    </row>
    <row r="422" spans="1:16" ht="19.5" hidden="1" customHeight="1">
      <c r="A422" s="172" t="s">
        <v>1494</v>
      </c>
      <c r="B422" s="176">
        <v>46056</v>
      </c>
      <c r="C422" s="172" t="s">
        <v>104</v>
      </c>
      <c r="D422" s="172" t="s">
        <v>105</v>
      </c>
      <c r="E422" s="172" t="s">
        <v>42</v>
      </c>
      <c r="F422" s="172" t="s">
        <v>89</v>
      </c>
      <c r="G422" s="172" t="s">
        <v>84</v>
      </c>
      <c r="H422" s="177">
        <v>1</v>
      </c>
      <c r="I422" s="178">
        <v>2150</v>
      </c>
      <c r="J422" s="176">
        <v>46055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-924.5</v>
      </c>
    </row>
    <row r="423" spans="1:16" ht="19.5" hidden="1" customHeight="1">
      <c r="A423" s="172" t="s">
        <v>1494</v>
      </c>
      <c r="B423" s="176">
        <v>46056</v>
      </c>
      <c r="C423" s="172" t="s">
        <v>81</v>
      </c>
      <c r="D423" s="172" t="s">
        <v>95</v>
      </c>
      <c r="E423" s="172" t="s">
        <v>42</v>
      </c>
      <c r="F423" s="172" t="s">
        <v>89</v>
      </c>
      <c r="G423" s="172" t="s">
        <v>84</v>
      </c>
      <c r="H423" s="177">
        <v>1</v>
      </c>
      <c r="I423" s="178">
        <v>2150</v>
      </c>
      <c r="J423" s="176">
        <v>46055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-9.85</v>
      </c>
    </row>
    <row r="424" spans="1:16" ht="19.5" hidden="1" customHeight="1">
      <c r="A424" s="172" t="s">
        <v>1491</v>
      </c>
      <c r="B424" s="176">
        <v>46056</v>
      </c>
      <c r="C424" s="172" t="s">
        <v>81</v>
      </c>
      <c r="D424" s="172" t="s">
        <v>82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46051</v>
      </c>
      <c r="K424" s="172" t="s">
        <v>85</v>
      </c>
      <c r="L424" s="172" t="s">
        <v>85</v>
      </c>
      <c r="M424" s="179">
        <v>0</v>
      </c>
      <c r="N424" s="177"/>
      <c r="O424" s="177"/>
      <c r="P424" s="180">
        <v>-12.06</v>
      </c>
    </row>
    <row r="425" spans="1:16" ht="19.5" hidden="1" customHeight="1">
      <c r="A425" s="172" t="s">
        <v>1492</v>
      </c>
      <c r="B425" s="176">
        <v>46056</v>
      </c>
      <c r="C425" s="172" t="s">
        <v>81</v>
      </c>
      <c r="D425" s="172" t="s">
        <v>82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0</v>
      </c>
      <c r="J425" s="176">
        <v>46050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-11.44</v>
      </c>
    </row>
    <row r="426" spans="1:16" ht="19.5" hidden="1" customHeight="1">
      <c r="A426" s="172" t="s">
        <v>1495</v>
      </c>
      <c r="B426" s="176">
        <v>46056</v>
      </c>
      <c r="C426" s="172" t="s">
        <v>92</v>
      </c>
      <c r="D426" s="172" t="s">
        <v>24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46046</v>
      </c>
      <c r="K426" s="172" t="s">
        <v>93</v>
      </c>
      <c r="L426" s="172" t="s">
        <v>94</v>
      </c>
      <c r="M426" s="179">
        <v>0.43</v>
      </c>
      <c r="N426" s="177"/>
      <c r="O426" s="177">
        <v>40</v>
      </c>
      <c r="P426" s="180">
        <v>-114.09</v>
      </c>
    </row>
    <row r="427" spans="1:16" ht="19.5" hidden="1" customHeight="1">
      <c r="A427" s="172" t="s">
        <v>1495</v>
      </c>
      <c r="B427" s="176">
        <v>46056</v>
      </c>
      <c r="C427" s="172" t="s">
        <v>100</v>
      </c>
      <c r="D427" s="172" t="s">
        <v>101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46046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685.71</v>
      </c>
    </row>
    <row r="428" spans="1:16" ht="19.5" hidden="1" customHeight="1">
      <c r="A428" s="172" t="s">
        <v>1495</v>
      </c>
      <c r="B428" s="176">
        <v>46056</v>
      </c>
      <c r="C428" s="172" t="s">
        <v>100</v>
      </c>
      <c r="D428" s="172" t="s">
        <v>102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46046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6.86</v>
      </c>
    </row>
    <row r="429" spans="1:16" ht="19.5" hidden="1" customHeight="1">
      <c r="A429" s="172" t="s">
        <v>1495</v>
      </c>
      <c r="B429" s="176">
        <v>46056</v>
      </c>
      <c r="C429" s="172" t="s">
        <v>100</v>
      </c>
      <c r="D429" s="172" t="s">
        <v>103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46046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1057.43</v>
      </c>
    </row>
    <row r="430" spans="1:16" ht="19.5" hidden="1" customHeight="1">
      <c r="A430" s="172" t="s">
        <v>1495</v>
      </c>
      <c r="B430" s="176">
        <v>46056</v>
      </c>
      <c r="C430" s="172" t="s">
        <v>104</v>
      </c>
      <c r="D430" s="172" t="s">
        <v>105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1750</v>
      </c>
      <c r="J430" s="176">
        <v>46046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-752.5</v>
      </c>
    </row>
    <row r="431" spans="1:16" ht="19.5" hidden="1" customHeight="1">
      <c r="A431" s="172" t="s">
        <v>1495</v>
      </c>
      <c r="B431" s="176">
        <v>46056</v>
      </c>
      <c r="C431" s="172" t="s">
        <v>81</v>
      </c>
      <c r="D431" s="172" t="s">
        <v>95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1750</v>
      </c>
      <c r="J431" s="176">
        <v>46046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-0.47</v>
      </c>
    </row>
    <row r="432" spans="1:16" ht="19.5" hidden="1" customHeight="1">
      <c r="A432" s="172" t="s">
        <v>1494</v>
      </c>
      <c r="B432" s="176">
        <v>46056</v>
      </c>
      <c r="C432" s="172" t="s">
        <v>81</v>
      </c>
      <c r="D432" s="172" t="s">
        <v>82</v>
      </c>
      <c r="E432" s="172" t="s">
        <v>42</v>
      </c>
      <c r="F432" s="172" t="s">
        <v>89</v>
      </c>
      <c r="G432" s="172" t="s">
        <v>84</v>
      </c>
      <c r="H432" s="177">
        <v>1</v>
      </c>
      <c r="I432" s="178">
        <v>0</v>
      </c>
      <c r="J432" s="176">
        <v>46055</v>
      </c>
      <c r="K432" s="172" t="s">
        <v>85</v>
      </c>
      <c r="L432" s="172" t="s">
        <v>85</v>
      </c>
      <c r="M432" s="179">
        <v>0</v>
      </c>
      <c r="N432" s="177"/>
      <c r="O432" s="177"/>
      <c r="P432" s="180">
        <v>-15.62</v>
      </c>
    </row>
    <row r="433" spans="1:16" ht="19.5" hidden="1" customHeight="1">
      <c r="A433" s="172" t="s">
        <v>1496</v>
      </c>
      <c r="B433" s="176">
        <v>46056</v>
      </c>
      <c r="C433" s="172" t="s">
        <v>81</v>
      </c>
      <c r="D433" s="172" t="s">
        <v>82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46056</v>
      </c>
      <c r="K433" s="172" t="s">
        <v>85</v>
      </c>
      <c r="L433" s="172" t="s">
        <v>85</v>
      </c>
      <c r="M433" s="179">
        <v>0</v>
      </c>
      <c r="N433" s="177"/>
      <c r="O433" s="177"/>
      <c r="P433" s="180">
        <v>-14.96</v>
      </c>
    </row>
    <row r="434" spans="1:16" ht="19.5" hidden="1" customHeight="1">
      <c r="A434" s="172" t="s">
        <v>1147</v>
      </c>
      <c r="B434" s="176">
        <v>46056</v>
      </c>
      <c r="C434" s="172" t="s">
        <v>352</v>
      </c>
      <c r="D434" s="172" t="s">
        <v>465</v>
      </c>
      <c r="E434" s="172" t="s">
        <v>85</v>
      </c>
      <c r="F434" s="172" t="s">
        <v>85</v>
      </c>
      <c r="G434" s="172" t="s">
        <v>85</v>
      </c>
      <c r="H434" s="177">
        <v>0</v>
      </c>
      <c r="I434" s="178">
        <v>0</v>
      </c>
      <c r="J434" s="176">
        <v>46056</v>
      </c>
      <c r="K434" s="172" t="s">
        <v>85</v>
      </c>
      <c r="L434" s="172" t="s">
        <v>85</v>
      </c>
      <c r="M434" s="179">
        <v>0</v>
      </c>
      <c r="N434" s="177"/>
      <c r="O434" s="177"/>
      <c r="P434" s="180">
        <v>-1920</v>
      </c>
    </row>
    <row r="435" spans="1:16" ht="19.5" hidden="1" customHeight="1">
      <c r="A435" s="172" t="s">
        <v>1497</v>
      </c>
      <c r="B435" s="176">
        <v>46056</v>
      </c>
      <c r="C435" s="172" t="s">
        <v>81</v>
      </c>
      <c r="D435" s="172" t="s">
        <v>82</v>
      </c>
      <c r="E435" s="172" t="s">
        <v>52</v>
      </c>
      <c r="F435" s="172" t="s">
        <v>90</v>
      </c>
      <c r="G435" s="172" t="s">
        <v>84</v>
      </c>
      <c r="H435" s="177">
        <v>1</v>
      </c>
      <c r="I435" s="178">
        <v>0</v>
      </c>
      <c r="J435" s="176">
        <v>46056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-14.22</v>
      </c>
    </row>
    <row r="436" spans="1:16" ht="19.5" hidden="1" customHeight="1">
      <c r="A436" s="172" t="s">
        <v>1498</v>
      </c>
      <c r="B436" s="176">
        <v>46056</v>
      </c>
      <c r="C436" s="172" t="s">
        <v>92</v>
      </c>
      <c r="D436" s="172" t="s">
        <v>24</v>
      </c>
      <c r="E436" s="172" t="s">
        <v>56</v>
      </c>
      <c r="F436" s="172" t="s">
        <v>1213</v>
      </c>
      <c r="G436" s="172" t="s">
        <v>84</v>
      </c>
      <c r="H436" s="177">
        <v>1</v>
      </c>
      <c r="I436" s="178">
        <v>2000</v>
      </c>
      <c r="J436" s="176">
        <v>46054</v>
      </c>
      <c r="K436" s="172" t="s">
        <v>93</v>
      </c>
      <c r="L436" s="172" t="s">
        <v>94</v>
      </c>
      <c r="M436" s="179">
        <v>0.43</v>
      </c>
      <c r="N436" s="177"/>
      <c r="O436" s="177">
        <v>43</v>
      </c>
      <c r="P436" s="180">
        <v>-151.1</v>
      </c>
    </row>
    <row r="437" spans="1:16" ht="19.5" hidden="1" customHeight="1">
      <c r="A437" s="172" t="s">
        <v>1498</v>
      </c>
      <c r="B437" s="176">
        <v>46056</v>
      </c>
      <c r="C437" s="172" t="s">
        <v>100</v>
      </c>
      <c r="D437" s="172" t="s">
        <v>101</v>
      </c>
      <c r="E437" s="172" t="s">
        <v>56</v>
      </c>
      <c r="F437" s="172" t="s">
        <v>1213</v>
      </c>
      <c r="G437" s="172" t="s">
        <v>84</v>
      </c>
      <c r="H437" s="177">
        <v>1</v>
      </c>
      <c r="I437" s="178">
        <v>2000</v>
      </c>
      <c r="J437" s="176">
        <v>46054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759.05</v>
      </c>
    </row>
    <row r="438" spans="1:16" ht="19.5" hidden="1" customHeight="1">
      <c r="A438" s="172" t="s">
        <v>1498</v>
      </c>
      <c r="B438" s="176">
        <v>46056</v>
      </c>
      <c r="C438" s="172" t="s">
        <v>100</v>
      </c>
      <c r="D438" s="172" t="s">
        <v>102</v>
      </c>
      <c r="E438" s="172" t="s">
        <v>56</v>
      </c>
      <c r="F438" s="172" t="s">
        <v>1213</v>
      </c>
      <c r="G438" s="172" t="s">
        <v>84</v>
      </c>
      <c r="H438" s="177">
        <v>1</v>
      </c>
      <c r="I438" s="178">
        <v>2000</v>
      </c>
      <c r="J438" s="176">
        <v>46054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7.59</v>
      </c>
    </row>
    <row r="439" spans="1:16" ht="19.5" hidden="1" customHeight="1">
      <c r="A439" s="172" t="s">
        <v>1498</v>
      </c>
      <c r="B439" s="176">
        <v>46056</v>
      </c>
      <c r="C439" s="172" t="s">
        <v>100</v>
      </c>
      <c r="D439" s="172" t="s">
        <v>103</v>
      </c>
      <c r="E439" s="172" t="s">
        <v>56</v>
      </c>
      <c r="F439" s="172" t="s">
        <v>1213</v>
      </c>
      <c r="G439" s="172" t="s">
        <v>84</v>
      </c>
      <c r="H439" s="177">
        <v>1</v>
      </c>
      <c r="I439" s="178">
        <v>2000</v>
      </c>
      <c r="J439" s="176">
        <v>46054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1233.3599999999999</v>
      </c>
    </row>
    <row r="440" spans="1:16" ht="19.5" hidden="1" customHeight="1">
      <c r="A440" s="172" t="s">
        <v>1498</v>
      </c>
      <c r="B440" s="176">
        <v>46056</v>
      </c>
      <c r="C440" s="172" t="s">
        <v>104</v>
      </c>
      <c r="D440" s="172" t="s">
        <v>105</v>
      </c>
      <c r="E440" s="172" t="s">
        <v>56</v>
      </c>
      <c r="F440" s="172" t="s">
        <v>1213</v>
      </c>
      <c r="G440" s="172" t="s">
        <v>84</v>
      </c>
      <c r="H440" s="177">
        <v>1</v>
      </c>
      <c r="I440" s="178">
        <v>2000</v>
      </c>
      <c r="J440" s="176">
        <v>46054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-860</v>
      </c>
    </row>
    <row r="441" spans="1:16" ht="19.5" hidden="1" customHeight="1">
      <c r="A441" s="172" t="s">
        <v>1498</v>
      </c>
      <c r="B441" s="176">
        <v>46056</v>
      </c>
      <c r="C441" s="172" t="s">
        <v>81</v>
      </c>
      <c r="D441" s="172" t="s">
        <v>95</v>
      </c>
      <c r="E441" s="172" t="s">
        <v>56</v>
      </c>
      <c r="F441" s="172" t="s">
        <v>1213</v>
      </c>
      <c r="G441" s="172" t="s">
        <v>84</v>
      </c>
      <c r="H441" s="177">
        <v>1</v>
      </c>
      <c r="I441" s="178">
        <v>2000</v>
      </c>
      <c r="J441" s="176">
        <v>46054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-14.13</v>
      </c>
    </row>
    <row r="442" spans="1:16" ht="19.5" hidden="1" customHeight="1">
      <c r="A442" s="172" t="s">
        <v>1499</v>
      </c>
      <c r="B442" s="176">
        <v>46056</v>
      </c>
      <c r="C442" s="172" t="s">
        <v>92</v>
      </c>
      <c r="D442" s="172" t="s">
        <v>24</v>
      </c>
      <c r="E442" s="172" t="s">
        <v>52</v>
      </c>
      <c r="F442" s="172" t="s">
        <v>90</v>
      </c>
      <c r="G442" s="172" t="s">
        <v>84</v>
      </c>
      <c r="H442" s="177">
        <v>1</v>
      </c>
      <c r="I442" s="178">
        <v>1800</v>
      </c>
      <c r="J442" s="176">
        <v>46053</v>
      </c>
      <c r="K442" s="172" t="s">
        <v>93</v>
      </c>
      <c r="L442" s="172" t="s">
        <v>94</v>
      </c>
      <c r="M442" s="179">
        <v>0.43</v>
      </c>
      <c r="N442" s="177"/>
      <c r="O442" s="177">
        <v>44</v>
      </c>
      <c r="P442" s="180">
        <v>-149.51</v>
      </c>
    </row>
    <row r="443" spans="1:16" ht="19.5" hidden="1" customHeight="1">
      <c r="A443" s="172" t="s">
        <v>1499</v>
      </c>
      <c r="B443" s="176">
        <v>46056</v>
      </c>
      <c r="C443" s="172" t="s">
        <v>100</v>
      </c>
      <c r="D443" s="172" t="s">
        <v>101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1800</v>
      </c>
      <c r="J443" s="176">
        <v>46053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627.62</v>
      </c>
    </row>
    <row r="444" spans="1:16" ht="19.5" hidden="1" customHeight="1">
      <c r="A444" s="172" t="s">
        <v>1499</v>
      </c>
      <c r="B444" s="176">
        <v>46056</v>
      </c>
      <c r="C444" s="172" t="s">
        <v>100</v>
      </c>
      <c r="D444" s="172" t="s">
        <v>102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1800</v>
      </c>
      <c r="J444" s="176">
        <v>46053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6.28</v>
      </c>
    </row>
    <row r="445" spans="1:16" ht="19.5" hidden="1" customHeight="1">
      <c r="A445" s="172" t="s">
        <v>1499</v>
      </c>
      <c r="B445" s="176">
        <v>46056</v>
      </c>
      <c r="C445" s="172" t="s">
        <v>100</v>
      </c>
      <c r="D445" s="172" t="s">
        <v>103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1800</v>
      </c>
      <c r="J445" s="176">
        <v>46053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1166.0999999999999</v>
      </c>
    </row>
    <row r="446" spans="1:16" ht="19.5" hidden="1" customHeight="1">
      <c r="A446" s="172" t="s">
        <v>1499</v>
      </c>
      <c r="B446" s="176">
        <v>46056</v>
      </c>
      <c r="C446" s="172" t="s">
        <v>104</v>
      </c>
      <c r="D446" s="172" t="s">
        <v>105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1800</v>
      </c>
      <c r="J446" s="176">
        <v>46053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-774</v>
      </c>
    </row>
    <row r="447" spans="1:16" ht="19.5" hidden="1" customHeight="1">
      <c r="A447" s="172" t="s">
        <v>1499</v>
      </c>
      <c r="B447" s="176">
        <v>46056</v>
      </c>
      <c r="C447" s="172" t="s">
        <v>81</v>
      </c>
      <c r="D447" s="172" t="s">
        <v>95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1800</v>
      </c>
      <c r="J447" s="176">
        <v>46053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-12.43</v>
      </c>
    </row>
    <row r="448" spans="1:16" ht="19.5" hidden="1" customHeight="1">
      <c r="A448" s="172" t="s">
        <v>1498</v>
      </c>
      <c r="B448" s="176">
        <v>46056</v>
      </c>
      <c r="C448" s="172" t="s">
        <v>81</v>
      </c>
      <c r="D448" s="172" t="s">
        <v>82</v>
      </c>
      <c r="E448" s="172" t="s">
        <v>56</v>
      </c>
      <c r="F448" s="172" t="s">
        <v>1213</v>
      </c>
      <c r="G448" s="172" t="s">
        <v>84</v>
      </c>
      <c r="H448" s="177">
        <v>1</v>
      </c>
      <c r="I448" s="178">
        <v>0</v>
      </c>
      <c r="J448" s="176">
        <v>46054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-14.42</v>
      </c>
    </row>
    <row r="449" spans="1:16" ht="19.5" hidden="1" customHeight="1">
      <c r="A449" s="172" t="s">
        <v>1500</v>
      </c>
      <c r="B449" s="176">
        <v>46056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0</v>
      </c>
      <c r="J449" s="176">
        <v>46053</v>
      </c>
      <c r="K449" s="172" t="s">
        <v>93</v>
      </c>
      <c r="L449" s="172" t="s">
        <v>94</v>
      </c>
      <c r="M449" s="179">
        <v>0</v>
      </c>
      <c r="N449" s="177"/>
      <c r="O449" s="177">
        <v>44</v>
      </c>
      <c r="P449" s="180">
        <v>-131.37</v>
      </c>
    </row>
    <row r="450" spans="1:16" ht="19.5" hidden="1" customHeight="1">
      <c r="A450" s="172" t="s">
        <v>1501</v>
      </c>
      <c r="B450" s="176">
        <v>46056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46056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-17.350000000000001</v>
      </c>
    </row>
    <row r="451" spans="1:16" ht="19.5" hidden="1" customHeight="1">
      <c r="A451" s="172" t="s">
        <v>1502</v>
      </c>
      <c r="B451" s="176">
        <v>46056</v>
      </c>
      <c r="C451" s="172" t="s">
        <v>81</v>
      </c>
      <c r="D451" s="172" t="s">
        <v>82</v>
      </c>
      <c r="E451" s="172" t="s">
        <v>57</v>
      </c>
      <c r="F451" s="172" t="s">
        <v>1263</v>
      </c>
      <c r="G451" s="172" t="s">
        <v>84</v>
      </c>
      <c r="H451" s="177">
        <v>1</v>
      </c>
      <c r="I451" s="178">
        <v>0</v>
      </c>
      <c r="J451" s="176">
        <v>46056</v>
      </c>
      <c r="K451" s="172" t="s">
        <v>85</v>
      </c>
      <c r="L451" s="172" t="s">
        <v>85</v>
      </c>
      <c r="M451" s="179">
        <v>0</v>
      </c>
      <c r="N451" s="177"/>
      <c r="O451" s="177"/>
      <c r="P451" s="180">
        <v>-16.59</v>
      </c>
    </row>
    <row r="452" spans="1:16" ht="19.5" hidden="1" customHeight="1">
      <c r="A452" s="172" t="s">
        <v>1503</v>
      </c>
      <c r="B452" s="176">
        <v>46056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0</v>
      </c>
      <c r="J452" s="176">
        <v>46047</v>
      </c>
      <c r="K452" s="172" t="s">
        <v>93</v>
      </c>
      <c r="L452" s="172" t="s">
        <v>94</v>
      </c>
      <c r="M452" s="179">
        <v>0</v>
      </c>
      <c r="N452" s="177"/>
      <c r="O452" s="177">
        <v>41</v>
      </c>
      <c r="P452" s="180">
        <v>-56</v>
      </c>
    </row>
    <row r="453" spans="1:16" ht="19.5" hidden="1" customHeight="1">
      <c r="A453" s="172" t="s">
        <v>1503</v>
      </c>
      <c r="B453" s="176">
        <v>46056</v>
      </c>
      <c r="C453" s="172" t="s">
        <v>92</v>
      </c>
      <c r="D453" s="172" t="s">
        <v>96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0</v>
      </c>
      <c r="J453" s="176">
        <v>46047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0</v>
      </c>
    </row>
    <row r="454" spans="1:16" ht="19.5" hidden="1" customHeight="1">
      <c r="A454" s="172" t="s">
        <v>1503</v>
      </c>
      <c r="B454" s="176">
        <v>46056</v>
      </c>
      <c r="C454" s="172" t="s">
        <v>92</v>
      </c>
      <c r="D454" s="172" t="s">
        <v>97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0</v>
      </c>
      <c r="J454" s="176">
        <v>46047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-56</v>
      </c>
    </row>
    <row r="455" spans="1:16" ht="19.5" customHeight="1">
      <c r="A455" s="172" t="s">
        <v>141</v>
      </c>
      <c r="B455" s="176">
        <v>46056</v>
      </c>
      <c r="C455" s="172" t="s">
        <v>109</v>
      </c>
      <c r="D455" s="172" t="s">
        <v>139</v>
      </c>
      <c r="E455" s="172" t="s">
        <v>85</v>
      </c>
      <c r="F455" s="172" t="s">
        <v>85</v>
      </c>
      <c r="G455" s="172" t="s">
        <v>85</v>
      </c>
      <c r="H455" s="177">
        <v>0</v>
      </c>
      <c r="I455" s="178">
        <v>0</v>
      </c>
      <c r="J455" s="176">
        <v>46056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-428.4</v>
      </c>
    </row>
    <row r="456" spans="1:16" ht="19.5" customHeight="1">
      <c r="A456" s="172" t="s">
        <v>145</v>
      </c>
      <c r="B456" s="176">
        <v>46056</v>
      </c>
      <c r="C456" s="172" t="s">
        <v>109</v>
      </c>
      <c r="D456" s="172" t="s">
        <v>139</v>
      </c>
      <c r="E456" s="172" t="s">
        <v>85</v>
      </c>
      <c r="F456" s="172" t="s">
        <v>85</v>
      </c>
      <c r="G456" s="172" t="s">
        <v>85</v>
      </c>
      <c r="H456" s="177">
        <v>0</v>
      </c>
      <c r="I456" s="178">
        <v>0</v>
      </c>
      <c r="J456" s="176">
        <v>46056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-1000.92</v>
      </c>
    </row>
    <row r="457" spans="1:16" ht="19.5" customHeight="1">
      <c r="A457" s="172" t="s">
        <v>138</v>
      </c>
      <c r="B457" s="176">
        <v>46056</v>
      </c>
      <c r="C457" s="172" t="s">
        <v>109</v>
      </c>
      <c r="D457" s="172" t="s">
        <v>139</v>
      </c>
      <c r="E457" s="172" t="s">
        <v>85</v>
      </c>
      <c r="F457" s="172" t="s">
        <v>85</v>
      </c>
      <c r="G457" s="172" t="s">
        <v>85</v>
      </c>
      <c r="H457" s="177">
        <v>0</v>
      </c>
      <c r="I457" s="178">
        <v>0</v>
      </c>
      <c r="J457" s="176">
        <v>46056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-1087.8399999999999</v>
      </c>
    </row>
    <row r="458" spans="1:16" ht="19.5" customHeight="1">
      <c r="A458" s="172" t="s">
        <v>144</v>
      </c>
      <c r="B458" s="176">
        <v>46056</v>
      </c>
      <c r="C458" s="172" t="s">
        <v>109</v>
      </c>
      <c r="D458" s="172" t="s">
        <v>139</v>
      </c>
      <c r="E458" s="172" t="s">
        <v>85</v>
      </c>
      <c r="F458" s="172" t="s">
        <v>85</v>
      </c>
      <c r="G458" s="172" t="s">
        <v>85</v>
      </c>
      <c r="H458" s="177">
        <v>0</v>
      </c>
      <c r="I458" s="178">
        <v>0</v>
      </c>
      <c r="J458" s="176">
        <v>46056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-1141.21</v>
      </c>
    </row>
    <row r="459" spans="1:16" ht="19.5" customHeight="1">
      <c r="A459" s="172" t="s">
        <v>142</v>
      </c>
      <c r="B459" s="176">
        <v>46056</v>
      </c>
      <c r="C459" s="172" t="s">
        <v>109</v>
      </c>
      <c r="D459" s="172" t="s">
        <v>143</v>
      </c>
      <c r="E459" s="172" t="s">
        <v>85</v>
      </c>
      <c r="F459" s="172" t="s">
        <v>85</v>
      </c>
      <c r="G459" s="172" t="s">
        <v>85</v>
      </c>
      <c r="H459" s="177">
        <v>0</v>
      </c>
      <c r="I459" s="178">
        <v>0</v>
      </c>
      <c r="J459" s="176">
        <v>46056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-8090.1</v>
      </c>
    </row>
    <row r="460" spans="1:16" ht="19.5" hidden="1" customHeight="1">
      <c r="A460" s="172" t="s">
        <v>1504</v>
      </c>
      <c r="B460" s="176">
        <v>46057</v>
      </c>
      <c r="C460" s="172" t="s">
        <v>92</v>
      </c>
      <c r="D460" s="172" t="s">
        <v>96</v>
      </c>
      <c r="E460" s="172" t="s">
        <v>57</v>
      </c>
      <c r="F460" s="172" t="s">
        <v>1263</v>
      </c>
      <c r="G460" s="172" t="s">
        <v>84</v>
      </c>
      <c r="H460" s="177">
        <v>1</v>
      </c>
      <c r="I460" s="178">
        <v>0</v>
      </c>
      <c r="J460" s="176">
        <v>46051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0</v>
      </c>
    </row>
    <row r="461" spans="1:16" ht="19.5" hidden="1" customHeight="1">
      <c r="A461" s="172" t="s">
        <v>1504</v>
      </c>
      <c r="B461" s="176">
        <v>46057</v>
      </c>
      <c r="C461" s="172" t="s">
        <v>92</v>
      </c>
      <c r="D461" s="172" t="s">
        <v>97</v>
      </c>
      <c r="E461" s="172" t="s">
        <v>57</v>
      </c>
      <c r="F461" s="172" t="s">
        <v>1263</v>
      </c>
      <c r="G461" s="172" t="s">
        <v>84</v>
      </c>
      <c r="H461" s="177">
        <v>1</v>
      </c>
      <c r="I461" s="178">
        <v>0</v>
      </c>
      <c r="J461" s="176">
        <v>46051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-56.94</v>
      </c>
    </row>
    <row r="462" spans="1:16" ht="19.5" hidden="1" customHeight="1">
      <c r="A462" s="172" t="s">
        <v>1504</v>
      </c>
      <c r="B462" s="176">
        <v>46057</v>
      </c>
      <c r="C462" s="172" t="s">
        <v>81</v>
      </c>
      <c r="D462" s="172" t="s">
        <v>98</v>
      </c>
      <c r="E462" s="172" t="s">
        <v>57</v>
      </c>
      <c r="F462" s="172" t="s">
        <v>1263</v>
      </c>
      <c r="G462" s="172" t="s">
        <v>84</v>
      </c>
      <c r="H462" s="177">
        <v>1</v>
      </c>
      <c r="I462" s="178">
        <v>0</v>
      </c>
      <c r="J462" s="176">
        <v>46051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-15</v>
      </c>
    </row>
    <row r="463" spans="1:16" ht="19.5" hidden="1" customHeight="1">
      <c r="A463" s="172" t="s">
        <v>1504</v>
      </c>
      <c r="B463" s="176">
        <v>46057</v>
      </c>
      <c r="C463" s="172" t="s">
        <v>92</v>
      </c>
      <c r="D463" s="172" t="s">
        <v>24</v>
      </c>
      <c r="E463" s="172" t="s">
        <v>57</v>
      </c>
      <c r="F463" s="172" t="s">
        <v>1263</v>
      </c>
      <c r="G463" s="172" t="s">
        <v>84</v>
      </c>
      <c r="H463" s="177">
        <v>1</v>
      </c>
      <c r="I463" s="178">
        <v>0</v>
      </c>
      <c r="J463" s="176">
        <v>46051</v>
      </c>
      <c r="K463" s="172" t="s">
        <v>93</v>
      </c>
      <c r="L463" s="172" t="s">
        <v>94</v>
      </c>
      <c r="M463" s="179">
        <v>0</v>
      </c>
      <c r="N463" s="177"/>
      <c r="O463" s="177">
        <v>44</v>
      </c>
      <c r="P463" s="180">
        <v>-56.94</v>
      </c>
    </row>
    <row r="464" spans="1:16" ht="19.5" hidden="1" customHeight="1">
      <c r="A464" s="172" t="s">
        <v>1504</v>
      </c>
      <c r="B464" s="176">
        <v>46057</v>
      </c>
      <c r="C464" s="172" t="s">
        <v>81</v>
      </c>
      <c r="D464" s="172" t="s">
        <v>95</v>
      </c>
      <c r="E464" s="172" t="s">
        <v>57</v>
      </c>
      <c r="F464" s="172" t="s">
        <v>1263</v>
      </c>
      <c r="G464" s="172" t="s">
        <v>84</v>
      </c>
      <c r="H464" s="177">
        <v>1</v>
      </c>
      <c r="I464" s="178">
        <v>0</v>
      </c>
      <c r="J464" s="176">
        <v>46051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-12.46</v>
      </c>
    </row>
    <row r="465" spans="1:16" ht="19.5" hidden="1" customHeight="1">
      <c r="A465" s="172" t="s">
        <v>1505</v>
      </c>
      <c r="B465" s="176">
        <v>46057</v>
      </c>
      <c r="C465" s="172" t="s">
        <v>81</v>
      </c>
      <c r="D465" s="172" t="s">
        <v>82</v>
      </c>
      <c r="E465" s="172" t="s">
        <v>43</v>
      </c>
      <c r="F465" s="172" t="s">
        <v>125</v>
      </c>
      <c r="G465" s="172" t="s">
        <v>84</v>
      </c>
      <c r="H465" s="177">
        <v>1</v>
      </c>
      <c r="I465" s="178">
        <v>0</v>
      </c>
      <c r="J465" s="176">
        <v>46057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-17.41</v>
      </c>
    </row>
    <row r="466" spans="1:16" ht="19.5" hidden="1" customHeight="1">
      <c r="A466" s="172" t="s">
        <v>1506</v>
      </c>
      <c r="B466" s="176">
        <v>46057</v>
      </c>
      <c r="C466" s="172" t="s">
        <v>92</v>
      </c>
      <c r="D466" s="172" t="s">
        <v>24</v>
      </c>
      <c r="E466" s="172" t="s">
        <v>42</v>
      </c>
      <c r="F466" s="172" t="s">
        <v>89</v>
      </c>
      <c r="G466" s="172" t="s">
        <v>84</v>
      </c>
      <c r="H466" s="177">
        <v>1</v>
      </c>
      <c r="I466" s="178">
        <v>0</v>
      </c>
      <c r="J466" s="176">
        <v>46044</v>
      </c>
      <c r="K466" s="172" t="s">
        <v>93</v>
      </c>
      <c r="L466" s="172" t="s">
        <v>94</v>
      </c>
      <c r="M466" s="179">
        <v>0</v>
      </c>
      <c r="N466" s="177"/>
      <c r="O466" s="177">
        <v>42</v>
      </c>
      <c r="P466" s="180">
        <v>-46.77</v>
      </c>
    </row>
    <row r="467" spans="1:16" ht="19.5" hidden="1" customHeight="1">
      <c r="A467" s="172" t="s">
        <v>1506</v>
      </c>
      <c r="B467" s="176">
        <v>46057</v>
      </c>
      <c r="C467" s="172" t="s">
        <v>81</v>
      </c>
      <c r="D467" s="172" t="s">
        <v>95</v>
      </c>
      <c r="E467" s="172" t="s">
        <v>42</v>
      </c>
      <c r="F467" s="172" t="s">
        <v>89</v>
      </c>
      <c r="G467" s="172" t="s">
        <v>84</v>
      </c>
      <c r="H467" s="177">
        <v>1</v>
      </c>
      <c r="I467" s="178">
        <v>0</v>
      </c>
      <c r="J467" s="176">
        <v>46044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-9.85</v>
      </c>
    </row>
    <row r="468" spans="1:16" ht="19.5" hidden="1" customHeight="1">
      <c r="A468" s="172" t="s">
        <v>1507</v>
      </c>
      <c r="B468" s="176">
        <v>46057</v>
      </c>
      <c r="C468" s="172" t="s">
        <v>92</v>
      </c>
      <c r="D468" s="172" t="s">
        <v>24</v>
      </c>
      <c r="E468" s="172" t="s">
        <v>55</v>
      </c>
      <c r="F468" s="172" t="s">
        <v>1272</v>
      </c>
      <c r="G468" s="172" t="s">
        <v>84</v>
      </c>
      <c r="H468" s="177">
        <v>1</v>
      </c>
      <c r="I468" s="178">
        <v>2000</v>
      </c>
      <c r="J468" s="176">
        <v>46052</v>
      </c>
      <c r="K468" s="172" t="s">
        <v>93</v>
      </c>
      <c r="L468" s="172" t="s">
        <v>94</v>
      </c>
      <c r="M468" s="179">
        <v>0.43</v>
      </c>
      <c r="N468" s="177"/>
      <c r="O468" s="177">
        <v>44</v>
      </c>
      <c r="P468" s="180">
        <v>-155.81</v>
      </c>
    </row>
    <row r="469" spans="1:16" ht="19.5" hidden="1" customHeight="1">
      <c r="A469" s="172" t="s">
        <v>1507</v>
      </c>
      <c r="B469" s="176">
        <v>46057</v>
      </c>
      <c r="C469" s="172" t="s">
        <v>100</v>
      </c>
      <c r="D469" s="172" t="s">
        <v>101</v>
      </c>
      <c r="E469" s="172" t="s">
        <v>55</v>
      </c>
      <c r="F469" s="172" t="s">
        <v>1272</v>
      </c>
      <c r="G469" s="172" t="s">
        <v>84</v>
      </c>
      <c r="H469" s="177">
        <v>1</v>
      </c>
      <c r="I469" s="178">
        <v>2000</v>
      </c>
      <c r="J469" s="176">
        <v>46052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773.46</v>
      </c>
    </row>
    <row r="470" spans="1:16" ht="19.5" hidden="1" customHeight="1">
      <c r="A470" s="172" t="s">
        <v>1507</v>
      </c>
      <c r="B470" s="176">
        <v>46057</v>
      </c>
      <c r="C470" s="172" t="s">
        <v>100</v>
      </c>
      <c r="D470" s="172" t="s">
        <v>102</v>
      </c>
      <c r="E470" s="172" t="s">
        <v>55</v>
      </c>
      <c r="F470" s="172" t="s">
        <v>1272</v>
      </c>
      <c r="G470" s="172" t="s">
        <v>84</v>
      </c>
      <c r="H470" s="177">
        <v>1</v>
      </c>
      <c r="I470" s="178">
        <v>2000</v>
      </c>
      <c r="J470" s="176">
        <v>46052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7.73</v>
      </c>
    </row>
    <row r="471" spans="1:16" ht="19.5" hidden="1" customHeight="1">
      <c r="A471" s="172" t="s">
        <v>1507</v>
      </c>
      <c r="B471" s="176">
        <v>46057</v>
      </c>
      <c r="C471" s="172" t="s">
        <v>100</v>
      </c>
      <c r="D471" s="172" t="s">
        <v>103</v>
      </c>
      <c r="E471" s="172" t="s">
        <v>55</v>
      </c>
      <c r="F471" s="172" t="s">
        <v>1272</v>
      </c>
      <c r="G471" s="172" t="s">
        <v>84</v>
      </c>
      <c r="H471" s="177">
        <v>1</v>
      </c>
      <c r="I471" s="178">
        <v>2000</v>
      </c>
      <c r="J471" s="176">
        <v>46052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1218.81</v>
      </c>
    </row>
    <row r="472" spans="1:16" ht="19.5" hidden="1" customHeight="1">
      <c r="A472" s="172" t="s">
        <v>1507</v>
      </c>
      <c r="B472" s="176">
        <v>46057</v>
      </c>
      <c r="C472" s="172" t="s">
        <v>104</v>
      </c>
      <c r="D472" s="172" t="s">
        <v>105</v>
      </c>
      <c r="E472" s="172" t="s">
        <v>55</v>
      </c>
      <c r="F472" s="172" t="s">
        <v>1272</v>
      </c>
      <c r="G472" s="172" t="s">
        <v>84</v>
      </c>
      <c r="H472" s="177">
        <v>1</v>
      </c>
      <c r="I472" s="178">
        <v>2000</v>
      </c>
      <c r="J472" s="176">
        <v>46052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-860</v>
      </c>
    </row>
    <row r="473" spans="1:16" ht="19.5" hidden="1" customHeight="1">
      <c r="A473" s="172" t="s">
        <v>1507</v>
      </c>
      <c r="B473" s="176">
        <v>46057</v>
      </c>
      <c r="C473" s="172" t="s">
        <v>81</v>
      </c>
      <c r="D473" s="172" t="s">
        <v>95</v>
      </c>
      <c r="E473" s="172" t="s">
        <v>55</v>
      </c>
      <c r="F473" s="172" t="s">
        <v>1272</v>
      </c>
      <c r="G473" s="172" t="s">
        <v>84</v>
      </c>
      <c r="H473" s="177">
        <v>1</v>
      </c>
      <c r="I473" s="178">
        <v>2000</v>
      </c>
      <c r="J473" s="176">
        <v>46052</v>
      </c>
      <c r="K473" s="172" t="s">
        <v>93</v>
      </c>
      <c r="L473" s="172" t="s">
        <v>94</v>
      </c>
      <c r="M473" s="179">
        <v>0.43</v>
      </c>
      <c r="N473" s="177"/>
      <c r="O473" s="177"/>
      <c r="P473" s="180">
        <v>-9.06</v>
      </c>
    </row>
    <row r="474" spans="1:16" ht="19.5" hidden="1" customHeight="1">
      <c r="A474" s="172" t="s">
        <v>1506</v>
      </c>
      <c r="B474" s="176">
        <v>46057</v>
      </c>
      <c r="C474" s="172" t="s">
        <v>92</v>
      </c>
      <c r="D474" s="172" t="s">
        <v>96</v>
      </c>
      <c r="E474" s="172" t="s">
        <v>42</v>
      </c>
      <c r="F474" s="172" t="s">
        <v>89</v>
      </c>
      <c r="G474" s="172" t="s">
        <v>84</v>
      </c>
      <c r="H474" s="177">
        <v>1</v>
      </c>
      <c r="I474" s="178">
        <v>0</v>
      </c>
      <c r="J474" s="176">
        <v>46044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hidden="1" customHeight="1">
      <c r="A475" s="172" t="s">
        <v>1506</v>
      </c>
      <c r="B475" s="176">
        <v>46057</v>
      </c>
      <c r="C475" s="172" t="s">
        <v>92</v>
      </c>
      <c r="D475" s="172" t="s">
        <v>97</v>
      </c>
      <c r="E475" s="172" t="s">
        <v>42</v>
      </c>
      <c r="F475" s="172" t="s">
        <v>89</v>
      </c>
      <c r="G475" s="172" t="s">
        <v>84</v>
      </c>
      <c r="H475" s="177">
        <v>1</v>
      </c>
      <c r="I475" s="178">
        <v>0</v>
      </c>
      <c r="J475" s="176">
        <v>46044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-46.77</v>
      </c>
    </row>
    <row r="476" spans="1:16" ht="19.5" hidden="1" customHeight="1">
      <c r="A476" s="172" t="s">
        <v>1506</v>
      </c>
      <c r="B476" s="176">
        <v>46057</v>
      </c>
      <c r="C476" s="172" t="s">
        <v>81</v>
      </c>
      <c r="D476" s="172" t="s">
        <v>98</v>
      </c>
      <c r="E476" s="172" t="s">
        <v>42</v>
      </c>
      <c r="F476" s="172" t="s">
        <v>89</v>
      </c>
      <c r="G476" s="172" t="s">
        <v>84</v>
      </c>
      <c r="H476" s="177">
        <v>1</v>
      </c>
      <c r="I476" s="178">
        <v>0</v>
      </c>
      <c r="J476" s="176">
        <v>46044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hidden="1" customHeight="1">
      <c r="A477" s="172" t="s">
        <v>1508</v>
      </c>
      <c r="B477" s="176">
        <v>46057</v>
      </c>
      <c r="C477" s="172" t="s">
        <v>81</v>
      </c>
      <c r="D477" s="172" t="s">
        <v>82</v>
      </c>
      <c r="E477" s="172" t="s">
        <v>42</v>
      </c>
      <c r="F477" s="172" t="s">
        <v>89</v>
      </c>
      <c r="G477" s="172" t="s">
        <v>84</v>
      </c>
      <c r="H477" s="177">
        <v>1</v>
      </c>
      <c r="I477" s="178">
        <v>0</v>
      </c>
      <c r="J477" s="176">
        <v>46057</v>
      </c>
      <c r="K477" s="172" t="s">
        <v>85</v>
      </c>
      <c r="L477" s="172" t="s">
        <v>85</v>
      </c>
      <c r="M477" s="179">
        <v>0</v>
      </c>
      <c r="N477" s="177"/>
      <c r="O477" s="177"/>
      <c r="P477" s="180">
        <v>-16.2</v>
      </c>
    </row>
    <row r="478" spans="1:16" ht="19.5" hidden="1" customHeight="1">
      <c r="A478" s="172" t="s">
        <v>1507</v>
      </c>
      <c r="B478" s="176">
        <v>46057</v>
      </c>
      <c r="C478" s="172" t="s">
        <v>81</v>
      </c>
      <c r="D478" s="172" t="s">
        <v>82</v>
      </c>
      <c r="E478" s="172" t="s">
        <v>55</v>
      </c>
      <c r="F478" s="172" t="s">
        <v>1272</v>
      </c>
      <c r="G478" s="172" t="s">
        <v>84</v>
      </c>
      <c r="H478" s="177">
        <v>1</v>
      </c>
      <c r="I478" s="178">
        <v>0</v>
      </c>
      <c r="J478" s="176">
        <v>46052</v>
      </c>
      <c r="K478" s="172" t="s">
        <v>85</v>
      </c>
      <c r="L478" s="172" t="s">
        <v>85</v>
      </c>
      <c r="M478" s="179">
        <v>0</v>
      </c>
      <c r="N478" s="177"/>
      <c r="O478" s="177"/>
      <c r="P478" s="180">
        <v>-14.7</v>
      </c>
    </row>
    <row r="479" spans="1:16" ht="19.5" hidden="1" customHeight="1">
      <c r="A479" s="172" t="s">
        <v>85</v>
      </c>
      <c r="B479" s="176">
        <v>46057</v>
      </c>
      <c r="C479" s="172" t="s">
        <v>109</v>
      </c>
      <c r="D479" s="172" t="s">
        <v>110</v>
      </c>
      <c r="E479" s="172" t="s">
        <v>85</v>
      </c>
      <c r="F479" s="172" t="s">
        <v>85</v>
      </c>
      <c r="G479" s="172" t="s">
        <v>1509</v>
      </c>
      <c r="H479" s="177">
        <v>0</v>
      </c>
      <c r="I479" s="178">
        <v>0</v>
      </c>
      <c r="J479" s="176">
        <v>46057</v>
      </c>
      <c r="K479" s="172" t="s">
        <v>85</v>
      </c>
      <c r="L479" s="172" t="s">
        <v>85</v>
      </c>
      <c r="M479" s="179">
        <v>0</v>
      </c>
      <c r="N479" s="177"/>
      <c r="O479" s="177"/>
      <c r="P479" s="180">
        <v>-150</v>
      </c>
    </row>
    <row r="480" spans="1:16" ht="19.5" hidden="1" customHeight="1">
      <c r="A480" s="172" t="s">
        <v>1510</v>
      </c>
      <c r="B480" s="176">
        <v>46057</v>
      </c>
      <c r="C480" s="172" t="s">
        <v>92</v>
      </c>
      <c r="D480" s="172" t="s">
        <v>24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0</v>
      </c>
      <c r="J480" s="176">
        <v>46048</v>
      </c>
      <c r="K480" s="172" t="s">
        <v>93</v>
      </c>
      <c r="L480" s="172" t="s">
        <v>94</v>
      </c>
      <c r="M480" s="179">
        <v>0</v>
      </c>
      <c r="N480" s="177"/>
      <c r="O480" s="177">
        <v>44</v>
      </c>
      <c r="P480" s="180">
        <v>-56</v>
      </c>
    </row>
    <row r="481" spans="1:16" ht="19.5" hidden="1" customHeight="1">
      <c r="A481" s="172" t="s">
        <v>1510</v>
      </c>
      <c r="B481" s="176">
        <v>46057</v>
      </c>
      <c r="C481" s="172" t="s">
        <v>81</v>
      </c>
      <c r="D481" s="172" t="s">
        <v>95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0</v>
      </c>
      <c r="J481" s="176">
        <v>46048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-9.31</v>
      </c>
    </row>
    <row r="482" spans="1:16" ht="19.5" hidden="1" customHeight="1">
      <c r="A482" s="172" t="s">
        <v>1510</v>
      </c>
      <c r="B482" s="176">
        <v>46057</v>
      </c>
      <c r="C482" s="172" t="s">
        <v>92</v>
      </c>
      <c r="D482" s="172" t="s">
        <v>96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0</v>
      </c>
      <c r="J482" s="176">
        <v>46048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0</v>
      </c>
    </row>
    <row r="483" spans="1:16" ht="19.5" hidden="1" customHeight="1">
      <c r="A483" s="172" t="s">
        <v>1510</v>
      </c>
      <c r="B483" s="176">
        <v>46057</v>
      </c>
      <c r="C483" s="172" t="s">
        <v>92</v>
      </c>
      <c r="D483" s="172" t="s">
        <v>97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0</v>
      </c>
      <c r="J483" s="176">
        <v>46048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-56</v>
      </c>
    </row>
    <row r="484" spans="1:16" ht="19.5" hidden="1" customHeight="1">
      <c r="A484" s="172" t="s">
        <v>1510</v>
      </c>
      <c r="B484" s="176">
        <v>46057</v>
      </c>
      <c r="C484" s="172" t="s">
        <v>81</v>
      </c>
      <c r="D484" s="172" t="s">
        <v>98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0</v>
      </c>
      <c r="J484" s="176">
        <v>46048</v>
      </c>
      <c r="K484" s="172" t="s">
        <v>93</v>
      </c>
      <c r="L484" s="172" t="s">
        <v>94</v>
      </c>
      <c r="M484" s="179">
        <v>0</v>
      </c>
      <c r="N484" s="177"/>
      <c r="O484" s="177"/>
      <c r="P484" s="180">
        <v>-15</v>
      </c>
    </row>
    <row r="485" spans="1:16" ht="19.5" hidden="1" customHeight="1">
      <c r="A485" s="172" t="s">
        <v>1511</v>
      </c>
      <c r="B485" s="176">
        <v>46057</v>
      </c>
      <c r="C485" s="172" t="s">
        <v>81</v>
      </c>
      <c r="D485" s="172" t="s">
        <v>276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0</v>
      </c>
      <c r="J485" s="176">
        <v>46057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-12</v>
      </c>
    </row>
    <row r="486" spans="1:16" ht="19.5" hidden="1" customHeight="1">
      <c r="A486" s="172" t="s">
        <v>1512</v>
      </c>
      <c r="B486" s="176">
        <v>46057</v>
      </c>
      <c r="C486" s="172" t="s">
        <v>92</v>
      </c>
      <c r="D486" s="172" t="s">
        <v>24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1812</v>
      </c>
      <c r="J486" s="176">
        <v>46054</v>
      </c>
      <c r="K486" s="172" t="s">
        <v>93</v>
      </c>
      <c r="L486" s="172" t="s">
        <v>94</v>
      </c>
      <c r="M486" s="179">
        <v>0.43</v>
      </c>
      <c r="N486" s="177"/>
      <c r="O486" s="177">
        <v>43</v>
      </c>
      <c r="P486" s="180">
        <v>-145.46</v>
      </c>
    </row>
    <row r="487" spans="1:16" ht="19.5" hidden="1" customHeight="1">
      <c r="A487" s="172" t="s">
        <v>1512</v>
      </c>
      <c r="B487" s="176">
        <v>46057</v>
      </c>
      <c r="C487" s="172" t="s">
        <v>100</v>
      </c>
      <c r="D487" s="172" t="s">
        <v>101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1812</v>
      </c>
      <c r="J487" s="176">
        <v>46054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631.42999999999995</v>
      </c>
    </row>
    <row r="488" spans="1:16" ht="19.5" hidden="1" customHeight="1">
      <c r="A488" s="172" t="s">
        <v>1512</v>
      </c>
      <c r="B488" s="176">
        <v>46057</v>
      </c>
      <c r="C488" s="172" t="s">
        <v>100</v>
      </c>
      <c r="D488" s="172" t="s">
        <v>102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1812</v>
      </c>
      <c r="J488" s="176">
        <v>46054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6.31</v>
      </c>
    </row>
    <row r="489" spans="1:16" ht="19.5" hidden="1" customHeight="1">
      <c r="A489" s="172" t="s">
        <v>1512</v>
      </c>
      <c r="B489" s="176">
        <v>46057</v>
      </c>
      <c r="C489" s="172" t="s">
        <v>100</v>
      </c>
      <c r="D489" s="172" t="s">
        <v>103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1812</v>
      </c>
      <c r="J489" s="176">
        <v>46054</v>
      </c>
      <c r="K489" s="172" t="s">
        <v>93</v>
      </c>
      <c r="L489" s="172" t="s">
        <v>94</v>
      </c>
      <c r="M489" s="179">
        <v>0</v>
      </c>
      <c r="N489" s="177"/>
      <c r="O489" s="177"/>
      <c r="P489" s="180">
        <v>1174.26</v>
      </c>
    </row>
    <row r="490" spans="1:16" ht="19.5" hidden="1" customHeight="1">
      <c r="A490" s="172" t="s">
        <v>1512</v>
      </c>
      <c r="B490" s="176">
        <v>46057</v>
      </c>
      <c r="C490" s="172" t="s">
        <v>104</v>
      </c>
      <c r="D490" s="172" t="s">
        <v>105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1812</v>
      </c>
      <c r="J490" s="176">
        <v>46054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-779.16</v>
      </c>
    </row>
    <row r="491" spans="1:16" ht="19.5" hidden="1" customHeight="1">
      <c r="A491" s="172" t="s">
        <v>1513</v>
      </c>
      <c r="B491" s="176">
        <v>46057</v>
      </c>
      <c r="C491" s="172" t="s">
        <v>92</v>
      </c>
      <c r="D491" s="172" t="s">
        <v>24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1750</v>
      </c>
      <c r="J491" s="176">
        <v>46048</v>
      </c>
      <c r="K491" s="172" t="s">
        <v>93</v>
      </c>
      <c r="L491" s="172" t="s">
        <v>94</v>
      </c>
      <c r="M491" s="179">
        <v>0.43</v>
      </c>
      <c r="N491" s="177"/>
      <c r="O491" s="177">
        <v>44</v>
      </c>
      <c r="P491" s="180">
        <v>-131.37</v>
      </c>
    </row>
    <row r="492" spans="1:16" ht="19.5" hidden="1" customHeight="1">
      <c r="A492" s="172" t="s">
        <v>1513</v>
      </c>
      <c r="B492" s="176">
        <v>46057</v>
      </c>
      <c r="C492" s="172" t="s">
        <v>100</v>
      </c>
      <c r="D492" s="172" t="s">
        <v>101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1750</v>
      </c>
      <c r="J492" s="176">
        <v>46048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714.56</v>
      </c>
    </row>
    <row r="493" spans="1:16" ht="19.5" hidden="1" customHeight="1">
      <c r="A493" s="172" t="s">
        <v>1513</v>
      </c>
      <c r="B493" s="176">
        <v>46057</v>
      </c>
      <c r="C493" s="172" t="s">
        <v>100</v>
      </c>
      <c r="D493" s="172" t="s">
        <v>102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1750</v>
      </c>
      <c r="J493" s="176">
        <v>46048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7.15</v>
      </c>
    </row>
    <row r="494" spans="1:16" ht="19.5" hidden="1" customHeight="1">
      <c r="A494" s="172" t="s">
        <v>1513</v>
      </c>
      <c r="B494" s="176">
        <v>46057</v>
      </c>
      <c r="C494" s="172" t="s">
        <v>100</v>
      </c>
      <c r="D494" s="172" t="s">
        <v>103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1750</v>
      </c>
      <c r="J494" s="176">
        <v>46048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1028.29</v>
      </c>
    </row>
    <row r="495" spans="1:16" ht="19.5" hidden="1" customHeight="1">
      <c r="A495" s="172" t="s">
        <v>1513</v>
      </c>
      <c r="B495" s="176">
        <v>46057</v>
      </c>
      <c r="C495" s="172" t="s">
        <v>104</v>
      </c>
      <c r="D495" s="172" t="s">
        <v>105</v>
      </c>
      <c r="E495" s="172" t="s">
        <v>41</v>
      </c>
      <c r="F495" s="172" t="s">
        <v>83</v>
      </c>
      <c r="G495" s="172" t="s">
        <v>84</v>
      </c>
      <c r="H495" s="177">
        <v>1</v>
      </c>
      <c r="I495" s="178">
        <v>1750</v>
      </c>
      <c r="J495" s="176">
        <v>46048</v>
      </c>
      <c r="K495" s="172" t="s">
        <v>93</v>
      </c>
      <c r="L495" s="172" t="s">
        <v>94</v>
      </c>
      <c r="M495" s="179">
        <v>0.43</v>
      </c>
      <c r="N495" s="177"/>
      <c r="O495" s="177"/>
      <c r="P495" s="180">
        <v>-752.5</v>
      </c>
    </row>
    <row r="496" spans="1:16" ht="19.5" hidden="1" customHeight="1">
      <c r="A496" s="172" t="s">
        <v>1513</v>
      </c>
      <c r="B496" s="176">
        <v>46057</v>
      </c>
      <c r="C496" s="172" t="s">
        <v>81</v>
      </c>
      <c r="D496" s="172" t="s">
        <v>95</v>
      </c>
      <c r="E496" s="172" t="s">
        <v>41</v>
      </c>
      <c r="F496" s="172" t="s">
        <v>83</v>
      </c>
      <c r="G496" s="172" t="s">
        <v>84</v>
      </c>
      <c r="H496" s="177">
        <v>1</v>
      </c>
      <c r="I496" s="178">
        <v>1750</v>
      </c>
      <c r="J496" s="176">
        <v>46048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-15.7</v>
      </c>
    </row>
    <row r="497" spans="1:16" ht="19.5" hidden="1" customHeight="1">
      <c r="A497" s="172" t="s">
        <v>1513</v>
      </c>
      <c r="B497" s="176">
        <v>46057</v>
      </c>
      <c r="C497" s="172" t="s">
        <v>81</v>
      </c>
      <c r="D497" s="172" t="s">
        <v>82</v>
      </c>
      <c r="E497" s="172" t="s">
        <v>41</v>
      </c>
      <c r="F497" s="172" t="s">
        <v>83</v>
      </c>
      <c r="G497" s="172" t="s">
        <v>84</v>
      </c>
      <c r="H497" s="177">
        <v>1</v>
      </c>
      <c r="I497" s="178">
        <v>0</v>
      </c>
      <c r="J497" s="176">
        <v>46048</v>
      </c>
      <c r="K497" s="172" t="s">
        <v>85</v>
      </c>
      <c r="L497" s="172" t="s">
        <v>85</v>
      </c>
      <c r="M497" s="179">
        <v>0</v>
      </c>
      <c r="N497" s="177"/>
      <c r="O497" s="177"/>
      <c r="P497" s="180">
        <v>-13.58</v>
      </c>
    </row>
    <row r="498" spans="1:16" ht="19.5" hidden="1" customHeight="1">
      <c r="A498" s="172" t="s">
        <v>1514</v>
      </c>
      <c r="B498" s="176">
        <v>46057</v>
      </c>
      <c r="C498" s="172" t="s">
        <v>92</v>
      </c>
      <c r="D498" s="172" t="s">
        <v>24</v>
      </c>
      <c r="E498" s="172" t="s">
        <v>55</v>
      </c>
      <c r="F498" s="172" t="s">
        <v>1272</v>
      </c>
      <c r="G498" s="172" t="s">
        <v>84</v>
      </c>
      <c r="H498" s="177">
        <v>1</v>
      </c>
      <c r="I498" s="178">
        <v>2000</v>
      </c>
      <c r="J498" s="176">
        <v>46054</v>
      </c>
      <c r="K498" s="172" t="s">
        <v>93</v>
      </c>
      <c r="L498" s="172" t="s">
        <v>94</v>
      </c>
      <c r="M498" s="179">
        <v>0.43</v>
      </c>
      <c r="N498" s="177"/>
      <c r="O498" s="177">
        <v>43</v>
      </c>
      <c r="P498" s="180">
        <v>-151.1</v>
      </c>
    </row>
    <row r="499" spans="1:16" ht="19.5" hidden="1" customHeight="1">
      <c r="A499" s="172" t="s">
        <v>1514</v>
      </c>
      <c r="B499" s="176">
        <v>46057</v>
      </c>
      <c r="C499" s="172" t="s">
        <v>100</v>
      </c>
      <c r="D499" s="172" t="s">
        <v>101</v>
      </c>
      <c r="E499" s="172" t="s">
        <v>55</v>
      </c>
      <c r="F499" s="172" t="s">
        <v>1272</v>
      </c>
      <c r="G499" s="172" t="s">
        <v>84</v>
      </c>
      <c r="H499" s="177">
        <v>1</v>
      </c>
      <c r="I499" s="178">
        <v>2000</v>
      </c>
      <c r="J499" s="176">
        <v>46054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800.95</v>
      </c>
    </row>
    <row r="500" spans="1:16" ht="19.5" hidden="1" customHeight="1">
      <c r="A500" s="172" t="s">
        <v>1514</v>
      </c>
      <c r="B500" s="176">
        <v>46057</v>
      </c>
      <c r="C500" s="172" t="s">
        <v>100</v>
      </c>
      <c r="D500" s="172" t="s">
        <v>102</v>
      </c>
      <c r="E500" s="172" t="s">
        <v>55</v>
      </c>
      <c r="F500" s="172" t="s">
        <v>1272</v>
      </c>
      <c r="G500" s="172" t="s">
        <v>84</v>
      </c>
      <c r="H500" s="177">
        <v>1</v>
      </c>
      <c r="I500" s="178">
        <v>2000</v>
      </c>
      <c r="J500" s="176">
        <v>46054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0</v>
      </c>
    </row>
    <row r="501" spans="1:16" ht="19.5" hidden="1" customHeight="1">
      <c r="A501" s="172" t="s">
        <v>1514</v>
      </c>
      <c r="B501" s="176">
        <v>46057</v>
      </c>
      <c r="C501" s="172" t="s">
        <v>100</v>
      </c>
      <c r="D501" s="172" t="s">
        <v>103</v>
      </c>
      <c r="E501" s="172" t="s">
        <v>55</v>
      </c>
      <c r="F501" s="172" t="s">
        <v>1272</v>
      </c>
      <c r="G501" s="172" t="s">
        <v>84</v>
      </c>
      <c r="H501" s="177">
        <v>1</v>
      </c>
      <c r="I501" s="178">
        <v>2000</v>
      </c>
      <c r="J501" s="176">
        <v>46054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1199.05</v>
      </c>
    </row>
    <row r="502" spans="1:16" ht="19.5" hidden="1" customHeight="1">
      <c r="A502" s="172" t="s">
        <v>1514</v>
      </c>
      <c r="B502" s="176">
        <v>46057</v>
      </c>
      <c r="C502" s="172" t="s">
        <v>104</v>
      </c>
      <c r="D502" s="172" t="s">
        <v>105</v>
      </c>
      <c r="E502" s="172" t="s">
        <v>55</v>
      </c>
      <c r="F502" s="172" t="s">
        <v>1272</v>
      </c>
      <c r="G502" s="172" t="s">
        <v>84</v>
      </c>
      <c r="H502" s="177">
        <v>1</v>
      </c>
      <c r="I502" s="178">
        <v>2000</v>
      </c>
      <c r="J502" s="176">
        <v>46054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-860</v>
      </c>
    </row>
    <row r="503" spans="1:16" ht="19.5" hidden="1" customHeight="1">
      <c r="A503" s="172" t="s">
        <v>1514</v>
      </c>
      <c r="B503" s="176">
        <v>46057</v>
      </c>
      <c r="C503" s="172" t="s">
        <v>81</v>
      </c>
      <c r="D503" s="172" t="s">
        <v>95</v>
      </c>
      <c r="E503" s="172" t="s">
        <v>55</v>
      </c>
      <c r="F503" s="172" t="s">
        <v>1272</v>
      </c>
      <c r="G503" s="172" t="s">
        <v>84</v>
      </c>
      <c r="H503" s="177">
        <v>1</v>
      </c>
      <c r="I503" s="178">
        <v>2000</v>
      </c>
      <c r="J503" s="176">
        <v>46054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-8.77</v>
      </c>
    </row>
    <row r="504" spans="1:16" ht="19.5" hidden="1" customHeight="1">
      <c r="A504" s="172" t="s">
        <v>1515</v>
      </c>
      <c r="B504" s="176">
        <v>46057</v>
      </c>
      <c r="C504" s="172" t="s">
        <v>81</v>
      </c>
      <c r="D504" s="172" t="s">
        <v>82</v>
      </c>
      <c r="E504" s="172" t="s">
        <v>43</v>
      </c>
      <c r="F504" s="172" t="s">
        <v>125</v>
      </c>
      <c r="G504" s="172" t="s">
        <v>84</v>
      </c>
      <c r="H504" s="177">
        <v>1</v>
      </c>
      <c r="I504" s="178">
        <v>0</v>
      </c>
      <c r="J504" s="176">
        <v>46057</v>
      </c>
      <c r="K504" s="172" t="s">
        <v>85</v>
      </c>
      <c r="L504" s="172" t="s">
        <v>85</v>
      </c>
      <c r="M504" s="179">
        <v>0</v>
      </c>
      <c r="N504" s="177"/>
      <c r="O504" s="177"/>
      <c r="P504" s="180">
        <v>-16.47</v>
      </c>
    </row>
    <row r="505" spans="1:16" ht="19.5" hidden="1" customHeight="1">
      <c r="A505" s="172" t="s">
        <v>1514</v>
      </c>
      <c r="B505" s="176">
        <v>46057</v>
      </c>
      <c r="C505" s="172" t="s">
        <v>81</v>
      </c>
      <c r="D505" s="172" t="s">
        <v>82</v>
      </c>
      <c r="E505" s="172" t="s">
        <v>55</v>
      </c>
      <c r="F505" s="172" t="s">
        <v>1272</v>
      </c>
      <c r="G505" s="172" t="s">
        <v>84</v>
      </c>
      <c r="H505" s="177">
        <v>1</v>
      </c>
      <c r="I505" s="178">
        <v>0</v>
      </c>
      <c r="J505" s="176">
        <v>46054</v>
      </c>
      <c r="K505" s="172" t="s">
        <v>85</v>
      </c>
      <c r="L505" s="172" t="s">
        <v>85</v>
      </c>
      <c r="M505" s="179">
        <v>0</v>
      </c>
      <c r="N505" s="177"/>
      <c r="O505" s="177"/>
      <c r="P505" s="180">
        <v>-5.05</v>
      </c>
    </row>
    <row r="506" spans="1:16" ht="19.5" hidden="1" customHeight="1">
      <c r="A506" s="172" t="s">
        <v>1516</v>
      </c>
      <c r="B506" s="176">
        <v>46057</v>
      </c>
      <c r="C506" s="172" t="s">
        <v>81</v>
      </c>
      <c r="D506" s="172" t="s">
        <v>82</v>
      </c>
      <c r="E506" s="172" t="s">
        <v>56</v>
      </c>
      <c r="F506" s="172" t="s">
        <v>1213</v>
      </c>
      <c r="G506" s="172" t="s">
        <v>84</v>
      </c>
      <c r="H506" s="177">
        <v>1</v>
      </c>
      <c r="I506" s="178">
        <v>0</v>
      </c>
      <c r="J506" s="176">
        <v>46057</v>
      </c>
      <c r="K506" s="172" t="s">
        <v>85</v>
      </c>
      <c r="L506" s="172" t="s">
        <v>85</v>
      </c>
      <c r="M506" s="179">
        <v>0</v>
      </c>
      <c r="N506" s="177"/>
      <c r="O506" s="177"/>
      <c r="P506" s="180">
        <v>-17.34</v>
      </c>
    </row>
    <row r="507" spans="1:16" ht="19.5" hidden="1" customHeight="1">
      <c r="A507" s="172" t="s">
        <v>1517</v>
      </c>
      <c r="B507" s="176">
        <v>46057</v>
      </c>
      <c r="C507" s="172" t="s">
        <v>92</v>
      </c>
      <c r="D507" s="172" t="s">
        <v>24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1750</v>
      </c>
      <c r="J507" s="176">
        <v>46055</v>
      </c>
      <c r="K507" s="172" t="s">
        <v>93</v>
      </c>
      <c r="L507" s="172" t="s">
        <v>94</v>
      </c>
      <c r="M507" s="179">
        <v>0.43</v>
      </c>
      <c r="N507" s="177"/>
      <c r="O507" s="177">
        <v>41</v>
      </c>
      <c r="P507" s="180">
        <v>-119.28</v>
      </c>
    </row>
    <row r="508" spans="1:16" ht="19.5" hidden="1" customHeight="1">
      <c r="A508" s="172" t="s">
        <v>1517</v>
      </c>
      <c r="B508" s="176">
        <v>46057</v>
      </c>
      <c r="C508" s="172" t="s">
        <v>100</v>
      </c>
      <c r="D508" s="172" t="s">
        <v>101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1750</v>
      </c>
      <c r="J508" s="176">
        <v>46055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663.51</v>
      </c>
    </row>
    <row r="509" spans="1:16" ht="19.5" hidden="1" customHeight="1">
      <c r="A509" s="172" t="s">
        <v>1517</v>
      </c>
      <c r="B509" s="176">
        <v>46057</v>
      </c>
      <c r="C509" s="172" t="s">
        <v>100</v>
      </c>
      <c r="D509" s="172" t="s">
        <v>102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1750</v>
      </c>
      <c r="J509" s="176">
        <v>46055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0</v>
      </c>
    </row>
    <row r="510" spans="1:16" ht="19.5" hidden="1" customHeight="1">
      <c r="A510" s="172" t="s">
        <v>1517</v>
      </c>
      <c r="B510" s="176">
        <v>46057</v>
      </c>
      <c r="C510" s="172" t="s">
        <v>100</v>
      </c>
      <c r="D510" s="172" t="s">
        <v>103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1750</v>
      </c>
      <c r="J510" s="176">
        <v>46055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1086.49</v>
      </c>
    </row>
    <row r="511" spans="1:16" ht="19.5" hidden="1" customHeight="1">
      <c r="A511" s="172" t="s">
        <v>1517</v>
      </c>
      <c r="B511" s="176">
        <v>46057</v>
      </c>
      <c r="C511" s="172" t="s">
        <v>104</v>
      </c>
      <c r="D511" s="172" t="s">
        <v>105</v>
      </c>
      <c r="E511" s="172" t="s">
        <v>42</v>
      </c>
      <c r="F511" s="172" t="s">
        <v>89</v>
      </c>
      <c r="G511" s="172" t="s">
        <v>84</v>
      </c>
      <c r="H511" s="177">
        <v>1</v>
      </c>
      <c r="I511" s="178">
        <v>1750</v>
      </c>
      <c r="J511" s="176">
        <v>46055</v>
      </c>
      <c r="K511" s="172" t="s">
        <v>93</v>
      </c>
      <c r="L511" s="172" t="s">
        <v>94</v>
      </c>
      <c r="M511" s="179">
        <v>0.43</v>
      </c>
      <c r="N511" s="177"/>
      <c r="O511" s="177"/>
      <c r="P511" s="180">
        <v>-752.5</v>
      </c>
    </row>
    <row r="512" spans="1:16" ht="19.5" hidden="1" customHeight="1">
      <c r="A512" s="172" t="s">
        <v>1517</v>
      </c>
      <c r="B512" s="176">
        <v>46057</v>
      </c>
      <c r="C512" s="172" t="s">
        <v>81</v>
      </c>
      <c r="D512" s="172" t="s">
        <v>95</v>
      </c>
      <c r="E512" s="172" t="s">
        <v>42</v>
      </c>
      <c r="F512" s="172" t="s">
        <v>89</v>
      </c>
      <c r="G512" s="172" t="s">
        <v>84</v>
      </c>
      <c r="H512" s="177">
        <v>1</v>
      </c>
      <c r="I512" s="178">
        <v>1750</v>
      </c>
      <c r="J512" s="176">
        <v>46055</v>
      </c>
      <c r="K512" s="172" t="s">
        <v>93</v>
      </c>
      <c r="L512" s="172" t="s">
        <v>94</v>
      </c>
      <c r="M512" s="179">
        <v>0.43</v>
      </c>
      <c r="N512" s="177"/>
      <c r="O512" s="177"/>
      <c r="P512" s="180">
        <v>-15.87</v>
      </c>
    </row>
    <row r="513" spans="1:16" ht="19.5" hidden="1" customHeight="1">
      <c r="A513" s="172" t="s">
        <v>1518</v>
      </c>
      <c r="B513" s="176">
        <v>46057</v>
      </c>
      <c r="C513" s="172" t="s">
        <v>81</v>
      </c>
      <c r="D513" s="172" t="s">
        <v>82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46057</v>
      </c>
      <c r="K513" s="172" t="s">
        <v>85</v>
      </c>
      <c r="L513" s="172" t="s">
        <v>85</v>
      </c>
      <c r="M513" s="179">
        <v>0</v>
      </c>
      <c r="N513" s="177"/>
      <c r="O513" s="177"/>
      <c r="P513" s="180">
        <v>-5.4</v>
      </c>
    </row>
    <row r="514" spans="1:16" ht="19.5" hidden="1" customHeight="1">
      <c r="A514" s="172" t="s">
        <v>1519</v>
      </c>
      <c r="B514" s="176">
        <v>46057</v>
      </c>
      <c r="C514" s="172" t="s">
        <v>81</v>
      </c>
      <c r="D514" s="172" t="s">
        <v>82</v>
      </c>
      <c r="E514" s="172" t="s">
        <v>53</v>
      </c>
      <c r="F514" s="172" t="s">
        <v>120</v>
      </c>
      <c r="G514" s="172" t="s">
        <v>84</v>
      </c>
      <c r="H514" s="177">
        <v>1</v>
      </c>
      <c r="I514" s="178">
        <v>0</v>
      </c>
      <c r="J514" s="176">
        <v>46057</v>
      </c>
      <c r="K514" s="172" t="s">
        <v>85</v>
      </c>
      <c r="L514" s="172" t="s">
        <v>85</v>
      </c>
      <c r="M514" s="179">
        <v>0</v>
      </c>
      <c r="N514" s="177"/>
      <c r="O514" s="177"/>
      <c r="P514" s="180">
        <v>-17.28</v>
      </c>
    </row>
    <row r="515" spans="1:16" ht="19.5" hidden="1" customHeight="1">
      <c r="A515" s="172" t="s">
        <v>1520</v>
      </c>
      <c r="B515" s="176">
        <v>46057</v>
      </c>
      <c r="C515" s="172" t="s">
        <v>92</v>
      </c>
      <c r="D515" s="172" t="s">
        <v>24</v>
      </c>
      <c r="E515" s="172" t="s">
        <v>42</v>
      </c>
      <c r="F515" s="172" t="s">
        <v>89</v>
      </c>
      <c r="G515" s="172" t="s">
        <v>84</v>
      </c>
      <c r="H515" s="177">
        <v>1</v>
      </c>
      <c r="I515" s="178">
        <v>0</v>
      </c>
      <c r="J515" s="176">
        <v>46045</v>
      </c>
      <c r="K515" s="172" t="s">
        <v>93</v>
      </c>
      <c r="L515" s="172" t="s">
        <v>94</v>
      </c>
      <c r="M515" s="179">
        <v>0</v>
      </c>
      <c r="N515" s="177"/>
      <c r="O515" s="177">
        <v>40</v>
      </c>
      <c r="P515" s="180">
        <v>-46.77</v>
      </c>
    </row>
    <row r="516" spans="1:16" ht="19.5" hidden="1" customHeight="1">
      <c r="A516" s="172" t="s">
        <v>1520</v>
      </c>
      <c r="B516" s="176">
        <v>46057</v>
      </c>
      <c r="C516" s="172" t="s">
        <v>81</v>
      </c>
      <c r="D516" s="172" t="s">
        <v>95</v>
      </c>
      <c r="E516" s="172" t="s">
        <v>42</v>
      </c>
      <c r="F516" s="172" t="s">
        <v>89</v>
      </c>
      <c r="G516" s="172" t="s">
        <v>84</v>
      </c>
      <c r="H516" s="177">
        <v>1</v>
      </c>
      <c r="I516" s="178">
        <v>0</v>
      </c>
      <c r="J516" s="176">
        <v>46045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-12.2</v>
      </c>
    </row>
    <row r="517" spans="1:16" ht="19.5" hidden="1" customHeight="1">
      <c r="A517" s="172" t="s">
        <v>1520</v>
      </c>
      <c r="B517" s="176">
        <v>46057</v>
      </c>
      <c r="C517" s="172" t="s">
        <v>92</v>
      </c>
      <c r="D517" s="172" t="s">
        <v>96</v>
      </c>
      <c r="E517" s="172" t="s">
        <v>42</v>
      </c>
      <c r="F517" s="172" t="s">
        <v>89</v>
      </c>
      <c r="G517" s="172" t="s">
        <v>84</v>
      </c>
      <c r="H517" s="177">
        <v>1</v>
      </c>
      <c r="I517" s="178">
        <v>0</v>
      </c>
      <c r="J517" s="176">
        <v>46045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hidden="1" customHeight="1">
      <c r="A518" s="172" t="s">
        <v>1520</v>
      </c>
      <c r="B518" s="176">
        <v>46057</v>
      </c>
      <c r="C518" s="172" t="s">
        <v>92</v>
      </c>
      <c r="D518" s="172" t="s">
        <v>97</v>
      </c>
      <c r="E518" s="172" t="s">
        <v>42</v>
      </c>
      <c r="F518" s="172" t="s">
        <v>89</v>
      </c>
      <c r="G518" s="172" t="s">
        <v>84</v>
      </c>
      <c r="H518" s="177">
        <v>1</v>
      </c>
      <c r="I518" s="178">
        <v>0</v>
      </c>
      <c r="J518" s="176">
        <v>46045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-46.77</v>
      </c>
    </row>
    <row r="519" spans="1:16" ht="19.5" hidden="1" customHeight="1">
      <c r="A519" s="172" t="s">
        <v>1520</v>
      </c>
      <c r="B519" s="176">
        <v>46057</v>
      </c>
      <c r="C519" s="172" t="s">
        <v>81</v>
      </c>
      <c r="D519" s="172" t="s">
        <v>98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hidden="1" customHeight="1">
      <c r="A520" s="172" t="s">
        <v>1521</v>
      </c>
      <c r="B520" s="176">
        <v>46057</v>
      </c>
      <c r="C520" s="172" t="s">
        <v>92</v>
      </c>
      <c r="D520" s="172" t="s">
        <v>24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46053</v>
      </c>
      <c r="K520" s="172" t="s">
        <v>93</v>
      </c>
      <c r="L520" s="172" t="s">
        <v>94</v>
      </c>
      <c r="M520" s="179">
        <v>0</v>
      </c>
      <c r="N520" s="177"/>
      <c r="O520" s="177">
        <v>44</v>
      </c>
      <c r="P520" s="180">
        <v>-56.94</v>
      </c>
    </row>
    <row r="521" spans="1:16" ht="19.5" hidden="1" customHeight="1">
      <c r="A521" s="172" t="s">
        <v>1521</v>
      </c>
      <c r="B521" s="176">
        <v>46057</v>
      </c>
      <c r="C521" s="172" t="s">
        <v>81</v>
      </c>
      <c r="D521" s="172" t="s">
        <v>95</v>
      </c>
      <c r="E521" s="172" t="s">
        <v>53</v>
      </c>
      <c r="F521" s="172" t="s">
        <v>120</v>
      </c>
      <c r="G521" s="172" t="s">
        <v>84</v>
      </c>
      <c r="H521" s="177">
        <v>1</v>
      </c>
      <c r="I521" s="178">
        <v>0</v>
      </c>
      <c r="J521" s="176">
        <v>46053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-19.5</v>
      </c>
    </row>
    <row r="522" spans="1:16" ht="19.5" hidden="1" customHeight="1">
      <c r="A522" s="172" t="s">
        <v>1521</v>
      </c>
      <c r="B522" s="176">
        <v>46057</v>
      </c>
      <c r="C522" s="172" t="s">
        <v>92</v>
      </c>
      <c r="D522" s="172" t="s">
        <v>96</v>
      </c>
      <c r="E522" s="172" t="s">
        <v>53</v>
      </c>
      <c r="F522" s="172" t="s">
        <v>120</v>
      </c>
      <c r="G522" s="172" t="s">
        <v>84</v>
      </c>
      <c r="H522" s="177">
        <v>1</v>
      </c>
      <c r="I522" s="178">
        <v>0</v>
      </c>
      <c r="J522" s="176">
        <v>46053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0</v>
      </c>
    </row>
    <row r="523" spans="1:16" ht="19.5" hidden="1" customHeight="1">
      <c r="A523" s="172" t="s">
        <v>1521</v>
      </c>
      <c r="B523" s="176">
        <v>46057</v>
      </c>
      <c r="C523" s="172" t="s">
        <v>92</v>
      </c>
      <c r="D523" s="172" t="s">
        <v>97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0</v>
      </c>
      <c r="J523" s="176">
        <v>46053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-56.94</v>
      </c>
    </row>
    <row r="524" spans="1:16" ht="19.5" hidden="1" customHeight="1">
      <c r="A524" s="172" t="s">
        <v>1521</v>
      </c>
      <c r="B524" s="176">
        <v>46057</v>
      </c>
      <c r="C524" s="172" t="s">
        <v>81</v>
      </c>
      <c r="D524" s="172" t="s">
        <v>98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0</v>
      </c>
      <c r="J524" s="176">
        <v>46053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-15</v>
      </c>
    </row>
    <row r="525" spans="1:16" ht="19.5" hidden="1" customHeight="1">
      <c r="A525" s="172" t="s">
        <v>1522</v>
      </c>
      <c r="B525" s="176">
        <v>46057</v>
      </c>
      <c r="C525" s="172" t="s">
        <v>92</v>
      </c>
      <c r="D525" s="172" t="s">
        <v>24</v>
      </c>
      <c r="E525" s="172" t="s">
        <v>42</v>
      </c>
      <c r="F525" s="172" t="s">
        <v>89</v>
      </c>
      <c r="G525" s="172" t="s">
        <v>84</v>
      </c>
      <c r="H525" s="177">
        <v>1</v>
      </c>
      <c r="I525" s="178">
        <v>1750</v>
      </c>
      <c r="J525" s="176">
        <v>46054</v>
      </c>
      <c r="K525" s="172" t="s">
        <v>93</v>
      </c>
      <c r="L525" s="172" t="s">
        <v>94</v>
      </c>
      <c r="M525" s="179">
        <v>0.43</v>
      </c>
      <c r="N525" s="177"/>
      <c r="O525" s="177">
        <v>43</v>
      </c>
      <c r="P525" s="180">
        <v>-127.33</v>
      </c>
    </row>
    <row r="526" spans="1:16" ht="19.5" hidden="1" customHeight="1">
      <c r="A526" s="172" t="s">
        <v>1522</v>
      </c>
      <c r="B526" s="176">
        <v>46057</v>
      </c>
      <c r="C526" s="172" t="s">
        <v>100</v>
      </c>
      <c r="D526" s="172" t="s">
        <v>101</v>
      </c>
      <c r="E526" s="172" t="s">
        <v>42</v>
      </c>
      <c r="F526" s="172" t="s">
        <v>89</v>
      </c>
      <c r="G526" s="172" t="s">
        <v>84</v>
      </c>
      <c r="H526" s="177">
        <v>1</v>
      </c>
      <c r="I526" s="178">
        <v>1750</v>
      </c>
      <c r="J526" s="176">
        <v>46054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609.52</v>
      </c>
    </row>
    <row r="527" spans="1:16" ht="19.5" hidden="1" customHeight="1">
      <c r="A527" s="172" t="s">
        <v>1522</v>
      </c>
      <c r="B527" s="176">
        <v>46057</v>
      </c>
      <c r="C527" s="172" t="s">
        <v>100</v>
      </c>
      <c r="D527" s="172" t="s">
        <v>102</v>
      </c>
      <c r="E527" s="172" t="s">
        <v>42</v>
      </c>
      <c r="F527" s="172" t="s">
        <v>89</v>
      </c>
      <c r="G527" s="172" t="s">
        <v>84</v>
      </c>
      <c r="H527" s="177">
        <v>1</v>
      </c>
      <c r="I527" s="178">
        <v>1750</v>
      </c>
      <c r="J527" s="176">
        <v>46054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6.1</v>
      </c>
    </row>
    <row r="528" spans="1:16" ht="19.5" hidden="1" customHeight="1">
      <c r="A528" s="172" t="s">
        <v>1522</v>
      </c>
      <c r="B528" s="176">
        <v>46057</v>
      </c>
      <c r="C528" s="172" t="s">
        <v>100</v>
      </c>
      <c r="D528" s="172" t="s">
        <v>103</v>
      </c>
      <c r="E528" s="172" t="s">
        <v>42</v>
      </c>
      <c r="F528" s="172" t="s">
        <v>89</v>
      </c>
      <c r="G528" s="172" t="s">
        <v>84</v>
      </c>
      <c r="H528" s="177">
        <v>1</v>
      </c>
      <c r="I528" s="178">
        <v>1750</v>
      </c>
      <c r="J528" s="176">
        <v>46054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1134.3800000000001</v>
      </c>
    </row>
    <row r="529" spans="1:16" ht="19.5" hidden="1" customHeight="1">
      <c r="A529" s="172" t="s">
        <v>1522</v>
      </c>
      <c r="B529" s="176">
        <v>46057</v>
      </c>
      <c r="C529" s="172" t="s">
        <v>104</v>
      </c>
      <c r="D529" s="172" t="s">
        <v>105</v>
      </c>
      <c r="E529" s="172" t="s">
        <v>42</v>
      </c>
      <c r="F529" s="172" t="s">
        <v>89</v>
      </c>
      <c r="G529" s="172" t="s">
        <v>84</v>
      </c>
      <c r="H529" s="177">
        <v>1</v>
      </c>
      <c r="I529" s="178">
        <v>1750</v>
      </c>
      <c r="J529" s="176">
        <v>46054</v>
      </c>
      <c r="K529" s="172" t="s">
        <v>93</v>
      </c>
      <c r="L529" s="172" t="s">
        <v>94</v>
      </c>
      <c r="M529" s="179">
        <v>0.43</v>
      </c>
      <c r="N529" s="177"/>
      <c r="O529" s="177"/>
      <c r="P529" s="180">
        <v>-752.5</v>
      </c>
    </row>
    <row r="530" spans="1:16" ht="19.5" hidden="1" customHeight="1">
      <c r="A530" s="172" t="s">
        <v>1522</v>
      </c>
      <c r="B530" s="176">
        <v>46057</v>
      </c>
      <c r="C530" s="172" t="s">
        <v>81</v>
      </c>
      <c r="D530" s="172" t="s">
        <v>95</v>
      </c>
      <c r="E530" s="172" t="s">
        <v>42</v>
      </c>
      <c r="F530" s="172" t="s">
        <v>89</v>
      </c>
      <c r="G530" s="172" t="s">
        <v>84</v>
      </c>
      <c r="H530" s="177">
        <v>1</v>
      </c>
      <c r="I530" s="178">
        <v>1750</v>
      </c>
      <c r="J530" s="176">
        <v>46054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-20.22</v>
      </c>
    </row>
    <row r="531" spans="1:16" ht="19.5" hidden="1" customHeight="1">
      <c r="A531" s="172" t="s">
        <v>1523</v>
      </c>
      <c r="B531" s="176">
        <v>46057</v>
      </c>
      <c r="C531" s="172" t="s">
        <v>92</v>
      </c>
      <c r="D531" s="172" t="s">
        <v>24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2150</v>
      </c>
      <c r="J531" s="176">
        <v>46056</v>
      </c>
      <c r="K531" s="172" t="s">
        <v>93</v>
      </c>
      <c r="L531" s="172" t="s">
        <v>94</v>
      </c>
      <c r="M531" s="179">
        <v>0.43</v>
      </c>
      <c r="N531" s="177"/>
      <c r="O531" s="177">
        <v>41</v>
      </c>
      <c r="P531" s="180">
        <v>-145.74</v>
      </c>
    </row>
    <row r="532" spans="1:16" ht="19.5" hidden="1" customHeight="1">
      <c r="A532" s="172" t="s">
        <v>1523</v>
      </c>
      <c r="B532" s="176">
        <v>46057</v>
      </c>
      <c r="C532" s="172" t="s">
        <v>100</v>
      </c>
      <c r="D532" s="172" t="s">
        <v>101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2150</v>
      </c>
      <c r="J532" s="176">
        <v>46056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844.11</v>
      </c>
    </row>
    <row r="533" spans="1:16" ht="19.5" hidden="1" customHeight="1">
      <c r="A533" s="172" t="s">
        <v>1523</v>
      </c>
      <c r="B533" s="176">
        <v>46057</v>
      </c>
      <c r="C533" s="172" t="s">
        <v>100</v>
      </c>
      <c r="D533" s="172" t="s">
        <v>102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2150</v>
      </c>
      <c r="J533" s="176">
        <v>46056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8.44</v>
      </c>
    </row>
    <row r="534" spans="1:16" ht="19.5" hidden="1" customHeight="1">
      <c r="A534" s="172" t="s">
        <v>1523</v>
      </c>
      <c r="B534" s="176">
        <v>46057</v>
      </c>
      <c r="C534" s="172" t="s">
        <v>100</v>
      </c>
      <c r="D534" s="172" t="s">
        <v>103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2150</v>
      </c>
      <c r="J534" s="176">
        <v>46056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1297.45</v>
      </c>
    </row>
    <row r="535" spans="1:16" ht="19.5" hidden="1" customHeight="1">
      <c r="A535" s="172" t="s">
        <v>1523</v>
      </c>
      <c r="B535" s="176">
        <v>46057</v>
      </c>
      <c r="C535" s="172" t="s">
        <v>104</v>
      </c>
      <c r="D535" s="172" t="s">
        <v>105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2150</v>
      </c>
      <c r="J535" s="176">
        <v>46056</v>
      </c>
      <c r="K535" s="172" t="s">
        <v>93</v>
      </c>
      <c r="L535" s="172" t="s">
        <v>94</v>
      </c>
      <c r="M535" s="179">
        <v>0.43</v>
      </c>
      <c r="N535" s="177"/>
      <c r="O535" s="177"/>
      <c r="P535" s="180">
        <v>-924.5</v>
      </c>
    </row>
    <row r="536" spans="1:16" ht="19.5" hidden="1" customHeight="1">
      <c r="A536" s="172" t="s">
        <v>1523</v>
      </c>
      <c r="B536" s="176">
        <v>46057</v>
      </c>
      <c r="C536" s="172" t="s">
        <v>81</v>
      </c>
      <c r="D536" s="172" t="s">
        <v>95</v>
      </c>
      <c r="E536" s="172" t="s">
        <v>53</v>
      </c>
      <c r="F536" s="172" t="s">
        <v>120</v>
      </c>
      <c r="G536" s="172" t="s">
        <v>84</v>
      </c>
      <c r="H536" s="177">
        <v>1</v>
      </c>
      <c r="I536" s="178">
        <v>2150</v>
      </c>
      <c r="J536" s="176">
        <v>46056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-9.3000000000000007</v>
      </c>
    </row>
    <row r="537" spans="1:16" ht="19.5" hidden="1" customHeight="1">
      <c r="A537" s="172" t="s">
        <v>1523</v>
      </c>
      <c r="B537" s="176">
        <v>46057</v>
      </c>
      <c r="C537" s="172" t="s">
        <v>81</v>
      </c>
      <c r="D537" s="172" t="s">
        <v>82</v>
      </c>
      <c r="E537" s="172" t="s">
        <v>53</v>
      </c>
      <c r="F537" s="172" t="s">
        <v>120</v>
      </c>
      <c r="G537" s="172" t="s">
        <v>84</v>
      </c>
      <c r="H537" s="177">
        <v>1</v>
      </c>
      <c r="I537" s="178">
        <v>0</v>
      </c>
      <c r="J537" s="176">
        <v>46056</v>
      </c>
      <c r="K537" s="172" t="s">
        <v>85</v>
      </c>
      <c r="L537" s="172" t="s">
        <v>85</v>
      </c>
      <c r="M537" s="179">
        <v>0</v>
      </c>
      <c r="N537" s="177"/>
      <c r="O537" s="177"/>
      <c r="P537" s="180">
        <v>-16.04</v>
      </c>
    </row>
    <row r="538" spans="1:16" ht="19.5" hidden="1" customHeight="1">
      <c r="A538" s="172" t="s">
        <v>1524</v>
      </c>
      <c r="B538" s="176">
        <v>46057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1800</v>
      </c>
      <c r="J538" s="176">
        <v>46050</v>
      </c>
      <c r="K538" s="172" t="s">
        <v>93</v>
      </c>
      <c r="L538" s="172" t="s">
        <v>94</v>
      </c>
      <c r="M538" s="179">
        <v>0.43</v>
      </c>
      <c r="N538" s="177"/>
      <c r="O538" s="177">
        <v>44</v>
      </c>
      <c r="P538" s="180">
        <v>-149.51</v>
      </c>
    </row>
    <row r="539" spans="1:16" ht="19.5" hidden="1" customHeight="1">
      <c r="A539" s="172" t="s">
        <v>1524</v>
      </c>
      <c r="B539" s="176">
        <v>46057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1800</v>
      </c>
      <c r="J539" s="176">
        <v>46050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627.62</v>
      </c>
    </row>
    <row r="540" spans="1:16" ht="19.5" hidden="1" customHeight="1">
      <c r="A540" s="172" t="s">
        <v>1524</v>
      </c>
      <c r="B540" s="176">
        <v>46057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1800</v>
      </c>
      <c r="J540" s="176">
        <v>46050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6.28</v>
      </c>
    </row>
    <row r="541" spans="1:16" ht="19.5" hidden="1" customHeight="1">
      <c r="A541" s="172" t="s">
        <v>1524</v>
      </c>
      <c r="B541" s="176">
        <v>46057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1800</v>
      </c>
      <c r="J541" s="176">
        <v>46050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1166.0999999999999</v>
      </c>
    </row>
    <row r="542" spans="1:16" ht="19.5" hidden="1" customHeight="1">
      <c r="A542" s="172" t="s">
        <v>1524</v>
      </c>
      <c r="B542" s="176">
        <v>46057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1800</v>
      </c>
      <c r="J542" s="176">
        <v>46050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-774</v>
      </c>
    </row>
    <row r="543" spans="1:16" ht="19.5" hidden="1" customHeight="1">
      <c r="A543" s="172" t="s">
        <v>1524</v>
      </c>
      <c r="B543" s="176">
        <v>46057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1800</v>
      </c>
      <c r="J543" s="176">
        <v>46050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-7.96</v>
      </c>
    </row>
    <row r="544" spans="1:16" ht="19.5" hidden="1" customHeight="1">
      <c r="A544" s="172" t="s">
        <v>1525</v>
      </c>
      <c r="B544" s="176">
        <v>46057</v>
      </c>
      <c r="C544" s="172" t="s">
        <v>81</v>
      </c>
      <c r="D544" s="172" t="s">
        <v>82</v>
      </c>
      <c r="E544" s="172" t="s">
        <v>59</v>
      </c>
      <c r="F544" s="172" t="s">
        <v>1386</v>
      </c>
      <c r="G544" s="172" t="s">
        <v>84</v>
      </c>
      <c r="H544" s="177">
        <v>1</v>
      </c>
      <c r="I544" s="178">
        <v>0</v>
      </c>
      <c r="J544" s="176">
        <v>46057</v>
      </c>
      <c r="K544" s="172" t="s">
        <v>85</v>
      </c>
      <c r="L544" s="172" t="s">
        <v>85</v>
      </c>
      <c r="M544" s="179">
        <v>0</v>
      </c>
      <c r="N544" s="177"/>
      <c r="O544" s="177"/>
      <c r="P544" s="180">
        <v>-17.309999999999999</v>
      </c>
    </row>
    <row r="545" spans="1:16" ht="19.5" hidden="1" customHeight="1">
      <c r="A545" s="172" t="s">
        <v>1526</v>
      </c>
      <c r="B545" s="176">
        <v>46057</v>
      </c>
      <c r="C545" s="172" t="s">
        <v>92</v>
      </c>
      <c r="D545" s="172" t="s">
        <v>24</v>
      </c>
      <c r="E545" s="172" t="s">
        <v>56</v>
      </c>
      <c r="F545" s="172" t="s">
        <v>1213</v>
      </c>
      <c r="G545" s="172" t="s">
        <v>84</v>
      </c>
      <c r="H545" s="177">
        <v>1</v>
      </c>
      <c r="I545" s="178">
        <v>2000</v>
      </c>
      <c r="J545" s="176">
        <v>46054</v>
      </c>
      <c r="K545" s="172" t="s">
        <v>93</v>
      </c>
      <c r="L545" s="172" t="s">
        <v>94</v>
      </c>
      <c r="M545" s="179">
        <v>0.43</v>
      </c>
      <c r="N545" s="177"/>
      <c r="O545" s="177">
        <v>43</v>
      </c>
      <c r="P545" s="180">
        <v>-151.1</v>
      </c>
    </row>
    <row r="546" spans="1:16" ht="19.5" hidden="1" customHeight="1">
      <c r="A546" s="172" t="s">
        <v>1526</v>
      </c>
      <c r="B546" s="176">
        <v>46057</v>
      </c>
      <c r="C546" s="172" t="s">
        <v>100</v>
      </c>
      <c r="D546" s="172" t="s">
        <v>101</v>
      </c>
      <c r="E546" s="172" t="s">
        <v>56</v>
      </c>
      <c r="F546" s="172" t="s">
        <v>1213</v>
      </c>
      <c r="G546" s="172" t="s">
        <v>84</v>
      </c>
      <c r="H546" s="177">
        <v>1</v>
      </c>
      <c r="I546" s="178">
        <v>2000</v>
      </c>
      <c r="J546" s="176">
        <v>46054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759.05</v>
      </c>
    </row>
    <row r="547" spans="1:16" ht="19.5" hidden="1" customHeight="1">
      <c r="A547" s="172" t="s">
        <v>1526</v>
      </c>
      <c r="B547" s="176">
        <v>46057</v>
      </c>
      <c r="C547" s="172" t="s">
        <v>100</v>
      </c>
      <c r="D547" s="172" t="s">
        <v>102</v>
      </c>
      <c r="E547" s="172" t="s">
        <v>56</v>
      </c>
      <c r="F547" s="172" t="s">
        <v>1213</v>
      </c>
      <c r="G547" s="172" t="s">
        <v>84</v>
      </c>
      <c r="H547" s="177">
        <v>1</v>
      </c>
      <c r="I547" s="178">
        <v>2000</v>
      </c>
      <c r="J547" s="176">
        <v>46054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7.59</v>
      </c>
    </row>
    <row r="548" spans="1:16" ht="19.5" hidden="1" customHeight="1">
      <c r="A548" s="172" t="s">
        <v>1526</v>
      </c>
      <c r="B548" s="176">
        <v>46057</v>
      </c>
      <c r="C548" s="172" t="s">
        <v>100</v>
      </c>
      <c r="D548" s="172" t="s">
        <v>103</v>
      </c>
      <c r="E548" s="172" t="s">
        <v>56</v>
      </c>
      <c r="F548" s="172" t="s">
        <v>1213</v>
      </c>
      <c r="G548" s="172" t="s">
        <v>84</v>
      </c>
      <c r="H548" s="177">
        <v>1</v>
      </c>
      <c r="I548" s="178">
        <v>2000</v>
      </c>
      <c r="J548" s="176">
        <v>46054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1233.3599999999999</v>
      </c>
    </row>
    <row r="549" spans="1:16" ht="19.5" hidden="1" customHeight="1">
      <c r="A549" s="172" t="s">
        <v>1526</v>
      </c>
      <c r="B549" s="176">
        <v>46057</v>
      </c>
      <c r="C549" s="172" t="s">
        <v>104</v>
      </c>
      <c r="D549" s="172" t="s">
        <v>105</v>
      </c>
      <c r="E549" s="172" t="s">
        <v>56</v>
      </c>
      <c r="F549" s="172" t="s">
        <v>1213</v>
      </c>
      <c r="G549" s="172" t="s">
        <v>84</v>
      </c>
      <c r="H549" s="177">
        <v>1</v>
      </c>
      <c r="I549" s="178">
        <v>2000</v>
      </c>
      <c r="J549" s="176">
        <v>46054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-860</v>
      </c>
    </row>
    <row r="550" spans="1:16" ht="19.5" hidden="1" customHeight="1">
      <c r="A550" s="172" t="s">
        <v>1526</v>
      </c>
      <c r="B550" s="176">
        <v>46057</v>
      </c>
      <c r="C550" s="172" t="s">
        <v>81</v>
      </c>
      <c r="D550" s="172" t="s">
        <v>95</v>
      </c>
      <c r="E550" s="172" t="s">
        <v>56</v>
      </c>
      <c r="F550" s="172" t="s">
        <v>1213</v>
      </c>
      <c r="G550" s="172" t="s">
        <v>84</v>
      </c>
      <c r="H550" s="177">
        <v>1</v>
      </c>
      <c r="I550" s="178">
        <v>2000</v>
      </c>
      <c r="J550" s="176">
        <v>46054</v>
      </c>
      <c r="K550" s="172" t="s">
        <v>93</v>
      </c>
      <c r="L550" s="172" t="s">
        <v>94</v>
      </c>
      <c r="M550" s="179">
        <v>0.43</v>
      </c>
      <c r="N550" s="177"/>
      <c r="O550" s="177"/>
      <c r="P550" s="180">
        <v>-20.170000000000002</v>
      </c>
    </row>
    <row r="551" spans="1:16" ht="19.5" hidden="1" customHeight="1">
      <c r="A551" s="172" t="s">
        <v>1527</v>
      </c>
      <c r="B551" s="176">
        <v>46057</v>
      </c>
      <c r="C551" s="172" t="s">
        <v>81</v>
      </c>
      <c r="D551" s="172" t="s">
        <v>82</v>
      </c>
      <c r="E551" s="172" t="s">
        <v>42</v>
      </c>
      <c r="F551" s="172" t="s">
        <v>89</v>
      </c>
      <c r="G551" s="172" t="s">
        <v>84</v>
      </c>
      <c r="H551" s="177">
        <v>1</v>
      </c>
      <c r="I551" s="178">
        <v>0</v>
      </c>
      <c r="J551" s="176">
        <v>46057</v>
      </c>
      <c r="K551" s="172" t="s">
        <v>85</v>
      </c>
      <c r="L551" s="172" t="s">
        <v>85</v>
      </c>
      <c r="M551" s="179">
        <v>0</v>
      </c>
      <c r="N551" s="177"/>
      <c r="O551" s="177"/>
      <c r="P551" s="180">
        <v>-16.09</v>
      </c>
    </row>
    <row r="552" spans="1:16" ht="19.5" hidden="1" customHeight="1">
      <c r="A552" s="172" t="s">
        <v>1528</v>
      </c>
      <c r="B552" s="176">
        <v>46057</v>
      </c>
      <c r="C552" s="172" t="s">
        <v>92</v>
      </c>
      <c r="D552" s="172" t="s">
        <v>24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46046</v>
      </c>
      <c r="K552" s="172" t="s">
        <v>93</v>
      </c>
      <c r="L552" s="172" t="s">
        <v>94</v>
      </c>
      <c r="M552" s="179">
        <v>0</v>
      </c>
      <c r="N552" s="177"/>
      <c r="O552" s="177">
        <v>40</v>
      </c>
      <c r="P552" s="180">
        <v>-56</v>
      </c>
    </row>
    <row r="553" spans="1:16" ht="19.5" hidden="1" customHeight="1">
      <c r="A553" s="172" t="s">
        <v>1528</v>
      </c>
      <c r="B553" s="176">
        <v>46057</v>
      </c>
      <c r="C553" s="172" t="s">
        <v>81</v>
      </c>
      <c r="D553" s="172" t="s">
        <v>95</v>
      </c>
      <c r="E553" s="172" t="s">
        <v>53</v>
      </c>
      <c r="F553" s="172" t="s">
        <v>120</v>
      </c>
      <c r="G553" s="172" t="s">
        <v>84</v>
      </c>
      <c r="H553" s="177">
        <v>1</v>
      </c>
      <c r="I553" s="178">
        <v>0</v>
      </c>
      <c r="J553" s="176">
        <v>46046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-12.17</v>
      </c>
    </row>
    <row r="554" spans="1:16" ht="19.5" hidden="1" customHeight="1">
      <c r="A554" s="172" t="s">
        <v>1528</v>
      </c>
      <c r="B554" s="176">
        <v>46057</v>
      </c>
      <c r="C554" s="172" t="s">
        <v>92</v>
      </c>
      <c r="D554" s="172" t="s">
        <v>96</v>
      </c>
      <c r="E554" s="172" t="s">
        <v>53</v>
      </c>
      <c r="F554" s="172" t="s">
        <v>120</v>
      </c>
      <c r="G554" s="172" t="s">
        <v>84</v>
      </c>
      <c r="H554" s="177">
        <v>1</v>
      </c>
      <c r="I554" s="178">
        <v>0</v>
      </c>
      <c r="J554" s="176">
        <v>46046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0</v>
      </c>
    </row>
    <row r="555" spans="1:16" ht="19.5" hidden="1" customHeight="1">
      <c r="A555" s="172" t="s">
        <v>1528</v>
      </c>
      <c r="B555" s="176">
        <v>46057</v>
      </c>
      <c r="C555" s="172" t="s">
        <v>92</v>
      </c>
      <c r="D555" s="172" t="s">
        <v>97</v>
      </c>
      <c r="E555" s="172" t="s">
        <v>53</v>
      </c>
      <c r="F555" s="172" t="s">
        <v>120</v>
      </c>
      <c r="G555" s="172" t="s">
        <v>84</v>
      </c>
      <c r="H555" s="177">
        <v>1</v>
      </c>
      <c r="I555" s="178">
        <v>0</v>
      </c>
      <c r="J555" s="176">
        <v>46046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-56</v>
      </c>
    </row>
    <row r="556" spans="1:16" ht="19.5" hidden="1" customHeight="1">
      <c r="A556" s="172" t="s">
        <v>1528</v>
      </c>
      <c r="B556" s="176">
        <v>46057</v>
      </c>
      <c r="C556" s="172" t="s">
        <v>81</v>
      </c>
      <c r="D556" s="172" t="s">
        <v>98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46046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-15</v>
      </c>
    </row>
    <row r="557" spans="1:16" ht="19.5" hidden="1" customHeight="1">
      <c r="A557" s="172" t="s">
        <v>1526</v>
      </c>
      <c r="B557" s="176">
        <v>46057</v>
      </c>
      <c r="C557" s="172" t="s">
        <v>81</v>
      </c>
      <c r="D557" s="172" t="s">
        <v>82</v>
      </c>
      <c r="E557" s="172" t="s">
        <v>56</v>
      </c>
      <c r="F557" s="172" t="s">
        <v>1213</v>
      </c>
      <c r="G557" s="172" t="s">
        <v>84</v>
      </c>
      <c r="H557" s="177">
        <v>1</v>
      </c>
      <c r="I557" s="178">
        <v>0</v>
      </c>
      <c r="J557" s="176">
        <v>46054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-14.42</v>
      </c>
    </row>
    <row r="558" spans="1:16" ht="19.5" hidden="1" customHeight="1">
      <c r="A558" s="172" t="s">
        <v>1529</v>
      </c>
      <c r="B558" s="176">
        <v>46057</v>
      </c>
      <c r="C558" s="172" t="s">
        <v>92</v>
      </c>
      <c r="D558" s="172" t="s">
        <v>24</v>
      </c>
      <c r="E558" s="172" t="s">
        <v>59</v>
      </c>
      <c r="F558" s="172" t="s">
        <v>1386</v>
      </c>
      <c r="G558" s="172" t="s">
        <v>84</v>
      </c>
      <c r="H558" s="177">
        <v>1</v>
      </c>
      <c r="I558" s="178">
        <v>2000</v>
      </c>
      <c r="J558" s="176">
        <v>46056</v>
      </c>
      <c r="K558" s="172" t="s">
        <v>93</v>
      </c>
      <c r="L558" s="172" t="s">
        <v>94</v>
      </c>
      <c r="M558" s="179">
        <v>0.43</v>
      </c>
      <c r="N558" s="177"/>
      <c r="O558" s="177">
        <v>41</v>
      </c>
      <c r="P558" s="180">
        <v>-141.69</v>
      </c>
    </row>
    <row r="559" spans="1:16" ht="19.5" hidden="1" customHeight="1">
      <c r="A559" s="172" t="s">
        <v>1529</v>
      </c>
      <c r="B559" s="176">
        <v>46057</v>
      </c>
      <c r="C559" s="172" t="s">
        <v>100</v>
      </c>
      <c r="D559" s="172" t="s">
        <v>101</v>
      </c>
      <c r="E559" s="172" t="s">
        <v>59</v>
      </c>
      <c r="F559" s="172" t="s">
        <v>1386</v>
      </c>
      <c r="G559" s="172" t="s">
        <v>84</v>
      </c>
      <c r="H559" s="177">
        <v>1</v>
      </c>
      <c r="I559" s="178">
        <v>2000</v>
      </c>
      <c r="J559" s="176">
        <v>46056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937.01</v>
      </c>
    </row>
    <row r="560" spans="1:16" ht="19.5" hidden="1" customHeight="1">
      <c r="A560" s="172" t="s">
        <v>1529</v>
      </c>
      <c r="B560" s="176">
        <v>46057</v>
      </c>
      <c r="C560" s="172" t="s">
        <v>100</v>
      </c>
      <c r="D560" s="172" t="s">
        <v>102</v>
      </c>
      <c r="E560" s="172" t="s">
        <v>59</v>
      </c>
      <c r="F560" s="172" t="s">
        <v>1386</v>
      </c>
      <c r="G560" s="172" t="s">
        <v>84</v>
      </c>
      <c r="H560" s="177">
        <v>1</v>
      </c>
      <c r="I560" s="178">
        <v>2000</v>
      </c>
      <c r="J560" s="176">
        <v>46056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9.3699999999999992</v>
      </c>
    </row>
    <row r="561" spans="1:16" ht="19.5" hidden="1" customHeight="1">
      <c r="A561" s="172" t="s">
        <v>1529</v>
      </c>
      <c r="B561" s="176">
        <v>46057</v>
      </c>
      <c r="C561" s="172" t="s">
        <v>100</v>
      </c>
      <c r="D561" s="172" t="s">
        <v>103</v>
      </c>
      <c r="E561" s="172" t="s">
        <v>59</v>
      </c>
      <c r="F561" s="172" t="s">
        <v>1386</v>
      </c>
      <c r="G561" s="172" t="s">
        <v>84</v>
      </c>
      <c r="H561" s="177">
        <v>1</v>
      </c>
      <c r="I561" s="178">
        <v>2000</v>
      </c>
      <c r="J561" s="176">
        <v>46056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1053.6199999999999</v>
      </c>
    </row>
    <row r="562" spans="1:16" ht="19.5" hidden="1" customHeight="1">
      <c r="A562" s="172" t="s">
        <v>1529</v>
      </c>
      <c r="B562" s="176">
        <v>46057</v>
      </c>
      <c r="C562" s="172" t="s">
        <v>104</v>
      </c>
      <c r="D562" s="172" t="s">
        <v>105</v>
      </c>
      <c r="E562" s="172" t="s">
        <v>59</v>
      </c>
      <c r="F562" s="172" t="s">
        <v>1386</v>
      </c>
      <c r="G562" s="172" t="s">
        <v>84</v>
      </c>
      <c r="H562" s="177">
        <v>1</v>
      </c>
      <c r="I562" s="178">
        <v>2000</v>
      </c>
      <c r="J562" s="176">
        <v>46056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-860</v>
      </c>
    </row>
    <row r="563" spans="1:16" ht="19.5" hidden="1" customHeight="1">
      <c r="A563" s="172" t="s">
        <v>1530</v>
      </c>
      <c r="B563" s="176">
        <v>46057</v>
      </c>
      <c r="C563" s="172" t="s">
        <v>92</v>
      </c>
      <c r="D563" s="172" t="s">
        <v>24</v>
      </c>
      <c r="E563" s="172" t="s">
        <v>43</v>
      </c>
      <c r="F563" s="172" t="s">
        <v>125</v>
      </c>
      <c r="G563" s="172" t="s">
        <v>84</v>
      </c>
      <c r="H563" s="177">
        <v>1</v>
      </c>
      <c r="I563" s="178">
        <v>1750</v>
      </c>
      <c r="J563" s="176">
        <v>46054</v>
      </c>
      <c r="K563" s="172" t="s">
        <v>93</v>
      </c>
      <c r="L563" s="172" t="s">
        <v>94</v>
      </c>
      <c r="M563" s="179">
        <v>0.43</v>
      </c>
      <c r="N563" s="177"/>
      <c r="O563" s="177">
        <v>43</v>
      </c>
      <c r="P563" s="180">
        <v>-127.33</v>
      </c>
    </row>
    <row r="564" spans="1:16" ht="19.5" hidden="1" customHeight="1">
      <c r="A564" s="172" t="s">
        <v>1530</v>
      </c>
      <c r="B564" s="176">
        <v>46057</v>
      </c>
      <c r="C564" s="172" t="s">
        <v>100</v>
      </c>
      <c r="D564" s="172" t="s">
        <v>101</v>
      </c>
      <c r="E564" s="172" t="s">
        <v>43</v>
      </c>
      <c r="F564" s="172" t="s">
        <v>125</v>
      </c>
      <c r="G564" s="172" t="s">
        <v>84</v>
      </c>
      <c r="H564" s="177">
        <v>1</v>
      </c>
      <c r="I564" s="178">
        <v>1750</v>
      </c>
      <c r="J564" s="176">
        <v>46054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606.64</v>
      </c>
    </row>
    <row r="565" spans="1:16" ht="19.5" hidden="1" customHeight="1">
      <c r="A565" s="172" t="s">
        <v>1530</v>
      </c>
      <c r="B565" s="176">
        <v>46057</v>
      </c>
      <c r="C565" s="172" t="s">
        <v>100</v>
      </c>
      <c r="D565" s="172" t="s">
        <v>102</v>
      </c>
      <c r="E565" s="172" t="s">
        <v>43</v>
      </c>
      <c r="F565" s="172" t="s">
        <v>125</v>
      </c>
      <c r="G565" s="172" t="s">
        <v>84</v>
      </c>
      <c r="H565" s="177">
        <v>1</v>
      </c>
      <c r="I565" s="178">
        <v>1750</v>
      </c>
      <c r="J565" s="176">
        <v>46054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6.07</v>
      </c>
    </row>
    <row r="566" spans="1:16" ht="19.5" hidden="1" customHeight="1">
      <c r="A566" s="172" t="s">
        <v>1530</v>
      </c>
      <c r="B566" s="176">
        <v>46057</v>
      </c>
      <c r="C566" s="172" t="s">
        <v>100</v>
      </c>
      <c r="D566" s="172" t="s">
        <v>103</v>
      </c>
      <c r="E566" s="172" t="s">
        <v>43</v>
      </c>
      <c r="F566" s="172" t="s">
        <v>125</v>
      </c>
      <c r="G566" s="172" t="s">
        <v>84</v>
      </c>
      <c r="H566" s="177">
        <v>1</v>
      </c>
      <c r="I566" s="178">
        <v>1750</v>
      </c>
      <c r="J566" s="176">
        <v>46054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1137.29</v>
      </c>
    </row>
    <row r="567" spans="1:16" ht="19.5" hidden="1" customHeight="1">
      <c r="A567" s="172" t="s">
        <v>1530</v>
      </c>
      <c r="B567" s="176">
        <v>46057</v>
      </c>
      <c r="C567" s="172" t="s">
        <v>104</v>
      </c>
      <c r="D567" s="172" t="s">
        <v>105</v>
      </c>
      <c r="E567" s="172" t="s">
        <v>43</v>
      </c>
      <c r="F567" s="172" t="s">
        <v>125</v>
      </c>
      <c r="G567" s="172" t="s">
        <v>84</v>
      </c>
      <c r="H567" s="177">
        <v>1</v>
      </c>
      <c r="I567" s="178">
        <v>1750</v>
      </c>
      <c r="J567" s="176">
        <v>46054</v>
      </c>
      <c r="K567" s="172" t="s">
        <v>93</v>
      </c>
      <c r="L567" s="172" t="s">
        <v>94</v>
      </c>
      <c r="M567" s="179">
        <v>0.43</v>
      </c>
      <c r="N567" s="177"/>
      <c r="O567" s="177"/>
      <c r="P567" s="180">
        <v>-752.5</v>
      </c>
    </row>
    <row r="568" spans="1:16" ht="19.5" hidden="1" customHeight="1">
      <c r="A568" s="172" t="s">
        <v>1530</v>
      </c>
      <c r="B568" s="176">
        <v>46057</v>
      </c>
      <c r="C568" s="172" t="s">
        <v>81</v>
      </c>
      <c r="D568" s="172" t="s">
        <v>95</v>
      </c>
      <c r="E568" s="172" t="s">
        <v>43</v>
      </c>
      <c r="F568" s="172" t="s">
        <v>125</v>
      </c>
      <c r="G568" s="172" t="s">
        <v>84</v>
      </c>
      <c r="H568" s="177">
        <v>1</v>
      </c>
      <c r="I568" s="178">
        <v>1750</v>
      </c>
      <c r="J568" s="176">
        <v>46054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-9.2100000000000009</v>
      </c>
    </row>
    <row r="569" spans="1:16" ht="19.5" hidden="1" customHeight="1">
      <c r="A569" s="172" t="s">
        <v>1531</v>
      </c>
      <c r="B569" s="176">
        <v>46057</v>
      </c>
      <c r="C569" s="172" t="s">
        <v>92</v>
      </c>
      <c r="D569" s="172" t="s">
        <v>24</v>
      </c>
      <c r="E569" s="172" t="s">
        <v>57</v>
      </c>
      <c r="F569" s="172" t="s">
        <v>1263</v>
      </c>
      <c r="G569" s="172" t="s">
        <v>84</v>
      </c>
      <c r="H569" s="177">
        <v>1</v>
      </c>
      <c r="I569" s="178">
        <v>2000</v>
      </c>
      <c r="J569" s="176">
        <v>46056</v>
      </c>
      <c r="K569" s="172" t="s">
        <v>93</v>
      </c>
      <c r="L569" s="172" t="s">
        <v>94</v>
      </c>
      <c r="M569" s="179">
        <v>0.43</v>
      </c>
      <c r="N569" s="177"/>
      <c r="O569" s="177">
        <v>41</v>
      </c>
      <c r="P569" s="180">
        <v>-141.69</v>
      </c>
    </row>
    <row r="570" spans="1:16" ht="19.5" hidden="1" customHeight="1">
      <c r="A570" s="172" t="s">
        <v>1531</v>
      </c>
      <c r="B570" s="176">
        <v>46057</v>
      </c>
      <c r="C570" s="172" t="s">
        <v>100</v>
      </c>
      <c r="D570" s="172" t="s">
        <v>101</v>
      </c>
      <c r="E570" s="172" t="s">
        <v>57</v>
      </c>
      <c r="F570" s="172" t="s">
        <v>1263</v>
      </c>
      <c r="G570" s="172" t="s">
        <v>84</v>
      </c>
      <c r="H570" s="177">
        <v>1</v>
      </c>
      <c r="I570" s="178">
        <v>2000</v>
      </c>
      <c r="J570" s="176">
        <v>46056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871.43</v>
      </c>
    </row>
    <row r="571" spans="1:16" ht="19.5" hidden="1" customHeight="1">
      <c r="A571" s="172" t="s">
        <v>1531</v>
      </c>
      <c r="B571" s="176">
        <v>46057</v>
      </c>
      <c r="C571" s="172" t="s">
        <v>100</v>
      </c>
      <c r="D571" s="172" t="s">
        <v>102</v>
      </c>
      <c r="E571" s="172" t="s">
        <v>57</v>
      </c>
      <c r="F571" s="172" t="s">
        <v>1263</v>
      </c>
      <c r="G571" s="172" t="s">
        <v>84</v>
      </c>
      <c r="H571" s="177">
        <v>1</v>
      </c>
      <c r="I571" s="178">
        <v>2000</v>
      </c>
      <c r="J571" s="176">
        <v>46056</v>
      </c>
      <c r="K571" s="172" t="s">
        <v>93</v>
      </c>
      <c r="L571" s="172" t="s">
        <v>94</v>
      </c>
      <c r="M571" s="179">
        <v>0</v>
      </c>
      <c r="N571" s="177"/>
      <c r="O571" s="177"/>
      <c r="P571" s="180">
        <v>8.7100000000000009</v>
      </c>
    </row>
    <row r="572" spans="1:16" ht="19.5" hidden="1" customHeight="1">
      <c r="A572" s="172" t="s">
        <v>1531</v>
      </c>
      <c r="B572" s="176">
        <v>46057</v>
      </c>
      <c r="C572" s="172" t="s">
        <v>100</v>
      </c>
      <c r="D572" s="172" t="s">
        <v>103</v>
      </c>
      <c r="E572" s="172" t="s">
        <v>57</v>
      </c>
      <c r="F572" s="172" t="s">
        <v>1263</v>
      </c>
      <c r="G572" s="172" t="s">
        <v>84</v>
      </c>
      <c r="H572" s="177">
        <v>1</v>
      </c>
      <c r="I572" s="178">
        <v>2000</v>
      </c>
      <c r="J572" s="176">
        <v>46056</v>
      </c>
      <c r="K572" s="172" t="s">
        <v>93</v>
      </c>
      <c r="L572" s="172" t="s">
        <v>94</v>
      </c>
      <c r="M572" s="179">
        <v>0</v>
      </c>
      <c r="N572" s="177"/>
      <c r="O572" s="177"/>
      <c r="P572" s="180">
        <v>1119.8599999999999</v>
      </c>
    </row>
    <row r="573" spans="1:16" ht="19.5" hidden="1" customHeight="1">
      <c r="A573" s="172" t="s">
        <v>1531</v>
      </c>
      <c r="B573" s="176">
        <v>46057</v>
      </c>
      <c r="C573" s="172" t="s">
        <v>104</v>
      </c>
      <c r="D573" s="172" t="s">
        <v>105</v>
      </c>
      <c r="E573" s="172" t="s">
        <v>57</v>
      </c>
      <c r="F573" s="172" t="s">
        <v>1263</v>
      </c>
      <c r="G573" s="172" t="s">
        <v>84</v>
      </c>
      <c r="H573" s="177">
        <v>1</v>
      </c>
      <c r="I573" s="178">
        <v>2000</v>
      </c>
      <c r="J573" s="176">
        <v>46056</v>
      </c>
      <c r="K573" s="172" t="s">
        <v>93</v>
      </c>
      <c r="L573" s="172" t="s">
        <v>94</v>
      </c>
      <c r="M573" s="179">
        <v>0.43</v>
      </c>
      <c r="N573" s="177"/>
      <c r="O573" s="177"/>
      <c r="P573" s="180">
        <v>-860</v>
      </c>
    </row>
    <row r="574" spans="1:16" ht="19.5" hidden="1" customHeight="1">
      <c r="A574" s="172" t="s">
        <v>1531</v>
      </c>
      <c r="B574" s="176">
        <v>46057</v>
      </c>
      <c r="C574" s="172" t="s">
        <v>81</v>
      </c>
      <c r="D574" s="172" t="s">
        <v>95</v>
      </c>
      <c r="E574" s="172" t="s">
        <v>57</v>
      </c>
      <c r="F574" s="172" t="s">
        <v>1263</v>
      </c>
      <c r="G574" s="172" t="s">
        <v>84</v>
      </c>
      <c r="H574" s="177">
        <v>1</v>
      </c>
      <c r="I574" s="178">
        <v>2000</v>
      </c>
      <c r="J574" s="176">
        <v>46056</v>
      </c>
      <c r="K574" s="172" t="s">
        <v>93</v>
      </c>
      <c r="L574" s="172" t="s">
        <v>94</v>
      </c>
      <c r="M574" s="179">
        <v>0.43</v>
      </c>
      <c r="N574" s="177"/>
      <c r="O574" s="177"/>
      <c r="P574" s="180">
        <v>-9.42</v>
      </c>
    </row>
    <row r="575" spans="1:16" ht="19.5" hidden="1" customHeight="1">
      <c r="A575" s="172" t="s">
        <v>1532</v>
      </c>
      <c r="B575" s="176">
        <v>46057</v>
      </c>
      <c r="C575" s="172" t="s">
        <v>81</v>
      </c>
      <c r="D575" s="172" t="s">
        <v>82</v>
      </c>
      <c r="E575" s="172" t="s">
        <v>43</v>
      </c>
      <c r="F575" s="172" t="s">
        <v>125</v>
      </c>
      <c r="G575" s="172" t="s">
        <v>84</v>
      </c>
      <c r="H575" s="177">
        <v>1</v>
      </c>
      <c r="I575" s="178">
        <v>0</v>
      </c>
      <c r="J575" s="176">
        <v>46057</v>
      </c>
      <c r="K575" s="172" t="s">
        <v>85</v>
      </c>
      <c r="L575" s="172" t="s">
        <v>85</v>
      </c>
      <c r="M575" s="179">
        <v>0</v>
      </c>
      <c r="N575" s="177"/>
      <c r="O575" s="177"/>
      <c r="P575" s="180">
        <v>-15.55</v>
      </c>
    </row>
    <row r="576" spans="1:16" ht="19.5" hidden="1" customHeight="1">
      <c r="A576" s="172" t="s">
        <v>1474</v>
      </c>
      <c r="B576" s="176">
        <v>46057</v>
      </c>
      <c r="C576" s="172" t="s">
        <v>81</v>
      </c>
      <c r="D576" s="172" t="s">
        <v>82</v>
      </c>
      <c r="E576" s="172" t="s">
        <v>56</v>
      </c>
      <c r="F576" s="172" t="s">
        <v>1213</v>
      </c>
      <c r="G576" s="172" t="s">
        <v>84</v>
      </c>
      <c r="H576" s="177">
        <v>1</v>
      </c>
      <c r="I576" s="178">
        <v>0</v>
      </c>
      <c r="J576" s="176">
        <v>46056</v>
      </c>
      <c r="K576" s="172" t="s">
        <v>85</v>
      </c>
      <c r="L576" s="172" t="s">
        <v>85</v>
      </c>
      <c r="M576" s="179">
        <v>0</v>
      </c>
      <c r="N576" s="177"/>
      <c r="O576" s="177"/>
      <c r="P576" s="180">
        <v>17.39</v>
      </c>
    </row>
    <row r="577" spans="1:16" ht="19.5" hidden="1" customHeight="1">
      <c r="A577" s="172" t="s">
        <v>1533</v>
      </c>
      <c r="B577" s="176">
        <v>46057</v>
      </c>
      <c r="C577" s="172" t="s">
        <v>81</v>
      </c>
      <c r="D577" s="172" t="s">
        <v>82</v>
      </c>
      <c r="E577" s="172" t="s">
        <v>52</v>
      </c>
      <c r="F577" s="172" t="s">
        <v>90</v>
      </c>
      <c r="G577" s="172" t="s">
        <v>84</v>
      </c>
      <c r="H577" s="177">
        <v>1</v>
      </c>
      <c r="I577" s="178">
        <v>0</v>
      </c>
      <c r="J577" s="176">
        <v>46057</v>
      </c>
      <c r="K577" s="172" t="s">
        <v>85</v>
      </c>
      <c r="L577" s="172" t="s">
        <v>85</v>
      </c>
      <c r="M577" s="179">
        <v>0</v>
      </c>
      <c r="N577" s="177"/>
      <c r="O577" s="177"/>
      <c r="P577" s="180">
        <v>-16.63</v>
      </c>
    </row>
    <row r="578" spans="1:16" ht="19.5" hidden="1" customHeight="1">
      <c r="A578" s="172" t="s">
        <v>1534</v>
      </c>
      <c r="B578" s="176">
        <v>46057</v>
      </c>
      <c r="C578" s="172" t="s">
        <v>81</v>
      </c>
      <c r="D578" s="172" t="s">
        <v>82</v>
      </c>
      <c r="E578" s="172" t="s">
        <v>52</v>
      </c>
      <c r="F578" s="172" t="s">
        <v>90</v>
      </c>
      <c r="G578" s="172" t="s">
        <v>84</v>
      </c>
      <c r="H578" s="177">
        <v>1</v>
      </c>
      <c r="I578" s="178">
        <v>0</v>
      </c>
      <c r="J578" s="176">
        <v>46057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-14.95</v>
      </c>
    </row>
    <row r="579" spans="1:16" ht="19.5" hidden="1" customHeight="1">
      <c r="A579" s="172" t="s">
        <v>1530</v>
      </c>
      <c r="B579" s="176">
        <v>46057</v>
      </c>
      <c r="C579" s="172" t="s">
        <v>81</v>
      </c>
      <c r="D579" s="172" t="s">
        <v>82</v>
      </c>
      <c r="E579" s="172" t="s">
        <v>43</v>
      </c>
      <c r="F579" s="172" t="s">
        <v>125</v>
      </c>
      <c r="G579" s="172" t="s">
        <v>84</v>
      </c>
      <c r="H579" s="177">
        <v>1</v>
      </c>
      <c r="I579" s="178">
        <v>0</v>
      </c>
      <c r="J579" s="176">
        <v>46054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-11.53</v>
      </c>
    </row>
    <row r="580" spans="1:16" ht="19.5" hidden="1" customHeight="1">
      <c r="A580" s="172" t="s">
        <v>1535</v>
      </c>
      <c r="B580" s="176">
        <v>46057</v>
      </c>
      <c r="C580" s="172" t="s">
        <v>92</v>
      </c>
      <c r="D580" s="172" t="s">
        <v>24</v>
      </c>
      <c r="E580" s="172" t="s">
        <v>52</v>
      </c>
      <c r="F580" s="172" t="s">
        <v>90</v>
      </c>
      <c r="G580" s="172" t="s">
        <v>84</v>
      </c>
      <c r="H580" s="177">
        <v>1</v>
      </c>
      <c r="I580" s="178">
        <v>1800</v>
      </c>
      <c r="J580" s="176">
        <v>46054</v>
      </c>
      <c r="K580" s="172" t="s">
        <v>93</v>
      </c>
      <c r="L580" s="172" t="s">
        <v>94</v>
      </c>
      <c r="M580" s="179">
        <v>0.43</v>
      </c>
      <c r="N580" s="177"/>
      <c r="O580" s="177">
        <v>43</v>
      </c>
      <c r="P580" s="180">
        <v>-143.6</v>
      </c>
    </row>
    <row r="581" spans="1:16" ht="19.5" hidden="1" customHeight="1">
      <c r="A581" s="172" t="s">
        <v>1535</v>
      </c>
      <c r="B581" s="176">
        <v>46057</v>
      </c>
      <c r="C581" s="172" t="s">
        <v>100</v>
      </c>
      <c r="D581" s="172" t="s">
        <v>101</v>
      </c>
      <c r="E581" s="172" t="s">
        <v>52</v>
      </c>
      <c r="F581" s="172" t="s">
        <v>90</v>
      </c>
      <c r="G581" s="172" t="s">
        <v>84</v>
      </c>
      <c r="H581" s="177">
        <v>1</v>
      </c>
      <c r="I581" s="178">
        <v>1800</v>
      </c>
      <c r="J581" s="176">
        <v>46054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684.41</v>
      </c>
    </row>
    <row r="582" spans="1:16" ht="19.5" hidden="1" customHeight="1">
      <c r="A582" s="172" t="s">
        <v>1535</v>
      </c>
      <c r="B582" s="176">
        <v>46057</v>
      </c>
      <c r="C582" s="172" t="s">
        <v>100</v>
      </c>
      <c r="D582" s="172" t="s">
        <v>102</v>
      </c>
      <c r="E582" s="172" t="s">
        <v>52</v>
      </c>
      <c r="F582" s="172" t="s">
        <v>90</v>
      </c>
      <c r="G582" s="172" t="s">
        <v>84</v>
      </c>
      <c r="H582" s="177">
        <v>1</v>
      </c>
      <c r="I582" s="178">
        <v>1800</v>
      </c>
      <c r="J582" s="176">
        <v>46054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0</v>
      </c>
    </row>
    <row r="583" spans="1:16" ht="19.5" hidden="1" customHeight="1">
      <c r="A583" s="172" t="s">
        <v>1535</v>
      </c>
      <c r="B583" s="176">
        <v>46057</v>
      </c>
      <c r="C583" s="172" t="s">
        <v>100</v>
      </c>
      <c r="D583" s="172" t="s">
        <v>103</v>
      </c>
      <c r="E583" s="172" t="s">
        <v>52</v>
      </c>
      <c r="F583" s="172" t="s">
        <v>90</v>
      </c>
      <c r="G583" s="172" t="s">
        <v>84</v>
      </c>
      <c r="H583" s="177">
        <v>1</v>
      </c>
      <c r="I583" s="178">
        <v>1800</v>
      </c>
      <c r="J583" s="176">
        <v>46054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1115.5899999999999</v>
      </c>
    </row>
    <row r="584" spans="1:16" ht="19.5" hidden="1" customHeight="1">
      <c r="A584" s="172" t="s">
        <v>1535</v>
      </c>
      <c r="B584" s="176">
        <v>46057</v>
      </c>
      <c r="C584" s="172" t="s">
        <v>104</v>
      </c>
      <c r="D584" s="172" t="s">
        <v>105</v>
      </c>
      <c r="E584" s="172" t="s">
        <v>52</v>
      </c>
      <c r="F584" s="172" t="s">
        <v>90</v>
      </c>
      <c r="G584" s="172" t="s">
        <v>84</v>
      </c>
      <c r="H584" s="177">
        <v>1</v>
      </c>
      <c r="I584" s="178">
        <v>1800</v>
      </c>
      <c r="J584" s="176">
        <v>46054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-774</v>
      </c>
    </row>
    <row r="585" spans="1:16" ht="19.5" hidden="1" customHeight="1">
      <c r="A585" s="172" t="s">
        <v>1535</v>
      </c>
      <c r="B585" s="176">
        <v>46057</v>
      </c>
      <c r="C585" s="172" t="s">
        <v>81</v>
      </c>
      <c r="D585" s="172" t="s">
        <v>95</v>
      </c>
      <c r="E585" s="172" t="s">
        <v>52</v>
      </c>
      <c r="F585" s="172" t="s">
        <v>90</v>
      </c>
      <c r="G585" s="172" t="s">
        <v>84</v>
      </c>
      <c r="H585" s="177">
        <v>1</v>
      </c>
      <c r="I585" s="178">
        <v>1800</v>
      </c>
      <c r="J585" s="176">
        <v>46054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-10.62</v>
      </c>
    </row>
    <row r="586" spans="1:16" ht="19.5" hidden="1" customHeight="1">
      <c r="A586" s="172" t="s">
        <v>1536</v>
      </c>
      <c r="B586" s="176">
        <v>46057</v>
      </c>
      <c r="C586" s="172" t="s">
        <v>92</v>
      </c>
      <c r="D586" s="172" t="s">
        <v>24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2150</v>
      </c>
      <c r="J586" s="176">
        <v>46055</v>
      </c>
      <c r="K586" s="172" t="s">
        <v>93</v>
      </c>
      <c r="L586" s="172" t="s">
        <v>94</v>
      </c>
      <c r="M586" s="179">
        <v>0.43</v>
      </c>
      <c r="N586" s="177"/>
      <c r="O586" s="177">
        <v>41</v>
      </c>
      <c r="P586" s="180">
        <v>-145.74</v>
      </c>
    </row>
    <row r="587" spans="1:16" ht="19.5" hidden="1" customHeight="1">
      <c r="A587" s="172" t="s">
        <v>1536</v>
      </c>
      <c r="B587" s="176">
        <v>46057</v>
      </c>
      <c r="C587" s="172" t="s">
        <v>100</v>
      </c>
      <c r="D587" s="172" t="s">
        <v>101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2150</v>
      </c>
      <c r="J587" s="176">
        <v>46055</v>
      </c>
      <c r="K587" s="172" t="s">
        <v>93</v>
      </c>
      <c r="L587" s="172" t="s">
        <v>94</v>
      </c>
      <c r="M587" s="179">
        <v>0</v>
      </c>
      <c r="N587" s="177"/>
      <c r="O587" s="177"/>
      <c r="P587" s="180">
        <v>888</v>
      </c>
    </row>
    <row r="588" spans="1:16" ht="19.5" hidden="1" customHeight="1">
      <c r="A588" s="172" t="s">
        <v>1536</v>
      </c>
      <c r="B588" s="176">
        <v>46057</v>
      </c>
      <c r="C588" s="172" t="s">
        <v>100</v>
      </c>
      <c r="D588" s="172" t="s">
        <v>102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2150</v>
      </c>
      <c r="J588" s="176">
        <v>46055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8.8800000000000008</v>
      </c>
    </row>
    <row r="589" spans="1:16" ht="19.5" hidden="1" customHeight="1">
      <c r="A589" s="172" t="s">
        <v>1536</v>
      </c>
      <c r="B589" s="176">
        <v>46057</v>
      </c>
      <c r="C589" s="172" t="s">
        <v>100</v>
      </c>
      <c r="D589" s="172" t="s">
        <v>103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2150</v>
      </c>
      <c r="J589" s="176">
        <v>46055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1253.1199999999999</v>
      </c>
    </row>
    <row r="590" spans="1:16" ht="19.5" hidden="1" customHeight="1">
      <c r="A590" s="172" t="s">
        <v>1536</v>
      </c>
      <c r="B590" s="176">
        <v>46057</v>
      </c>
      <c r="C590" s="172" t="s">
        <v>104</v>
      </c>
      <c r="D590" s="172" t="s">
        <v>105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2150</v>
      </c>
      <c r="J590" s="176">
        <v>46055</v>
      </c>
      <c r="K590" s="172" t="s">
        <v>93</v>
      </c>
      <c r="L590" s="172" t="s">
        <v>94</v>
      </c>
      <c r="M590" s="179">
        <v>0.43</v>
      </c>
      <c r="N590" s="177"/>
      <c r="O590" s="177"/>
      <c r="P590" s="180">
        <v>-924.5</v>
      </c>
    </row>
    <row r="591" spans="1:16" ht="19.5" hidden="1" customHeight="1">
      <c r="A591" s="172" t="s">
        <v>1537</v>
      </c>
      <c r="B591" s="176">
        <v>46057</v>
      </c>
      <c r="C591" s="172" t="s">
        <v>92</v>
      </c>
      <c r="D591" s="172" t="s">
        <v>24</v>
      </c>
      <c r="E591" s="172" t="s">
        <v>60</v>
      </c>
      <c r="F591" s="172" t="s">
        <v>1426</v>
      </c>
      <c r="G591" s="172" t="s">
        <v>84</v>
      </c>
      <c r="H591" s="177">
        <v>1</v>
      </c>
      <c r="I591" s="178">
        <v>0</v>
      </c>
      <c r="J591" s="176">
        <v>46054</v>
      </c>
      <c r="K591" s="172" t="s">
        <v>93</v>
      </c>
      <c r="L591" s="172" t="s">
        <v>94</v>
      </c>
      <c r="M591" s="179">
        <v>0</v>
      </c>
      <c r="N591" s="177"/>
      <c r="O591" s="177">
        <v>43</v>
      </c>
      <c r="P591" s="180">
        <v>-56.94</v>
      </c>
    </row>
    <row r="592" spans="1:16" ht="19.5" hidden="1" customHeight="1">
      <c r="A592" s="172" t="s">
        <v>1537</v>
      </c>
      <c r="B592" s="176">
        <v>46057</v>
      </c>
      <c r="C592" s="172" t="s">
        <v>81</v>
      </c>
      <c r="D592" s="172" t="s">
        <v>95</v>
      </c>
      <c r="E592" s="172" t="s">
        <v>60</v>
      </c>
      <c r="F592" s="172" t="s">
        <v>1426</v>
      </c>
      <c r="G592" s="172" t="s">
        <v>84</v>
      </c>
      <c r="H592" s="177">
        <v>1</v>
      </c>
      <c r="I592" s="178">
        <v>0</v>
      </c>
      <c r="J592" s="176">
        <v>46054</v>
      </c>
      <c r="K592" s="172" t="s">
        <v>93</v>
      </c>
      <c r="L592" s="172" t="s">
        <v>94</v>
      </c>
      <c r="M592" s="179">
        <v>0</v>
      </c>
      <c r="N592" s="177"/>
      <c r="O592" s="177"/>
      <c r="P592" s="180">
        <v>-18.68</v>
      </c>
    </row>
    <row r="593" spans="1:16" ht="19.5" hidden="1" customHeight="1">
      <c r="A593" s="172" t="s">
        <v>1537</v>
      </c>
      <c r="B593" s="176">
        <v>46057</v>
      </c>
      <c r="C593" s="172" t="s">
        <v>92</v>
      </c>
      <c r="D593" s="172" t="s">
        <v>96</v>
      </c>
      <c r="E593" s="172" t="s">
        <v>60</v>
      </c>
      <c r="F593" s="172" t="s">
        <v>1426</v>
      </c>
      <c r="G593" s="172" t="s">
        <v>84</v>
      </c>
      <c r="H593" s="177">
        <v>1</v>
      </c>
      <c r="I593" s="178">
        <v>0</v>
      </c>
      <c r="J593" s="176">
        <v>46054</v>
      </c>
      <c r="K593" s="172" t="s">
        <v>93</v>
      </c>
      <c r="L593" s="172" t="s">
        <v>94</v>
      </c>
      <c r="M593" s="179">
        <v>0</v>
      </c>
      <c r="N593" s="177"/>
      <c r="O593" s="177"/>
      <c r="P593" s="180">
        <v>0</v>
      </c>
    </row>
    <row r="594" spans="1:16" ht="19.5" hidden="1" customHeight="1">
      <c r="A594" s="172" t="s">
        <v>1537</v>
      </c>
      <c r="B594" s="176">
        <v>46057</v>
      </c>
      <c r="C594" s="172" t="s">
        <v>92</v>
      </c>
      <c r="D594" s="172" t="s">
        <v>97</v>
      </c>
      <c r="E594" s="172" t="s">
        <v>60</v>
      </c>
      <c r="F594" s="172" t="s">
        <v>1426</v>
      </c>
      <c r="G594" s="172" t="s">
        <v>84</v>
      </c>
      <c r="H594" s="177">
        <v>1</v>
      </c>
      <c r="I594" s="178">
        <v>0</v>
      </c>
      <c r="J594" s="176">
        <v>46054</v>
      </c>
      <c r="K594" s="172" t="s">
        <v>93</v>
      </c>
      <c r="L594" s="172" t="s">
        <v>94</v>
      </c>
      <c r="M594" s="179">
        <v>0</v>
      </c>
      <c r="N594" s="177"/>
      <c r="O594" s="177"/>
      <c r="P594" s="180">
        <v>-56.94</v>
      </c>
    </row>
    <row r="595" spans="1:16" ht="19.5" hidden="1" customHeight="1">
      <c r="A595" s="172" t="s">
        <v>1537</v>
      </c>
      <c r="B595" s="176">
        <v>46057</v>
      </c>
      <c r="C595" s="172" t="s">
        <v>81</v>
      </c>
      <c r="D595" s="172" t="s">
        <v>98</v>
      </c>
      <c r="E595" s="172" t="s">
        <v>60</v>
      </c>
      <c r="F595" s="172" t="s">
        <v>1426</v>
      </c>
      <c r="G595" s="172" t="s">
        <v>84</v>
      </c>
      <c r="H595" s="177">
        <v>1</v>
      </c>
      <c r="I595" s="178">
        <v>0</v>
      </c>
      <c r="J595" s="176">
        <v>46054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-15</v>
      </c>
    </row>
    <row r="596" spans="1:16" ht="19.5" hidden="1" customHeight="1">
      <c r="A596" s="172" t="s">
        <v>1538</v>
      </c>
      <c r="B596" s="176">
        <v>46057</v>
      </c>
      <c r="C596" s="172" t="s">
        <v>92</v>
      </c>
      <c r="D596" s="172" t="s">
        <v>24</v>
      </c>
      <c r="E596" s="172" t="s">
        <v>43</v>
      </c>
      <c r="F596" s="172" t="s">
        <v>125</v>
      </c>
      <c r="G596" s="172" t="s">
        <v>84</v>
      </c>
      <c r="H596" s="177">
        <v>1</v>
      </c>
      <c r="I596" s="178">
        <v>0</v>
      </c>
      <c r="J596" s="176">
        <v>46052</v>
      </c>
      <c r="K596" s="172" t="s">
        <v>93</v>
      </c>
      <c r="L596" s="172" t="s">
        <v>94</v>
      </c>
      <c r="M596" s="179">
        <v>0</v>
      </c>
      <c r="N596" s="177"/>
      <c r="O596" s="177">
        <v>44</v>
      </c>
      <c r="P596" s="180">
        <v>-46.77</v>
      </c>
    </row>
    <row r="597" spans="1:16" ht="19.5" hidden="1" customHeight="1">
      <c r="A597" s="172" t="s">
        <v>1538</v>
      </c>
      <c r="B597" s="176">
        <v>46057</v>
      </c>
      <c r="C597" s="172" t="s">
        <v>81</v>
      </c>
      <c r="D597" s="172" t="s">
        <v>95</v>
      </c>
      <c r="E597" s="172" t="s">
        <v>43</v>
      </c>
      <c r="F597" s="172" t="s">
        <v>125</v>
      </c>
      <c r="G597" s="172" t="s">
        <v>84</v>
      </c>
      <c r="H597" s="177">
        <v>1</v>
      </c>
      <c r="I597" s="178">
        <v>0</v>
      </c>
      <c r="J597" s="176">
        <v>46052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-10.119999999999999</v>
      </c>
    </row>
    <row r="598" spans="1:16" ht="19.5" hidden="1" customHeight="1">
      <c r="A598" s="172" t="s">
        <v>1538</v>
      </c>
      <c r="B598" s="176">
        <v>46057</v>
      </c>
      <c r="C598" s="172" t="s">
        <v>92</v>
      </c>
      <c r="D598" s="172" t="s">
        <v>96</v>
      </c>
      <c r="E598" s="172" t="s">
        <v>43</v>
      </c>
      <c r="F598" s="172" t="s">
        <v>125</v>
      </c>
      <c r="G598" s="172" t="s">
        <v>84</v>
      </c>
      <c r="H598" s="177">
        <v>1</v>
      </c>
      <c r="I598" s="178">
        <v>0</v>
      </c>
      <c r="J598" s="176">
        <v>46052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0</v>
      </c>
    </row>
    <row r="599" spans="1:16" ht="19.5" hidden="1" customHeight="1">
      <c r="A599" s="172" t="s">
        <v>1538</v>
      </c>
      <c r="B599" s="176">
        <v>46057</v>
      </c>
      <c r="C599" s="172" t="s">
        <v>92</v>
      </c>
      <c r="D599" s="172" t="s">
        <v>97</v>
      </c>
      <c r="E599" s="172" t="s">
        <v>43</v>
      </c>
      <c r="F599" s="172" t="s">
        <v>125</v>
      </c>
      <c r="G599" s="172" t="s">
        <v>84</v>
      </c>
      <c r="H599" s="177">
        <v>1</v>
      </c>
      <c r="I599" s="178">
        <v>0</v>
      </c>
      <c r="J599" s="176">
        <v>46052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-46.77</v>
      </c>
    </row>
    <row r="600" spans="1:16" ht="19.5" hidden="1" customHeight="1">
      <c r="A600" s="172" t="s">
        <v>1538</v>
      </c>
      <c r="B600" s="176">
        <v>46057</v>
      </c>
      <c r="C600" s="172" t="s">
        <v>81</v>
      </c>
      <c r="D600" s="172" t="s">
        <v>98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46052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-15</v>
      </c>
    </row>
    <row r="601" spans="1:16" ht="19.5" hidden="1" customHeight="1">
      <c r="A601" s="172" t="s">
        <v>1539</v>
      </c>
      <c r="B601" s="176">
        <v>46057</v>
      </c>
      <c r="C601" s="172" t="s">
        <v>92</v>
      </c>
      <c r="D601" s="172" t="s">
        <v>24</v>
      </c>
      <c r="E601" s="172" t="s">
        <v>53</v>
      </c>
      <c r="F601" s="172" t="s">
        <v>120</v>
      </c>
      <c r="G601" s="172" t="s">
        <v>84</v>
      </c>
      <c r="H601" s="177">
        <v>1</v>
      </c>
      <c r="I601" s="178">
        <v>2150</v>
      </c>
      <c r="J601" s="176">
        <v>46055</v>
      </c>
      <c r="K601" s="172" t="s">
        <v>93</v>
      </c>
      <c r="L601" s="172" t="s">
        <v>94</v>
      </c>
      <c r="M601" s="179">
        <v>0.43</v>
      </c>
      <c r="N601" s="177"/>
      <c r="O601" s="177">
        <v>41</v>
      </c>
      <c r="P601" s="180">
        <v>-145.74</v>
      </c>
    </row>
    <row r="602" spans="1:16" ht="19.5" hidden="1" customHeight="1">
      <c r="A602" s="172" t="s">
        <v>1539</v>
      </c>
      <c r="B602" s="176">
        <v>46057</v>
      </c>
      <c r="C602" s="172" t="s">
        <v>100</v>
      </c>
      <c r="D602" s="172" t="s">
        <v>101</v>
      </c>
      <c r="E602" s="172" t="s">
        <v>53</v>
      </c>
      <c r="F602" s="172" t="s">
        <v>120</v>
      </c>
      <c r="G602" s="172" t="s">
        <v>84</v>
      </c>
      <c r="H602" s="177">
        <v>1</v>
      </c>
      <c r="I602" s="178">
        <v>2150</v>
      </c>
      <c r="J602" s="176">
        <v>46055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750.71</v>
      </c>
    </row>
    <row r="603" spans="1:16" ht="19.5" hidden="1" customHeight="1">
      <c r="A603" s="172" t="s">
        <v>1539</v>
      </c>
      <c r="B603" s="176">
        <v>46057</v>
      </c>
      <c r="C603" s="172" t="s">
        <v>100</v>
      </c>
      <c r="D603" s="172" t="s">
        <v>102</v>
      </c>
      <c r="E603" s="172" t="s">
        <v>53</v>
      </c>
      <c r="F603" s="172" t="s">
        <v>120</v>
      </c>
      <c r="G603" s="172" t="s">
        <v>84</v>
      </c>
      <c r="H603" s="177">
        <v>1</v>
      </c>
      <c r="I603" s="178">
        <v>2150</v>
      </c>
      <c r="J603" s="176">
        <v>46055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7.51</v>
      </c>
    </row>
    <row r="604" spans="1:16" ht="19.5" hidden="1" customHeight="1">
      <c r="A604" s="172" t="s">
        <v>1539</v>
      </c>
      <c r="B604" s="176">
        <v>46057</v>
      </c>
      <c r="C604" s="172" t="s">
        <v>100</v>
      </c>
      <c r="D604" s="172" t="s">
        <v>103</v>
      </c>
      <c r="E604" s="172" t="s">
        <v>53</v>
      </c>
      <c r="F604" s="172" t="s">
        <v>120</v>
      </c>
      <c r="G604" s="172" t="s">
        <v>84</v>
      </c>
      <c r="H604" s="177">
        <v>1</v>
      </c>
      <c r="I604" s="178">
        <v>2150</v>
      </c>
      <c r="J604" s="176">
        <v>46055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1391.78</v>
      </c>
    </row>
    <row r="605" spans="1:16" ht="19.5" hidden="1" customHeight="1">
      <c r="A605" s="172" t="s">
        <v>1539</v>
      </c>
      <c r="B605" s="176">
        <v>46057</v>
      </c>
      <c r="C605" s="172" t="s">
        <v>104</v>
      </c>
      <c r="D605" s="172" t="s">
        <v>105</v>
      </c>
      <c r="E605" s="172" t="s">
        <v>53</v>
      </c>
      <c r="F605" s="172" t="s">
        <v>120</v>
      </c>
      <c r="G605" s="172" t="s">
        <v>84</v>
      </c>
      <c r="H605" s="177">
        <v>1</v>
      </c>
      <c r="I605" s="178">
        <v>2150</v>
      </c>
      <c r="J605" s="176">
        <v>46055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-924.5</v>
      </c>
    </row>
    <row r="606" spans="1:16" ht="19.5" hidden="1" customHeight="1">
      <c r="A606" s="172" t="s">
        <v>1539</v>
      </c>
      <c r="B606" s="176">
        <v>46057</v>
      </c>
      <c r="C606" s="172" t="s">
        <v>81</v>
      </c>
      <c r="D606" s="172" t="s">
        <v>95</v>
      </c>
      <c r="E606" s="172" t="s">
        <v>53</v>
      </c>
      <c r="F606" s="172" t="s">
        <v>120</v>
      </c>
      <c r="G606" s="172" t="s">
        <v>84</v>
      </c>
      <c r="H606" s="177">
        <v>1</v>
      </c>
      <c r="I606" s="178">
        <v>2150</v>
      </c>
      <c r="J606" s="176">
        <v>46055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-14.64</v>
      </c>
    </row>
    <row r="607" spans="1:16" ht="19.5" hidden="1" customHeight="1">
      <c r="A607" s="172" t="s">
        <v>1540</v>
      </c>
      <c r="B607" s="176">
        <v>46057</v>
      </c>
      <c r="C607" s="172" t="s">
        <v>352</v>
      </c>
      <c r="D607" s="172" t="s">
        <v>890</v>
      </c>
      <c r="E607" s="172" t="s">
        <v>85</v>
      </c>
      <c r="F607" s="172" t="s">
        <v>85</v>
      </c>
      <c r="G607" s="172" t="s">
        <v>85</v>
      </c>
      <c r="H607" s="177">
        <v>0</v>
      </c>
      <c r="I607" s="178">
        <v>0</v>
      </c>
      <c r="J607" s="176">
        <v>46041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-3283.2</v>
      </c>
    </row>
    <row r="608" spans="1:16" ht="19.5" hidden="1" customHeight="1">
      <c r="A608" s="172" t="s">
        <v>1540</v>
      </c>
      <c r="B608" s="176">
        <v>46057</v>
      </c>
      <c r="C608" s="172" t="s">
        <v>352</v>
      </c>
      <c r="D608" s="172" t="s">
        <v>890</v>
      </c>
      <c r="E608" s="172" t="s">
        <v>85</v>
      </c>
      <c r="F608" s="172" t="s">
        <v>85</v>
      </c>
      <c r="G608" s="172" t="s">
        <v>85</v>
      </c>
      <c r="H608" s="177">
        <v>0</v>
      </c>
      <c r="I608" s="178">
        <v>0</v>
      </c>
      <c r="J608" s="176">
        <v>46041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-3321.6</v>
      </c>
    </row>
    <row r="609" spans="1:16" ht="19.5" hidden="1" customHeight="1">
      <c r="A609" s="172" t="s">
        <v>1540</v>
      </c>
      <c r="B609" s="176">
        <v>46057</v>
      </c>
      <c r="C609" s="172" t="s">
        <v>352</v>
      </c>
      <c r="D609" s="172" t="s">
        <v>890</v>
      </c>
      <c r="E609" s="172" t="s">
        <v>85</v>
      </c>
      <c r="F609" s="172" t="s">
        <v>85</v>
      </c>
      <c r="G609" s="172" t="s">
        <v>85</v>
      </c>
      <c r="H609" s="177">
        <v>0</v>
      </c>
      <c r="I609" s="178">
        <v>0</v>
      </c>
      <c r="J609" s="176">
        <v>46041</v>
      </c>
      <c r="K609" s="172" t="s">
        <v>85</v>
      </c>
      <c r="L609" s="172" t="s">
        <v>85</v>
      </c>
      <c r="M609" s="179">
        <v>0</v>
      </c>
      <c r="N609" s="177"/>
      <c r="O609" s="177"/>
      <c r="P609" s="180">
        <v>-3321.6</v>
      </c>
    </row>
    <row r="610" spans="1:16" ht="19.5" hidden="1" customHeight="1">
      <c r="A610" s="172" t="s">
        <v>1539</v>
      </c>
      <c r="B610" s="176">
        <v>46057</v>
      </c>
      <c r="C610" s="172" t="s">
        <v>81</v>
      </c>
      <c r="D610" s="172" t="s">
        <v>82</v>
      </c>
      <c r="E610" s="172" t="s">
        <v>53</v>
      </c>
      <c r="F610" s="172" t="s">
        <v>120</v>
      </c>
      <c r="G610" s="172" t="s">
        <v>84</v>
      </c>
      <c r="H610" s="177">
        <v>1</v>
      </c>
      <c r="I610" s="178">
        <v>0</v>
      </c>
      <c r="J610" s="176">
        <v>46055</v>
      </c>
      <c r="K610" s="172" t="s">
        <v>85</v>
      </c>
      <c r="L610" s="172" t="s">
        <v>85</v>
      </c>
      <c r="M610" s="179">
        <v>0</v>
      </c>
      <c r="N610" s="177"/>
      <c r="O610" s="177"/>
      <c r="P610" s="180">
        <v>-14.26</v>
      </c>
    </row>
    <row r="611" spans="1:16" ht="19.5" hidden="1" customHeight="1">
      <c r="A611" s="172" t="s">
        <v>1541</v>
      </c>
      <c r="B611" s="176">
        <v>46057</v>
      </c>
      <c r="C611" s="172" t="s">
        <v>92</v>
      </c>
      <c r="D611" s="172" t="s">
        <v>24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2150</v>
      </c>
      <c r="J611" s="176">
        <v>46056</v>
      </c>
      <c r="K611" s="172" t="s">
        <v>93</v>
      </c>
      <c r="L611" s="172" t="s">
        <v>94</v>
      </c>
      <c r="M611" s="179">
        <v>0.43</v>
      </c>
      <c r="N611" s="177"/>
      <c r="O611" s="177">
        <v>41</v>
      </c>
      <c r="P611" s="180">
        <v>-145.74</v>
      </c>
    </row>
    <row r="612" spans="1:16" ht="19.5" hidden="1" customHeight="1">
      <c r="A612" s="172" t="s">
        <v>1541</v>
      </c>
      <c r="B612" s="176">
        <v>46057</v>
      </c>
      <c r="C612" s="172" t="s">
        <v>100</v>
      </c>
      <c r="D612" s="172" t="s">
        <v>101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2150</v>
      </c>
      <c r="J612" s="176">
        <v>46056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954.55</v>
      </c>
    </row>
    <row r="613" spans="1:16" ht="19.5" hidden="1" customHeight="1">
      <c r="A613" s="172" t="s">
        <v>1541</v>
      </c>
      <c r="B613" s="176">
        <v>46057</v>
      </c>
      <c r="C613" s="172" t="s">
        <v>100</v>
      </c>
      <c r="D613" s="172" t="s">
        <v>102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2150</v>
      </c>
      <c r="J613" s="176">
        <v>46056</v>
      </c>
      <c r="K613" s="172" t="s">
        <v>93</v>
      </c>
      <c r="L613" s="172" t="s">
        <v>94</v>
      </c>
      <c r="M613" s="179">
        <v>0</v>
      </c>
      <c r="N613" s="177"/>
      <c r="O613" s="177"/>
      <c r="P613" s="180">
        <v>0</v>
      </c>
    </row>
    <row r="614" spans="1:16" ht="19.5" hidden="1" customHeight="1">
      <c r="A614" s="172" t="s">
        <v>1541</v>
      </c>
      <c r="B614" s="176">
        <v>46057</v>
      </c>
      <c r="C614" s="172" t="s">
        <v>100</v>
      </c>
      <c r="D614" s="172" t="s">
        <v>103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2150</v>
      </c>
      <c r="J614" s="176">
        <v>46056</v>
      </c>
      <c r="K614" s="172" t="s">
        <v>93</v>
      </c>
      <c r="L614" s="172" t="s">
        <v>94</v>
      </c>
      <c r="M614" s="179">
        <v>0</v>
      </c>
      <c r="N614" s="177"/>
      <c r="O614" s="177"/>
      <c r="P614" s="180">
        <v>1195.45</v>
      </c>
    </row>
    <row r="615" spans="1:16" ht="19.5" hidden="1" customHeight="1">
      <c r="A615" s="172" t="s">
        <v>1541</v>
      </c>
      <c r="B615" s="176">
        <v>46057</v>
      </c>
      <c r="C615" s="172" t="s">
        <v>104</v>
      </c>
      <c r="D615" s="172" t="s">
        <v>105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2150</v>
      </c>
      <c r="J615" s="176">
        <v>46056</v>
      </c>
      <c r="K615" s="172" t="s">
        <v>93</v>
      </c>
      <c r="L615" s="172" t="s">
        <v>94</v>
      </c>
      <c r="M615" s="179">
        <v>0.43</v>
      </c>
      <c r="N615" s="177"/>
      <c r="O615" s="177"/>
      <c r="P615" s="180">
        <v>-924.5</v>
      </c>
    </row>
    <row r="616" spans="1:16" ht="19.5" hidden="1" customHeight="1">
      <c r="A616" s="172" t="s">
        <v>1541</v>
      </c>
      <c r="B616" s="176">
        <v>46057</v>
      </c>
      <c r="C616" s="172" t="s">
        <v>81</v>
      </c>
      <c r="D616" s="172" t="s">
        <v>95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2150</v>
      </c>
      <c r="J616" s="176">
        <v>46056</v>
      </c>
      <c r="K616" s="172" t="s">
        <v>93</v>
      </c>
      <c r="L616" s="172" t="s">
        <v>94</v>
      </c>
      <c r="M616" s="179">
        <v>0.43</v>
      </c>
      <c r="N616" s="177"/>
      <c r="O616" s="177"/>
      <c r="P616" s="180">
        <v>-11.4</v>
      </c>
    </row>
    <row r="617" spans="1:16" ht="19.5" hidden="1" customHeight="1">
      <c r="A617" s="172" t="s">
        <v>1542</v>
      </c>
      <c r="B617" s="176">
        <v>46057</v>
      </c>
      <c r="C617" s="172" t="s">
        <v>92</v>
      </c>
      <c r="D617" s="172" t="s">
        <v>24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0</v>
      </c>
      <c r="J617" s="176">
        <v>46052</v>
      </c>
      <c r="K617" s="172" t="s">
        <v>93</v>
      </c>
      <c r="L617" s="172" t="s">
        <v>94</v>
      </c>
      <c r="M617" s="179">
        <v>0</v>
      </c>
      <c r="N617" s="177"/>
      <c r="O617" s="177">
        <v>44</v>
      </c>
      <c r="P617" s="180">
        <v>-56.94</v>
      </c>
    </row>
    <row r="618" spans="1:16" ht="19.5" hidden="1" customHeight="1">
      <c r="A618" s="172" t="s">
        <v>1542</v>
      </c>
      <c r="B618" s="176">
        <v>46057</v>
      </c>
      <c r="C618" s="172" t="s">
        <v>81</v>
      </c>
      <c r="D618" s="172" t="s">
        <v>95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0</v>
      </c>
      <c r="J618" s="176">
        <v>46052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-9.7799999999999994</v>
      </c>
    </row>
    <row r="619" spans="1:16" ht="19.5" hidden="1" customHeight="1">
      <c r="A619" s="172" t="s">
        <v>1542</v>
      </c>
      <c r="B619" s="176">
        <v>46057</v>
      </c>
      <c r="C619" s="172" t="s">
        <v>92</v>
      </c>
      <c r="D619" s="172" t="s">
        <v>96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0</v>
      </c>
      <c r="J619" s="176">
        <v>46052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0</v>
      </c>
    </row>
    <row r="620" spans="1:16" ht="19.5" hidden="1" customHeight="1">
      <c r="A620" s="172" t="s">
        <v>1542</v>
      </c>
      <c r="B620" s="176">
        <v>46057</v>
      </c>
      <c r="C620" s="172" t="s">
        <v>92</v>
      </c>
      <c r="D620" s="172" t="s">
        <v>97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0</v>
      </c>
      <c r="J620" s="176">
        <v>46052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-56.94</v>
      </c>
    </row>
    <row r="621" spans="1:16" ht="19.5" hidden="1" customHeight="1">
      <c r="A621" s="172" t="s">
        <v>1542</v>
      </c>
      <c r="B621" s="176">
        <v>46057</v>
      </c>
      <c r="C621" s="172" t="s">
        <v>81</v>
      </c>
      <c r="D621" s="172" t="s">
        <v>98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0</v>
      </c>
      <c r="J621" s="176">
        <v>46052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-15</v>
      </c>
    </row>
    <row r="622" spans="1:16" ht="19.5" hidden="1" customHeight="1">
      <c r="A622" s="172" t="s">
        <v>1543</v>
      </c>
      <c r="B622" s="176">
        <v>46057</v>
      </c>
      <c r="C622" s="172" t="s">
        <v>92</v>
      </c>
      <c r="D622" s="172" t="s">
        <v>24</v>
      </c>
      <c r="E622" s="172" t="s">
        <v>43</v>
      </c>
      <c r="F622" s="172" t="s">
        <v>125</v>
      </c>
      <c r="G622" s="172" t="s">
        <v>84</v>
      </c>
      <c r="H622" s="177">
        <v>1</v>
      </c>
      <c r="I622" s="178">
        <v>0</v>
      </c>
      <c r="J622" s="176">
        <v>46055</v>
      </c>
      <c r="K622" s="172" t="s">
        <v>93</v>
      </c>
      <c r="L622" s="172" t="s">
        <v>94</v>
      </c>
      <c r="M622" s="179">
        <v>0</v>
      </c>
      <c r="N622" s="177"/>
      <c r="O622" s="177">
        <v>41</v>
      </c>
      <c r="P622" s="180">
        <v>-130.08000000000001</v>
      </c>
    </row>
    <row r="623" spans="1:16" ht="19.5" hidden="1" customHeight="1">
      <c r="A623" s="172" t="s">
        <v>1541</v>
      </c>
      <c r="B623" s="176">
        <v>46057</v>
      </c>
      <c r="C623" s="172" t="s">
        <v>81</v>
      </c>
      <c r="D623" s="172" t="s">
        <v>82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0</v>
      </c>
      <c r="J623" s="176">
        <v>46056</v>
      </c>
      <c r="K623" s="172" t="s">
        <v>85</v>
      </c>
      <c r="L623" s="172" t="s">
        <v>85</v>
      </c>
      <c r="M623" s="179">
        <v>0</v>
      </c>
      <c r="N623" s="177"/>
      <c r="O623" s="177"/>
      <c r="P623" s="180">
        <v>-8.3000000000000007</v>
      </c>
    </row>
    <row r="624" spans="1:16" ht="19.5" hidden="1" customHeight="1">
      <c r="A624" s="172" t="s">
        <v>1544</v>
      </c>
      <c r="B624" s="176">
        <v>46057</v>
      </c>
      <c r="C624" s="172" t="s">
        <v>92</v>
      </c>
      <c r="D624" s="172" t="s">
        <v>24</v>
      </c>
      <c r="E624" s="172" t="s">
        <v>58</v>
      </c>
      <c r="F624" s="172" t="s">
        <v>1300</v>
      </c>
      <c r="G624" s="172" t="s">
        <v>84</v>
      </c>
      <c r="H624" s="177">
        <v>1</v>
      </c>
      <c r="I624" s="178">
        <v>2000</v>
      </c>
      <c r="J624" s="176">
        <v>46055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-141.69</v>
      </c>
    </row>
    <row r="625" spans="1:16" ht="19.5" hidden="1" customHeight="1">
      <c r="A625" s="172" t="s">
        <v>1544</v>
      </c>
      <c r="B625" s="176">
        <v>46057</v>
      </c>
      <c r="C625" s="172" t="s">
        <v>100</v>
      </c>
      <c r="D625" s="172" t="s">
        <v>101</v>
      </c>
      <c r="E625" s="172" t="s">
        <v>58</v>
      </c>
      <c r="F625" s="172" t="s">
        <v>1300</v>
      </c>
      <c r="G625" s="172" t="s">
        <v>84</v>
      </c>
      <c r="H625" s="177">
        <v>1</v>
      </c>
      <c r="I625" s="178">
        <v>2000</v>
      </c>
      <c r="J625" s="176">
        <v>46055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823.81</v>
      </c>
    </row>
    <row r="626" spans="1:16" ht="19.5" hidden="1" customHeight="1">
      <c r="A626" s="172" t="s">
        <v>1544</v>
      </c>
      <c r="B626" s="176">
        <v>46057</v>
      </c>
      <c r="C626" s="172" t="s">
        <v>100</v>
      </c>
      <c r="D626" s="172" t="s">
        <v>102</v>
      </c>
      <c r="E626" s="172" t="s">
        <v>58</v>
      </c>
      <c r="F626" s="172" t="s">
        <v>1300</v>
      </c>
      <c r="G626" s="172" t="s">
        <v>84</v>
      </c>
      <c r="H626" s="177">
        <v>1</v>
      </c>
      <c r="I626" s="178">
        <v>2000</v>
      </c>
      <c r="J626" s="176">
        <v>46055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8.24</v>
      </c>
    </row>
    <row r="627" spans="1:16" ht="19.5" hidden="1" customHeight="1">
      <c r="A627" s="172" t="s">
        <v>1544</v>
      </c>
      <c r="B627" s="176">
        <v>46057</v>
      </c>
      <c r="C627" s="172" t="s">
        <v>100</v>
      </c>
      <c r="D627" s="172" t="s">
        <v>103</v>
      </c>
      <c r="E627" s="172" t="s">
        <v>58</v>
      </c>
      <c r="F627" s="172" t="s">
        <v>1300</v>
      </c>
      <c r="G627" s="172" t="s">
        <v>84</v>
      </c>
      <c r="H627" s="177">
        <v>1</v>
      </c>
      <c r="I627" s="178">
        <v>2000</v>
      </c>
      <c r="J627" s="176">
        <v>46055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1167.95</v>
      </c>
    </row>
    <row r="628" spans="1:16" ht="19.5" hidden="1" customHeight="1">
      <c r="A628" s="172" t="s">
        <v>1544</v>
      </c>
      <c r="B628" s="176">
        <v>46057</v>
      </c>
      <c r="C628" s="172" t="s">
        <v>104</v>
      </c>
      <c r="D628" s="172" t="s">
        <v>105</v>
      </c>
      <c r="E628" s="172" t="s">
        <v>58</v>
      </c>
      <c r="F628" s="172" t="s">
        <v>1300</v>
      </c>
      <c r="G628" s="172" t="s">
        <v>84</v>
      </c>
      <c r="H628" s="177">
        <v>1</v>
      </c>
      <c r="I628" s="178">
        <v>2000</v>
      </c>
      <c r="J628" s="176">
        <v>46055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-860</v>
      </c>
    </row>
    <row r="629" spans="1:16" ht="19.5" hidden="1" customHeight="1">
      <c r="A629" s="172" t="s">
        <v>1544</v>
      </c>
      <c r="B629" s="176">
        <v>46057</v>
      </c>
      <c r="C629" s="172" t="s">
        <v>81</v>
      </c>
      <c r="D629" s="172" t="s">
        <v>95</v>
      </c>
      <c r="E629" s="172" t="s">
        <v>58</v>
      </c>
      <c r="F629" s="172" t="s">
        <v>1300</v>
      </c>
      <c r="G629" s="172" t="s">
        <v>84</v>
      </c>
      <c r="H629" s="177">
        <v>1</v>
      </c>
      <c r="I629" s="178">
        <v>2000</v>
      </c>
      <c r="J629" s="176">
        <v>46055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-16.149999999999999</v>
      </c>
    </row>
    <row r="630" spans="1:16" ht="19.5" hidden="1" customHeight="1">
      <c r="A630" s="172" t="s">
        <v>1545</v>
      </c>
      <c r="B630" s="176">
        <v>46057</v>
      </c>
      <c r="C630" s="172" t="s">
        <v>92</v>
      </c>
      <c r="D630" s="172" t="s">
        <v>24</v>
      </c>
      <c r="E630" s="172" t="s">
        <v>59</v>
      </c>
      <c r="F630" s="172" t="s">
        <v>1386</v>
      </c>
      <c r="G630" s="172" t="s">
        <v>84</v>
      </c>
      <c r="H630" s="177">
        <v>1</v>
      </c>
      <c r="I630" s="178">
        <v>2000</v>
      </c>
      <c r="J630" s="176">
        <v>46055</v>
      </c>
      <c r="K630" s="172" t="s">
        <v>93</v>
      </c>
      <c r="L630" s="172" t="s">
        <v>94</v>
      </c>
      <c r="M630" s="179">
        <v>0.43</v>
      </c>
      <c r="N630" s="177"/>
      <c r="O630" s="177">
        <v>41</v>
      </c>
      <c r="P630" s="180">
        <v>-141.69</v>
      </c>
    </row>
    <row r="631" spans="1:16" ht="19.5" hidden="1" customHeight="1">
      <c r="A631" s="172" t="s">
        <v>1545</v>
      </c>
      <c r="B631" s="176">
        <v>46057</v>
      </c>
      <c r="C631" s="172" t="s">
        <v>100</v>
      </c>
      <c r="D631" s="172" t="s">
        <v>101</v>
      </c>
      <c r="E631" s="172" t="s">
        <v>59</v>
      </c>
      <c r="F631" s="172" t="s">
        <v>1386</v>
      </c>
      <c r="G631" s="172" t="s">
        <v>84</v>
      </c>
      <c r="H631" s="177">
        <v>1</v>
      </c>
      <c r="I631" s="178">
        <v>2000</v>
      </c>
      <c r="J631" s="176">
        <v>46055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823.81</v>
      </c>
    </row>
    <row r="632" spans="1:16" ht="19.5" hidden="1" customHeight="1">
      <c r="A632" s="172" t="s">
        <v>1545</v>
      </c>
      <c r="B632" s="176">
        <v>46057</v>
      </c>
      <c r="C632" s="172" t="s">
        <v>100</v>
      </c>
      <c r="D632" s="172" t="s">
        <v>102</v>
      </c>
      <c r="E632" s="172" t="s">
        <v>59</v>
      </c>
      <c r="F632" s="172" t="s">
        <v>1386</v>
      </c>
      <c r="G632" s="172" t="s">
        <v>84</v>
      </c>
      <c r="H632" s="177">
        <v>1</v>
      </c>
      <c r="I632" s="178">
        <v>2000</v>
      </c>
      <c r="J632" s="176">
        <v>46055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8.24</v>
      </c>
    </row>
    <row r="633" spans="1:16" ht="19.5" hidden="1" customHeight="1">
      <c r="A633" s="172" t="s">
        <v>1545</v>
      </c>
      <c r="B633" s="176">
        <v>46057</v>
      </c>
      <c r="C633" s="172" t="s">
        <v>100</v>
      </c>
      <c r="D633" s="172" t="s">
        <v>103</v>
      </c>
      <c r="E633" s="172" t="s">
        <v>59</v>
      </c>
      <c r="F633" s="172" t="s">
        <v>1386</v>
      </c>
      <c r="G633" s="172" t="s">
        <v>84</v>
      </c>
      <c r="H633" s="177">
        <v>1</v>
      </c>
      <c r="I633" s="178">
        <v>2000</v>
      </c>
      <c r="J633" s="176">
        <v>46055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1167.95</v>
      </c>
    </row>
    <row r="634" spans="1:16" ht="19.5" hidden="1" customHeight="1">
      <c r="A634" s="172" t="s">
        <v>1545</v>
      </c>
      <c r="B634" s="176">
        <v>46057</v>
      </c>
      <c r="C634" s="172" t="s">
        <v>104</v>
      </c>
      <c r="D634" s="172" t="s">
        <v>105</v>
      </c>
      <c r="E634" s="172" t="s">
        <v>59</v>
      </c>
      <c r="F634" s="172" t="s">
        <v>1386</v>
      </c>
      <c r="G634" s="172" t="s">
        <v>84</v>
      </c>
      <c r="H634" s="177">
        <v>1</v>
      </c>
      <c r="I634" s="178">
        <v>2000</v>
      </c>
      <c r="J634" s="176">
        <v>46055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-860</v>
      </c>
    </row>
    <row r="635" spans="1:16" ht="19.5" hidden="1" customHeight="1">
      <c r="A635" s="172" t="s">
        <v>1545</v>
      </c>
      <c r="B635" s="176">
        <v>46057</v>
      </c>
      <c r="C635" s="172" t="s">
        <v>81</v>
      </c>
      <c r="D635" s="172" t="s">
        <v>95</v>
      </c>
      <c r="E635" s="172" t="s">
        <v>59</v>
      </c>
      <c r="F635" s="172" t="s">
        <v>1386</v>
      </c>
      <c r="G635" s="172" t="s">
        <v>84</v>
      </c>
      <c r="H635" s="177">
        <v>1</v>
      </c>
      <c r="I635" s="178">
        <v>2000</v>
      </c>
      <c r="J635" s="176">
        <v>46055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-16.149999999999999</v>
      </c>
    </row>
    <row r="636" spans="1:16" ht="19.5" hidden="1" customHeight="1">
      <c r="A636" s="172" t="s">
        <v>1546</v>
      </c>
      <c r="B636" s="176">
        <v>46057</v>
      </c>
      <c r="C636" s="172" t="s">
        <v>92</v>
      </c>
      <c r="D636" s="172" t="s">
        <v>24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1812</v>
      </c>
      <c r="J636" s="176">
        <v>46055</v>
      </c>
      <c r="K636" s="172" t="s">
        <v>93</v>
      </c>
      <c r="L636" s="172" t="s">
        <v>94</v>
      </c>
      <c r="M636" s="179">
        <v>0.43</v>
      </c>
      <c r="N636" s="177"/>
      <c r="O636" s="177">
        <v>41</v>
      </c>
      <c r="P636" s="180">
        <v>-136.61000000000001</v>
      </c>
    </row>
    <row r="637" spans="1:16" ht="19.5" hidden="1" customHeight="1">
      <c r="A637" s="172" t="s">
        <v>1546</v>
      </c>
      <c r="B637" s="176">
        <v>46057</v>
      </c>
      <c r="C637" s="172" t="s">
        <v>100</v>
      </c>
      <c r="D637" s="172" t="s">
        <v>101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1812</v>
      </c>
      <c r="J637" s="176">
        <v>46055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631.42999999999995</v>
      </c>
    </row>
    <row r="638" spans="1:16" ht="19.5" hidden="1" customHeight="1">
      <c r="A638" s="172" t="s">
        <v>1546</v>
      </c>
      <c r="B638" s="176">
        <v>46057</v>
      </c>
      <c r="C638" s="172" t="s">
        <v>100</v>
      </c>
      <c r="D638" s="172" t="s">
        <v>102</v>
      </c>
      <c r="E638" s="172" t="s">
        <v>53</v>
      </c>
      <c r="F638" s="172" t="s">
        <v>120</v>
      </c>
      <c r="G638" s="172" t="s">
        <v>84</v>
      </c>
      <c r="H638" s="177">
        <v>1</v>
      </c>
      <c r="I638" s="178">
        <v>1812</v>
      </c>
      <c r="J638" s="176">
        <v>46055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6.31</v>
      </c>
    </row>
    <row r="639" spans="1:16" ht="19.5" hidden="1" customHeight="1">
      <c r="A639" s="172" t="s">
        <v>1546</v>
      </c>
      <c r="B639" s="176">
        <v>46057</v>
      </c>
      <c r="C639" s="172" t="s">
        <v>100</v>
      </c>
      <c r="D639" s="172" t="s">
        <v>103</v>
      </c>
      <c r="E639" s="172" t="s">
        <v>53</v>
      </c>
      <c r="F639" s="172" t="s">
        <v>120</v>
      </c>
      <c r="G639" s="172" t="s">
        <v>84</v>
      </c>
      <c r="H639" s="177">
        <v>1</v>
      </c>
      <c r="I639" s="178">
        <v>1812</v>
      </c>
      <c r="J639" s="176">
        <v>46055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1174.26</v>
      </c>
    </row>
    <row r="640" spans="1:16" ht="19.5" hidden="1" customHeight="1">
      <c r="A640" s="172" t="s">
        <v>1546</v>
      </c>
      <c r="B640" s="176">
        <v>46057</v>
      </c>
      <c r="C640" s="172" t="s">
        <v>104</v>
      </c>
      <c r="D640" s="172" t="s">
        <v>105</v>
      </c>
      <c r="E640" s="172" t="s">
        <v>53</v>
      </c>
      <c r="F640" s="172" t="s">
        <v>120</v>
      </c>
      <c r="G640" s="172" t="s">
        <v>84</v>
      </c>
      <c r="H640" s="177">
        <v>1</v>
      </c>
      <c r="I640" s="178">
        <v>1812</v>
      </c>
      <c r="J640" s="176">
        <v>46055</v>
      </c>
      <c r="K640" s="172" t="s">
        <v>93</v>
      </c>
      <c r="L640" s="172" t="s">
        <v>94</v>
      </c>
      <c r="M640" s="179">
        <v>0.43</v>
      </c>
      <c r="N640" s="177"/>
      <c r="O640" s="177"/>
      <c r="P640" s="180">
        <v>-779.16</v>
      </c>
    </row>
    <row r="641" spans="1:16" ht="19.5" hidden="1" customHeight="1">
      <c r="A641" s="172" t="s">
        <v>1546</v>
      </c>
      <c r="B641" s="176">
        <v>46057</v>
      </c>
      <c r="C641" s="172" t="s">
        <v>81</v>
      </c>
      <c r="D641" s="172" t="s">
        <v>95</v>
      </c>
      <c r="E641" s="172" t="s">
        <v>53</v>
      </c>
      <c r="F641" s="172" t="s">
        <v>120</v>
      </c>
      <c r="G641" s="172" t="s">
        <v>84</v>
      </c>
      <c r="H641" s="177">
        <v>1</v>
      </c>
      <c r="I641" s="178">
        <v>1812</v>
      </c>
      <c r="J641" s="176">
        <v>46055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-14.63</v>
      </c>
    </row>
    <row r="642" spans="1:16" ht="19.5" hidden="1" customHeight="1">
      <c r="A642" s="172" t="s">
        <v>1547</v>
      </c>
      <c r="B642" s="176">
        <v>46057</v>
      </c>
      <c r="C642" s="172" t="s">
        <v>81</v>
      </c>
      <c r="D642" s="172" t="s">
        <v>82</v>
      </c>
      <c r="E642" s="172" t="s">
        <v>55</v>
      </c>
      <c r="F642" s="172" t="s">
        <v>1272</v>
      </c>
      <c r="G642" s="172" t="s">
        <v>84</v>
      </c>
      <c r="H642" s="177">
        <v>1</v>
      </c>
      <c r="I642" s="178">
        <v>0</v>
      </c>
      <c r="J642" s="176">
        <v>46057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-18.28</v>
      </c>
    </row>
    <row r="643" spans="1:16" ht="19.5" hidden="1" customHeight="1">
      <c r="A643" s="172" t="s">
        <v>1548</v>
      </c>
      <c r="B643" s="176">
        <v>46057</v>
      </c>
      <c r="C643" s="172" t="s">
        <v>92</v>
      </c>
      <c r="D643" s="172" t="s">
        <v>96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46047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0</v>
      </c>
    </row>
    <row r="644" spans="1:16" ht="19.5" hidden="1" customHeight="1">
      <c r="A644" s="172" t="s">
        <v>1548</v>
      </c>
      <c r="B644" s="176">
        <v>46057</v>
      </c>
      <c r="C644" s="172" t="s">
        <v>92</v>
      </c>
      <c r="D644" s="172" t="s">
        <v>97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0</v>
      </c>
      <c r="J644" s="176">
        <v>46047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-56</v>
      </c>
    </row>
    <row r="645" spans="1:16" ht="19.5" hidden="1" customHeight="1">
      <c r="A645" s="172" t="s">
        <v>1548</v>
      </c>
      <c r="B645" s="176">
        <v>46057</v>
      </c>
      <c r="C645" s="172" t="s">
        <v>81</v>
      </c>
      <c r="D645" s="172" t="s">
        <v>98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0</v>
      </c>
      <c r="J645" s="176">
        <v>46047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-15</v>
      </c>
    </row>
    <row r="646" spans="1:16" ht="19.5" hidden="1" customHeight="1">
      <c r="A646" s="172" t="s">
        <v>1548</v>
      </c>
      <c r="B646" s="176">
        <v>46057</v>
      </c>
      <c r="C646" s="172" t="s">
        <v>92</v>
      </c>
      <c r="D646" s="172" t="s">
        <v>24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0</v>
      </c>
      <c r="J646" s="176">
        <v>46047</v>
      </c>
      <c r="K646" s="172" t="s">
        <v>93</v>
      </c>
      <c r="L646" s="172" t="s">
        <v>94</v>
      </c>
      <c r="M646" s="179">
        <v>0</v>
      </c>
      <c r="N646" s="177"/>
      <c r="O646" s="177">
        <v>41</v>
      </c>
      <c r="P646" s="180">
        <v>-56</v>
      </c>
    </row>
    <row r="647" spans="1:16" ht="19.5" hidden="1" customHeight="1">
      <c r="A647" s="172" t="s">
        <v>1548</v>
      </c>
      <c r="B647" s="176">
        <v>46057</v>
      </c>
      <c r="C647" s="172" t="s">
        <v>81</v>
      </c>
      <c r="D647" s="172" t="s">
        <v>95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0</v>
      </c>
      <c r="J647" s="176">
        <v>46047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-9.8699999999999992</v>
      </c>
    </row>
    <row r="648" spans="1:16" ht="19.5" hidden="1" customHeight="1">
      <c r="A648" s="172" t="s">
        <v>1549</v>
      </c>
      <c r="B648" s="176">
        <v>46057</v>
      </c>
      <c r="C648" s="172" t="s">
        <v>92</v>
      </c>
      <c r="D648" s="172" t="s">
        <v>24</v>
      </c>
      <c r="E648" s="172" t="s">
        <v>53</v>
      </c>
      <c r="F648" s="172" t="s">
        <v>120</v>
      </c>
      <c r="G648" s="172" t="s">
        <v>84</v>
      </c>
      <c r="H648" s="177">
        <v>1</v>
      </c>
      <c r="I648" s="178">
        <v>0</v>
      </c>
      <c r="J648" s="176">
        <v>46047</v>
      </c>
      <c r="K648" s="172" t="s">
        <v>93</v>
      </c>
      <c r="L648" s="172" t="s">
        <v>94</v>
      </c>
      <c r="M648" s="179">
        <v>0</v>
      </c>
      <c r="N648" s="177"/>
      <c r="O648" s="177">
        <v>41</v>
      </c>
      <c r="P648" s="180">
        <v>-56</v>
      </c>
    </row>
    <row r="649" spans="1:16" ht="19.5" hidden="1" customHeight="1">
      <c r="A649" s="172" t="s">
        <v>1549</v>
      </c>
      <c r="B649" s="176">
        <v>46057</v>
      </c>
      <c r="C649" s="172" t="s">
        <v>81</v>
      </c>
      <c r="D649" s="172" t="s">
        <v>95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46047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-9.93</v>
      </c>
    </row>
    <row r="650" spans="1:16" ht="19.5" hidden="1" customHeight="1">
      <c r="A650" s="172" t="s">
        <v>1549</v>
      </c>
      <c r="B650" s="176">
        <v>46057</v>
      </c>
      <c r="C650" s="172" t="s">
        <v>92</v>
      </c>
      <c r="D650" s="172" t="s">
        <v>96</v>
      </c>
      <c r="E650" s="172" t="s">
        <v>53</v>
      </c>
      <c r="F650" s="172" t="s">
        <v>120</v>
      </c>
      <c r="G650" s="172" t="s">
        <v>84</v>
      </c>
      <c r="H650" s="177">
        <v>1</v>
      </c>
      <c r="I650" s="178">
        <v>0</v>
      </c>
      <c r="J650" s="176">
        <v>46047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hidden="1" customHeight="1">
      <c r="A651" s="172" t="s">
        <v>1549</v>
      </c>
      <c r="B651" s="176">
        <v>46057</v>
      </c>
      <c r="C651" s="172" t="s">
        <v>92</v>
      </c>
      <c r="D651" s="172" t="s">
        <v>97</v>
      </c>
      <c r="E651" s="172" t="s">
        <v>53</v>
      </c>
      <c r="F651" s="172" t="s">
        <v>120</v>
      </c>
      <c r="G651" s="172" t="s">
        <v>84</v>
      </c>
      <c r="H651" s="177">
        <v>1</v>
      </c>
      <c r="I651" s="178">
        <v>0</v>
      </c>
      <c r="J651" s="176">
        <v>46047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-56</v>
      </c>
    </row>
    <row r="652" spans="1:16" ht="19.5" hidden="1" customHeight="1">
      <c r="A652" s="172" t="s">
        <v>1549</v>
      </c>
      <c r="B652" s="176">
        <v>46057</v>
      </c>
      <c r="C652" s="172" t="s">
        <v>81</v>
      </c>
      <c r="D652" s="172" t="s">
        <v>98</v>
      </c>
      <c r="E652" s="172" t="s">
        <v>53</v>
      </c>
      <c r="F652" s="172" t="s">
        <v>120</v>
      </c>
      <c r="G652" s="172" t="s">
        <v>84</v>
      </c>
      <c r="H652" s="177">
        <v>1</v>
      </c>
      <c r="I652" s="178">
        <v>0</v>
      </c>
      <c r="J652" s="176">
        <v>46047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hidden="1" customHeight="1">
      <c r="A653" s="172" t="s">
        <v>1550</v>
      </c>
      <c r="B653" s="176">
        <v>46057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46049</v>
      </c>
      <c r="K653" s="172" t="s">
        <v>93</v>
      </c>
      <c r="L653" s="172" t="s">
        <v>94</v>
      </c>
      <c r="M653" s="179">
        <v>0</v>
      </c>
      <c r="N653" s="177"/>
      <c r="O653" s="177">
        <v>45</v>
      </c>
      <c r="P653" s="180">
        <v>-46.77</v>
      </c>
    </row>
    <row r="654" spans="1:16" ht="19.5" hidden="1" customHeight="1">
      <c r="A654" s="172" t="s">
        <v>1550</v>
      </c>
      <c r="B654" s="176">
        <v>46057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46049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-8.91</v>
      </c>
    </row>
    <row r="655" spans="1:16" ht="19.5" hidden="1" customHeight="1">
      <c r="A655" s="172" t="s">
        <v>1550</v>
      </c>
      <c r="B655" s="176">
        <v>46057</v>
      </c>
      <c r="C655" s="172" t="s">
        <v>92</v>
      </c>
      <c r="D655" s="172" t="s">
        <v>96</v>
      </c>
      <c r="E655" s="172" t="s">
        <v>42</v>
      </c>
      <c r="F655" s="172" t="s">
        <v>89</v>
      </c>
      <c r="G655" s="172" t="s">
        <v>84</v>
      </c>
      <c r="H655" s="177">
        <v>1</v>
      </c>
      <c r="I655" s="178">
        <v>0</v>
      </c>
      <c r="J655" s="176">
        <v>46049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hidden="1" customHeight="1">
      <c r="A656" s="172" t="s">
        <v>1550</v>
      </c>
      <c r="B656" s="176">
        <v>46057</v>
      </c>
      <c r="C656" s="172" t="s">
        <v>92</v>
      </c>
      <c r="D656" s="172" t="s">
        <v>97</v>
      </c>
      <c r="E656" s="172" t="s">
        <v>42</v>
      </c>
      <c r="F656" s="172" t="s">
        <v>89</v>
      </c>
      <c r="G656" s="172" t="s">
        <v>84</v>
      </c>
      <c r="H656" s="177">
        <v>1</v>
      </c>
      <c r="I656" s="178">
        <v>0</v>
      </c>
      <c r="J656" s="176">
        <v>46049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-46.77</v>
      </c>
    </row>
    <row r="657" spans="1:16" ht="19.5" hidden="1" customHeight="1">
      <c r="A657" s="172" t="s">
        <v>1550</v>
      </c>
      <c r="B657" s="176">
        <v>46057</v>
      </c>
      <c r="C657" s="172" t="s">
        <v>81</v>
      </c>
      <c r="D657" s="172" t="s">
        <v>98</v>
      </c>
      <c r="E657" s="172" t="s">
        <v>42</v>
      </c>
      <c r="F657" s="172" t="s">
        <v>89</v>
      </c>
      <c r="G657" s="172" t="s">
        <v>84</v>
      </c>
      <c r="H657" s="177">
        <v>1</v>
      </c>
      <c r="I657" s="178">
        <v>0</v>
      </c>
      <c r="J657" s="176">
        <v>46049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hidden="1" customHeight="1">
      <c r="A658" s="172" t="s">
        <v>1551</v>
      </c>
      <c r="B658" s="176">
        <v>46057</v>
      </c>
      <c r="C658" s="172" t="s">
        <v>81</v>
      </c>
      <c r="D658" s="172" t="s">
        <v>82</v>
      </c>
      <c r="E658" s="172" t="s">
        <v>57</v>
      </c>
      <c r="F658" s="172" t="s">
        <v>1263</v>
      </c>
      <c r="G658" s="172" t="s">
        <v>84</v>
      </c>
      <c r="H658" s="177">
        <v>1</v>
      </c>
      <c r="I658" s="178">
        <v>0</v>
      </c>
      <c r="J658" s="176">
        <v>46057</v>
      </c>
      <c r="K658" s="172" t="s">
        <v>85</v>
      </c>
      <c r="L658" s="172" t="s">
        <v>85</v>
      </c>
      <c r="M658" s="179">
        <v>0</v>
      </c>
      <c r="N658" s="177"/>
      <c r="O658" s="177"/>
      <c r="P658" s="180">
        <v>-17.43</v>
      </c>
    </row>
    <row r="659" spans="1:16" ht="19.5" customHeight="1">
      <c r="A659" s="172" t="s">
        <v>1552</v>
      </c>
      <c r="B659" s="176">
        <v>46057</v>
      </c>
      <c r="C659" s="172" t="s">
        <v>109</v>
      </c>
      <c r="D659" s="172" t="s">
        <v>139</v>
      </c>
      <c r="E659" s="172" t="s">
        <v>85</v>
      </c>
      <c r="F659" s="172" t="s">
        <v>85</v>
      </c>
      <c r="G659" s="172" t="s">
        <v>85</v>
      </c>
      <c r="H659" s="177">
        <v>0</v>
      </c>
      <c r="I659" s="178">
        <v>0</v>
      </c>
      <c r="J659" s="176">
        <v>46057</v>
      </c>
      <c r="K659" s="172" t="s">
        <v>85</v>
      </c>
      <c r="L659" s="172" t="s">
        <v>85</v>
      </c>
      <c r="M659" s="179">
        <v>0</v>
      </c>
      <c r="N659" s="177"/>
      <c r="O659" s="177"/>
      <c r="P659" s="180">
        <v>-223.46</v>
      </c>
    </row>
    <row r="660" spans="1:16" ht="19.5" customHeight="1">
      <c r="A660" s="172" t="s">
        <v>1553</v>
      </c>
      <c r="B660" s="176">
        <v>46057</v>
      </c>
      <c r="C660" s="172" t="s">
        <v>109</v>
      </c>
      <c r="D660" s="172" t="s">
        <v>139</v>
      </c>
      <c r="E660" s="172" t="s">
        <v>85</v>
      </c>
      <c r="F660" s="172" t="s">
        <v>85</v>
      </c>
      <c r="G660" s="172" t="s">
        <v>85</v>
      </c>
      <c r="H660" s="177">
        <v>0</v>
      </c>
      <c r="I660" s="178">
        <v>0</v>
      </c>
      <c r="J660" s="176">
        <v>46057</v>
      </c>
      <c r="K660" s="172" t="s">
        <v>85</v>
      </c>
      <c r="L660" s="172" t="s">
        <v>85</v>
      </c>
      <c r="M660" s="179">
        <v>0</v>
      </c>
      <c r="N660" s="177"/>
      <c r="O660" s="177"/>
      <c r="P660" s="180">
        <v>-214.69</v>
      </c>
    </row>
    <row r="661" spans="1:16" ht="19.5" customHeight="1">
      <c r="A661" s="172" t="s">
        <v>141</v>
      </c>
      <c r="B661" s="176">
        <v>46057</v>
      </c>
      <c r="C661" s="172" t="s">
        <v>109</v>
      </c>
      <c r="D661" s="172" t="s">
        <v>139</v>
      </c>
      <c r="E661" s="172" t="s">
        <v>85</v>
      </c>
      <c r="F661" s="172" t="s">
        <v>85</v>
      </c>
      <c r="G661" s="172" t="s">
        <v>85</v>
      </c>
      <c r="H661" s="177">
        <v>0</v>
      </c>
      <c r="I661" s="178">
        <v>0</v>
      </c>
      <c r="J661" s="176">
        <v>46057</v>
      </c>
      <c r="K661" s="172" t="s">
        <v>85</v>
      </c>
      <c r="L661" s="172" t="s">
        <v>85</v>
      </c>
      <c r="M661" s="179">
        <v>0</v>
      </c>
      <c r="N661" s="177"/>
      <c r="O661" s="177"/>
      <c r="P661" s="180">
        <v>-426.45</v>
      </c>
    </row>
    <row r="662" spans="1:16" ht="19.5" customHeight="1">
      <c r="A662" s="172" t="s">
        <v>145</v>
      </c>
      <c r="B662" s="176">
        <v>46057</v>
      </c>
      <c r="C662" s="172" t="s">
        <v>109</v>
      </c>
      <c r="D662" s="172" t="s">
        <v>139</v>
      </c>
      <c r="E662" s="172" t="s">
        <v>85</v>
      </c>
      <c r="F662" s="172" t="s">
        <v>85</v>
      </c>
      <c r="G662" s="172" t="s">
        <v>85</v>
      </c>
      <c r="H662" s="177">
        <v>0</v>
      </c>
      <c r="I662" s="178">
        <v>0</v>
      </c>
      <c r="J662" s="176">
        <v>46057</v>
      </c>
      <c r="K662" s="172" t="s">
        <v>85</v>
      </c>
      <c r="L662" s="172" t="s">
        <v>85</v>
      </c>
      <c r="M662" s="179">
        <v>0</v>
      </c>
      <c r="N662" s="177"/>
      <c r="O662" s="177"/>
      <c r="P662" s="180">
        <v>-1005.74</v>
      </c>
    </row>
    <row r="663" spans="1:16" ht="19.5" customHeight="1">
      <c r="A663" s="172" t="s">
        <v>138</v>
      </c>
      <c r="B663" s="176">
        <v>46057</v>
      </c>
      <c r="C663" s="172" t="s">
        <v>109</v>
      </c>
      <c r="D663" s="172" t="s">
        <v>139</v>
      </c>
      <c r="E663" s="172" t="s">
        <v>85</v>
      </c>
      <c r="F663" s="172" t="s">
        <v>85</v>
      </c>
      <c r="G663" s="172" t="s">
        <v>85</v>
      </c>
      <c r="H663" s="177">
        <v>0</v>
      </c>
      <c r="I663" s="178">
        <v>0</v>
      </c>
      <c r="J663" s="176">
        <v>46057</v>
      </c>
      <c r="K663" s="172" t="s">
        <v>85</v>
      </c>
      <c r="L663" s="172" t="s">
        <v>85</v>
      </c>
      <c r="M663" s="179">
        <v>0</v>
      </c>
      <c r="N663" s="177"/>
      <c r="O663" s="177"/>
      <c r="P663" s="180">
        <v>-1131.2</v>
      </c>
    </row>
    <row r="664" spans="1:16" ht="19.5" customHeight="1">
      <c r="A664" s="172" t="s">
        <v>144</v>
      </c>
      <c r="B664" s="176">
        <v>46057</v>
      </c>
      <c r="C664" s="172" t="s">
        <v>109</v>
      </c>
      <c r="D664" s="172" t="s">
        <v>139</v>
      </c>
      <c r="E664" s="172" t="s">
        <v>85</v>
      </c>
      <c r="F664" s="172" t="s">
        <v>85</v>
      </c>
      <c r="G664" s="172" t="s">
        <v>85</v>
      </c>
      <c r="H664" s="177">
        <v>0</v>
      </c>
      <c r="I664" s="178">
        <v>0</v>
      </c>
      <c r="J664" s="176">
        <v>46057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-713.59</v>
      </c>
    </row>
    <row r="665" spans="1:16" ht="19.5" customHeight="1">
      <c r="A665" s="172" t="s">
        <v>142</v>
      </c>
      <c r="B665" s="176">
        <v>46057</v>
      </c>
      <c r="C665" s="172" t="s">
        <v>109</v>
      </c>
      <c r="D665" s="172" t="s">
        <v>143</v>
      </c>
      <c r="E665" s="172" t="s">
        <v>85</v>
      </c>
      <c r="F665" s="172" t="s">
        <v>85</v>
      </c>
      <c r="G665" s="172" t="s">
        <v>85</v>
      </c>
      <c r="H665" s="177">
        <v>0</v>
      </c>
      <c r="I665" s="178">
        <v>0</v>
      </c>
      <c r="J665" s="176">
        <v>46057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-6073.36</v>
      </c>
    </row>
    <row r="666" spans="1:16" ht="19.5" hidden="1" customHeight="1">
      <c r="A666" s="172" t="s">
        <v>1554</v>
      </c>
      <c r="B666" s="176">
        <v>46058</v>
      </c>
      <c r="C666" s="172" t="s">
        <v>92</v>
      </c>
      <c r="D666" s="172" t="s">
        <v>24</v>
      </c>
      <c r="E666" s="172" t="s">
        <v>52</v>
      </c>
      <c r="F666" s="172" t="s">
        <v>90</v>
      </c>
      <c r="G666" s="172" t="s">
        <v>84</v>
      </c>
      <c r="H666" s="177">
        <v>1</v>
      </c>
      <c r="I666" s="178">
        <v>0</v>
      </c>
      <c r="J666" s="176">
        <v>46052</v>
      </c>
      <c r="K666" s="172" t="s">
        <v>93</v>
      </c>
      <c r="L666" s="172" t="s">
        <v>94</v>
      </c>
      <c r="M666" s="179">
        <v>0</v>
      </c>
      <c r="N666" s="177"/>
      <c r="O666" s="177">
        <v>44</v>
      </c>
      <c r="P666" s="180">
        <v>-56</v>
      </c>
    </row>
    <row r="667" spans="1:16" ht="19.5" hidden="1" customHeight="1">
      <c r="A667" s="172" t="s">
        <v>1554</v>
      </c>
      <c r="B667" s="176">
        <v>46058</v>
      </c>
      <c r="C667" s="172" t="s">
        <v>81</v>
      </c>
      <c r="D667" s="172" t="s">
        <v>95</v>
      </c>
      <c r="E667" s="172" t="s">
        <v>52</v>
      </c>
      <c r="F667" s="172" t="s">
        <v>90</v>
      </c>
      <c r="G667" s="172" t="s">
        <v>84</v>
      </c>
      <c r="H667" s="177">
        <v>1</v>
      </c>
      <c r="I667" s="178">
        <v>0</v>
      </c>
      <c r="J667" s="176">
        <v>46052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-15.79</v>
      </c>
    </row>
    <row r="668" spans="1:16" ht="19.5" hidden="1" customHeight="1">
      <c r="A668" s="172" t="s">
        <v>1554</v>
      </c>
      <c r="B668" s="176">
        <v>46058</v>
      </c>
      <c r="C668" s="172" t="s">
        <v>92</v>
      </c>
      <c r="D668" s="172" t="s">
        <v>96</v>
      </c>
      <c r="E668" s="172" t="s">
        <v>52</v>
      </c>
      <c r="F668" s="172" t="s">
        <v>90</v>
      </c>
      <c r="G668" s="172" t="s">
        <v>84</v>
      </c>
      <c r="H668" s="177">
        <v>1</v>
      </c>
      <c r="I668" s="178">
        <v>0</v>
      </c>
      <c r="J668" s="176">
        <v>46052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0</v>
      </c>
    </row>
    <row r="669" spans="1:16" ht="19.5" hidden="1" customHeight="1">
      <c r="A669" s="172" t="s">
        <v>1554</v>
      </c>
      <c r="B669" s="176">
        <v>46058</v>
      </c>
      <c r="C669" s="172" t="s">
        <v>92</v>
      </c>
      <c r="D669" s="172" t="s">
        <v>97</v>
      </c>
      <c r="E669" s="172" t="s">
        <v>52</v>
      </c>
      <c r="F669" s="172" t="s">
        <v>90</v>
      </c>
      <c r="G669" s="172" t="s">
        <v>84</v>
      </c>
      <c r="H669" s="177">
        <v>1</v>
      </c>
      <c r="I669" s="178">
        <v>0</v>
      </c>
      <c r="J669" s="176">
        <v>46052</v>
      </c>
      <c r="K669" s="172" t="s">
        <v>93</v>
      </c>
      <c r="L669" s="172" t="s">
        <v>94</v>
      </c>
      <c r="M669" s="179">
        <v>0</v>
      </c>
      <c r="N669" s="177"/>
      <c r="O669" s="177"/>
      <c r="P669" s="180">
        <v>-56</v>
      </c>
    </row>
    <row r="670" spans="1:16" ht="19.5" hidden="1" customHeight="1">
      <c r="A670" s="172" t="s">
        <v>1554</v>
      </c>
      <c r="B670" s="176">
        <v>46058</v>
      </c>
      <c r="C670" s="172" t="s">
        <v>81</v>
      </c>
      <c r="D670" s="172" t="s">
        <v>98</v>
      </c>
      <c r="E670" s="172" t="s">
        <v>52</v>
      </c>
      <c r="F670" s="172" t="s">
        <v>90</v>
      </c>
      <c r="G670" s="172" t="s">
        <v>84</v>
      </c>
      <c r="H670" s="177">
        <v>1</v>
      </c>
      <c r="I670" s="178">
        <v>0</v>
      </c>
      <c r="J670" s="176">
        <v>46052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-15</v>
      </c>
    </row>
    <row r="671" spans="1:16" ht="19.5" hidden="1" customHeight="1">
      <c r="A671" s="172" t="s">
        <v>1555</v>
      </c>
      <c r="B671" s="176">
        <v>46058</v>
      </c>
      <c r="C671" s="172" t="s">
        <v>92</v>
      </c>
      <c r="D671" s="172" t="s">
        <v>96</v>
      </c>
      <c r="E671" s="172" t="s">
        <v>38</v>
      </c>
      <c r="F671" s="172" t="s">
        <v>87</v>
      </c>
      <c r="G671" s="172" t="s">
        <v>84</v>
      </c>
      <c r="H671" s="177">
        <v>1</v>
      </c>
      <c r="I671" s="178">
        <v>0</v>
      </c>
      <c r="J671" s="176">
        <v>46053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0</v>
      </c>
    </row>
    <row r="672" spans="1:16" ht="19.5" hidden="1" customHeight="1">
      <c r="A672" s="172" t="s">
        <v>1555</v>
      </c>
      <c r="B672" s="176">
        <v>46058</v>
      </c>
      <c r="C672" s="172" t="s">
        <v>92</v>
      </c>
      <c r="D672" s="172" t="s">
        <v>97</v>
      </c>
      <c r="E672" s="172" t="s">
        <v>38</v>
      </c>
      <c r="F672" s="172" t="s">
        <v>87</v>
      </c>
      <c r="G672" s="172" t="s">
        <v>84</v>
      </c>
      <c r="H672" s="177">
        <v>1</v>
      </c>
      <c r="I672" s="178">
        <v>0</v>
      </c>
      <c r="J672" s="176">
        <v>46053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-46.77</v>
      </c>
    </row>
    <row r="673" spans="1:16" ht="19.5" hidden="1" customHeight="1">
      <c r="A673" s="172" t="s">
        <v>1555</v>
      </c>
      <c r="B673" s="176">
        <v>46058</v>
      </c>
      <c r="C673" s="172" t="s">
        <v>81</v>
      </c>
      <c r="D673" s="172" t="s">
        <v>98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0</v>
      </c>
      <c r="J673" s="176">
        <v>46053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-15</v>
      </c>
    </row>
    <row r="674" spans="1:16" ht="19.5" hidden="1" customHeight="1">
      <c r="A674" s="172" t="s">
        <v>1555</v>
      </c>
      <c r="B674" s="176">
        <v>46058</v>
      </c>
      <c r="C674" s="172" t="s">
        <v>92</v>
      </c>
      <c r="D674" s="172" t="s">
        <v>24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0</v>
      </c>
      <c r="J674" s="176">
        <v>46053</v>
      </c>
      <c r="K674" s="172" t="s">
        <v>93</v>
      </c>
      <c r="L674" s="172" t="s">
        <v>94</v>
      </c>
      <c r="M674" s="179">
        <v>0</v>
      </c>
      <c r="N674" s="177"/>
      <c r="O674" s="177">
        <v>44</v>
      </c>
      <c r="P674" s="180">
        <v>-46.77</v>
      </c>
    </row>
    <row r="675" spans="1:16" ht="19.5" hidden="1" customHeight="1">
      <c r="A675" s="172" t="s">
        <v>1555</v>
      </c>
      <c r="B675" s="176">
        <v>46058</v>
      </c>
      <c r="C675" s="172" t="s">
        <v>81</v>
      </c>
      <c r="D675" s="172" t="s">
        <v>95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0</v>
      </c>
      <c r="J675" s="176">
        <v>46053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-14.85</v>
      </c>
    </row>
    <row r="676" spans="1:16" ht="19.5" hidden="1" customHeight="1">
      <c r="A676" s="172" t="s">
        <v>1556</v>
      </c>
      <c r="B676" s="176">
        <v>46058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46054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hidden="1" customHeight="1">
      <c r="A677" s="172" t="s">
        <v>1556</v>
      </c>
      <c r="B677" s="176">
        <v>46058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46054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hidden="1" customHeight="1">
      <c r="A678" s="172" t="s">
        <v>1556</v>
      </c>
      <c r="B678" s="176">
        <v>46058</v>
      </c>
      <c r="C678" s="172" t="s">
        <v>81</v>
      </c>
      <c r="D678" s="172" t="s">
        <v>98</v>
      </c>
      <c r="E678" s="172" t="s">
        <v>52</v>
      </c>
      <c r="F678" s="172" t="s">
        <v>90</v>
      </c>
      <c r="G678" s="172" t="s">
        <v>84</v>
      </c>
      <c r="H678" s="177">
        <v>1</v>
      </c>
      <c r="I678" s="178">
        <v>0</v>
      </c>
      <c r="J678" s="176">
        <v>46054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-15</v>
      </c>
    </row>
    <row r="679" spans="1:16" ht="19.5" hidden="1" customHeight="1">
      <c r="A679" s="172" t="s">
        <v>1556</v>
      </c>
      <c r="B679" s="176">
        <v>46058</v>
      </c>
      <c r="C679" s="172" t="s">
        <v>92</v>
      </c>
      <c r="D679" s="172" t="s">
        <v>24</v>
      </c>
      <c r="E679" s="172" t="s">
        <v>52</v>
      </c>
      <c r="F679" s="172" t="s">
        <v>90</v>
      </c>
      <c r="G679" s="172" t="s">
        <v>84</v>
      </c>
      <c r="H679" s="177">
        <v>1</v>
      </c>
      <c r="I679" s="178">
        <v>0</v>
      </c>
      <c r="J679" s="176">
        <v>46054</v>
      </c>
      <c r="K679" s="172" t="s">
        <v>93</v>
      </c>
      <c r="L679" s="172" t="s">
        <v>94</v>
      </c>
      <c r="M679" s="179">
        <v>0</v>
      </c>
      <c r="N679" s="177"/>
      <c r="O679" s="177">
        <v>43</v>
      </c>
      <c r="P679" s="180">
        <v>-56</v>
      </c>
    </row>
    <row r="680" spans="1:16" ht="19.5" hidden="1" customHeight="1">
      <c r="A680" s="172" t="s">
        <v>1556</v>
      </c>
      <c r="B680" s="176">
        <v>46058</v>
      </c>
      <c r="C680" s="172" t="s">
        <v>81</v>
      </c>
      <c r="D680" s="172" t="s">
        <v>95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0</v>
      </c>
      <c r="J680" s="176">
        <v>46054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-18.18</v>
      </c>
    </row>
    <row r="681" spans="1:16" ht="19.5" hidden="1" customHeight="1">
      <c r="A681" s="172" t="s">
        <v>1557</v>
      </c>
      <c r="B681" s="176">
        <v>46058</v>
      </c>
      <c r="C681" s="172" t="s">
        <v>92</v>
      </c>
      <c r="D681" s="172" t="s">
        <v>24</v>
      </c>
      <c r="E681" s="172" t="s">
        <v>57</v>
      </c>
      <c r="F681" s="172" t="s">
        <v>1263</v>
      </c>
      <c r="G681" s="172" t="s">
        <v>84</v>
      </c>
      <c r="H681" s="177">
        <v>1</v>
      </c>
      <c r="I681" s="178">
        <v>0</v>
      </c>
      <c r="J681" s="176">
        <v>46051</v>
      </c>
      <c r="K681" s="172" t="s">
        <v>93</v>
      </c>
      <c r="L681" s="172" t="s">
        <v>94</v>
      </c>
      <c r="M681" s="179">
        <v>0</v>
      </c>
      <c r="N681" s="177"/>
      <c r="O681" s="177">
        <v>44</v>
      </c>
      <c r="P681" s="180">
        <v>-56.94</v>
      </c>
    </row>
    <row r="682" spans="1:16" ht="19.5" hidden="1" customHeight="1">
      <c r="A682" s="172" t="s">
        <v>1557</v>
      </c>
      <c r="B682" s="176">
        <v>46058</v>
      </c>
      <c r="C682" s="172" t="s">
        <v>81</v>
      </c>
      <c r="D682" s="172" t="s">
        <v>95</v>
      </c>
      <c r="E682" s="172" t="s">
        <v>57</v>
      </c>
      <c r="F682" s="172" t="s">
        <v>1263</v>
      </c>
      <c r="G682" s="172" t="s">
        <v>84</v>
      </c>
      <c r="H682" s="177">
        <v>1</v>
      </c>
      <c r="I682" s="178">
        <v>0</v>
      </c>
      <c r="J682" s="176">
        <v>46051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-9.3800000000000008</v>
      </c>
    </row>
    <row r="683" spans="1:16" ht="19.5" hidden="1" customHeight="1">
      <c r="A683" s="172" t="s">
        <v>1557</v>
      </c>
      <c r="B683" s="176">
        <v>46058</v>
      </c>
      <c r="C683" s="172" t="s">
        <v>92</v>
      </c>
      <c r="D683" s="172" t="s">
        <v>96</v>
      </c>
      <c r="E683" s="172" t="s">
        <v>57</v>
      </c>
      <c r="F683" s="172" t="s">
        <v>1263</v>
      </c>
      <c r="G683" s="172" t="s">
        <v>84</v>
      </c>
      <c r="H683" s="177">
        <v>1</v>
      </c>
      <c r="I683" s="178">
        <v>0</v>
      </c>
      <c r="J683" s="176">
        <v>46051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0</v>
      </c>
    </row>
    <row r="684" spans="1:16" ht="19.5" hidden="1" customHeight="1">
      <c r="A684" s="172" t="s">
        <v>1557</v>
      </c>
      <c r="B684" s="176">
        <v>46058</v>
      </c>
      <c r="C684" s="172" t="s">
        <v>92</v>
      </c>
      <c r="D684" s="172" t="s">
        <v>97</v>
      </c>
      <c r="E684" s="172" t="s">
        <v>57</v>
      </c>
      <c r="F684" s="172" t="s">
        <v>1263</v>
      </c>
      <c r="G684" s="172" t="s">
        <v>84</v>
      </c>
      <c r="H684" s="177">
        <v>1</v>
      </c>
      <c r="I684" s="178">
        <v>0</v>
      </c>
      <c r="J684" s="176">
        <v>46051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-56.94</v>
      </c>
    </row>
    <row r="685" spans="1:16" ht="19.5" hidden="1" customHeight="1">
      <c r="A685" s="172" t="s">
        <v>1557</v>
      </c>
      <c r="B685" s="176">
        <v>46058</v>
      </c>
      <c r="C685" s="172" t="s">
        <v>81</v>
      </c>
      <c r="D685" s="172" t="s">
        <v>98</v>
      </c>
      <c r="E685" s="172" t="s">
        <v>57</v>
      </c>
      <c r="F685" s="172" t="s">
        <v>1263</v>
      </c>
      <c r="G685" s="172" t="s">
        <v>84</v>
      </c>
      <c r="H685" s="177">
        <v>1</v>
      </c>
      <c r="I685" s="178">
        <v>0</v>
      </c>
      <c r="J685" s="176">
        <v>46051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-15</v>
      </c>
    </row>
    <row r="686" spans="1:16" ht="19.5" hidden="1" customHeight="1">
      <c r="A686" s="172" t="s">
        <v>1558</v>
      </c>
      <c r="B686" s="176">
        <v>46058</v>
      </c>
      <c r="C686" s="172" t="s">
        <v>92</v>
      </c>
      <c r="D686" s="172" t="s">
        <v>24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1800</v>
      </c>
      <c r="J686" s="176">
        <v>46047</v>
      </c>
      <c r="K686" s="172" t="s">
        <v>93</v>
      </c>
      <c r="L686" s="172" t="s">
        <v>94</v>
      </c>
      <c r="M686" s="179">
        <v>0.43</v>
      </c>
      <c r="N686" s="177"/>
      <c r="O686" s="177">
        <v>41</v>
      </c>
      <c r="P686" s="180">
        <v>-134.84</v>
      </c>
    </row>
    <row r="687" spans="1:16" ht="19.5" hidden="1" customHeight="1">
      <c r="A687" s="172" t="s">
        <v>1558</v>
      </c>
      <c r="B687" s="176">
        <v>46058</v>
      </c>
      <c r="C687" s="172" t="s">
        <v>100</v>
      </c>
      <c r="D687" s="172" t="s">
        <v>101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1800</v>
      </c>
      <c r="J687" s="176">
        <v>46047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640.67999999999995</v>
      </c>
    </row>
    <row r="688" spans="1:16" ht="19.5" hidden="1" customHeight="1">
      <c r="A688" s="172" t="s">
        <v>1558</v>
      </c>
      <c r="B688" s="176">
        <v>46058</v>
      </c>
      <c r="C688" s="172" t="s">
        <v>100</v>
      </c>
      <c r="D688" s="172" t="s">
        <v>102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1800</v>
      </c>
      <c r="J688" s="176">
        <v>46047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6.41</v>
      </c>
    </row>
    <row r="689" spans="1:16" ht="19.5" hidden="1" customHeight="1">
      <c r="A689" s="172" t="s">
        <v>1558</v>
      </c>
      <c r="B689" s="176">
        <v>46058</v>
      </c>
      <c r="C689" s="172" t="s">
        <v>100</v>
      </c>
      <c r="D689" s="172" t="s">
        <v>103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1800</v>
      </c>
      <c r="J689" s="176">
        <v>46047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1152.9100000000001</v>
      </c>
    </row>
    <row r="690" spans="1:16" ht="19.5" hidden="1" customHeight="1">
      <c r="A690" s="172" t="s">
        <v>1558</v>
      </c>
      <c r="B690" s="176">
        <v>46058</v>
      </c>
      <c r="C690" s="172" t="s">
        <v>104</v>
      </c>
      <c r="D690" s="172" t="s">
        <v>105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1800</v>
      </c>
      <c r="J690" s="176">
        <v>46047</v>
      </c>
      <c r="K690" s="172" t="s">
        <v>93</v>
      </c>
      <c r="L690" s="172" t="s">
        <v>94</v>
      </c>
      <c r="M690" s="179">
        <v>0.43</v>
      </c>
      <c r="N690" s="177"/>
      <c r="O690" s="177"/>
      <c r="P690" s="180">
        <v>-774</v>
      </c>
    </row>
    <row r="691" spans="1:16" ht="19.5" hidden="1" customHeight="1">
      <c r="A691" s="172" t="s">
        <v>85</v>
      </c>
      <c r="B691" s="176">
        <v>46058</v>
      </c>
      <c r="C691" s="172" t="s">
        <v>109</v>
      </c>
      <c r="D691" s="172" t="s">
        <v>110</v>
      </c>
      <c r="E691" s="172" t="s">
        <v>85</v>
      </c>
      <c r="F691" s="172" t="s">
        <v>85</v>
      </c>
      <c r="G691" s="172" t="s">
        <v>1559</v>
      </c>
      <c r="H691" s="177">
        <v>0</v>
      </c>
      <c r="I691" s="178">
        <v>0</v>
      </c>
      <c r="J691" s="176">
        <v>46058</v>
      </c>
      <c r="K691" s="172" t="s">
        <v>85</v>
      </c>
      <c r="L691" s="172" t="s">
        <v>85</v>
      </c>
      <c r="M691" s="179">
        <v>0</v>
      </c>
      <c r="N691" s="177"/>
      <c r="O691" s="177"/>
      <c r="P691" s="180">
        <v>-150</v>
      </c>
    </row>
    <row r="692" spans="1:16" ht="19.5" hidden="1" customHeight="1">
      <c r="A692" s="172" t="s">
        <v>1558</v>
      </c>
      <c r="B692" s="176">
        <v>46058</v>
      </c>
      <c r="C692" s="172" t="s">
        <v>81</v>
      </c>
      <c r="D692" s="172" t="s">
        <v>82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46047</v>
      </c>
      <c r="K692" s="172" t="s">
        <v>85</v>
      </c>
      <c r="L692" s="172" t="s">
        <v>85</v>
      </c>
      <c r="M692" s="179">
        <v>0</v>
      </c>
      <c r="N692" s="177"/>
      <c r="O692" s="177"/>
      <c r="P692" s="180">
        <v>-12.17</v>
      </c>
    </row>
    <row r="693" spans="1:16" ht="19.5" hidden="1" customHeight="1">
      <c r="A693" s="172" t="s">
        <v>1560</v>
      </c>
      <c r="B693" s="176">
        <v>46058</v>
      </c>
      <c r="C693" s="172" t="s">
        <v>92</v>
      </c>
      <c r="D693" s="172" t="s">
        <v>24</v>
      </c>
      <c r="E693" s="172" t="s">
        <v>41</v>
      </c>
      <c r="F693" s="172" t="s">
        <v>83</v>
      </c>
      <c r="G693" s="172" t="s">
        <v>84</v>
      </c>
      <c r="H693" s="177">
        <v>1</v>
      </c>
      <c r="I693" s="178">
        <v>1750</v>
      </c>
      <c r="J693" s="176">
        <v>46053</v>
      </c>
      <c r="K693" s="172" t="s">
        <v>93</v>
      </c>
      <c r="L693" s="172" t="s">
        <v>94</v>
      </c>
      <c r="M693" s="179">
        <v>0.43</v>
      </c>
      <c r="N693" s="177"/>
      <c r="O693" s="177">
        <v>44</v>
      </c>
      <c r="P693" s="180">
        <v>-131.37</v>
      </c>
    </row>
    <row r="694" spans="1:16" ht="19.5" hidden="1" customHeight="1">
      <c r="A694" s="172" t="s">
        <v>1560</v>
      </c>
      <c r="B694" s="176">
        <v>46058</v>
      </c>
      <c r="C694" s="172" t="s">
        <v>100</v>
      </c>
      <c r="D694" s="172" t="s">
        <v>101</v>
      </c>
      <c r="E694" s="172" t="s">
        <v>41</v>
      </c>
      <c r="F694" s="172" t="s">
        <v>83</v>
      </c>
      <c r="G694" s="172" t="s">
        <v>84</v>
      </c>
      <c r="H694" s="177">
        <v>1</v>
      </c>
      <c r="I694" s="178">
        <v>1750</v>
      </c>
      <c r="J694" s="176">
        <v>46053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680.95</v>
      </c>
    </row>
    <row r="695" spans="1:16" ht="19.5" hidden="1" customHeight="1">
      <c r="A695" s="172" t="s">
        <v>1560</v>
      </c>
      <c r="B695" s="176">
        <v>46058</v>
      </c>
      <c r="C695" s="172" t="s">
        <v>100</v>
      </c>
      <c r="D695" s="172" t="s">
        <v>102</v>
      </c>
      <c r="E695" s="172" t="s">
        <v>41</v>
      </c>
      <c r="F695" s="172" t="s">
        <v>83</v>
      </c>
      <c r="G695" s="172" t="s">
        <v>84</v>
      </c>
      <c r="H695" s="177">
        <v>1</v>
      </c>
      <c r="I695" s="178">
        <v>1750</v>
      </c>
      <c r="J695" s="176">
        <v>46053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6.81</v>
      </c>
    </row>
    <row r="696" spans="1:16" ht="19.5" hidden="1" customHeight="1">
      <c r="A696" s="172" t="s">
        <v>1560</v>
      </c>
      <c r="B696" s="176">
        <v>46058</v>
      </c>
      <c r="C696" s="172" t="s">
        <v>100</v>
      </c>
      <c r="D696" s="172" t="s">
        <v>103</v>
      </c>
      <c r="E696" s="172" t="s">
        <v>41</v>
      </c>
      <c r="F696" s="172" t="s">
        <v>83</v>
      </c>
      <c r="G696" s="172" t="s">
        <v>84</v>
      </c>
      <c r="H696" s="177">
        <v>1</v>
      </c>
      <c r="I696" s="178">
        <v>1750</v>
      </c>
      <c r="J696" s="176">
        <v>46053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1062.24</v>
      </c>
    </row>
    <row r="697" spans="1:16" ht="19.5" hidden="1" customHeight="1">
      <c r="A697" s="172" t="s">
        <v>1560</v>
      </c>
      <c r="B697" s="176">
        <v>46058</v>
      </c>
      <c r="C697" s="172" t="s">
        <v>104</v>
      </c>
      <c r="D697" s="172" t="s">
        <v>105</v>
      </c>
      <c r="E697" s="172" t="s">
        <v>41</v>
      </c>
      <c r="F697" s="172" t="s">
        <v>83</v>
      </c>
      <c r="G697" s="172" t="s">
        <v>84</v>
      </c>
      <c r="H697" s="177">
        <v>1</v>
      </c>
      <c r="I697" s="178">
        <v>1750</v>
      </c>
      <c r="J697" s="176">
        <v>46053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-752.5</v>
      </c>
    </row>
    <row r="698" spans="1:16" ht="19.5" hidden="1" customHeight="1">
      <c r="A698" s="172" t="s">
        <v>1560</v>
      </c>
      <c r="B698" s="176">
        <v>46058</v>
      </c>
      <c r="C698" s="172" t="s">
        <v>81</v>
      </c>
      <c r="D698" s="172" t="s">
        <v>95</v>
      </c>
      <c r="E698" s="172" t="s">
        <v>41</v>
      </c>
      <c r="F698" s="172" t="s">
        <v>83</v>
      </c>
      <c r="G698" s="172" t="s">
        <v>84</v>
      </c>
      <c r="H698" s="177">
        <v>1</v>
      </c>
      <c r="I698" s="178">
        <v>1750</v>
      </c>
      <c r="J698" s="176">
        <v>46053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-13.57</v>
      </c>
    </row>
    <row r="699" spans="1:16" ht="19.5" hidden="1" customHeight="1">
      <c r="A699" s="172" t="s">
        <v>1561</v>
      </c>
      <c r="B699" s="176">
        <v>46058</v>
      </c>
      <c r="C699" s="172" t="s">
        <v>92</v>
      </c>
      <c r="D699" s="172" t="s">
        <v>24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1800</v>
      </c>
      <c r="J699" s="176">
        <v>46048</v>
      </c>
      <c r="K699" s="172" t="s">
        <v>93</v>
      </c>
      <c r="L699" s="172" t="s">
        <v>94</v>
      </c>
      <c r="M699" s="179">
        <v>0.43</v>
      </c>
      <c r="N699" s="177"/>
      <c r="O699" s="177">
        <v>44</v>
      </c>
      <c r="P699" s="180">
        <v>-149.51</v>
      </c>
    </row>
    <row r="700" spans="1:16" ht="19.5" hidden="1" customHeight="1">
      <c r="A700" s="172" t="s">
        <v>1561</v>
      </c>
      <c r="B700" s="176">
        <v>46058</v>
      </c>
      <c r="C700" s="172" t="s">
        <v>100</v>
      </c>
      <c r="D700" s="172" t="s">
        <v>101</v>
      </c>
      <c r="E700" s="172" t="s">
        <v>52</v>
      </c>
      <c r="F700" s="172" t="s">
        <v>90</v>
      </c>
      <c r="G700" s="172" t="s">
        <v>84</v>
      </c>
      <c r="H700" s="177">
        <v>1</v>
      </c>
      <c r="I700" s="178">
        <v>1800</v>
      </c>
      <c r="J700" s="176">
        <v>46048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695.24</v>
      </c>
    </row>
    <row r="701" spans="1:16" ht="19.5" hidden="1" customHeight="1">
      <c r="A701" s="172" t="s">
        <v>1561</v>
      </c>
      <c r="B701" s="176">
        <v>46058</v>
      </c>
      <c r="C701" s="172" t="s">
        <v>100</v>
      </c>
      <c r="D701" s="172" t="s">
        <v>102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1800</v>
      </c>
      <c r="J701" s="176">
        <v>46048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6.95</v>
      </c>
    </row>
    <row r="702" spans="1:16" ht="19.5" hidden="1" customHeight="1">
      <c r="A702" s="172" t="s">
        <v>1561</v>
      </c>
      <c r="B702" s="176">
        <v>46058</v>
      </c>
      <c r="C702" s="172" t="s">
        <v>100</v>
      </c>
      <c r="D702" s="172" t="s">
        <v>103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1800</v>
      </c>
      <c r="J702" s="176">
        <v>46048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1097.81</v>
      </c>
    </row>
    <row r="703" spans="1:16" ht="19.5" hidden="1" customHeight="1">
      <c r="A703" s="172" t="s">
        <v>1561</v>
      </c>
      <c r="B703" s="176">
        <v>46058</v>
      </c>
      <c r="C703" s="172" t="s">
        <v>104</v>
      </c>
      <c r="D703" s="172" t="s">
        <v>105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1800</v>
      </c>
      <c r="J703" s="176">
        <v>46048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-774</v>
      </c>
    </row>
    <row r="704" spans="1:16" ht="19.5" hidden="1" customHeight="1">
      <c r="A704" s="172" t="s">
        <v>1561</v>
      </c>
      <c r="B704" s="176">
        <v>46058</v>
      </c>
      <c r="C704" s="172" t="s">
        <v>81</v>
      </c>
      <c r="D704" s="172" t="s">
        <v>95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1800</v>
      </c>
      <c r="J704" s="176">
        <v>46048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-11</v>
      </c>
    </row>
    <row r="705" spans="1:16" ht="19.5" hidden="1" customHeight="1">
      <c r="A705" s="172" t="s">
        <v>1562</v>
      </c>
      <c r="B705" s="176">
        <v>46058</v>
      </c>
      <c r="C705" s="172" t="s">
        <v>92</v>
      </c>
      <c r="D705" s="172" t="s">
        <v>24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1885</v>
      </c>
      <c r="J705" s="176">
        <v>46042</v>
      </c>
      <c r="K705" s="172" t="s">
        <v>93</v>
      </c>
      <c r="L705" s="172" t="s">
        <v>94</v>
      </c>
      <c r="M705" s="179">
        <v>0.43</v>
      </c>
      <c r="N705" s="177"/>
      <c r="O705" s="177">
        <v>43</v>
      </c>
      <c r="P705" s="180">
        <v>-146.15</v>
      </c>
    </row>
    <row r="706" spans="1:16" ht="19.5" hidden="1" customHeight="1">
      <c r="A706" s="172" t="s">
        <v>1562</v>
      </c>
      <c r="B706" s="176">
        <v>46058</v>
      </c>
      <c r="C706" s="172" t="s">
        <v>100</v>
      </c>
      <c r="D706" s="172" t="s">
        <v>101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1885</v>
      </c>
      <c r="J706" s="176">
        <v>46042</v>
      </c>
      <c r="K706" s="172" t="s">
        <v>93</v>
      </c>
      <c r="L706" s="172" t="s">
        <v>94</v>
      </c>
      <c r="M706" s="179">
        <v>0</v>
      </c>
      <c r="N706" s="177"/>
      <c r="O706" s="177"/>
      <c r="P706" s="180">
        <v>720</v>
      </c>
    </row>
    <row r="707" spans="1:16" ht="19.5" hidden="1" customHeight="1">
      <c r="A707" s="172" t="s">
        <v>1562</v>
      </c>
      <c r="B707" s="176">
        <v>46058</v>
      </c>
      <c r="C707" s="172" t="s">
        <v>100</v>
      </c>
      <c r="D707" s="172" t="s">
        <v>102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1885</v>
      </c>
      <c r="J707" s="176">
        <v>46042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7.2</v>
      </c>
    </row>
    <row r="708" spans="1:16" ht="19.5" hidden="1" customHeight="1">
      <c r="A708" s="172" t="s">
        <v>1562</v>
      </c>
      <c r="B708" s="176">
        <v>46058</v>
      </c>
      <c r="C708" s="172" t="s">
        <v>100</v>
      </c>
      <c r="D708" s="172" t="s">
        <v>103</v>
      </c>
      <c r="E708" s="172" t="s">
        <v>52</v>
      </c>
      <c r="F708" s="172" t="s">
        <v>90</v>
      </c>
      <c r="G708" s="172" t="s">
        <v>84</v>
      </c>
      <c r="H708" s="177">
        <v>1</v>
      </c>
      <c r="I708" s="178">
        <v>1885</v>
      </c>
      <c r="J708" s="176">
        <v>46042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1157.8</v>
      </c>
    </row>
    <row r="709" spans="1:16" ht="19.5" hidden="1" customHeight="1">
      <c r="A709" s="172" t="s">
        <v>1562</v>
      </c>
      <c r="B709" s="176">
        <v>46058</v>
      </c>
      <c r="C709" s="172" t="s">
        <v>104</v>
      </c>
      <c r="D709" s="172" t="s">
        <v>105</v>
      </c>
      <c r="E709" s="172" t="s">
        <v>52</v>
      </c>
      <c r="F709" s="172" t="s">
        <v>90</v>
      </c>
      <c r="G709" s="172" t="s">
        <v>84</v>
      </c>
      <c r="H709" s="177">
        <v>1</v>
      </c>
      <c r="I709" s="178">
        <v>1885</v>
      </c>
      <c r="J709" s="176">
        <v>46042</v>
      </c>
      <c r="K709" s="172" t="s">
        <v>93</v>
      </c>
      <c r="L709" s="172" t="s">
        <v>94</v>
      </c>
      <c r="M709" s="179">
        <v>0.43</v>
      </c>
      <c r="N709" s="177"/>
      <c r="O709" s="177"/>
      <c r="P709" s="180">
        <v>-810.55</v>
      </c>
    </row>
    <row r="710" spans="1:16" ht="19.5" hidden="1" customHeight="1">
      <c r="A710" s="172" t="s">
        <v>1561</v>
      </c>
      <c r="B710" s="176">
        <v>46058</v>
      </c>
      <c r="C710" s="172" t="s">
        <v>81</v>
      </c>
      <c r="D710" s="172" t="s">
        <v>82</v>
      </c>
      <c r="E710" s="172" t="s">
        <v>52</v>
      </c>
      <c r="F710" s="172" t="s">
        <v>90</v>
      </c>
      <c r="G710" s="172" t="s">
        <v>84</v>
      </c>
      <c r="H710" s="177">
        <v>1</v>
      </c>
      <c r="I710" s="178">
        <v>0</v>
      </c>
      <c r="J710" s="176">
        <v>46048</v>
      </c>
      <c r="K710" s="172" t="s">
        <v>85</v>
      </c>
      <c r="L710" s="172" t="s">
        <v>85</v>
      </c>
      <c r="M710" s="179">
        <v>0</v>
      </c>
      <c r="N710" s="177"/>
      <c r="O710" s="177"/>
      <c r="P710" s="180">
        <v>-13.21</v>
      </c>
    </row>
    <row r="711" spans="1:16" ht="19.5" hidden="1" customHeight="1">
      <c r="A711" s="172" t="s">
        <v>1562</v>
      </c>
      <c r="B711" s="176">
        <v>46058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46042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-13.68</v>
      </c>
    </row>
    <row r="712" spans="1:16" ht="19.5" hidden="1" customHeight="1">
      <c r="A712" s="172" t="s">
        <v>1563</v>
      </c>
      <c r="B712" s="176">
        <v>46058</v>
      </c>
      <c r="C712" s="172" t="s">
        <v>81</v>
      </c>
      <c r="D712" s="172" t="s">
        <v>82</v>
      </c>
      <c r="E712" s="172" t="s">
        <v>59</v>
      </c>
      <c r="F712" s="172" t="s">
        <v>1386</v>
      </c>
      <c r="G712" s="172" t="s">
        <v>84</v>
      </c>
      <c r="H712" s="177">
        <v>1</v>
      </c>
      <c r="I712" s="178">
        <v>0</v>
      </c>
      <c r="J712" s="176">
        <v>46058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-6.27</v>
      </c>
    </row>
    <row r="713" spans="1:16" ht="19.5" hidden="1" customHeight="1">
      <c r="A713" s="172" t="s">
        <v>1564</v>
      </c>
      <c r="B713" s="176">
        <v>46058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0</v>
      </c>
      <c r="J713" s="176">
        <v>46046</v>
      </c>
      <c r="K713" s="172" t="s">
        <v>93</v>
      </c>
      <c r="L713" s="172" t="s">
        <v>94</v>
      </c>
      <c r="M713" s="179">
        <v>0</v>
      </c>
      <c r="N713" s="177"/>
      <c r="O713" s="177">
        <v>40</v>
      </c>
      <c r="P713" s="180">
        <v>-56.94</v>
      </c>
    </row>
    <row r="714" spans="1:16" ht="19.5" hidden="1" customHeight="1">
      <c r="A714" s="172" t="s">
        <v>1564</v>
      </c>
      <c r="B714" s="176">
        <v>46058</v>
      </c>
      <c r="C714" s="172" t="s">
        <v>81</v>
      </c>
      <c r="D714" s="172" t="s">
        <v>95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0</v>
      </c>
      <c r="J714" s="176">
        <v>46046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-16.489999999999998</v>
      </c>
    </row>
    <row r="715" spans="1:16" ht="19.5" hidden="1" customHeight="1">
      <c r="A715" s="172" t="s">
        <v>1564</v>
      </c>
      <c r="B715" s="176">
        <v>46058</v>
      </c>
      <c r="C715" s="172" t="s">
        <v>92</v>
      </c>
      <c r="D715" s="172" t="s">
        <v>96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0</v>
      </c>
      <c r="J715" s="176">
        <v>46046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0</v>
      </c>
    </row>
    <row r="716" spans="1:16" ht="19.5" hidden="1" customHeight="1">
      <c r="A716" s="172" t="s">
        <v>1564</v>
      </c>
      <c r="B716" s="176">
        <v>46058</v>
      </c>
      <c r="C716" s="172" t="s">
        <v>92</v>
      </c>
      <c r="D716" s="172" t="s">
        <v>97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0</v>
      </c>
      <c r="J716" s="176">
        <v>46046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-56.94</v>
      </c>
    </row>
    <row r="717" spans="1:16" ht="19.5" hidden="1" customHeight="1">
      <c r="A717" s="172" t="s">
        <v>1564</v>
      </c>
      <c r="B717" s="176">
        <v>46058</v>
      </c>
      <c r="C717" s="172" t="s">
        <v>81</v>
      </c>
      <c r="D717" s="172" t="s">
        <v>98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0</v>
      </c>
      <c r="J717" s="176">
        <v>46046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-15</v>
      </c>
    </row>
    <row r="718" spans="1:16" ht="19.5" hidden="1" customHeight="1">
      <c r="A718" s="172" t="s">
        <v>1565</v>
      </c>
      <c r="B718" s="176">
        <v>46058</v>
      </c>
      <c r="C718" s="172" t="s">
        <v>81</v>
      </c>
      <c r="D718" s="172" t="s">
        <v>82</v>
      </c>
      <c r="E718" s="172" t="s">
        <v>43</v>
      </c>
      <c r="F718" s="172" t="s">
        <v>125</v>
      </c>
      <c r="G718" s="172" t="s">
        <v>84</v>
      </c>
      <c r="H718" s="177">
        <v>1</v>
      </c>
      <c r="I718" s="178">
        <v>0</v>
      </c>
      <c r="J718" s="176">
        <v>46058</v>
      </c>
      <c r="K718" s="172" t="s">
        <v>85</v>
      </c>
      <c r="L718" s="172" t="s">
        <v>85</v>
      </c>
      <c r="M718" s="179">
        <v>0</v>
      </c>
      <c r="N718" s="177"/>
      <c r="O718" s="177"/>
      <c r="P718" s="180">
        <v>-7.05</v>
      </c>
    </row>
    <row r="719" spans="1:16" ht="19.5" hidden="1" customHeight="1">
      <c r="A719" s="172" t="s">
        <v>1565</v>
      </c>
      <c r="B719" s="176">
        <v>46058</v>
      </c>
      <c r="C719" s="172" t="s">
        <v>81</v>
      </c>
      <c r="D719" s="172" t="s">
        <v>82</v>
      </c>
      <c r="E719" s="172" t="s">
        <v>40</v>
      </c>
      <c r="F719" s="172" t="s">
        <v>197</v>
      </c>
      <c r="G719" s="172" t="s">
        <v>84</v>
      </c>
      <c r="H719" s="177">
        <v>1</v>
      </c>
      <c r="I719" s="178">
        <v>0</v>
      </c>
      <c r="J719" s="176">
        <v>46058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-7.91</v>
      </c>
    </row>
    <row r="720" spans="1:16" ht="19.5" hidden="1" customHeight="1">
      <c r="A720" s="172" t="s">
        <v>1566</v>
      </c>
      <c r="B720" s="176">
        <v>46058</v>
      </c>
      <c r="C720" s="172" t="s">
        <v>92</v>
      </c>
      <c r="D720" s="172" t="s">
        <v>24</v>
      </c>
      <c r="E720" s="172" t="s">
        <v>56</v>
      </c>
      <c r="F720" s="172" t="s">
        <v>1213</v>
      </c>
      <c r="G720" s="172" t="s">
        <v>84</v>
      </c>
      <c r="H720" s="177">
        <v>1</v>
      </c>
      <c r="I720" s="178">
        <v>2000</v>
      </c>
      <c r="J720" s="176">
        <v>46056</v>
      </c>
      <c r="K720" s="172" t="s">
        <v>93</v>
      </c>
      <c r="L720" s="172" t="s">
        <v>94</v>
      </c>
      <c r="M720" s="179">
        <v>0.43</v>
      </c>
      <c r="N720" s="177"/>
      <c r="O720" s="177">
        <v>41</v>
      </c>
      <c r="P720" s="180">
        <v>-141.69</v>
      </c>
    </row>
    <row r="721" spans="1:16" ht="19.5" hidden="1" customHeight="1">
      <c r="A721" s="172" t="s">
        <v>1566</v>
      </c>
      <c r="B721" s="176">
        <v>46058</v>
      </c>
      <c r="C721" s="172" t="s">
        <v>100</v>
      </c>
      <c r="D721" s="172" t="s">
        <v>101</v>
      </c>
      <c r="E721" s="172" t="s">
        <v>56</v>
      </c>
      <c r="F721" s="172" t="s">
        <v>1213</v>
      </c>
      <c r="G721" s="172" t="s">
        <v>84</v>
      </c>
      <c r="H721" s="177">
        <v>1</v>
      </c>
      <c r="I721" s="178">
        <v>2000</v>
      </c>
      <c r="J721" s="176">
        <v>46056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915.24</v>
      </c>
    </row>
    <row r="722" spans="1:16" ht="19.5" hidden="1" customHeight="1">
      <c r="A722" s="172" t="s">
        <v>1566</v>
      </c>
      <c r="B722" s="176">
        <v>46058</v>
      </c>
      <c r="C722" s="172" t="s">
        <v>100</v>
      </c>
      <c r="D722" s="172" t="s">
        <v>102</v>
      </c>
      <c r="E722" s="172" t="s">
        <v>56</v>
      </c>
      <c r="F722" s="172" t="s">
        <v>1213</v>
      </c>
      <c r="G722" s="172" t="s">
        <v>84</v>
      </c>
      <c r="H722" s="177">
        <v>1</v>
      </c>
      <c r="I722" s="178">
        <v>2000</v>
      </c>
      <c r="J722" s="176">
        <v>46056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9.15</v>
      </c>
    </row>
    <row r="723" spans="1:16" ht="19.5" hidden="1" customHeight="1">
      <c r="A723" s="172" t="s">
        <v>1566</v>
      </c>
      <c r="B723" s="176">
        <v>46058</v>
      </c>
      <c r="C723" s="172" t="s">
        <v>100</v>
      </c>
      <c r="D723" s="172" t="s">
        <v>103</v>
      </c>
      <c r="E723" s="172" t="s">
        <v>56</v>
      </c>
      <c r="F723" s="172" t="s">
        <v>1213</v>
      </c>
      <c r="G723" s="172" t="s">
        <v>84</v>
      </c>
      <c r="H723" s="177">
        <v>1</v>
      </c>
      <c r="I723" s="178">
        <v>2000</v>
      </c>
      <c r="J723" s="176">
        <v>46056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1075.6099999999999</v>
      </c>
    </row>
    <row r="724" spans="1:16" ht="19.5" hidden="1" customHeight="1">
      <c r="A724" s="172" t="s">
        <v>1566</v>
      </c>
      <c r="B724" s="176">
        <v>46058</v>
      </c>
      <c r="C724" s="172" t="s">
        <v>104</v>
      </c>
      <c r="D724" s="172" t="s">
        <v>105</v>
      </c>
      <c r="E724" s="172" t="s">
        <v>56</v>
      </c>
      <c r="F724" s="172" t="s">
        <v>1213</v>
      </c>
      <c r="G724" s="172" t="s">
        <v>84</v>
      </c>
      <c r="H724" s="177">
        <v>1</v>
      </c>
      <c r="I724" s="178">
        <v>2000</v>
      </c>
      <c r="J724" s="176">
        <v>46056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-860</v>
      </c>
    </row>
    <row r="725" spans="1:16" ht="19.5" hidden="1" customHeight="1">
      <c r="A725" s="172" t="s">
        <v>1566</v>
      </c>
      <c r="B725" s="176">
        <v>46058</v>
      </c>
      <c r="C725" s="172" t="s">
        <v>81</v>
      </c>
      <c r="D725" s="172" t="s">
        <v>95</v>
      </c>
      <c r="E725" s="172" t="s">
        <v>56</v>
      </c>
      <c r="F725" s="172" t="s">
        <v>1213</v>
      </c>
      <c r="G725" s="172" t="s">
        <v>84</v>
      </c>
      <c r="H725" s="177">
        <v>1</v>
      </c>
      <c r="I725" s="178">
        <v>2000</v>
      </c>
      <c r="J725" s="176">
        <v>46056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-22.02</v>
      </c>
    </row>
    <row r="726" spans="1:16" ht="19.5" hidden="1" customHeight="1">
      <c r="A726" s="172" t="s">
        <v>1567</v>
      </c>
      <c r="B726" s="176">
        <v>46058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2150</v>
      </c>
      <c r="J726" s="176">
        <v>46056</v>
      </c>
      <c r="K726" s="172" t="s">
        <v>93</v>
      </c>
      <c r="L726" s="172" t="s">
        <v>94</v>
      </c>
      <c r="M726" s="179">
        <v>0.43</v>
      </c>
      <c r="N726" s="177"/>
      <c r="O726" s="177">
        <v>41</v>
      </c>
      <c r="P726" s="180">
        <v>-145.74</v>
      </c>
    </row>
    <row r="727" spans="1:16" ht="19.5" hidden="1" customHeight="1">
      <c r="A727" s="172" t="s">
        <v>1567</v>
      </c>
      <c r="B727" s="176">
        <v>46058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2150</v>
      </c>
      <c r="J727" s="176">
        <v>46056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869.52</v>
      </c>
    </row>
    <row r="728" spans="1:16" ht="19.5" hidden="1" customHeight="1">
      <c r="A728" s="172" t="s">
        <v>1567</v>
      </c>
      <c r="B728" s="176">
        <v>46058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2150</v>
      </c>
      <c r="J728" s="176">
        <v>46056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0</v>
      </c>
    </row>
    <row r="729" spans="1:16" ht="19.5" hidden="1" customHeight="1">
      <c r="A729" s="172" t="s">
        <v>1567</v>
      </c>
      <c r="B729" s="176">
        <v>46058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2150</v>
      </c>
      <c r="J729" s="176">
        <v>46056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1280.48</v>
      </c>
    </row>
    <row r="730" spans="1:16" ht="19.5" hidden="1" customHeight="1">
      <c r="A730" s="172" t="s">
        <v>1567</v>
      </c>
      <c r="B730" s="176">
        <v>46058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2150</v>
      </c>
      <c r="J730" s="176">
        <v>46056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-924.5</v>
      </c>
    </row>
    <row r="731" spans="1:16" ht="19.5" hidden="1" customHeight="1">
      <c r="A731" s="172" t="s">
        <v>1567</v>
      </c>
      <c r="B731" s="176">
        <v>46058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2150</v>
      </c>
      <c r="J731" s="176">
        <v>46056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-25</v>
      </c>
    </row>
    <row r="732" spans="1:16" ht="19.5" hidden="1" customHeight="1">
      <c r="A732" s="172" t="s">
        <v>1568</v>
      </c>
      <c r="B732" s="176">
        <v>46058</v>
      </c>
      <c r="C732" s="172" t="s">
        <v>92</v>
      </c>
      <c r="D732" s="172" t="s">
        <v>24</v>
      </c>
      <c r="E732" s="172" t="s">
        <v>53</v>
      </c>
      <c r="F732" s="172" t="s">
        <v>120</v>
      </c>
      <c r="G732" s="172" t="s">
        <v>84</v>
      </c>
      <c r="H732" s="177">
        <v>1</v>
      </c>
      <c r="I732" s="178">
        <v>1812</v>
      </c>
      <c r="J732" s="176">
        <v>46048</v>
      </c>
      <c r="K732" s="172" t="s">
        <v>93</v>
      </c>
      <c r="L732" s="172" t="s">
        <v>94</v>
      </c>
      <c r="M732" s="179">
        <v>0.43</v>
      </c>
      <c r="N732" s="177"/>
      <c r="O732" s="177">
        <v>44</v>
      </c>
      <c r="P732" s="180">
        <v>-148.36000000000001</v>
      </c>
    </row>
    <row r="733" spans="1:16" ht="19.5" hidden="1" customHeight="1">
      <c r="A733" s="172" t="s">
        <v>1568</v>
      </c>
      <c r="B733" s="176">
        <v>46058</v>
      </c>
      <c r="C733" s="172" t="s">
        <v>100</v>
      </c>
      <c r="D733" s="172" t="s">
        <v>101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1812</v>
      </c>
      <c r="J733" s="176">
        <v>46048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773.33</v>
      </c>
    </row>
    <row r="734" spans="1:16" ht="19.5" hidden="1" customHeight="1">
      <c r="A734" s="172" t="s">
        <v>1568</v>
      </c>
      <c r="B734" s="176">
        <v>46058</v>
      </c>
      <c r="C734" s="172" t="s">
        <v>100</v>
      </c>
      <c r="D734" s="172" t="s">
        <v>102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1812</v>
      </c>
      <c r="J734" s="176">
        <v>46048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0</v>
      </c>
    </row>
    <row r="735" spans="1:16" ht="19.5" hidden="1" customHeight="1">
      <c r="A735" s="172" t="s">
        <v>1568</v>
      </c>
      <c r="B735" s="176">
        <v>46058</v>
      </c>
      <c r="C735" s="172" t="s">
        <v>100</v>
      </c>
      <c r="D735" s="172" t="s">
        <v>103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1812</v>
      </c>
      <c r="J735" s="176">
        <v>46048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1038.67</v>
      </c>
    </row>
    <row r="736" spans="1:16" ht="19.5" hidden="1" customHeight="1">
      <c r="A736" s="172" t="s">
        <v>1568</v>
      </c>
      <c r="B736" s="176">
        <v>46058</v>
      </c>
      <c r="C736" s="172" t="s">
        <v>104</v>
      </c>
      <c r="D736" s="172" t="s">
        <v>105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1812</v>
      </c>
      <c r="J736" s="176">
        <v>46048</v>
      </c>
      <c r="K736" s="172" t="s">
        <v>93</v>
      </c>
      <c r="L736" s="172" t="s">
        <v>94</v>
      </c>
      <c r="M736" s="179">
        <v>0.43</v>
      </c>
      <c r="N736" s="177"/>
      <c r="O736" s="177"/>
      <c r="P736" s="180">
        <v>-779.16</v>
      </c>
    </row>
    <row r="737" spans="1:16" ht="19.5" hidden="1" customHeight="1">
      <c r="A737" s="172" t="s">
        <v>1568</v>
      </c>
      <c r="B737" s="176">
        <v>46058</v>
      </c>
      <c r="C737" s="172" t="s">
        <v>81</v>
      </c>
      <c r="D737" s="172" t="s">
        <v>95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1812</v>
      </c>
      <c r="J737" s="176">
        <v>46048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-8.74</v>
      </c>
    </row>
    <row r="738" spans="1:16" ht="19.5" hidden="1" customHeight="1">
      <c r="A738" s="172" t="s">
        <v>1569</v>
      </c>
      <c r="B738" s="176">
        <v>46058</v>
      </c>
      <c r="C738" s="172" t="s">
        <v>92</v>
      </c>
      <c r="D738" s="172" t="s">
        <v>24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1812</v>
      </c>
      <c r="J738" s="176">
        <v>46054</v>
      </c>
      <c r="K738" s="172" t="s">
        <v>93</v>
      </c>
      <c r="L738" s="172" t="s">
        <v>94</v>
      </c>
      <c r="M738" s="179">
        <v>0.43</v>
      </c>
      <c r="N738" s="177"/>
      <c r="O738" s="177">
        <v>43</v>
      </c>
      <c r="P738" s="180">
        <v>-145.46</v>
      </c>
    </row>
    <row r="739" spans="1:16" ht="19.5" hidden="1" customHeight="1">
      <c r="A739" s="172" t="s">
        <v>1569</v>
      </c>
      <c r="B739" s="176">
        <v>46058</v>
      </c>
      <c r="C739" s="172" t="s">
        <v>100</v>
      </c>
      <c r="D739" s="172" t="s">
        <v>101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1812</v>
      </c>
      <c r="J739" s="176">
        <v>46054</v>
      </c>
      <c r="K739" s="172" t="s">
        <v>93</v>
      </c>
      <c r="L739" s="172" t="s">
        <v>94</v>
      </c>
      <c r="M739" s="179">
        <v>0</v>
      </c>
      <c r="N739" s="177"/>
      <c r="O739" s="177"/>
      <c r="P739" s="180">
        <v>631.42999999999995</v>
      </c>
    </row>
    <row r="740" spans="1:16" ht="19.5" hidden="1" customHeight="1">
      <c r="A740" s="172" t="s">
        <v>1569</v>
      </c>
      <c r="B740" s="176">
        <v>46058</v>
      </c>
      <c r="C740" s="172" t="s">
        <v>100</v>
      </c>
      <c r="D740" s="172" t="s">
        <v>102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1812</v>
      </c>
      <c r="J740" s="176">
        <v>46054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6.31</v>
      </c>
    </row>
    <row r="741" spans="1:16" ht="19.5" hidden="1" customHeight="1">
      <c r="A741" s="172" t="s">
        <v>1569</v>
      </c>
      <c r="B741" s="176">
        <v>46058</v>
      </c>
      <c r="C741" s="172" t="s">
        <v>100</v>
      </c>
      <c r="D741" s="172" t="s">
        <v>103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1812</v>
      </c>
      <c r="J741" s="176">
        <v>46054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1174.26</v>
      </c>
    </row>
    <row r="742" spans="1:16" ht="19.5" hidden="1" customHeight="1">
      <c r="A742" s="172" t="s">
        <v>1569</v>
      </c>
      <c r="B742" s="176">
        <v>46058</v>
      </c>
      <c r="C742" s="172" t="s">
        <v>104</v>
      </c>
      <c r="D742" s="172" t="s">
        <v>105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1812</v>
      </c>
      <c r="J742" s="176">
        <v>46054</v>
      </c>
      <c r="K742" s="172" t="s">
        <v>93</v>
      </c>
      <c r="L742" s="172" t="s">
        <v>94</v>
      </c>
      <c r="M742" s="179">
        <v>0.43</v>
      </c>
      <c r="N742" s="177"/>
      <c r="O742" s="177"/>
      <c r="P742" s="180">
        <v>-779.16</v>
      </c>
    </row>
    <row r="743" spans="1:16" ht="19.5" hidden="1" customHeight="1">
      <c r="A743" s="172" t="s">
        <v>1569</v>
      </c>
      <c r="B743" s="176">
        <v>46058</v>
      </c>
      <c r="C743" s="172" t="s">
        <v>81</v>
      </c>
      <c r="D743" s="172" t="s">
        <v>95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1812</v>
      </c>
      <c r="J743" s="176">
        <v>46054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-9.18</v>
      </c>
    </row>
    <row r="744" spans="1:16" ht="19.5" hidden="1" customHeight="1">
      <c r="A744" s="172" t="s">
        <v>1568</v>
      </c>
      <c r="B744" s="176">
        <v>46058</v>
      </c>
      <c r="C744" s="172" t="s">
        <v>81</v>
      </c>
      <c r="D744" s="172" t="s">
        <v>82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46048</v>
      </c>
      <c r="K744" s="172" t="s">
        <v>85</v>
      </c>
      <c r="L744" s="172" t="s">
        <v>85</v>
      </c>
      <c r="M744" s="179">
        <v>0</v>
      </c>
      <c r="N744" s="177"/>
      <c r="O744" s="177"/>
      <c r="P744" s="180">
        <v>-4.87</v>
      </c>
    </row>
    <row r="745" spans="1:16" ht="19.5" hidden="1" customHeight="1">
      <c r="A745" s="172" t="s">
        <v>1569</v>
      </c>
      <c r="B745" s="176">
        <v>46058</v>
      </c>
      <c r="C745" s="172" t="s">
        <v>81</v>
      </c>
      <c r="D745" s="172" t="s">
        <v>82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46054</v>
      </c>
      <c r="K745" s="172" t="s">
        <v>85</v>
      </c>
      <c r="L745" s="172" t="s">
        <v>85</v>
      </c>
      <c r="M745" s="179">
        <v>0</v>
      </c>
      <c r="N745" s="177"/>
      <c r="O745" s="177"/>
      <c r="P745" s="180">
        <v>-12</v>
      </c>
    </row>
    <row r="746" spans="1:16" ht="19.5" hidden="1" customHeight="1">
      <c r="A746" s="172" t="s">
        <v>1570</v>
      </c>
      <c r="B746" s="176">
        <v>46058</v>
      </c>
      <c r="C746" s="172" t="s">
        <v>92</v>
      </c>
      <c r="D746" s="172" t="s">
        <v>24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2150</v>
      </c>
      <c r="J746" s="176">
        <v>46056</v>
      </c>
      <c r="K746" s="172" t="s">
        <v>93</v>
      </c>
      <c r="L746" s="172" t="s">
        <v>94</v>
      </c>
      <c r="M746" s="179">
        <v>0.43</v>
      </c>
      <c r="N746" s="177"/>
      <c r="O746" s="177">
        <v>41</v>
      </c>
      <c r="P746" s="180">
        <v>-145.74</v>
      </c>
    </row>
    <row r="747" spans="1:16" ht="19.5" hidden="1" customHeight="1">
      <c r="A747" s="172" t="s">
        <v>1570</v>
      </c>
      <c r="B747" s="176">
        <v>46058</v>
      </c>
      <c r="C747" s="172" t="s">
        <v>100</v>
      </c>
      <c r="D747" s="172" t="s">
        <v>101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2150</v>
      </c>
      <c r="J747" s="176">
        <v>46056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796.58</v>
      </c>
    </row>
    <row r="748" spans="1:16" ht="19.5" hidden="1" customHeight="1">
      <c r="A748" s="172" t="s">
        <v>1570</v>
      </c>
      <c r="B748" s="176">
        <v>46058</v>
      </c>
      <c r="C748" s="172" t="s">
        <v>100</v>
      </c>
      <c r="D748" s="172" t="s">
        <v>102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2150</v>
      </c>
      <c r="J748" s="176">
        <v>46056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7.97</v>
      </c>
    </row>
    <row r="749" spans="1:16" ht="19.5" hidden="1" customHeight="1">
      <c r="A749" s="172" t="s">
        <v>1570</v>
      </c>
      <c r="B749" s="176">
        <v>46058</v>
      </c>
      <c r="C749" s="172" t="s">
        <v>100</v>
      </c>
      <c r="D749" s="172" t="s">
        <v>103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2150</v>
      </c>
      <c r="J749" s="176">
        <v>46056</v>
      </c>
      <c r="K749" s="172" t="s">
        <v>93</v>
      </c>
      <c r="L749" s="172" t="s">
        <v>94</v>
      </c>
      <c r="M749" s="179">
        <v>0</v>
      </c>
      <c r="N749" s="177"/>
      <c r="O749" s="177"/>
      <c r="P749" s="180">
        <v>1345.45</v>
      </c>
    </row>
    <row r="750" spans="1:16" ht="19.5" hidden="1" customHeight="1">
      <c r="A750" s="172" t="s">
        <v>1570</v>
      </c>
      <c r="B750" s="176">
        <v>46058</v>
      </c>
      <c r="C750" s="172" t="s">
        <v>104</v>
      </c>
      <c r="D750" s="172" t="s">
        <v>105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2150</v>
      </c>
      <c r="J750" s="176">
        <v>46056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-924.5</v>
      </c>
    </row>
    <row r="751" spans="1:16" ht="19.5" hidden="1" customHeight="1">
      <c r="A751" s="172" t="s">
        <v>1570</v>
      </c>
      <c r="B751" s="176">
        <v>46058</v>
      </c>
      <c r="C751" s="172" t="s">
        <v>81</v>
      </c>
      <c r="D751" s="172" t="s">
        <v>95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2150</v>
      </c>
      <c r="J751" s="176">
        <v>46056</v>
      </c>
      <c r="K751" s="172" t="s">
        <v>93</v>
      </c>
      <c r="L751" s="172" t="s">
        <v>94</v>
      </c>
      <c r="M751" s="179">
        <v>0.43</v>
      </c>
      <c r="N751" s="177"/>
      <c r="O751" s="177"/>
      <c r="P751" s="180">
        <v>-10.57</v>
      </c>
    </row>
    <row r="752" spans="1:16" ht="19.5" hidden="1" customHeight="1">
      <c r="A752" s="172" t="s">
        <v>1571</v>
      </c>
      <c r="B752" s="176">
        <v>46058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2150</v>
      </c>
      <c r="J752" s="176">
        <v>46056</v>
      </c>
      <c r="K752" s="172" t="s">
        <v>93</v>
      </c>
      <c r="L752" s="172" t="s">
        <v>94</v>
      </c>
      <c r="M752" s="179">
        <v>0.43</v>
      </c>
      <c r="N752" s="177"/>
      <c r="O752" s="177">
        <v>41</v>
      </c>
      <c r="P752" s="180">
        <v>-130.08000000000001</v>
      </c>
    </row>
    <row r="753" spans="1:16" ht="19.5" hidden="1" customHeight="1">
      <c r="A753" s="172" t="s">
        <v>1571</v>
      </c>
      <c r="B753" s="176">
        <v>46058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2150</v>
      </c>
      <c r="J753" s="176">
        <v>46056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965.71</v>
      </c>
    </row>
    <row r="754" spans="1:16" ht="19.5" hidden="1" customHeight="1">
      <c r="A754" s="172" t="s">
        <v>1571</v>
      </c>
      <c r="B754" s="176">
        <v>46058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2150</v>
      </c>
      <c r="J754" s="176">
        <v>46056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9.66</v>
      </c>
    </row>
    <row r="755" spans="1:16" ht="19.5" hidden="1" customHeight="1">
      <c r="A755" s="172" t="s">
        <v>1571</v>
      </c>
      <c r="B755" s="176">
        <v>46058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2150</v>
      </c>
      <c r="J755" s="176">
        <v>46056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1174.6300000000001</v>
      </c>
    </row>
    <row r="756" spans="1:16" ht="19.5" hidden="1" customHeight="1">
      <c r="A756" s="172" t="s">
        <v>1571</v>
      </c>
      <c r="B756" s="176">
        <v>46058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2150</v>
      </c>
      <c r="J756" s="176">
        <v>46056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-924.5</v>
      </c>
    </row>
    <row r="757" spans="1:16" ht="19.5" hidden="1" customHeight="1">
      <c r="A757" s="172" t="s">
        <v>1571</v>
      </c>
      <c r="B757" s="176">
        <v>46058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2150</v>
      </c>
      <c r="J757" s="176">
        <v>46056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-17.399999999999999</v>
      </c>
    </row>
    <row r="758" spans="1:16" ht="19.5" hidden="1" customHeight="1">
      <c r="A758" s="172" t="s">
        <v>1572</v>
      </c>
      <c r="B758" s="176">
        <v>46058</v>
      </c>
      <c r="C758" s="172" t="s">
        <v>81</v>
      </c>
      <c r="D758" s="172" t="s">
        <v>82</v>
      </c>
      <c r="E758" s="172" t="s">
        <v>59</v>
      </c>
      <c r="F758" s="172" t="s">
        <v>1386</v>
      </c>
      <c r="G758" s="172" t="s">
        <v>84</v>
      </c>
      <c r="H758" s="177">
        <v>1</v>
      </c>
      <c r="I758" s="178">
        <v>0</v>
      </c>
      <c r="J758" s="176">
        <v>46058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-18.239999999999998</v>
      </c>
    </row>
    <row r="759" spans="1:16" ht="19.5" hidden="1" customHeight="1">
      <c r="A759" s="172" t="s">
        <v>1570</v>
      </c>
      <c r="B759" s="176">
        <v>46058</v>
      </c>
      <c r="C759" s="172" t="s">
        <v>81</v>
      </c>
      <c r="D759" s="172" t="s">
        <v>82</v>
      </c>
      <c r="E759" s="172" t="s">
        <v>53</v>
      </c>
      <c r="F759" s="172" t="s">
        <v>120</v>
      </c>
      <c r="G759" s="172" t="s">
        <v>84</v>
      </c>
      <c r="H759" s="177">
        <v>1</v>
      </c>
      <c r="I759" s="178">
        <v>0</v>
      </c>
      <c r="J759" s="176">
        <v>46056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-15.14</v>
      </c>
    </row>
    <row r="760" spans="1:16" ht="19.5" hidden="1" customHeight="1">
      <c r="A760" s="172" t="s">
        <v>1267</v>
      </c>
      <c r="B760" s="176">
        <v>46058</v>
      </c>
      <c r="C760" s="172" t="s">
        <v>352</v>
      </c>
      <c r="D760" s="172" t="s">
        <v>465</v>
      </c>
      <c r="E760" s="172" t="s">
        <v>85</v>
      </c>
      <c r="F760" s="172" t="s">
        <v>85</v>
      </c>
      <c r="G760" s="172" t="s">
        <v>85</v>
      </c>
      <c r="H760" s="177">
        <v>0</v>
      </c>
      <c r="I760" s="178">
        <v>0</v>
      </c>
      <c r="J760" s="176">
        <v>46058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-1920</v>
      </c>
    </row>
    <row r="761" spans="1:16" ht="19.5" hidden="1" customHeight="1">
      <c r="A761" s="172" t="s">
        <v>1301</v>
      </c>
      <c r="B761" s="176">
        <v>46058</v>
      </c>
      <c r="C761" s="172" t="s">
        <v>352</v>
      </c>
      <c r="D761" s="172" t="s">
        <v>465</v>
      </c>
      <c r="E761" s="172" t="s">
        <v>85</v>
      </c>
      <c r="F761" s="172" t="s">
        <v>85</v>
      </c>
      <c r="G761" s="172" t="s">
        <v>85</v>
      </c>
      <c r="H761" s="177">
        <v>0</v>
      </c>
      <c r="I761" s="178">
        <v>0</v>
      </c>
      <c r="J761" s="176">
        <v>46058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-1920</v>
      </c>
    </row>
    <row r="762" spans="1:16" ht="19.5" hidden="1" customHeight="1">
      <c r="A762" s="172" t="s">
        <v>1296</v>
      </c>
      <c r="B762" s="176">
        <v>46058</v>
      </c>
      <c r="C762" s="172" t="s">
        <v>352</v>
      </c>
      <c r="D762" s="172" t="s">
        <v>465</v>
      </c>
      <c r="E762" s="172" t="s">
        <v>85</v>
      </c>
      <c r="F762" s="172" t="s">
        <v>85</v>
      </c>
      <c r="G762" s="172" t="s">
        <v>85</v>
      </c>
      <c r="H762" s="177">
        <v>0</v>
      </c>
      <c r="I762" s="178">
        <v>0</v>
      </c>
      <c r="J762" s="176">
        <v>46058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-1920</v>
      </c>
    </row>
    <row r="763" spans="1:16" ht="19.5" hidden="1" customHeight="1">
      <c r="A763" s="172" t="s">
        <v>1294</v>
      </c>
      <c r="B763" s="176">
        <v>46058</v>
      </c>
      <c r="C763" s="172" t="s">
        <v>352</v>
      </c>
      <c r="D763" s="172" t="s">
        <v>465</v>
      </c>
      <c r="E763" s="172" t="s">
        <v>85</v>
      </c>
      <c r="F763" s="172" t="s">
        <v>85</v>
      </c>
      <c r="G763" s="172" t="s">
        <v>85</v>
      </c>
      <c r="H763" s="177">
        <v>0</v>
      </c>
      <c r="I763" s="178">
        <v>0</v>
      </c>
      <c r="J763" s="176">
        <v>46058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-1920</v>
      </c>
    </row>
    <row r="764" spans="1:16" ht="19.5" hidden="1" customHeight="1">
      <c r="A764" s="172" t="s">
        <v>1540</v>
      </c>
      <c r="B764" s="176">
        <v>46058</v>
      </c>
      <c r="C764" s="172" t="s">
        <v>352</v>
      </c>
      <c r="D764" s="172" t="s">
        <v>465</v>
      </c>
      <c r="E764" s="172" t="s">
        <v>85</v>
      </c>
      <c r="F764" s="172" t="s">
        <v>85</v>
      </c>
      <c r="G764" s="172" t="s">
        <v>85</v>
      </c>
      <c r="H764" s="177">
        <v>0</v>
      </c>
      <c r="I764" s="178">
        <v>0</v>
      </c>
      <c r="J764" s="176">
        <v>46058</v>
      </c>
      <c r="K764" s="172" t="s">
        <v>85</v>
      </c>
      <c r="L764" s="172" t="s">
        <v>85</v>
      </c>
      <c r="M764" s="179">
        <v>0</v>
      </c>
      <c r="N764" s="177"/>
      <c r="O764" s="177"/>
      <c r="P764" s="180">
        <v>-2868</v>
      </c>
    </row>
    <row r="765" spans="1:16" ht="19.5" hidden="1" customHeight="1">
      <c r="A765" s="172" t="s">
        <v>1540</v>
      </c>
      <c r="B765" s="176">
        <v>46058</v>
      </c>
      <c r="C765" s="172" t="s">
        <v>352</v>
      </c>
      <c r="D765" s="172" t="s">
        <v>1573</v>
      </c>
      <c r="E765" s="172" t="s">
        <v>85</v>
      </c>
      <c r="F765" s="172" t="s">
        <v>85</v>
      </c>
      <c r="G765" s="172" t="s">
        <v>85</v>
      </c>
      <c r="H765" s="177">
        <v>0</v>
      </c>
      <c r="I765" s="178">
        <v>0</v>
      </c>
      <c r="J765" s="176">
        <v>46058</v>
      </c>
      <c r="K765" s="172" t="s">
        <v>85</v>
      </c>
      <c r="L765" s="172" t="s">
        <v>85</v>
      </c>
      <c r="M765" s="179">
        <v>0</v>
      </c>
      <c r="N765" s="177"/>
      <c r="O765" s="177"/>
      <c r="P765" s="180">
        <v>-20</v>
      </c>
    </row>
    <row r="766" spans="1:16" ht="19.5" hidden="1" customHeight="1">
      <c r="A766" s="172" t="s">
        <v>1276</v>
      </c>
      <c r="B766" s="176">
        <v>46058</v>
      </c>
      <c r="C766" s="172" t="s">
        <v>352</v>
      </c>
      <c r="D766" s="172" t="s">
        <v>465</v>
      </c>
      <c r="E766" s="172" t="s">
        <v>85</v>
      </c>
      <c r="F766" s="172" t="s">
        <v>85</v>
      </c>
      <c r="G766" s="172" t="s">
        <v>85</v>
      </c>
      <c r="H766" s="177">
        <v>0</v>
      </c>
      <c r="I766" s="178">
        <v>0</v>
      </c>
      <c r="J766" s="176">
        <v>46058</v>
      </c>
      <c r="K766" s="172" t="s">
        <v>85</v>
      </c>
      <c r="L766" s="172" t="s">
        <v>85</v>
      </c>
      <c r="M766" s="179">
        <v>0</v>
      </c>
      <c r="N766" s="177"/>
      <c r="O766" s="177"/>
      <c r="P766" s="180">
        <v>-1920</v>
      </c>
    </row>
    <row r="767" spans="1:16" ht="19.5" hidden="1" customHeight="1">
      <c r="A767" s="172" t="s">
        <v>1574</v>
      </c>
      <c r="B767" s="176">
        <v>46058</v>
      </c>
      <c r="C767" s="172" t="s">
        <v>92</v>
      </c>
      <c r="D767" s="172" t="s">
        <v>24</v>
      </c>
      <c r="E767" s="172" t="s">
        <v>52</v>
      </c>
      <c r="F767" s="172" t="s">
        <v>90</v>
      </c>
      <c r="G767" s="172" t="s">
        <v>84</v>
      </c>
      <c r="H767" s="177">
        <v>1</v>
      </c>
      <c r="I767" s="178">
        <v>2150</v>
      </c>
      <c r="J767" s="176">
        <v>46056</v>
      </c>
      <c r="K767" s="172" t="s">
        <v>93</v>
      </c>
      <c r="L767" s="172" t="s">
        <v>94</v>
      </c>
      <c r="M767" s="179">
        <v>0.43</v>
      </c>
      <c r="N767" s="177"/>
      <c r="O767" s="177">
        <v>41</v>
      </c>
      <c r="P767" s="180">
        <v>-145.74</v>
      </c>
    </row>
    <row r="768" spans="1:16" ht="19.5" hidden="1" customHeight="1">
      <c r="A768" s="172" t="s">
        <v>1574</v>
      </c>
      <c r="B768" s="176">
        <v>46058</v>
      </c>
      <c r="C768" s="172" t="s">
        <v>100</v>
      </c>
      <c r="D768" s="172" t="s">
        <v>101</v>
      </c>
      <c r="E768" s="172" t="s">
        <v>52</v>
      </c>
      <c r="F768" s="172" t="s">
        <v>90</v>
      </c>
      <c r="G768" s="172" t="s">
        <v>84</v>
      </c>
      <c r="H768" s="177">
        <v>1</v>
      </c>
      <c r="I768" s="178">
        <v>2150</v>
      </c>
      <c r="J768" s="176">
        <v>46056</v>
      </c>
      <c r="K768" s="172" t="s">
        <v>93</v>
      </c>
      <c r="L768" s="172" t="s">
        <v>94</v>
      </c>
      <c r="M768" s="179">
        <v>0</v>
      </c>
      <c r="N768" s="177"/>
      <c r="O768" s="177"/>
      <c r="P768" s="180">
        <v>787.62</v>
      </c>
    </row>
    <row r="769" spans="1:16" ht="19.5" hidden="1" customHeight="1">
      <c r="A769" s="172" t="s">
        <v>1574</v>
      </c>
      <c r="B769" s="176">
        <v>46058</v>
      </c>
      <c r="C769" s="172" t="s">
        <v>100</v>
      </c>
      <c r="D769" s="172" t="s">
        <v>102</v>
      </c>
      <c r="E769" s="172" t="s">
        <v>52</v>
      </c>
      <c r="F769" s="172" t="s">
        <v>90</v>
      </c>
      <c r="G769" s="172" t="s">
        <v>84</v>
      </c>
      <c r="H769" s="177">
        <v>1</v>
      </c>
      <c r="I769" s="178">
        <v>2150</v>
      </c>
      <c r="J769" s="176">
        <v>46056</v>
      </c>
      <c r="K769" s="172" t="s">
        <v>93</v>
      </c>
      <c r="L769" s="172" t="s">
        <v>94</v>
      </c>
      <c r="M769" s="179">
        <v>0</v>
      </c>
      <c r="N769" s="177"/>
      <c r="O769" s="177"/>
      <c r="P769" s="180">
        <v>7.88</v>
      </c>
    </row>
    <row r="770" spans="1:16" ht="19.5" hidden="1" customHeight="1">
      <c r="A770" s="172" t="s">
        <v>1574</v>
      </c>
      <c r="B770" s="176">
        <v>46058</v>
      </c>
      <c r="C770" s="172" t="s">
        <v>100</v>
      </c>
      <c r="D770" s="172" t="s">
        <v>103</v>
      </c>
      <c r="E770" s="172" t="s">
        <v>52</v>
      </c>
      <c r="F770" s="172" t="s">
        <v>90</v>
      </c>
      <c r="G770" s="172" t="s">
        <v>84</v>
      </c>
      <c r="H770" s="177">
        <v>1</v>
      </c>
      <c r="I770" s="178">
        <v>2150</v>
      </c>
      <c r="J770" s="176">
        <v>46056</v>
      </c>
      <c r="K770" s="172" t="s">
        <v>93</v>
      </c>
      <c r="L770" s="172" t="s">
        <v>94</v>
      </c>
      <c r="M770" s="179">
        <v>0</v>
      </c>
      <c r="N770" s="177"/>
      <c r="O770" s="177"/>
      <c r="P770" s="180">
        <v>1354.5</v>
      </c>
    </row>
    <row r="771" spans="1:16" ht="19.5" hidden="1" customHeight="1">
      <c r="A771" s="172" t="s">
        <v>1574</v>
      </c>
      <c r="B771" s="176">
        <v>46058</v>
      </c>
      <c r="C771" s="172" t="s">
        <v>104</v>
      </c>
      <c r="D771" s="172" t="s">
        <v>105</v>
      </c>
      <c r="E771" s="172" t="s">
        <v>52</v>
      </c>
      <c r="F771" s="172" t="s">
        <v>90</v>
      </c>
      <c r="G771" s="172" t="s">
        <v>84</v>
      </c>
      <c r="H771" s="177">
        <v>1</v>
      </c>
      <c r="I771" s="178">
        <v>2150</v>
      </c>
      <c r="J771" s="176">
        <v>46056</v>
      </c>
      <c r="K771" s="172" t="s">
        <v>93</v>
      </c>
      <c r="L771" s="172" t="s">
        <v>94</v>
      </c>
      <c r="M771" s="179">
        <v>0.43</v>
      </c>
      <c r="N771" s="177"/>
      <c r="O771" s="177"/>
      <c r="P771" s="180">
        <v>-924.5</v>
      </c>
    </row>
    <row r="772" spans="1:16" ht="19.5" hidden="1" customHeight="1">
      <c r="A772" s="172" t="s">
        <v>1574</v>
      </c>
      <c r="B772" s="176">
        <v>46058</v>
      </c>
      <c r="C772" s="172" t="s">
        <v>81</v>
      </c>
      <c r="D772" s="172" t="s">
        <v>95</v>
      </c>
      <c r="E772" s="172" t="s">
        <v>52</v>
      </c>
      <c r="F772" s="172" t="s">
        <v>90</v>
      </c>
      <c r="G772" s="172" t="s">
        <v>84</v>
      </c>
      <c r="H772" s="177">
        <v>1</v>
      </c>
      <c r="I772" s="178">
        <v>2150</v>
      </c>
      <c r="J772" s="176">
        <v>46056</v>
      </c>
      <c r="K772" s="172" t="s">
        <v>93</v>
      </c>
      <c r="L772" s="172" t="s">
        <v>94</v>
      </c>
      <c r="M772" s="179">
        <v>0.43</v>
      </c>
      <c r="N772" s="177"/>
      <c r="O772" s="177"/>
      <c r="P772" s="180">
        <v>-14.05</v>
      </c>
    </row>
    <row r="773" spans="1:16" ht="19.5" hidden="1" customHeight="1">
      <c r="A773" s="172" t="s">
        <v>1575</v>
      </c>
      <c r="B773" s="176">
        <v>46058</v>
      </c>
      <c r="C773" s="172" t="s">
        <v>92</v>
      </c>
      <c r="D773" s="172" t="s">
        <v>24</v>
      </c>
      <c r="E773" s="172" t="s">
        <v>55</v>
      </c>
      <c r="F773" s="172" t="s">
        <v>1272</v>
      </c>
      <c r="G773" s="172" t="s">
        <v>84</v>
      </c>
      <c r="H773" s="177">
        <v>1</v>
      </c>
      <c r="I773" s="178">
        <v>0</v>
      </c>
      <c r="J773" s="176">
        <v>46055</v>
      </c>
      <c r="K773" s="172" t="s">
        <v>93</v>
      </c>
      <c r="L773" s="172" t="s">
        <v>94</v>
      </c>
      <c r="M773" s="179">
        <v>0</v>
      </c>
      <c r="N773" s="177"/>
      <c r="O773" s="177">
        <v>41</v>
      </c>
      <c r="P773" s="180">
        <v>-56.94</v>
      </c>
    </row>
    <row r="774" spans="1:16" ht="19.5" hidden="1" customHeight="1">
      <c r="A774" s="172" t="s">
        <v>1575</v>
      </c>
      <c r="B774" s="176">
        <v>46058</v>
      </c>
      <c r="C774" s="172" t="s">
        <v>92</v>
      </c>
      <c r="D774" s="172" t="s">
        <v>96</v>
      </c>
      <c r="E774" s="172" t="s">
        <v>55</v>
      </c>
      <c r="F774" s="172" t="s">
        <v>1272</v>
      </c>
      <c r="G774" s="172" t="s">
        <v>84</v>
      </c>
      <c r="H774" s="177">
        <v>1</v>
      </c>
      <c r="I774" s="178">
        <v>0</v>
      </c>
      <c r="J774" s="176">
        <v>46055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0</v>
      </c>
    </row>
    <row r="775" spans="1:16" ht="19.5" hidden="1" customHeight="1">
      <c r="A775" s="172" t="s">
        <v>1575</v>
      </c>
      <c r="B775" s="176">
        <v>46058</v>
      </c>
      <c r="C775" s="172" t="s">
        <v>92</v>
      </c>
      <c r="D775" s="172" t="s">
        <v>97</v>
      </c>
      <c r="E775" s="172" t="s">
        <v>55</v>
      </c>
      <c r="F775" s="172" t="s">
        <v>1272</v>
      </c>
      <c r="G775" s="172" t="s">
        <v>84</v>
      </c>
      <c r="H775" s="177">
        <v>1</v>
      </c>
      <c r="I775" s="178">
        <v>0</v>
      </c>
      <c r="J775" s="176">
        <v>46055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-56.94</v>
      </c>
    </row>
    <row r="776" spans="1:16" ht="19.5" hidden="1" customHeight="1">
      <c r="A776" s="172" t="s">
        <v>1576</v>
      </c>
      <c r="B776" s="176">
        <v>46058</v>
      </c>
      <c r="C776" s="172" t="s">
        <v>92</v>
      </c>
      <c r="D776" s="172" t="s">
        <v>24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1812</v>
      </c>
      <c r="J776" s="176">
        <v>46051</v>
      </c>
      <c r="K776" s="172" t="s">
        <v>93</v>
      </c>
      <c r="L776" s="172" t="s">
        <v>94</v>
      </c>
      <c r="M776" s="179">
        <v>0.43</v>
      </c>
      <c r="N776" s="177"/>
      <c r="O776" s="177">
        <v>44</v>
      </c>
      <c r="P776" s="180">
        <v>-148.36000000000001</v>
      </c>
    </row>
    <row r="777" spans="1:16" ht="19.5" hidden="1" customHeight="1">
      <c r="A777" s="172" t="s">
        <v>1576</v>
      </c>
      <c r="B777" s="176">
        <v>46058</v>
      </c>
      <c r="C777" s="172" t="s">
        <v>100</v>
      </c>
      <c r="D777" s="172" t="s">
        <v>101</v>
      </c>
      <c r="E777" s="172" t="s">
        <v>53</v>
      </c>
      <c r="F777" s="172" t="s">
        <v>120</v>
      </c>
      <c r="G777" s="172" t="s">
        <v>84</v>
      </c>
      <c r="H777" s="177">
        <v>1</v>
      </c>
      <c r="I777" s="178">
        <v>1812</v>
      </c>
      <c r="J777" s="176">
        <v>46051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630.83000000000004</v>
      </c>
    </row>
    <row r="778" spans="1:16" ht="19.5" hidden="1" customHeight="1">
      <c r="A778" s="172" t="s">
        <v>1576</v>
      </c>
      <c r="B778" s="176">
        <v>46058</v>
      </c>
      <c r="C778" s="172" t="s">
        <v>100</v>
      </c>
      <c r="D778" s="172" t="s">
        <v>102</v>
      </c>
      <c r="E778" s="172" t="s">
        <v>53</v>
      </c>
      <c r="F778" s="172" t="s">
        <v>120</v>
      </c>
      <c r="G778" s="172" t="s">
        <v>84</v>
      </c>
      <c r="H778" s="177">
        <v>1</v>
      </c>
      <c r="I778" s="178">
        <v>1812</v>
      </c>
      <c r="J778" s="176">
        <v>46051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6.31</v>
      </c>
    </row>
    <row r="779" spans="1:16" ht="19.5" hidden="1" customHeight="1">
      <c r="A779" s="172" t="s">
        <v>1576</v>
      </c>
      <c r="B779" s="176">
        <v>46058</v>
      </c>
      <c r="C779" s="172" t="s">
        <v>100</v>
      </c>
      <c r="D779" s="172" t="s">
        <v>103</v>
      </c>
      <c r="E779" s="172" t="s">
        <v>53</v>
      </c>
      <c r="F779" s="172" t="s">
        <v>120</v>
      </c>
      <c r="G779" s="172" t="s">
        <v>84</v>
      </c>
      <c r="H779" s="177">
        <v>1</v>
      </c>
      <c r="I779" s="178">
        <v>1812</v>
      </c>
      <c r="J779" s="176">
        <v>46051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1174.8599999999999</v>
      </c>
    </row>
    <row r="780" spans="1:16" ht="19.5" hidden="1" customHeight="1">
      <c r="A780" s="172" t="s">
        <v>1576</v>
      </c>
      <c r="B780" s="176">
        <v>46058</v>
      </c>
      <c r="C780" s="172" t="s">
        <v>104</v>
      </c>
      <c r="D780" s="172" t="s">
        <v>105</v>
      </c>
      <c r="E780" s="172" t="s">
        <v>53</v>
      </c>
      <c r="F780" s="172" t="s">
        <v>120</v>
      </c>
      <c r="G780" s="172" t="s">
        <v>84</v>
      </c>
      <c r="H780" s="177">
        <v>1</v>
      </c>
      <c r="I780" s="178">
        <v>1812</v>
      </c>
      <c r="J780" s="176">
        <v>46051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-779.16</v>
      </c>
    </row>
    <row r="781" spans="1:16" ht="19.5" hidden="1" customHeight="1">
      <c r="A781" s="172" t="s">
        <v>1576</v>
      </c>
      <c r="B781" s="176">
        <v>46058</v>
      </c>
      <c r="C781" s="172" t="s">
        <v>81</v>
      </c>
      <c r="D781" s="172" t="s">
        <v>95</v>
      </c>
      <c r="E781" s="172" t="s">
        <v>53</v>
      </c>
      <c r="F781" s="172" t="s">
        <v>120</v>
      </c>
      <c r="G781" s="172" t="s">
        <v>84</v>
      </c>
      <c r="H781" s="177">
        <v>1</v>
      </c>
      <c r="I781" s="178">
        <v>1812</v>
      </c>
      <c r="J781" s="176">
        <v>46051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-11.46</v>
      </c>
    </row>
    <row r="782" spans="1:16" ht="19.5" hidden="1" customHeight="1">
      <c r="A782" s="172" t="s">
        <v>1529</v>
      </c>
      <c r="B782" s="176">
        <v>46058</v>
      </c>
      <c r="C782" s="172" t="s">
        <v>166</v>
      </c>
      <c r="D782" s="172" t="s">
        <v>167</v>
      </c>
      <c r="E782" s="172" t="s">
        <v>59</v>
      </c>
      <c r="F782" s="172" t="s">
        <v>1386</v>
      </c>
      <c r="G782" s="172" t="s">
        <v>84</v>
      </c>
      <c r="H782" s="177">
        <v>1</v>
      </c>
      <c r="I782" s="178">
        <v>-2000</v>
      </c>
      <c r="J782" s="176">
        <v>46056</v>
      </c>
      <c r="K782" s="172" t="s">
        <v>93</v>
      </c>
      <c r="L782" s="172" t="s">
        <v>94</v>
      </c>
      <c r="M782" s="179">
        <v>0</v>
      </c>
      <c r="N782" s="177"/>
      <c r="O782" s="177"/>
      <c r="P782" s="180">
        <v>-937.01</v>
      </c>
    </row>
    <row r="783" spans="1:16" ht="19.5" hidden="1" customHeight="1">
      <c r="A783" s="172" t="s">
        <v>1529</v>
      </c>
      <c r="B783" s="176">
        <v>46058</v>
      </c>
      <c r="C783" s="172" t="s">
        <v>166</v>
      </c>
      <c r="D783" s="172" t="s">
        <v>102</v>
      </c>
      <c r="E783" s="172" t="s">
        <v>59</v>
      </c>
      <c r="F783" s="172" t="s">
        <v>1386</v>
      </c>
      <c r="G783" s="172" t="s">
        <v>84</v>
      </c>
      <c r="H783" s="177">
        <v>1</v>
      </c>
      <c r="I783" s="178">
        <v>-2000</v>
      </c>
      <c r="J783" s="176">
        <v>46056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-9.3699999999999992</v>
      </c>
    </row>
    <row r="784" spans="1:16" ht="19.5" hidden="1" customHeight="1">
      <c r="A784" s="172" t="s">
        <v>1529</v>
      </c>
      <c r="B784" s="176">
        <v>46058</v>
      </c>
      <c r="C784" s="172" t="s">
        <v>166</v>
      </c>
      <c r="D784" s="172" t="s">
        <v>103</v>
      </c>
      <c r="E784" s="172" t="s">
        <v>59</v>
      </c>
      <c r="F784" s="172" t="s">
        <v>1386</v>
      </c>
      <c r="G784" s="172" t="s">
        <v>84</v>
      </c>
      <c r="H784" s="177">
        <v>1</v>
      </c>
      <c r="I784" s="178">
        <v>-2000</v>
      </c>
      <c r="J784" s="176">
        <v>46056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-1053.6199999999999</v>
      </c>
    </row>
    <row r="785" spans="1:16" ht="19.5" hidden="1" customHeight="1">
      <c r="A785" s="172" t="s">
        <v>1529</v>
      </c>
      <c r="B785" s="176">
        <v>46058</v>
      </c>
      <c r="C785" s="172" t="s">
        <v>104</v>
      </c>
      <c r="D785" s="172" t="s">
        <v>168</v>
      </c>
      <c r="E785" s="172" t="s">
        <v>59</v>
      </c>
      <c r="F785" s="172" t="s">
        <v>1386</v>
      </c>
      <c r="G785" s="172" t="s">
        <v>84</v>
      </c>
      <c r="H785" s="177">
        <v>1</v>
      </c>
      <c r="I785" s="178">
        <v>-2000</v>
      </c>
      <c r="J785" s="176">
        <v>46056</v>
      </c>
      <c r="K785" s="172" t="s">
        <v>93</v>
      </c>
      <c r="L785" s="172" t="s">
        <v>94</v>
      </c>
      <c r="M785" s="179">
        <v>0.43</v>
      </c>
      <c r="N785" s="177"/>
      <c r="O785" s="177"/>
      <c r="P785" s="180">
        <v>860</v>
      </c>
    </row>
    <row r="786" spans="1:16" ht="19.5" hidden="1" customHeight="1">
      <c r="A786" s="172" t="s">
        <v>1576</v>
      </c>
      <c r="B786" s="176">
        <v>46058</v>
      </c>
      <c r="C786" s="172" t="s">
        <v>81</v>
      </c>
      <c r="D786" s="172" t="s">
        <v>82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0</v>
      </c>
      <c r="J786" s="176">
        <v>46051</v>
      </c>
      <c r="K786" s="172" t="s">
        <v>85</v>
      </c>
      <c r="L786" s="172" t="s">
        <v>85</v>
      </c>
      <c r="M786" s="179">
        <v>0</v>
      </c>
      <c r="N786" s="177"/>
      <c r="O786" s="177"/>
      <c r="P786" s="180">
        <v>-11.99</v>
      </c>
    </row>
    <row r="787" spans="1:16" ht="19.5" hidden="1" customHeight="1">
      <c r="A787" s="172" t="s">
        <v>1463</v>
      </c>
      <c r="B787" s="176">
        <v>46058</v>
      </c>
      <c r="C787" s="172" t="s">
        <v>81</v>
      </c>
      <c r="D787" s="172" t="s">
        <v>82</v>
      </c>
      <c r="E787" s="172" t="s">
        <v>59</v>
      </c>
      <c r="F787" s="172" t="s">
        <v>1386</v>
      </c>
      <c r="G787" s="172" t="s">
        <v>84</v>
      </c>
      <c r="H787" s="177">
        <v>1</v>
      </c>
      <c r="I787" s="178">
        <v>0</v>
      </c>
      <c r="J787" s="176">
        <v>46056</v>
      </c>
      <c r="K787" s="172" t="s">
        <v>85</v>
      </c>
      <c r="L787" s="172" t="s">
        <v>85</v>
      </c>
      <c r="M787" s="179">
        <v>0</v>
      </c>
      <c r="N787" s="177"/>
      <c r="O787" s="177"/>
      <c r="P787" s="180">
        <v>17.8</v>
      </c>
    </row>
    <row r="788" spans="1:16" ht="19.5" hidden="1" customHeight="1">
      <c r="A788" s="172" t="s">
        <v>1437</v>
      </c>
      <c r="B788" s="176">
        <v>46058</v>
      </c>
      <c r="C788" s="172" t="s">
        <v>81</v>
      </c>
      <c r="D788" s="172" t="s">
        <v>82</v>
      </c>
      <c r="E788" s="172" t="s">
        <v>39</v>
      </c>
      <c r="F788" s="172" t="s">
        <v>117</v>
      </c>
      <c r="G788" s="172" t="s">
        <v>84</v>
      </c>
      <c r="H788" s="177">
        <v>1</v>
      </c>
      <c r="I788" s="178">
        <v>0</v>
      </c>
      <c r="J788" s="176">
        <v>46055</v>
      </c>
      <c r="K788" s="172" t="s">
        <v>85</v>
      </c>
      <c r="L788" s="172" t="s">
        <v>85</v>
      </c>
      <c r="M788" s="179">
        <v>0</v>
      </c>
      <c r="N788" s="177"/>
      <c r="O788" s="177"/>
      <c r="P788" s="180">
        <v>23.16</v>
      </c>
    </row>
    <row r="789" spans="1:16" ht="19.5" hidden="1" customHeight="1">
      <c r="A789" s="172" t="s">
        <v>1577</v>
      </c>
      <c r="B789" s="176">
        <v>46058</v>
      </c>
      <c r="C789" s="172" t="s">
        <v>92</v>
      </c>
      <c r="D789" s="172" t="s">
        <v>24</v>
      </c>
      <c r="E789" s="172" t="s">
        <v>60</v>
      </c>
      <c r="F789" s="172" t="s">
        <v>1426</v>
      </c>
      <c r="G789" s="172" t="s">
        <v>84</v>
      </c>
      <c r="H789" s="177">
        <v>1</v>
      </c>
      <c r="I789" s="178">
        <v>2000</v>
      </c>
      <c r="J789" s="176">
        <v>46057</v>
      </c>
      <c r="K789" s="172" t="s">
        <v>93</v>
      </c>
      <c r="L789" s="172" t="s">
        <v>94</v>
      </c>
      <c r="M789" s="179">
        <v>0.43</v>
      </c>
      <c r="N789" s="177"/>
      <c r="O789" s="177">
        <v>40</v>
      </c>
      <c r="P789" s="180">
        <v>-136.97999999999999</v>
      </c>
    </row>
    <row r="790" spans="1:16" ht="19.5" hidden="1" customHeight="1">
      <c r="A790" s="172" t="s">
        <v>1577</v>
      </c>
      <c r="B790" s="176">
        <v>46058</v>
      </c>
      <c r="C790" s="172" t="s">
        <v>100</v>
      </c>
      <c r="D790" s="172" t="s">
        <v>101</v>
      </c>
      <c r="E790" s="172" t="s">
        <v>60</v>
      </c>
      <c r="F790" s="172" t="s">
        <v>1426</v>
      </c>
      <c r="G790" s="172" t="s">
        <v>84</v>
      </c>
      <c r="H790" s="177">
        <v>1</v>
      </c>
      <c r="I790" s="178">
        <v>2000</v>
      </c>
      <c r="J790" s="176">
        <v>46057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745.96</v>
      </c>
    </row>
    <row r="791" spans="1:16" ht="19.5" hidden="1" customHeight="1">
      <c r="A791" s="172" t="s">
        <v>1577</v>
      </c>
      <c r="B791" s="176">
        <v>46058</v>
      </c>
      <c r="C791" s="172" t="s">
        <v>100</v>
      </c>
      <c r="D791" s="172" t="s">
        <v>102</v>
      </c>
      <c r="E791" s="172" t="s">
        <v>60</v>
      </c>
      <c r="F791" s="172" t="s">
        <v>1426</v>
      </c>
      <c r="G791" s="172" t="s">
        <v>84</v>
      </c>
      <c r="H791" s="177">
        <v>1</v>
      </c>
      <c r="I791" s="178">
        <v>2000</v>
      </c>
      <c r="J791" s="176">
        <v>46057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7.46</v>
      </c>
    </row>
    <row r="792" spans="1:16" ht="19.5" hidden="1" customHeight="1">
      <c r="A792" s="172" t="s">
        <v>1577</v>
      </c>
      <c r="B792" s="176">
        <v>46058</v>
      </c>
      <c r="C792" s="172" t="s">
        <v>100</v>
      </c>
      <c r="D792" s="172" t="s">
        <v>103</v>
      </c>
      <c r="E792" s="172" t="s">
        <v>60</v>
      </c>
      <c r="F792" s="172" t="s">
        <v>1426</v>
      </c>
      <c r="G792" s="172" t="s">
        <v>84</v>
      </c>
      <c r="H792" s="177">
        <v>1</v>
      </c>
      <c r="I792" s="178">
        <v>2000</v>
      </c>
      <c r="J792" s="176">
        <v>46057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1246.58</v>
      </c>
    </row>
    <row r="793" spans="1:16" ht="19.5" hidden="1" customHeight="1">
      <c r="A793" s="172" t="s">
        <v>1577</v>
      </c>
      <c r="B793" s="176">
        <v>46058</v>
      </c>
      <c r="C793" s="172" t="s">
        <v>104</v>
      </c>
      <c r="D793" s="172" t="s">
        <v>105</v>
      </c>
      <c r="E793" s="172" t="s">
        <v>60</v>
      </c>
      <c r="F793" s="172" t="s">
        <v>1426</v>
      </c>
      <c r="G793" s="172" t="s">
        <v>84</v>
      </c>
      <c r="H793" s="177">
        <v>1</v>
      </c>
      <c r="I793" s="178">
        <v>2000</v>
      </c>
      <c r="J793" s="176">
        <v>46057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-860</v>
      </c>
    </row>
    <row r="794" spans="1:16" ht="19.5" hidden="1" customHeight="1">
      <c r="A794" s="172" t="s">
        <v>1577</v>
      </c>
      <c r="B794" s="176">
        <v>46058</v>
      </c>
      <c r="C794" s="172" t="s">
        <v>81</v>
      </c>
      <c r="D794" s="172" t="s">
        <v>95</v>
      </c>
      <c r="E794" s="172" t="s">
        <v>60</v>
      </c>
      <c r="F794" s="172" t="s">
        <v>1426</v>
      </c>
      <c r="G794" s="172" t="s">
        <v>84</v>
      </c>
      <c r="H794" s="177">
        <v>1</v>
      </c>
      <c r="I794" s="178">
        <v>2000</v>
      </c>
      <c r="J794" s="176">
        <v>46057</v>
      </c>
      <c r="K794" s="172" t="s">
        <v>93</v>
      </c>
      <c r="L794" s="172" t="s">
        <v>94</v>
      </c>
      <c r="M794" s="179">
        <v>0.43</v>
      </c>
      <c r="N794" s="177"/>
      <c r="O794" s="177"/>
      <c r="P794" s="180">
        <v>-9.83</v>
      </c>
    </row>
    <row r="795" spans="1:16" ht="19.5" hidden="1" customHeight="1">
      <c r="A795" s="172" t="s">
        <v>1373</v>
      </c>
      <c r="B795" s="176">
        <v>46058</v>
      </c>
      <c r="C795" s="172" t="s">
        <v>166</v>
      </c>
      <c r="D795" s="172" t="s">
        <v>167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-1800</v>
      </c>
      <c r="J795" s="176">
        <v>46045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-628.57000000000005</v>
      </c>
    </row>
    <row r="796" spans="1:16" ht="19.5" hidden="1" customHeight="1">
      <c r="A796" s="172" t="s">
        <v>1373</v>
      </c>
      <c r="B796" s="176">
        <v>46058</v>
      </c>
      <c r="C796" s="172" t="s">
        <v>166</v>
      </c>
      <c r="D796" s="172" t="s">
        <v>102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-1800</v>
      </c>
      <c r="J796" s="176">
        <v>46045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-6.29</v>
      </c>
    </row>
    <row r="797" spans="1:16" ht="19.5" hidden="1" customHeight="1">
      <c r="A797" s="172" t="s">
        <v>1373</v>
      </c>
      <c r="B797" s="176">
        <v>46058</v>
      </c>
      <c r="C797" s="172" t="s">
        <v>166</v>
      </c>
      <c r="D797" s="172" t="s">
        <v>103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-1800</v>
      </c>
      <c r="J797" s="176">
        <v>46045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-1165.1400000000001</v>
      </c>
    </row>
    <row r="798" spans="1:16" ht="19.5" hidden="1" customHeight="1">
      <c r="A798" s="172" t="s">
        <v>1373</v>
      </c>
      <c r="B798" s="176">
        <v>46058</v>
      </c>
      <c r="C798" s="172" t="s">
        <v>104</v>
      </c>
      <c r="D798" s="172" t="s">
        <v>168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-1800</v>
      </c>
      <c r="J798" s="176">
        <v>46045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774</v>
      </c>
    </row>
    <row r="799" spans="1:16" ht="19.5" hidden="1" customHeight="1">
      <c r="A799" s="172" t="s">
        <v>1578</v>
      </c>
      <c r="B799" s="176">
        <v>46058</v>
      </c>
      <c r="C799" s="172" t="s">
        <v>92</v>
      </c>
      <c r="D799" s="172" t="s">
        <v>24</v>
      </c>
      <c r="E799" s="172" t="s">
        <v>53</v>
      </c>
      <c r="F799" s="172" t="s">
        <v>120</v>
      </c>
      <c r="G799" s="172" t="s">
        <v>84</v>
      </c>
      <c r="H799" s="177">
        <v>1</v>
      </c>
      <c r="I799" s="178">
        <v>2150</v>
      </c>
      <c r="J799" s="176">
        <v>46056</v>
      </c>
      <c r="K799" s="172" t="s">
        <v>93</v>
      </c>
      <c r="L799" s="172" t="s">
        <v>94</v>
      </c>
      <c r="M799" s="179">
        <v>0.43</v>
      </c>
      <c r="N799" s="177"/>
      <c r="O799" s="177">
        <v>41</v>
      </c>
      <c r="P799" s="180">
        <v>-145.74</v>
      </c>
    </row>
    <row r="800" spans="1:16" ht="19.5" hidden="1" customHeight="1">
      <c r="A800" s="172" t="s">
        <v>1578</v>
      </c>
      <c r="B800" s="176">
        <v>46058</v>
      </c>
      <c r="C800" s="172" t="s">
        <v>100</v>
      </c>
      <c r="D800" s="172" t="s">
        <v>101</v>
      </c>
      <c r="E800" s="172" t="s">
        <v>53</v>
      </c>
      <c r="F800" s="172" t="s">
        <v>120</v>
      </c>
      <c r="G800" s="172" t="s">
        <v>84</v>
      </c>
      <c r="H800" s="177">
        <v>1</v>
      </c>
      <c r="I800" s="178">
        <v>2150</v>
      </c>
      <c r="J800" s="176">
        <v>46056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922.05</v>
      </c>
    </row>
    <row r="801" spans="1:16" ht="19.5" hidden="1" customHeight="1">
      <c r="A801" s="172" t="s">
        <v>1578</v>
      </c>
      <c r="B801" s="176">
        <v>46058</v>
      </c>
      <c r="C801" s="172" t="s">
        <v>100</v>
      </c>
      <c r="D801" s="172" t="s">
        <v>102</v>
      </c>
      <c r="E801" s="172" t="s">
        <v>53</v>
      </c>
      <c r="F801" s="172" t="s">
        <v>120</v>
      </c>
      <c r="G801" s="172" t="s">
        <v>84</v>
      </c>
      <c r="H801" s="177">
        <v>1</v>
      </c>
      <c r="I801" s="178">
        <v>2150</v>
      </c>
      <c r="J801" s="176">
        <v>46056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0</v>
      </c>
    </row>
    <row r="802" spans="1:16" ht="19.5" hidden="1" customHeight="1">
      <c r="A802" s="172" t="s">
        <v>1578</v>
      </c>
      <c r="B802" s="176">
        <v>46058</v>
      </c>
      <c r="C802" s="172" t="s">
        <v>100</v>
      </c>
      <c r="D802" s="172" t="s">
        <v>103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2150</v>
      </c>
      <c r="J802" s="176">
        <v>46056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1227.95</v>
      </c>
    </row>
    <row r="803" spans="1:16" ht="19.5" hidden="1" customHeight="1">
      <c r="A803" s="172" t="s">
        <v>1578</v>
      </c>
      <c r="B803" s="176">
        <v>46058</v>
      </c>
      <c r="C803" s="172" t="s">
        <v>104</v>
      </c>
      <c r="D803" s="172" t="s">
        <v>105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2150</v>
      </c>
      <c r="J803" s="176">
        <v>46056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-924.5</v>
      </c>
    </row>
    <row r="804" spans="1:16" ht="19.5" hidden="1" customHeight="1">
      <c r="A804" s="172" t="s">
        <v>1578</v>
      </c>
      <c r="B804" s="176">
        <v>46058</v>
      </c>
      <c r="C804" s="172" t="s">
        <v>81</v>
      </c>
      <c r="D804" s="172" t="s">
        <v>95</v>
      </c>
      <c r="E804" s="172" t="s">
        <v>53</v>
      </c>
      <c r="F804" s="172" t="s">
        <v>120</v>
      </c>
      <c r="G804" s="172" t="s">
        <v>84</v>
      </c>
      <c r="H804" s="177">
        <v>1</v>
      </c>
      <c r="I804" s="178">
        <v>2150</v>
      </c>
      <c r="J804" s="176">
        <v>46056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-19.12</v>
      </c>
    </row>
    <row r="805" spans="1:16" ht="19.5" hidden="1" customHeight="1">
      <c r="A805" s="172" t="s">
        <v>1577</v>
      </c>
      <c r="B805" s="176">
        <v>46058</v>
      </c>
      <c r="C805" s="172" t="s">
        <v>81</v>
      </c>
      <c r="D805" s="172" t="s">
        <v>82</v>
      </c>
      <c r="E805" s="172" t="s">
        <v>60</v>
      </c>
      <c r="F805" s="172" t="s">
        <v>1426</v>
      </c>
      <c r="G805" s="172" t="s">
        <v>84</v>
      </c>
      <c r="H805" s="177">
        <v>1</v>
      </c>
      <c r="I805" s="178">
        <v>0</v>
      </c>
      <c r="J805" s="176">
        <v>46057</v>
      </c>
      <c r="K805" s="172" t="s">
        <v>85</v>
      </c>
      <c r="L805" s="172" t="s">
        <v>85</v>
      </c>
      <c r="M805" s="179">
        <v>0</v>
      </c>
      <c r="N805" s="177"/>
      <c r="O805" s="177"/>
      <c r="P805" s="180">
        <v>-14.17</v>
      </c>
    </row>
    <row r="806" spans="1:16" ht="19.5" hidden="1" customHeight="1">
      <c r="A806" s="172" t="s">
        <v>1373</v>
      </c>
      <c r="B806" s="176">
        <v>46058</v>
      </c>
      <c r="C806" s="172" t="s">
        <v>81</v>
      </c>
      <c r="D806" s="172" t="s">
        <v>82</v>
      </c>
      <c r="E806" s="172" t="s">
        <v>52</v>
      </c>
      <c r="F806" s="172" t="s">
        <v>90</v>
      </c>
      <c r="G806" s="172" t="s">
        <v>84</v>
      </c>
      <c r="H806" s="177">
        <v>1</v>
      </c>
      <c r="I806" s="178">
        <v>0</v>
      </c>
      <c r="J806" s="176">
        <v>46045</v>
      </c>
      <c r="K806" s="172" t="s">
        <v>85</v>
      </c>
      <c r="L806" s="172" t="s">
        <v>85</v>
      </c>
      <c r="M806" s="179">
        <v>0</v>
      </c>
      <c r="N806" s="177"/>
      <c r="O806" s="177"/>
      <c r="P806" s="180">
        <v>11.94</v>
      </c>
    </row>
    <row r="807" spans="1:16" ht="19.5" hidden="1" customHeight="1">
      <c r="A807" s="172" t="s">
        <v>1579</v>
      </c>
      <c r="B807" s="176">
        <v>46058</v>
      </c>
      <c r="C807" s="172" t="s">
        <v>92</v>
      </c>
      <c r="D807" s="172" t="s">
        <v>24</v>
      </c>
      <c r="E807" s="172" t="s">
        <v>42</v>
      </c>
      <c r="F807" s="172" t="s">
        <v>89</v>
      </c>
      <c r="G807" s="172" t="s">
        <v>84</v>
      </c>
      <c r="H807" s="177">
        <v>1</v>
      </c>
      <c r="I807" s="178">
        <v>2150</v>
      </c>
      <c r="J807" s="176">
        <v>46057</v>
      </c>
      <c r="K807" s="172" t="s">
        <v>93</v>
      </c>
      <c r="L807" s="172" t="s">
        <v>94</v>
      </c>
      <c r="M807" s="179">
        <v>0.43</v>
      </c>
      <c r="N807" s="177"/>
      <c r="O807" s="177">
        <v>40</v>
      </c>
      <c r="P807" s="180">
        <v>-125.45</v>
      </c>
    </row>
    <row r="808" spans="1:16" ht="19.5" hidden="1" customHeight="1">
      <c r="A808" s="172" t="s">
        <v>1579</v>
      </c>
      <c r="B808" s="176">
        <v>46058</v>
      </c>
      <c r="C808" s="172" t="s">
        <v>100</v>
      </c>
      <c r="D808" s="172" t="s">
        <v>101</v>
      </c>
      <c r="E808" s="172" t="s">
        <v>42</v>
      </c>
      <c r="F808" s="172" t="s">
        <v>89</v>
      </c>
      <c r="G808" s="172" t="s">
        <v>84</v>
      </c>
      <c r="H808" s="177">
        <v>1</v>
      </c>
      <c r="I808" s="178">
        <v>2150</v>
      </c>
      <c r="J808" s="176">
        <v>46057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846.74</v>
      </c>
    </row>
    <row r="809" spans="1:16" ht="19.5" hidden="1" customHeight="1">
      <c r="A809" s="172" t="s">
        <v>1579</v>
      </c>
      <c r="B809" s="176">
        <v>46058</v>
      </c>
      <c r="C809" s="172" t="s">
        <v>100</v>
      </c>
      <c r="D809" s="172" t="s">
        <v>102</v>
      </c>
      <c r="E809" s="172" t="s">
        <v>42</v>
      </c>
      <c r="F809" s="172" t="s">
        <v>89</v>
      </c>
      <c r="G809" s="172" t="s">
        <v>84</v>
      </c>
      <c r="H809" s="177">
        <v>1</v>
      </c>
      <c r="I809" s="178">
        <v>2150</v>
      </c>
      <c r="J809" s="176">
        <v>46057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8.4700000000000006</v>
      </c>
    </row>
    <row r="810" spans="1:16" ht="19.5" hidden="1" customHeight="1">
      <c r="A810" s="172" t="s">
        <v>1579</v>
      </c>
      <c r="B810" s="176">
        <v>46058</v>
      </c>
      <c r="C810" s="172" t="s">
        <v>100</v>
      </c>
      <c r="D810" s="172" t="s">
        <v>103</v>
      </c>
      <c r="E810" s="172" t="s">
        <v>42</v>
      </c>
      <c r="F810" s="172" t="s">
        <v>89</v>
      </c>
      <c r="G810" s="172" t="s">
        <v>84</v>
      </c>
      <c r="H810" s="177">
        <v>1</v>
      </c>
      <c r="I810" s="178">
        <v>2150</v>
      </c>
      <c r="J810" s="176">
        <v>46057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1294.79</v>
      </c>
    </row>
    <row r="811" spans="1:16" ht="19.5" hidden="1" customHeight="1">
      <c r="A811" s="172" t="s">
        <v>1579</v>
      </c>
      <c r="B811" s="176">
        <v>46058</v>
      </c>
      <c r="C811" s="172" t="s">
        <v>104</v>
      </c>
      <c r="D811" s="172" t="s">
        <v>105</v>
      </c>
      <c r="E811" s="172" t="s">
        <v>42</v>
      </c>
      <c r="F811" s="172" t="s">
        <v>89</v>
      </c>
      <c r="G811" s="172" t="s">
        <v>84</v>
      </c>
      <c r="H811" s="177">
        <v>1</v>
      </c>
      <c r="I811" s="178">
        <v>2150</v>
      </c>
      <c r="J811" s="176">
        <v>46057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-924.5</v>
      </c>
    </row>
    <row r="812" spans="1:16" ht="19.5" hidden="1" customHeight="1">
      <c r="A812" s="172" t="s">
        <v>1579</v>
      </c>
      <c r="B812" s="176">
        <v>46058</v>
      </c>
      <c r="C812" s="172" t="s">
        <v>81</v>
      </c>
      <c r="D812" s="172" t="s">
        <v>95</v>
      </c>
      <c r="E812" s="172" t="s">
        <v>42</v>
      </c>
      <c r="F812" s="172" t="s">
        <v>89</v>
      </c>
      <c r="G812" s="172" t="s">
        <v>84</v>
      </c>
      <c r="H812" s="177">
        <v>1</v>
      </c>
      <c r="I812" s="178">
        <v>2150</v>
      </c>
      <c r="J812" s="176">
        <v>46057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-8.7100000000000009</v>
      </c>
    </row>
    <row r="813" spans="1:16" ht="19.5" hidden="1" customHeight="1">
      <c r="A813" s="172" t="s">
        <v>1580</v>
      </c>
      <c r="B813" s="176">
        <v>46058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2150</v>
      </c>
      <c r="J813" s="176">
        <v>46056</v>
      </c>
      <c r="K813" s="172" t="s">
        <v>93</v>
      </c>
      <c r="L813" s="172" t="s">
        <v>94</v>
      </c>
      <c r="M813" s="179">
        <v>0.43</v>
      </c>
      <c r="N813" s="177"/>
      <c r="O813" s="177">
        <v>41</v>
      </c>
      <c r="P813" s="180">
        <v>-145.74</v>
      </c>
    </row>
    <row r="814" spans="1:16" ht="19.5" hidden="1" customHeight="1">
      <c r="A814" s="172" t="s">
        <v>1580</v>
      </c>
      <c r="B814" s="176">
        <v>46058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2150</v>
      </c>
      <c r="J814" s="176">
        <v>46056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795.24</v>
      </c>
    </row>
    <row r="815" spans="1:16" ht="19.5" hidden="1" customHeight="1">
      <c r="A815" s="172" t="s">
        <v>1580</v>
      </c>
      <c r="B815" s="176">
        <v>46058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2150</v>
      </c>
      <c r="J815" s="176">
        <v>46056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7.95</v>
      </c>
    </row>
    <row r="816" spans="1:16" ht="19.5" hidden="1" customHeight="1">
      <c r="A816" s="172" t="s">
        <v>1580</v>
      </c>
      <c r="B816" s="176">
        <v>46058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2150</v>
      </c>
      <c r="J816" s="176">
        <v>46056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1346.81</v>
      </c>
    </row>
    <row r="817" spans="1:16" ht="19.5" hidden="1" customHeight="1">
      <c r="A817" s="172" t="s">
        <v>1580</v>
      </c>
      <c r="B817" s="176">
        <v>46058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2150</v>
      </c>
      <c r="J817" s="176">
        <v>46056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-924.5</v>
      </c>
    </row>
    <row r="818" spans="1:16" ht="19.5" hidden="1" customHeight="1">
      <c r="A818" s="172" t="s">
        <v>1581</v>
      </c>
      <c r="B818" s="176">
        <v>46058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2150</v>
      </c>
      <c r="J818" s="176">
        <v>46056</v>
      </c>
      <c r="K818" s="172" t="s">
        <v>93</v>
      </c>
      <c r="L818" s="172" t="s">
        <v>94</v>
      </c>
      <c r="M818" s="179">
        <v>0.43</v>
      </c>
      <c r="N818" s="177"/>
      <c r="O818" s="177">
        <v>41</v>
      </c>
      <c r="P818" s="180">
        <v>-145.74</v>
      </c>
    </row>
    <row r="819" spans="1:16" ht="19.5" hidden="1" customHeight="1">
      <c r="A819" s="172" t="s">
        <v>1581</v>
      </c>
      <c r="B819" s="176">
        <v>46058</v>
      </c>
      <c r="C819" s="172" t="s">
        <v>100</v>
      </c>
      <c r="D819" s="172" t="s">
        <v>101</v>
      </c>
      <c r="E819" s="172" t="s">
        <v>52</v>
      </c>
      <c r="F819" s="172" t="s">
        <v>90</v>
      </c>
      <c r="G819" s="172" t="s">
        <v>84</v>
      </c>
      <c r="H819" s="177">
        <v>1</v>
      </c>
      <c r="I819" s="178">
        <v>2150</v>
      </c>
      <c r="J819" s="176">
        <v>46056</v>
      </c>
      <c r="K819" s="172" t="s">
        <v>93</v>
      </c>
      <c r="L819" s="172" t="s">
        <v>94</v>
      </c>
      <c r="M819" s="179">
        <v>0</v>
      </c>
      <c r="N819" s="177"/>
      <c r="O819" s="177"/>
      <c r="P819" s="180">
        <v>795.24</v>
      </c>
    </row>
    <row r="820" spans="1:16" ht="19.5" hidden="1" customHeight="1">
      <c r="A820" s="172" t="s">
        <v>1581</v>
      </c>
      <c r="B820" s="176">
        <v>46058</v>
      </c>
      <c r="C820" s="172" t="s">
        <v>100</v>
      </c>
      <c r="D820" s="172" t="s">
        <v>102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2150</v>
      </c>
      <c r="J820" s="176">
        <v>46056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7.95</v>
      </c>
    </row>
    <row r="821" spans="1:16" ht="19.5" hidden="1" customHeight="1">
      <c r="A821" s="172" t="s">
        <v>1581</v>
      </c>
      <c r="B821" s="176">
        <v>46058</v>
      </c>
      <c r="C821" s="172" t="s">
        <v>100</v>
      </c>
      <c r="D821" s="172" t="s">
        <v>103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2150</v>
      </c>
      <c r="J821" s="176">
        <v>46056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1346.81</v>
      </c>
    </row>
    <row r="822" spans="1:16" ht="19.5" hidden="1" customHeight="1">
      <c r="A822" s="172" t="s">
        <v>1581</v>
      </c>
      <c r="B822" s="176">
        <v>46058</v>
      </c>
      <c r="C822" s="172" t="s">
        <v>104</v>
      </c>
      <c r="D822" s="172" t="s">
        <v>105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2150</v>
      </c>
      <c r="J822" s="176">
        <v>46056</v>
      </c>
      <c r="K822" s="172" t="s">
        <v>93</v>
      </c>
      <c r="L822" s="172" t="s">
        <v>94</v>
      </c>
      <c r="M822" s="179">
        <v>0.43</v>
      </c>
      <c r="N822" s="177"/>
      <c r="O822" s="177"/>
      <c r="P822" s="180">
        <v>-924.5</v>
      </c>
    </row>
    <row r="823" spans="1:16" ht="19.5" hidden="1" customHeight="1">
      <c r="A823" s="172" t="s">
        <v>1582</v>
      </c>
      <c r="B823" s="176">
        <v>46058</v>
      </c>
      <c r="C823" s="172" t="s">
        <v>81</v>
      </c>
      <c r="D823" s="172" t="s">
        <v>82</v>
      </c>
      <c r="E823" s="172" t="s">
        <v>57</v>
      </c>
      <c r="F823" s="172" t="s">
        <v>1263</v>
      </c>
      <c r="G823" s="172" t="s">
        <v>84</v>
      </c>
      <c r="H823" s="177">
        <v>1</v>
      </c>
      <c r="I823" s="178">
        <v>0</v>
      </c>
      <c r="J823" s="176">
        <v>46058</v>
      </c>
      <c r="K823" s="172" t="s">
        <v>85</v>
      </c>
      <c r="L823" s="172" t="s">
        <v>85</v>
      </c>
      <c r="M823" s="179">
        <v>0</v>
      </c>
      <c r="N823" s="177"/>
      <c r="O823" s="177"/>
      <c r="P823" s="180">
        <v>-15.83</v>
      </c>
    </row>
    <row r="824" spans="1:16" ht="19.5" hidden="1" customHeight="1">
      <c r="A824" s="172" t="s">
        <v>1583</v>
      </c>
      <c r="B824" s="176">
        <v>46058</v>
      </c>
      <c r="C824" s="172" t="s">
        <v>92</v>
      </c>
      <c r="D824" s="172" t="s">
        <v>24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1800</v>
      </c>
      <c r="J824" s="176">
        <v>46054</v>
      </c>
      <c r="K824" s="172" t="s">
        <v>93</v>
      </c>
      <c r="L824" s="172" t="s">
        <v>94</v>
      </c>
      <c r="M824" s="179">
        <v>0.43</v>
      </c>
      <c r="N824" s="177"/>
      <c r="O824" s="177">
        <v>43</v>
      </c>
      <c r="P824" s="180">
        <v>-145.1</v>
      </c>
    </row>
    <row r="825" spans="1:16" ht="19.5" hidden="1" customHeight="1">
      <c r="A825" s="172" t="s">
        <v>1583</v>
      </c>
      <c r="B825" s="176">
        <v>46058</v>
      </c>
      <c r="C825" s="172" t="s">
        <v>100</v>
      </c>
      <c r="D825" s="172" t="s">
        <v>101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1800</v>
      </c>
      <c r="J825" s="176">
        <v>46054</v>
      </c>
      <c r="K825" s="172" t="s">
        <v>93</v>
      </c>
      <c r="L825" s="172" t="s">
        <v>94</v>
      </c>
      <c r="M825" s="179">
        <v>0</v>
      </c>
      <c r="N825" s="177"/>
      <c r="O825" s="177"/>
      <c r="P825" s="180">
        <v>627.62</v>
      </c>
    </row>
    <row r="826" spans="1:16" ht="19.5" hidden="1" customHeight="1">
      <c r="A826" s="172" t="s">
        <v>1583</v>
      </c>
      <c r="B826" s="176">
        <v>46058</v>
      </c>
      <c r="C826" s="172" t="s">
        <v>100</v>
      </c>
      <c r="D826" s="172" t="s">
        <v>102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1800</v>
      </c>
      <c r="J826" s="176">
        <v>46054</v>
      </c>
      <c r="K826" s="172" t="s">
        <v>93</v>
      </c>
      <c r="L826" s="172" t="s">
        <v>94</v>
      </c>
      <c r="M826" s="179">
        <v>0</v>
      </c>
      <c r="N826" s="177"/>
      <c r="O826" s="177"/>
      <c r="P826" s="180">
        <v>6.28</v>
      </c>
    </row>
    <row r="827" spans="1:16" ht="19.5" hidden="1" customHeight="1">
      <c r="A827" s="172" t="s">
        <v>1583</v>
      </c>
      <c r="B827" s="176">
        <v>46058</v>
      </c>
      <c r="C827" s="172" t="s">
        <v>100</v>
      </c>
      <c r="D827" s="172" t="s">
        <v>103</v>
      </c>
      <c r="E827" s="172" t="s">
        <v>52</v>
      </c>
      <c r="F827" s="172" t="s">
        <v>90</v>
      </c>
      <c r="G827" s="172" t="s">
        <v>84</v>
      </c>
      <c r="H827" s="177">
        <v>1</v>
      </c>
      <c r="I827" s="178">
        <v>1800</v>
      </c>
      <c r="J827" s="176">
        <v>46054</v>
      </c>
      <c r="K827" s="172" t="s">
        <v>93</v>
      </c>
      <c r="L827" s="172" t="s">
        <v>94</v>
      </c>
      <c r="M827" s="179">
        <v>0</v>
      </c>
      <c r="N827" s="177"/>
      <c r="O827" s="177"/>
      <c r="P827" s="180">
        <v>1166.0999999999999</v>
      </c>
    </row>
    <row r="828" spans="1:16" ht="19.5" hidden="1" customHeight="1">
      <c r="A828" s="172" t="s">
        <v>1583</v>
      </c>
      <c r="B828" s="176">
        <v>46058</v>
      </c>
      <c r="C828" s="172" t="s">
        <v>104</v>
      </c>
      <c r="D828" s="172" t="s">
        <v>105</v>
      </c>
      <c r="E828" s="172" t="s">
        <v>52</v>
      </c>
      <c r="F828" s="172" t="s">
        <v>90</v>
      </c>
      <c r="G828" s="172" t="s">
        <v>84</v>
      </c>
      <c r="H828" s="177">
        <v>1</v>
      </c>
      <c r="I828" s="178">
        <v>1800</v>
      </c>
      <c r="J828" s="176">
        <v>46054</v>
      </c>
      <c r="K828" s="172" t="s">
        <v>93</v>
      </c>
      <c r="L828" s="172" t="s">
        <v>94</v>
      </c>
      <c r="M828" s="179">
        <v>0.43</v>
      </c>
      <c r="N828" s="177"/>
      <c r="O828" s="177"/>
      <c r="P828" s="180">
        <v>-774</v>
      </c>
    </row>
    <row r="829" spans="1:16" ht="19.5" hidden="1" customHeight="1">
      <c r="A829" s="172" t="s">
        <v>1583</v>
      </c>
      <c r="B829" s="176">
        <v>46058</v>
      </c>
      <c r="C829" s="172" t="s">
        <v>81</v>
      </c>
      <c r="D829" s="172" t="s">
        <v>95</v>
      </c>
      <c r="E829" s="172" t="s">
        <v>52</v>
      </c>
      <c r="F829" s="172" t="s">
        <v>90</v>
      </c>
      <c r="G829" s="172" t="s">
        <v>84</v>
      </c>
      <c r="H829" s="177">
        <v>1</v>
      </c>
      <c r="I829" s="178">
        <v>1800</v>
      </c>
      <c r="J829" s="176">
        <v>46054</v>
      </c>
      <c r="K829" s="172" t="s">
        <v>93</v>
      </c>
      <c r="L829" s="172" t="s">
        <v>94</v>
      </c>
      <c r="M829" s="179">
        <v>0.43</v>
      </c>
      <c r="N829" s="177"/>
      <c r="O829" s="177"/>
      <c r="P829" s="180">
        <v>-12</v>
      </c>
    </row>
    <row r="830" spans="1:16" ht="19.5" hidden="1" customHeight="1">
      <c r="A830" s="172" t="s">
        <v>1584</v>
      </c>
      <c r="B830" s="176">
        <v>46058</v>
      </c>
      <c r="C830" s="172" t="s">
        <v>92</v>
      </c>
      <c r="D830" s="172" t="s">
        <v>24</v>
      </c>
      <c r="E830" s="172" t="s">
        <v>55</v>
      </c>
      <c r="F830" s="172" t="s">
        <v>1272</v>
      </c>
      <c r="G830" s="172" t="s">
        <v>84</v>
      </c>
      <c r="H830" s="177">
        <v>1</v>
      </c>
      <c r="I830" s="178">
        <v>2000</v>
      </c>
      <c r="J830" s="176">
        <v>46056</v>
      </c>
      <c r="K830" s="172" t="s">
        <v>93</v>
      </c>
      <c r="L830" s="172" t="s">
        <v>94</v>
      </c>
      <c r="M830" s="179">
        <v>0.43</v>
      </c>
      <c r="N830" s="177"/>
      <c r="O830" s="177">
        <v>41</v>
      </c>
      <c r="P830" s="180">
        <v>-141.69</v>
      </c>
    </row>
    <row r="831" spans="1:16" ht="19.5" hidden="1" customHeight="1">
      <c r="A831" s="172" t="s">
        <v>1584</v>
      </c>
      <c r="B831" s="176">
        <v>46058</v>
      </c>
      <c r="C831" s="172" t="s">
        <v>100</v>
      </c>
      <c r="D831" s="172" t="s">
        <v>101</v>
      </c>
      <c r="E831" s="172" t="s">
        <v>55</v>
      </c>
      <c r="F831" s="172" t="s">
        <v>1272</v>
      </c>
      <c r="G831" s="172" t="s">
        <v>84</v>
      </c>
      <c r="H831" s="177">
        <v>1</v>
      </c>
      <c r="I831" s="178">
        <v>2000</v>
      </c>
      <c r="J831" s="176">
        <v>46056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1000.95</v>
      </c>
    </row>
    <row r="832" spans="1:16" ht="19.5" hidden="1" customHeight="1">
      <c r="A832" s="172" t="s">
        <v>1584</v>
      </c>
      <c r="B832" s="176">
        <v>46058</v>
      </c>
      <c r="C832" s="172" t="s">
        <v>100</v>
      </c>
      <c r="D832" s="172" t="s">
        <v>102</v>
      </c>
      <c r="E832" s="172" t="s">
        <v>55</v>
      </c>
      <c r="F832" s="172" t="s">
        <v>1272</v>
      </c>
      <c r="G832" s="172" t="s">
        <v>84</v>
      </c>
      <c r="H832" s="177">
        <v>1</v>
      </c>
      <c r="I832" s="178">
        <v>2000</v>
      </c>
      <c r="J832" s="176">
        <v>46056</v>
      </c>
      <c r="K832" s="172" t="s">
        <v>93</v>
      </c>
      <c r="L832" s="172" t="s">
        <v>94</v>
      </c>
      <c r="M832" s="179">
        <v>0</v>
      </c>
      <c r="N832" s="177"/>
      <c r="O832" s="177"/>
      <c r="P832" s="180">
        <v>0</v>
      </c>
    </row>
    <row r="833" spans="1:16" ht="19.5" hidden="1" customHeight="1">
      <c r="A833" s="172" t="s">
        <v>1584</v>
      </c>
      <c r="B833" s="176">
        <v>46058</v>
      </c>
      <c r="C833" s="172" t="s">
        <v>100</v>
      </c>
      <c r="D833" s="172" t="s">
        <v>103</v>
      </c>
      <c r="E833" s="172" t="s">
        <v>55</v>
      </c>
      <c r="F833" s="172" t="s">
        <v>1272</v>
      </c>
      <c r="G833" s="172" t="s">
        <v>84</v>
      </c>
      <c r="H833" s="177">
        <v>1</v>
      </c>
      <c r="I833" s="178">
        <v>2000</v>
      </c>
      <c r="J833" s="176">
        <v>46056</v>
      </c>
      <c r="K833" s="172" t="s">
        <v>93</v>
      </c>
      <c r="L833" s="172" t="s">
        <v>94</v>
      </c>
      <c r="M833" s="179">
        <v>0</v>
      </c>
      <c r="N833" s="177"/>
      <c r="O833" s="177"/>
      <c r="P833" s="180">
        <v>999.05</v>
      </c>
    </row>
    <row r="834" spans="1:16" ht="19.5" hidden="1" customHeight="1">
      <c r="A834" s="172" t="s">
        <v>1584</v>
      </c>
      <c r="B834" s="176">
        <v>46058</v>
      </c>
      <c r="C834" s="172" t="s">
        <v>104</v>
      </c>
      <c r="D834" s="172" t="s">
        <v>105</v>
      </c>
      <c r="E834" s="172" t="s">
        <v>55</v>
      </c>
      <c r="F834" s="172" t="s">
        <v>1272</v>
      </c>
      <c r="G834" s="172" t="s">
        <v>84</v>
      </c>
      <c r="H834" s="177">
        <v>1</v>
      </c>
      <c r="I834" s="178">
        <v>2000</v>
      </c>
      <c r="J834" s="176">
        <v>46056</v>
      </c>
      <c r="K834" s="172" t="s">
        <v>93</v>
      </c>
      <c r="L834" s="172" t="s">
        <v>94</v>
      </c>
      <c r="M834" s="179">
        <v>0.43</v>
      </c>
      <c r="N834" s="177"/>
      <c r="O834" s="177"/>
      <c r="P834" s="180">
        <v>-860</v>
      </c>
    </row>
    <row r="835" spans="1:16" ht="19.5" hidden="1" customHeight="1">
      <c r="A835" s="172" t="s">
        <v>1584</v>
      </c>
      <c r="B835" s="176">
        <v>46058</v>
      </c>
      <c r="C835" s="172" t="s">
        <v>81</v>
      </c>
      <c r="D835" s="172" t="s">
        <v>95</v>
      </c>
      <c r="E835" s="172" t="s">
        <v>55</v>
      </c>
      <c r="F835" s="172" t="s">
        <v>1272</v>
      </c>
      <c r="G835" s="172" t="s">
        <v>84</v>
      </c>
      <c r="H835" s="177">
        <v>1</v>
      </c>
      <c r="I835" s="178">
        <v>2000</v>
      </c>
      <c r="J835" s="176">
        <v>46056</v>
      </c>
      <c r="K835" s="172" t="s">
        <v>93</v>
      </c>
      <c r="L835" s="172" t="s">
        <v>94</v>
      </c>
      <c r="M835" s="179">
        <v>0.43</v>
      </c>
      <c r="N835" s="177"/>
      <c r="O835" s="177"/>
      <c r="P835" s="180">
        <v>-9.61</v>
      </c>
    </row>
    <row r="836" spans="1:16" ht="19.5" hidden="1" customHeight="1">
      <c r="A836" s="172" t="s">
        <v>1585</v>
      </c>
      <c r="B836" s="176">
        <v>46058</v>
      </c>
      <c r="C836" s="172" t="s">
        <v>92</v>
      </c>
      <c r="D836" s="172" t="s">
        <v>24</v>
      </c>
      <c r="E836" s="172" t="s">
        <v>52</v>
      </c>
      <c r="F836" s="172" t="s">
        <v>90</v>
      </c>
      <c r="G836" s="172" t="s">
        <v>84</v>
      </c>
      <c r="H836" s="177">
        <v>1</v>
      </c>
      <c r="I836" s="178">
        <v>2150</v>
      </c>
      <c r="J836" s="176">
        <v>46056</v>
      </c>
      <c r="K836" s="172" t="s">
        <v>93</v>
      </c>
      <c r="L836" s="172" t="s">
        <v>94</v>
      </c>
      <c r="M836" s="179">
        <v>0.43</v>
      </c>
      <c r="N836" s="177"/>
      <c r="O836" s="177">
        <v>41</v>
      </c>
      <c r="P836" s="180">
        <v>-145.74</v>
      </c>
    </row>
    <row r="837" spans="1:16" ht="19.5" hidden="1" customHeight="1">
      <c r="A837" s="172" t="s">
        <v>1585</v>
      </c>
      <c r="B837" s="176">
        <v>46058</v>
      </c>
      <c r="C837" s="172" t="s">
        <v>100</v>
      </c>
      <c r="D837" s="172" t="s">
        <v>101</v>
      </c>
      <c r="E837" s="172" t="s">
        <v>52</v>
      </c>
      <c r="F837" s="172" t="s">
        <v>90</v>
      </c>
      <c r="G837" s="172" t="s">
        <v>84</v>
      </c>
      <c r="H837" s="177">
        <v>1</v>
      </c>
      <c r="I837" s="178">
        <v>2150</v>
      </c>
      <c r="J837" s="176">
        <v>46056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793.73</v>
      </c>
    </row>
    <row r="838" spans="1:16" ht="19.5" hidden="1" customHeight="1">
      <c r="A838" s="172" t="s">
        <v>1585</v>
      </c>
      <c r="B838" s="176">
        <v>46058</v>
      </c>
      <c r="C838" s="172" t="s">
        <v>100</v>
      </c>
      <c r="D838" s="172" t="s">
        <v>102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2150</v>
      </c>
      <c r="J838" s="176">
        <v>46056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7.94</v>
      </c>
    </row>
    <row r="839" spans="1:16" ht="19.5" hidden="1" customHeight="1">
      <c r="A839" s="172" t="s">
        <v>1585</v>
      </c>
      <c r="B839" s="176">
        <v>46058</v>
      </c>
      <c r="C839" s="172" t="s">
        <v>100</v>
      </c>
      <c r="D839" s="172" t="s">
        <v>103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2150</v>
      </c>
      <c r="J839" s="176">
        <v>46056</v>
      </c>
      <c r="K839" s="172" t="s">
        <v>93</v>
      </c>
      <c r="L839" s="172" t="s">
        <v>94</v>
      </c>
      <c r="M839" s="179">
        <v>0</v>
      </c>
      <c r="N839" s="177"/>
      <c r="O839" s="177"/>
      <c r="P839" s="180">
        <v>1348.33</v>
      </c>
    </row>
    <row r="840" spans="1:16" ht="19.5" hidden="1" customHeight="1">
      <c r="A840" s="172" t="s">
        <v>1585</v>
      </c>
      <c r="B840" s="176">
        <v>46058</v>
      </c>
      <c r="C840" s="172" t="s">
        <v>104</v>
      </c>
      <c r="D840" s="172" t="s">
        <v>105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2150</v>
      </c>
      <c r="J840" s="176">
        <v>46056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-924.5</v>
      </c>
    </row>
    <row r="841" spans="1:16" ht="19.5" hidden="1" customHeight="1">
      <c r="A841" s="172" t="s">
        <v>1585</v>
      </c>
      <c r="B841" s="176">
        <v>46058</v>
      </c>
      <c r="C841" s="172" t="s">
        <v>81</v>
      </c>
      <c r="D841" s="172" t="s">
        <v>95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2150</v>
      </c>
      <c r="J841" s="176">
        <v>46056</v>
      </c>
      <c r="K841" s="172" t="s">
        <v>93</v>
      </c>
      <c r="L841" s="172" t="s">
        <v>94</v>
      </c>
      <c r="M841" s="179">
        <v>0.43</v>
      </c>
      <c r="N841" s="177"/>
      <c r="O841" s="177"/>
      <c r="P841" s="180">
        <v>-17.43</v>
      </c>
    </row>
    <row r="842" spans="1:16" ht="19.5" hidden="1" customHeight="1">
      <c r="A842" s="172" t="s">
        <v>1586</v>
      </c>
      <c r="B842" s="176">
        <v>46058</v>
      </c>
      <c r="C842" s="172" t="s">
        <v>92</v>
      </c>
      <c r="D842" s="172" t="s">
        <v>24</v>
      </c>
      <c r="E842" s="172" t="s">
        <v>43</v>
      </c>
      <c r="F842" s="172" t="s">
        <v>125</v>
      </c>
      <c r="G842" s="172" t="s">
        <v>84</v>
      </c>
      <c r="H842" s="177">
        <v>1</v>
      </c>
      <c r="I842" s="178">
        <v>1750</v>
      </c>
      <c r="J842" s="176">
        <v>46053</v>
      </c>
      <c r="K842" s="172" t="s">
        <v>93</v>
      </c>
      <c r="L842" s="172" t="s">
        <v>94</v>
      </c>
      <c r="M842" s="179">
        <v>0.43</v>
      </c>
      <c r="N842" s="177"/>
      <c r="O842" s="177">
        <v>44</v>
      </c>
      <c r="P842" s="180">
        <v>-131.37</v>
      </c>
    </row>
    <row r="843" spans="1:16" ht="19.5" hidden="1" customHeight="1">
      <c r="A843" s="172" t="s">
        <v>1586</v>
      </c>
      <c r="B843" s="176">
        <v>46058</v>
      </c>
      <c r="C843" s="172" t="s">
        <v>100</v>
      </c>
      <c r="D843" s="172" t="s">
        <v>101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1750</v>
      </c>
      <c r="J843" s="176">
        <v>46053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605.49</v>
      </c>
    </row>
    <row r="844" spans="1:16" ht="19.5" hidden="1" customHeight="1">
      <c r="A844" s="172" t="s">
        <v>1586</v>
      </c>
      <c r="B844" s="176">
        <v>46058</v>
      </c>
      <c r="C844" s="172" t="s">
        <v>100</v>
      </c>
      <c r="D844" s="172" t="s">
        <v>102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46053</v>
      </c>
      <c r="K844" s="172" t="s">
        <v>93</v>
      </c>
      <c r="L844" s="172" t="s">
        <v>94</v>
      </c>
      <c r="M844" s="179">
        <v>0</v>
      </c>
      <c r="N844" s="177"/>
      <c r="O844" s="177"/>
      <c r="P844" s="180">
        <v>6.05</v>
      </c>
    </row>
    <row r="845" spans="1:16" ht="19.5" hidden="1" customHeight="1">
      <c r="A845" s="172" t="s">
        <v>1586</v>
      </c>
      <c r="B845" s="176">
        <v>46058</v>
      </c>
      <c r="C845" s="172" t="s">
        <v>100</v>
      </c>
      <c r="D845" s="172" t="s">
        <v>103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46053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1138.46</v>
      </c>
    </row>
    <row r="846" spans="1:16" ht="19.5" hidden="1" customHeight="1">
      <c r="A846" s="172" t="s">
        <v>1586</v>
      </c>
      <c r="B846" s="176">
        <v>46058</v>
      </c>
      <c r="C846" s="172" t="s">
        <v>104</v>
      </c>
      <c r="D846" s="172" t="s">
        <v>105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46053</v>
      </c>
      <c r="K846" s="172" t="s">
        <v>93</v>
      </c>
      <c r="L846" s="172" t="s">
        <v>94</v>
      </c>
      <c r="M846" s="179">
        <v>0.43</v>
      </c>
      <c r="N846" s="177"/>
      <c r="O846" s="177"/>
      <c r="P846" s="180">
        <v>-752.5</v>
      </c>
    </row>
    <row r="847" spans="1:16" ht="19.5" hidden="1" customHeight="1">
      <c r="A847" s="172" t="s">
        <v>1586</v>
      </c>
      <c r="B847" s="176">
        <v>46058</v>
      </c>
      <c r="C847" s="172" t="s">
        <v>81</v>
      </c>
      <c r="D847" s="172" t="s">
        <v>95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46053</v>
      </c>
      <c r="K847" s="172" t="s">
        <v>93</v>
      </c>
      <c r="L847" s="172" t="s">
        <v>94</v>
      </c>
      <c r="M847" s="179">
        <v>0.43</v>
      </c>
      <c r="N847" s="177"/>
      <c r="O847" s="177"/>
      <c r="P847" s="180">
        <v>-9.6999999999999993</v>
      </c>
    </row>
    <row r="848" spans="1:16" ht="19.5" hidden="1" customHeight="1">
      <c r="A848" s="172" t="s">
        <v>1587</v>
      </c>
      <c r="B848" s="176">
        <v>46058</v>
      </c>
      <c r="C848" s="172" t="s">
        <v>81</v>
      </c>
      <c r="D848" s="172" t="s">
        <v>82</v>
      </c>
      <c r="E848" s="172" t="s">
        <v>53</v>
      </c>
      <c r="F848" s="172" t="s">
        <v>120</v>
      </c>
      <c r="G848" s="172" t="s">
        <v>84</v>
      </c>
      <c r="H848" s="177">
        <v>1</v>
      </c>
      <c r="I848" s="178">
        <v>0</v>
      </c>
      <c r="J848" s="176">
        <v>46058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-13.97</v>
      </c>
    </row>
    <row r="849" spans="1:16" ht="19.5" hidden="1" customHeight="1">
      <c r="A849" s="172" t="s">
        <v>1586</v>
      </c>
      <c r="B849" s="176">
        <v>46058</v>
      </c>
      <c r="C849" s="172" t="s">
        <v>81</v>
      </c>
      <c r="D849" s="172" t="s">
        <v>82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0</v>
      </c>
      <c r="J849" s="176">
        <v>46053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-11.5</v>
      </c>
    </row>
    <row r="850" spans="1:16" ht="19.5" hidden="1" customHeight="1">
      <c r="A850" s="172" t="s">
        <v>1588</v>
      </c>
      <c r="B850" s="176">
        <v>46058</v>
      </c>
      <c r="C850" s="172" t="s">
        <v>92</v>
      </c>
      <c r="D850" s="172" t="s">
        <v>24</v>
      </c>
      <c r="E850" s="172" t="s">
        <v>42</v>
      </c>
      <c r="F850" s="172" t="s">
        <v>89</v>
      </c>
      <c r="G850" s="172" t="s">
        <v>84</v>
      </c>
      <c r="H850" s="177">
        <v>1</v>
      </c>
      <c r="I850" s="178">
        <v>0</v>
      </c>
      <c r="J850" s="176">
        <v>46054</v>
      </c>
      <c r="K850" s="172" t="s">
        <v>93</v>
      </c>
      <c r="L850" s="172" t="s">
        <v>94</v>
      </c>
      <c r="M850" s="179">
        <v>0</v>
      </c>
      <c r="N850" s="177"/>
      <c r="O850" s="177">
        <v>43</v>
      </c>
      <c r="P850" s="180">
        <v>-127.33</v>
      </c>
    </row>
    <row r="851" spans="1:16" ht="19.5" hidden="1" customHeight="1">
      <c r="A851" s="172" t="s">
        <v>1589</v>
      </c>
      <c r="B851" s="176">
        <v>46058</v>
      </c>
      <c r="C851" s="172" t="s">
        <v>92</v>
      </c>
      <c r="D851" s="172" t="s">
        <v>24</v>
      </c>
      <c r="E851" s="172" t="s">
        <v>43</v>
      </c>
      <c r="F851" s="172" t="s">
        <v>125</v>
      </c>
      <c r="G851" s="172" t="s">
        <v>84</v>
      </c>
      <c r="H851" s="177">
        <v>1</v>
      </c>
      <c r="I851" s="178">
        <v>2150</v>
      </c>
      <c r="J851" s="176">
        <v>46056</v>
      </c>
      <c r="K851" s="172" t="s">
        <v>93</v>
      </c>
      <c r="L851" s="172" t="s">
        <v>94</v>
      </c>
      <c r="M851" s="179">
        <v>0.43</v>
      </c>
      <c r="N851" s="177"/>
      <c r="O851" s="177">
        <v>41</v>
      </c>
      <c r="P851" s="180">
        <v>-130.08000000000001</v>
      </c>
    </row>
    <row r="852" spans="1:16" ht="19.5" hidden="1" customHeight="1">
      <c r="A852" s="172" t="s">
        <v>1589</v>
      </c>
      <c r="B852" s="176">
        <v>46058</v>
      </c>
      <c r="C852" s="172" t="s">
        <v>100</v>
      </c>
      <c r="D852" s="172" t="s">
        <v>101</v>
      </c>
      <c r="E852" s="172" t="s">
        <v>43</v>
      </c>
      <c r="F852" s="172" t="s">
        <v>125</v>
      </c>
      <c r="G852" s="172" t="s">
        <v>84</v>
      </c>
      <c r="H852" s="177">
        <v>1</v>
      </c>
      <c r="I852" s="178">
        <v>2150</v>
      </c>
      <c r="J852" s="176">
        <v>46056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840.95</v>
      </c>
    </row>
    <row r="853" spans="1:16" ht="19.5" hidden="1" customHeight="1">
      <c r="A853" s="172" t="s">
        <v>1589</v>
      </c>
      <c r="B853" s="176">
        <v>46058</v>
      </c>
      <c r="C853" s="172" t="s">
        <v>100</v>
      </c>
      <c r="D853" s="172" t="s">
        <v>102</v>
      </c>
      <c r="E853" s="172" t="s">
        <v>43</v>
      </c>
      <c r="F853" s="172" t="s">
        <v>125</v>
      </c>
      <c r="G853" s="172" t="s">
        <v>84</v>
      </c>
      <c r="H853" s="177">
        <v>1</v>
      </c>
      <c r="I853" s="178">
        <v>2150</v>
      </c>
      <c r="J853" s="176">
        <v>46056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8.41</v>
      </c>
    </row>
    <row r="854" spans="1:16" ht="19.5" hidden="1" customHeight="1">
      <c r="A854" s="172" t="s">
        <v>1589</v>
      </c>
      <c r="B854" s="176">
        <v>46058</v>
      </c>
      <c r="C854" s="172" t="s">
        <v>100</v>
      </c>
      <c r="D854" s="172" t="s">
        <v>103</v>
      </c>
      <c r="E854" s="172" t="s">
        <v>43</v>
      </c>
      <c r="F854" s="172" t="s">
        <v>125</v>
      </c>
      <c r="G854" s="172" t="s">
        <v>84</v>
      </c>
      <c r="H854" s="177">
        <v>1</v>
      </c>
      <c r="I854" s="178">
        <v>2150</v>
      </c>
      <c r="J854" s="176">
        <v>46056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1300.6400000000001</v>
      </c>
    </row>
    <row r="855" spans="1:16" ht="19.5" hidden="1" customHeight="1">
      <c r="A855" s="172" t="s">
        <v>1589</v>
      </c>
      <c r="B855" s="176">
        <v>46058</v>
      </c>
      <c r="C855" s="172" t="s">
        <v>104</v>
      </c>
      <c r="D855" s="172" t="s">
        <v>105</v>
      </c>
      <c r="E855" s="172" t="s">
        <v>43</v>
      </c>
      <c r="F855" s="172" t="s">
        <v>125</v>
      </c>
      <c r="G855" s="172" t="s">
        <v>84</v>
      </c>
      <c r="H855" s="177">
        <v>1</v>
      </c>
      <c r="I855" s="178">
        <v>2150</v>
      </c>
      <c r="J855" s="176">
        <v>46056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-924.5</v>
      </c>
    </row>
    <row r="856" spans="1:16" ht="19.5" hidden="1" customHeight="1">
      <c r="A856" s="172" t="s">
        <v>1589</v>
      </c>
      <c r="B856" s="176">
        <v>46058</v>
      </c>
      <c r="C856" s="172" t="s">
        <v>81</v>
      </c>
      <c r="D856" s="172" t="s">
        <v>95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2150</v>
      </c>
      <c r="J856" s="176">
        <v>46056</v>
      </c>
      <c r="K856" s="172" t="s">
        <v>93</v>
      </c>
      <c r="L856" s="172" t="s">
        <v>94</v>
      </c>
      <c r="M856" s="179">
        <v>0.43</v>
      </c>
      <c r="N856" s="177"/>
      <c r="O856" s="177"/>
      <c r="P856" s="180">
        <v>-9.11</v>
      </c>
    </row>
    <row r="857" spans="1:16" ht="19.5" hidden="1" customHeight="1">
      <c r="A857" s="172" t="s">
        <v>1589</v>
      </c>
      <c r="B857" s="176">
        <v>46058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46056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-15.98</v>
      </c>
    </row>
    <row r="858" spans="1:16" ht="19.5" hidden="1" customHeight="1">
      <c r="A858" s="172" t="s">
        <v>1590</v>
      </c>
      <c r="B858" s="176">
        <v>46058</v>
      </c>
      <c r="C858" s="172" t="s">
        <v>81</v>
      </c>
      <c r="D858" s="172" t="s">
        <v>82</v>
      </c>
      <c r="E858" s="172" t="s">
        <v>60</v>
      </c>
      <c r="F858" s="172" t="s">
        <v>1426</v>
      </c>
      <c r="G858" s="172" t="s">
        <v>84</v>
      </c>
      <c r="H858" s="177">
        <v>1</v>
      </c>
      <c r="I858" s="178">
        <v>0</v>
      </c>
      <c r="J858" s="176">
        <v>46058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-13.23</v>
      </c>
    </row>
    <row r="859" spans="1:16" ht="19.5" hidden="1" customHeight="1">
      <c r="A859" s="172" t="s">
        <v>1591</v>
      </c>
      <c r="B859" s="176">
        <v>46058</v>
      </c>
      <c r="C859" s="172" t="s">
        <v>92</v>
      </c>
      <c r="D859" s="172" t="s">
        <v>24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1800</v>
      </c>
      <c r="J859" s="176">
        <v>46055</v>
      </c>
      <c r="K859" s="172" t="s">
        <v>93</v>
      </c>
      <c r="L859" s="172" t="s">
        <v>94</v>
      </c>
      <c r="M859" s="179">
        <v>0.43</v>
      </c>
      <c r="N859" s="177"/>
      <c r="O859" s="177">
        <v>41</v>
      </c>
      <c r="P859" s="180">
        <v>-136.29</v>
      </c>
    </row>
    <row r="860" spans="1:16" ht="19.5" hidden="1" customHeight="1">
      <c r="A860" s="172" t="s">
        <v>1591</v>
      </c>
      <c r="B860" s="176">
        <v>46058</v>
      </c>
      <c r="C860" s="172" t="s">
        <v>100</v>
      </c>
      <c r="D860" s="172" t="s">
        <v>101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1800</v>
      </c>
      <c r="J860" s="176">
        <v>46055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627.62</v>
      </c>
    </row>
    <row r="861" spans="1:16" ht="19.5" hidden="1" customHeight="1">
      <c r="A861" s="172" t="s">
        <v>1591</v>
      </c>
      <c r="B861" s="176">
        <v>46058</v>
      </c>
      <c r="C861" s="172" t="s">
        <v>100</v>
      </c>
      <c r="D861" s="172" t="s">
        <v>102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1800</v>
      </c>
      <c r="J861" s="176">
        <v>46055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6.28</v>
      </c>
    </row>
    <row r="862" spans="1:16" ht="19.5" hidden="1" customHeight="1">
      <c r="A862" s="172" t="s">
        <v>1591</v>
      </c>
      <c r="B862" s="176">
        <v>46058</v>
      </c>
      <c r="C862" s="172" t="s">
        <v>100</v>
      </c>
      <c r="D862" s="172" t="s">
        <v>103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1800</v>
      </c>
      <c r="J862" s="176">
        <v>46055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1166.0999999999999</v>
      </c>
    </row>
    <row r="863" spans="1:16" ht="19.5" hidden="1" customHeight="1">
      <c r="A863" s="172" t="s">
        <v>1591</v>
      </c>
      <c r="B863" s="176">
        <v>46058</v>
      </c>
      <c r="C863" s="172" t="s">
        <v>104</v>
      </c>
      <c r="D863" s="172" t="s">
        <v>105</v>
      </c>
      <c r="E863" s="172" t="s">
        <v>52</v>
      </c>
      <c r="F863" s="172" t="s">
        <v>90</v>
      </c>
      <c r="G863" s="172" t="s">
        <v>84</v>
      </c>
      <c r="H863" s="177">
        <v>1</v>
      </c>
      <c r="I863" s="178">
        <v>1800</v>
      </c>
      <c r="J863" s="176">
        <v>46055</v>
      </c>
      <c r="K863" s="172" t="s">
        <v>93</v>
      </c>
      <c r="L863" s="172" t="s">
        <v>94</v>
      </c>
      <c r="M863" s="179">
        <v>0.43</v>
      </c>
      <c r="N863" s="177"/>
      <c r="O863" s="177"/>
      <c r="P863" s="180">
        <v>-774</v>
      </c>
    </row>
    <row r="864" spans="1:16" ht="19.5" hidden="1" customHeight="1">
      <c r="A864" s="172" t="s">
        <v>1591</v>
      </c>
      <c r="B864" s="176">
        <v>46058</v>
      </c>
      <c r="C864" s="172" t="s">
        <v>81</v>
      </c>
      <c r="D864" s="172" t="s">
        <v>95</v>
      </c>
      <c r="E864" s="172" t="s">
        <v>52</v>
      </c>
      <c r="F864" s="172" t="s">
        <v>90</v>
      </c>
      <c r="G864" s="172" t="s">
        <v>84</v>
      </c>
      <c r="H864" s="177">
        <v>1</v>
      </c>
      <c r="I864" s="178">
        <v>1800</v>
      </c>
      <c r="J864" s="176">
        <v>46055</v>
      </c>
      <c r="K864" s="172" t="s">
        <v>93</v>
      </c>
      <c r="L864" s="172" t="s">
        <v>94</v>
      </c>
      <c r="M864" s="179">
        <v>0.43</v>
      </c>
      <c r="N864" s="177"/>
      <c r="O864" s="177"/>
      <c r="P864" s="180">
        <v>-14.66</v>
      </c>
    </row>
    <row r="865" spans="1:16" ht="19.5" hidden="1" customHeight="1">
      <c r="A865" s="172" t="s">
        <v>1592</v>
      </c>
      <c r="B865" s="176">
        <v>46058</v>
      </c>
      <c r="C865" s="172" t="s">
        <v>92</v>
      </c>
      <c r="D865" s="172" t="s">
        <v>24</v>
      </c>
      <c r="E865" s="172" t="s">
        <v>55</v>
      </c>
      <c r="F865" s="172" t="s">
        <v>1272</v>
      </c>
      <c r="G865" s="172" t="s">
        <v>84</v>
      </c>
      <c r="H865" s="177">
        <v>1</v>
      </c>
      <c r="I865" s="178">
        <v>2000</v>
      </c>
      <c r="J865" s="176">
        <v>46057</v>
      </c>
      <c r="K865" s="172" t="s">
        <v>93</v>
      </c>
      <c r="L865" s="172" t="s">
        <v>94</v>
      </c>
      <c r="M865" s="179">
        <v>0.43</v>
      </c>
      <c r="N865" s="177"/>
      <c r="O865" s="177">
        <v>40</v>
      </c>
      <c r="P865" s="180">
        <v>-136.97999999999999</v>
      </c>
    </row>
    <row r="866" spans="1:16" ht="19.5" hidden="1" customHeight="1">
      <c r="A866" s="172" t="s">
        <v>1592</v>
      </c>
      <c r="B866" s="176">
        <v>46058</v>
      </c>
      <c r="C866" s="172" t="s">
        <v>100</v>
      </c>
      <c r="D866" s="172" t="s">
        <v>101</v>
      </c>
      <c r="E866" s="172" t="s">
        <v>55</v>
      </c>
      <c r="F866" s="172" t="s">
        <v>1272</v>
      </c>
      <c r="G866" s="172" t="s">
        <v>84</v>
      </c>
      <c r="H866" s="177">
        <v>1</v>
      </c>
      <c r="I866" s="178">
        <v>2000</v>
      </c>
      <c r="J866" s="176">
        <v>46057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961.9</v>
      </c>
    </row>
    <row r="867" spans="1:16" ht="19.5" hidden="1" customHeight="1">
      <c r="A867" s="172" t="s">
        <v>1592</v>
      </c>
      <c r="B867" s="176">
        <v>46058</v>
      </c>
      <c r="C867" s="172" t="s">
        <v>100</v>
      </c>
      <c r="D867" s="172" t="s">
        <v>102</v>
      </c>
      <c r="E867" s="172" t="s">
        <v>55</v>
      </c>
      <c r="F867" s="172" t="s">
        <v>1272</v>
      </c>
      <c r="G867" s="172" t="s">
        <v>84</v>
      </c>
      <c r="H867" s="177">
        <v>1</v>
      </c>
      <c r="I867" s="178">
        <v>2000</v>
      </c>
      <c r="J867" s="176">
        <v>46057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9.6199999999999992</v>
      </c>
    </row>
    <row r="868" spans="1:16" ht="19.5" hidden="1" customHeight="1">
      <c r="A868" s="172" t="s">
        <v>1592</v>
      </c>
      <c r="B868" s="176">
        <v>46058</v>
      </c>
      <c r="C868" s="172" t="s">
        <v>100</v>
      </c>
      <c r="D868" s="172" t="s">
        <v>103</v>
      </c>
      <c r="E868" s="172" t="s">
        <v>55</v>
      </c>
      <c r="F868" s="172" t="s">
        <v>1272</v>
      </c>
      <c r="G868" s="172" t="s">
        <v>84</v>
      </c>
      <c r="H868" s="177">
        <v>1</v>
      </c>
      <c r="I868" s="178">
        <v>2000</v>
      </c>
      <c r="J868" s="176">
        <v>46057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1028.48</v>
      </c>
    </row>
    <row r="869" spans="1:16" ht="19.5" hidden="1" customHeight="1">
      <c r="A869" s="172" t="s">
        <v>1592</v>
      </c>
      <c r="B869" s="176">
        <v>46058</v>
      </c>
      <c r="C869" s="172" t="s">
        <v>104</v>
      </c>
      <c r="D869" s="172" t="s">
        <v>105</v>
      </c>
      <c r="E869" s="172" t="s">
        <v>55</v>
      </c>
      <c r="F869" s="172" t="s">
        <v>1272</v>
      </c>
      <c r="G869" s="172" t="s">
        <v>84</v>
      </c>
      <c r="H869" s="177">
        <v>1</v>
      </c>
      <c r="I869" s="178">
        <v>2000</v>
      </c>
      <c r="J869" s="176">
        <v>46057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-860</v>
      </c>
    </row>
    <row r="870" spans="1:16" ht="19.5" hidden="1" customHeight="1">
      <c r="A870" s="172" t="s">
        <v>1592</v>
      </c>
      <c r="B870" s="176">
        <v>46058</v>
      </c>
      <c r="C870" s="172" t="s">
        <v>81</v>
      </c>
      <c r="D870" s="172" t="s">
        <v>95</v>
      </c>
      <c r="E870" s="172" t="s">
        <v>55</v>
      </c>
      <c r="F870" s="172" t="s">
        <v>1272</v>
      </c>
      <c r="G870" s="172" t="s">
        <v>84</v>
      </c>
      <c r="H870" s="177">
        <v>1</v>
      </c>
      <c r="I870" s="178">
        <v>2000</v>
      </c>
      <c r="J870" s="176">
        <v>46057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-16.97</v>
      </c>
    </row>
    <row r="871" spans="1:16" ht="19.5" hidden="1" customHeight="1">
      <c r="A871" s="172" t="s">
        <v>1593</v>
      </c>
      <c r="B871" s="176">
        <v>46058</v>
      </c>
      <c r="C871" s="172" t="s">
        <v>81</v>
      </c>
      <c r="D871" s="172" t="s">
        <v>82</v>
      </c>
      <c r="E871" s="172" t="s">
        <v>59</v>
      </c>
      <c r="F871" s="172" t="s">
        <v>1386</v>
      </c>
      <c r="G871" s="172" t="s">
        <v>84</v>
      </c>
      <c r="H871" s="177">
        <v>1</v>
      </c>
      <c r="I871" s="178">
        <v>0</v>
      </c>
      <c r="J871" s="176">
        <v>46058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-9.1300000000000008</v>
      </c>
    </row>
    <row r="872" spans="1:16" ht="19.5" hidden="1" customHeight="1">
      <c r="A872" s="172" t="s">
        <v>1594</v>
      </c>
      <c r="B872" s="176">
        <v>46058</v>
      </c>
      <c r="C872" s="172" t="s">
        <v>92</v>
      </c>
      <c r="D872" s="172" t="s">
        <v>24</v>
      </c>
      <c r="E872" s="172" t="s">
        <v>53</v>
      </c>
      <c r="F872" s="172" t="s">
        <v>120</v>
      </c>
      <c r="G872" s="172" t="s">
        <v>84</v>
      </c>
      <c r="H872" s="177">
        <v>1</v>
      </c>
      <c r="I872" s="178">
        <v>2150</v>
      </c>
      <c r="J872" s="176">
        <v>46057</v>
      </c>
      <c r="K872" s="172" t="s">
        <v>93</v>
      </c>
      <c r="L872" s="172" t="s">
        <v>94</v>
      </c>
      <c r="M872" s="179">
        <v>0.43</v>
      </c>
      <c r="N872" s="177"/>
      <c r="O872" s="177">
        <v>40</v>
      </c>
      <c r="P872" s="180">
        <v>-140.81</v>
      </c>
    </row>
    <row r="873" spans="1:16" ht="19.5" hidden="1" customHeight="1">
      <c r="A873" s="172" t="s">
        <v>1594</v>
      </c>
      <c r="B873" s="176">
        <v>46058</v>
      </c>
      <c r="C873" s="172" t="s">
        <v>100</v>
      </c>
      <c r="D873" s="172" t="s">
        <v>101</v>
      </c>
      <c r="E873" s="172" t="s">
        <v>53</v>
      </c>
      <c r="F873" s="172" t="s">
        <v>120</v>
      </c>
      <c r="G873" s="172" t="s">
        <v>84</v>
      </c>
      <c r="H873" s="177">
        <v>1</v>
      </c>
      <c r="I873" s="178">
        <v>2150</v>
      </c>
      <c r="J873" s="176">
        <v>46057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909.61</v>
      </c>
    </row>
    <row r="874" spans="1:16" ht="19.5" hidden="1" customHeight="1">
      <c r="A874" s="172" t="s">
        <v>1594</v>
      </c>
      <c r="B874" s="176">
        <v>46058</v>
      </c>
      <c r="C874" s="172" t="s">
        <v>100</v>
      </c>
      <c r="D874" s="172" t="s">
        <v>102</v>
      </c>
      <c r="E874" s="172" t="s">
        <v>53</v>
      </c>
      <c r="F874" s="172" t="s">
        <v>120</v>
      </c>
      <c r="G874" s="172" t="s">
        <v>84</v>
      </c>
      <c r="H874" s="177">
        <v>1</v>
      </c>
      <c r="I874" s="178">
        <v>2150</v>
      </c>
      <c r="J874" s="176">
        <v>46057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9.1</v>
      </c>
    </row>
    <row r="875" spans="1:16" ht="19.5" hidden="1" customHeight="1">
      <c r="A875" s="172" t="s">
        <v>1594</v>
      </c>
      <c r="B875" s="176">
        <v>46058</v>
      </c>
      <c r="C875" s="172" t="s">
        <v>100</v>
      </c>
      <c r="D875" s="172" t="s">
        <v>103</v>
      </c>
      <c r="E875" s="172" t="s">
        <v>53</v>
      </c>
      <c r="F875" s="172" t="s">
        <v>120</v>
      </c>
      <c r="G875" s="172" t="s">
        <v>84</v>
      </c>
      <c r="H875" s="177">
        <v>1</v>
      </c>
      <c r="I875" s="178">
        <v>2150</v>
      </c>
      <c r="J875" s="176">
        <v>46057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1231.29</v>
      </c>
    </row>
    <row r="876" spans="1:16" ht="19.5" hidden="1" customHeight="1">
      <c r="A876" s="172" t="s">
        <v>1594</v>
      </c>
      <c r="B876" s="176">
        <v>46058</v>
      </c>
      <c r="C876" s="172" t="s">
        <v>104</v>
      </c>
      <c r="D876" s="172" t="s">
        <v>105</v>
      </c>
      <c r="E876" s="172" t="s">
        <v>53</v>
      </c>
      <c r="F876" s="172" t="s">
        <v>120</v>
      </c>
      <c r="G876" s="172" t="s">
        <v>84</v>
      </c>
      <c r="H876" s="177">
        <v>1</v>
      </c>
      <c r="I876" s="178">
        <v>2150</v>
      </c>
      <c r="J876" s="176">
        <v>46057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-924.5</v>
      </c>
    </row>
    <row r="877" spans="1:16" ht="19.5" hidden="1" customHeight="1">
      <c r="A877" s="172" t="s">
        <v>1594</v>
      </c>
      <c r="B877" s="176">
        <v>46058</v>
      </c>
      <c r="C877" s="172" t="s">
        <v>81</v>
      </c>
      <c r="D877" s="172" t="s">
        <v>95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2150</v>
      </c>
      <c r="J877" s="176">
        <v>46057</v>
      </c>
      <c r="K877" s="172" t="s">
        <v>93</v>
      </c>
      <c r="L877" s="172" t="s">
        <v>94</v>
      </c>
      <c r="M877" s="179">
        <v>0.43</v>
      </c>
      <c r="N877" s="177"/>
      <c r="O877" s="177"/>
      <c r="P877" s="180">
        <v>-11.03</v>
      </c>
    </row>
    <row r="878" spans="1:16" ht="19.5" hidden="1" customHeight="1">
      <c r="A878" s="172" t="s">
        <v>1595</v>
      </c>
      <c r="B878" s="176">
        <v>46058</v>
      </c>
      <c r="C878" s="172" t="s">
        <v>92</v>
      </c>
      <c r="D878" s="172" t="s">
        <v>24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46051</v>
      </c>
      <c r="K878" s="172" t="s">
        <v>93</v>
      </c>
      <c r="L878" s="172" t="s">
        <v>94</v>
      </c>
      <c r="M878" s="179">
        <v>0.43</v>
      </c>
      <c r="N878" s="177"/>
      <c r="O878" s="177">
        <v>44</v>
      </c>
      <c r="P878" s="180">
        <v>-131.37</v>
      </c>
    </row>
    <row r="879" spans="1:16" ht="19.5" hidden="1" customHeight="1">
      <c r="A879" s="172" t="s">
        <v>1595</v>
      </c>
      <c r="B879" s="176">
        <v>46058</v>
      </c>
      <c r="C879" s="172" t="s">
        <v>100</v>
      </c>
      <c r="D879" s="172" t="s">
        <v>101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46051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681.9</v>
      </c>
    </row>
    <row r="880" spans="1:16" ht="19.5" hidden="1" customHeight="1">
      <c r="A880" s="172" t="s">
        <v>1595</v>
      </c>
      <c r="B880" s="176">
        <v>46058</v>
      </c>
      <c r="C880" s="172" t="s">
        <v>100</v>
      </c>
      <c r="D880" s="172" t="s">
        <v>102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46051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0</v>
      </c>
    </row>
    <row r="881" spans="1:16" ht="19.5" hidden="1" customHeight="1">
      <c r="A881" s="172" t="s">
        <v>1595</v>
      </c>
      <c r="B881" s="176">
        <v>46058</v>
      </c>
      <c r="C881" s="172" t="s">
        <v>100</v>
      </c>
      <c r="D881" s="172" t="s">
        <v>103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1750</v>
      </c>
      <c r="J881" s="176">
        <v>46051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1068.0999999999999</v>
      </c>
    </row>
    <row r="882" spans="1:16" ht="19.5" hidden="1" customHeight="1">
      <c r="A882" s="172" t="s">
        <v>1595</v>
      </c>
      <c r="B882" s="176">
        <v>46058</v>
      </c>
      <c r="C882" s="172" t="s">
        <v>104</v>
      </c>
      <c r="D882" s="172" t="s">
        <v>105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1750</v>
      </c>
      <c r="J882" s="176">
        <v>46051</v>
      </c>
      <c r="K882" s="172" t="s">
        <v>93</v>
      </c>
      <c r="L882" s="172" t="s">
        <v>94</v>
      </c>
      <c r="M882" s="179">
        <v>0.43</v>
      </c>
      <c r="N882" s="177"/>
      <c r="O882" s="177"/>
      <c r="P882" s="180">
        <v>-752.5</v>
      </c>
    </row>
    <row r="883" spans="1:16" ht="19.5" hidden="1" customHeight="1">
      <c r="A883" s="172" t="s">
        <v>1595</v>
      </c>
      <c r="B883" s="176">
        <v>46058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1750</v>
      </c>
      <c r="J883" s="176">
        <v>46051</v>
      </c>
      <c r="K883" s="172" t="s">
        <v>93</v>
      </c>
      <c r="L883" s="172" t="s">
        <v>94</v>
      </c>
      <c r="M883" s="179">
        <v>0.43</v>
      </c>
      <c r="N883" s="177"/>
      <c r="O883" s="177"/>
      <c r="P883" s="180">
        <v>-10.72</v>
      </c>
    </row>
    <row r="884" spans="1:16" ht="19.5" hidden="1" customHeight="1">
      <c r="A884" s="172" t="s">
        <v>1595</v>
      </c>
      <c r="B884" s="176">
        <v>46058</v>
      </c>
      <c r="C884" s="172" t="s">
        <v>81</v>
      </c>
      <c r="D884" s="172" t="s">
        <v>82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46051</v>
      </c>
      <c r="K884" s="172" t="s">
        <v>85</v>
      </c>
      <c r="L884" s="172" t="s">
        <v>85</v>
      </c>
      <c r="M884" s="179">
        <v>0</v>
      </c>
      <c r="N884" s="177"/>
      <c r="O884" s="177"/>
      <c r="P884" s="180">
        <v>-4.3</v>
      </c>
    </row>
    <row r="885" spans="1:16" ht="19.5" hidden="1" customHeight="1">
      <c r="A885" s="172" t="s">
        <v>1596</v>
      </c>
      <c r="B885" s="176">
        <v>46058</v>
      </c>
      <c r="C885" s="172" t="s">
        <v>81</v>
      </c>
      <c r="D885" s="172" t="s">
        <v>82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0</v>
      </c>
      <c r="J885" s="176">
        <v>46058</v>
      </c>
      <c r="K885" s="172" t="s">
        <v>85</v>
      </c>
      <c r="L885" s="172" t="s">
        <v>85</v>
      </c>
      <c r="M885" s="179">
        <v>0</v>
      </c>
      <c r="N885" s="177"/>
      <c r="O885" s="177"/>
      <c r="P885" s="180">
        <v>-14.67</v>
      </c>
    </row>
    <row r="886" spans="1:16" ht="19.5" hidden="1" customHeight="1">
      <c r="A886" s="172" t="s">
        <v>1597</v>
      </c>
      <c r="B886" s="176">
        <v>46058</v>
      </c>
      <c r="C886" s="172" t="s">
        <v>92</v>
      </c>
      <c r="D886" s="172" t="s">
        <v>24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2150</v>
      </c>
      <c r="J886" s="176">
        <v>46056</v>
      </c>
      <c r="K886" s="172" t="s">
        <v>93</v>
      </c>
      <c r="L886" s="172" t="s">
        <v>94</v>
      </c>
      <c r="M886" s="179">
        <v>0.43</v>
      </c>
      <c r="N886" s="177"/>
      <c r="O886" s="177">
        <v>41</v>
      </c>
      <c r="P886" s="180">
        <v>-145.74</v>
      </c>
    </row>
    <row r="887" spans="1:16" ht="19.5" hidden="1" customHeight="1">
      <c r="A887" s="172" t="s">
        <v>1597</v>
      </c>
      <c r="B887" s="176">
        <v>46058</v>
      </c>
      <c r="C887" s="172" t="s">
        <v>100</v>
      </c>
      <c r="D887" s="172" t="s">
        <v>101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2150</v>
      </c>
      <c r="J887" s="176">
        <v>46056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841.71</v>
      </c>
    </row>
    <row r="888" spans="1:16" ht="19.5" hidden="1" customHeight="1">
      <c r="A888" s="172" t="s">
        <v>1597</v>
      </c>
      <c r="B888" s="176">
        <v>46058</v>
      </c>
      <c r="C888" s="172" t="s">
        <v>100</v>
      </c>
      <c r="D888" s="172" t="s">
        <v>102</v>
      </c>
      <c r="E888" s="172" t="s">
        <v>53</v>
      </c>
      <c r="F888" s="172" t="s">
        <v>120</v>
      </c>
      <c r="G888" s="172" t="s">
        <v>84</v>
      </c>
      <c r="H888" s="177">
        <v>1</v>
      </c>
      <c r="I888" s="178">
        <v>2150</v>
      </c>
      <c r="J888" s="176">
        <v>46056</v>
      </c>
      <c r="K888" s="172" t="s">
        <v>93</v>
      </c>
      <c r="L888" s="172" t="s">
        <v>94</v>
      </c>
      <c r="M888" s="179">
        <v>0</v>
      </c>
      <c r="N888" s="177"/>
      <c r="O888" s="177"/>
      <c r="P888" s="180">
        <v>8.42</v>
      </c>
    </row>
    <row r="889" spans="1:16" ht="19.5" hidden="1" customHeight="1">
      <c r="A889" s="172" t="s">
        <v>1597</v>
      </c>
      <c r="B889" s="176">
        <v>46058</v>
      </c>
      <c r="C889" s="172" t="s">
        <v>100</v>
      </c>
      <c r="D889" s="172" t="s">
        <v>103</v>
      </c>
      <c r="E889" s="172" t="s">
        <v>53</v>
      </c>
      <c r="F889" s="172" t="s">
        <v>120</v>
      </c>
      <c r="G889" s="172" t="s">
        <v>84</v>
      </c>
      <c r="H889" s="177">
        <v>1</v>
      </c>
      <c r="I889" s="178">
        <v>2150</v>
      </c>
      <c r="J889" s="176">
        <v>46056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1299.8699999999999</v>
      </c>
    </row>
    <row r="890" spans="1:16" ht="19.5" hidden="1" customHeight="1">
      <c r="A890" s="172" t="s">
        <v>1597</v>
      </c>
      <c r="B890" s="176">
        <v>46058</v>
      </c>
      <c r="C890" s="172" t="s">
        <v>104</v>
      </c>
      <c r="D890" s="172" t="s">
        <v>105</v>
      </c>
      <c r="E890" s="172" t="s">
        <v>53</v>
      </c>
      <c r="F890" s="172" t="s">
        <v>120</v>
      </c>
      <c r="G890" s="172" t="s">
        <v>84</v>
      </c>
      <c r="H890" s="177">
        <v>1</v>
      </c>
      <c r="I890" s="178">
        <v>2150</v>
      </c>
      <c r="J890" s="176">
        <v>46056</v>
      </c>
      <c r="K890" s="172" t="s">
        <v>93</v>
      </c>
      <c r="L890" s="172" t="s">
        <v>94</v>
      </c>
      <c r="M890" s="179">
        <v>0.43</v>
      </c>
      <c r="N890" s="177"/>
      <c r="O890" s="177"/>
      <c r="P890" s="180">
        <v>-924.5</v>
      </c>
    </row>
    <row r="891" spans="1:16" ht="19.5" hidden="1" customHeight="1">
      <c r="A891" s="172" t="s">
        <v>1597</v>
      </c>
      <c r="B891" s="176">
        <v>46058</v>
      </c>
      <c r="C891" s="172" t="s">
        <v>81</v>
      </c>
      <c r="D891" s="172" t="s">
        <v>95</v>
      </c>
      <c r="E891" s="172" t="s">
        <v>53</v>
      </c>
      <c r="F891" s="172" t="s">
        <v>120</v>
      </c>
      <c r="G891" s="172" t="s">
        <v>84</v>
      </c>
      <c r="H891" s="177">
        <v>1</v>
      </c>
      <c r="I891" s="178">
        <v>2150</v>
      </c>
      <c r="J891" s="176">
        <v>46056</v>
      </c>
      <c r="K891" s="172" t="s">
        <v>93</v>
      </c>
      <c r="L891" s="172" t="s">
        <v>94</v>
      </c>
      <c r="M891" s="179">
        <v>0.43</v>
      </c>
      <c r="N891" s="177"/>
      <c r="O891" s="177"/>
      <c r="P891" s="180">
        <v>-25</v>
      </c>
    </row>
    <row r="892" spans="1:16" ht="19.5" hidden="1" customHeight="1">
      <c r="A892" s="172" t="s">
        <v>1597</v>
      </c>
      <c r="B892" s="176">
        <v>46058</v>
      </c>
      <c r="C892" s="172" t="s">
        <v>81</v>
      </c>
      <c r="D892" s="172" t="s">
        <v>82</v>
      </c>
      <c r="E892" s="172" t="s">
        <v>53</v>
      </c>
      <c r="F892" s="172" t="s">
        <v>120</v>
      </c>
      <c r="G892" s="172" t="s">
        <v>84</v>
      </c>
      <c r="H892" s="177">
        <v>1</v>
      </c>
      <c r="I892" s="178">
        <v>0</v>
      </c>
      <c r="J892" s="176">
        <v>46056</v>
      </c>
      <c r="K892" s="172" t="s">
        <v>85</v>
      </c>
      <c r="L892" s="172" t="s">
        <v>85</v>
      </c>
      <c r="M892" s="179">
        <v>0</v>
      </c>
      <c r="N892" s="177"/>
      <c r="O892" s="177"/>
      <c r="P892" s="180">
        <v>-15.99</v>
      </c>
    </row>
    <row r="893" spans="1:16" ht="19.5" hidden="1" customHeight="1">
      <c r="A893" s="172" t="s">
        <v>1598</v>
      </c>
      <c r="B893" s="176">
        <v>46058</v>
      </c>
      <c r="C893" s="172" t="s">
        <v>92</v>
      </c>
      <c r="D893" s="172" t="s">
        <v>24</v>
      </c>
      <c r="E893" s="172" t="s">
        <v>38</v>
      </c>
      <c r="F893" s="172" t="s">
        <v>87</v>
      </c>
      <c r="G893" s="172" t="s">
        <v>84</v>
      </c>
      <c r="H893" s="177">
        <v>1</v>
      </c>
      <c r="I893" s="178">
        <v>0</v>
      </c>
      <c r="J893" s="176">
        <v>46049</v>
      </c>
      <c r="K893" s="172" t="s">
        <v>93</v>
      </c>
      <c r="L893" s="172" t="s">
        <v>94</v>
      </c>
      <c r="M893" s="179">
        <v>0</v>
      </c>
      <c r="N893" s="177"/>
      <c r="O893" s="177">
        <v>45</v>
      </c>
      <c r="P893" s="180">
        <v>-46.77</v>
      </c>
    </row>
    <row r="894" spans="1:16" ht="19.5" hidden="1" customHeight="1">
      <c r="A894" s="172" t="s">
        <v>1598</v>
      </c>
      <c r="B894" s="176">
        <v>46058</v>
      </c>
      <c r="C894" s="172" t="s">
        <v>81</v>
      </c>
      <c r="D894" s="172" t="s">
        <v>95</v>
      </c>
      <c r="E894" s="172" t="s">
        <v>38</v>
      </c>
      <c r="F894" s="172" t="s">
        <v>87</v>
      </c>
      <c r="G894" s="172" t="s">
        <v>84</v>
      </c>
      <c r="H894" s="177">
        <v>1</v>
      </c>
      <c r="I894" s="178">
        <v>0</v>
      </c>
      <c r="J894" s="176">
        <v>46049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-10.09</v>
      </c>
    </row>
    <row r="895" spans="1:16" ht="19.5" hidden="1" customHeight="1">
      <c r="A895" s="172" t="s">
        <v>1598</v>
      </c>
      <c r="B895" s="176">
        <v>46058</v>
      </c>
      <c r="C895" s="172" t="s">
        <v>92</v>
      </c>
      <c r="D895" s="172" t="s">
        <v>96</v>
      </c>
      <c r="E895" s="172" t="s">
        <v>38</v>
      </c>
      <c r="F895" s="172" t="s">
        <v>87</v>
      </c>
      <c r="G895" s="172" t="s">
        <v>84</v>
      </c>
      <c r="H895" s="177">
        <v>1</v>
      </c>
      <c r="I895" s="178">
        <v>0</v>
      </c>
      <c r="J895" s="176">
        <v>46049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0</v>
      </c>
    </row>
    <row r="896" spans="1:16" ht="19.5" hidden="1" customHeight="1">
      <c r="A896" s="172" t="s">
        <v>1598</v>
      </c>
      <c r="B896" s="176">
        <v>46058</v>
      </c>
      <c r="C896" s="172" t="s">
        <v>92</v>
      </c>
      <c r="D896" s="172" t="s">
        <v>97</v>
      </c>
      <c r="E896" s="172" t="s">
        <v>38</v>
      </c>
      <c r="F896" s="172" t="s">
        <v>87</v>
      </c>
      <c r="G896" s="172" t="s">
        <v>84</v>
      </c>
      <c r="H896" s="177">
        <v>1</v>
      </c>
      <c r="I896" s="178">
        <v>0</v>
      </c>
      <c r="J896" s="176">
        <v>46049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-46.77</v>
      </c>
    </row>
    <row r="897" spans="1:16" ht="19.5" hidden="1" customHeight="1">
      <c r="A897" s="172" t="s">
        <v>1598</v>
      </c>
      <c r="B897" s="176">
        <v>46058</v>
      </c>
      <c r="C897" s="172" t="s">
        <v>81</v>
      </c>
      <c r="D897" s="172" t="s">
        <v>98</v>
      </c>
      <c r="E897" s="172" t="s">
        <v>38</v>
      </c>
      <c r="F897" s="172" t="s">
        <v>87</v>
      </c>
      <c r="G897" s="172" t="s">
        <v>84</v>
      </c>
      <c r="H897" s="177">
        <v>1</v>
      </c>
      <c r="I897" s="178">
        <v>0</v>
      </c>
      <c r="J897" s="176">
        <v>46049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-15</v>
      </c>
    </row>
    <row r="898" spans="1:16" ht="19.5" hidden="1" customHeight="1">
      <c r="A898" s="172" t="s">
        <v>1599</v>
      </c>
      <c r="B898" s="176">
        <v>46058</v>
      </c>
      <c r="C898" s="172" t="s">
        <v>92</v>
      </c>
      <c r="D898" s="172" t="s">
        <v>24</v>
      </c>
      <c r="E898" s="172" t="s">
        <v>56</v>
      </c>
      <c r="F898" s="172" t="s">
        <v>1213</v>
      </c>
      <c r="G898" s="172" t="s">
        <v>84</v>
      </c>
      <c r="H898" s="177">
        <v>1</v>
      </c>
      <c r="I898" s="178">
        <v>0</v>
      </c>
      <c r="J898" s="176">
        <v>46053</v>
      </c>
      <c r="K898" s="172" t="s">
        <v>93</v>
      </c>
      <c r="L898" s="172" t="s">
        <v>94</v>
      </c>
      <c r="M898" s="179">
        <v>0</v>
      </c>
      <c r="N898" s="177"/>
      <c r="O898" s="177">
        <v>44</v>
      </c>
      <c r="P898" s="180">
        <v>-56.94</v>
      </c>
    </row>
    <row r="899" spans="1:16" ht="19.5" hidden="1" customHeight="1">
      <c r="A899" s="172" t="s">
        <v>1599</v>
      </c>
      <c r="B899" s="176">
        <v>46058</v>
      </c>
      <c r="C899" s="172" t="s">
        <v>81</v>
      </c>
      <c r="D899" s="172" t="s">
        <v>95</v>
      </c>
      <c r="E899" s="172" t="s">
        <v>56</v>
      </c>
      <c r="F899" s="172" t="s">
        <v>1213</v>
      </c>
      <c r="G899" s="172" t="s">
        <v>84</v>
      </c>
      <c r="H899" s="177">
        <v>1</v>
      </c>
      <c r="I899" s="178">
        <v>0</v>
      </c>
      <c r="J899" s="176">
        <v>46053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-10.64</v>
      </c>
    </row>
    <row r="900" spans="1:16" ht="19.5" hidden="1" customHeight="1">
      <c r="A900" s="172" t="s">
        <v>1599</v>
      </c>
      <c r="B900" s="176">
        <v>46058</v>
      </c>
      <c r="C900" s="172" t="s">
        <v>92</v>
      </c>
      <c r="D900" s="172" t="s">
        <v>96</v>
      </c>
      <c r="E900" s="172" t="s">
        <v>56</v>
      </c>
      <c r="F900" s="172" t="s">
        <v>1213</v>
      </c>
      <c r="G900" s="172" t="s">
        <v>84</v>
      </c>
      <c r="H900" s="177">
        <v>1</v>
      </c>
      <c r="I900" s="178">
        <v>0</v>
      </c>
      <c r="J900" s="176">
        <v>46053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0</v>
      </c>
    </row>
    <row r="901" spans="1:16" ht="19.5" hidden="1" customHeight="1">
      <c r="A901" s="172" t="s">
        <v>1599</v>
      </c>
      <c r="B901" s="176">
        <v>46058</v>
      </c>
      <c r="C901" s="172" t="s">
        <v>92</v>
      </c>
      <c r="D901" s="172" t="s">
        <v>97</v>
      </c>
      <c r="E901" s="172" t="s">
        <v>56</v>
      </c>
      <c r="F901" s="172" t="s">
        <v>1213</v>
      </c>
      <c r="G901" s="172" t="s">
        <v>84</v>
      </c>
      <c r="H901" s="177">
        <v>1</v>
      </c>
      <c r="I901" s="178">
        <v>0</v>
      </c>
      <c r="J901" s="176">
        <v>46053</v>
      </c>
      <c r="K901" s="172" t="s">
        <v>93</v>
      </c>
      <c r="L901" s="172" t="s">
        <v>94</v>
      </c>
      <c r="M901" s="179">
        <v>0</v>
      </c>
      <c r="N901" s="177"/>
      <c r="O901" s="177"/>
      <c r="P901" s="180">
        <v>-56.94</v>
      </c>
    </row>
    <row r="902" spans="1:16" ht="19.5" hidden="1" customHeight="1">
      <c r="A902" s="172" t="s">
        <v>1599</v>
      </c>
      <c r="B902" s="176">
        <v>46058</v>
      </c>
      <c r="C902" s="172" t="s">
        <v>81</v>
      </c>
      <c r="D902" s="172" t="s">
        <v>98</v>
      </c>
      <c r="E902" s="172" t="s">
        <v>56</v>
      </c>
      <c r="F902" s="172" t="s">
        <v>1213</v>
      </c>
      <c r="G902" s="172" t="s">
        <v>84</v>
      </c>
      <c r="H902" s="177">
        <v>1</v>
      </c>
      <c r="I902" s="178">
        <v>0</v>
      </c>
      <c r="J902" s="176">
        <v>46053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-15</v>
      </c>
    </row>
    <row r="903" spans="1:16" ht="19.5" hidden="1" customHeight="1">
      <c r="A903" s="172" t="s">
        <v>1600</v>
      </c>
      <c r="B903" s="176">
        <v>46058</v>
      </c>
      <c r="C903" s="172" t="s">
        <v>81</v>
      </c>
      <c r="D903" s="172" t="s">
        <v>82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0</v>
      </c>
      <c r="J903" s="176">
        <v>46058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-5.49</v>
      </c>
    </row>
    <row r="904" spans="1:16" ht="19.5" hidden="1" customHeight="1">
      <c r="A904" s="172" t="s">
        <v>1601</v>
      </c>
      <c r="B904" s="176">
        <v>46058</v>
      </c>
      <c r="C904" s="172" t="s">
        <v>81</v>
      </c>
      <c r="D904" s="172" t="s">
        <v>82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0</v>
      </c>
      <c r="J904" s="176">
        <v>46058</v>
      </c>
      <c r="K904" s="172" t="s">
        <v>85</v>
      </c>
      <c r="L904" s="172" t="s">
        <v>85</v>
      </c>
      <c r="M904" s="179">
        <v>0</v>
      </c>
      <c r="N904" s="177"/>
      <c r="O904" s="177"/>
      <c r="P904" s="180">
        <v>-14.22</v>
      </c>
    </row>
    <row r="905" spans="1:16" ht="19.5" customHeight="1">
      <c r="A905" s="172" t="s">
        <v>1553</v>
      </c>
      <c r="B905" s="176">
        <v>46058</v>
      </c>
      <c r="C905" s="172" t="s">
        <v>109</v>
      </c>
      <c r="D905" s="172" t="s">
        <v>139</v>
      </c>
      <c r="E905" s="172" t="s">
        <v>85</v>
      </c>
      <c r="F905" s="172" t="s">
        <v>85</v>
      </c>
      <c r="G905" s="172" t="s">
        <v>85</v>
      </c>
      <c r="H905" s="177">
        <v>0</v>
      </c>
      <c r="I905" s="178">
        <v>0</v>
      </c>
      <c r="J905" s="176">
        <v>46058</v>
      </c>
      <c r="K905" s="172" t="s">
        <v>85</v>
      </c>
      <c r="L905" s="172" t="s">
        <v>85</v>
      </c>
      <c r="M905" s="179">
        <v>0</v>
      </c>
      <c r="N905" s="177"/>
      <c r="O905" s="177"/>
      <c r="P905" s="180">
        <v>-298.33999999999997</v>
      </c>
    </row>
    <row r="906" spans="1:16" ht="19.5" customHeight="1">
      <c r="A906" s="172" t="s">
        <v>1552</v>
      </c>
      <c r="B906" s="176">
        <v>46058</v>
      </c>
      <c r="C906" s="172" t="s">
        <v>109</v>
      </c>
      <c r="D906" s="172" t="s">
        <v>139</v>
      </c>
      <c r="E906" s="172" t="s">
        <v>85</v>
      </c>
      <c r="F906" s="172" t="s">
        <v>85</v>
      </c>
      <c r="G906" s="172" t="s">
        <v>85</v>
      </c>
      <c r="H906" s="177">
        <v>0</v>
      </c>
      <c r="I906" s="178">
        <v>0</v>
      </c>
      <c r="J906" s="176">
        <v>46058</v>
      </c>
      <c r="K906" s="172" t="s">
        <v>85</v>
      </c>
      <c r="L906" s="172" t="s">
        <v>85</v>
      </c>
      <c r="M906" s="179">
        <v>0</v>
      </c>
      <c r="N906" s="177"/>
      <c r="O906" s="177"/>
      <c r="P906" s="180">
        <v>-298.22000000000003</v>
      </c>
    </row>
    <row r="907" spans="1:16" ht="19.5" customHeight="1">
      <c r="A907" s="172" t="s">
        <v>141</v>
      </c>
      <c r="B907" s="176">
        <v>46058</v>
      </c>
      <c r="C907" s="172" t="s">
        <v>109</v>
      </c>
      <c r="D907" s="172" t="s">
        <v>139</v>
      </c>
      <c r="E907" s="172" t="s">
        <v>85</v>
      </c>
      <c r="F907" s="172" t="s">
        <v>85</v>
      </c>
      <c r="G907" s="172" t="s">
        <v>85</v>
      </c>
      <c r="H907" s="177">
        <v>0</v>
      </c>
      <c r="I907" s="178">
        <v>0</v>
      </c>
      <c r="J907" s="176">
        <v>46058</v>
      </c>
      <c r="K907" s="172" t="s">
        <v>85</v>
      </c>
      <c r="L907" s="172" t="s">
        <v>85</v>
      </c>
      <c r="M907" s="179">
        <v>0</v>
      </c>
      <c r="N907" s="177"/>
      <c r="O907" s="177"/>
      <c r="P907" s="180">
        <v>-430.73</v>
      </c>
    </row>
    <row r="908" spans="1:16" ht="19.5" customHeight="1">
      <c r="A908" s="172" t="s">
        <v>145</v>
      </c>
      <c r="B908" s="176">
        <v>46058</v>
      </c>
      <c r="C908" s="172" t="s">
        <v>109</v>
      </c>
      <c r="D908" s="172" t="s">
        <v>139</v>
      </c>
      <c r="E908" s="172" t="s">
        <v>85</v>
      </c>
      <c r="F908" s="172" t="s">
        <v>85</v>
      </c>
      <c r="G908" s="172" t="s">
        <v>85</v>
      </c>
      <c r="H908" s="177">
        <v>0</v>
      </c>
      <c r="I908" s="178">
        <v>0</v>
      </c>
      <c r="J908" s="176">
        <v>46058</v>
      </c>
      <c r="K908" s="172" t="s">
        <v>85</v>
      </c>
      <c r="L908" s="172" t="s">
        <v>85</v>
      </c>
      <c r="M908" s="179">
        <v>0</v>
      </c>
      <c r="N908" s="177"/>
      <c r="O908" s="177"/>
      <c r="P908" s="180">
        <v>-1010.87</v>
      </c>
    </row>
    <row r="909" spans="1:16" ht="19.5" customHeight="1">
      <c r="A909" s="172" t="s">
        <v>138</v>
      </c>
      <c r="B909" s="176">
        <v>46058</v>
      </c>
      <c r="C909" s="172" t="s">
        <v>109</v>
      </c>
      <c r="D909" s="172" t="s">
        <v>139</v>
      </c>
      <c r="E909" s="172" t="s">
        <v>85</v>
      </c>
      <c r="F909" s="172" t="s">
        <v>85</v>
      </c>
      <c r="G909" s="172" t="s">
        <v>85</v>
      </c>
      <c r="H909" s="177">
        <v>0</v>
      </c>
      <c r="I909" s="178">
        <v>0</v>
      </c>
      <c r="J909" s="176">
        <v>46058</v>
      </c>
      <c r="K909" s="172" t="s">
        <v>85</v>
      </c>
      <c r="L909" s="172" t="s">
        <v>85</v>
      </c>
      <c r="M909" s="179">
        <v>0</v>
      </c>
      <c r="N909" s="177"/>
      <c r="O909" s="177"/>
      <c r="P909" s="180">
        <v>-1156.56</v>
      </c>
    </row>
    <row r="910" spans="1:16" ht="19.5" customHeight="1">
      <c r="A910" s="172" t="s">
        <v>144</v>
      </c>
      <c r="B910" s="176">
        <v>46058</v>
      </c>
      <c r="C910" s="172" t="s">
        <v>109</v>
      </c>
      <c r="D910" s="172" t="s">
        <v>139</v>
      </c>
      <c r="E910" s="172" t="s">
        <v>85</v>
      </c>
      <c r="F910" s="172" t="s">
        <v>85</v>
      </c>
      <c r="G910" s="172" t="s">
        <v>85</v>
      </c>
      <c r="H910" s="177">
        <v>0</v>
      </c>
      <c r="I910" s="178">
        <v>0</v>
      </c>
      <c r="J910" s="176">
        <v>46058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-704.36</v>
      </c>
    </row>
    <row r="911" spans="1:16" ht="19.5" customHeight="1">
      <c r="A911" s="172" t="s">
        <v>142</v>
      </c>
      <c r="B911" s="176">
        <v>46058</v>
      </c>
      <c r="C911" s="172" t="s">
        <v>109</v>
      </c>
      <c r="D911" s="172" t="s">
        <v>143</v>
      </c>
      <c r="E911" s="172" t="s">
        <v>85</v>
      </c>
      <c r="F911" s="172" t="s">
        <v>85</v>
      </c>
      <c r="G911" s="172" t="s">
        <v>85</v>
      </c>
      <c r="H911" s="177">
        <v>0</v>
      </c>
      <c r="I911" s="178">
        <v>0</v>
      </c>
      <c r="J911" s="176">
        <v>46058</v>
      </c>
      <c r="K911" s="172" t="s">
        <v>85</v>
      </c>
      <c r="L911" s="172" t="s">
        <v>85</v>
      </c>
      <c r="M911" s="179">
        <v>0</v>
      </c>
      <c r="N911" s="177"/>
      <c r="O911" s="177"/>
      <c r="P911" s="180">
        <v>-4948</v>
      </c>
    </row>
    <row r="912" spans="1:16" ht="19.5" hidden="1" customHeight="1">
      <c r="A912" s="172" t="s">
        <v>1602</v>
      </c>
      <c r="B912" s="176">
        <v>46059</v>
      </c>
      <c r="C912" s="172" t="s">
        <v>81</v>
      </c>
      <c r="D912" s="172" t="s">
        <v>82</v>
      </c>
      <c r="E912" s="172" t="s">
        <v>38</v>
      </c>
      <c r="F912" s="172" t="s">
        <v>87</v>
      </c>
      <c r="G912" s="172" t="s">
        <v>84</v>
      </c>
      <c r="H912" s="177">
        <v>1</v>
      </c>
      <c r="I912" s="178">
        <v>0</v>
      </c>
      <c r="J912" s="176">
        <v>46058</v>
      </c>
      <c r="K912" s="172" t="s">
        <v>85</v>
      </c>
      <c r="L912" s="172" t="s">
        <v>85</v>
      </c>
      <c r="M912" s="179">
        <v>0</v>
      </c>
      <c r="N912" s="177"/>
      <c r="O912" s="177"/>
      <c r="P912" s="180">
        <v>-24.28</v>
      </c>
    </row>
    <row r="913" spans="1:16" ht="19.5" hidden="1" customHeight="1">
      <c r="A913" s="172" t="s">
        <v>1603</v>
      </c>
      <c r="B913" s="176">
        <v>46059</v>
      </c>
      <c r="C913" s="172" t="s">
        <v>92</v>
      </c>
      <c r="D913" s="172" t="s">
        <v>24</v>
      </c>
      <c r="E913" s="172" t="s">
        <v>53</v>
      </c>
      <c r="F913" s="172" t="s">
        <v>120</v>
      </c>
      <c r="G913" s="172" t="s">
        <v>84</v>
      </c>
      <c r="H913" s="177">
        <v>1</v>
      </c>
      <c r="I913" s="178">
        <v>0</v>
      </c>
      <c r="J913" s="176">
        <v>46052</v>
      </c>
      <c r="K913" s="172" t="s">
        <v>93</v>
      </c>
      <c r="L913" s="172" t="s">
        <v>94</v>
      </c>
      <c r="M913" s="179">
        <v>0</v>
      </c>
      <c r="N913" s="177"/>
      <c r="O913" s="177">
        <v>44</v>
      </c>
      <c r="P913" s="180">
        <v>-56.94</v>
      </c>
    </row>
    <row r="914" spans="1:16" ht="19.5" hidden="1" customHeight="1">
      <c r="A914" s="172" t="s">
        <v>1603</v>
      </c>
      <c r="B914" s="176">
        <v>46059</v>
      </c>
      <c r="C914" s="172" t="s">
        <v>81</v>
      </c>
      <c r="D914" s="172" t="s">
        <v>95</v>
      </c>
      <c r="E914" s="172" t="s">
        <v>53</v>
      </c>
      <c r="F914" s="172" t="s">
        <v>120</v>
      </c>
      <c r="G914" s="172" t="s">
        <v>84</v>
      </c>
      <c r="H914" s="177">
        <v>1</v>
      </c>
      <c r="I914" s="178">
        <v>0</v>
      </c>
      <c r="J914" s="176">
        <v>46052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-11.39</v>
      </c>
    </row>
    <row r="915" spans="1:16" ht="19.5" hidden="1" customHeight="1">
      <c r="A915" s="172" t="s">
        <v>1603</v>
      </c>
      <c r="B915" s="176">
        <v>46059</v>
      </c>
      <c r="C915" s="172" t="s">
        <v>92</v>
      </c>
      <c r="D915" s="172" t="s">
        <v>96</v>
      </c>
      <c r="E915" s="172" t="s">
        <v>53</v>
      </c>
      <c r="F915" s="172" t="s">
        <v>120</v>
      </c>
      <c r="G915" s="172" t="s">
        <v>84</v>
      </c>
      <c r="H915" s="177">
        <v>1</v>
      </c>
      <c r="I915" s="178">
        <v>0</v>
      </c>
      <c r="J915" s="176">
        <v>46052</v>
      </c>
      <c r="K915" s="172" t="s">
        <v>93</v>
      </c>
      <c r="L915" s="172" t="s">
        <v>94</v>
      </c>
      <c r="M915" s="179">
        <v>0</v>
      </c>
      <c r="N915" s="177"/>
      <c r="O915" s="177"/>
      <c r="P915" s="180">
        <v>0</v>
      </c>
    </row>
    <row r="916" spans="1:16" ht="19.5" hidden="1" customHeight="1">
      <c r="A916" s="172" t="s">
        <v>1603</v>
      </c>
      <c r="B916" s="176">
        <v>46059</v>
      </c>
      <c r="C916" s="172" t="s">
        <v>92</v>
      </c>
      <c r="D916" s="172" t="s">
        <v>97</v>
      </c>
      <c r="E916" s="172" t="s">
        <v>53</v>
      </c>
      <c r="F916" s="172" t="s">
        <v>120</v>
      </c>
      <c r="G916" s="172" t="s">
        <v>84</v>
      </c>
      <c r="H916" s="177">
        <v>1</v>
      </c>
      <c r="I916" s="178">
        <v>0</v>
      </c>
      <c r="J916" s="176">
        <v>46052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-56.94</v>
      </c>
    </row>
    <row r="917" spans="1:16" ht="19.5" hidden="1" customHeight="1">
      <c r="A917" s="172" t="s">
        <v>1603</v>
      </c>
      <c r="B917" s="176">
        <v>46059</v>
      </c>
      <c r="C917" s="172" t="s">
        <v>81</v>
      </c>
      <c r="D917" s="172" t="s">
        <v>98</v>
      </c>
      <c r="E917" s="172" t="s">
        <v>53</v>
      </c>
      <c r="F917" s="172" t="s">
        <v>120</v>
      </c>
      <c r="G917" s="172" t="s">
        <v>84</v>
      </c>
      <c r="H917" s="177">
        <v>1</v>
      </c>
      <c r="I917" s="178">
        <v>0</v>
      </c>
      <c r="J917" s="176">
        <v>46052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-15</v>
      </c>
    </row>
    <row r="918" spans="1:16" ht="19.5" hidden="1" customHeight="1">
      <c r="A918" s="172" t="s">
        <v>1604</v>
      </c>
      <c r="B918" s="176">
        <v>46059</v>
      </c>
      <c r="C918" s="172" t="s">
        <v>92</v>
      </c>
      <c r="D918" s="172" t="s">
        <v>24</v>
      </c>
      <c r="E918" s="172" t="s">
        <v>52</v>
      </c>
      <c r="F918" s="172" t="s">
        <v>90</v>
      </c>
      <c r="G918" s="172" t="s">
        <v>84</v>
      </c>
      <c r="H918" s="177">
        <v>1</v>
      </c>
      <c r="I918" s="178">
        <v>0</v>
      </c>
      <c r="J918" s="176">
        <v>46052</v>
      </c>
      <c r="K918" s="172" t="s">
        <v>93</v>
      </c>
      <c r="L918" s="172" t="s">
        <v>94</v>
      </c>
      <c r="M918" s="179">
        <v>0</v>
      </c>
      <c r="N918" s="177"/>
      <c r="O918" s="177">
        <v>44</v>
      </c>
      <c r="P918" s="180">
        <v>-56</v>
      </c>
    </row>
    <row r="919" spans="1:16" ht="19.5" hidden="1" customHeight="1">
      <c r="A919" s="172" t="s">
        <v>1604</v>
      </c>
      <c r="B919" s="176">
        <v>46059</v>
      </c>
      <c r="C919" s="172" t="s">
        <v>81</v>
      </c>
      <c r="D919" s="172" t="s">
        <v>95</v>
      </c>
      <c r="E919" s="172" t="s">
        <v>52</v>
      </c>
      <c r="F919" s="172" t="s">
        <v>90</v>
      </c>
      <c r="G919" s="172" t="s">
        <v>84</v>
      </c>
      <c r="H919" s="177">
        <v>1</v>
      </c>
      <c r="I919" s="178">
        <v>0</v>
      </c>
      <c r="J919" s="176">
        <v>46052</v>
      </c>
      <c r="K919" s="172" t="s">
        <v>93</v>
      </c>
      <c r="L919" s="172" t="s">
        <v>94</v>
      </c>
      <c r="M919" s="179">
        <v>0</v>
      </c>
      <c r="N919" s="177"/>
      <c r="O919" s="177"/>
      <c r="P919" s="180">
        <v>-11.31</v>
      </c>
    </row>
    <row r="920" spans="1:16" ht="19.5" hidden="1" customHeight="1">
      <c r="A920" s="172" t="s">
        <v>1604</v>
      </c>
      <c r="B920" s="176">
        <v>46059</v>
      </c>
      <c r="C920" s="172" t="s">
        <v>92</v>
      </c>
      <c r="D920" s="172" t="s">
        <v>96</v>
      </c>
      <c r="E920" s="172" t="s">
        <v>52</v>
      </c>
      <c r="F920" s="172" t="s">
        <v>90</v>
      </c>
      <c r="G920" s="172" t="s">
        <v>84</v>
      </c>
      <c r="H920" s="177">
        <v>1</v>
      </c>
      <c r="I920" s="178">
        <v>0</v>
      </c>
      <c r="J920" s="176">
        <v>46052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0</v>
      </c>
    </row>
    <row r="921" spans="1:16" ht="19.5" hidden="1" customHeight="1">
      <c r="A921" s="172" t="s">
        <v>1604</v>
      </c>
      <c r="B921" s="176">
        <v>46059</v>
      </c>
      <c r="C921" s="172" t="s">
        <v>92</v>
      </c>
      <c r="D921" s="172" t="s">
        <v>97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0</v>
      </c>
      <c r="J921" s="176">
        <v>46052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-56</v>
      </c>
    </row>
    <row r="922" spans="1:16" ht="19.5" hidden="1" customHeight="1">
      <c r="A922" s="172" t="s">
        <v>1604</v>
      </c>
      <c r="B922" s="176">
        <v>46059</v>
      </c>
      <c r="C922" s="172" t="s">
        <v>81</v>
      </c>
      <c r="D922" s="172" t="s">
        <v>98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0</v>
      </c>
      <c r="J922" s="176">
        <v>46052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-15</v>
      </c>
    </row>
    <row r="923" spans="1:16" ht="19.5" hidden="1" customHeight="1">
      <c r="A923" s="172" t="s">
        <v>1605</v>
      </c>
      <c r="B923" s="176">
        <v>46059</v>
      </c>
      <c r="C923" s="172" t="s">
        <v>92</v>
      </c>
      <c r="D923" s="172" t="s">
        <v>96</v>
      </c>
      <c r="E923" s="172" t="s">
        <v>57</v>
      </c>
      <c r="F923" s="172" t="s">
        <v>1263</v>
      </c>
      <c r="G923" s="172" t="s">
        <v>84</v>
      </c>
      <c r="H923" s="177">
        <v>1</v>
      </c>
      <c r="I923" s="178">
        <v>0</v>
      </c>
      <c r="J923" s="176">
        <v>46052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0</v>
      </c>
    </row>
    <row r="924" spans="1:16" ht="19.5" hidden="1" customHeight="1">
      <c r="A924" s="172" t="s">
        <v>1605</v>
      </c>
      <c r="B924" s="176">
        <v>46059</v>
      </c>
      <c r="C924" s="172" t="s">
        <v>92</v>
      </c>
      <c r="D924" s="172" t="s">
        <v>97</v>
      </c>
      <c r="E924" s="172" t="s">
        <v>57</v>
      </c>
      <c r="F924" s="172" t="s">
        <v>1263</v>
      </c>
      <c r="G924" s="172" t="s">
        <v>84</v>
      </c>
      <c r="H924" s="177">
        <v>1</v>
      </c>
      <c r="I924" s="178">
        <v>0</v>
      </c>
      <c r="J924" s="176">
        <v>46052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-56.94</v>
      </c>
    </row>
    <row r="925" spans="1:16" ht="19.5" hidden="1" customHeight="1">
      <c r="A925" s="172" t="s">
        <v>1605</v>
      </c>
      <c r="B925" s="176">
        <v>46059</v>
      </c>
      <c r="C925" s="172" t="s">
        <v>92</v>
      </c>
      <c r="D925" s="172" t="s">
        <v>24</v>
      </c>
      <c r="E925" s="172" t="s">
        <v>57</v>
      </c>
      <c r="F925" s="172" t="s">
        <v>1263</v>
      </c>
      <c r="G925" s="172" t="s">
        <v>84</v>
      </c>
      <c r="H925" s="177">
        <v>1</v>
      </c>
      <c r="I925" s="178">
        <v>0</v>
      </c>
      <c r="J925" s="176">
        <v>46052</v>
      </c>
      <c r="K925" s="172" t="s">
        <v>93</v>
      </c>
      <c r="L925" s="172" t="s">
        <v>94</v>
      </c>
      <c r="M925" s="179">
        <v>0</v>
      </c>
      <c r="N925" s="177"/>
      <c r="O925" s="177">
        <v>44</v>
      </c>
      <c r="P925" s="180">
        <v>-56.94</v>
      </c>
    </row>
    <row r="926" spans="1:16" ht="19.5" hidden="1" customHeight="1">
      <c r="A926" s="172" t="s">
        <v>1606</v>
      </c>
      <c r="B926" s="176">
        <v>46059</v>
      </c>
      <c r="C926" s="172" t="s">
        <v>92</v>
      </c>
      <c r="D926" s="172" t="s">
        <v>24</v>
      </c>
      <c r="E926" s="172" t="s">
        <v>53</v>
      </c>
      <c r="F926" s="172" t="s">
        <v>120</v>
      </c>
      <c r="G926" s="172" t="s">
        <v>84</v>
      </c>
      <c r="H926" s="177">
        <v>1</v>
      </c>
      <c r="I926" s="178">
        <v>1812</v>
      </c>
      <c r="J926" s="176">
        <v>46047</v>
      </c>
      <c r="K926" s="172" t="s">
        <v>93</v>
      </c>
      <c r="L926" s="172" t="s">
        <v>94</v>
      </c>
      <c r="M926" s="179">
        <v>0.43</v>
      </c>
      <c r="N926" s="177"/>
      <c r="O926" s="177">
        <v>41</v>
      </c>
      <c r="P926" s="180">
        <v>-135.16</v>
      </c>
    </row>
    <row r="927" spans="1:16" ht="19.5" hidden="1" customHeight="1">
      <c r="A927" s="172" t="s">
        <v>1606</v>
      </c>
      <c r="B927" s="176">
        <v>46059</v>
      </c>
      <c r="C927" s="172" t="s">
        <v>100</v>
      </c>
      <c r="D927" s="172" t="s">
        <v>101</v>
      </c>
      <c r="E927" s="172" t="s">
        <v>53</v>
      </c>
      <c r="F927" s="172" t="s">
        <v>120</v>
      </c>
      <c r="G927" s="172" t="s">
        <v>84</v>
      </c>
      <c r="H927" s="177">
        <v>1</v>
      </c>
      <c r="I927" s="178">
        <v>1812</v>
      </c>
      <c r="J927" s="176">
        <v>46047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708.57</v>
      </c>
    </row>
    <row r="928" spans="1:16" ht="19.5" hidden="1" customHeight="1">
      <c r="A928" s="172" t="s">
        <v>1606</v>
      </c>
      <c r="B928" s="176">
        <v>46059</v>
      </c>
      <c r="C928" s="172" t="s">
        <v>100</v>
      </c>
      <c r="D928" s="172" t="s">
        <v>102</v>
      </c>
      <c r="E928" s="172" t="s">
        <v>53</v>
      </c>
      <c r="F928" s="172" t="s">
        <v>120</v>
      </c>
      <c r="G928" s="172" t="s">
        <v>84</v>
      </c>
      <c r="H928" s="177">
        <v>1</v>
      </c>
      <c r="I928" s="178">
        <v>1812</v>
      </c>
      <c r="J928" s="176">
        <v>46047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0</v>
      </c>
    </row>
    <row r="929" spans="1:16" ht="19.5" hidden="1" customHeight="1">
      <c r="A929" s="172" t="s">
        <v>1606</v>
      </c>
      <c r="B929" s="176">
        <v>46059</v>
      </c>
      <c r="C929" s="172" t="s">
        <v>100</v>
      </c>
      <c r="D929" s="172" t="s">
        <v>103</v>
      </c>
      <c r="E929" s="172" t="s">
        <v>53</v>
      </c>
      <c r="F929" s="172" t="s">
        <v>120</v>
      </c>
      <c r="G929" s="172" t="s">
        <v>84</v>
      </c>
      <c r="H929" s="177">
        <v>1</v>
      </c>
      <c r="I929" s="178">
        <v>1812</v>
      </c>
      <c r="J929" s="176">
        <v>46047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1103.43</v>
      </c>
    </row>
    <row r="930" spans="1:16" ht="19.5" hidden="1" customHeight="1">
      <c r="A930" s="172" t="s">
        <v>1606</v>
      </c>
      <c r="B930" s="176">
        <v>46059</v>
      </c>
      <c r="C930" s="172" t="s">
        <v>104</v>
      </c>
      <c r="D930" s="172" t="s">
        <v>105</v>
      </c>
      <c r="E930" s="172" t="s">
        <v>53</v>
      </c>
      <c r="F930" s="172" t="s">
        <v>120</v>
      </c>
      <c r="G930" s="172" t="s">
        <v>84</v>
      </c>
      <c r="H930" s="177">
        <v>1</v>
      </c>
      <c r="I930" s="178">
        <v>1812</v>
      </c>
      <c r="J930" s="176">
        <v>46047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-779.16</v>
      </c>
    </row>
    <row r="931" spans="1:16" ht="19.5" hidden="1" customHeight="1">
      <c r="A931" s="172" t="s">
        <v>1606</v>
      </c>
      <c r="B931" s="176">
        <v>46059</v>
      </c>
      <c r="C931" s="172" t="s">
        <v>81</v>
      </c>
      <c r="D931" s="172" t="s">
        <v>95</v>
      </c>
      <c r="E931" s="172" t="s">
        <v>53</v>
      </c>
      <c r="F931" s="172" t="s">
        <v>120</v>
      </c>
      <c r="G931" s="172" t="s">
        <v>84</v>
      </c>
      <c r="H931" s="177">
        <v>1</v>
      </c>
      <c r="I931" s="178">
        <v>1812</v>
      </c>
      <c r="J931" s="176">
        <v>46047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-0.74</v>
      </c>
    </row>
    <row r="932" spans="1:16" ht="19.5" hidden="1" customHeight="1">
      <c r="A932" s="172" t="s">
        <v>1607</v>
      </c>
      <c r="B932" s="176">
        <v>46059</v>
      </c>
      <c r="C932" s="172" t="s">
        <v>92</v>
      </c>
      <c r="D932" s="172" t="s">
        <v>24</v>
      </c>
      <c r="E932" s="172" t="s">
        <v>53</v>
      </c>
      <c r="F932" s="172" t="s">
        <v>120</v>
      </c>
      <c r="G932" s="172" t="s">
        <v>84</v>
      </c>
      <c r="H932" s="177">
        <v>1</v>
      </c>
      <c r="I932" s="178">
        <v>2150</v>
      </c>
      <c r="J932" s="176">
        <v>46057</v>
      </c>
      <c r="K932" s="172" t="s">
        <v>93</v>
      </c>
      <c r="L932" s="172" t="s">
        <v>94</v>
      </c>
      <c r="M932" s="179">
        <v>0.43</v>
      </c>
      <c r="N932" s="177"/>
      <c r="O932" s="177">
        <v>40</v>
      </c>
      <c r="P932" s="180">
        <v>-140.81</v>
      </c>
    </row>
    <row r="933" spans="1:16" ht="19.5" hidden="1" customHeight="1">
      <c r="A933" s="172" t="s">
        <v>1607</v>
      </c>
      <c r="B933" s="176">
        <v>46059</v>
      </c>
      <c r="C933" s="172" t="s">
        <v>100</v>
      </c>
      <c r="D933" s="172" t="s">
        <v>101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2150</v>
      </c>
      <c r="J933" s="176">
        <v>46057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909.61</v>
      </c>
    </row>
    <row r="934" spans="1:16" ht="19.5" hidden="1" customHeight="1">
      <c r="A934" s="172" t="s">
        <v>1607</v>
      </c>
      <c r="B934" s="176">
        <v>46059</v>
      </c>
      <c r="C934" s="172" t="s">
        <v>100</v>
      </c>
      <c r="D934" s="172" t="s">
        <v>102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2150</v>
      </c>
      <c r="J934" s="176">
        <v>46057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9.1</v>
      </c>
    </row>
    <row r="935" spans="1:16" ht="19.5" hidden="1" customHeight="1">
      <c r="A935" s="172" t="s">
        <v>1607</v>
      </c>
      <c r="B935" s="176">
        <v>46059</v>
      </c>
      <c r="C935" s="172" t="s">
        <v>100</v>
      </c>
      <c r="D935" s="172" t="s">
        <v>103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2150</v>
      </c>
      <c r="J935" s="176">
        <v>46057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1231.29</v>
      </c>
    </row>
    <row r="936" spans="1:16" ht="19.5" hidden="1" customHeight="1">
      <c r="A936" s="172" t="s">
        <v>1607</v>
      </c>
      <c r="B936" s="176">
        <v>46059</v>
      </c>
      <c r="C936" s="172" t="s">
        <v>104</v>
      </c>
      <c r="D936" s="172" t="s">
        <v>105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2150</v>
      </c>
      <c r="J936" s="176">
        <v>46057</v>
      </c>
      <c r="K936" s="172" t="s">
        <v>93</v>
      </c>
      <c r="L936" s="172" t="s">
        <v>94</v>
      </c>
      <c r="M936" s="179">
        <v>0.43</v>
      </c>
      <c r="N936" s="177"/>
      <c r="O936" s="177"/>
      <c r="P936" s="180">
        <v>-924.5</v>
      </c>
    </row>
    <row r="937" spans="1:16" ht="19.5" hidden="1" customHeight="1">
      <c r="A937" s="172" t="s">
        <v>1607</v>
      </c>
      <c r="B937" s="176">
        <v>46059</v>
      </c>
      <c r="C937" s="172" t="s">
        <v>81</v>
      </c>
      <c r="D937" s="172" t="s">
        <v>95</v>
      </c>
      <c r="E937" s="172" t="s">
        <v>53</v>
      </c>
      <c r="F937" s="172" t="s">
        <v>120</v>
      </c>
      <c r="G937" s="172" t="s">
        <v>84</v>
      </c>
      <c r="H937" s="177">
        <v>1</v>
      </c>
      <c r="I937" s="178">
        <v>2150</v>
      </c>
      <c r="J937" s="176">
        <v>46057</v>
      </c>
      <c r="K937" s="172" t="s">
        <v>93</v>
      </c>
      <c r="L937" s="172" t="s">
        <v>94</v>
      </c>
      <c r="M937" s="179">
        <v>0.43</v>
      </c>
      <c r="N937" s="177"/>
      <c r="O937" s="177"/>
      <c r="P937" s="180">
        <v>-25</v>
      </c>
    </row>
    <row r="938" spans="1:16" ht="19.5" hidden="1" customHeight="1">
      <c r="A938" s="172" t="s">
        <v>1607</v>
      </c>
      <c r="B938" s="176">
        <v>46059</v>
      </c>
      <c r="C938" s="172" t="s">
        <v>81</v>
      </c>
      <c r="D938" s="172" t="s">
        <v>82</v>
      </c>
      <c r="E938" s="172" t="s">
        <v>53</v>
      </c>
      <c r="F938" s="172" t="s">
        <v>120</v>
      </c>
      <c r="G938" s="172" t="s">
        <v>84</v>
      </c>
      <c r="H938" s="177">
        <v>1</v>
      </c>
      <c r="I938" s="178">
        <v>0</v>
      </c>
      <c r="J938" s="176">
        <v>46057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-17.28</v>
      </c>
    </row>
    <row r="939" spans="1:16" ht="19.5" hidden="1" customHeight="1">
      <c r="A939" s="172" t="s">
        <v>1608</v>
      </c>
      <c r="B939" s="176">
        <v>46059</v>
      </c>
      <c r="C939" s="172" t="s">
        <v>92</v>
      </c>
      <c r="D939" s="172" t="s">
        <v>24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1800</v>
      </c>
      <c r="J939" s="176">
        <v>46054</v>
      </c>
      <c r="K939" s="172" t="s">
        <v>93</v>
      </c>
      <c r="L939" s="172" t="s">
        <v>94</v>
      </c>
      <c r="M939" s="179">
        <v>0.43</v>
      </c>
      <c r="N939" s="177"/>
      <c r="O939" s="177">
        <v>43</v>
      </c>
      <c r="P939" s="180">
        <v>-145.1</v>
      </c>
    </row>
    <row r="940" spans="1:16" ht="19.5" hidden="1" customHeight="1">
      <c r="A940" s="172" t="s">
        <v>1608</v>
      </c>
      <c r="B940" s="176">
        <v>46059</v>
      </c>
      <c r="C940" s="172" t="s">
        <v>100</v>
      </c>
      <c r="D940" s="172" t="s">
        <v>101</v>
      </c>
      <c r="E940" s="172" t="s">
        <v>52</v>
      </c>
      <c r="F940" s="172" t="s">
        <v>90</v>
      </c>
      <c r="G940" s="172" t="s">
        <v>84</v>
      </c>
      <c r="H940" s="177">
        <v>1</v>
      </c>
      <c r="I940" s="178">
        <v>1800</v>
      </c>
      <c r="J940" s="176">
        <v>46054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685.71</v>
      </c>
    </row>
    <row r="941" spans="1:16" ht="19.5" hidden="1" customHeight="1">
      <c r="A941" s="172" t="s">
        <v>1608</v>
      </c>
      <c r="B941" s="176">
        <v>46059</v>
      </c>
      <c r="C941" s="172" t="s">
        <v>100</v>
      </c>
      <c r="D941" s="172" t="s">
        <v>102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1800</v>
      </c>
      <c r="J941" s="176">
        <v>46054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0</v>
      </c>
    </row>
    <row r="942" spans="1:16" ht="19.5" hidden="1" customHeight="1">
      <c r="A942" s="172" t="s">
        <v>1608</v>
      </c>
      <c r="B942" s="176">
        <v>46059</v>
      </c>
      <c r="C942" s="172" t="s">
        <v>100</v>
      </c>
      <c r="D942" s="172" t="s">
        <v>103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1800</v>
      </c>
      <c r="J942" s="176">
        <v>46054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1114.29</v>
      </c>
    </row>
    <row r="943" spans="1:16" ht="19.5" hidden="1" customHeight="1">
      <c r="A943" s="172" t="s">
        <v>1608</v>
      </c>
      <c r="B943" s="176">
        <v>46059</v>
      </c>
      <c r="C943" s="172" t="s">
        <v>104</v>
      </c>
      <c r="D943" s="172" t="s">
        <v>105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1800</v>
      </c>
      <c r="J943" s="176">
        <v>46054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-774</v>
      </c>
    </row>
    <row r="944" spans="1:16" ht="19.5" hidden="1" customHeight="1">
      <c r="A944" s="172" t="s">
        <v>1608</v>
      </c>
      <c r="B944" s="176">
        <v>46059</v>
      </c>
      <c r="C944" s="172" t="s">
        <v>81</v>
      </c>
      <c r="D944" s="172" t="s">
        <v>95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1800</v>
      </c>
      <c r="J944" s="176">
        <v>46054</v>
      </c>
      <c r="K944" s="172" t="s">
        <v>93</v>
      </c>
      <c r="L944" s="172" t="s">
        <v>94</v>
      </c>
      <c r="M944" s="179">
        <v>0.43</v>
      </c>
      <c r="N944" s="177"/>
      <c r="O944" s="177"/>
      <c r="P944" s="180">
        <v>-11.54</v>
      </c>
    </row>
    <row r="945" spans="1:16" ht="19.5" hidden="1" customHeight="1">
      <c r="A945" s="172" t="s">
        <v>1609</v>
      </c>
      <c r="B945" s="176">
        <v>46059</v>
      </c>
      <c r="C945" s="172" t="s">
        <v>92</v>
      </c>
      <c r="D945" s="172" t="s">
        <v>24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1800</v>
      </c>
      <c r="J945" s="176">
        <v>46055</v>
      </c>
      <c r="K945" s="172" t="s">
        <v>93</v>
      </c>
      <c r="L945" s="172" t="s">
        <v>94</v>
      </c>
      <c r="M945" s="179">
        <v>0.43</v>
      </c>
      <c r="N945" s="177"/>
      <c r="O945" s="177">
        <v>41</v>
      </c>
      <c r="P945" s="180">
        <v>-136.29</v>
      </c>
    </row>
    <row r="946" spans="1:16" ht="19.5" hidden="1" customHeight="1">
      <c r="A946" s="172" t="s">
        <v>1609</v>
      </c>
      <c r="B946" s="176">
        <v>46059</v>
      </c>
      <c r="C946" s="172" t="s">
        <v>100</v>
      </c>
      <c r="D946" s="172" t="s">
        <v>101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1800</v>
      </c>
      <c r="J946" s="176">
        <v>46055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626.42999999999995</v>
      </c>
    </row>
    <row r="947" spans="1:16" ht="19.5" hidden="1" customHeight="1">
      <c r="A947" s="172" t="s">
        <v>1609</v>
      </c>
      <c r="B947" s="176">
        <v>46059</v>
      </c>
      <c r="C947" s="172" t="s">
        <v>100</v>
      </c>
      <c r="D947" s="172" t="s">
        <v>102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1800</v>
      </c>
      <c r="J947" s="176">
        <v>46055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6.26</v>
      </c>
    </row>
    <row r="948" spans="1:16" ht="19.5" hidden="1" customHeight="1">
      <c r="A948" s="172" t="s">
        <v>1609</v>
      </c>
      <c r="B948" s="176">
        <v>46059</v>
      </c>
      <c r="C948" s="172" t="s">
        <v>100</v>
      </c>
      <c r="D948" s="172" t="s">
        <v>103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1800</v>
      </c>
      <c r="J948" s="176">
        <v>46055</v>
      </c>
      <c r="K948" s="172" t="s">
        <v>93</v>
      </c>
      <c r="L948" s="172" t="s">
        <v>94</v>
      </c>
      <c r="M948" s="179">
        <v>0</v>
      </c>
      <c r="N948" s="177"/>
      <c r="O948" s="177"/>
      <c r="P948" s="180">
        <v>1167.31</v>
      </c>
    </row>
    <row r="949" spans="1:16" ht="19.5" hidden="1" customHeight="1">
      <c r="A949" s="172" t="s">
        <v>1609</v>
      </c>
      <c r="B949" s="176">
        <v>46059</v>
      </c>
      <c r="C949" s="172" t="s">
        <v>104</v>
      </c>
      <c r="D949" s="172" t="s">
        <v>105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1800</v>
      </c>
      <c r="J949" s="176">
        <v>46055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-774</v>
      </c>
    </row>
    <row r="950" spans="1:16" ht="19.5" hidden="1" customHeight="1">
      <c r="A950" s="172" t="s">
        <v>1609</v>
      </c>
      <c r="B950" s="176">
        <v>46059</v>
      </c>
      <c r="C950" s="172" t="s">
        <v>81</v>
      </c>
      <c r="D950" s="172" t="s">
        <v>95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1800</v>
      </c>
      <c r="J950" s="176">
        <v>46055</v>
      </c>
      <c r="K950" s="172" t="s">
        <v>93</v>
      </c>
      <c r="L950" s="172" t="s">
        <v>94</v>
      </c>
      <c r="M950" s="179">
        <v>0.43</v>
      </c>
      <c r="N950" s="177"/>
      <c r="O950" s="177"/>
      <c r="P950" s="180">
        <v>-20.92</v>
      </c>
    </row>
    <row r="951" spans="1:16" ht="19.5" hidden="1" customHeight="1">
      <c r="A951" s="172" t="s">
        <v>1610</v>
      </c>
      <c r="B951" s="176">
        <v>46059</v>
      </c>
      <c r="C951" s="172" t="s">
        <v>352</v>
      </c>
      <c r="D951" s="172" t="s">
        <v>890</v>
      </c>
      <c r="E951" s="172" t="s">
        <v>85</v>
      </c>
      <c r="F951" s="172" t="s">
        <v>85</v>
      </c>
      <c r="G951" s="172" t="s">
        <v>85</v>
      </c>
      <c r="H951" s="177">
        <v>0</v>
      </c>
      <c r="I951" s="178">
        <v>0</v>
      </c>
      <c r="J951" s="176">
        <v>46041</v>
      </c>
      <c r="K951" s="172" t="s">
        <v>85</v>
      </c>
      <c r="L951" s="172" t="s">
        <v>85</v>
      </c>
      <c r="M951" s="179">
        <v>0</v>
      </c>
      <c r="N951" s="177"/>
      <c r="O951" s="177"/>
      <c r="P951" s="180">
        <v>-1643.5</v>
      </c>
    </row>
    <row r="952" spans="1:16" ht="19.5" hidden="1" customHeight="1">
      <c r="A952" s="172" t="s">
        <v>1610</v>
      </c>
      <c r="B952" s="176">
        <v>46059</v>
      </c>
      <c r="C952" s="172" t="s">
        <v>352</v>
      </c>
      <c r="D952" s="172" t="s">
        <v>890</v>
      </c>
      <c r="E952" s="172" t="s">
        <v>85</v>
      </c>
      <c r="F952" s="172" t="s">
        <v>85</v>
      </c>
      <c r="G952" s="172" t="s">
        <v>85</v>
      </c>
      <c r="H952" s="177">
        <v>0</v>
      </c>
      <c r="I952" s="178">
        <v>0</v>
      </c>
      <c r="J952" s="176">
        <v>46041</v>
      </c>
      <c r="K952" s="172" t="s">
        <v>85</v>
      </c>
      <c r="L952" s="172" t="s">
        <v>85</v>
      </c>
      <c r="M952" s="179">
        <v>0</v>
      </c>
      <c r="N952" s="177"/>
      <c r="O952" s="177"/>
      <c r="P952" s="180">
        <v>-1634</v>
      </c>
    </row>
    <row r="953" spans="1:16" ht="19.5" hidden="1" customHeight="1">
      <c r="A953" s="172" t="s">
        <v>85</v>
      </c>
      <c r="B953" s="176">
        <v>46059</v>
      </c>
      <c r="C953" s="172" t="s">
        <v>109</v>
      </c>
      <c r="D953" s="172" t="s">
        <v>110</v>
      </c>
      <c r="E953" s="172" t="s">
        <v>85</v>
      </c>
      <c r="F953" s="172" t="s">
        <v>85</v>
      </c>
      <c r="G953" s="172" t="s">
        <v>1611</v>
      </c>
      <c r="H953" s="177">
        <v>0</v>
      </c>
      <c r="I953" s="178">
        <v>0</v>
      </c>
      <c r="J953" s="176">
        <v>46059</v>
      </c>
      <c r="K953" s="172" t="s">
        <v>85</v>
      </c>
      <c r="L953" s="172" t="s">
        <v>85</v>
      </c>
      <c r="M953" s="179">
        <v>0</v>
      </c>
      <c r="N953" s="177"/>
      <c r="O953" s="177"/>
      <c r="P953" s="180">
        <v>-150</v>
      </c>
    </row>
    <row r="954" spans="1:16" ht="19.5" hidden="1" customHeight="1">
      <c r="A954" s="172" t="s">
        <v>1608</v>
      </c>
      <c r="B954" s="176">
        <v>46059</v>
      </c>
      <c r="C954" s="172" t="s">
        <v>81</v>
      </c>
      <c r="D954" s="172" t="s">
        <v>82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0</v>
      </c>
      <c r="J954" s="176">
        <v>46054</v>
      </c>
      <c r="K954" s="172" t="s">
        <v>85</v>
      </c>
      <c r="L954" s="172" t="s">
        <v>85</v>
      </c>
      <c r="M954" s="179">
        <v>0</v>
      </c>
      <c r="N954" s="177"/>
      <c r="O954" s="177"/>
      <c r="P954" s="180">
        <v>-4.32</v>
      </c>
    </row>
    <row r="955" spans="1:16" ht="19.5" hidden="1" customHeight="1">
      <c r="A955" s="172" t="s">
        <v>1612</v>
      </c>
      <c r="B955" s="176">
        <v>46059</v>
      </c>
      <c r="C955" s="172" t="s">
        <v>81</v>
      </c>
      <c r="D955" s="172" t="s">
        <v>82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0</v>
      </c>
      <c r="J955" s="176">
        <v>46059</v>
      </c>
      <c r="K955" s="172" t="s">
        <v>85</v>
      </c>
      <c r="L955" s="172" t="s">
        <v>85</v>
      </c>
      <c r="M955" s="179">
        <v>0</v>
      </c>
      <c r="N955" s="177"/>
      <c r="O955" s="177"/>
      <c r="P955" s="180">
        <v>-14.82</v>
      </c>
    </row>
    <row r="956" spans="1:16" ht="19.5" hidden="1" customHeight="1">
      <c r="A956" s="172" t="s">
        <v>1613</v>
      </c>
      <c r="B956" s="176">
        <v>46059</v>
      </c>
      <c r="C956" s="172" t="s">
        <v>92</v>
      </c>
      <c r="D956" s="172" t="s">
        <v>24</v>
      </c>
      <c r="E956" s="172" t="s">
        <v>52</v>
      </c>
      <c r="F956" s="172" t="s">
        <v>90</v>
      </c>
      <c r="G956" s="172" t="s">
        <v>84</v>
      </c>
      <c r="H956" s="177">
        <v>1</v>
      </c>
      <c r="I956" s="178">
        <v>1800</v>
      </c>
      <c r="J956" s="176">
        <v>46052</v>
      </c>
      <c r="K956" s="172" t="s">
        <v>93</v>
      </c>
      <c r="L956" s="172" t="s">
        <v>94</v>
      </c>
      <c r="M956" s="179">
        <v>0.43</v>
      </c>
      <c r="N956" s="177"/>
      <c r="O956" s="177">
        <v>44</v>
      </c>
      <c r="P956" s="180">
        <v>-149.51</v>
      </c>
    </row>
    <row r="957" spans="1:16" ht="19.5" hidden="1" customHeight="1">
      <c r="A957" s="172" t="s">
        <v>1613</v>
      </c>
      <c r="B957" s="176">
        <v>46059</v>
      </c>
      <c r="C957" s="172" t="s">
        <v>100</v>
      </c>
      <c r="D957" s="172" t="s">
        <v>101</v>
      </c>
      <c r="E957" s="172" t="s">
        <v>52</v>
      </c>
      <c r="F957" s="172" t="s">
        <v>90</v>
      </c>
      <c r="G957" s="172" t="s">
        <v>84</v>
      </c>
      <c r="H957" s="177">
        <v>1</v>
      </c>
      <c r="I957" s="178">
        <v>1800</v>
      </c>
      <c r="J957" s="176">
        <v>46052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630.48</v>
      </c>
    </row>
    <row r="958" spans="1:16" ht="19.5" hidden="1" customHeight="1">
      <c r="A958" s="172" t="s">
        <v>1613</v>
      </c>
      <c r="B958" s="176">
        <v>46059</v>
      </c>
      <c r="C958" s="172" t="s">
        <v>100</v>
      </c>
      <c r="D958" s="172" t="s">
        <v>102</v>
      </c>
      <c r="E958" s="172" t="s">
        <v>52</v>
      </c>
      <c r="F958" s="172" t="s">
        <v>90</v>
      </c>
      <c r="G958" s="172" t="s">
        <v>84</v>
      </c>
      <c r="H958" s="177">
        <v>1</v>
      </c>
      <c r="I958" s="178">
        <v>1800</v>
      </c>
      <c r="J958" s="176">
        <v>46052</v>
      </c>
      <c r="K958" s="172" t="s">
        <v>93</v>
      </c>
      <c r="L958" s="172" t="s">
        <v>94</v>
      </c>
      <c r="M958" s="179">
        <v>0</v>
      </c>
      <c r="N958" s="177"/>
      <c r="O958" s="177"/>
      <c r="P958" s="180">
        <v>6.3</v>
      </c>
    </row>
    <row r="959" spans="1:16" ht="19.5" hidden="1" customHeight="1">
      <c r="A959" s="172" t="s">
        <v>1613</v>
      </c>
      <c r="B959" s="176">
        <v>46059</v>
      </c>
      <c r="C959" s="172" t="s">
        <v>100</v>
      </c>
      <c r="D959" s="172" t="s">
        <v>103</v>
      </c>
      <c r="E959" s="172" t="s">
        <v>52</v>
      </c>
      <c r="F959" s="172" t="s">
        <v>90</v>
      </c>
      <c r="G959" s="172" t="s">
        <v>84</v>
      </c>
      <c r="H959" s="177">
        <v>1</v>
      </c>
      <c r="I959" s="178">
        <v>1800</v>
      </c>
      <c r="J959" s="176">
        <v>46052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1163.22</v>
      </c>
    </row>
    <row r="960" spans="1:16" ht="19.5" hidden="1" customHeight="1">
      <c r="A960" s="172" t="s">
        <v>1613</v>
      </c>
      <c r="B960" s="176">
        <v>46059</v>
      </c>
      <c r="C960" s="172" t="s">
        <v>104</v>
      </c>
      <c r="D960" s="172" t="s">
        <v>105</v>
      </c>
      <c r="E960" s="172" t="s">
        <v>52</v>
      </c>
      <c r="F960" s="172" t="s">
        <v>90</v>
      </c>
      <c r="G960" s="172" t="s">
        <v>84</v>
      </c>
      <c r="H960" s="177">
        <v>1</v>
      </c>
      <c r="I960" s="178">
        <v>1800</v>
      </c>
      <c r="J960" s="176">
        <v>46052</v>
      </c>
      <c r="K960" s="172" t="s">
        <v>93</v>
      </c>
      <c r="L960" s="172" t="s">
        <v>94</v>
      </c>
      <c r="M960" s="179">
        <v>0.43</v>
      </c>
      <c r="N960" s="177"/>
      <c r="O960" s="177"/>
      <c r="P960" s="180">
        <v>-774</v>
      </c>
    </row>
    <row r="961" spans="1:16" ht="19.5" hidden="1" customHeight="1">
      <c r="A961" s="172" t="s">
        <v>1614</v>
      </c>
      <c r="B961" s="176">
        <v>46059</v>
      </c>
      <c r="C961" s="172" t="s">
        <v>81</v>
      </c>
      <c r="D961" s="172" t="s">
        <v>82</v>
      </c>
      <c r="E961" s="172" t="s">
        <v>52</v>
      </c>
      <c r="F961" s="172" t="s">
        <v>90</v>
      </c>
      <c r="G961" s="172" t="s">
        <v>84</v>
      </c>
      <c r="H961" s="177">
        <v>1</v>
      </c>
      <c r="I961" s="178">
        <v>0</v>
      </c>
      <c r="J961" s="176">
        <v>46059</v>
      </c>
      <c r="K961" s="172" t="s">
        <v>85</v>
      </c>
      <c r="L961" s="172" t="s">
        <v>85</v>
      </c>
      <c r="M961" s="179">
        <v>0</v>
      </c>
      <c r="N961" s="177"/>
      <c r="O961" s="177"/>
      <c r="P961" s="180">
        <v>-14.96</v>
      </c>
    </row>
    <row r="962" spans="1:16" ht="19.5" hidden="1" customHeight="1">
      <c r="A962" s="172" t="s">
        <v>1615</v>
      </c>
      <c r="B962" s="176">
        <v>46059</v>
      </c>
      <c r="C962" s="172" t="s">
        <v>92</v>
      </c>
      <c r="D962" s="172" t="s">
        <v>24</v>
      </c>
      <c r="E962" s="172" t="s">
        <v>53</v>
      </c>
      <c r="F962" s="172" t="s">
        <v>120</v>
      </c>
      <c r="G962" s="172" t="s">
        <v>84</v>
      </c>
      <c r="H962" s="177">
        <v>1</v>
      </c>
      <c r="I962" s="178">
        <v>0</v>
      </c>
      <c r="J962" s="176">
        <v>46048</v>
      </c>
      <c r="K962" s="172" t="s">
        <v>93</v>
      </c>
      <c r="L962" s="172" t="s">
        <v>94</v>
      </c>
      <c r="M962" s="179">
        <v>0</v>
      </c>
      <c r="N962" s="177"/>
      <c r="O962" s="177">
        <v>44</v>
      </c>
      <c r="P962" s="180">
        <v>-56</v>
      </c>
    </row>
    <row r="963" spans="1:16" ht="19.5" hidden="1" customHeight="1">
      <c r="A963" s="172" t="s">
        <v>1615</v>
      </c>
      <c r="B963" s="176">
        <v>46059</v>
      </c>
      <c r="C963" s="172" t="s">
        <v>81</v>
      </c>
      <c r="D963" s="172" t="s">
        <v>95</v>
      </c>
      <c r="E963" s="172" t="s">
        <v>53</v>
      </c>
      <c r="F963" s="172" t="s">
        <v>120</v>
      </c>
      <c r="G963" s="172" t="s">
        <v>84</v>
      </c>
      <c r="H963" s="177">
        <v>1</v>
      </c>
      <c r="I963" s="178">
        <v>0</v>
      </c>
      <c r="J963" s="176">
        <v>46048</v>
      </c>
      <c r="K963" s="172" t="s">
        <v>93</v>
      </c>
      <c r="L963" s="172" t="s">
        <v>94</v>
      </c>
      <c r="M963" s="179">
        <v>0</v>
      </c>
      <c r="N963" s="177"/>
      <c r="O963" s="177"/>
      <c r="P963" s="180">
        <v>-18.09</v>
      </c>
    </row>
    <row r="964" spans="1:16" ht="19.5" hidden="1" customHeight="1">
      <c r="A964" s="172" t="s">
        <v>1615</v>
      </c>
      <c r="B964" s="176">
        <v>46059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46048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hidden="1" customHeight="1">
      <c r="A965" s="172" t="s">
        <v>1615</v>
      </c>
      <c r="B965" s="176">
        <v>46059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46048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hidden="1" customHeight="1">
      <c r="A966" s="172" t="s">
        <v>1615</v>
      </c>
      <c r="B966" s="176">
        <v>46059</v>
      </c>
      <c r="C966" s="172" t="s">
        <v>81</v>
      </c>
      <c r="D966" s="172" t="s">
        <v>98</v>
      </c>
      <c r="E966" s="172" t="s">
        <v>53</v>
      </c>
      <c r="F966" s="172" t="s">
        <v>120</v>
      </c>
      <c r="G966" s="172" t="s">
        <v>84</v>
      </c>
      <c r="H966" s="177">
        <v>1</v>
      </c>
      <c r="I966" s="178">
        <v>0</v>
      </c>
      <c r="J966" s="176">
        <v>46048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-15</v>
      </c>
    </row>
    <row r="967" spans="1:16" ht="19.5" hidden="1" customHeight="1">
      <c r="A967" s="172" t="s">
        <v>1616</v>
      </c>
      <c r="B967" s="176">
        <v>46059</v>
      </c>
      <c r="C967" s="172" t="s">
        <v>81</v>
      </c>
      <c r="D967" s="172" t="s">
        <v>82</v>
      </c>
      <c r="E967" s="172" t="s">
        <v>56</v>
      </c>
      <c r="F967" s="172" t="s">
        <v>1213</v>
      </c>
      <c r="G967" s="172" t="s">
        <v>84</v>
      </c>
      <c r="H967" s="177">
        <v>1</v>
      </c>
      <c r="I967" s="178">
        <v>0</v>
      </c>
      <c r="J967" s="176">
        <v>46059</v>
      </c>
      <c r="K967" s="172" t="s">
        <v>85</v>
      </c>
      <c r="L967" s="172" t="s">
        <v>85</v>
      </c>
      <c r="M967" s="179">
        <v>0</v>
      </c>
      <c r="N967" s="177"/>
      <c r="O967" s="177"/>
      <c r="P967" s="180">
        <v>-13.78</v>
      </c>
    </row>
    <row r="968" spans="1:16" ht="19.5" hidden="1" customHeight="1">
      <c r="A968" s="172" t="s">
        <v>1617</v>
      </c>
      <c r="B968" s="176">
        <v>46059</v>
      </c>
      <c r="C968" s="172" t="s">
        <v>92</v>
      </c>
      <c r="D968" s="172" t="s">
        <v>24</v>
      </c>
      <c r="E968" s="172" t="s">
        <v>52</v>
      </c>
      <c r="F968" s="172" t="s">
        <v>90</v>
      </c>
      <c r="G968" s="172" t="s">
        <v>84</v>
      </c>
      <c r="H968" s="177">
        <v>1</v>
      </c>
      <c r="I968" s="178">
        <v>2150</v>
      </c>
      <c r="J968" s="176">
        <v>46055</v>
      </c>
      <c r="K968" s="172" t="s">
        <v>93</v>
      </c>
      <c r="L968" s="172" t="s">
        <v>94</v>
      </c>
      <c r="M968" s="179">
        <v>0.43</v>
      </c>
      <c r="N968" s="177"/>
      <c r="O968" s="177">
        <v>41</v>
      </c>
      <c r="P968" s="180">
        <v>-145.74</v>
      </c>
    </row>
    <row r="969" spans="1:16" ht="19.5" hidden="1" customHeight="1">
      <c r="A969" s="172" t="s">
        <v>1617</v>
      </c>
      <c r="B969" s="176">
        <v>46059</v>
      </c>
      <c r="C969" s="172" t="s">
        <v>100</v>
      </c>
      <c r="D969" s="172" t="s">
        <v>101</v>
      </c>
      <c r="E969" s="172" t="s">
        <v>52</v>
      </c>
      <c r="F969" s="172" t="s">
        <v>90</v>
      </c>
      <c r="G969" s="172" t="s">
        <v>84</v>
      </c>
      <c r="H969" s="177">
        <v>1</v>
      </c>
      <c r="I969" s="178">
        <v>2150</v>
      </c>
      <c r="J969" s="176">
        <v>46055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795.24</v>
      </c>
    </row>
    <row r="970" spans="1:16" ht="19.5" hidden="1" customHeight="1">
      <c r="A970" s="172" t="s">
        <v>1617</v>
      </c>
      <c r="B970" s="176">
        <v>46059</v>
      </c>
      <c r="C970" s="172" t="s">
        <v>100</v>
      </c>
      <c r="D970" s="172" t="s">
        <v>102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2150</v>
      </c>
      <c r="J970" s="176">
        <v>46055</v>
      </c>
      <c r="K970" s="172" t="s">
        <v>93</v>
      </c>
      <c r="L970" s="172" t="s">
        <v>94</v>
      </c>
      <c r="M970" s="179">
        <v>0</v>
      </c>
      <c r="N970" s="177"/>
      <c r="O970" s="177"/>
      <c r="P970" s="180">
        <v>7.95</v>
      </c>
    </row>
    <row r="971" spans="1:16" ht="19.5" hidden="1" customHeight="1">
      <c r="A971" s="172" t="s">
        <v>1617</v>
      </c>
      <c r="B971" s="176">
        <v>46059</v>
      </c>
      <c r="C971" s="172" t="s">
        <v>100</v>
      </c>
      <c r="D971" s="172" t="s">
        <v>103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2150</v>
      </c>
      <c r="J971" s="176">
        <v>46055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1346.81</v>
      </c>
    </row>
    <row r="972" spans="1:16" ht="19.5" hidden="1" customHeight="1">
      <c r="A972" s="172" t="s">
        <v>1617</v>
      </c>
      <c r="B972" s="176">
        <v>46059</v>
      </c>
      <c r="C972" s="172" t="s">
        <v>104</v>
      </c>
      <c r="D972" s="172" t="s">
        <v>105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2150</v>
      </c>
      <c r="J972" s="176">
        <v>46055</v>
      </c>
      <c r="K972" s="172" t="s">
        <v>93</v>
      </c>
      <c r="L972" s="172" t="s">
        <v>94</v>
      </c>
      <c r="M972" s="179">
        <v>0.43</v>
      </c>
      <c r="N972" s="177"/>
      <c r="O972" s="177"/>
      <c r="P972" s="180">
        <v>-924.5</v>
      </c>
    </row>
    <row r="973" spans="1:16" ht="19.5" hidden="1" customHeight="1">
      <c r="A973" s="172" t="s">
        <v>1618</v>
      </c>
      <c r="B973" s="176">
        <v>46059</v>
      </c>
      <c r="C973" s="172" t="s">
        <v>92</v>
      </c>
      <c r="D973" s="172" t="s">
        <v>24</v>
      </c>
      <c r="E973" s="172" t="s">
        <v>43</v>
      </c>
      <c r="F973" s="172" t="s">
        <v>125</v>
      </c>
      <c r="G973" s="172" t="s">
        <v>84</v>
      </c>
      <c r="H973" s="177">
        <v>1</v>
      </c>
      <c r="I973" s="178">
        <v>1750</v>
      </c>
      <c r="J973" s="176">
        <v>46053</v>
      </c>
      <c r="K973" s="172" t="s">
        <v>93</v>
      </c>
      <c r="L973" s="172" t="s">
        <v>94</v>
      </c>
      <c r="M973" s="179">
        <v>0.43</v>
      </c>
      <c r="N973" s="177"/>
      <c r="O973" s="177">
        <v>44</v>
      </c>
      <c r="P973" s="180">
        <v>-131.37</v>
      </c>
    </row>
    <row r="974" spans="1:16" ht="19.5" hidden="1" customHeight="1">
      <c r="A974" s="172" t="s">
        <v>1618</v>
      </c>
      <c r="B974" s="176">
        <v>46059</v>
      </c>
      <c r="C974" s="172" t="s">
        <v>100</v>
      </c>
      <c r="D974" s="172" t="s">
        <v>101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1750</v>
      </c>
      <c r="J974" s="176">
        <v>46053</v>
      </c>
      <c r="K974" s="172" t="s">
        <v>93</v>
      </c>
      <c r="L974" s="172" t="s">
        <v>94</v>
      </c>
      <c r="M974" s="179">
        <v>0</v>
      </c>
      <c r="N974" s="177"/>
      <c r="O974" s="177"/>
      <c r="P974" s="180">
        <v>608.37</v>
      </c>
    </row>
    <row r="975" spans="1:16" ht="19.5" hidden="1" customHeight="1">
      <c r="A975" s="172" t="s">
        <v>1618</v>
      </c>
      <c r="B975" s="176">
        <v>46059</v>
      </c>
      <c r="C975" s="172" t="s">
        <v>100</v>
      </c>
      <c r="D975" s="172" t="s">
        <v>102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1750</v>
      </c>
      <c r="J975" s="176">
        <v>46053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6.08</v>
      </c>
    </row>
    <row r="976" spans="1:16" ht="19.5" hidden="1" customHeight="1">
      <c r="A976" s="172" t="s">
        <v>1618</v>
      </c>
      <c r="B976" s="176">
        <v>46059</v>
      </c>
      <c r="C976" s="172" t="s">
        <v>100</v>
      </c>
      <c r="D976" s="172" t="s">
        <v>103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1750</v>
      </c>
      <c r="J976" s="176">
        <v>46053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1135.55</v>
      </c>
    </row>
    <row r="977" spans="1:16" ht="19.5" hidden="1" customHeight="1">
      <c r="A977" s="172" t="s">
        <v>1618</v>
      </c>
      <c r="B977" s="176">
        <v>46059</v>
      </c>
      <c r="C977" s="172" t="s">
        <v>104</v>
      </c>
      <c r="D977" s="172" t="s">
        <v>105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1750</v>
      </c>
      <c r="J977" s="176">
        <v>46053</v>
      </c>
      <c r="K977" s="172" t="s">
        <v>93</v>
      </c>
      <c r="L977" s="172" t="s">
        <v>94</v>
      </c>
      <c r="M977" s="179">
        <v>0.43</v>
      </c>
      <c r="N977" s="177"/>
      <c r="O977" s="177"/>
      <c r="P977" s="180">
        <v>-752.5</v>
      </c>
    </row>
    <row r="978" spans="1:16" ht="19.5" hidden="1" customHeight="1">
      <c r="A978" s="172" t="s">
        <v>1618</v>
      </c>
      <c r="B978" s="176">
        <v>46059</v>
      </c>
      <c r="C978" s="172" t="s">
        <v>81</v>
      </c>
      <c r="D978" s="172" t="s">
        <v>95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1750</v>
      </c>
      <c r="J978" s="176">
        <v>46053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-12.83</v>
      </c>
    </row>
    <row r="979" spans="1:16" ht="19.5" hidden="1" customHeight="1">
      <c r="A979" s="172" t="s">
        <v>1619</v>
      </c>
      <c r="B979" s="176">
        <v>46059</v>
      </c>
      <c r="C979" s="172" t="s">
        <v>92</v>
      </c>
      <c r="D979" s="172" t="s">
        <v>24</v>
      </c>
      <c r="E979" s="172" t="s">
        <v>40</v>
      </c>
      <c r="F979" s="172" t="s">
        <v>197</v>
      </c>
      <c r="G979" s="172" t="s">
        <v>84</v>
      </c>
      <c r="H979" s="177">
        <v>1</v>
      </c>
      <c r="I979" s="178">
        <v>1750</v>
      </c>
      <c r="J979" s="176">
        <v>46055</v>
      </c>
      <c r="K979" s="172" t="s">
        <v>93</v>
      </c>
      <c r="L979" s="172" t="s">
        <v>94</v>
      </c>
      <c r="M979" s="179">
        <v>0.43</v>
      </c>
      <c r="N979" s="177"/>
      <c r="O979" s="177">
        <v>41</v>
      </c>
      <c r="P979" s="180">
        <v>-119.28</v>
      </c>
    </row>
    <row r="980" spans="1:16" ht="19.5" hidden="1" customHeight="1">
      <c r="A980" s="172" t="s">
        <v>1619</v>
      </c>
      <c r="B980" s="176">
        <v>46059</v>
      </c>
      <c r="C980" s="172" t="s">
        <v>100</v>
      </c>
      <c r="D980" s="172" t="s">
        <v>101</v>
      </c>
      <c r="E980" s="172" t="s">
        <v>40</v>
      </c>
      <c r="F980" s="172" t="s">
        <v>197</v>
      </c>
      <c r="G980" s="172" t="s">
        <v>84</v>
      </c>
      <c r="H980" s="177">
        <v>1</v>
      </c>
      <c r="I980" s="178">
        <v>1750</v>
      </c>
      <c r="J980" s="176">
        <v>46055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945.77</v>
      </c>
    </row>
    <row r="981" spans="1:16" ht="19.5" hidden="1" customHeight="1">
      <c r="A981" s="172" t="s">
        <v>1619</v>
      </c>
      <c r="B981" s="176">
        <v>46059</v>
      </c>
      <c r="C981" s="172" t="s">
        <v>100</v>
      </c>
      <c r="D981" s="172" t="s">
        <v>102</v>
      </c>
      <c r="E981" s="172" t="s">
        <v>40</v>
      </c>
      <c r="F981" s="172" t="s">
        <v>197</v>
      </c>
      <c r="G981" s="172" t="s">
        <v>84</v>
      </c>
      <c r="H981" s="177">
        <v>1</v>
      </c>
      <c r="I981" s="178">
        <v>1750</v>
      </c>
      <c r="J981" s="176">
        <v>46055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9.4600000000000009</v>
      </c>
    </row>
    <row r="982" spans="1:16" ht="19.5" hidden="1" customHeight="1">
      <c r="A982" s="172" t="s">
        <v>1619</v>
      </c>
      <c r="B982" s="176">
        <v>46059</v>
      </c>
      <c r="C982" s="172" t="s">
        <v>100</v>
      </c>
      <c r="D982" s="172" t="s">
        <v>103</v>
      </c>
      <c r="E982" s="172" t="s">
        <v>40</v>
      </c>
      <c r="F982" s="172" t="s">
        <v>197</v>
      </c>
      <c r="G982" s="172" t="s">
        <v>84</v>
      </c>
      <c r="H982" s="177">
        <v>1</v>
      </c>
      <c r="I982" s="178">
        <v>1750</v>
      </c>
      <c r="J982" s="176">
        <v>46055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794.77</v>
      </c>
    </row>
    <row r="983" spans="1:16" ht="19.5" hidden="1" customHeight="1">
      <c r="A983" s="172" t="s">
        <v>1619</v>
      </c>
      <c r="B983" s="176">
        <v>46059</v>
      </c>
      <c r="C983" s="172" t="s">
        <v>104</v>
      </c>
      <c r="D983" s="172" t="s">
        <v>105</v>
      </c>
      <c r="E983" s="172" t="s">
        <v>40</v>
      </c>
      <c r="F983" s="172" t="s">
        <v>197</v>
      </c>
      <c r="G983" s="172" t="s">
        <v>84</v>
      </c>
      <c r="H983" s="177">
        <v>1</v>
      </c>
      <c r="I983" s="178">
        <v>1750</v>
      </c>
      <c r="J983" s="176">
        <v>46055</v>
      </c>
      <c r="K983" s="172" t="s">
        <v>93</v>
      </c>
      <c r="L983" s="172" t="s">
        <v>94</v>
      </c>
      <c r="M983" s="179">
        <v>0.43</v>
      </c>
      <c r="N983" s="177"/>
      <c r="O983" s="177"/>
      <c r="P983" s="180">
        <v>-752.5</v>
      </c>
    </row>
    <row r="984" spans="1:16" ht="19.5" hidden="1" customHeight="1">
      <c r="A984" s="172" t="s">
        <v>1619</v>
      </c>
      <c r="B984" s="176">
        <v>46059</v>
      </c>
      <c r="C984" s="172" t="s">
        <v>81</v>
      </c>
      <c r="D984" s="172" t="s">
        <v>95</v>
      </c>
      <c r="E984" s="172" t="s">
        <v>40</v>
      </c>
      <c r="F984" s="172" t="s">
        <v>197</v>
      </c>
      <c r="G984" s="172" t="s">
        <v>84</v>
      </c>
      <c r="H984" s="177">
        <v>1</v>
      </c>
      <c r="I984" s="178">
        <v>1750</v>
      </c>
      <c r="J984" s="176">
        <v>46055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-21.51</v>
      </c>
    </row>
    <row r="985" spans="1:16" ht="19.5" hidden="1" customHeight="1">
      <c r="A985" s="172" t="s">
        <v>1620</v>
      </c>
      <c r="B985" s="176">
        <v>46059</v>
      </c>
      <c r="C985" s="172" t="s">
        <v>81</v>
      </c>
      <c r="D985" s="172" t="s">
        <v>82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0</v>
      </c>
      <c r="J985" s="176">
        <v>46059</v>
      </c>
      <c r="K985" s="172" t="s">
        <v>85</v>
      </c>
      <c r="L985" s="172" t="s">
        <v>85</v>
      </c>
      <c r="M985" s="179">
        <v>0</v>
      </c>
      <c r="N985" s="177"/>
      <c r="O985" s="177"/>
      <c r="P985" s="180">
        <v>-14.22</v>
      </c>
    </row>
    <row r="986" spans="1:16" ht="19.5" hidden="1" customHeight="1">
      <c r="A986" s="172" t="s">
        <v>1618</v>
      </c>
      <c r="B986" s="176">
        <v>46059</v>
      </c>
      <c r="C986" s="172" t="s">
        <v>81</v>
      </c>
      <c r="D986" s="172" t="s">
        <v>82</v>
      </c>
      <c r="E986" s="172" t="s">
        <v>43</v>
      </c>
      <c r="F986" s="172" t="s">
        <v>125</v>
      </c>
      <c r="G986" s="172" t="s">
        <v>84</v>
      </c>
      <c r="H986" s="177">
        <v>1</v>
      </c>
      <c r="I986" s="178">
        <v>0</v>
      </c>
      <c r="J986" s="176">
        <v>46053</v>
      </c>
      <c r="K986" s="172" t="s">
        <v>85</v>
      </c>
      <c r="L986" s="172" t="s">
        <v>85</v>
      </c>
      <c r="M986" s="179">
        <v>0</v>
      </c>
      <c r="N986" s="177"/>
      <c r="O986" s="177"/>
      <c r="P986" s="180">
        <v>-11.56</v>
      </c>
    </row>
    <row r="987" spans="1:16" ht="19.5" hidden="1" customHeight="1">
      <c r="A987" s="172" t="s">
        <v>1321</v>
      </c>
      <c r="B987" s="176">
        <v>46059</v>
      </c>
      <c r="C987" s="172" t="s">
        <v>92</v>
      </c>
      <c r="D987" s="172" t="s">
        <v>272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0</v>
      </c>
      <c r="J987" s="176">
        <v>46048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0</v>
      </c>
    </row>
    <row r="988" spans="1:16" ht="19.5" hidden="1" customHeight="1">
      <c r="A988" s="172" t="s">
        <v>1321</v>
      </c>
      <c r="B988" s="176">
        <v>46059</v>
      </c>
      <c r="C988" s="172" t="s">
        <v>92</v>
      </c>
      <c r="D988" s="172" t="s">
        <v>97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0</v>
      </c>
      <c r="J988" s="176">
        <v>46048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-99.64</v>
      </c>
    </row>
    <row r="989" spans="1:16" ht="19.5" hidden="1" customHeight="1">
      <c r="A989" s="172" t="s">
        <v>1321</v>
      </c>
      <c r="B989" s="176">
        <v>46059</v>
      </c>
      <c r="C989" s="172" t="s">
        <v>81</v>
      </c>
      <c r="D989" s="172" t="s">
        <v>98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46048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-15</v>
      </c>
    </row>
    <row r="990" spans="1:16" ht="19.5" hidden="1" customHeight="1">
      <c r="A990" s="172" t="s">
        <v>1621</v>
      </c>
      <c r="B990" s="176">
        <v>46059</v>
      </c>
      <c r="C990" s="172" t="s">
        <v>92</v>
      </c>
      <c r="D990" s="172" t="s">
        <v>24</v>
      </c>
      <c r="E990" s="172" t="s">
        <v>38</v>
      </c>
      <c r="F990" s="172" t="s">
        <v>87</v>
      </c>
      <c r="G990" s="172" t="s">
        <v>84</v>
      </c>
      <c r="H990" s="177">
        <v>1</v>
      </c>
      <c r="I990" s="178">
        <v>1650</v>
      </c>
      <c r="J990" s="176">
        <v>46029</v>
      </c>
      <c r="K990" s="172" t="s">
        <v>93</v>
      </c>
      <c r="L990" s="172" t="s">
        <v>94</v>
      </c>
      <c r="M990" s="179">
        <v>0.43</v>
      </c>
      <c r="N990" s="177"/>
      <c r="O990" s="177">
        <v>43</v>
      </c>
      <c r="P990" s="180">
        <v>-124.33</v>
      </c>
    </row>
    <row r="991" spans="1:16" ht="19.5" hidden="1" customHeight="1">
      <c r="A991" s="172" t="s">
        <v>1621</v>
      </c>
      <c r="B991" s="176">
        <v>46059</v>
      </c>
      <c r="C991" s="172" t="s">
        <v>100</v>
      </c>
      <c r="D991" s="172" t="s">
        <v>101</v>
      </c>
      <c r="E991" s="172" t="s">
        <v>38</v>
      </c>
      <c r="F991" s="172" t="s">
        <v>87</v>
      </c>
      <c r="G991" s="172" t="s">
        <v>84</v>
      </c>
      <c r="H991" s="177">
        <v>1</v>
      </c>
      <c r="I991" s="178">
        <v>1650</v>
      </c>
      <c r="J991" s="176">
        <v>46029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932</v>
      </c>
    </row>
    <row r="992" spans="1:16" ht="19.5" hidden="1" customHeight="1">
      <c r="A992" s="172" t="s">
        <v>1621</v>
      </c>
      <c r="B992" s="176">
        <v>46059</v>
      </c>
      <c r="C992" s="172" t="s">
        <v>100</v>
      </c>
      <c r="D992" s="172" t="s">
        <v>102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46029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hidden="1" customHeight="1">
      <c r="A993" s="172" t="s">
        <v>1621</v>
      </c>
      <c r="B993" s="176">
        <v>46059</v>
      </c>
      <c r="C993" s="172" t="s">
        <v>100</v>
      </c>
      <c r="D993" s="172" t="s">
        <v>103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46029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718</v>
      </c>
    </row>
    <row r="994" spans="1:16" ht="19.5" hidden="1" customHeight="1">
      <c r="A994" s="172" t="s">
        <v>1621</v>
      </c>
      <c r="B994" s="176">
        <v>46059</v>
      </c>
      <c r="C994" s="172" t="s">
        <v>104</v>
      </c>
      <c r="D994" s="172" t="s">
        <v>105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46029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-709.5</v>
      </c>
    </row>
    <row r="995" spans="1:16" ht="19.5" hidden="1" customHeight="1">
      <c r="A995" s="172" t="s">
        <v>1622</v>
      </c>
      <c r="B995" s="176">
        <v>46059</v>
      </c>
      <c r="C995" s="172" t="s">
        <v>92</v>
      </c>
      <c r="D995" s="172" t="s">
        <v>24</v>
      </c>
      <c r="E995" s="172" t="s">
        <v>53</v>
      </c>
      <c r="F995" s="172" t="s">
        <v>120</v>
      </c>
      <c r="G995" s="172" t="s">
        <v>84</v>
      </c>
      <c r="H995" s="177">
        <v>1</v>
      </c>
      <c r="I995" s="178">
        <v>2150</v>
      </c>
      <c r="J995" s="176">
        <v>46058</v>
      </c>
      <c r="K995" s="172" t="s">
        <v>93</v>
      </c>
      <c r="L995" s="172" t="s">
        <v>94</v>
      </c>
      <c r="M995" s="179">
        <v>0.43</v>
      </c>
      <c r="N995" s="177"/>
      <c r="O995" s="177">
        <v>39</v>
      </c>
      <c r="P995" s="180">
        <v>-135.87</v>
      </c>
    </row>
    <row r="996" spans="1:16" ht="19.5" hidden="1" customHeight="1">
      <c r="A996" s="172" t="s">
        <v>1622</v>
      </c>
      <c r="B996" s="176">
        <v>46059</v>
      </c>
      <c r="C996" s="172" t="s">
        <v>100</v>
      </c>
      <c r="D996" s="172" t="s">
        <v>101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2150</v>
      </c>
      <c r="J996" s="176">
        <v>46058</v>
      </c>
      <c r="K996" s="172" t="s">
        <v>93</v>
      </c>
      <c r="L996" s="172" t="s">
        <v>94</v>
      </c>
      <c r="M996" s="179">
        <v>0</v>
      </c>
      <c r="N996" s="177"/>
      <c r="O996" s="177"/>
      <c r="P996" s="180">
        <v>908.75</v>
      </c>
    </row>
    <row r="997" spans="1:16" ht="19.5" hidden="1" customHeight="1">
      <c r="A997" s="172" t="s">
        <v>1622</v>
      </c>
      <c r="B997" s="176">
        <v>46059</v>
      </c>
      <c r="C997" s="172" t="s">
        <v>100</v>
      </c>
      <c r="D997" s="172" t="s">
        <v>102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2150</v>
      </c>
      <c r="J997" s="176">
        <v>46058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9.09</v>
      </c>
    </row>
    <row r="998" spans="1:16" ht="19.5" hidden="1" customHeight="1">
      <c r="A998" s="172" t="s">
        <v>1622</v>
      </c>
      <c r="B998" s="176">
        <v>46059</v>
      </c>
      <c r="C998" s="172" t="s">
        <v>100</v>
      </c>
      <c r="D998" s="172" t="s">
        <v>103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2150</v>
      </c>
      <c r="J998" s="176">
        <v>46058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1232.1600000000001</v>
      </c>
    </row>
    <row r="999" spans="1:16" ht="19.5" hidden="1" customHeight="1">
      <c r="A999" s="172" t="s">
        <v>1622</v>
      </c>
      <c r="B999" s="176">
        <v>46059</v>
      </c>
      <c r="C999" s="172" t="s">
        <v>104</v>
      </c>
      <c r="D999" s="172" t="s">
        <v>105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2150</v>
      </c>
      <c r="J999" s="176">
        <v>46058</v>
      </c>
      <c r="K999" s="172" t="s">
        <v>93</v>
      </c>
      <c r="L999" s="172" t="s">
        <v>94</v>
      </c>
      <c r="M999" s="179">
        <v>0.43</v>
      </c>
      <c r="N999" s="177"/>
      <c r="O999" s="177"/>
      <c r="P999" s="180">
        <v>-924.5</v>
      </c>
    </row>
    <row r="1000" spans="1:16" ht="19.5" hidden="1" customHeight="1">
      <c r="A1000" s="172" t="s">
        <v>1622</v>
      </c>
      <c r="B1000" s="176">
        <v>46059</v>
      </c>
      <c r="C1000" s="172" t="s">
        <v>81</v>
      </c>
      <c r="D1000" s="172" t="s">
        <v>95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2150</v>
      </c>
      <c r="J1000" s="176">
        <v>46058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-12.13</v>
      </c>
    </row>
    <row r="1001" spans="1:16" ht="19.5" hidden="1" customHeight="1">
      <c r="A1001" s="172" t="s">
        <v>1622</v>
      </c>
      <c r="B1001" s="176">
        <v>46059</v>
      </c>
      <c r="C1001" s="172" t="s">
        <v>81</v>
      </c>
      <c r="D1001" s="172" t="s">
        <v>82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0</v>
      </c>
      <c r="J1001" s="176">
        <v>46058</v>
      </c>
      <c r="K1001" s="172" t="s">
        <v>85</v>
      </c>
      <c r="L1001" s="172" t="s">
        <v>85</v>
      </c>
      <c r="M1001" s="179">
        <v>0</v>
      </c>
      <c r="N1001" s="177"/>
      <c r="O1001" s="177"/>
      <c r="P1001" s="180">
        <v>-17.27</v>
      </c>
    </row>
    <row r="1002" spans="1:16" ht="19.5" hidden="1" customHeight="1">
      <c r="A1002" s="172" t="s">
        <v>1623</v>
      </c>
      <c r="B1002" s="176">
        <v>46059</v>
      </c>
      <c r="C1002" s="172" t="s">
        <v>92</v>
      </c>
      <c r="D1002" s="172" t="s">
        <v>24</v>
      </c>
      <c r="E1002" s="172" t="s">
        <v>52</v>
      </c>
      <c r="F1002" s="172" t="s">
        <v>90</v>
      </c>
      <c r="G1002" s="172" t="s">
        <v>84</v>
      </c>
      <c r="H1002" s="177">
        <v>1</v>
      </c>
      <c r="I1002" s="178">
        <v>1800</v>
      </c>
      <c r="J1002" s="176">
        <v>46053</v>
      </c>
      <c r="K1002" s="172" t="s">
        <v>93</v>
      </c>
      <c r="L1002" s="172" t="s">
        <v>94</v>
      </c>
      <c r="M1002" s="179">
        <v>0.43</v>
      </c>
      <c r="N1002" s="177"/>
      <c r="O1002" s="177">
        <v>44</v>
      </c>
      <c r="P1002" s="180">
        <v>-147.97999999999999</v>
      </c>
    </row>
    <row r="1003" spans="1:16" ht="19.5" hidden="1" customHeight="1">
      <c r="A1003" s="172" t="s">
        <v>1623</v>
      </c>
      <c r="B1003" s="176">
        <v>46059</v>
      </c>
      <c r="C1003" s="172" t="s">
        <v>100</v>
      </c>
      <c r="D1003" s="172" t="s">
        <v>101</v>
      </c>
      <c r="E1003" s="172" t="s">
        <v>52</v>
      </c>
      <c r="F1003" s="172" t="s">
        <v>90</v>
      </c>
      <c r="G1003" s="172" t="s">
        <v>84</v>
      </c>
      <c r="H1003" s="177">
        <v>1</v>
      </c>
      <c r="I1003" s="178">
        <v>1800</v>
      </c>
      <c r="J1003" s="176">
        <v>46053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627.62</v>
      </c>
    </row>
    <row r="1004" spans="1:16" ht="19.5" hidden="1" customHeight="1">
      <c r="A1004" s="172" t="s">
        <v>1623</v>
      </c>
      <c r="B1004" s="176">
        <v>46059</v>
      </c>
      <c r="C1004" s="172" t="s">
        <v>100</v>
      </c>
      <c r="D1004" s="172" t="s">
        <v>102</v>
      </c>
      <c r="E1004" s="172" t="s">
        <v>52</v>
      </c>
      <c r="F1004" s="172" t="s">
        <v>90</v>
      </c>
      <c r="G1004" s="172" t="s">
        <v>84</v>
      </c>
      <c r="H1004" s="177">
        <v>1</v>
      </c>
      <c r="I1004" s="178">
        <v>1800</v>
      </c>
      <c r="J1004" s="176">
        <v>46053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6.28</v>
      </c>
    </row>
    <row r="1005" spans="1:16" ht="19.5" hidden="1" customHeight="1">
      <c r="A1005" s="172" t="s">
        <v>1623</v>
      </c>
      <c r="B1005" s="176">
        <v>46059</v>
      </c>
      <c r="C1005" s="172" t="s">
        <v>100</v>
      </c>
      <c r="D1005" s="172" t="s">
        <v>103</v>
      </c>
      <c r="E1005" s="172" t="s">
        <v>52</v>
      </c>
      <c r="F1005" s="172" t="s">
        <v>90</v>
      </c>
      <c r="G1005" s="172" t="s">
        <v>84</v>
      </c>
      <c r="H1005" s="177">
        <v>1</v>
      </c>
      <c r="I1005" s="178">
        <v>1800</v>
      </c>
      <c r="J1005" s="176">
        <v>46053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1166.0999999999999</v>
      </c>
    </row>
    <row r="1006" spans="1:16" ht="19.5" hidden="1" customHeight="1">
      <c r="A1006" s="172" t="s">
        <v>1623</v>
      </c>
      <c r="B1006" s="176">
        <v>46059</v>
      </c>
      <c r="C1006" s="172" t="s">
        <v>104</v>
      </c>
      <c r="D1006" s="172" t="s">
        <v>105</v>
      </c>
      <c r="E1006" s="172" t="s">
        <v>52</v>
      </c>
      <c r="F1006" s="172" t="s">
        <v>90</v>
      </c>
      <c r="G1006" s="172" t="s">
        <v>84</v>
      </c>
      <c r="H1006" s="177">
        <v>1</v>
      </c>
      <c r="I1006" s="178">
        <v>1800</v>
      </c>
      <c r="J1006" s="176">
        <v>46053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-774</v>
      </c>
    </row>
    <row r="1007" spans="1:16" ht="19.5" hidden="1" customHeight="1">
      <c r="A1007" s="172" t="s">
        <v>1623</v>
      </c>
      <c r="B1007" s="176">
        <v>46059</v>
      </c>
      <c r="C1007" s="172" t="s">
        <v>81</v>
      </c>
      <c r="D1007" s="172" t="s">
        <v>95</v>
      </c>
      <c r="E1007" s="172" t="s">
        <v>52</v>
      </c>
      <c r="F1007" s="172" t="s">
        <v>90</v>
      </c>
      <c r="G1007" s="172" t="s">
        <v>84</v>
      </c>
      <c r="H1007" s="177">
        <v>1</v>
      </c>
      <c r="I1007" s="178">
        <v>1800</v>
      </c>
      <c r="J1007" s="176">
        <v>46053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-24.98</v>
      </c>
    </row>
    <row r="1008" spans="1:16" ht="19.5" hidden="1" customHeight="1">
      <c r="A1008" s="172" t="s">
        <v>1624</v>
      </c>
      <c r="B1008" s="176">
        <v>46059</v>
      </c>
      <c r="C1008" s="172" t="s">
        <v>92</v>
      </c>
      <c r="D1008" s="172" t="s">
        <v>24</v>
      </c>
      <c r="E1008" s="172" t="s">
        <v>53</v>
      </c>
      <c r="F1008" s="172" t="s">
        <v>120</v>
      </c>
      <c r="G1008" s="172" t="s">
        <v>84</v>
      </c>
      <c r="H1008" s="177">
        <v>1</v>
      </c>
      <c r="I1008" s="178">
        <v>1812</v>
      </c>
      <c r="J1008" s="176">
        <v>46054</v>
      </c>
      <c r="K1008" s="172" t="s">
        <v>93</v>
      </c>
      <c r="L1008" s="172" t="s">
        <v>94</v>
      </c>
      <c r="M1008" s="179">
        <v>0.43</v>
      </c>
      <c r="N1008" s="177"/>
      <c r="O1008" s="177">
        <v>43</v>
      </c>
      <c r="P1008" s="180">
        <v>-145.46</v>
      </c>
    </row>
    <row r="1009" spans="1:16" ht="19.5" hidden="1" customHeight="1">
      <c r="A1009" s="172" t="s">
        <v>1624</v>
      </c>
      <c r="B1009" s="176">
        <v>46059</v>
      </c>
      <c r="C1009" s="172" t="s">
        <v>100</v>
      </c>
      <c r="D1009" s="172" t="s">
        <v>101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1812</v>
      </c>
      <c r="J1009" s="176">
        <v>46054</v>
      </c>
      <c r="K1009" s="172" t="s">
        <v>93</v>
      </c>
      <c r="L1009" s="172" t="s">
        <v>94</v>
      </c>
      <c r="M1009" s="179">
        <v>0</v>
      </c>
      <c r="N1009" s="177"/>
      <c r="O1009" s="177"/>
      <c r="P1009" s="180">
        <v>690.48</v>
      </c>
    </row>
    <row r="1010" spans="1:16" ht="19.5" hidden="1" customHeight="1">
      <c r="A1010" s="172" t="s">
        <v>1624</v>
      </c>
      <c r="B1010" s="176">
        <v>46059</v>
      </c>
      <c r="C1010" s="172" t="s">
        <v>100</v>
      </c>
      <c r="D1010" s="172" t="s">
        <v>102</v>
      </c>
      <c r="E1010" s="172" t="s">
        <v>53</v>
      </c>
      <c r="F1010" s="172" t="s">
        <v>120</v>
      </c>
      <c r="G1010" s="172" t="s">
        <v>84</v>
      </c>
      <c r="H1010" s="177">
        <v>1</v>
      </c>
      <c r="I1010" s="178">
        <v>1812</v>
      </c>
      <c r="J1010" s="176">
        <v>46054</v>
      </c>
      <c r="K1010" s="172" t="s">
        <v>93</v>
      </c>
      <c r="L1010" s="172" t="s">
        <v>94</v>
      </c>
      <c r="M1010" s="179">
        <v>0</v>
      </c>
      <c r="N1010" s="177"/>
      <c r="O1010" s="177"/>
      <c r="P1010" s="180">
        <v>0</v>
      </c>
    </row>
    <row r="1011" spans="1:16" ht="19.5" hidden="1" customHeight="1">
      <c r="A1011" s="172" t="s">
        <v>1624</v>
      </c>
      <c r="B1011" s="176">
        <v>46059</v>
      </c>
      <c r="C1011" s="172" t="s">
        <v>100</v>
      </c>
      <c r="D1011" s="172" t="s">
        <v>103</v>
      </c>
      <c r="E1011" s="172" t="s">
        <v>53</v>
      </c>
      <c r="F1011" s="172" t="s">
        <v>120</v>
      </c>
      <c r="G1011" s="172" t="s">
        <v>84</v>
      </c>
      <c r="H1011" s="177">
        <v>1</v>
      </c>
      <c r="I1011" s="178">
        <v>1812</v>
      </c>
      <c r="J1011" s="176">
        <v>46054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1121.52</v>
      </c>
    </row>
    <row r="1012" spans="1:16" ht="19.5" hidden="1" customHeight="1">
      <c r="A1012" s="172" t="s">
        <v>1624</v>
      </c>
      <c r="B1012" s="176">
        <v>46059</v>
      </c>
      <c r="C1012" s="172" t="s">
        <v>104</v>
      </c>
      <c r="D1012" s="172" t="s">
        <v>105</v>
      </c>
      <c r="E1012" s="172" t="s">
        <v>53</v>
      </c>
      <c r="F1012" s="172" t="s">
        <v>120</v>
      </c>
      <c r="G1012" s="172" t="s">
        <v>84</v>
      </c>
      <c r="H1012" s="177">
        <v>1</v>
      </c>
      <c r="I1012" s="178">
        <v>1812</v>
      </c>
      <c r="J1012" s="176">
        <v>46054</v>
      </c>
      <c r="K1012" s="172" t="s">
        <v>93</v>
      </c>
      <c r="L1012" s="172" t="s">
        <v>94</v>
      </c>
      <c r="M1012" s="179">
        <v>0.43</v>
      </c>
      <c r="N1012" s="177"/>
      <c r="O1012" s="177"/>
      <c r="P1012" s="180">
        <v>-779.16</v>
      </c>
    </row>
    <row r="1013" spans="1:16" ht="19.5" hidden="1" customHeight="1">
      <c r="A1013" s="172" t="s">
        <v>1624</v>
      </c>
      <c r="B1013" s="176">
        <v>46059</v>
      </c>
      <c r="C1013" s="172" t="s">
        <v>81</v>
      </c>
      <c r="D1013" s="172" t="s">
        <v>95</v>
      </c>
      <c r="E1013" s="172" t="s">
        <v>53</v>
      </c>
      <c r="F1013" s="172" t="s">
        <v>120</v>
      </c>
      <c r="G1013" s="172" t="s">
        <v>84</v>
      </c>
      <c r="H1013" s="177">
        <v>1</v>
      </c>
      <c r="I1013" s="178">
        <v>1812</v>
      </c>
      <c r="J1013" s="176">
        <v>46054</v>
      </c>
      <c r="K1013" s="172" t="s">
        <v>93</v>
      </c>
      <c r="L1013" s="172" t="s">
        <v>94</v>
      </c>
      <c r="M1013" s="179">
        <v>0.43</v>
      </c>
      <c r="N1013" s="177"/>
      <c r="O1013" s="177"/>
      <c r="P1013" s="180">
        <v>-9.76</v>
      </c>
    </row>
    <row r="1014" spans="1:16" ht="19.5" hidden="1" customHeight="1">
      <c r="A1014" s="172" t="s">
        <v>1625</v>
      </c>
      <c r="B1014" s="176">
        <v>46059</v>
      </c>
      <c r="C1014" s="172" t="s">
        <v>92</v>
      </c>
      <c r="D1014" s="172" t="s">
        <v>24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1750</v>
      </c>
      <c r="J1014" s="176">
        <v>46052</v>
      </c>
      <c r="K1014" s="172" t="s">
        <v>93</v>
      </c>
      <c r="L1014" s="172" t="s">
        <v>94</v>
      </c>
      <c r="M1014" s="179">
        <v>0.43</v>
      </c>
      <c r="N1014" s="177"/>
      <c r="O1014" s="177">
        <v>44</v>
      </c>
      <c r="P1014" s="180">
        <v>-131.37</v>
      </c>
    </row>
    <row r="1015" spans="1:16" ht="19.5" hidden="1" customHeight="1">
      <c r="A1015" s="172" t="s">
        <v>1625</v>
      </c>
      <c r="B1015" s="176">
        <v>46059</v>
      </c>
      <c r="C1015" s="172" t="s">
        <v>100</v>
      </c>
      <c r="D1015" s="172" t="s">
        <v>101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1750</v>
      </c>
      <c r="J1015" s="176">
        <v>46052</v>
      </c>
      <c r="K1015" s="172" t="s">
        <v>93</v>
      </c>
      <c r="L1015" s="172" t="s">
        <v>94</v>
      </c>
      <c r="M1015" s="179">
        <v>0</v>
      </c>
      <c r="N1015" s="177"/>
      <c r="O1015" s="177"/>
      <c r="P1015" s="180">
        <v>809.89</v>
      </c>
    </row>
    <row r="1016" spans="1:16" ht="19.5" hidden="1" customHeight="1">
      <c r="A1016" s="172" t="s">
        <v>1625</v>
      </c>
      <c r="B1016" s="176">
        <v>46059</v>
      </c>
      <c r="C1016" s="172" t="s">
        <v>100</v>
      </c>
      <c r="D1016" s="172" t="s">
        <v>102</v>
      </c>
      <c r="E1016" s="172" t="s">
        <v>41</v>
      </c>
      <c r="F1016" s="172" t="s">
        <v>83</v>
      </c>
      <c r="G1016" s="172" t="s">
        <v>84</v>
      </c>
      <c r="H1016" s="177">
        <v>1</v>
      </c>
      <c r="I1016" s="178">
        <v>1750</v>
      </c>
      <c r="J1016" s="176">
        <v>46052</v>
      </c>
      <c r="K1016" s="172" t="s">
        <v>93</v>
      </c>
      <c r="L1016" s="172" t="s">
        <v>94</v>
      </c>
      <c r="M1016" s="179">
        <v>0</v>
      </c>
      <c r="N1016" s="177"/>
      <c r="O1016" s="177"/>
      <c r="P1016" s="180">
        <v>0</v>
      </c>
    </row>
    <row r="1017" spans="1:16" ht="19.5" hidden="1" customHeight="1">
      <c r="A1017" s="172" t="s">
        <v>1625</v>
      </c>
      <c r="B1017" s="176">
        <v>46059</v>
      </c>
      <c r="C1017" s="172" t="s">
        <v>100</v>
      </c>
      <c r="D1017" s="172" t="s">
        <v>103</v>
      </c>
      <c r="E1017" s="172" t="s">
        <v>41</v>
      </c>
      <c r="F1017" s="172" t="s">
        <v>83</v>
      </c>
      <c r="G1017" s="172" t="s">
        <v>84</v>
      </c>
      <c r="H1017" s="177">
        <v>1</v>
      </c>
      <c r="I1017" s="178">
        <v>1750</v>
      </c>
      <c r="J1017" s="176">
        <v>46052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940.11</v>
      </c>
    </row>
    <row r="1018" spans="1:16" ht="19.5" hidden="1" customHeight="1">
      <c r="A1018" s="172" t="s">
        <v>1625</v>
      </c>
      <c r="B1018" s="176">
        <v>46059</v>
      </c>
      <c r="C1018" s="172" t="s">
        <v>104</v>
      </c>
      <c r="D1018" s="172" t="s">
        <v>105</v>
      </c>
      <c r="E1018" s="172" t="s">
        <v>41</v>
      </c>
      <c r="F1018" s="172" t="s">
        <v>83</v>
      </c>
      <c r="G1018" s="172" t="s">
        <v>84</v>
      </c>
      <c r="H1018" s="177">
        <v>1</v>
      </c>
      <c r="I1018" s="178">
        <v>1750</v>
      </c>
      <c r="J1018" s="176">
        <v>46052</v>
      </c>
      <c r="K1018" s="172" t="s">
        <v>93</v>
      </c>
      <c r="L1018" s="172" t="s">
        <v>94</v>
      </c>
      <c r="M1018" s="179">
        <v>0.43</v>
      </c>
      <c r="N1018" s="177"/>
      <c r="O1018" s="177"/>
      <c r="P1018" s="180">
        <v>-752.5</v>
      </c>
    </row>
    <row r="1019" spans="1:16" ht="19.5" hidden="1" customHeight="1">
      <c r="A1019" s="172" t="s">
        <v>1625</v>
      </c>
      <c r="B1019" s="176">
        <v>46059</v>
      </c>
      <c r="C1019" s="172" t="s">
        <v>81</v>
      </c>
      <c r="D1019" s="172" t="s">
        <v>95</v>
      </c>
      <c r="E1019" s="172" t="s">
        <v>41</v>
      </c>
      <c r="F1019" s="172" t="s">
        <v>83</v>
      </c>
      <c r="G1019" s="172" t="s">
        <v>84</v>
      </c>
      <c r="H1019" s="177">
        <v>1</v>
      </c>
      <c r="I1019" s="178">
        <v>1750</v>
      </c>
      <c r="J1019" s="176">
        <v>46052</v>
      </c>
      <c r="K1019" s="172" t="s">
        <v>93</v>
      </c>
      <c r="L1019" s="172" t="s">
        <v>94</v>
      </c>
      <c r="M1019" s="179">
        <v>0.43</v>
      </c>
      <c r="N1019" s="177"/>
      <c r="O1019" s="177"/>
      <c r="P1019" s="180">
        <v>-11.23</v>
      </c>
    </row>
    <row r="1020" spans="1:16" ht="19.5" hidden="1" customHeight="1">
      <c r="A1020" s="172" t="s">
        <v>1626</v>
      </c>
      <c r="B1020" s="176">
        <v>46059</v>
      </c>
      <c r="C1020" s="172" t="s">
        <v>92</v>
      </c>
      <c r="D1020" s="172" t="s">
        <v>24</v>
      </c>
      <c r="E1020" s="172" t="s">
        <v>57</v>
      </c>
      <c r="F1020" s="172" t="s">
        <v>1263</v>
      </c>
      <c r="G1020" s="172" t="s">
        <v>84</v>
      </c>
      <c r="H1020" s="177">
        <v>1</v>
      </c>
      <c r="I1020" s="178">
        <v>0</v>
      </c>
      <c r="J1020" s="176">
        <v>46053</v>
      </c>
      <c r="K1020" s="172" t="s">
        <v>93</v>
      </c>
      <c r="L1020" s="172" t="s">
        <v>94</v>
      </c>
      <c r="M1020" s="179">
        <v>0</v>
      </c>
      <c r="N1020" s="177"/>
      <c r="O1020" s="177">
        <v>44</v>
      </c>
      <c r="P1020" s="180">
        <v>-56.94</v>
      </c>
    </row>
    <row r="1021" spans="1:16" ht="19.5" hidden="1" customHeight="1">
      <c r="A1021" s="172" t="s">
        <v>1626</v>
      </c>
      <c r="B1021" s="176">
        <v>46059</v>
      </c>
      <c r="C1021" s="172" t="s">
        <v>81</v>
      </c>
      <c r="D1021" s="172" t="s">
        <v>95</v>
      </c>
      <c r="E1021" s="172" t="s">
        <v>57</v>
      </c>
      <c r="F1021" s="172" t="s">
        <v>1263</v>
      </c>
      <c r="G1021" s="172" t="s">
        <v>84</v>
      </c>
      <c r="H1021" s="177">
        <v>1</v>
      </c>
      <c r="I1021" s="178">
        <v>0</v>
      </c>
      <c r="J1021" s="176">
        <v>46053</v>
      </c>
      <c r="K1021" s="172" t="s">
        <v>93</v>
      </c>
      <c r="L1021" s="172" t="s">
        <v>94</v>
      </c>
      <c r="M1021" s="179">
        <v>0</v>
      </c>
      <c r="N1021" s="177"/>
      <c r="O1021" s="177"/>
      <c r="P1021" s="180">
        <v>-11.46</v>
      </c>
    </row>
    <row r="1022" spans="1:16" ht="19.5" hidden="1" customHeight="1">
      <c r="A1022" s="172" t="s">
        <v>1626</v>
      </c>
      <c r="B1022" s="176">
        <v>46059</v>
      </c>
      <c r="C1022" s="172" t="s">
        <v>92</v>
      </c>
      <c r="D1022" s="172" t="s">
        <v>96</v>
      </c>
      <c r="E1022" s="172" t="s">
        <v>57</v>
      </c>
      <c r="F1022" s="172" t="s">
        <v>1263</v>
      </c>
      <c r="G1022" s="172" t="s">
        <v>84</v>
      </c>
      <c r="H1022" s="177">
        <v>1</v>
      </c>
      <c r="I1022" s="178">
        <v>0</v>
      </c>
      <c r="J1022" s="176">
        <v>46053</v>
      </c>
      <c r="K1022" s="172" t="s">
        <v>93</v>
      </c>
      <c r="L1022" s="172" t="s">
        <v>94</v>
      </c>
      <c r="M1022" s="179">
        <v>0</v>
      </c>
      <c r="N1022" s="177"/>
      <c r="O1022" s="177"/>
      <c r="P1022" s="180">
        <v>0</v>
      </c>
    </row>
    <row r="1023" spans="1:16" ht="19.5" hidden="1" customHeight="1">
      <c r="A1023" s="172" t="s">
        <v>1626</v>
      </c>
      <c r="B1023" s="176">
        <v>46059</v>
      </c>
      <c r="C1023" s="172" t="s">
        <v>92</v>
      </c>
      <c r="D1023" s="172" t="s">
        <v>97</v>
      </c>
      <c r="E1023" s="172" t="s">
        <v>57</v>
      </c>
      <c r="F1023" s="172" t="s">
        <v>1263</v>
      </c>
      <c r="G1023" s="172" t="s">
        <v>84</v>
      </c>
      <c r="H1023" s="177">
        <v>1</v>
      </c>
      <c r="I1023" s="178">
        <v>0</v>
      </c>
      <c r="J1023" s="176">
        <v>46053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-56.94</v>
      </c>
    </row>
    <row r="1024" spans="1:16" ht="19.5" hidden="1" customHeight="1">
      <c r="A1024" s="172" t="s">
        <v>1627</v>
      </c>
      <c r="B1024" s="176">
        <v>46059</v>
      </c>
      <c r="C1024" s="172" t="s">
        <v>92</v>
      </c>
      <c r="D1024" s="172" t="s">
        <v>24</v>
      </c>
      <c r="E1024" s="172" t="s">
        <v>53</v>
      </c>
      <c r="F1024" s="172" t="s">
        <v>120</v>
      </c>
      <c r="G1024" s="172" t="s">
        <v>84</v>
      </c>
      <c r="H1024" s="177">
        <v>1</v>
      </c>
      <c r="I1024" s="178">
        <v>2150</v>
      </c>
      <c r="J1024" s="176">
        <v>46056</v>
      </c>
      <c r="K1024" s="172" t="s">
        <v>93</v>
      </c>
      <c r="L1024" s="172" t="s">
        <v>94</v>
      </c>
      <c r="M1024" s="179">
        <v>0.43</v>
      </c>
      <c r="N1024" s="177"/>
      <c r="O1024" s="177">
        <v>41</v>
      </c>
      <c r="P1024" s="180">
        <v>-145.74</v>
      </c>
    </row>
    <row r="1025" spans="1:16" ht="19.5" hidden="1" customHeight="1">
      <c r="A1025" s="172" t="s">
        <v>1627</v>
      </c>
      <c r="B1025" s="176">
        <v>46059</v>
      </c>
      <c r="C1025" s="172" t="s">
        <v>100</v>
      </c>
      <c r="D1025" s="172" t="s">
        <v>101</v>
      </c>
      <c r="E1025" s="172" t="s">
        <v>53</v>
      </c>
      <c r="F1025" s="172" t="s">
        <v>120</v>
      </c>
      <c r="G1025" s="172" t="s">
        <v>84</v>
      </c>
      <c r="H1025" s="177">
        <v>1</v>
      </c>
      <c r="I1025" s="178">
        <v>2150</v>
      </c>
      <c r="J1025" s="176">
        <v>46056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910.48</v>
      </c>
    </row>
    <row r="1026" spans="1:16" ht="19.5" hidden="1" customHeight="1">
      <c r="A1026" s="172" t="s">
        <v>1627</v>
      </c>
      <c r="B1026" s="176">
        <v>46059</v>
      </c>
      <c r="C1026" s="172" t="s">
        <v>100</v>
      </c>
      <c r="D1026" s="172" t="s">
        <v>102</v>
      </c>
      <c r="E1026" s="172" t="s">
        <v>53</v>
      </c>
      <c r="F1026" s="172" t="s">
        <v>120</v>
      </c>
      <c r="G1026" s="172" t="s">
        <v>84</v>
      </c>
      <c r="H1026" s="177">
        <v>1</v>
      </c>
      <c r="I1026" s="178">
        <v>2150</v>
      </c>
      <c r="J1026" s="176">
        <v>46056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9.1</v>
      </c>
    </row>
    <row r="1027" spans="1:16" ht="19.5" hidden="1" customHeight="1">
      <c r="A1027" s="172" t="s">
        <v>1627</v>
      </c>
      <c r="B1027" s="176">
        <v>46059</v>
      </c>
      <c r="C1027" s="172" t="s">
        <v>100</v>
      </c>
      <c r="D1027" s="172" t="s">
        <v>103</v>
      </c>
      <c r="E1027" s="172" t="s">
        <v>53</v>
      </c>
      <c r="F1027" s="172" t="s">
        <v>120</v>
      </c>
      <c r="G1027" s="172" t="s">
        <v>84</v>
      </c>
      <c r="H1027" s="177">
        <v>1</v>
      </c>
      <c r="I1027" s="178">
        <v>2150</v>
      </c>
      <c r="J1027" s="176">
        <v>46056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1230.42</v>
      </c>
    </row>
    <row r="1028" spans="1:16" ht="19.5" hidden="1" customHeight="1">
      <c r="A1028" s="172" t="s">
        <v>1627</v>
      </c>
      <c r="B1028" s="176">
        <v>46059</v>
      </c>
      <c r="C1028" s="172" t="s">
        <v>104</v>
      </c>
      <c r="D1028" s="172" t="s">
        <v>105</v>
      </c>
      <c r="E1028" s="172" t="s">
        <v>53</v>
      </c>
      <c r="F1028" s="172" t="s">
        <v>120</v>
      </c>
      <c r="G1028" s="172" t="s">
        <v>84</v>
      </c>
      <c r="H1028" s="177">
        <v>1</v>
      </c>
      <c r="I1028" s="178">
        <v>2150</v>
      </c>
      <c r="J1028" s="176">
        <v>46056</v>
      </c>
      <c r="K1028" s="172" t="s">
        <v>93</v>
      </c>
      <c r="L1028" s="172" t="s">
        <v>94</v>
      </c>
      <c r="M1028" s="179">
        <v>0.43</v>
      </c>
      <c r="N1028" s="177"/>
      <c r="O1028" s="177"/>
      <c r="P1028" s="180">
        <v>-924.5</v>
      </c>
    </row>
    <row r="1029" spans="1:16" ht="19.5" hidden="1" customHeight="1">
      <c r="A1029" s="172" t="s">
        <v>1627</v>
      </c>
      <c r="B1029" s="176">
        <v>46059</v>
      </c>
      <c r="C1029" s="172" t="s">
        <v>81</v>
      </c>
      <c r="D1029" s="172" t="s">
        <v>95</v>
      </c>
      <c r="E1029" s="172" t="s">
        <v>53</v>
      </c>
      <c r="F1029" s="172" t="s">
        <v>120</v>
      </c>
      <c r="G1029" s="172" t="s">
        <v>84</v>
      </c>
      <c r="H1029" s="177">
        <v>1</v>
      </c>
      <c r="I1029" s="178">
        <v>2150</v>
      </c>
      <c r="J1029" s="176">
        <v>46056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-12.6</v>
      </c>
    </row>
    <row r="1030" spans="1:16" ht="19.5" hidden="1" customHeight="1">
      <c r="A1030" s="172" t="s">
        <v>1607</v>
      </c>
      <c r="B1030" s="176">
        <v>46059</v>
      </c>
      <c r="C1030" s="172" t="s">
        <v>166</v>
      </c>
      <c r="D1030" s="172" t="s">
        <v>167</v>
      </c>
      <c r="E1030" s="172" t="s">
        <v>53</v>
      </c>
      <c r="F1030" s="172" t="s">
        <v>120</v>
      </c>
      <c r="G1030" s="172" t="s">
        <v>84</v>
      </c>
      <c r="H1030" s="177">
        <v>1</v>
      </c>
      <c r="I1030" s="178">
        <v>-2150</v>
      </c>
      <c r="J1030" s="176">
        <v>46057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-909.61</v>
      </c>
    </row>
    <row r="1031" spans="1:16" ht="19.5" hidden="1" customHeight="1">
      <c r="A1031" s="172" t="s">
        <v>1607</v>
      </c>
      <c r="B1031" s="176">
        <v>46059</v>
      </c>
      <c r="C1031" s="172" t="s">
        <v>166</v>
      </c>
      <c r="D1031" s="172" t="s">
        <v>102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-2150</v>
      </c>
      <c r="J1031" s="176">
        <v>46057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-9.1</v>
      </c>
    </row>
    <row r="1032" spans="1:16" ht="19.5" hidden="1" customHeight="1">
      <c r="A1032" s="172" t="s">
        <v>1607</v>
      </c>
      <c r="B1032" s="176">
        <v>46059</v>
      </c>
      <c r="C1032" s="172" t="s">
        <v>166</v>
      </c>
      <c r="D1032" s="172" t="s">
        <v>103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-2150</v>
      </c>
      <c r="J1032" s="176">
        <v>46057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-1231.29</v>
      </c>
    </row>
    <row r="1033" spans="1:16" ht="19.5" hidden="1" customHeight="1">
      <c r="A1033" s="172" t="s">
        <v>1607</v>
      </c>
      <c r="B1033" s="176">
        <v>46059</v>
      </c>
      <c r="C1033" s="172" t="s">
        <v>104</v>
      </c>
      <c r="D1033" s="172" t="s">
        <v>168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-2150</v>
      </c>
      <c r="J1033" s="176">
        <v>46057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924.5</v>
      </c>
    </row>
    <row r="1034" spans="1:16" ht="19.5" hidden="1" customHeight="1">
      <c r="A1034" s="172" t="s">
        <v>1628</v>
      </c>
      <c r="B1034" s="176">
        <v>46059</v>
      </c>
      <c r="C1034" s="172" t="s">
        <v>92</v>
      </c>
      <c r="D1034" s="172" t="s">
        <v>24</v>
      </c>
      <c r="E1034" s="172" t="s">
        <v>52</v>
      </c>
      <c r="F1034" s="172" t="s">
        <v>90</v>
      </c>
      <c r="G1034" s="172" t="s">
        <v>84</v>
      </c>
      <c r="H1034" s="177">
        <v>1</v>
      </c>
      <c r="I1034" s="178">
        <v>1800</v>
      </c>
      <c r="J1034" s="176">
        <v>46055</v>
      </c>
      <c r="K1034" s="172" t="s">
        <v>93</v>
      </c>
      <c r="L1034" s="172" t="s">
        <v>94</v>
      </c>
      <c r="M1034" s="179">
        <v>0.43</v>
      </c>
      <c r="N1034" s="177"/>
      <c r="O1034" s="177">
        <v>41</v>
      </c>
      <c r="P1034" s="180">
        <v>-136.29</v>
      </c>
    </row>
    <row r="1035" spans="1:16" ht="19.5" hidden="1" customHeight="1">
      <c r="A1035" s="172" t="s">
        <v>1628</v>
      </c>
      <c r="B1035" s="176">
        <v>46059</v>
      </c>
      <c r="C1035" s="172" t="s">
        <v>100</v>
      </c>
      <c r="D1035" s="172" t="s">
        <v>101</v>
      </c>
      <c r="E1035" s="172" t="s">
        <v>52</v>
      </c>
      <c r="F1035" s="172" t="s">
        <v>90</v>
      </c>
      <c r="G1035" s="172" t="s">
        <v>84</v>
      </c>
      <c r="H1035" s="177">
        <v>1</v>
      </c>
      <c r="I1035" s="178">
        <v>1800</v>
      </c>
      <c r="J1035" s="176">
        <v>46055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623.46</v>
      </c>
    </row>
    <row r="1036" spans="1:16" ht="19.5" hidden="1" customHeight="1">
      <c r="A1036" s="172" t="s">
        <v>1628</v>
      </c>
      <c r="B1036" s="176">
        <v>46059</v>
      </c>
      <c r="C1036" s="172" t="s">
        <v>100</v>
      </c>
      <c r="D1036" s="172" t="s">
        <v>102</v>
      </c>
      <c r="E1036" s="172" t="s">
        <v>52</v>
      </c>
      <c r="F1036" s="172" t="s">
        <v>90</v>
      </c>
      <c r="G1036" s="172" t="s">
        <v>84</v>
      </c>
      <c r="H1036" s="177">
        <v>1</v>
      </c>
      <c r="I1036" s="178">
        <v>1800</v>
      </c>
      <c r="J1036" s="176">
        <v>46055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hidden="1" customHeight="1">
      <c r="A1037" s="172" t="s">
        <v>1628</v>
      </c>
      <c r="B1037" s="176">
        <v>46059</v>
      </c>
      <c r="C1037" s="172" t="s">
        <v>100</v>
      </c>
      <c r="D1037" s="172" t="s">
        <v>103</v>
      </c>
      <c r="E1037" s="172" t="s">
        <v>52</v>
      </c>
      <c r="F1037" s="172" t="s">
        <v>90</v>
      </c>
      <c r="G1037" s="172" t="s">
        <v>84</v>
      </c>
      <c r="H1037" s="177">
        <v>1</v>
      </c>
      <c r="I1037" s="178">
        <v>1800</v>
      </c>
      <c r="J1037" s="176">
        <v>46055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1170.31</v>
      </c>
    </row>
    <row r="1038" spans="1:16" ht="19.5" hidden="1" customHeight="1">
      <c r="A1038" s="172" t="s">
        <v>1628</v>
      </c>
      <c r="B1038" s="176">
        <v>46059</v>
      </c>
      <c r="C1038" s="172" t="s">
        <v>104</v>
      </c>
      <c r="D1038" s="172" t="s">
        <v>105</v>
      </c>
      <c r="E1038" s="172" t="s">
        <v>52</v>
      </c>
      <c r="F1038" s="172" t="s">
        <v>90</v>
      </c>
      <c r="G1038" s="172" t="s">
        <v>84</v>
      </c>
      <c r="H1038" s="177">
        <v>1</v>
      </c>
      <c r="I1038" s="178">
        <v>1800</v>
      </c>
      <c r="J1038" s="176">
        <v>46055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-774</v>
      </c>
    </row>
    <row r="1039" spans="1:16" ht="19.5" hidden="1" customHeight="1">
      <c r="A1039" s="172" t="s">
        <v>1628</v>
      </c>
      <c r="B1039" s="176">
        <v>46059</v>
      </c>
      <c r="C1039" s="172" t="s">
        <v>81</v>
      </c>
      <c r="D1039" s="172" t="s">
        <v>95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1800</v>
      </c>
      <c r="J1039" s="176">
        <v>46055</v>
      </c>
      <c r="K1039" s="172" t="s">
        <v>93</v>
      </c>
      <c r="L1039" s="172" t="s">
        <v>94</v>
      </c>
      <c r="M1039" s="179">
        <v>0.43</v>
      </c>
      <c r="N1039" s="177"/>
      <c r="O1039" s="177"/>
      <c r="P1039" s="180">
        <v>-11.01</v>
      </c>
    </row>
    <row r="1040" spans="1:16" ht="19.5" hidden="1" customHeight="1">
      <c r="A1040" s="172" t="s">
        <v>1627</v>
      </c>
      <c r="B1040" s="176">
        <v>46059</v>
      </c>
      <c r="C1040" s="172" t="s">
        <v>81</v>
      </c>
      <c r="D1040" s="172" t="s">
        <v>82</v>
      </c>
      <c r="E1040" s="172" t="s">
        <v>53</v>
      </c>
      <c r="F1040" s="172" t="s">
        <v>120</v>
      </c>
      <c r="G1040" s="172" t="s">
        <v>84</v>
      </c>
      <c r="H1040" s="177">
        <v>1</v>
      </c>
      <c r="I1040" s="178">
        <v>0</v>
      </c>
      <c r="J1040" s="176">
        <v>46056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-17.3</v>
      </c>
    </row>
    <row r="1041" spans="1:16" ht="19.5" hidden="1" customHeight="1">
      <c r="A1041" s="172" t="s">
        <v>1607</v>
      </c>
      <c r="B1041" s="176">
        <v>46059</v>
      </c>
      <c r="C1041" s="172" t="s">
        <v>81</v>
      </c>
      <c r="D1041" s="172" t="s">
        <v>82</v>
      </c>
      <c r="E1041" s="172" t="s">
        <v>53</v>
      </c>
      <c r="F1041" s="172" t="s">
        <v>120</v>
      </c>
      <c r="G1041" s="172" t="s">
        <v>84</v>
      </c>
      <c r="H1041" s="177">
        <v>1</v>
      </c>
      <c r="I1041" s="178">
        <v>0</v>
      </c>
      <c r="J1041" s="176">
        <v>46057</v>
      </c>
      <c r="K1041" s="172" t="s">
        <v>85</v>
      </c>
      <c r="L1041" s="172" t="s">
        <v>85</v>
      </c>
      <c r="M1041" s="179">
        <v>0</v>
      </c>
      <c r="N1041" s="177"/>
      <c r="O1041" s="177"/>
      <c r="P1041" s="180">
        <v>17.28</v>
      </c>
    </row>
    <row r="1042" spans="1:16" ht="19.5" hidden="1" customHeight="1">
      <c r="A1042" s="172" t="s">
        <v>1628</v>
      </c>
      <c r="B1042" s="176">
        <v>46059</v>
      </c>
      <c r="C1042" s="172" t="s">
        <v>81</v>
      </c>
      <c r="D1042" s="172" t="s">
        <v>82</v>
      </c>
      <c r="E1042" s="172" t="s">
        <v>52</v>
      </c>
      <c r="F1042" s="172" t="s">
        <v>90</v>
      </c>
      <c r="G1042" s="172" t="s">
        <v>84</v>
      </c>
      <c r="H1042" s="177">
        <v>1</v>
      </c>
      <c r="I1042" s="178">
        <v>0</v>
      </c>
      <c r="J1042" s="176">
        <v>46055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-11.85</v>
      </c>
    </row>
    <row r="1043" spans="1:16" ht="19.5" hidden="1" customHeight="1">
      <c r="A1043" s="172" t="s">
        <v>1629</v>
      </c>
      <c r="B1043" s="176">
        <v>46059</v>
      </c>
      <c r="C1043" s="172" t="s">
        <v>92</v>
      </c>
      <c r="D1043" s="172" t="s">
        <v>24</v>
      </c>
      <c r="E1043" s="172" t="s">
        <v>53</v>
      </c>
      <c r="F1043" s="172" t="s">
        <v>120</v>
      </c>
      <c r="G1043" s="172" t="s">
        <v>84</v>
      </c>
      <c r="H1043" s="177">
        <v>1</v>
      </c>
      <c r="I1043" s="178">
        <v>2044</v>
      </c>
      <c r="J1043" s="176">
        <v>46058</v>
      </c>
      <c r="K1043" s="172" t="s">
        <v>93</v>
      </c>
      <c r="L1043" s="172" t="s">
        <v>94</v>
      </c>
      <c r="M1043" s="179">
        <v>0.43</v>
      </c>
      <c r="N1043" s="177"/>
      <c r="O1043" s="177">
        <v>39</v>
      </c>
      <c r="P1043" s="180">
        <v>-133.33000000000001</v>
      </c>
    </row>
    <row r="1044" spans="1:16" ht="19.5" hidden="1" customHeight="1">
      <c r="A1044" s="172" t="s">
        <v>1629</v>
      </c>
      <c r="B1044" s="176">
        <v>46059</v>
      </c>
      <c r="C1044" s="172" t="s">
        <v>100</v>
      </c>
      <c r="D1044" s="172" t="s">
        <v>101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2044</v>
      </c>
      <c r="J1044" s="176">
        <v>46058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735.24</v>
      </c>
    </row>
    <row r="1045" spans="1:16" ht="19.5" hidden="1" customHeight="1">
      <c r="A1045" s="172" t="s">
        <v>1629</v>
      </c>
      <c r="B1045" s="176">
        <v>46059</v>
      </c>
      <c r="C1045" s="172" t="s">
        <v>100</v>
      </c>
      <c r="D1045" s="172" t="s">
        <v>102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2044</v>
      </c>
      <c r="J1045" s="176">
        <v>46058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7.35</v>
      </c>
    </row>
    <row r="1046" spans="1:16" ht="19.5" hidden="1" customHeight="1">
      <c r="A1046" s="172" t="s">
        <v>1629</v>
      </c>
      <c r="B1046" s="176">
        <v>46059</v>
      </c>
      <c r="C1046" s="172" t="s">
        <v>100</v>
      </c>
      <c r="D1046" s="172" t="s">
        <v>103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2044</v>
      </c>
      <c r="J1046" s="176">
        <v>46058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1301.4100000000001</v>
      </c>
    </row>
    <row r="1047" spans="1:16" ht="19.5" hidden="1" customHeight="1">
      <c r="A1047" s="172" t="s">
        <v>1629</v>
      </c>
      <c r="B1047" s="176">
        <v>46059</v>
      </c>
      <c r="C1047" s="172" t="s">
        <v>104</v>
      </c>
      <c r="D1047" s="172" t="s">
        <v>105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2044</v>
      </c>
      <c r="J1047" s="176">
        <v>46058</v>
      </c>
      <c r="K1047" s="172" t="s">
        <v>93</v>
      </c>
      <c r="L1047" s="172" t="s">
        <v>94</v>
      </c>
      <c r="M1047" s="179">
        <v>0.43</v>
      </c>
      <c r="N1047" s="177"/>
      <c r="O1047" s="177"/>
      <c r="P1047" s="180">
        <v>-878.92</v>
      </c>
    </row>
    <row r="1048" spans="1:16" ht="19.5" hidden="1" customHeight="1">
      <c r="A1048" s="172" t="s">
        <v>1629</v>
      </c>
      <c r="B1048" s="176">
        <v>46059</v>
      </c>
      <c r="C1048" s="172" t="s">
        <v>81</v>
      </c>
      <c r="D1048" s="172" t="s">
        <v>95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2044</v>
      </c>
      <c r="J1048" s="176">
        <v>46058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-14.59</v>
      </c>
    </row>
    <row r="1049" spans="1:16" ht="19.5" hidden="1" customHeight="1">
      <c r="A1049" s="172" t="s">
        <v>1630</v>
      </c>
      <c r="B1049" s="176">
        <v>46059</v>
      </c>
      <c r="C1049" s="172" t="s">
        <v>92</v>
      </c>
      <c r="D1049" s="172" t="s">
        <v>24</v>
      </c>
      <c r="E1049" s="172" t="s">
        <v>43</v>
      </c>
      <c r="F1049" s="172" t="s">
        <v>125</v>
      </c>
      <c r="G1049" s="172" t="s">
        <v>84</v>
      </c>
      <c r="H1049" s="177">
        <v>1</v>
      </c>
      <c r="I1049" s="178">
        <v>2150</v>
      </c>
      <c r="J1049" s="176">
        <v>46057</v>
      </c>
      <c r="K1049" s="172" t="s">
        <v>93</v>
      </c>
      <c r="L1049" s="172" t="s">
        <v>94</v>
      </c>
      <c r="M1049" s="179">
        <v>0.43</v>
      </c>
      <c r="N1049" s="177"/>
      <c r="O1049" s="177">
        <v>40</v>
      </c>
      <c r="P1049" s="180">
        <v>-125.45</v>
      </c>
    </row>
    <row r="1050" spans="1:16" ht="19.5" hidden="1" customHeight="1">
      <c r="A1050" s="172" t="s">
        <v>1630</v>
      </c>
      <c r="B1050" s="176">
        <v>46059</v>
      </c>
      <c r="C1050" s="172" t="s">
        <v>100</v>
      </c>
      <c r="D1050" s="172" t="s">
        <v>101</v>
      </c>
      <c r="E1050" s="172" t="s">
        <v>43</v>
      </c>
      <c r="F1050" s="172" t="s">
        <v>125</v>
      </c>
      <c r="G1050" s="172" t="s">
        <v>84</v>
      </c>
      <c r="H1050" s="177">
        <v>1</v>
      </c>
      <c r="I1050" s="178">
        <v>2150</v>
      </c>
      <c r="J1050" s="176">
        <v>46057</v>
      </c>
      <c r="K1050" s="172" t="s">
        <v>93</v>
      </c>
      <c r="L1050" s="172" t="s">
        <v>94</v>
      </c>
      <c r="M1050" s="179">
        <v>0</v>
      </c>
      <c r="N1050" s="177"/>
      <c r="O1050" s="177"/>
      <c r="P1050" s="180">
        <v>818.44</v>
      </c>
    </row>
    <row r="1051" spans="1:16" ht="19.5" hidden="1" customHeight="1">
      <c r="A1051" s="172" t="s">
        <v>1630</v>
      </c>
      <c r="B1051" s="176">
        <v>46059</v>
      </c>
      <c r="C1051" s="172" t="s">
        <v>100</v>
      </c>
      <c r="D1051" s="172" t="s">
        <v>102</v>
      </c>
      <c r="E1051" s="172" t="s">
        <v>43</v>
      </c>
      <c r="F1051" s="172" t="s">
        <v>125</v>
      </c>
      <c r="G1051" s="172" t="s">
        <v>84</v>
      </c>
      <c r="H1051" s="177">
        <v>1</v>
      </c>
      <c r="I1051" s="178">
        <v>2150</v>
      </c>
      <c r="J1051" s="176">
        <v>46057</v>
      </c>
      <c r="K1051" s="172" t="s">
        <v>93</v>
      </c>
      <c r="L1051" s="172" t="s">
        <v>94</v>
      </c>
      <c r="M1051" s="179">
        <v>0</v>
      </c>
      <c r="N1051" s="177"/>
      <c r="O1051" s="177"/>
      <c r="P1051" s="180">
        <v>8.18</v>
      </c>
    </row>
    <row r="1052" spans="1:16" ht="19.5" hidden="1" customHeight="1">
      <c r="A1052" s="172" t="s">
        <v>1630</v>
      </c>
      <c r="B1052" s="176">
        <v>46059</v>
      </c>
      <c r="C1052" s="172" t="s">
        <v>100</v>
      </c>
      <c r="D1052" s="172" t="s">
        <v>103</v>
      </c>
      <c r="E1052" s="172" t="s">
        <v>43</v>
      </c>
      <c r="F1052" s="172" t="s">
        <v>125</v>
      </c>
      <c r="G1052" s="172" t="s">
        <v>84</v>
      </c>
      <c r="H1052" s="177">
        <v>1</v>
      </c>
      <c r="I1052" s="178">
        <v>2150</v>
      </c>
      <c r="J1052" s="176">
        <v>46057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1323.38</v>
      </c>
    </row>
    <row r="1053" spans="1:16" ht="19.5" hidden="1" customHeight="1">
      <c r="A1053" s="172" t="s">
        <v>1630</v>
      </c>
      <c r="B1053" s="176">
        <v>46059</v>
      </c>
      <c r="C1053" s="172" t="s">
        <v>104</v>
      </c>
      <c r="D1053" s="172" t="s">
        <v>105</v>
      </c>
      <c r="E1053" s="172" t="s">
        <v>43</v>
      </c>
      <c r="F1053" s="172" t="s">
        <v>125</v>
      </c>
      <c r="G1053" s="172" t="s">
        <v>84</v>
      </c>
      <c r="H1053" s="177">
        <v>1</v>
      </c>
      <c r="I1053" s="178">
        <v>2150</v>
      </c>
      <c r="J1053" s="176">
        <v>46057</v>
      </c>
      <c r="K1053" s="172" t="s">
        <v>93</v>
      </c>
      <c r="L1053" s="172" t="s">
        <v>94</v>
      </c>
      <c r="M1053" s="179">
        <v>0.43</v>
      </c>
      <c r="N1053" s="177"/>
      <c r="O1053" s="177"/>
      <c r="P1053" s="180">
        <v>-924.5</v>
      </c>
    </row>
    <row r="1054" spans="1:16" ht="19.5" hidden="1" customHeight="1">
      <c r="A1054" s="172" t="s">
        <v>1630</v>
      </c>
      <c r="B1054" s="176">
        <v>46059</v>
      </c>
      <c r="C1054" s="172" t="s">
        <v>81</v>
      </c>
      <c r="D1054" s="172" t="s">
        <v>95</v>
      </c>
      <c r="E1054" s="172" t="s">
        <v>43</v>
      </c>
      <c r="F1054" s="172" t="s">
        <v>125</v>
      </c>
      <c r="G1054" s="172" t="s">
        <v>84</v>
      </c>
      <c r="H1054" s="177">
        <v>1</v>
      </c>
      <c r="I1054" s="178">
        <v>2150</v>
      </c>
      <c r="J1054" s="176">
        <v>46057</v>
      </c>
      <c r="K1054" s="172" t="s">
        <v>93</v>
      </c>
      <c r="L1054" s="172" t="s">
        <v>94</v>
      </c>
      <c r="M1054" s="179">
        <v>0.43</v>
      </c>
      <c r="N1054" s="177"/>
      <c r="O1054" s="177"/>
      <c r="P1054" s="180">
        <v>-10.68</v>
      </c>
    </row>
    <row r="1055" spans="1:16" ht="19.5" hidden="1" customHeight="1">
      <c r="A1055" s="172" t="s">
        <v>1631</v>
      </c>
      <c r="B1055" s="176">
        <v>46059</v>
      </c>
      <c r="C1055" s="172" t="s">
        <v>92</v>
      </c>
      <c r="D1055" s="172" t="s">
        <v>24</v>
      </c>
      <c r="E1055" s="172" t="s">
        <v>52</v>
      </c>
      <c r="F1055" s="172" t="s">
        <v>90</v>
      </c>
      <c r="G1055" s="172" t="s">
        <v>84</v>
      </c>
      <c r="H1055" s="177">
        <v>1</v>
      </c>
      <c r="I1055" s="178">
        <v>1800</v>
      </c>
      <c r="J1055" s="176">
        <v>46051</v>
      </c>
      <c r="K1055" s="172" t="s">
        <v>93</v>
      </c>
      <c r="L1055" s="172" t="s">
        <v>94</v>
      </c>
      <c r="M1055" s="179">
        <v>0.43</v>
      </c>
      <c r="N1055" s="177"/>
      <c r="O1055" s="177">
        <v>44</v>
      </c>
      <c r="P1055" s="180">
        <v>-149.51</v>
      </c>
    </row>
    <row r="1056" spans="1:16" ht="19.5" hidden="1" customHeight="1">
      <c r="A1056" s="172" t="s">
        <v>1631</v>
      </c>
      <c r="B1056" s="176">
        <v>46059</v>
      </c>
      <c r="C1056" s="172" t="s">
        <v>100</v>
      </c>
      <c r="D1056" s="172" t="s">
        <v>101</v>
      </c>
      <c r="E1056" s="172" t="s">
        <v>52</v>
      </c>
      <c r="F1056" s="172" t="s">
        <v>90</v>
      </c>
      <c r="G1056" s="172" t="s">
        <v>84</v>
      </c>
      <c r="H1056" s="177">
        <v>1</v>
      </c>
      <c r="I1056" s="178">
        <v>1800</v>
      </c>
      <c r="J1056" s="176">
        <v>46051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635.24</v>
      </c>
    </row>
    <row r="1057" spans="1:16" ht="19.5" hidden="1" customHeight="1">
      <c r="A1057" s="172" t="s">
        <v>1631</v>
      </c>
      <c r="B1057" s="176">
        <v>46059</v>
      </c>
      <c r="C1057" s="172" t="s">
        <v>100</v>
      </c>
      <c r="D1057" s="172" t="s">
        <v>102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1800</v>
      </c>
      <c r="J1057" s="176">
        <v>46051</v>
      </c>
      <c r="K1057" s="172" t="s">
        <v>93</v>
      </c>
      <c r="L1057" s="172" t="s">
        <v>94</v>
      </c>
      <c r="M1057" s="179">
        <v>0</v>
      </c>
      <c r="N1057" s="177"/>
      <c r="O1057" s="177"/>
      <c r="P1057" s="180">
        <v>6.35</v>
      </c>
    </row>
    <row r="1058" spans="1:16" ht="19.5" hidden="1" customHeight="1">
      <c r="A1058" s="172" t="s">
        <v>1631</v>
      </c>
      <c r="B1058" s="176">
        <v>46059</v>
      </c>
      <c r="C1058" s="172" t="s">
        <v>100</v>
      </c>
      <c r="D1058" s="172" t="s">
        <v>103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1800</v>
      </c>
      <c r="J1058" s="176">
        <v>46051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1158.4100000000001</v>
      </c>
    </row>
    <row r="1059" spans="1:16" ht="19.5" hidden="1" customHeight="1">
      <c r="A1059" s="172" t="s">
        <v>1631</v>
      </c>
      <c r="B1059" s="176">
        <v>46059</v>
      </c>
      <c r="C1059" s="172" t="s">
        <v>104</v>
      </c>
      <c r="D1059" s="172" t="s">
        <v>105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1800</v>
      </c>
      <c r="J1059" s="176">
        <v>46051</v>
      </c>
      <c r="K1059" s="172" t="s">
        <v>93</v>
      </c>
      <c r="L1059" s="172" t="s">
        <v>94</v>
      </c>
      <c r="M1059" s="179">
        <v>0.43</v>
      </c>
      <c r="N1059" s="177"/>
      <c r="O1059" s="177"/>
      <c r="P1059" s="180">
        <v>-774</v>
      </c>
    </row>
    <row r="1060" spans="1:16" ht="19.5" hidden="1" customHeight="1">
      <c r="A1060" s="172" t="s">
        <v>1631</v>
      </c>
      <c r="B1060" s="176">
        <v>46059</v>
      </c>
      <c r="C1060" s="172" t="s">
        <v>81</v>
      </c>
      <c r="D1060" s="172" t="s">
        <v>95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1800</v>
      </c>
      <c r="J1060" s="176">
        <v>46051</v>
      </c>
      <c r="K1060" s="172" t="s">
        <v>93</v>
      </c>
      <c r="L1060" s="172" t="s">
        <v>94</v>
      </c>
      <c r="M1060" s="179">
        <v>0.43</v>
      </c>
      <c r="N1060" s="177"/>
      <c r="O1060" s="177"/>
      <c r="P1060" s="180">
        <v>-10.41</v>
      </c>
    </row>
    <row r="1061" spans="1:16" ht="19.5" hidden="1" customHeight="1">
      <c r="A1061" s="172" t="s">
        <v>1579</v>
      </c>
      <c r="B1061" s="176">
        <v>46059</v>
      </c>
      <c r="C1061" s="172" t="s">
        <v>166</v>
      </c>
      <c r="D1061" s="172" t="s">
        <v>167</v>
      </c>
      <c r="E1061" s="172" t="s">
        <v>42</v>
      </c>
      <c r="F1061" s="172" t="s">
        <v>89</v>
      </c>
      <c r="G1061" s="172" t="s">
        <v>84</v>
      </c>
      <c r="H1061" s="177">
        <v>1</v>
      </c>
      <c r="I1061" s="178">
        <v>-2150</v>
      </c>
      <c r="J1061" s="176">
        <v>46057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-846.74</v>
      </c>
    </row>
    <row r="1062" spans="1:16" ht="19.5" hidden="1" customHeight="1">
      <c r="A1062" s="172" t="s">
        <v>1579</v>
      </c>
      <c r="B1062" s="176">
        <v>46059</v>
      </c>
      <c r="C1062" s="172" t="s">
        <v>166</v>
      </c>
      <c r="D1062" s="172" t="s">
        <v>102</v>
      </c>
      <c r="E1062" s="172" t="s">
        <v>42</v>
      </c>
      <c r="F1062" s="172" t="s">
        <v>89</v>
      </c>
      <c r="G1062" s="172" t="s">
        <v>84</v>
      </c>
      <c r="H1062" s="177">
        <v>1</v>
      </c>
      <c r="I1062" s="178">
        <v>-2150</v>
      </c>
      <c r="J1062" s="176">
        <v>46057</v>
      </c>
      <c r="K1062" s="172" t="s">
        <v>93</v>
      </c>
      <c r="L1062" s="172" t="s">
        <v>94</v>
      </c>
      <c r="M1062" s="179">
        <v>0</v>
      </c>
      <c r="N1062" s="177"/>
      <c r="O1062" s="177"/>
      <c r="P1062" s="180">
        <v>-8.4700000000000006</v>
      </c>
    </row>
    <row r="1063" spans="1:16" ht="19.5" hidden="1" customHeight="1">
      <c r="A1063" s="172" t="s">
        <v>1579</v>
      </c>
      <c r="B1063" s="176">
        <v>46059</v>
      </c>
      <c r="C1063" s="172" t="s">
        <v>166</v>
      </c>
      <c r="D1063" s="172" t="s">
        <v>103</v>
      </c>
      <c r="E1063" s="172" t="s">
        <v>42</v>
      </c>
      <c r="F1063" s="172" t="s">
        <v>89</v>
      </c>
      <c r="G1063" s="172" t="s">
        <v>84</v>
      </c>
      <c r="H1063" s="177">
        <v>1</v>
      </c>
      <c r="I1063" s="178">
        <v>-2150</v>
      </c>
      <c r="J1063" s="176">
        <v>46057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-1294.79</v>
      </c>
    </row>
    <row r="1064" spans="1:16" ht="19.5" hidden="1" customHeight="1">
      <c r="A1064" s="172" t="s">
        <v>1579</v>
      </c>
      <c r="B1064" s="176">
        <v>46059</v>
      </c>
      <c r="C1064" s="172" t="s">
        <v>104</v>
      </c>
      <c r="D1064" s="172" t="s">
        <v>168</v>
      </c>
      <c r="E1064" s="172" t="s">
        <v>42</v>
      </c>
      <c r="F1064" s="172" t="s">
        <v>89</v>
      </c>
      <c r="G1064" s="172" t="s">
        <v>84</v>
      </c>
      <c r="H1064" s="177">
        <v>1</v>
      </c>
      <c r="I1064" s="178">
        <v>-2150</v>
      </c>
      <c r="J1064" s="176">
        <v>46057</v>
      </c>
      <c r="K1064" s="172" t="s">
        <v>93</v>
      </c>
      <c r="L1064" s="172" t="s">
        <v>94</v>
      </c>
      <c r="M1064" s="179">
        <v>0.43</v>
      </c>
      <c r="N1064" s="177"/>
      <c r="O1064" s="177"/>
      <c r="P1064" s="180">
        <v>924.5</v>
      </c>
    </row>
    <row r="1065" spans="1:16" ht="19.5" hidden="1" customHeight="1">
      <c r="A1065" s="172" t="s">
        <v>1632</v>
      </c>
      <c r="B1065" s="176">
        <v>46059</v>
      </c>
      <c r="C1065" s="172" t="s">
        <v>81</v>
      </c>
      <c r="D1065" s="172" t="s">
        <v>82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46059</v>
      </c>
      <c r="K1065" s="172" t="s">
        <v>85</v>
      </c>
      <c r="L1065" s="172" t="s">
        <v>85</v>
      </c>
      <c r="M1065" s="179">
        <v>0</v>
      </c>
      <c r="N1065" s="177"/>
      <c r="O1065" s="177"/>
      <c r="P1065" s="180">
        <v>-5.16</v>
      </c>
    </row>
    <row r="1066" spans="1:16" ht="19.5" hidden="1" customHeight="1">
      <c r="A1066" s="172" t="s">
        <v>1527</v>
      </c>
      <c r="B1066" s="176">
        <v>46059</v>
      </c>
      <c r="C1066" s="172" t="s">
        <v>81</v>
      </c>
      <c r="D1066" s="172" t="s">
        <v>82</v>
      </c>
      <c r="E1066" s="172" t="s">
        <v>42</v>
      </c>
      <c r="F1066" s="172" t="s">
        <v>89</v>
      </c>
      <c r="G1066" s="172" t="s">
        <v>84</v>
      </c>
      <c r="H1066" s="177">
        <v>1</v>
      </c>
      <c r="I1066" s="178">
        <v>0</v>
      </c>
      <c r="J1066" s="176">
        <v>46057</v>
      </c>
      <c r="K1066" s="172" t="s">
        <v>85</v>
      </c>
      <c r="L1066" s="172" t="s">
        <v>85</v>
      </c>
      <c r="M1066" s="179">
        <v>0</v>
      </c>
      <c r="N1066" s="177"/>
      <c r="O1066" s="177"/>
      <c r="P1066" s="180">
        <v>16.09</v>
      </c>
    </row>
    <row r="1067" spans="1:16" ht="19.5" hidden="1" customHeight="1">
      <c r="A1067" s="172" t="s">
        <v>1631</v>
      </c>
      <c r="B1067" s="176">
        <v>46059</v>
      </c>
      <c r="C1067" s="172" t="s">
        <v>81</v>
      </c>
      <c r="D1067" s="172" t="s">
        <v>82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46051</v>
      </c>
      <c r="K1067" s="172" t="s">
        <v>85</v>
      </c>
      <c r="L1067" s="172" t="s">
        <v>85</v>
      </c>
      <c r="M1067" s="179">
        <v>0</v>
      </c>
      <c r="N1067" s="177"/>
      <c r="O1067" s="177"/>
      <c r="P1067" s="180">
        <v>-12.07</v>
      </c>
    </row>
    <row r="1068" spans="1:16" ht="19.5" hidden="1" customHeight="1">
      <c r="A1068" s="172" t="s">
        <v>1633</v>
      </c>
      <c r="B1068" s="176">
        <v>46059</v>
      </c>
      <c r="C1068" s="172" t="s">
        <v>92</v>
      </c>
      <c r="D1068" s="172" t="s">
        <v>24</v>
      </c>
      <c r="E1068" s="172" t="s">
        <v>42</v>
      </c>
      <c r="F1068" s="172" t="s">
        <v>89</v>
      </c>
      <c r="G1068" s="172" t="s">
        <v>84</v>
      </c>
      <c r="H1068" s="177">
        <v>1</v>
      </c>
      <c r="I1068" s="178">
        <v>2041</v>
      </c>
      <c r="J1068" s="176">
        <v>46057</v>
      </c>
      <c r="K1068" s="172" t="s">
        <v>93</v>
      </c>
      <c r="L1068" s="172" t="s">
        <v>94</v>
      </c>
      <c r="M1068" s="179">
        <v>0.43</v>
      </c>
      <c r="N1068" s="177"/>
      <c r="O1068" s="177">
        <v>40</v>
      </c>
      <c r="P1068" s="180">
        <v>-122.67</v>
      </c>
    </row>
    <row r="1069" spans="1:16" ht="19.5" hidden="1" customHeight="1">
      <c r="A1069" s="172" t="s">
        <v>1633</v>
      </c>
      <c r="B1069" s="176">
        <v>46059</v>
      </c>
      <c r="C1069" s="172" t="s">
        <v>100</v>
      </c>
      <c r="D1069" s="172" t="s">
        <v>101</v>
      </c>
      <c r="E1069" s="172" t="s">
        <v>42</v>
      </c>
      <c r="F1069" s="172" t="s">
        <v>89</v>
      </c>
      <c r="G1069" s="172" t="s">
        <v>84</v>
      </c>
      <c r="H1069" s="177">
        <v>1</v>
      </c>
      <c r="I1069" s="178">
        <v>2041</v>
      </c>
      <c r="J1069" s="176">
        <v>46057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757.14</v>
      </c>
    </row>
    <row r="1070" spans="1:16" ht="19.5" hidden="1" customHeight="1">
      <c r="A1070" s="172" t="s">
        <v>1633</v>
      </c>
      <c r="B1070" s="176">
        <v>46059</v>
      </c>
      <c r="C1070" s="172" t="s">
        <v>100</v>
      </c>
      <c r="D1070" s="172" t="s">
        <v>102</v>
      </c>
      <c r="E1070" s="172" t="s">
        <v>42</v>
      </c>
      <c r="F1070" s="172" t="s">
        <v>89</v>
      </c>
      <c r="G1070" s="172" t="s">
        <v>84</v>
      </c>
      <c r="H1070" s="177">
        <v>1</v>
      </c>
      <c r="I1070" s="178">
        <v>2041</v>
      </c>
      <c r="J1070" s="176">
        <v>46057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7.57</v>
      </c>
    </row>
    <row r="1071" spans="1:16" ht="19.5" hidden="1" customHeight="1">
      <c r="A1071" s="172" t="s">
        <v>1633</v>
      </c>
      <c r="B1071" s="176">
        <v>46059</v>
      </c>
      <c r="C1071" s="172" t="s">
        <v>100</v>
      </c>
      <c r="D1071" s="172" t="s">
        <v>103</v>
      </c>
      <c r="E1071" s="172" t="s">
        <v>42</v>
      </c>
      <c r="F1071" s="172" t="s">
        <v>89</v>
      </c>
      <c r="G1071" s="172" t="s">
        <v>84</v>
      </c>
      <c r="H1071" s="177">
        <v>1</v>
      </c>
      <c r="I1071" s="178">
        <v>2041</v>
      </c>
      <c r="J1071" s="176">
        <v>46057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1276.29</v>
      </c>
    </row>
    <row r="1072" spans="1:16" ht="19.5" hidden="1" customHeight="1">
      <c r="A1072" s="172" t="s">
        <v>1633</v>
      </c>
      <c r="B1072" s="176">
        <v>46059</v>
      </c>
      <c r="C1072" s="172" t="s">
        <v>104</v>
      </c>
      <c r="D1072" s="172" t="s">
        <v>105</v>
      </c>
      <c r="E1072" s="172" t="s">
        <v>42</v>
      </c>
      <c r="F1072" s="172" t="s">
        <v>89</v>
      </c>
      <c r="G1072" s="172" t="s">
        <v>84</v>
      </c>
      <c r="H1072" s="177">
        <v>1</v>
      </c>
      <c r="I1072" s="178">
        <v>2041</v>
      </c>
      <c r="J1072" s="176">
        <v>46057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-877.63</v>
      </c>
    </row>
    <row r="1073" spans="1:16" ht="19.5" hidden="1" customHeight="1">
      <c r="A1073" s="172" t="s">
        <v>1633</v>
      </c>
      <c r="B1073" s="176">
        <v>46059</v>
      </c>
      <c r="C1073" s="172" t="s">
        <v>81</v>
      </c>
      <c r="D1073" s="172" t="s">
        <v>95</v>
      </c>
      <c r="E1073" s="172" t="s">
        <v>42</v>
      </c>
      <c r="F1073" s="172" t="s">
        <v>89</v>
      </c>
      <c r="G1073" s="172" t="s">
        <v>84</v>
      </c>
      <c r="H1073" s="177">
        <v>1</v>
      </c>
      <c r="I1073" s="178">
        <v>2041</v>
      </c>
      <c r="J1073" s="176">
        <v>46057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-12.59</v>
      </c>
    </row>
    <row r="1074" spans="1:16" ht="19.5" hidden="1" customHeight="1">
      <c r="A1074" s="172" t="s">
        <v>1634</v>
      </c>
      <c r="B1074" s="176">
        <v>46059</v>
      </c>
      <c r="C1074" s="172" t="s">
        <v>92</v>
      </c>
      <c r="D1074" s="172" t="s">
        <v>24</v>
      </c>
      <c r="E1074" s="172" t="s">
        <v>53</v>
      </c>
      <c r="F1074" s="172" t="s">
        <v>120</v>
      </c>
      <c r="G1074" s="172" t="s">
        <v>84</v>
      </c>
      <c r="H1074" s="177">
        <v>1</v>
      </c>
      <c r="I1074" s="178">
        <v>1812</v>
      </c>
      <c r="J1074" s="176">
        <v>46055</v>
      </c>
      <c r="K1074" s="172" t="s">
        <v>93</v>
      </c>
      <c r="L1074" s="172" t="s">
        <v>94</v>
      </c>
      <c r="M1074" s="179">
        <v>0.43</v>
      </c>
      <c r="N1074" s="177"/>
      <c r="O1074" s="177">
        <v>41</v>
      </c>
      <c r="P1074" s="180">
        <v>-136.61000000000001</v>
      </c>
    </row>
    <row r="1075" spans="1:16" ht="19.5" hidden="1" customHeight="1">
      <c r="A1075" s="172" t="s">
        <v>1634</v>
      </c>
      <c r="B1075" s="176">
        <v>46059</v>
      </c>
      <c r="C1075" s="172" t="s">
        <v>100</v>
      </c>
      <c r="D1075" s="172" t="s">
        <v>101</v>
      </c>
      <c r="E1075" s="172" t="s">
        <v>53</v>
      </c>
      <c r="F1075" s="172" t="s">
        <v>120</v>
      </c>
      <c r="G1075" s="172" t="s">
        <v>84</v>
      </c>
      <c r="H1075" s="177">
        <v>1</v>
      </c>
      <c r="I1075" s="178">
        <v>1812</v>
      </c>
      <c r="J1075" s="176">
        <v>46055</v>
      </c>
      <c r="K1075" s="172" t="s">
        <v>93</v>
      </c>
      <c r="L1075" s="172" t="s">
        <v>94</v>
      </c>
      <c r="M1075" s="179">
        <v>0</v>
      </c>
      <c r="N1075" s="177"/>
      <c r="O1075" s="177"/>
      <c r="P1075" s="180">
        <v>631.42999999999995</v>
      </c>
    </row>
    <row r="1076" spans="1:16" ht="19.5" hidden="1" customHeight="1">
      <c r="A1076" s="172" t="s">
        <v>1634</v>
      </c>
      <c r="B1076" s="176">
        <v>46059</v>
      </c>
      <c r="C1076" s="172" t="s">
        <v>100</v>
      </c>
      <c r="D1076" s="172" t="s">
        <v>102</v>
      </c>
      <c r="E1076" s="172" t="s">
        <v>53</v>
      </c>
      <c r="F1076" s="172" t="s">
        <v>120</v>
      </c>
      <c r="G1076" s="172" t="s">
        <v>84</v>
      </c>
      <c r="H1076" s="177">
        <v>1</v>
      </c>
      <c r="I1076" s="178">
        <v>1812</v>
      </c>
      <c r="J1076" s="176">
        <v>46055</v>
      </c>
      <c r="K1076" s="172" t="s">
        <v>93</v>
      </c>
      <c r="L1076" s="172" t="s">
        <v>94</v>
      </c>
      <c r="M1076" s="179">
        <v>0</v>
      </c>
      <c r="N1076" s="177"/>
      <c r="O1076" s="177"/>
      <c r="P1076" s="180">
        <v>6.31</v>
      </c>
    </row>
    <row r="1077" spans="1:16" ht="19.5" hidden="1" customHeight="1">
      <c r="A1077" s="172" t="s">
        <v>1634</v>
      </c>
      <c r="B1077" s="176">
        <v>46059</v>
      </c>
      <c r="C1077" s="172" t="s">
        <v>100</v>
      </c>
      <c r="D1077" s="172" t="s">
        <v>103</v>
      </c>
      <c r="E1077" s="172" t="s">
        <v>53</v>
      </c>
      <c r="F1077" s="172" t="s">
        <v>120</v>
      </c>
      <c r="G1077" s="172" t="s">
        <v>84</v>
      </c>
      <c r="H1077" s="177">
        <v>1</v>
      </c>
      <c r="I1077" s="178">
        <v>1812</v>
      </c>
      <c r="J1077" s="176">
        <v>46055</v>
      </c>
      <c r="K1077" s="172" t="s">
        <v>93</v>
      </c>
      <c r="L1077" s="172" t="s">
        <v>94</v>
      </c>
      <c r="M1077" s="179">
        <v>0</v>
      </c>
      <c r="N1077" s="177"/>
      <c r="O1077" s="177"/>
      <c r="P1077" s="180">
        <v>1174.26</v>
      </c>
    </row>
    <row r="1078" spans="1:16" ht="19.5" hidden="1" customHeight="1">
      <c r="A1078" s="172" t="s">
        <v>1634</v>
      </c>
      <c r="B1078" s="176">
        <v>46059</v>
      </c>
      <c r="C1078" s="172" t="s">
        <v>104</v>
      </c>
      <c r="D1078" s="172" t="s">
        <v>105</v>
      </c>
      <c r="E1078" s="172" t="s">
        <v>53</v>
      </c>
      <c r="F1078" s="172" t="s">
        <v>120</v>
      </c>
      <c r="G1078" s="172" t="s">
        <v>84</v>
      </c>
      <c r="H1078" s="177">
        <v>1</v>
      </c>
      <c r="I1078" s="178">
        <v>1812</v>
      </c>
      <c r="J1078" s="176">
        <v>46055</v>
      </c>
      <c r="K1078" s="172" t="s">
        <v>93</v>
      </c>
      <c r="L1078" s="172" t="s">
        <v>94</v>
      </c>
      <c r="M1078" s="179">
        <v>0.43</v>
      </c>
      <c r="N1078" s="177"/>
      <c r="O1078" s="177"/>
      <c r="P1078" s="180">
        <v>-779.16</v>
      </c>
    </row>
    <row r="1079" spans="1:16" ht="19.5" hidden="1" customHeight="1">
      <c r="A1079" s="172" t="s">
        <v>1634</v>
      </c>
      <c r="B1079" s="176">
        <v>46059</v>
      </c>
      <c r="C1079" s="172" t="s">
        <v>81</v>
      </c>
      <c r="D1079" s="172" t="s">
        <v>95</v>
      </c>
      <c r="E1079" s="172" t="s">
        <v>53</v>
      </c>
      <c r="F1079" s="172" t="s">
        <v>120</v>
      </c>
      <c r="G1079" s="172" t="s">
        <v>84</v>
      </c>
      <c r="H1079" s="177">
        <v>1</v>
      </c>
      <c r="I1079" s="178">
        <v>1812</v>
      </c>
      <c r="J1079" s="176">
        <v>46055</v>
      </c>
      <c r="K1079" s="172" t="s">
        <v>93</v>
      </c>
      <c r="L1079" s="172" t="s">
        <v>94</v>
      </c>
      <c r="M1079" s="179">
        <v>0.43</v>
      </c>
      <c r="N1079" s="177"/>
      <c r="O1079" s="177"/>
      <c r="P1079" s="180">
        <v>-11.55</v>
      </c>
    </row>
    <row r="1080" spans="1:16" ht="19.5" hidden="1" customHeight="1">
      <c r="A1080" s="172" t="s">
        <v>1633</v>
      </c>
      <c r="B1080" s="176">
        <v>46059</v>
      </c>
      <c r="C1080" s="172" t="s">
        <v>81</v>
      </c>
      <c r="D1080" s="172" t="s">
        <v>82</v>
      </c>
      <c r="E1080" s="172" t="s">
        <v>42</v>
      </c>
      <c r="F1080" s="172" t="s">
        <v>89</v>
      </c>
      <c r="G1080" s="172" t="s">
        <v>84</v>
      </c>
      <c r="H1080" s="177">
        <v>1</v>
      </c>
      <c r="I1080" s="178">
        <v>0</v>
      </c>
      <c r="J1080" s="176">
        <v>46057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-14.39</v>
      </c>
    </row>
    <row r="1081" spans="1:16" ht="19.5" hidden="1" customHeight="1">
      <c r="A1081" s="172" t="s">
        <v>1635</v>
      </c>
      <c r="B1081" s="176">
        <v>46059</v>
      </c>
      <c r="C1081" s="172" t="s">
        <v>92</v>
      </c>
      <c r="D1081" s="172" t="s">
        <v>24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2150</v>
      </c>
      <c r="J1081" s="176">
        <v>46056</v>
      </c>
      <c r="K1081" s="172" t="s">
        <v>93</v>
      </c>
      <c r="L1081" s="172" t="s">
        <v>94</v>
      </c>
      <c r="M1081" s="179">
        <v>0.43</v>
      </c>
      <c r="N1081" s="177"/>
      <c r="O1081" s="177">
        <v>41</v>
      </c>
      <c r="P1081" s="180">
        <v>-145.74</v>
      </c>
    </row>
    <row r="1082" spans="1:16" ht="19.5" hidden="1" customHeight="1">
      <c r="A1082" s="172" t="s">
        <v>1635</v>
      </c>
      <c r="B1082" s="176">
        <v>46059</v>
      </c>
      <c r="C1082" s="172" t="s">
        <v>100</v>
      </c>
      <c r="D1082" s="172" t="s">
        <v>101</v>
      </c>
      <c r="E1082" s="172" t="s">
        <v>52</v>
      </c>
      <c r="F1082" s="172" t="s">
        <v>90</v>
      </c>
      <c r="G1082" s="172" t="s">
        <v>84</v>
      </c>
      <c r="H1082" s="177">
        <v>1</v>
      </c>
      <c r="I1082" s="178">
        <v>2150</v>
      </c>
      <c r="J1082" s="176">
        <v>46056</v>
      </c>
      <c r="K1082" s="172" t="s">
        <v>93</v>
      </c>
      <c r="L1082" s="172" t="s">
        <v>94</v>
      </c>
      <c r="M1082" s="179">
        <v>0</v>
      </c>
      <c r="N1082" s="177"/>
      <c r="O1082" s="177"/>
      <c r="P1082" s="180">
        <v>748.57</v>
      </c>
    </row>
    <row r="1083" spans="1:16" ht="19.5" hidden="1" customHeight="1">
      <c r="A1083" s="172" t="s">
        <v>1635</v>
      </c>
      <c r="B1083" s="176">
        <v>46059</v>
      </c>
      <c r="C1083" s="172" t="s">
        <v>100</v>
      </c>
      <c r="D1083" s="172" t="s">
        <v>102</v>
      </c>
      <c r="E1083" s="172" t="s">
        <v>52</v>
      </c>
      <c r="F1083" s="172" t="s">
        <v>90</v>
      </c>
      <c r="G1083" s="172" t="s">
        <v>84</v>
      </c>
      <c r="H1083" s="177">
        <v>1</v>
      </c>
      <c r="I1083" s="178">
        <v>2150</v>
      </c>
      <c r="J1083" s="176">
        <v>46056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7.49</v>
      </c>
    </row>
    <row r="1084" spans="1:16" ht="19.5" hidden="1" customHeight="1">
      <c r="A1084" s="172" t="s">
        <v>1635</v>
      </c>
      <c r="B1084" s="176">
        <v>46059</v>
      </c>
      <c r="C1084" s="172" t="s">
        <v>100</v>
      </c>
      <c r="D1084" s="172" t="s">
        <v>103</v>
      </c>
      <c r="E1084" s="172" t="s">
        <v>52</v>
      </c>
      <c r="F1084" s="172" t="s">
        <v>90</v>
      </c>
      <c r="G1084" s="172" t="s">
        <v>84</v>
      </c>
      <c r="H1084" s="177">
        <v>1</v>
      </c>
      <c r="I1084" s="178">
        <v>2150</v>
      </c>
      <c r="J1084" s="176">
        <v>46056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1393.94</v>
      </c>
    </row>
    <row r="1085" spans="1:16" ht="19.5" hidden="1" customHeight="1">
      <c r="A1085" s="172" t="s">
        <v>1635</v>
      </c>
      <c r="B1085" s="176">
        <v>46059</v>
      </c>
      <c r="C1085" s="172" t="s">
        <v>104</v>
      </c>
      <c r="D1085" s="172" t="s">
        <v>105</v>
      </c>
      <c r="E1085" s="172" t="s">
        <v>52</v>
      </c>
      <c r="F1085" s="172" t="s">
        <v>90</v>
      </c>
      <c r="G1085" s="172" t="s">
        <v>84</v>
      </c>
      <c r="H1085" s="177">
        <v>1</v>
      </c>
      <c r="I1085" s="178">
        <v>2150</v>
      </c>
      <c r="J1085" s="176">
        <v>46056</v>
      </c>
      <c r="K1085" s="172" t="s">
        <v>93</v>
      </c>
      <c r="L1085" s="172" t="s">
        <v>94</v>
      </c>
      <c r="M1085" s="179">
        <v>0.43</v>
      </c>
      <c r="N1085" s="177"/>
      <c r="O1085" s="177"/>
      <c r="P1085" s="180">
        <v>-924.5</v>
      </c>
    </row>
    <row r="1086" spans="1:16" ht="19.5" hidden="1" customHeight="1">
      <c r="A1086" s="172" t="s">
        <v>1635</v>
      </c>
      <c r="B1086" s="176">
        <v>46059</v>
      </c>
      <c r="C1086" s="172" t="s">
        <v>81</v>
      </c>
      <c r="D1086" s="172" t="s">
        <v>95</v>
      </c>
      <c r="E1086" s="172" t="s">
        <v>52</v>
      </c>
      <c r="F1086" s="172" t="s">
        <v>90</v>
      </c>
      <c r="G1086" s="172" t="s">
        <v>84</v>
      </c>
      <c r="H1086" s="177">
        <v>1</v>
      </c>
      <c r="I1086" s="178">
        <v>2150</v>
      </c>
      <c r="J1086" s="176">
        <v>46056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-18.989999999999998</v>
      </c>
    </row>
    <row r="1087" spans="1:16" ht="19.5" hidden="1" customHeight="1">
      <c r="A1087" s="172" t="s">
        <v>1634</v>
      </c>
      <c r="B1087" s="176">
        <v>46059</v>
      </c>
      <c r="C1087" s="172" t="s">
        <v>81</v>
      </c>
      <c r="D1087" s="172" t="s">
        <v>82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0</v>
      </c>
      <c r="J1087" s="176">
        <v>46055</v>
      </c>
      <c r="K1087" s="172" t="s">
        <v>85</v>
      </c>
      <c r="L1087" s="172" t="s">
        <v>85</v>
      </c>
      <c r="M1087" s="179">
        <v>0</v>
      </c>
      <c r="N1087" s="177"/>
      <c r="O1087" s="177"/>
      <c r="P1087" s="180">
        <v>-12</v>
      </c>
    </row>
    <row r="1088" spans="1:16" ht="19.5" hidden="1" customHeight="1">
      <c r="A1088" s="172" t="s">
        <v>1636</v>
      </c>
      <c r="B1088" s="176">
        <v>46059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46059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-15.55</v>
      </c>
    </row>
    <row r="1089" spans="1:16" ht="19.5" hidden="1" customHeight="1">
      <c r="A1089" s="172" t="s">
        <v>1637</v>
      </c>
      <c r="B1089" s="176">
        <v>46059</v>
      </c>
      <c r="C1089" s="172" t="s">
        <v>92</v>
      </c>
      <c r="D1089" s="172" t="s">
        <v>24</v>
      </c>
      <c r="E1089" s="172" t="s">
        <v>55</v>
      </c>
      <c r="F1089" s="172" t="s">
        <v>1272</v>
      </c>
      <c r="G1089" s="172" t="s">
        <v>84</v>
      </c>
      <c r="H1089" s="177">
        <v>1</v>
      </c>
      <c r="I1089" s="178">
        <v>2000</v>
      </c>
      <c r="J1089" s="176">
        <v>46058</v>
      </c>
      <c r="K1089" s="172" t="s">
        <v>93</v>
      </c>
      <c r="L1089" s="172" t="s">
        <v>94</v>
      </c>
      <c r="M1089" s="179">
        <v>0.43</v>
      </c>
      <c r="N1089" s="177"/>
      <c r="O1089" s="177">
        <v>39</v>
      </c>
      <c r="P1089" s="180">
        <v>-132.27000000000001</v>
      </c>
    </row>
    <row r="1090" spans="1:16" ht="19.5" hidden="1" customHeight="1">
      <c r="A1090" s="172" t="s">
        <v>1637</v>
      </c>
      <c r="B1090" s="176">
        <v>46059</v>
      </c>
      <c r="C1090" s="172" t="s">
        <v>100</v>
      </c>
      <c r="D1090" s="172" t="s">
        <v>101</v>
      </c>
      <c r="E1090" s="172" t="s">
        <v>55</v>
      </c>
      <c r="F1090" s="172" t="s">
        <v>1272</v>
      </c>
      <c r="G1090" s="172" t="s">
        <v>84</v>
      </c>
      <c r="H1090" s="177">
        <v>1</v>
      </c>
      <c r="I1090" s="178">
        <v>2000</v>
      </c>
      <c r="J1090" s="176">
        <v>46058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918.1</v>
      </c>
    </row>
    <row r="1091" spans="1:16" ht="19.5" hidden="1" customHeight="1">
      <c r="A1091" s="172" t="s">
        <v>1637</v>
      </c>
      <c r="B1091" s="176">
        <v>46059</v>
      </c>
      <c r="C1091" s="172" t="s">
        <v>100</v>
      </c>
      <c r="D1091" s="172" t="s">
        <v>102</v>
      </c>
      <c r="E1091" s="172" t="s">
        <v>55</v>
      </c>
      <c r="F1091" s="172" t="s">
        <v>1272</v>
      </c>
      <c r="G1091" s="172" t="s">
        <v>84</v>
      </c>
      <c r="H1091" s="177">
        <v>1</v>
      </c>
      <c r="I1091" s="178">
        <v>2000</v>
      </c>
      <c r="J1091" s="176">
        <v>46058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9.18</v>
      </c>
    </row>
    <row r="1092" spans="1:16" ht="19.5" hidden="1" customHeight="1">
      <c r="A1092" s="172" t="s">
        <v>1637</v>
      </c>
      <c r="B1092" s="176">
        <v>46059</v>
      </c>
      <c r="C1092" s="172" t="s">
        <v>100</v>
      </c>
      <c r="D1092" s="172" t="s">
        <v>103</v>
      </c>
      <c r="E1092" s="172" t="s">
        <v>55</v>
      </c>
      <c r="F1092" s="172" t="s">
        <v>1272</v>
      </c>
      <c r="G1092" s="172" t="s">
        <v>84</v>
      </c>
      <c r="H1092" s="177">
        <v>1</v>
      </c>
      <c r="I1092" s="178">
        <v>2000</v>
      </c>
      <c r="J1092" s="176">
        <v>46058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1072.72</v>
      </c>
    </row>
    <row r="1093" spans="1:16" ht="19.5" hidden="1" customHeight="1">
      <c r="A1093" s="172" t="s">
        <v>1637</v>
      </c>
      <c r="B1093" s="176">
        <v>46059</v>
      </c>
      <c r="C1093" s="172" t="s">
        <v>104</v>
      </c>
      <c r="D1093" s="172" t="s">
        <v>105</v>
      </c>
      <c r="E1093" s="172" t="s">
        <v>55</v>
      </c>
      <c r="F1093" s="172" t="s">
        <v>1272</v>
      </c>
      <c r="G1093" s="172" t="s">
        <v>84</v>
      </c>
      <c r="H1093" s="177">
        <v>1</v>
      </c>
      <c r="I1093" s="178">
        <v>2000</v>
      </c>
      <c r="J1093" s="176">
        <v>46058</v>
      </c>
      <c r="K1093" s="172" t="s">
        <v>93</v>
      </c>
      <c r="L1093" s="172" t="s">
        <v>94</v>
      </c>
      <c r="M1093" s="179">
        <v>0.43</v>
      </c>
      <c r="N1093" s="177"/>
      <c r="O1093" s="177"/>
      <c r="P1093" s="180">
        <v>-860</v>
      </c>
    </row>
    <row r="1094" spans="1:16" ht="19.5" hidden="1" customHeight="1">
      <c r="A1094" s="172" t="s">
        <v>1637</v>
      </c>
      <c r="B1094" s="176">
        <v>46059</v>
      </c>
      <c r="C1094" s="172" t="s">
        <v>81</v>
      </c>
      <c r="D1094" s="172" t="s">
        <v>95</v>
      </c>
      <c r="E1094" s="172" t="s">
        <v>55</v>
      </c>
      <c r="F1094" s="172" t="s">
        <v>1272</v>
      </c>
      <c r="G1094" s="172" t="s">
        <v>84</v>
      </c>
      <c r="H1094" s="177">
        <v>1</v>
      </c>
      <c r="I1094" s="178">
        <v>2000</v>
      </c>
      <c r="J1094" s="176">
        <v>46058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-12.35</v>
      </c>
    </row>
    <row r="1095" spans="1:16" ht="19.5" hidden="1" customHeight="1">
      <c r="A1095" s="172" t="s">
        <v>1240</v>
      </c>
      <c r="B1095" s="176">
        <v>46059</v>
      </c>
      <c r="C1095" s="172" t="s">
        <v>166</v>
      </c>
      <c r="D1095" s="172" t="s">
        <v>167</v>
      </c>
      <c r="E1095" s="172" t="s">
        <v>53</v>
      </c>
      <c r="F1095" s="172" t="s">
        <v>120</v>
      </c>
      <c r="G1095" s="172" t="s">
        <v>84</v>
      </c>
      <c r="H1095" s="177">
        <v>1</v>
      </c>
      <c r="I1095" s="178">
        <v>-1812</v>
      </c>
      <c r="J1095" s="176">
        <v>46048</v>
      </c>
      <c r="K1095" s="172" t="s">
        <v>93</v>
      </c>
      <c r="L1095" s="172" t="s">
        <v>94</v>
      </c>
      <c r="M1095" s="179">
        <v>0</v>
      </c>
      <c r="N1095" s="177"/>
      <c r="O1095" s="177"/>
      <c r="P1095" s="180">
        <v>-706.27</v>
      </c>
    </row>
    <row r="1096" spans="1:16" ht="19.5" hidden="1" customHeight="1">
      <c r="A1096" s="172" t="s">
        <v>1240</v>
      </c>
      <c r="B1096" s="176">
        <v>46059</v>
      </c>
      <c r="C1096" s="172" t="s">
        <v>166</v>
      </c>
      <c r="D1096" s="172" t="s">
        <v>102</v>
      </c>
      <c r="E1096" s="172" t="s">
        <v>53</v>
      </c>
      <c r="F1096" s="172" t="s">
        <v>120</v>
      </c>
      <c r="G1096" s="172" t="s">
        <v>84</v>
      </c>
      <c r="H1096" s="177">
        <v>1</v>
      </c>
      <c r="I1096" s="178">
        <v>-1812</v>
      </c>
      <c r="J1096" s="176">
        <v>46048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-7.06</v>
      </c>
    </row>
    <row r="1097" spans="1:16" ht="19.5" hidden="1" customHeight="1">
      <c r="A1097" s="172" t="s">
        <v>1240</v>
      </c>
      <c r="B1097" s="176">
        <v>46059</v>
      </c>
      <c r="C1097" s="172" t="s">
        <v>166</v>
      </c>
      <c r="D1097" s="172" t="s">
        <v>103</v>
      </c>
      <c r="E1097" s="172" t="s">
        <v>53</v>
      </c>
      <c r="F1097" s="172" t="s">
        <v>120</v>
      </c>
      <c r="G1097" s="172" t="s">
        <v>84</v>
      </c>
      <c r="H1097" s="177">
        <v>1</v>
      </c>
      <c r="I1097" s="178">
        <v>-1812</v>
      </c>
      <c r="J1097" s="176">
        <v>46048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-1098.67</v>
      </c>
    </row>
    <row r="1098" spans="1:16" ht="19.5" hidden="1" customHeight="1">
      <c r="A1098" s="172" t="s">
        <v>1240</v>
      </c>
      <c r="B1098" s="176">
        <v>46059</v>
      </c>
      <c r="C1098" s="172" t="s">
        <v>104</v>
      </c>
      <c r="D1098" s="172" t="s">
        <v>168</v>
      </c>
      <c r="E1098" s="172" t="s">
        <v>53</v>
      </c>
      <c r="F1098" s="172" t="s">
        <v>120</v>
      </c>
      <c r="G1098" s="172" t="s">
        <v>84</v>
      </c>
      <c r="H1098" s="177">
        <v>1</v>
      </c>
      <c r="I1098" s="178">
        <v>-1812</v>
      </c>
      <c r="J1098" s="176">
        <v>46048</v>
      </c>
      <c r="K1098" s="172" t="s">
        <v>93</v>
      </c>
      <c r="L1098" s="172" t="s">
        <v>94</v>
      </c>
      <c r="M1098" s="179">
        <v>0.43</v>
      </c>
      <c r="N1098" s="177"/>
      <c r="O1098" s="177"/>
      <c r="P1098" s="180">
        <v>779.16</v>
      </c>
    </row>
    <row r="1099" spans="1:16" ht="19.5" hidden="1" customHeight="1">
      <c r="A1099" s="172" t="s">
        <v>1638</v>
      </c>
      <c r="B1099" s="176">
        <v>46059</v>
      </c>
      <c r="C1099" s="172" t="s">
        <v>92</v>
      </c>
      <c r="D1099" s="172" t="s">
        <v>24</v>
      </c>
      <c r="E1099" s="172" t="s">
        <v>53</v>
      </c>
      <c r="F1099" s="172" t="s">
        <v>120</v>
      </c>
      <c r="G1099" s="172" t="s">
        <v>84</v>
      </c>
      <c r="H1099" s="177">
        <v>1</v>
      </c>
      <c r="I1099" s="178">
        <v>2150</v>
      </c>
      <c r="J1099" s="176">
        <v>46056</v>
      </c>
      <c r="K1099" s="172" t="s">
        <v>93</v>
      </c>
      <c r="L1099" s="172" t="s">
        <v>94</v>
      </c>
      <c r="M1099" s="179">
        <v>0.43</v>
      </c>
      <c r="N1099" s="177"/>
      <c r="O1099" s="177">
        <v>41</v>
      </c>
      <c r="P1099" s="180">
        <v>-145.74</v>
      </c>
    </row>
    <row r="1100" spans="1:16" ht="19.5" hidden="1" customHeight="1">
      <c r="A1100" s="172" t="s">
        <v>1638</v>
      </c>
      <c r="B1100" s="176">
        <v>46059</v>
      </c>
      <c r="C1100" s="172" t="s">
        <v>100</v>
      </c>
      <c r="D1100" s="172" t="s">
        <v>101</v>
      </c>
      <c r="E1100" s="172" t="s">
        <v>53</v>
      </c>
      <c r="F1100" s="172" t="s">
        <v>120</v>
      </c>
      <c r="G1100" s="172" t="s">
        <v>84</v>
      </c>
      <c r="H1100" s="177">
        <v>1</v>
      </c>
      <c r="I1100" s="178">
        <v>2150</v>
      </c>
      <c r="J1100" s="176">
        <v>46056</v>
      </c>
      <c r="K1100" s="172" t="s">
        <v>93</v>
      </c>
      <c r="L1100" s="172" t="s">
        <v>94</v>
      </c>
      <c r="M1100" s="179">
        <v>0</v>
      </c>
      <c r="N1100" s="177"/>
      <c r="O1100" s="177"/>
      <c r="P1100" s="180">
        <v>844.91</v>
      </c>
    </row>
    <row r="1101" spans="1:16" ht="19.5" hidden="1" customHeight="1">
      <c r="A1101" s="172" t="s">
        <v>1638</v>
      </c>
      <c r="B1101" s="176">
        <v>46059</v>
      </c>
      <c r="C1101" s="172" t="s">
        <v>100</v>
      </c>
      <c r="D1101" s="172" t="s">
        <v>102</v>
      </c>
      <c r="E1101" s="172" t="s">
        <v>53</v>
      </c>
      <c r="F1101" s="172" t="s">
        <v>120</v>
      </c>
      <c r="G1101" s="172" t="s">
        <v>84</v>
      </c>
      <c r="H1101" s="177">
        <v>1</v>
      </c>
      <c r="I1101" s="178">
        <v>2150</v>
      </c>
      <c r="J1101" s="176">
        <v>46056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8.4499999999999993</v>
      </c>
    </row>
    <row r="1102" spans="1:16" ht="19.5" hidden="1" customHeight="1">
      <c r="A1102" s="172" t="s">
        <v>1638</v>
      </c>
      <c r="B1102" s="176">
        <v>46059</v>
      </c>
      <c r="C1102" s="172" t="s">
        <v>100</v>
      </c>
      <c r="D1102" s="172" t="s">
        <v>103</v>
      </c>
      <c r="E1102" s="172" t="s">
        <v>53</v>
      </c>
      <c r="F1102" s="172" t="s">
        <v>120</v>
      </c>
      <c r="G1102" s="172" t="s">
        <v>84</v>
      </c>
      <c r="H1102" s="177">
        <v>1</v>
      </c>
      <c r="I1102" s="178">
        <v>2150</v>
      </c>
      <c r="J1102" s="176">
        <v>46056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1296.6400000000001</v>
      </c>
    </row>
    <row r="1103" spans="1:16" ht="19.5" hidden="1" customHeight="1">
      <c r="A1103" s="172" t="s">
        <v>1638</v>
      </c>
      <c r="B1103" s="176">
        <v>46059</v>
      </c>
      <c r="C1103" s="172" t="s">
        <v>104</v>
      </c>
      <c r="D1103" s="172" t="s">
        <v>105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2150</v>
      </c>
      <c r="J1103" s="176">
        <v>46056</v>
      </c>
      <c r="K1103" s="172" t="s">
        <v>93</v>
      </c>
      <c r="L1103" s="172" t="s">
        <v>94</v>
      </c>
      <c r="M1103" s="179">
        <v>0.43</v>
      </c>
      <c r="N1103" s="177"/>
      <c r="O1103" s="177"/>
      <c r="P1103" s="180">
        <v>-924.5</v>
      </c>
    </row>
    <row r="1104" spans="1:16" ht="19.5" hidden="1" customHeight="1">
      <c r="A1104" s="172" t="s">
        <v>1638</v>
      </c>
      <c r="B1104" s="176">
        <v>46059</v>
      </c>
      <c r="C1104" s="172" t="s">
        <v>81</v>
      </c>
      <c r="D1104" s="172" t="s">
        <v>95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2150</v>
      </c>
      <c r="J1104" s="176">
        <v>46056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-13.34</v>
      </c>
    </row>
    <row r="1105" spans="1:16" ht="19.5" hidden="1" customHeight="1">
      <c r="A1105" s="172" t="s">
        <v>1240</v>
      </c>
      <c r="B1105" s="176">
        <v>46059</v>
      </c>
      <c r="C1105" s="172" t="s">
        <v>81</v>
      </c>
      <c r="D1105" s="172" t="s">
        <v>82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0</v>
      </c>
      <c r="J1105" s="176">
        <v>46048</v>
      </c>
      <c r="K1105" s="172" t="s">
        <v>85</v>
      </c>
      <c r="L1105" s="172" t="s">
        <v>85</v>
      </c>
      <c r="M1105" s="179">
        <v>0</v>
      </c>
      <c r="N1105" s="177"/>
      <c r="O1105" s="177"/>
      <c r="P1105" s="180">
        <v>13.42</v>
      </c>
    </row>
    <row r="1106" spans="1:16" ht="19.5" hidden="1" customHeight="1">
      <c r="A1106" s="172" t="s">
        <v>1637</v>
      </c>
      <c r="B1106" s="176">
        <v>46059</v>
      </c>
      <c r="C1106" s="172" t="s">
        <v>81</v>
      </c>
      <c r="D1106" s="172" t="s">
        <v>82</v>
      </c>
      <c r="E1106" s="172" t="s">
        <v>55</v>
      </c>
      <c r="F1106" s="172" t="s">
        <v>1272</v>
      </c>
      <c r="G1106" s="172" t="s">
        <v>84</v>
      </c>
      <c r="H1106" s="177">
        <v>1</v>
      </c>
      <c r="I1106" s="178">
        <v>0</v>
      </c>
      <c r="J1106" s="176">
        <v>46058</v>
      </c>
      <c r="K1106" s="172" t="s">
        <v>85</v>
      </c>
      <c r="L1106" s="172" t="s">
        <v>85</v>
      </c>
      <c r="M1106" s="179">
        <v>0</v>
      </c>
      <c r="N1106" s="177"/>
      <c r="O1106" s="177"/>
      <c r="P1106" s="180">
        <v>-17.440000000000001</v>
      </c>
    </row>
    <row r="1107" spans="1:16" ht="19.5" hidden="1" customHeight="1">
      <c r="A1107" s="172" t="s">
        <v>1639</v>
      </c>
      <c r="B1107" s="176">
        <v>46059</v>
      </c>
      <c r="C1107" s="172" t="s">
        <v>81</v>
      </c>
      <c r="D1107" s="172" t="s">
        <v>82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0</v>
      </c>
      <c r="J1107" s="176">
        <v>46059</v>
      </c>
      <c r="K1107" s="172" t="s">
        <v>85</v>
      </c>
      <c r="L1107" s="172" t="s">
        <v>85</v>
      </c>
      <c r="M1107" s="179">
        <v>0</v>
      </c>
      <c r="N1107" s="177"/>
      <c r="O1107" s="177"/>
      <c r="P1107" s="180">
        <v>-7.81</v>
      </c>
    </row>
    <row r="1108" spans="1:16" ht="19.5" hidden="1" customHeight="1">
      <c r="A1108" s="172" t="s">
        <v>1640</v>
      </c>
      <c r="B1108" s="176">
        <v>46059</v>
      </c>
      <c r="C1108" s="172" t="s">
        <v>92</v>
      </c>
      <c r="D1108" s="172" t="s">
        <v>24</v>
      </c>
      <c r="E1108" s="172" t="s">
        <v>43</v>
      </c>
      <c r="F1108" s="172" t="s">
        <v>125</v>
      </c>
      <c r="G1108" s="172" t="s">
        <v>84</v>
      </c>
      <c r="H1108" s="177">
        <v>1</v>
      </c>
      <c r="I1108" s="178">
        <v>2150</v>
      </c>
      <c r="J1108" s="176">
        <v>46057</v>
      </c>
      <c r="K1108" s="172" t="s">
        <v>93</v>
      </c>
      <c r="L1108" s="172" t="s">
        <v>94</v>
      </c>
      <c r="M1108" s="179">
        <v>0.43</v>
      </c>
      <c r="N1108" s="177"/>
      <c r="O1108" s="177">
        <v>40</v>
      </c>
      <c r="P1108" s="180">
        <v>-125.45</v>
      </c>
    </row>
    <row r="1109" spans="1:16" ht="19.5" hidden="1" customHeight="1">
      <c r="A1109" s="172" t="s">
        <v>1640</v>
      </c>
      <c r="B1109" s="176">
        <v>46059</v>
      </c>
      <c r="C1109" s="172" t="s">
        <v>100</v>
      </c>
      <c r="D1109" s="172" t="s">
        <v>101</v>
      </c>
      <c r="E1109" s="172" t="s">
        <v>43</v>
      </c>
      <c r="F1109" s="172" t="s">
        <v>125</v>
      </c>
      <c r="G1109" s="172" t="s">
        <v>84</v>
      </c>
      <c r="H1109" s="177">
        <v>1</v>
      </c>
      <c r="I1109" s="178">
        <v>2150</v>
      </c>
      <c r="J1109" s="176">
        <v>46057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866.67</v>
      </c>
    </row>
    <row r="1110" spans="1:16" ht="19.5" hidden="1" customHeight="1">
      <c r="A1110" s="172" t="s">
        <v>1640</v>
      </c>
      <c r="B1110" s="176">
        <v>46059</v>
      </c>
      <c r="C1110" s="172" t="s">
        <v>100</v>
      </c>
      <c r="D1110" s="172" t="s">
        <v>102</v>
      </c>
      <c r="E1110" s="172" t="s">
        <v>43</v>
      </c>
      <c r="F1110" s="172" t="s">
        <v>125</v>
      </c>
      <c r="G1110" s="172" t="s">
        <v>84</v>
      </c>
      <c r="H1110" s="177">
        <v>1</v>
      </c>
      <c r="I1110" s="178">
        <v>2150</v>
      </c>
      <c r="J1110" s="176">
        <v>46057</v>
      </c>
      <c r="K1110" s="172" t="s">
        <v>93</v>
      </c>
      <c r="L1110" s="172" t="s">
        <v>94</v>
      </c>
      <c r="M1110" s="179">
        <v>0</v>
      </c>
      <c r="N1110" s="177"/>
      <c r="O1110" s="177"/>
      <c r="P1110" s="180">
        <v>8.67</v>
      </c>
    </row>
    <row r="1111" spans="1:16" ht="19.5" hidden="1" customHeight="1">
      <c r="A1111" s="172" t="s">
        <v>1640</v>
      </c>
      <c r="B1111" s="176">
        <v>46059</v>
      </c>
      <c r="C1111" s="172" t="s">
        <v>100</v>
      </c>
      <c r="D1111" s="172" t="s">
        <v>103</v>
      </c>
      <c r="E1111" s="172" t="s">
        <v>43</v>
      </c>
      <c r="F1111" s="172" t="s">
        <v>125</v>
      </c>
      <c r="G1111" s="172" t="s">
        <v>84</v>
      </c>
      <c r="H1111" s="177">
        <v>1</v>
      </c>
      <c r="I1111" s="178">
        <v>2150</v>
      </c>
      <c r="J1111" s="176">
        <v>46057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1274.6600000000001</v>
      </c>
    </row>
    <row r="1112" spans="1:16" ht="19.5" hidden="1" customHeight="1">
      <c r="A1112" s="172" t="s">
        <v>1640</v>
      </c>
      <c r="B1112" s="176">
        <v>46059</v>
      </c>
      <c r="C1112" s="172" t="s">
        <v>104</v>
      </c>
      <c r="D1112" s="172" t="s">
        <v>105</v>
      </c>
      <c r="E1112" s="172" t="s">
        <v>43</v>
      </c>
      <c r="F1112" s="172" t="s">
        <v>125</v>
      </c>
      <c r="G1112" s="172" t="s">
        <v>84</v>
      </c>
      <c r="H1112" s="177">
        <v>1</v>
      </c>
      <c r="I1112" s="178">
        <v>2150</v>
      </c>
      <c r="J1112" s="176">
        <v>46057</v>
      </c>
      <c r="K1112" s="172" t="s">
        <v>93</v>
      </c>
      <c r="L1112" s="172" t="s">
        <v>94</v>
      </c>
      <c r="M1112" s="179">
        <v>0.43</v>
      </c>
      <c r="N1112" s="177"/>
      <c r="O1112" s="177"/>
      <c r="P1112" s="180">
        <v>-924.5</v>
      </c>
    </row>
    <row r="1113" spans="1:16" ht="19.5" hidden="1" customHeight="1">
      <c r="A1113" s="172" t="s">
        <v>1640</v>
      </c>
      <c r="B1113" s="176">
        <v>46059</v>
      </c>
      <c r="C1113" s="172" t="s">
        <v>81</v>
      </c>
      <c r="D1113" s="172" t="s">
        <v>95</v>
      </c>
      <c r="E1113" s="172" t="s">
        <v>43</v>
      </c>
      <c r="F1113" s="172" t="s">
        <v>125</v>
      </c>
      <c r="G1113" s="172" t="s">
        <v>84</v>
      </c>
      <c r="H1113" s="177">
        <v>1</v>
      </c>
      <c r="I1113" s="178">
        <v>2150</v>
      </c>
      <c r="J1113" s="176">
        <v>46057</v>
      </c>
      <c r="K1113" s="172" t="s">
        <v>93</v>
      </c>
      <c r="L1113" s="172" t="s">
        <v>94</v>
      </c>
      <c r="M1113" s="179">
        <v>0.43</v>
      </c>
      <c r="N1113" s="177"/>
      <c r="O1113" s="177"/>
      <c r="P1113" s="180">
        <v>-14.11</v>
      </c>
    </row>
    <row r="1114" spans="1:16" ht="19.5" hidden="1" customHeight="1">
      <c r="A1114" s="172" t="s">
        <v>1641</v>
      </c>
      <c r="B1114" s="176">
        <v>46059</v>
      </c>
      <c r="C1114" s="172" t="s">
        <v>92</v>
      </c>
      <c r="D1114" s="172" t="s">
        <v>24</v>
      </c>
      <c r="E1114" s="172" t="s">
        <v>43</v>
      </c>
      <c r="F1114" s="172" t="s">
        <v>125</v>
      </c>
      <c r="G1114" s="172" t="s">
        <v>84</v>
      </c>
      <c r="H1114" s="177">
        <v>1</v>
      </c>
      <c r="I1114" s="178">
        <v>1750</v>
      </c>
      <c r="J1114" s="176">
        <v>46054</v>
      </c>
      <c r="K1114" s="172" t="s">
        <v>93</v>
      </c>
      <c r="L1114" s="172" t="s">
        <v>94</v>
      </c>
      <c r="M1114" s="179">
        <v>0.43</v>
      </c>
      <c r="N1114" s="177"/>
      <c r="O1114" s="177">
        <v>43</v>
      </c>
      <c r="P1114" s="180">
        <v>-127.33</v>
      </c>
    </row>
    <row r="1115" spans="1:16" ht="19.5" hidden="1" customHeight="1">
      <c r="A1115" s="172" t="s">
        <v>1641</v>
      </c>
      <c r="B1115" s="176">
        <v>46059</v>
      </c>
      <c r="C1115" s="172" t="s">
        <v>100</v>
      </c>
      <c r="D1115" s="172" t="s">
        <v>101</v>
      </c>
      <c r="E1115" s="172" t="s">
        <v>43</v>
      </c>
      <c r="F1115" s="172" t="s">
        <v>125</v>
      </c>
      <c r="G1115" s="172" t="s">
        <v>84</v>
      </c>
      <c r="H1115" s="177">
        <v>1</v>
      </c>
      <c r="I1115" s="178">
        <v>1750</v>
      </c>
      <c r="J1115" s="176">
        <v>46054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608.94000000000005</v>
      </c>
    </row>
    <row r="1116" spans="1:16" ht="19.5" hidden="1" customHeight="1">
      <c r="A1116" s="172" t="s">
        <v>1641</v>
      </c>
      <c r="B1116" s="176">
        <v>46059</v>
      </c>
      <c r="C1116" s="172" t="s">
        <v>100</v>
      </c>
      <c r="D1116" s="172" t="s">
        <v>102</v>
      </c>
      <c r="E1116" s="172" t="s">
        <v>43</v>
      </c>
      <c r="F1116" s="172" t="s">
        <v>125</v>
      </c>
      <c r="G1116" s="172" t="s">
        <v>84</v>
      </c>
      <c r="H1116" s="177">
        <v>1</v>
      </c>
      <c r="I1116" s="178">
        <v>1750</v>
      </c>
      <c r="J1116" s="176">
        <v>46054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6.09</v>
      </c>
    </row>
    <row r="1117" spans="1:16" ht="19.5" hidden="1" customHeight="1">
      <c r="A1117" s="172" t="s">
        <v>1641</v>
      </c>
      <c r="B1117" s="176">
        <v>46059</v>
      </c>
      <c r="C1117" s="172" t="s">
        <v>100</v>
      </c>
      <c r="D1117" s="172" t="s">
        <v>103</v>
      </c>
      <c r="E1117" s="172" t="s">
        <v>43</v>
      </c>
      <c r="F1117" s="172" t="s">
        <v>125</v>
      </c>
      <c r="G1117" s="172" t="s">
        <v>84</v>
      </c>
      <c r="H1117" s="177">
        <v>1</v>
      </c>
      <c r="I1117" s="178">
        <v>1750</v>
      </c>
      <c r="J1117" s="176">
        <v>46054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1134.97</v>
      </c>
    </row>
    <row r="1118" spans="1:16" ht="19.5" hidden="1" customHeight="1">
      <c r="A1118" s="172" t="s">
        <v>1641</v>
      </c>
      <c r="B1118" s="176">
        <v>46059</v>
      </c>
      <c r="C1118" s="172" t="s">
        <v>104</v>
      </c>
      <c r="D1118" s="172" t="s">
        <v>105</v>
      </c>
      <c r="E1118" s="172" t="s">
        <v>43</v>
      </c>
      <c r="F1118" s="172" t="s">
        <v>125</v>
      </c>
      <c r="G1118" s="172" t="s">
        <v>84</v>
      </c>
      <c r="H1118" s="177">
        <v>1</v>
      </c>
      <c r="I1118" s="178">
        <v>1750</v>
      </c>
      <c r="J1118" s="176">
        <v>46054</v>
      </c>
      <c r="K1118" s="172" t="s">
        <v>93</v>
      </c>
      <c r="L1118" s="172" t="s">
        <v>94</v>
      </c>
      <c r="M1118" s="179">
        <v>0.43</v>
      </c>
      <c r="N1118" s="177"/>
      <c r="O1118" s="177"/>
      <c r="P1118" s="180">
        <v>-752.5</v>
      </c>
    </row>
    <row r="1119" spans="1:16" ht="19.5" hidden="1" customHeight="1">
      <c r="A1119" s="172" t="s">
        <v>1641</v>
      </c>
      <c r="B1119" s="176">
        <v>46059</v>
      </c>
      <c r="C1119" s="172" t="s">
        <v>81</v>
      </c>
      <c r="D1119" s="172" t="s">
        <v>95</v>
      </c>
      <c r="E1119" s="172" t="s">
        <v>43</v>
      </c>
      <c r="F1119" s="172" t="s">
        <v>125</v>
      </c>
      <c r="G1119" s="172" t="s">
        <v>84</v>
      </c>
      <c r="H1119" s="177">
        <v>1</v>
      </c>
      <c r="I1119" s="178">
        <v>1750</v>
      </c>
      <c r="J1119" s="176">
        <v>46054</v>
      </c>
      <c r="K1119" s="172" t="s">
        <v>93</v>
      </c>
      <c r="L1119" s="172" t="s">
        <v>94</v>
      </c>
      <c r="M1119" s="179">
        <v>0.43</v>
      </c>
      <c r="N1119" s="177"/>
      <c r="O1119" s="177"/>
      <c r="P1119" s="180">
        <v>-10.7</v>
      </c>
    </row>
    <row r="1120" spans="1:16" ht="19.5" hidden="1" customHeight="1">
      <c r="A1120" s="172" t="s">
        <v>1642</v>
      </c>
      <c r="B1120" s="176">
        <v>46059</v>
      </c>
      <c r="C1120" s="172" t="s">
        <v>92</v>
      </c>
      <c r="D1120" s="172" t="s">
        <v>24</v>
      </c>
      <c r="E1120" s="172" t="s">
        <v>58</v>
      </c>
      <c r="F1120" s="172" t="s">
        <v>1300</v>
      </c>
      <c r="G1120" s="172" t="s">
        <v>84</v>
      </c>
      <c r="H1120" s="177">
        <v>1</v>
      </c>
      <c r="I1120" s="178">
        <v>0</v>
      </c>
      <c r="J1120" s="176">
        <v>46054</v>
      </c>
      <c r="K1120" s="172" t="s">
        <v>93</v>
      </c>
      <c r="L1120" s="172" t="s">
        <v>94</v>
      </c>
      <c r="M1120" s="179">
        <v>0</v>
      </c>
      <c r="N1120" s="177"/>
      <c r="O1120" s="177">
        <v>43</v>
      </c>
      <c r="P1120" s="180">
        <v>-56.94</v>
      </c>
    </row>
    <row r="1121" spans="1:16" ht="19.5" hidden="1" customHeight="1">
      <c r="A1121" s="172" t="s">
        <v>1642</v>
      </c>
      <c r="B1121" s="176">
        <v>46059</v>
      </c>
      <c r="C1121" s="172" t="s">
        <v>92</v>
      </c>
      <c r="D1121" s="172" t="s">
        <v>96</v>
      </c>
      <c r="E1121" s="172" t="s">
        <v>58</v>
      </c>
      <c r="F1121" s="172" t="s">
        <v>1300</v>
      </c>
      <c r="G1121" s="172" t="s">
        <v>84</v>
      </c>
      <c r="H1121" s="177">
        <v>1</v>
      </c>
      <c r="I1121" s="178">
        <v>0</v>
      </c>
      <c r="J1121" s="176">
        <v>46054</v>
      </c>
      <c r="K1121" s="172" t="s">
        <v>93</v>
      </c>
      <c r="L1121" s="172" t="s">
        <v>94</v>
      </c>
      <c r="M1121" s="179">
        <v>0</v>
      </c>
      <c r="N1121" s="177"/>
      <c r="O1121" s="177"/>
      <c r="P1121" s="180">
        <v>0</v>
      </c>
    </row>
    <row r="1122" spans="1:16" ht="19.5" hidden="1" customHeight="1">
      <c r="A1122" s="172" t="s">
        <v>1642</v>
      </c>
      <c r="B1122" s="176">
        <v>46059</v>
      </c>
      <c r="C1122" s="172" t="s">
        <v>92</v>
      </c>
      <c r="D1122" s="172" t="s">
        <v>97</v>
      </c>
      <c r="E1122" s="172" t="s">
        <v>58</v>
      </c>
      <c r="F1122" s="172" t="s">
        <v>1300</v>
      </c>
      <c r="G1122" s="172" t="s">
        <v>84</v>
      </c>
      <c r="H1122" s="177">
        <v>1</v>
      </c>
      <c r="I1122" s="178">
        <v>0</v>
      </c>
      <c r="J1122" s="176">
        <v>46054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-56.94</v>
      </c>
    </row>
    <row r="1123" spans="1:16" ht="19.5" hidden="1" customHeight="1">
      <c r="A1123" s="172" t="s">
        <v>1643</v>
      </c>
      <c r="B1123" s="176">
        <v>46059</v>
      </c>
      <c r="C1123" s="172" t="s">
        <v>92</v>
      </c>
      <c r="D1123" s="172" t="s">
        <v>24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46051</v>
      </c>
      <c r="K1123" s="172" t="s">
        <v>93</v>
      </c>
      <c r="L1123" s="172" t="s">
        <v>94</v>
      </c>
      <c r="M1123" s="179">
        <v>0</v>
      </c>
      <c r="N1123" s="177"/>
      <c r="O1123" s="177">
        <v>44</v>
      </c>
      <c r="P1123" s="180">
        <v>-46.77</v>
      </c>
    </row>
    <row r="1124" spans="1:16" ht="19.5" hidden="1" customHeight="1">
      <c r="A1124" s="172" t="s">
        <v>1643</v>
      </c>
      <c r="B1124" s="176">
        <v>46059</v>
      </c>
      <c r="C1124" s="172" t="s">
        <v>81</v>
      </c>
      <c r="D1124" s="172" t="s">
        <v>95</v>
      </c>
      <c r="E1124" s="172" t="s">
        <v>38</v>
      </c>
      <c r="F1124" s="172" t="s">
        <v>87</v>
      </c>
      <c r="G1124" s="172" t="s">
        <v>84</v>
      </c>
      <c r="H1124" s="177">
        <v>1</v>
      </c>
      <c r="I1124" s="178">
        <v>0</v>
      </c>
      <c r="J1124" s="176">
        <v>46051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-11.88</v>
      </c>
    </row>
    <row r="1125" spans="1:16" ht="19.5" hidden="1" customHeight="1">
      <c r="A1125" s="172" t="s">
        <v>1643</v>
      </c>
      <c r="B1125" s="176">
        <v>46059</v>
      </c>
      <c r="C1125" s="172" t="s">
        <v>92</v>
      </c>
      <c r="D1125" s="172" t="s">
        <v>96</v>
      </c>
      <c r="E1125" s="172" t="s">
        <v>38</v>
      </c>
      <c r="F1125" s="172" t="s">
        <v>87</v>
      </c>
      <c r="G1125" s="172" t="s">
        <v>84</v>
      </c>
      <c r="H1125" s="177">
        <v>1</v>
      </c>
      <c r="I1125" s="178">
        <v>0</v>
      </c>
      <c r="J1125" s="176">
        <v>46051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0</v>
      </c>
    </row>
    <row r="1126" spans="1:16" ht="19.5" hidden="1" customHeight="1">
      <c r="A1126" s="172" t="s">
        <v>1643</v>
      </c>
      <c r="B1126" s="176">
        <v>46059</v>
      </c>
      <c r="C1126" s="172" t="s">
        <v>92</v>
      </c>
      <c r="D1126" s="172" t="s">
        <v>97</v>
      </c>
      <c r="E1126" s="172" t="s">
        <v>38</v>
      </c>
      <c r="F1126" s="172" t="s">
        <v>87</v>
      </c>
      <c r="G1126" s="172" t="s">
        <v>84</v>
      </c>
      <c r="H1126" s="177">
        <v>1</v>
      </c>
      <c r="I1126" s="178">
        <v>0</v>
      </c>
      <c r="J1126" s="176">
        <v>46051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-46.77</v>
      </c>
    </row>
    <row r="1127" spans="1:16" ht="19.5" hidden="1" customHeight="1">
      <c r="A1127" s="172" t="s">
        <v>1643</v>
      </c>
      <c r="B1127" s="176">
        <v>46059</v>
      </c>
      <c r="C1127" s="172" t="s">
        <v>81</v>
      </c>
      <c r="D1127" s="172" t="s">
        <v>98</v>
      </c>
      <c r="E1127" s="172" t="s">
        <v>38</v>
      </c>
      <c r="F1127" s="172" t="s">
        <v>87</v>
      </c>
      <c r="G1127" s="172" t="s">
        <v>84</v>
      </c>
      <c r="H1127" s="177">
        <v>1</v>
      </c>
      <c r="I1127" s="178">
        <v>0</v>
      </c>
      <c r="J1127" s="176">
        <v>46051</v>
      </c>
      <c r="K1127" s="172" t="s">
        <v>93</v>
      </c>
      <c r="L1127" s="172" t="s">
        <v>94</v>
      </c>
      <c r="M1127" s="179">
        <v>0</v>
      </c>
      <c r="N1127" s="177"/>
      <c r="O1127" s="177"/>
      <c r="P1127" s="180">
        <v>-15</v>
      </c>
    </row>
    <row r="1128" spans="1:16" ht="19.5" hidden="1" customHeight="1">
      <c r="A1128" s="172" t="s">
        <v>1641</v>
      </c>
      <c r="B1128" s="176">
        <v>46059</v>
      </c>
      <c r="C1128" s="172" t="s">
        <v>81</v>
      </c>
      <c r="D1128" s="172" t="s">
        <v>82</v>
      </c>
      <c r="E1128" s="172" t="s">
        <v>43</v>
      </c>
      <c r="F1128" s="172" t="s">
        <v>125</v>
      </c>
      <c r="G1128" s="172" t="s">
        <v>84</v>
      </c>
      <c r="H1128" s="177">
        <v>1</v>
      </c>
      <c r="I1128" s="178">
        <v>0</v>
      </c>
      <c r="J1128" s="176">
        <v>46054</v>
      </c>
      <c r="K1128" s="172" t="s">
        <v>85</v>
      </c>
      <c r="L1128" s="172" t="s">
        <v>85</v>
      </c>
      <c r="M1128" s="179">
        <v>0</v>
      </c>
      <c r="N1128" s="177"/>
      <c r="O1128" s="177"/>
      <c r="P1128" s="180">
        <v>-11.57</v>
      </c>
    </row>
    <row r="1129" spans="1:16" ht="19.5" hidden="1" customHeight="1">
      <c r="A1129" s="172" t="s">
        <v>1644</v>
      </c>
      <c r="B1129" s="176">
        <v>46059</v>
      </c>
      <c r="C1129" s="172" t="s">
        <v>92</v>
      </c>
      <c r="D1129" s="172" t="s">
        <v>24</v>
      </c>
      <c r="E1129" s="172" t="s">
        <v>43</v>
      </c>
      <c r="F1129" s="172" t="s">
        <v>125</v>
      </c>
      <c r="G1129" s="172" t="s">
        <v>84</v>
      </c>
      <c r="H1129" s="177">
        <v>1</v>
      </c>
      <c r="I1129" s="178">
        <v>2150</v>
      </c>
      <c r="J1129" s="176">
        <v>46058</v>
      </c>
      <c r="K1129" s="172" t="s">
        <v>93</v>
      </c>
      <c r="L1129" s="172" t="s">
        <v>94</v>
      </c>
      <c r="M1129" s="179">
        <v>0.43</v>
      </c>
      <c r="N1129" s="177"/>
      <c r="O1129" s="177">
        <v>39</v>
      </c>
      <c r="P1129" s="180">
        <v>-120.82</v>
      </c>
    </row>
    <row r="1130" spans="1:16" ht="19.5" hidden="1" customHeight="1">
      <c r="A1130" s="172" t="s">
        <v>1644</v>
      </c>
      <c r="B1130" s="176">
        <v>46059</v>
      </c>
      <c r="C1130" s="172" t="s">
        <v>100</v>
      </c>
      <c r="D1130" s="172" t="s">
        <v>101</v>
      </c>
      <c r="E1130" s="172" t="s">
        <v>43</v>
      </c>
      <c r="F1130" s="172" t="s">
        <v>125</v>
      </c>
      <c r="G1130" s="172" t="s">
        <v>84</v>
      </c>
      <c r="H1130" s="177">
        <v>1</v>
      </c>
      <c r="I1130" s="178">
        <v>2150</v>
      </c>
      <c r="J1130" s="176">
        <v>46058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927.96</v>
      </c>
    </row>
    <row r="1131" spans="1:16" ht="19.5" hidden="1" customHeight="1">
      <c r="A1131" s="172" t="s">
        <v>1644</v>
      </c>
      <c r="B1131" s="176">
        <v>46059</v>
      </c>
      <c r="C1131" s="172" t="s">
        <v>100</v>
      </c>
      <c r="D1131" s="172" t="s">
        <v>102</v>
      </c>
      <c r="E1131" s="172" t="s">
        <v>43</v>
      </c>
      <c r="F1131" s="172" t="s">
        <v>125</v>
      </c>
      <c r="G1131" s="172" t="s">
        <v>84</v>
      </c>
      <c r="H1131" s="177">
        <v>1</v>
      </c>
      <c r="I1131" s="178">
        <v>2150</v>
      </c>
      <c r="J1131" s="176">
        <v>46058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0</v>
      </c>
    </row>
    <row r="1132" spans="1:16" ht="19.5" hidden="1" customHeight="1">
      <c r="A1132" s="172" t="s">
        <v>1644</v>
      </c>
      <c r="B1132" s="176">
        <v>46059</v>
      </c>
      <c r="C1132" s="172" t="s">
        <v>100</v>
      </c>
      <c r="D1132" s="172" t="s">
        <v>103</v>
      </c>
      <c r="E1132" s="172" t="s">
        <v>43</v>
      </c>
      <c r="F1132" s="172" t="s">
        <v>125</v>
      </c>
      <c r="G1132" s="172" t="s">
        <v>84</v>
      </c>
      <c r="H1132" s="177">
        <v>1</v>
      </c>
      <c r="I1132" s="178">
        <v>2150</v>
      </c>
      <c r="J1132" s="176">
        <v>46058</v>
      </c>
      <c r="K1132" s="172" t="s">
        <v>93</v>
      </c>
      <c r="L1132" s="172" t="s">
        <v>94</v>
      </c>
      <c r="M1132" s="179">
        <v>0</v>
      </c>
      <c r="N1132" s="177"/>
      <c r="O1132" s="177"/>
      <c r="P1132" s="180">
        <v>1222.04</v>
      </c>
    </row>
    <row r="1133" spans="1:16" ht="19.5" hidden="1" customHeight="1">
      <c r="A1133" s="172" t="s">
        <v>1644</v>
      </c>
      <c r="B1133" s="176">
        <v>46059</v>
      </c>
      <c r="C1133" s="172" t="s">
        <v>104</v>
      </c>
      <c r="D1133" s="172" t="s">
        <v>105</v>
      </c>
      <c r="E1133" s="172" t="s">
        <v>43</v>
      </c>
      <c r="F1133" s="172" t="s">
        <v>125</v>
      </c>
      <c r="G1133" s="172" t="s">
        <v>84</v>
      </c>
      <c r="H1133" s="177">
        <v>1</v>
      </c>
      <c r="I1133" s="178">
        <v>2150</v>
      </c>
      <c r="J1133" s="176">
        <v>46058</v>
      </c>
      <c r="K1133" s="172" t="s">
        <v>93</v>
      </c>
      <c r="L1133" s="172" t="s">
        <v>94</v>
      </c>
      <c r="M1133" s="179">
        <v>0.43</v>
      </c>
      <c r="N1133" s="177"/>
      <c r="O1133" s="177"/>
      <c r="P1133" s="180">
        <v>-924.5</v>
      </c>
    </row>
    <row r="1134" spans="1:16" ht="19.5" hidden="1" customHeight="1">
      <c r="A1134" s="172" t="s">
        <v>1644</v>
      </c>
      <c r="B1134" s="176">
        <v>46059</v>
      </c>
      <c r="C1134" s="172" t="s">
        <v>81</v>
      </c>
      <c r="D1134" s="172" t="s">
        <v>95</v>
      </c>
      <c r="E1134" s="172" t="s">
        <v>43</v>
      </c>
      <c r="F1134" s="172" t="s">
        <v>125</v>
      </c>
      <c r="G1134" s="172" t="s">
        <v>84</v>
      </c>
      <c r="H1134" s="177">
        <v>1</v>
      </c>
      <c r="I1134" s="178">
        <v>2150</v>
      </c>
      <c r="J1134" s="176">
        <v>46058</v>
      </c>
      <c r="K1134" s="172" t="s">
        <v>93</v>
      </c>
      <c r="L1134" s="172" t="s">
        <v>94</v>
      </c>
      <c r="M1134" s="179">
        <v>0.43</v>
      </c>
      <c r="N1134" s="177"/>
      <c r="O1134" s="177"/>
      <c r="P1134" s="180">
        <v>-11.54</v>
      </c>
    </row>
    <row r="1135" spans="1:16" ht="19.5" hidden="1" customHeight="1">
      <c r="A1135" s="172" t="s">
        <v>1645</v>
      </c>
      <c r="B1135" s="176">
        <v>46059</v>
      </c>
      <c r="C1135" s="172" t="s">
        <v>92</v>
      </c>
      <c r="D1135" s="172" t="s">
        <v>24</v>
      </c>
      <c r="E1135" s="172" t="s">
        <v>52</v>
      </c>
      <c r="F1135" s="172" t="s">
        <v>90</v>
      </c>
      <c r="G1135" s="172" t="s">
        <v>84</v>
      </c>
      <c r="H1135" s="177">
        <v>1</v>
      </c>
      <c r="I1135" s="178">
        <v>2150</v>
      </c>
      <c r="J1135" s="176">
        <v>46057</v>
      </c>
      <c r="K1135" s="172" t="s">
        <v>93</v>
      </c>
      <c r="L1135" s="172" t="s">
        <v>94</v>
      </c>
      <c r="M1135" s="179">
        <v>0.43</v>
      </c>
      <c r="N1135" s="177"/>
      <c r="O1135" s="177">
        <v>40</v>
      </c>
      <c r="P1135" s="180">
        <v>-140.81</v>
      </c>
    </row>
    <row r="1136" spans="1:16" ht="19.5" hidden="1" customHeight="1">
      <c r="A1136" s="172" t="s">
        <v>1645</v>
      </c>
      <c r="B1136" s="176">
        <v>46059</v>
      </c>
      <c r="C1136" s="172" t="s">
        <v>100</v>
      </c>
      <c r="D1136" s="172" t="s">
        <v>101</v>
      </c>
      <c r="E1136" s="172" t="s">
        <v>52</v>
      </c>
      <c r="F1136" s="172" t="s">
        <v>90</v>
      </c>
      <c r="G1136" s="172" t="s">
        <v>84</v>
      </c>
      <c r="H1136" s="177">
        <v>1</v>
      </c>
      <c r="I1136" s="178">
        <v>2150</v>
      </c>
      <c r="J1136" s="176">
        <v>46057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875.48</v>
      </c>
    </row>
    <row r="1137" spans="1:16" ht="19.5" hidden="1" customHeight="1">
      <c r="A1137" s="172" t="s">
        <v>1645</v>
      </c>
      <c r="B1137" s="176">
        <v>46059</v>
      </c>
      <c r="C1137" s="172" t="s">
        <v>100</v>
      </c>
      <c r="D1137" s="172" t="s">
        <v>102</v>
      </c>
      <c r="E1137" s="172" t="s">
        <v>52</v>
      </c>
      <c r="F1137" s="172" t="s">
        <v>90</v>
      </c>
      <c r="G1137" s="172" t="s">
        <v>84</v>
      </c>
      <c r="H1137" s="177">
        <v>1</v>
      </c>
      <c r="I1137" s="178">
        <v>2150</v>
      </c>
      <c r="J1137" s="176">
        <v>46057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8.75</v>
      </c>
    </row>
    <row r="1138" spans="1:16" ht="19.5" hidden="1" customHeight="1">
      <c r="A1138" s="172" t="s">
        <v>1645</v>
      </c>
      <c r="B1138" s="176">
        <v>46059</v>
      </c>
      <c r="C1138" s="172" t="s">
        <v>100</v>
      </c>
      <c r="D1138" s="172" t="s">
        <v>103</v>
      </c>
      <c r="E1138" s="172" t="s">
        <v>52</v>
      </c>
      <c r="F1138" s="172" t="s">
        <v>90</v>
      </c>
      <c r="G1138" s="172" t="s">
        <v>84</v>
      </c>
      <c r="H1138" s="177">
        <v>1</v>
      </c>
      <c r="I1138" s="178">
        <v>2150</v>
      </c>
      <c r="J1138" s="176">
        <v>46057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1265.77</v>
      </c>
    </row>
    <row r="1139" spans="1:16" ht="19.5" hidden="1" customHeight="1">
      <c r="A1139" s="172" t="s">
        <v>1645</v>
      </c>
      <c r="B1139" s="176">
        <v>46059</v>
      </c>
      <c r="C1139" s="172" t="s">
        <v>104</v>
      </c>
      <c r="D1139" s="172" t="s">
        <v>105</v>
      </c>
      <c r="E1139" s="172" t="s">
        <v>52</v>
      </c>
      <c r="F1139" s="172" t="s">
        <v>90</v>
      </c>
      <c r="G1139" s="172" t="s">
        <v>84</v>
      </c>
      <c r="H1139" s="177">
        <v>1</v>
      </c>
      <c r="I1139" s="178">
        <v>2150</v>
      </c>
      <c r="J1139" s="176">
        <v>46057</v>
      </c>
      <c r="K1139" s="172" t="s">
        <v>93</v>
      </c>
      <c r="L1139" s="172" t="s">
        <v>94</v>
      </c>
      <c r="M1139" s="179">
        <v>0.43</v>
      </c>
      <c r="N1139" s="177"/>
      <c r="O1139" s="177"/>
      <c r="P1139" s="180">
        <v>-924.5</v>
      </c>
    </row>
    <row r="1140" spans="1:16" ht="19.5" hidden="1" customHeight="1">
      <c r="A1140" s="172" t="s">
        <v>1645</v>
      </c>
      <c r="B1140" s="176">
        <v>46059</v>
      </c>
      <c r="C1140" s="172" t="s">
        <v>81</v>
      </c>
      <c r="D1140" s="172" t="s">
        <v>95</v>
      </c>
      <c r="E1140" s="172" t="s">
        <v>52</v>
      </c>
      <c r="F1140" s="172" t="s">
        <v>90</v>
      </c>
      <c r="G1140" s="172" t="s">
        <v>84</v>
      </c>
      <c r="H1140" s="177">
        <v>1</v>
      </c>
      <c r="I1140" s="178">
        <v>2150</v>
      </c>
      <c r="J1140" s="176">
        <v>46057</v>
      </c>
      <c r="K1140" s="172" t="s">
        <v>93</v>
      </c>
      <c r="L1140" s="172" t="s">
        <v>94</v>
      </c>
      <c r="M1140" s="179">
        <v>0.43</v>
      </c>
      <c r="N1140" s="177"/>
      <c r="O1140" s="177"/>
      <c r="P1140" s="180">
        <v>-8.9700000000000006</v>
      </c>
    </row>
    <row r="1141" spans="1:16" ht="19.5" hidden="1" customHeight="1">
      <c r="A1141" s="172" t="s">
        <v>1523</v>
      </c>
      <c r="B1141" s="176">
        <v>46059</v>
      </c>
      <c r="C1141" s="172" t="s">
        <v>166</v>
      </c>
      <c r="D1141" s="172" t="s">
        <v>167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-2150</v>
      </c>
      <c r="J1141" s="176">
        <v>46056</v>
      </c>
      <c r="K1141" s="172" t="s">
        <v>93</v>
      </c>
      <c r="L1141" s="172" t="s">
        <v>94</v>
      </c>
      <c r="M1141" s="179">
        <v>0</v>
      </c>
      <c r="N1141" s="177"/>
      <c r="O1141" s="177"/>
      <c r="P1141" s="180">
        <v>-844.11</v>
      </c>
    </row>
    <row r="1142" spans="1:16" ht="19.5" hidden="1" customHeight="1">
      <c r="A1142" s="172" t="s">
        <v>1523</v>
      </c>
      <c r="B1142" s="176">
        <v>46059</v>
      </c>
      <c r="C1142" s="172" t="s">
        <v>166</v>
      </c>
      <c r="D1142" s="172" t="s">
        <v>102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-2150</v>
      </c>
      <c r="J1142" s="176">
        <v>46056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-8.44</v>
      </c>
    </row>
    <row r="1143" spans="1:16" ht="19.5" hidden="1" customHeight="1">
      <c r="A1143" s="172" t="s">
        <v>1523</v>
      </c>
      <c r="B1143" s="176">
        <v>46059</v>
      </c>
      <c r="C1143" s="172" t="s">
        <v>166</v>
      </c>
      <c r="D1143" s="172" t="s">
        <v>103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-2150</v>
      </c>
      <c r="J1143" s="176">
        <v>46056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-1297.45</v>
      </c>
    </row>
    <row r="1144" spans="1:16" ht="19.5" hidden="1" customHeight="1">
      <c r="A1144" s="172" t="s">
        <v>1523</v>
      </c>
      <c r="B1144" s="176">
        <v>46059</v>
      </c>
      <c r="C1144" s="172" t="s">
        <v>104</v>
      </c>
      <c r="D1144" s="172" t="s">
        <v>168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-2150</v>
      </c>
      <c r="J1144" s="176">
        <v>46056</v>
      </c>
      <c r="K1144" s="172" t="s">
        <v>93</v>
      </c>
      <c r="L1144" s="172" t="s">
        <v>94</v>
      </c>
      <c r="M1144" s="179">
        <v>0.43</v>
      </c>
      <c r="N1144" s="177"/>
      <c r="O1144" s="177"/>
      <c r="P1144" s="180">
        <v>924.5</v>
      </c>
    </row>
    <row r="1145" spans="1:16" ht="19.5" hidden="1" customHeight="1">
      <c r="A1145" s="172" t="s">
        <v>1646</v>
      </c>
      <c r="B1145" s="176">
        <v>46059</v>
      </c>
      <c r="C1145" s="172" t="s">
        <v>92</v>
      </c>
      <c r="D1145" s="172" t="s">
        <v>24</v>
      </c>
      <c r="E1145" s="172" t="s">
        <v>52</v>
      </c>
      <c r="F1145" s="172" t="s">
        <v>90</v>
      </c>
      <c r="G1145" s="172" t="s">
        <v>84</v>
      </c>
      <c r="H1145" s="177">
        <v>1</v>
      </c>
      <c r="I1145" s="178">
        <v>1800</v>
      </c>
      <c r="J1145" s="176">
        <v>46055</v>
      </c>
      <c r="K1145" s="172" t="s">
        <v>93</v>
      </c>
      <c r="L1145" s="172" t="s">
        <v>94</v>
      </c>
      <c r="M1145" s="179">
        <v>0.43</v>
      </c>
      <c r="N1145" s="177"/>
      <c r="O1145" s="177">
        <v>41</v>
      </c>
      <c r="P1145" s="180">
        <v>-136.29</v>
      </c>
    </row>
    <row r="1146" spans="1:16" ht="19.5" hidden="1" customHeight="1">
      <c r="A1146" s="172" t="s">
        <v>1646</v>
      </c>
      <c r="B1146" s="176">
        <v>46059</v>
      </c>
      <c r="C1146" s="172" t="s">
        <v>100</v>
      </c>
      <c r="D1146" s="172" t="s">
        <v>101</v>
      </c>
      <c r="E1146" s="172" t="s">
        <v>52</v>
      </c>
      <c r="F1146" s="172" t="s">
        <v>90</v>
      </c>
      <c r="G1146" s="172" t="s">
        <v>84</v>
      </c>
      <c r="H1146" s="177">
        <v>1</v>
      </c>
      <c r="I1146" s="178">
        <v>1800</v>
      </c>
      <c r="J1146" s="176">
        <v>46055</v>
      </c>
      <c r="K1146" s="172" t="s">
        <v>93</v>
      </c>
      <c r="L1146" s="172" t="s">
        <v>94</v>
      </c>
      <c r="M1146" s="179">
        <v>0</v>
      </c>
      <c r="N1146" s="177"/>
      <c r="O1146" s="177"/>
      <c r="P1146" s="180">
        <v>327.62</v>
      </c>
    </row>
    <row r="1147" spans="1:16" ht="19.5" hidden="1" customHeight="1">
      <c r="A1147" s="172" t="s">
        <v>1646</v>
      </c>
      <c r="B1147" s="176">
        <v>46059</v>
      </c>
      <c r="C1147" s="172" t="s">
        <v>100</v>
      </c>
      <c r="D1147" s="172" t="s">
        <v>102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1800</v>
      </c>
      <c r="J1147" s="176">
        <v>46055</v>
      </c>
      <c r="K1147" s="172" t="s">
        <v>93</v>
      </c>
      <c r="L1147" s="172" t="s">
        <v>94</v>
      </c>
      <c r="M1147" s="179">
        <v>0</v>
      </c>
      <c r="N1147" s="177"/>
      <c r="O1147" s="177"/>
      <c r="P1147" s="180">
        <v>3.28</v>
      </c>
    </row>
    <row r="1148" spans="1:16" ht="19.5" hidden="1" customHeight="1">
      <c r="A1148" s="172" t="s">
        <v>1646</v>
      </c>
      <c r="B1148" s="176">
        <v>46059</v>
      </c>
      <c r="C1148" s="172" t="s">
        <v>100</v>
      </c>
      <c r="D1148" s="172" t="s">
        <v>103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1800</v>
      </c>
      <c r="J1148" s="176">
        <v>46055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1469.1</v>
      </c>
    </row>
    <row r="1149" spans="1:16" ht="19.5" hidden="1" customHeight="1">
      <c r="A1149" s="172" t="s">
        <v>1646</v>
      </c>
      <c r="B1149" s="176">
        <v>46059</v>
      </c>
      <c r="C1149" s="172" t="s">
        <v>104</v>
      </c>
      <c r="D1149" s="172" t="s">
        <v>105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1800</v>
      </c>
      <c r="J1149" s="176">
        <v>46055</v>
      </c>
      <c r="K1149" s="172" t="s">
        <v>93</v>
      </c>
      <c r="L1149" s="172" t="s">
        <v>94</v>
      </c>
      <c r="M1149" s="179">
        <v>0.43</v>
      </c>
      <c r="N1149" s="177"/>
      <c r="O1149" s="177"/>
      <c r="P1149" s="180">
        <v>-774</v>
      </c>
    </row>
    <row r="1150" spans="1:16" ht="19.5" hidden="1" customHeight="1">
      <c r="A1150" s="172" t="s">
        <v>1646</v>
      </c>
      <c r="B1150" s="176">
        <v>46059</v>
      </c>
      <c r="C1150" s="172" t="s">
        <v>81</v>
      </c>
      <c r="D1150" s="172" t="s">
        <v>95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1800</v>
      </c>
      <c r="J1150" s="176">
        <v>46055</v>
      </c>
      <c r="K1150" s="172" t="s">
        <v>93</v>
      </c>
      <c r="L1150" s="172" t="s">
        <v>94</v>
      </c>
      <c r="M1150" s="179">
        <v>0.43</v>
      </c>
      <c r="N1150" s="177"/>
      <c r="O1150" s="177"/>
      <c r="P1150" s="180">
        <v>-10.96</v>
      </c>
    </row>
    <row r="1151" spans="1:16" ht="19.5" hidden="1" customHeight="1">
      <c r="A1151" s="172" t="s">
        <v>1523</v>
      </c>
      <c r="B1151" s="176">
        <v>46059</v>
      </c>
      <c r="C1151" s="172" t="s">
        <v>81</v>
      </c>
      <c r="D1151" s="172" t="s">
        <v>82</v>
      </c>
      <c r="E1151" s="172" t="s">
        <v>53</v>
      </c>
      <c r="F1151" s="172" t="s">
        <v>120</v>
      </c>
      <c r="G1151" s="172" t="s">
        <v>84</v>
      </c>
      <c r="H1151" s="177">
        <v>1</v>
      </c>
      <c r="I1151" s="178">
        <v>0</v>
      </c>
      <c r="J1151" s="176">
        <v>46056</v>
      </c>
      <c r="K1151" s="172" t="s">
        <v>85</v>
      </c>
      <c r="L1151" s="172" t="s">
        <v>85</v>
      </c>
      <c r="M1151" s="179">
        <v>0</v>
      </c>
      <c r="N1151" s="177"/>
      <c r="O1151" s="177"/>
      <c r="P1151" s="180">
        <v>16.04</v>
      </c>
    </row>
    <row r="1152" spans="1:16" ht="19.5" hidden="1" customHeight="1">
      <c r="A1152" s="172" t="s">
        <v>1647</v>
      </c>
      <c r="B1152" s="176">
        <v>46059</v>
      </c>
      <c r="C1152" s="172" t="s">
        <v>92</v>
      </c>
      <c r="D1152" s="172" t="s">
        <v>96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0</v>
      </c>
      <c r="J1152" s="176">
        <v>46054</v>
      </c>
      <c r="K1152" s="172" t="s">
        <v>93</v>
      </c>
      <c r="L1152" s="172" t="s">
        <v>94</v>
      </c>
      <c r="M1152" s="179">
        <v>0</v>
      </c>
      <c r="N1152" s="177"/>
      <c r="O1152" s="177"/>
      <c r="P1152" s="180">
        <v>0</v>
      </c>
    </row>
    <row r="1153" spans="1:16" ht="19.5" hidden="1" customHeight="1">
      <c r="A1153" s="172" t="s">
        <v>1647</v>
      </c>
      <c r="B1153" s="176">
        <v>46059</v>
      </c>
      <c r="C1153" s="172" t="s">
        <v>92</v>
      </c>
      <c r="D1153" s="172" t="s">
        <v>97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46054</v>
      </c>
      <c r="K1153" s="172" t="s">
        <v>93</v>
      </c>
      <c r="L1153" s="172" t="s">
        <v>94</v>
      </c>
      <c r="M1153" s="179">
        <v>0</v>
      </c>
      <c r="N1153" s="177"/>
      <c r="O1153" s="177"/>
      <c r="P1153" s="180">
        <v>-56.94</v>
      </c>
    </row>
    <row r="1154" spans="1:16" ht="19.5" hidden="1" customHeight="1">
      <c r="A1154" s="172" t="s">
        <v>1647</v>
      </c>
      <c r="B1154" s="176">
        <v>46059</v>
      </c>
      <c r="C1154" s="172" t="s">
        <v>81</v>
      </c>
      <c r="D1154" s="172" t="s">
        <v>98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0</v>
      </c>
      <c r="J1154" s="176">
        <v>46054</v>
      </c>
      <c r="K1154" s="172" t="s">
        <v>93</v>
      </c>
      <c r="L1154" s="172" t="s">
        <v>94</v>
      </c>
      <c r="M1154" s="179">
        <v>0</v>
      </c>
      <c r="N1154" s="177"/>
      <c r="O1154" s="177"/>
      <c r="P1154" s="180">
        <v>-15</v>
      </c>
    </row>
    <row r="1155" spans="1:16" ht="19.5" hidden="1" customHeight="1">
      <c r="A1155" s="172" t="s">
        <v>1647</v>
      </c>
      <c r="B1155" s="176">
        <v>46059</v>
      </c>
      <c r="C1155" s="172" t="s">
        <v>92</v>
      </c>
      <c r="D1155" s="172" t="s">
        <v>24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0</v>
      </c>
      <c r="J1155" s="176">
        <v>46054</v>
      </c>
      <c r="K1155" s="172" t="s">
        <v>93</v>
      </c>
      <c r="L1155" s="172" t="s">
        <v>94</v>
      </c>
      <c r="M1155" s="179">
        <v>0</v>
      </c>
      <c r="N1155" s="177"/>
      <c r="O1155" s="177">
        <v>43</v>
      </c>
      <c r="P1155" s="180">
        <v>-56.94</v>
      </c>
    </row>
    <row r="1156" spans="1:16" ht="19.5" hidden="1" customHeight="1">
      <c r="A1156" s="172" t="s">
        <v>1647</v>
      </c>
      <c r="B1156" s="176">
        <v>46059</v>
      </c>
      <c r="C1156" s="172" t="s">
        <v>81</v>
      </c>
      <c r="D1156" s="172" t="s">
        <v>95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0</v>
      </c>
      <c r="J1156" s="176">
        <v>46054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-25</v>
      </c>
    </row>
    <row r="1157" spans="1:16" ht="19.5" hidden="1" customHeight="1">
      <c r="A1157" s="172" t="s">
        <v>1648</v>
      </c>
      <c r="B1157" s="176">
        <v>46059</v>
      </c>
      <c r="C1157" s="172" t="s">
        <v>92</v>
      </c>
      <c r="D1157" s="172" t="s">
        <v>24</v>
      </c>
      <c r="E1157" s="172" t="s">
        <v>55</v>
      </c>
      <c r="F1157" s="172" t="s">
        <v>1272</v>
      </c>
      <c r="G1157" s="172" t="s">
        <v>84</v>
      </c>
      <c r="H1157" s="177">
        <v>1</v>
      </c>
      <c r="I1157" s="178">
        <v>0</v>
      </c>
      <c r="J1157" s="176">
        <v>46054</v>
      </c>
      <c r="K1157" s="172" t="s">
        <v>93</v>
      </c>
      <c r="L1157" s="172" t="s">
        <v>94</v>
      </c>
      <c r="M1157" s="179">
        <v>0</v>
      </c>
      <c r="N1157" s="177"/>
      <c r="O1157" s="177">
        <v>43</v>
      </c>
      <c r="P1157" s="180">
        <v>-56.94</v>
      </c>
    </row>
    <row r="1158" spans="1:16" ht="19.5" hidden="1" customHeight="1">
      <c r="A1158" s="172" t="s">
        <v>1648</v>
      </c>
      <c r="B1158" s="176">
        <v>46059</v>
      </c>
      <c r="C1158" s="172" t="s">
        <v>81</v>
      </c>
      <c r="D1158" s="172" t="s">
        <v>95</v>
      </c>
      <c r="E1158" s="172" t="s">
        <v>55</v>
      </c>
      <c r="F1158" s="172" t="s">
        <v>1272</v>
      </c>
      <c r="G1158" s="172" t="s">
        <v>84</v>
      </c>
      <c r="H1158" s="177">
        <v>1</v>
      </c>
      <c r="I1158" s="178">
        <v>0</v>
      </c>
      <c r="J1158" s="176">
        <v>46054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-25</v>
      </c>
    </row>
    <row r="1159" spans="1:16" ht="19.5" hidden="1" customHeight="1">
      <c r="A1159" s="172" t="s">
        <v>1649</v>
      </c>
      <c r="B1159" s="176">
        <v>46059</v>
      </c>
      <c r="C1159" s="172" t="s">
        <v>92</v>
      </c>
      <c r="D1159" s="172" t="s">
        <v>24</v>
      </c>
      <c r="E1159" s="172" t="s">
        <v>58</v>
      </c>
      <c r="F1159" s="172" t="s">
        <v>1300</v>
      </c>
      <c r="G1159" s="172" t="s">
        <v>84</v>
      </c>
      <c r="H1159" s="177">
        <v>1</v>
      </c>
      <c r="I1159" s="178">
        <v>0</v>
      </c>
      <c r="J1159" s="176">
        <v>46054</v>
      </c>
      <c r="K1159" s="172" t="s">
        <v>93</v>
      </c>
      <c r="L1159" s="172" t="s">
        <v>94</v>
      </c>
      <c r="M1159" s="179">
        <v>0</v>
      </c>
      <c r="N1159" s="177"/>
      <c r="O1159" s="177">
        <v>43</v>
      </c>
      <c r="P1159" s="180">
        <v>-56.94</v>
      </c>
    </row>
    <row r="1160" spans="1:16" ht="19.5" hidden="1" customHeight="1">
      <c r="A1160" s="172" t="s">
        <v>1649</v>
      </c>
      <c r="B1160" s="176">
        <v>46059</v>
      </c>
      <c r="C1160" s="172" t="s">
        <v>81</v>
      </c>
      <c r="D1160" s="172" t="s">
        <v>95</v>
      </c>
      <c r="E1160" s="172" t="s">
        <v>58</v>
      </c>
      <c r="F1160" s="172" t="s">
        <v>1300</v>
      </c>
      <c r="G1160" s="172" t="s">
        <v>84</v>
      </c>
      <c r="H1160" s="177">
        <v>1</v>
      </c>
      <c r="I1160" s="178">
        <v>0</v>
      </c>
      <c r="J1160" s="176">
        <v>46054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-25</v>
      </c>
    </row>
    <row r="1161" spans="1:16" ht="19.5" hidden="1" customHeight="1">
      <c r="A1161" s="172" t="s">
        <v>1650</v>
      </c>
      <c r="B1161" s="176">
        <v>46059</v>
      </c>
      <c r="C1161" s="172" t="s">
        <v>92</v>
      </c>
      <c r="D1161" s="172" t="s">
        <v>24</v>
      </c>
      <c r="E1161" s="172" t="s">
        <v>53</v>
      </c>
      <c r="F1161" s="172" t="s">
        <v>120</v>
      </c>
      <c r="G1161" s="172" t="s">
        <v>84</v>
      </c>
      <c r="H1161" s="177">
        <v>1</v>
      </c>
      <c r="I1161" s="178">
        <v>0</v>
      </c>
      <c r="J1161" s="176">
        <v>46054</v>
      </c>
      <c r="K1161" s="172" t="s">
        <v>93</v>
      </c>
      <c r="L1161" s="172" t="s">
        <v>94</v>
      </c>
      <c r="M1161" s="179">
        <v>0</v>
      </c>
      <c r="N1161" s="177"/>
      <c r="O1161" s="177">
        <v>43</v>
      </c>
      <c r="P1161" s="180">
        <v>-56.94</v>
      </c>
    </row>
    <row r="1162" spans="1:16" ht="19.5" hidden="1" customHeight="1">
      <c r="A1162" s="172" t="s">
        <v>1650</v>
      </c>
      <c r="B1162" s="176">
        <v>46059</v>
      </c>
      <c r="C1162" s="172" t="s">
        <v>81</v>
      </c>
      <c r="D1162" s="172" t="s">
        <v>95</v>
      </c>
      <c r="E1162" s="172" t="s">
        <v>53</v>
      </c>
      <c r="F1162" s="172" t="s">
        <v>120</v>
      </c>
      <c r="G1162" s="172" t="s">
        <v>84</v>
      </c>
      <c r="H1162" s="177">
        <v>1</v>
      </c>
      <c r="I1162" s="178">
        <v>0</v>
      </c>
      <c r="J1162" s="176">
        <v>46054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-25</v>
      </c>
    </row>
    <row r="1163" spans="1:16" ht="19.5" hidden="1" customHeight="1">
      <c r="A1163" s="172" t="s">
        <v>1648</v>
      </c>
      <c r="B1163" s="176">
        <v>46059</v>
      </c>
      <c r="C1163" s="172" t="s">
        <v>92</v>
      </c>
      <c r="D1163" s="172" t="s">
        <v>96</v>
      </c>
      <c r="E1163" s="172" t="s">
        <v>55</v>
      </c>
      <c r="F1163" s="172" t="s">
        <v>1272</v>
      </c>
      <c r="G1163" s="172" t="s">
        <v>84</v>
      </c>
      <c r="H1163" s="177">
        <v>1</v>
      </c>
      <c r="I1163" s="178">
        <v>0</v>
      </c>
      <c r="J1163" s="176">
        <v>46054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0</v>
      </c>
    </row>
    <row r="1164" spans="1:16" ht="19.5" hidden="1" customHeight="1">
      <c r="A1164" s="172" t="s">
        <v>1648</v>
      </c>
      <c r="B1164" s="176">
        <v>46059</v>
      </c>
      <c r="C1164" s="172" t="s">
        <v>92</v>
      </c>
      <c r="D1164" s="172" t="s">
        <v>97</v>
      </c>
      <c r="E1164" s="172" t="s">
        <v>55</v>
      </c>
      <c r="F1164" s="172" t="s">
        <v>1272</v>
      </c>
      <c r="G1164" s="172" t="s">
        <v>84</v>
      </c>
      <c r="H1164" s="177">
        <v>1</v>
      </c>
      <c r="I1164" s="178">
        <v>0</v>
      </c>
      <c r="J1164" s="176">
        <v>46054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-56.94</v>
      </c>
    </row>
    <row r="1165" spans="1:16" ht="19.5" hidden="1" customHeight="1">
      <c r="A1165" s="172" t="s">
        <v>1648</v>
      </c>
      <c r="B1165" s="176">
        <v>46059</v>
      </c>
      <c r="C1165" s="172" t="s">
        <v>81</v>
      </c>
      <c r="D1165" s="172" t="s">
        <v>98</v>
      </c>
      <c r="E1165" s="172" t="s">
        <v>55</v>
      </c>
      <c r="F1165" s="172" t="s">
        <v>1272</v>
      </c>
      <c r="G1165" s="172" t="s">
        <v>84</v>
      </c>
      <c r="H1165" s="177">
        <v>1</v>
      </c>
      <c r="I1165" s="178">
        <v>0</v>
      </c>
      <c r="J1165" s="176">
        <v>46054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-15</v>
      </c>
    </row>
    <row r="1166" spans="1:16" ht="19.5" hidden="1" customHeight="1">
      <c r="A1166" s="172" t="s">
        <v>1649</v>
      </c>
      <c r="B1166" s="176">
        <v>46059</v>
      </c>
      <c r="C1166" s="172" t="s">
        <v>92</v>
      </c>
      <c r="D1166" s="172" t="s">
        <v>96</v>
      </c>
      <c r="E1166" s="172" t="s">
        <v>58</v>
      </c>
      <c r="F1166" s="172" t="s">
        <v>1300</v>
      </c>
      <c r="G1166" s="172" t="s">
        <v>84</v>
      </c>
      <c r="H1166" s="177">
        <v>1</v>
      </c>
      <c r="I1166" s="178">
        <v>0</v>
      </c>
      <c r="J1166" s="176">
        <v>46054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0</v>
      </c>
    </row>
    <row r="1167" spans="1:16" ht="19.5" hidden="1" customHeight="1">
      <c r="A1167" s="172" t="s">
        <v>1649</v>
      </c>
      <c r="B1167" s="176">
        <v>46059</v>
      </c>
      <c r="C1167" s="172" t="s">
        <v>92</v>
      </c>
      <c r="D1167" s="172" t="s">
        <v>97</v>
      </c>
      <c r="E1167" s="172" t="s">
        <v>58</v>
      </c>
      <c r="F1167" s="172" t="s">
        <v>1300</v>
      </c>
      <c r="G1167" s="172" t="s">
        <v>84</v>
      </c>
      <c r="H1167" s="177">
        <v>1</v>
      </c>
      <c r="I1167" s="178">
        <v>0</v>
      </c>
      <c r="J1167" s="176">
        <v>46054</v>
      </c>
      <c r="K1167" s="172" t="s">
        <v>93</v>
      </c>
      <c r="L1167" s="172" t="s">
        <v>94</v>
      </c>
      <c r="M1167" s="179">
        <v>0</v>
      </c>
      <c r="N1167" s="177"/>
      <c r="O1167" s="177"/>
      <c r="P1167" s="180">
        <v>-56.94</v>
      </c>
    </row>
    <row r="1168" spans="1:16" ht="19.5" hidden="1" customHeight="1">
      <c r="A1168" s="172" t="s">
        <v>1649</v>
      </c>
      <c r="B1168" s="176">
        <v>46059</v>
      </c>
      <c r="C1168" s="172" t="s">
        <v>81</v>
      </c>
      <c r="D1168" s="172" t="s">
        <v>98</v>
      </c>
      <c r="E1168" s="172" t="s">
        <v>58</v>
      </c>
      <c r="F1168" s="172" t="s">
        <v>1300</v>
      </c>
      <c r="G1168" s="172" t="s">
        <v>84</v>
      </c>
      <c r="H1168" s="177">
        <v>1</v>
      </c>
      <c r="I1168" s="178">
        <v>0</v>
      </c>
      <c r="J1168" s="176">
        <v>46054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-15</v>
      </c>
    </row>
    <row r="1169" spans="1:16" ht="19.5" hidden="1" customHeight="1">
      <c r="A1169" s="172" t="s">
        <v>1650</v>
      </c>
      <c r="B1169" s="176">
        <v>46059</v>
      </c>
      <c r="C1169" s="172" t="s">
        <v>92</v>
      </c>
      <c r="D1169" s="172" t="s">
        <v>96</v>
      </c>
      <c r="E1169" s="172" t="s">
        <v>53</v>
      </c>
      <c r="F1169" s="172" t="s">
        <v>120</v>
      </c>
      <c r="G1169" s="172" t="s">
        <v>84</v>
      </c>
      <c r="H1169" s="177">
        <v>1</v>
      </c>
      <c r="I1169" s="178">
        <v>0</v>
      </c>
      <c r="J1169" s="176">
        <v>46054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hidden="1" customHeight="1">
      <c r="A1170" s="172" t="s">
        <v>1650</v>
      </c>
      <c r="B1170" s="176">
        <v>46059</v>
      </c>
      <c r="C1170" s="172" t="s">
        <v>92</v>
      </c>
      <c r="D1170" s="172" t="s">
        <v>97</v>
      </c>
      <c r="E1170" s="172" t="s">
        <v>53</v>
      </c>
      <c r="F1170" s="172" t="s">
        <v>120</v>
      </c>
      <c r="G1170" s="172" t="s">
        <v>84</v>
      </c>
      <c r="H1170" s="177">
        <v>1</v>
      </c>
      <c r="I1170" s="178">
        <v>0</v>
      </c>
      <c r="J1170" s="176">
        <v>46054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-56.94</v>
      </c>
    </row>
    <row r="1171" spans="1:16" ht="19.5" hidden="1" customHeight="1">
      <c r="A1171" s="172" t="s">
        <v>1650</v>
      </c>
      <c r="B1171" s="176">
        <v>46059</v>
      </c>
      <c r="C1171" s="172" t="s">
        <v>81</v>
      </c>
      <c r="D1171" s="172" t="s">
        <v>98</v>
      </c>
      <c r="E1171" s="172" t="s">
        <v>53</v>
      </c>
      <c r="F1171" s="172" t="s">
        <v>120</v>
      </c>
      <c r="G1171" s="172" t="s">
        <v>84</v>
      </c>
      <c r="H1171" s="177">
        <v>1</v>
      </c>
      <c r="I1171" s="178">
        <v>0</v>
      </c>
      <c r="J1171" s="176">
        <v>46054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hidden="1" customHeight="1">
      <c r="A1172" s="172" t="s">
        <v>1651</v>
      </c>
      <c r="B1172" s="176">
        <v>46059</v>
      </c>
      <c r="C1172" s="172" t="s">
        <v>92</v>
      </c>
      <c r="D1172" s="172" t="s">
        <v>24</v>
      </c>
      <c r="E1172" s="172" t="s">
        <v>43</v>
      </c>
      <c r="F1172" s="172" t="s">
        <v>125</v>
      </c>
      <c r="G1172" s="172" t="s">
        <v>84</v>
      </c>
      <c r="H1172" s="177">
        <v>1</v>
      </c>
      <c r="I1172" s="178">
        <v>2150</v>
      </c>
      <c r="J1172" s="176">
        <v>46056</v>
      </c>
      <c r="K1172" s="172" t="s">
        <v>93</v>
      </c>
      <c r="L1172" s="172" t="s">
        <v>94</v>
      </c>
      <c r="M1172" s="179">
        <v>0.43</v>
      </c>
      <c r="N1172" s="177"/>
      <c r="O1172" s="177">
        <v>41</v>
      </c>
      <c r="P1172" s="180">
        <v>-130.08000000000001</v>
      </c>
    </row>
    <row r="1173" spans="1:16" ht="19.5" hidden="1" customHeight="1">
      <c r="A1173" s="172" t="s">
        <v>1651</v>
      </c>
      <c r="B1173" s="176">
        <v>46059</v>
      </c>
      <c r="C1173" s="172" t="s">
        <v>100</v>
      </c>
      <c r="D1173" s="172" t="s">
        <v>101</v>
      </c>
      <c r="E1173" s="172" t="s">
        <v>43</v>
      </c>
      <c r="F1173" s="172" t="s">
        <v>125</v>
      </c>
      <c r="G1173" s="172" t="s">
        <v>84</v>
      </c>
      <c r="H1173" s="177">
        <v>1</v>
      </c>
      <c r="I1173" s="178">
        <v>2150</v>
      </c>
      <c r="J1173" s="176">
        <v>46056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913.33</v>
      </c>
    </row>
    <row r="1174" spans="1:16" ht="19.5" hidden="1" customHeight="1">
      <c r="A1174" s="172" t="s">
        <v>1651</v>
      </c>
      <c r="B1174" s="176">
        <v>46059</v>
      </c>
      <c r="C1174" s="172" t="s">
        <v>100</v>
      </c>
      <c r="D1174" s="172" t="s">
        <v>102</v>
      </c>
      <c r="E1174" s="172" t="s">
        <v>43</v>
      </c>
      <c r="F1174" s="172" t="s">
        <v>125</v>
      </c>
      <c r="G1174" s="172" t="s">
        <v>84</v>
      </c>
      <c r="H1174" s="177">
        <v>1</v>
      </c>
      <c r="I1174" s="178">
        <v>2150</v>
      </c>
      <c r="J1174" s="176">
        <v>46056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9.1300000000000008</v>
      </c>
    </row>
    <row r="1175" spans="1:16" ht="19.5" hidden="1" customHeight="1">
      <c r="A1175" s="172" t="s">
        <v>1651</v>
      </c>
      <c r="B1175" s="176">
        <v>46059</v>
      </c>
      <c r="C1175" s="172" t="s">
        <v>100</v>
      </c>
      <c r="D1175" s="172" t="s">
        <v>103</v>
      </c>
      <c r="E1175" s="172" t="s">
        <v>43</v>
      </c>
      <c r="F1175" s="172" t="s">
        <v>125</v>
      </c>
      <c r="G1175" s="172" t="s">
        <v>84</v>
      </c>
      <c r="H1175" s="177">
        <v>1</v>
      </c>
      <c r="I1175" s="178">
        <v>2150</v>
      </c>
      <c r="J1175" s="176">
        <v>46056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1227.54</v>
      </c>
    </row>
    <row r="1176" spans="1:16" ht="19.5" hidden="1" customHeight="1">
      <c r="A1176" s="172" t="s">
        <v>1651</v>
      </c>
      <c r="B1176" s="176">
        <v>46059</v>
      </c>
      <c r="C1176" s="172" t="s">
        <v>104</v>
      </c>
      <c r="D1176" s="172" t="s">
        <v>105</v>
      </c>
      <c r="E1176" s="172" t="s">
        <v>43</v>
      </c>
      <c r="F1176" s="172" t="s">
        <v>125</v>
      </c>
      <c r="G1176" s="172" t="s">
        <v>84</v>
      </c>
      <c r="H1176" s="177">
        <v>1</v>
      </c>
      <c r="I1176" s="178">
        <v>2150</v>
      </c>
      <c r="J1176" s="176">
        <v>46056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-924.5</v>
      </c>
    </row>
    <row r="1177" spans="1:16" ht="19.5" hidden="1" customHeight="1">
      <c r="A1177" s="172" t="s">
        <v>1651</v>
      </c>
      <c r="B1177" s="176">
        <v>46059</v>
      </c>
      <c r="C1177" s="172" t="s">
        <v>81</v>
      </c>
      <c r="D1177" s="172" t="s">
        <v>95</v>
      </c>
      <c r="E1177" s="172" t="s">
        <v>43</v>
      </c>
      <c r="F1177" s="172" t="s">
        <v>125</v>
      </c>
      <c r="G1177" s="172" t="s">
        <v>84</v>
      </c>
      <c r="H1177" s="177">
        <v>1</v>
      </c>
      <c r="I1177" s="178">
        <v>2150</v>
      </c>
      <c r="J1177" s="176">
        <v>46056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-22.13</v>
      </c>
    </row>
    <row r="1178" spans="1:16" ht="19.5" hidden="1" customHeight="1">
      <c r="A1178" s="172" t="s">
        <v>1565</v>
      </c>
      <c r="B1178" s="176">
        <v>46059</v>
      </c>
      <c r="C1178" s="172" t="s">
        <v>81</v>
      </c>
      <c r="D1178" s="172" t="s">
        <v>82</v>
      </c>
      <c r="E1178" s="172" t="s">
        <v>40</v>
      </c>
      <c r="F1178" s="172" t="s">
        <v>197</v>
      </c>
      <c r="G1178" s="172" t="s">
        <v>84</v>
      </c>
      <c r="H1178" s="177">
        <v>1</v>
      </c>
      <c r="I1178" s="178">
        <v>0</v>
      </c>
      <c r="J1178" s="176">
        <v>46058</v>
      </c>
      <c r="K1178" s="172" t="s">
        <v>85</v>
      </c>
      <c r="L1178" s="172" t="s">
        <v>85</v>
      </c>
      <c r="M1178" s="179">
        <v>0</v>
      </c>
      <c r="N1178" s="177"/>
      <c r="O1178" s="177"/>
      <c r="P1178" s="180">
        <v>7.91</v>
      </c>
    </row>
    <row r="1179" spans="1:16" ht="19.5" hidden="1" customHeight="1">
      <c r="A1179" s="172" t="s">
        <v>1652</v>
      </c>
      <c r="B1179" s="176">
        <v>46059</v>
      </c>
      <c r="C1179" s="172" t="s">
        <v>92</v>
      </c>
      <c r="D1179" s="172" t="s">
        <v>24</v>
      </c>
      <c r="E1179" s="172" t="s">
        <v>56</v>
      </c>
      <c r="F1179" s="172" t="s">
        <v>1213</v>
      </c>
      <c r="G1179" s="172" t="s">
        <v>84</v>
      </c>
      <c r="H1179" s="177">
        <v>1</v>
      </c>
      <c r="I1179" s="178">
        <v>0</v>
      </c>
      <c r="J1179" s="176">
        <v>46056</v>
      </c>
      <c r="K1179" s="172" t="s">
        <v>93</v>
      </c>
      <c r="L1179" s="172" t="s">
        <v>94</v>
      </c>
      <c r="M1179" s="179">
        <v>0</v>
      </c>
      <c r="N1179" s="177"/>
      <c r="O1179" s="177">
        <v>41</v>
      </c>
      <c r="P1179" s="180">
        <v>-56.94</v>
      </c>
    </row>
    <row r="1180" spans="1:16" ht="19.5" hidden="1" customHeight="1">
      <c r="A1180" s="172" t="s">
        <v>1652</v>
      </c>
      <c r="B1180" s="176">
        <v>46059</v>
      </c>
      <c r="C1180" s="172" t="s">
        <v>81</v>
      </c>
      <c r="D1180" s="172" t="s">
        <v>95</v>
      </c>
      <c r="E1180" s="172" t="s">
        <v>56</v>
      </c>
      <c r="F1180" s="172" t="s">
        <v>1213</v>
      </c>
      <c r="G1180" s="172" t="s">
        <v>84</v>
      </c>
      <c r="H1180" s="177">
        <v>1</v>
      </c>
      <c r="I1180" s="178">
        <v>0</v>
      </c>
      <c r="J1180" s="176">
        <v>46056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-10.029999999999999</v>
      </c>
    </row>
    <row r="1181" spans="1:16" ht="19.5" hidden="1" customHeight="1">
      <c r="A1181" s="172" t="s">
        <v>1652</v>
      </c>
      <c r="B1181" s="176">
        <v>46059</v>
      </c>
      <c r="C1181" s="172" t="s">
        <v>92</v>
      </c>
      <c r="D1181" s="172" t="s">
        <v>96</v>
      </c>
      <c r="E1181" s="172" t="s">
        <v>56</v>
      </c>
      <c r="F1181" s="172" t="s">
        <v>1213</v>
      </c>
      <c r="G1181" s="172" t="s">
        <v>84</v>
      </c>
      <c r="H1181" s="177">
        <v>1</v>
      </c>
      <c r="I1181" s="178">
        <v>0</v>
      </c>
      <c r="J1181" s="176">
        <v>46056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0</v>
      </c>
    </row>
    <row r="1182" spans="1:16" ht="19.5" hidden="1" customHeight="1">
      <c r="A1182" s="172" t="s">
        <v>1652</v>
      </c>
      <c r="B1182" s="176">
        <v>46059</v>
      </c>
      <c r="C1182" s="172" t="s">
        <v>92</v>
      </c>
      <c r="D1182" s="172" t="s">
        <v>97</v>
      </c>
      <c r="E1182" s="172" t="s">
        <v>56</v>
      </c>
      <c r="F1182" s="172" t="s">
        <v>1213</v>
      </c>
      <c r="G1182" s="172" t="s">
        <v>84</v>
      </c>
      <c r="H1182" s="177">
        <v>1</v>
      </c>
      <c r="I1182" s="178">
        <v>0</v>
      </c>
      <c r="J1182" s="176">
        <v>46056</v>
      </c>
      <c r="K1182" s="172" t="s">
        <v>93</v>
      </c>
      <c r="L1182" s="172" t="s">
        <v>94</v>
      </c>
      <c r="M1182" s="179">
        <v>0</v>
      </c>
      <c r="N1182" s="177"/>
      <c r="O1182" s="177"/>
      <c r="P1182" s="180">
        <v>-56.94</v>
      </c>
    </row>
    <row r="1183" spans="1:16" ht="19.5" hidden="1" customHeight="1">
      <c r="A1183" s="172" t="s">
        <v>1652</v>
      </c>
      <c r="B1183" s="176">
        <v>46059</v>
      </c>
      <c r="C1183" s="172" t="s">
        <v>81</v>
      </c>
      <c r="D1183" s="172" t="s">
        <v>98</v>
      </c>
      <c r="E1183" s="172" t="s">
        <v>56</v>
      </c>
      <c r="F1183" s="172" t="s">
        <v>1213</v>
      </c>
      <c r="G1183" s="172" t="s">
        <v>84</v>
      </c>
      <c r="H1183" s="177">
        <v>1</v>
      </c>
      <c r="I1183" s="178">
        <v>0</v>
      </c>
      <c r="J1183" s="176">
        <v>46056</v>
      </c>
      <c r="K1183" s="172" t="s">
        <v>93</v>
      </c>
      <c r="L1183" s="172" t="s">
        <v>94</v>
      </c>
      <c r="M1183" s="179">
        <v>0</v>
      </c>
      <c r="N1183" s="177"/>
      <c r="O1183" s="177"/>
      <c r="P1183" s="180">
        <v>-15</v>
      </c>
    </row>
    <row r="1184" spans="1:16" ht="19.5" hidden="1" customHeight="1">
      <c r="A1184" s="172" t="s">
        <v>1594</v>
      </c>
      <c r="B1184" s="176">
        <v>46059</v>
      </c>
      <c r="C1184" s="172" t="s">
        <v>166</v>
      </c>
      <c r="D1184" s="172" t="s">
        <v>167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-2150</v>
      </c>
      <c r="J1184" s="176">
        <v>46057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-909.61</v>
      </c>
    </row>
    <row r="1185" spans="1:16" ht="19.5" hidden="1" customHeight="1">
      <c r="A1185" s="172" t="s">
        <v>1594</v>
      </c>
      <c r="B1185" s="176">
        <v>46059</v>
      </c>
      <c r="C1185" s="172" t="s">
        <v>166</v>
      </c>
      <c r="D1185" s="172" t="s">
        <v>102</v>
      </c>
      <c r="E1185" s="172" t="s">
        <v>53</v>
      </c>
      <c r="F1185" s="172" t="s">
        <v>120</v>
      </c>
      <c r="G1185" s="172" t="s">
        <v>84</v>
      </c>
      <c r="H1185" s="177">
        <v>1</v>
      </c>
      <c r="I1185" s="178">
        <v>-2150</v>
      </c>
      <c r="J1185" s="176">
        <v>46057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-9.1</v>
      </c>
    </row>
    <row r="1186" spans="1:16" ht="19.5" hidden="1" customHeight="1">
      <c r="A1186" s="172" t="s">
        <v>1594</v>
      </c>
      <c r="B1186" s="176">
        <v>46059</v>
      </c>
      <c r="C1186" s="172" t="s">
        <v>166</v>
      </c>
      <c r="D1186" s="172" t="s">
        <v>103</v>
      </c>
      <c r="E1186" s="172" t="s">
        <v>53</v>
      </c>
      <c r="F1186" s="172" t="s">
        <v>120</v>
      </c>
      <c r="G1186" s="172" t="s">
        <v>84</v>
      </c>
      <c r="H1186" s="177">
        <v>1</v>
      </c>
      <c r="I1186" s="178">
        <v>-2150</v>
      </c>
      <c r="J1186" s="176">
        <v>46057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-1231.29</v>
      </c>
    </row>
    <row r="1187" spans="1:16" ht="19.5" hidden="1" customHeight="1">
      <c r="A1187" s="172" t="s">
        <v>1594</v>
      </c>
      <c r="B1187" s="176">
        <v>46059</v>
      </c>
      <c r="C1187" s="172" t="s">
        <v>104</v>
      </c>
      <c r="D1187" s="172" t="s">
        <v>168</v>
      </c>
      <c r="E1187" s="172" t="s">
        <v>53</v>
      </c>
      <c r="F1187" s="172" t="s">
        <v>120</v>
      </c>
      <c r="G1187" s="172" t="s">
        <v>84</v>
      </c>
      <c r="H1187" s="177">
        <v>1</v>
      </c>
      <c r="I1187" s="178">
        <v>-2150</v>
      </c>
      <c r="J1187" s="176">
        <v>46057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924.5</v>
      </c>
    </row>
    <row r="1188" spans="1:16" ht="19.5" hidden="1" customHeight="1">
      <c r="A1188" s="172" t="s">
        <v>1519</v>
      </c>
      <c r="B1188" s="176">
        <v>46059</v>
      </c>
      <c r="C1188" s="172" t="s">
        <v>81</v>
      </c>
      <c r="D1188" s="172" t="s">
        <v>82</v>
      </c>
      <c r="E1188" s="172" t="s">
        <v>53</v>
      </c>
      <c r="F1188" s="172" t="s">
        <v>120</v>
      </c>
      <c r="G1188" s="172" t="s">
        <v>84</v>
      </c>
      <c r="H1188" s="177">
        <v>1</v>
      </c>
      <c r="I1188" s="178">
        <v>0</v>
      </c>
      <c r="J1188" s="176">
        <v>46057</v>
      </c>
      <c r="K1188" s="172" t="s">
        <v>85</v>
      </c>
      <c r="L1188" s="172" t="s">
        <v>85</v>
      </c>
      <c r="M1188" s="179">
        <v>0</v>
      </c>
      <c r="N1188" s="177"/>
      <c r="O1188" s="177"/>
      <c r="P1188" s="180">
        <v>17.28</v>
      </c>
    </row>
    <row r="1189" spans="1:16" ht="19.5" hidden="1" customHeight="1">
      <c r="A1189" s="172" t="s">
        <v>1653</v>
      </c>
      <c r="B1189" s="176">
        <v>46059</v>
      </c>
      <c r="C1189" s="172" t="s">
        <v>81</v>
      </c>
      <c r="D1189" s="172" t="s">
        <v>82</v>
      </c>
      <c r="E1189" s="172" t="s">
        <v>43</v>
      </c>
      <c r="F1189" s="172" t="s">
        <v>125</v>
      </c>
      <c r="G1189" s="172" t="s">
        <v>84</v>
      </c>
      <c r="H1189" s="177">
        <v>1</v>
      </c>
      <c r="I1189" s="178">
        <v>0</v>
      </c>
      <c r="J1189" s="176">
        <v>46059</v>
      </c>
      <c r="K1189" s="172" t="s">
        <v>85</v>
      </c>
      <c r="L1189" s="172" t="s">
        <v>85</v>
      </c>
      <c r="M1189" s="179">
        <v>0</v>
      </c>
      <c r="N1189" s="177"/>
      <c r="O1189" s="177"/>
      <c r="P1189" s="180">
        <v>-6.18</v>
      </c>
    </row>
    <row r="1190" spans="1:16" ht="19.5" hidden="1" customHeight="1">
      <c r="A1190" s="172" t="s">
        <v>1637</v>
      </c>
      <c r="B1190" s="176">
        <v>46059</v>
      </c>
      <c r="C1190" s="172" t="s">
        <v>166</v>
      </c>
      <c r="D1190" s="172" t="s">
        <v>167</v>
      </c>
      <c r="E1190" s="172" t="s">
        <v>55</v>
      </c>
      <c r="F1190" s="172" t="s">
        <v>1272</v>
      </c>
      <c r="G1190" s="172" t="s">
        <v>84</v>
      </c>
      <c r="H1190" s="177">
        <v>1</v>
      </c>
      <c r="I1190" s="178">
        <v>-2000</v>
      </c>
      <c r="J1190" s="176">
        <v>46058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-918.1</v>
      </c>
    </row>
    <row r="1191" spans="1:16" ht="19.5" hidden="1" customHeight="1">
      <c r="A1191" s="172" t="s">
        <v>1637</v>
      </c>
      <c r="B1191" s="176">
        <v>46059</v>
      </c>
      <c r="C1191" s="172" t="s">
        <v>166</v>
      </c>
      <c r="D1191" s="172" t="s">
        <v>102</v>
      </c>
      <c r="E1191" s="172" t="s">
        <v>55</v>
      </c>
      <c r="F1191" s="172" t="s">
        <v>1272</v>
      </c>
      <c r="G1191" s="172" t="s">
        <v>84</v>
      </c>
      <c r="H1191" s="177">
        <v>1</v>
      </c>
      <c r="I1191" s="178">
        <v>-2000</v>
      </c>
      <c r="J1191" s="176">
        <v>46058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-9.18</v>
      </c>
    </row>
    <row r="1192" spans="1:16" ht="19.5" hidden="1" customHeight="1">
      <c r="A1192" s="172" t="s">
        <v>1637</v>
      </c>
      <c r="B1192" s="176">
        <v>46059</v>
      </c>
      <c r="C1192" s="172" t="s">
        <v>166</v>
      </c>
      <c r="D1192" s="172" t="s">
        <v>103</v>
      </c>
      <c r="E1192" s="172" t="s">
        <v>55</v>
      </c>
      <c r="F1192" s="172" t="s">
        <v>1272</v>
      </c>
      <c r="G1192" s="172" t="s">
        <v>84</v>
      </c>
      <c r="H1192" s="177">
        <v>1</v>
      </c>
      <c r="I1192" s="178">
        <v>-2000</v>
      </c>
      <c r="J1192" s="176">
        <v>46058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-1072.72</v>
      </c>
    </row>
    <row r="1193" spans="1:16" ht="19.5" hidden="1" customHeight="1">
      <c r="A1193" s="172" t="s">
        <v>1637</v>
      </c>
      <c r="B1193" s="176">
        <v>46059</v>
      </c>
      <c r="C1193" s="172" t="s">
        <v>104</v>
      </c>
      <c r="D1193" s="172" t="s">
        <v>168</v>
      </c>
      <c r="E1193" s="172" t="s">
        <v>55</v>
      </c>
      <c r="F1193" s="172" t="s">
        <v>1272</v>
      </c>
      <c r="G1193" s="172" t="s">
        <v>84</v>
      </c>
      <c r="H1193" s="177">
        <v>1</v>
      </c>
      <c r="I1193" s="178">
        <v>-2000</v>
      </c>
      <c r="J1193" s="176">
        <v>46058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860</v>
      </c>
    </row>
    <row r="1194" spans="1:16" ht="19.5" hidden="1" customHeight="1">
      <c r="A1194" s="172" t="s">
        <v>1637</v>
      </c>
      <c r="B1194" s="176">
        <v>46059</v>
      </c>
      <c r="C1194" s="172" t="s">
        <v>81</v>
      </c>
      <c r="D1194" s="172" t="s">
        <v>82</v>
      </c>
      <c r="E1194" s="172" t="s">
        <v>55</v>
      </c>
      <c r="F1194" s="172" t="s">
        <v>1272</v>
      </c>
      <c r="G1194" s="172" t="s">
        <v>84</v>
      </c>
      <c r="H1194" s="177">
        <v>1</v>
      </c>
      <c r="I1194" s="178">
        <v>0</v>
      </c>
      <c r="J1194" s="176">
        <v>46058</v>
      </c>
      <c r="K1194" s="172" t="s">
        <v>85</v>
      </c>
      <c r="L1194" s="172" t="s">
        <v>85</v>
      </c>
      <c r="M1194" s="179">
        <v>0</v>
      </c>
      <c r="N1194" s="177"/>
      <c r="O1194" s="177"/>
      <c r="P1194" s="180">
        <v>17.440000000000001</v>
      </c>
    </row>
    <row r="1195" spans="1:16" ht="19.5" hidden="1" customHeight="1">
      <c r="A1195" s="172" t="s">
        <v>1654</v>
      </c>
      <c r="B1195" s="176">
        <v>46059</v>
      </c>
      <c r="C1195" s="172" t="s">
        <v>81</v>
      </c>
      <c r="D1195" s="172" t="s">
        <v>82</v>
      </c>
      <c r="E1195" s="172" t="s">
        <v>53</v>
      </c>
      <c r="F1195" s="172" t="s">
        <v>120</v>
      </c>
      <c r="G1195" s="172" t="s">
        <v>84</v>
      </c>
      <c r="H1195" s="177">
        <v>1</v>
      </c>
      <c r="I1195" s="178">
        <v>0</v>
      </c>
      <c r="J1195" s="176">
        <v>46059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-15.18</v>
      </c>
    </row>
    <row r="1196" spans="1:16" ht="19.5" hidden="1" customHeight="1">
      <c r="A1196" s="172" t="s">
        <v>1655</v>
      </c>
      <c r="B1196" s="176">
        <v>46059</v>
      </c>
      <c r="C1196" s="172" t="s">
        <v>81</v>
      </c>
      <c r="D1196" s="172" t="s">
        <v>82</v>
      </c>
      <c r="E1196" s="172" t="s">
        <v>42</v>
      </c>
      <c r="F1196" s="172" t="s">
        <v>89</v>
      </c>
      <c r="G1196" s="172" t="s">
        <v>84</v>
      </c>
      <c r="H1196" s="177">
        <v>1</v>
      </c>
      <c r="I1196" s="178">
        <v>0</v>
      </c>
      <c r="J1196" s="176">
        <v>46059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-18.04</v>
      </c>
    </row>
    <row r="1197" spans="1:16" ht="19.5" customHeight="1">
      <c r="A1197" s="172" t="s">
        <v>1552</v>
      </c>
      <c r="B1197" s="176">
        <v>46059</v>
      </c>
      <c r="C1197" s="172" t="s">
        <v>109</v>
      </c>
      <c r="D1197" s="172" t="s">
        <v>139</v>
      </c>
      <c r="E1197" s="172" t="s">
        <v>85</v>
      </c>
      <c r="F1197" s="172" t="s">
        <v>85</v>
      </c>
      <c r="G1197" s="172" t="s">
        <v>85</v>
      </c>
      <c r="H1197" s="177">
        <v>0</v>
      </c>
      <c r="I1197" s="178">
        <v>0</v>
      </c>
      <c r="J1197" s="176">
        <v>46059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-292.02</v>
      </c>
    </row>
    <row r="1198" spans="1:16" ht="19.5" customHeight="1">
      <c r="A1198" s="172" t="s">
        <v>1553</v>
      </c>
      <c r="B1198" s="176">
        <v>46059</v>
      </c>
      <c r="C1198" s="172" t="s">
        <v>109</v>
      </c>
      <c r="D1198" s="172" t="s">
        <v>139</v>
      </c>
      <c r="E1198" s="172" t="s">
        <v>85</v>
      </c>
      <c r="F1198" s="172" t="s">
        <v>85</v>
      </c>
      <c r="G1198" s="172" t="s">
        <v>85</v>
      </c>
      <c r="H1198" s="177">
        <v>0</v>
      </c>
      <c r="I1198" s="178">
        <v>0</v>
      </c>
      <c r="J1198" s="176">
        <v>46059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-296.55</v>
      </c>
    </row>
    <row r="1199" spans="1:16" ht="19.5" customHeight="1">
      <c r="A1199" s="172" t="s">
        <v>141</v>
      </c>
      <c r="B1199" s="176">
        <v>46059</v>
      </c>
      <c r="C1199" s="172" t="s">
        <v>109</v>
      </c>
      <c r="D1199" s="172" t="s">
        <v>139</v>
      </c>
      <c r="E1199" s="172" t="s">
        <v>85</v>
      </c>
      <c r="F1199" s="172" t="s">
        <v>85</v>
      </c>
      <c r="G1199" s="172" t="s">
        <v>85</v>
      </c>
      <c r="H1199" s="177">
        <v>0</v>
      </c>
      <c r="I1199" s="178">
        <v>0</v>
      </c>
      <c r="J1199" s="176">
        <v>46059</v>
      </c>
      <c r="K1199" s="172" t="s">
        <v>85</v>
      </c>
      <c r="L1199" s="172" t="s">
        <v>85</v>
      </c>
      <c r="M1199" s="179">
        <v>0</v>
      </c>
      <c r="N1199" s="177"/>
      <c r="O1199" s="177"/>
      <c r="P1199" s="180">
        <v>-427.22</v>
      </c>
    </row>
    <row r="1200" spans="1:16" ht="19.5" customHeight="1">
      <c r="A1200" s="172" t="s">
        <v>145</v>
      </c>
      <c r="B1200" s="176">
        <v>46059</v>
      </c>
      <c r="C1200" s="172" t="s">
        <v>109</v>
      </c>
      <c r="D1200" s="172" t="s">
        <v>139</v>
      </c>
      <c r="E1200" s="172" t="s">
        <v>85</v>
      </c>
      <c r="F1200" s="172" t="s">
        <v>85</v>
      </c>
      <c r="G1200" s="172" t="s">
        <v>85</v>
      </c>
      <c r="H1200" s="177">
        <v>0</v>
      </c>
      <c r="I1200" s="178">
        <v>0</v>
      </c>
      <c r="J1200" s="176">
        <v>46059</v>
      </c>
      <c r="K1200" s="172" t="s">
        <v>85</v>
      </c>
      <c r="L1200" s="172" t="s">
        <v>85</v>
      </c>
      <c r="M1200" s="179">
        <v>0</v>
      </c>
      <c r="N1200" s="177"/>
      <c r="O1200" s="177"/>
      <c r="P1200" s="180">
        <v>-999.74</v>
      </c>
    </row>
    <row r="1201" spans="1:16" ht="19.5" customHeight="1">
      <c r="A1201" s="172" t="s">
        <v>138</v>
      </c>
      <c r="B1201" s="176">
        <v>46059</v>
      </c>
      <c r="C1201" s="172" t="s">
        <v>109</v>
      </c>
      <c r="D1201" s="172" t="s">
        <v>139</v>
      </c>
      <c r="E1201" s="172" t="s">
        <v>85</v>
      </c>
      <c r="F1201" s="172" t="s">
        <v>85</v>
      </c>
      <c r="G1201" s="172" t="s">
        <v>85</v>
      </c>
      <c r="H1201" s="177">
        <v>0</v>
      </c>
      <c r="I1201" s="178">
        <v>0</v>
      </c>
      <c r="J1201" s="176">
        <v>46059</v>
      </c>
      <c r="K1201" s="172" t="s">
        <v>85</v>
      </c>
      <c r="L1201" s="172" t="s">
        <v>85</v>
      </c>
      <c r="M1201" s="179">
        <v>0</v>
      </c>
      <c r="N1201" s="177"/>
      <c r="O1201" s="177"/>
      <c r="P1201" s="180">
        <v>-1143.96</v>
      </c>
    </row>
    <row r="1202" spans="1:16" ht="19.5" customHeight="1">
      <c r="A1202" s="172" t="s">
        <v>144</v>
      </c>
      <c r="B1202" s="176">
        <v>46059</v>
      </c>
      <c r="C1202" s="172" t="s">
        <v>109</v>
      </c>
      <c r="D1202" s="172" t="s">
        <v>139</v>
      </c>
      <c r="E1202" s="172" t="s">
        <v>85</v>
      </c>
      <c r="F1202" s="172" t="s">
        <v>85</v>
      </c>
      <c r="G1202" s="172" t="s">
        <v>85</v>
      </c>
      <c r="H1202" s="177">
        <v>0</v>
      </c>
      <c r="I1202" s="178">
        <v>0</v>
      </c>
      <c r="J1202" s="176">
        <v>46059</v>
      </c>
      <c r="K1202" s="172" t="s">
        <v>85</v>
      </c>
      <c r="L1202" s="172" t="s">
        <v>85</v>
      </c>
      <c r="M1202" s="179">
        <v>0</v>
      </c>
      <c r="N1202" s="177"/>
      <c r="O1202" s="177"/>
      <c r="P1202" s="180">
        <v>-721.25</v>
      </c>
    </row>
    <row r="1203" spans="1:16" ht="19.5" customHeight="1">
      <c r="A1203" s="172" t="s">
        <v>142</v>
      </c>
      <c r="B1203" s="176">
        <v>46059</v>
      </c>
      <c r="C1203" s="172" t="s">
        <v>109</v>
      </c>
      <c r="D1203" s="172" t="s">
        <v>143</v>
      </c>
      <c r="E1203" s="172" t="s">
        <v>85</v>
      </c>
      <c r="F1203" s="172" t="s">
        <v>85</v>
      </c>
      <c r="G1203" s="172" t="s">
        <v>85</v>
      </c>
      <c r="H1203" s="177">
        <v>0</v>
      </c>
      <c r="I1203" s="178">
        <v>0</v>
      </c>
      <c r="J1203" s="176">
        <v>46059</v>
      </c>
      <c r="K1203" s="172" t="s">
        <v>85</v>
      </c>
      <c r="L1203" s="172" t="s">
        <v>85</v>
      </c>
      <c r="M1203" s="179">
        <v>0</v>
      </c>
      <c r="N1203" s="177"/>
      <c r="O1203" s="177"/>
      <c r="P1203" s="180">
        <v>-4144.1000000000004</v>
      </c>
    </row>
    <row r="1204" spans="1:16" ht="19.5" hidden="1" customHeight="1">
      <c r="A1204" s="172" t="s">
        <v>1656</v>
      </c>
      <c r="B1204" s="176">
        <v>46060</v>
      </c>
      <c r="C1204" s="172" t="s">
        <v>92</v>
      </c>
      <c r="D1204" s="172" t="s">
        <v>24</v>
      </c>
      <c r="E1204" s="172" t="s">
        <v>43</v>
      </c>
      <c r="F1204" s="172" t="s">
        <v>125</v>
      </c>
      <c r="G1204" s="172" t="s">
        <v>84</v>
      </c>
      <c r="H1204" s="177">
        <v>1</v>
      </c>
      <c r="I1204" s="178">
        <v>0</v>
      </c>
      <c r="J1204" s="176">
        <v>46053</v>
      </c>
      <c r="K1204" s="172" t="s">
        <v>93</v>
      </c>
      <c r="L1204" s="172" t="s">
        <v>94</v>
      </c>
      <c r="M1204" s="179">
        <v>0</v>
      </c>
      <c r="N1204" s="177"/>
      <c r="O1204" s="177">
        <v>44</v>
      </c>
      <c r="P1204" s="180">
        <v>-46.77</v>
      </c>
    </row>
    <row r="1205" spans="1:16" ht="19.5" hidden="1" customHeight="1">
      <c r="A1205" s="172" t="s">
        <v>1656</v>
      </c>
      <c r="B1205" s="176">
        <v>46060</v>
      </c>
      <c r="C1205" s="172" t="s">
        <v>81</v>
      </c>
      <c r="D1205" s="172" t="s">
        <v>95</v>
      </c>
      <c r="E1205" s="172" t="s">
        <v>43</v>
      </c>
      <c r="F1205" s="172" t="s">
        <v>125</v>
      </c>
      <c r="G1205" s="172" t="s">
        <v>84</v>
      </c>
      <c r="H1205" s="177">
        <v>1</v>
      </c>
      <c r="I1205" s="178">
        <v>0</v>
      </c>
      <c r="J1205" s="176">
        <v>46053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-9.49</v>
      </c>
    </row>
    <row r="1206" spans="1:16" ht="19.5" hidden="1" customHeight="1">
      <c r="A1206" s="172" t="s">
        <v>1656</v>
      </c>
      <c r="B1206" s="176">
        <v>46060</v>
      </c>
      <c r="C1206" s="172" t="s">
        <v>92</v>
      </c>
      <c r="D1206" s="172" t="s">
        <v>96</v>
      </c>
      <c r="E1206" s="172" t="s">
        <v>43</v>
      </c>
      <c r="F1206" s="172" t="s">
        <v>125</v>
      </c>
      <c r="G1206" s="172" t="s">
        <v>84</v>
      </c>
      <c r="H1206" s="177">
        <v>1</v>
      </c>
      <c r="I1206" s="178">
        <v>0</v>
      </c>
      <c r="J1206" s="176">
        <v>46053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0</v>
      </c>
    </row>
    <row r="1207" spans="1:16" ht="19.5" hidden="1" customHeight="1">
      <c r="A1207" s="172" t="s">
        <v>1656</v>
      </c>
      <c r="B1207" s="176">
        <v>46060</v>
      </c>
      <c r="C1207" s="172" t="s">
        <v>92</v>
      </c>
      <c r="D1207" s="172" t="s">
        <v>97</v>
      </c>
      <c r="E1207" s="172" t="s">
        <v>43</v>
      </c>
      <c r="F1207" s="172" t="s">
        <v>125</v>
      </c>
      <c r="G1207" s="172" t="s">
        <v>84</v>
      </c>
      <c r="H1207" s="177">
        <v>1</v>
      </c>
      <c r="I1207" s="178">
        <v>0</v>
      </c>
      <c r="J1207" s="176">
        <v>46053</v>
      </c>
      <c r="K1207" s="172" t="s">
        <v>93</v>
      </c>
      <c r="L1207" s="172" t="s">
        <v>94</v>
      </c>
      <c r="M1207" s="179">
        <v>0</v>
      </c>
      <c r="N1207" s="177"/>
      <c r="O1207" s="177"/>
      <c r="P1207" s="180">
        <v>-46.77</v>
      </c>
    </row>
    <row r="1208" spans="1:16" ht="19.5" hidden="1" customHeight="1">
      <c r="A1208" s="172" t="s">
        <v>1656</v>
      </c>
      <c r="B1208" s="176">
        <v>46060</v>
      </c>
      <c r="C1208" s="172" t="s">
        <v>81</v>
      </c>
      <c r="D1208" s="172" t="s">
        <v>98</v>
      </c>
      <c r="E1208" s="172" t="s">
        <v>43</v>
      </c>
      <c r="F1208" s="172" t="s">
        <v>125</v>
      </c>
      <c r="G1208" s="172" t="s">
        <v>84</v>
      </c>
      <c r="H1208" s="177">
        <v>1</v>
      </c>
      <c r="I1208" s="178">
        <v>0</v>
      </c>
      <c r="J1208" s="176">
        <v>46053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-15</v>
      </c>
    </row>
    <row r="1209" spans="1:16" ht="19.5" hidden="1" customHeight="1">
      <c r="A1209" s="172" t="s">
        <v>1657</v>
      </c>
      <c r="B1209" s="176">
        <v>46060</v>
      </c>
      <c r="C1209" s="172" t="s">
        <v>92</v>
      </c>
      <c r="D1209" s="172" t="s">
        <v>24</v>
      </c>
      <c r="E1209" s="172" t="s">
        <v>59</v>
      </c>
      <c r="F1209" s="172" t="s">
        <v>1386</v>
      </c>
      <c r="G1209" s="172" t="s">
        <v>84</v>
      </c>
      <c r="H1209" s="177">
        <v>1</v>
      </c>
      <c r="I1209" s="178">
        <v>2000</v>
      </c>
      <c r="J1209" s="176">
        <v>46058</v>
      </c>
      <c r="K1209" s="172" t="s">
        <v>93</v>
      </c>
      <c r="L1209" s="172" t="s">
        <v>94</v>
      </c>
      <c r="M1209" s="179">
        <v>0.43</v>
      </c>
      <c r="N1209" s="177"/>
      <c r="O1209" s="177">
        <v>39</v>
      </c>
      <c r="P1209" s="180">
        <v>-132.27000000000001</v>
      </c>
    </row>
    <row r="1210" spans="1:16" ht="19.5" hidden="1" customHeight="1">
      <c r="A1210" s="172" t="s">
        <v>1657</v>
      </c>
      <c r="B1210" s="176">
        <v>46060</v>
      </c>
      <c r="C1210" s="172" t="s">
        <v>100</v>
      </c>
      <c r="D1210" s="172" t="s">
        <v>101</v>
      </c>
      <c r="E1210" s="172" t="s">
        <v>59</v>
      </c>
      <c r="F1210" s="172" t="s">
        <v>1386</v>
      </c>
      <c r="G1210" s="172" t="s">
        <v>84</v>
      </c>
      <c r="H1210" s="177">
        <v>1</v>
      </c>
      <c r="I1210" s="178">
        <v>2000</v>
      </c>
      <c r="J1210" s="176">
        <v>46058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780.4</v>
      </c>
    </row>
    <row r="1211" spans="1:16" ht="19.5" hidden="1" customHeight="1">
      <c r="A1211" s="172" t="s">
        <v>1657</v>
      </c>
      <c r="B1211" s="176">
        <v>46060</v>
      </c>
      <c r="C1211" s="172" t="s">
        <v>100</v>
      </c>
      <c r="D1211" s="172" t="s">
        <v>102</v>
      </c>
      <c r="E1211" s="172" t="s">
        <v>59</v>
      </c>
      <c r="F1211" s="172" t="s">
        <v>1386</v>
      </c>
      <c r="G1211" s="172" t="s">
        <v>84</v>
      </c>
      <c r="H1211" s="177">
        <v>1</v>
      </c>
      <c r="I1211" s="178">
        <v>2000</v>
      </c>
      <c r="J1211" s="176">
        <v>46058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0</v>
      </c>
    </row>
    <row r="1212" spans="1:16" ht="19.5" hidden="1" customHeight="1">
      <c r="A1212" s="172" t="s">
        <v>1657</v>
      </c>
      <c r="B1212" s="176">
        <v>46060</v>
      </c>
      <c r="C1212" s="172" t="s">
        <v>100</v>
      </c>
      <c r="D1212" s="172" t="s">
        <v>103</v>
      </c>
      <c r="E1212" s="172" t="s">
        <v>59</v>
      </c>
      <c r="F1212" s="172" t="s">
        <v>1386</v>
      </c>
      <c r="G1212" s="172" t="s">
        <v>84</v>
      </c>
      <c r="H1212" s="177">
        <v>1</v>
      </c>
      <c r="I1212" s="178">
        <v>2000</v>
      </c>
      <c r="J1212" s="176">
        <v>46058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1219.5999999999999</v>
      </c>
    </row>
    <row r="1213" spans="1:16" ht="19.5" hidden="1" customHeight="1">
      <c r="A1213" s="172" t="s">
        <v>1657</v>
      </c>
      <c r="B1213" s="176">
        <v>46060</v>
      </c>
      <c r="C1213" s="172" t="s">
        <v>104</v>
      </c>
      <c r="D1213" s="172" t="s">
        <v>105</v>
      </c>
      <c r="E1213" s="172" t="s">
        <v>59</v>
      </c>
      <c r="F1213" s="172" t="s">
        <v>1386</v>
      </c>
      <c r="G1213" s="172" t="s">
        <v>84</v>
      </c>
      <c r="H1213" s="177">
        <v>1</v>
      </c>
      <c r="I1213" s="178">
        <v>2000</v>
      </c>
      <c r="J1213" s="176">
        <v>46058</v>
      </c>
      <c r="K1213" s="172" t="s">
        <v>93</v>
      </c>
      <c r="L1213" s="172" t="s">
        <v>94</v>
      </c>
      <c r="M1213" s="179">
        <v>0.43</v>
      </c>
      <c r="N1213" s="177"/>
      <c r="O1213" s="177"/>
      <c r="P1213" s="180">
        <v>-860</v>
      </c>
    </row>
    <row r="1214" spans="1:16" ht="19.5" hidden="1" customHeight="1">
      <c r="A1214" s="172" t="s">
        <v>1657</v>
      </c>
      <c r="B1214" s="176">
        <v>46060</v>
      </c>
      <c r="C1214" s="172" t="s">
        <v>81</v>
      </c>
      <c r="D1214" s="172" t="s">
        <v>95</v>
      </c>
      <c r="E1214" s="172" t="s">
        <v>59</v>
      </c>
      <c r="F1214" s="172" t="s">
        <v>1386</v>
      </c>
      <c r="G1214" s="172" t="s">
        <v>84</v>
      </c>
      <c r="H1214" s="177">
        <v>1</v>
      </c>
      <c r="I1214" s="178">
        <v>2000</v>
      </c>
      <c r="J1214" s="176">
        <v>46058</v>
      </c>
      <c r="K1214" s="172" t="s">
        <v>93</v>
      </c>
      <c r="L1214" s="172" t="s">
        <v>94</v>
      </c>
      <c r="M1214" s="179">
        <v>0.43</v>
      </c>
      <c r="N1214" s="177"/>
      <c r="O1214" s="177"/>
      <c r="P1214" s="180">
        <v>-10.62</v>
      </c>
    </row>
    <row r="1215" spans="1:16" ht="19.5" hidden="1" customHeight="1">
      <c r="A1215" s="172" t="s">
        <v>1658</v>
      </c>
      <c r="B1215" s="176">
        <v>46060</v>
      </c>
      <c r="C1215" s="172" t="s">
        <v>92</v>
      </c>
      <c r="D1215" s="172" t="s">
        <v>24</v>
      </c>
      <c r="E1215" s="172" t="s">
        <v>38</v>
      </c>
      <c r="F1215" s="172" t="s">
        <v>87</v>
      </c>
      <c r="G1215" s="172" t="s">
        <v>84</v>
      </c>
      <c r="H1215" s="177">
        <v>1</v>
      </c>
      <c r="I1215" s="178">
        <v>0</v>
      </c>
      <c r="J1215" s="176">
        <v>46055</v>
      </c>
      <c r="K1215" s="172" t="s">
        <v>93</v>
      </c>
      <c r="L1215" s="172" t="s">
        <v>94</v>
      </c>
      <c r="M1215" s="179">
        <v>0</v>
      </c>
      <c r="N1215" s="177"/>
      <c r="O1215" s="177">
        <v>41</v>
      </c>
      <c r="P1215" s="180">
        <v>-46.77</v>
      </c>
    </row>
    <row r="1216" spans="1:16" ht="19.5" hidden="1" customHeight="1">
      <c r="A1216" s="172" t="s">
        <v>1658</v>
      </c>
      <c r="B1216" s="176">
        <v>46060</v>
      </c>
      <c r="C1216" s="172" t="s">
        <v>81</v>
      </c>
      <c r="D1216" s="172" t="s">
        <v>95</v>
      </c>
      <c r="E1216" s="172" t="s">
        <v>38</v>
      </c>
      <c r="F1216" s="172" t="s">
        <v>87</v>
      </c>
      <c r="G1216" s="172" t="s">
        <v>84</v>
      </c>
      <c r="H1216" s="177">
        <v>1</v>
      </c>
      <c r="I1216" s="178">
        <v>0</v>
      </c>
      <c r="J1216" s="176">
        <v>46055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-14.46</v>
      </c>
    </row>
    <row r="1217" spans="1:16" ht="19.5" hidden="1" customHeight="1">
      <c r="A1217" s="172" t="s">
        <v>1659</v>
      </c>
      <c r="B1217" s="176">
        <v>46060</v>
      </c>
      <c r="C1217" s="172" t="s">
        <v>92</v>
      </c>
      <c r="D1217" s="172" t="s">
        <v>24</v>
      </c>
      <c r="E1217" s="172" t="s">
        <v>56</v>
      </c>
      <c r="F1217" s="172" t="s">
        <v>1213</v>
      </c>
      <c r="G1217" s="172" t="s">
        <v>84</v>
      </c>
      <c r="H1217" s="177">
        <v>1</v>
      </c>
      <c r="I1217" s="178">
        <v>0</v>
      </c>
      <c r="J1217" s="176">
        <v>46055</v>
      </c>
      <c r="K1217" s="172" t="s">
        <v>93</v>
      </c>
      <c r="L1217" s="172" t="s">
        <v>94</v>
      </c>
      <c r="M1217" s="179">
        <v>0</v>
      </c>
      <c r="N1217" s="177"/>
      <c r="O1217" s="177">
        <v>41</v>
      </c>
      <c r="P1217" s="180">
        <v>-56.94</v>
      </c>
    </row>
    <row r="1218" spans="1:16" ht="19.5" hidden="1" customHeight="1">
      <c r="A1218" s="172" t="s">
        <v>1659</v>
      </c>
      <c r="B1218" s="176">
        <v>46060</v>
      </c>
      <c r="C1218" s="172" t="s">
        <v>81</v>
      </c>
      <c r="D1218" s="172" t="s">
        <v>95</v>
      </c>
      <c r="E1218" s="172" t="s">
        <v>56</v>
      </c>
      <c r="F1218" s="172" t="s">
        <v>1213</v>
      </c>
      <c r="G1218" s="172" t="s">
        <v>84</v>
      </c>
      <c r="H1218" s="177">
        <v>1</v>
      </c>
      <c r="I1218" s="178">
        <v>0</v>
      </c>
      <c r="J1218" s="176">
        <v>46055</v>
      </c>
      <c r="K1218" s="172" t="s">
        <v>93</v>
      </c>
      <c r="L1218" s="172" t="s">
        <v>94</v>
      </c>
      <c r="M1218" s="179">
        <v>0</v>
      </c>
      <c r="N1218" s="177"/>
      <c r="O1218" s="177"/>
      <c r="P1218" s="180">
        <v>-15.66</v>
      </c>
    </row>
    <row r="1219" spans="1:16" ht="19.5" hidden="1" customHeight="1">
      <c r="A1219" s="172" t="s">
        <v>1658</v>
      </c>
      <c r="B1219" s="176">
        <v>46060</v>
      </c>
      <c r="C1219" s="172" t="s">
        <v>92</v>
      </c>
      <c r="D1219" s="172" t="s">
        <v>96</v>
      </c>
      <c r="E1219" s="172" t="s">
        <v>38</v>
      </c>
      <c r="F1219" s="172" t="s">
        <v>87</v>
      </c>
      <c r="G1219" s="172" t="s">
        <v>84</v>
      </c>
      <c r="H1219" s="177">
        <v>1</v>
      </c>
      <c r="I1219" s="178">
        <v>0</v>
      </c>
      <c r="J1219" s="176">
        <v>46055</v>
      </c>
      <c r="K1219" s="172" t="s">
        <v>93</v>
      </c>
      <c r="L1219" s="172" t="s">
        <v>94</v>
      </c>
      <c r="M1219" s="179">
        <v>0</v>
      </c>
      <c r="N1219" s="177"/>
      <c r="O1219" s="177"/>
      <c r="P1219" s="180">
        <v>0</v>
      </c>
    </row>
    <row r="1220" spans="1:16" ht="19.5" hidden="1" customHeight="1">
      <c r="A1220" s="172" t="s">
        <v>1658</v>
      </c>
      <c r="B1220" s="176">
        <v>46060</v>
      </c>
      <c r="C1220" s="172" t="s">
        <v>92</v>
      </c>
      <c r="D1220" s="172" t="s">
        <v>97</v>
      </c>
      <c r="E1220" s="172" t="s">
        <v>38</v>
      </c>
      <c r="F1220" s="172" t="s">
        <v>87</v>
      </c>
      <c r="G1220" s="172" t="s">
        <v>84</v>
      </c>
      <c r="H1220" s="177">
        <v>1</v>
      </c>
      <c r="I1220" s="178">
        <v>0</v>
      </c>
      <c r="J1220" s="176">
        <v>46055</v>
      </c>
      <c r="K1220" s="172" t="s">
        <v>93</v>
      </c>
      <c r="L1220" s="172" t="s">
        <v>94</v>
      </c>
      <c r="M1220" s="179">
        <v>0</v>
      </c>
      <c r="N1220" s="177"/>
      <c r="O1220" s="177"/>
      <c r="P1220" s="180">
        <v>-46.77</v>
      </c>
    </row>
    <row r="1221" spans="1:16" ht="19.5" hidden="1" customHeight="1">
      <c r="A1221" s="172" t="s">
        <v>1658</v>
      </c>
      <c r="B1221" s="176">
        <v>46060</v>
      </c>
      <c r="C1221" s="172" t="s">
        <v>81</v>
      </c>
      <c r="D1221" s="172" t="s">
        <v>98</v>
      </c>
      <c r="E1221" s="172" t="s">
        <v>38</v>
      </c>
      <c r="F1221" s="172" t="s">
        <v>87</v>
      </c>
      <c r="G1221" s="172" t="s">
        <v>84</v>
      </c>
      <c r="H1221" s="177">
        <v>1</v>
      </c>
      <c r="I1221" s="178">
        <v>0</v>
      </c>
      <c r="J1221" s="176">
        <v>46055</v>
      </c>
      <c r="K1221" s="172" t="s">
        <v>93</v>
      </c>
      <c r="L1221" s="172" t="s">
        <v>94</v>
      </c>
      <c r="M1221" s="179">
        <v>0</v>
      </c>
      <c r="N1221" s="177"/>
      <c r="O1221" s="177"/>
      <c r="P1221" s="180">
        <v>-15</v>
      </c>
    </row>
    <row r="1222" spans="1:16" ht="19.5" hidden="1" customHeight="1">
      <c r="A1222" s="172" t="s">
        <v>1659</v>
      </c>
      <c r="B1222" s="176">
        <v>46060</v>
      </c>
      <c r="C1222" s="172" t="s">
        <v>92</v>
      </c>
      <c r="D1222" s="172" t="s">
        <v>96</v>
      </c>
      <c r="E1222" s="172" t="s">
        <v>56</v>
      </c>
      <c r="F1222" s="172" t="s">
        <v>1213</v>
      </c>
      <c r="G1222" s="172" t="s">
        <v>84</v>
      </c>
      <c r="H1222" s="177">
        <v>1</v>
      </c>
      <c r="I1222" s="178">
        <v>0</v>
      </c>
      <c r="J1222" s="176">
        <v>46055</v>
      </c>
      <c r="K1222" s="172" t="s">
        <v>93</v>
      </c>
      <c r="L1222" s="172" t="s">
        <v>94</v>
      </c>
      <c r="M1222" s="179">
        <v>0</v>
      </c>
      <c r="N1222" s="177"/>
      <c r="O1222" s="177"/>
      <c r="P1222" s="180">
        <v>0</v>
      </c>
    </row>
    <row r="1223" spans="1:16" ht="19.5" hidden="1" customHeight="1">
      <c r="A1223" s="172" t="s">
        <v>1659</v>
      </c>
      <c r="B1223" s="176">
        <v>46060</v>
      </c>
      <c r="C1223" s="172" t="s">
        <v>92</v>
      </c>
      <c r="D1223" s="172" t="s">
        <v>97</v>
      </c>
      <c r="E1223" s="172" t="s">
        <v>56</v>
      </c>
      <c r="F1223" s="172" t="s">
        <v>1213</v>
      </c>
      <c r="G1223" s="172" t="s">
        <v>84</v>
      </c>
      <c r="H1223" s="177">
        <v>1</v>
      </c>
      <c r="I1223" s="178">
        <v>0</v>
      </c>
      <c r="J1223" s="176">
        <v>46055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-56.94</v>
      </c>
    </row>
    <row r="1224" spans="1:16" ht="19.5" hidden="1" customHeight="1">
      <c r="A1224" s="172" t="s">
        <v>1659</v>
      </c>
      <c r="B1224" s="176">
        <v>46060</v>
      </c>
      <c r="C1224" s="172" t="s">
        <v>81</v>
      </c>
      <c r="D1224" s="172" t="s">
        <v>98</v>
      </c>
      <c r="E1224" s="172" t="s">
        <v>56</v>
      </c>
      <c r="F1224" s="172" t="s">
        <v>1213</v>
      </c>
      <c r="G1224" s="172" t="s">
        <v>84</v>
      </c>
      <c r="H1224" s="177">
        <v>1</v>
      </c>
      <c r="I1224" s="178">
        <v>0</v>
      </c>
      <c r="J1224" s="176">
        <v>46055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-15</v>
      </c>
    </row>
    <row r="1225" spans="1:16" ht="19.5" hidden="1" customHeight="1">
      <c r="A1225" s="172" t="s">
        <v>1660</v>
      </c>
      <c r="B1225" s="176">
        <v>46060</v>
      </c>
      <c r="C1225" s="172" t="s">
        <v>92</v>
      </c>
      <c r="D1225" s="172" t="s">
        <v>24</v>
      </c>
      <c r="E1225" s="172" t="s">
        <v>55</v>
      </c>
      <c r="F1225" s="172" t="s">
        <v>1272</v>
      </c>
      <c r="G1225" s="172" t="s">
        <v>84</v>
      </c>
      <c r="H1225" s="177">
        <v>1</v>
      </c>
      <c r="I1225" s="178">
        <v>0</v>
      </c>
      <c r="J1225" s="176">
        <v>46055</v>
      </c>
      <c r="K1225" s="172" t="s">
        <v>93</v>
      </c>
      <c r="L1225" s="172" t="s">
        <v>94</v>
      </c>
      <c r="M1225" s="179">
        <v>0</v>
      </c>
      <c r="N1225" s="177"/>
      <c r="O1225" s="177">
        <v>41</v>
      </c>
      <c r="P1225" s="180">
        <v>-56.94</v>
      </c>
    </row>
    <row r="1226" spans="1:16" ht="19.5" hidden="1" customHeight="1">
      <c r="A1226" s="172" t="s">
        <v>1660</v>
      </c>
      <c r="B1226" s="176">
        <v>46060</v>
      </c>
      <c r="C1226" s="172" t="s">
        <v>81</v>
      </c>
      <c r="D1226" s="172" t="s">
        <v>95</v>
      </c>
      <c r="E1226" s="172" t="s">
        <v>55</v>
      </c>
      <c r="F1226" s="172" t="s">
        <v>1272</v>
      </c>
      <c r="G1226" s="172" t="s">
        <v>84</v>
      </c>
      <c r="H1226" s="177">
        <v>1</v>
      </c>
      <c r="I1226" s="178">
        <v>0</v>
      </c>
      <c r="J1226" s="176">
        <v>46055</v>
      </c>
      <c r="K1226" s="172" t="s">
        <v>93</v>
      </c>
      <c r="L1226" s="172" t="s">
        <v>94</v>
      </c>
      <c r="M1226" s="179">
        <v>0</v>
      </c>
      <c r="N1226" s="177"/>
      <c r="O1226" s="177"/>
      <c r="P1226" s="180">
        <v>-15.66</v>
      </c>
    </row>
    <row r="1227" spans="1:16" ht="19.5" hidden="1" customHeight="1">
      <c r="A1227" s="172" t="s">
        <v>1660</v>
      </c>
      <c r="B1227" s="176">
        <v>46060</v>
      </c>
      <c r="C1227" s="172" t="s">
        <v>92</v>
      </c>
      <c r="D1227" s="172" t="s">
        <v>96</v>
      </c>
      <c r="E1227" s="172" t="s">
        <v>55</v>
      </c>
      <c r="F1227" s="172" t="s">
        <v>1272</v>
      </c>
      <c r="G1227" s="172" t="s">
        <v>84</v>
      </c>
      <c r="H1227" s="177">
        <v>1</v>
      </c>
      <c r="I1227" s="178">
        <v>0</v>
      </c>
      <c r="J1227" s="176">
        <v>46055</v>
      </c>
      <c r="K1227" s="172" t="s">
        <v>93</v>
      </c>
      <c r="L1227" s="172" t="s">
        <v>94</v>
      </c>
      <c r="M1227" s="179">
        <v>0</v>
      </c>
      <c r="N1227" s="177"/>
      <c r="O1227" s="177"/>
      <c r="P1227" s="180">
        <v>0</v>
      </c>
    </row>
    <row r="1228" spans="1:16" ht="19.5" hidden="1" customHeight="1">
      <c r="A1228" s="172" t="s">
        <v>1660</v>
      </c>
      <c r="B1228" s="176">
        <v>46060</v>
      </c>
      <c r="C1228" s="172" t="s">
        <v>92</v>
      </c>
      <c r="D1228" s="172" t="s">
        <v>97</v>
      </c>
      <c r="E1228" s="172" t="s">
        <v>55</v>
      </c>
      <c r="F1228" s="172" t="s">
        <v>1272</v>
      </c>
      <c r="G1228" s="172" t="s">
        <v>84</v>
      </c>
      <c r="H1228" s="177">
        <v>1</v>
      </c>
      <c r="I1228" s="178">
        <v>0</v>
      </c>
      <c r="J1228" s="176">
        <v>46055</v>
      </c>
      <c r="K1228" s="172" t="s">
        <v>93</v>
      </c>
      <c r="L1228" s="172" t="s">
        <v>94</v>
      </c>
      <c r="M1228" s="179">
        <v>0</v>
      </c>
      <c r="N1228" s="177"/>
      <c r="O1228" s="177"/>
      <c r="P1228" s="180">
        <v>-56.94</v>
      </c>
    </row>
    <row r="1229" spans="1:16" ht="19.5" hidden="1" customHeight="1">
      <c r="A1229" s="172" t="s">
        <v>1660</v>
      </c>
      <c r="B1229" s="176">
        <v>46060</v>
      </c>
      <c r="C1229" s="172" t="s">
        <v>81</v>
      </c>
      <c r="D1229" s="172" t="s">
        <v>98</v>
      </c>
      <c r="E1229" s="172" t="s">
        <v>55</v>
      </c>
      <c r="F1229" s="172" t="s">
        <v>1272</v>
      </c>
      <c r="G1229" s="172" t="s">
        <v>84</v>
      </c>
      <c r="H1229" s="177">
        <v>1</v>
      </c>
      <c r="I1229" s="178">
        <v>0</v>
      </c>
      <c r="J1229" s="176">
        <v>46055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-15</v>
      </c>
    </row>
    <row r="1230" spans="1:16" ht="19.5" hidden="1" customHeight="1">
      <c r="A1230" s="172" t="s">
        <v>85</v>
      </c>
      <c r="B1230" s="176">
        <v>46060</v>
      </c>
      <c r="C1230" s="172" t="s">
        <v>109</v>
      </c>
      <c r="D1230" s="172" t="s">
        <v>110</v>
      </c>
      <c r="E1230" s="172" t="s">
        <v>85</v>
      </c>
      <c r="F1230" s="172" t="s">
        <v>85</v>
      </c>
      <c r="G1230" s="172" t="s">
        <v>1661</v>
      </c>
      <c r="H1230" s="177">
        <v>0</v>
      </c>
      <c r="I1230" s="178">
        <v>0</v>
      </c>
      <c r="J1230" s="176">
        <v>46060</v>
      </c>
      <c r="K1230" s="172" t="s">
        <v>85</v>
      </c>
      <c r="L1230" s="172" t="s">
        <v>85</v>
      </c>
      <c r="M1230" s="179">
        <v>0</v>
      </c>
      <c r="N1230" s="177"/>
      <c r="O1230" s="177"/>
      <c r="P1230" s="180">
        <v>-150</v>
      </c>
    </row>
    <row r="1231" spans="1:16" ht="19.5" hidden="1" customHeight="1">
      <c r="A1231" s="172" t="s">
        <v>1662</v>
      </c>
      <c r="B1231" s="176">
        <v>46060</v>
      </c>
      <c r="C1231" s="172" t="s">
        <v>81</v>
      </c>
      <c r="D1231" s="172" t="s">
        <v>82</v>
      </c>
      <c r="E1231" s="172" t="s">
        <v>56</v>
      </c>
      <c r="F1231" s="172" t="s">
        <v>1213</v>
      </c>
      <c r="G1231" s="172" t="s">
        <v>84</v>
      </c>
      <c r="H1231" s="177">
        <v>1</v>
      </c>
      <c r="I1231" s="178">
        <v>0</v>
      </c>
      <c r="J1231" s="176">
        <v>46060</v>
      </c>
      <c r="K1231" s="172" t="s">
        <v>85</v>
      </c>
      <c r="L1231" s="172" t="s">
        <v>85</v>
      </c>
      <c r="M1231" s="179">
        <v>0</v>
      </c>
      <c r="N1231" s="177"/>
      <c r="O1231" s="177"/>
      <c r="P1231" s="180">
        <v>-16.899999999999999</v>
      </c>
    </row>
    <row r="1232" spans="1:16" ht="19.5" hidden="1" customHeight="1">
      <c r="A1232" s="172" t="s">
        <v>1663</v>
      </c>
      <c r="B1232" s="176">
        <v>46060</v>
      </c>
      <c r="C1232" s="172" t="s">
        <v>81</v>
      </c>
      <c r="D1232" s="172" t="s">
        <v>82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0</v>
      </c>
      <c r="J1232" s="176">
        <v>46060</v>
      </c>
      <c r="K1232" s="172" t="s">
        <v>85</v>
      </c>
      <c r="L1232" s="172" t="s">
        <v>85</v>
      </c>
      <c r="M1232" s="179">
        <v>0</v>
      </c>
      <c r="N1232" s="177"/>
      <c r="O1232" s="177"/>
      <c r="P1232" s="180">
        <v>-16.07</v>
      </c>
    </row>
    <row r="1233" spans="1:16" ht="19.5" hidden="1" customHeight="1">
      <c r="A1233" s="172" t="s">
        <v>1664</v>
      </c>
      <c r="B1233" s="176">
        <v>46060</v>
      </c>
      <c r="C1233" s="172" t="s">
        <v>92</v>
      </c>
      <c r="D1233" s="172" t="s">
        <v>24</v>
      </c>
      <c r="E1233" s="172" t="s">
        <v>60</v>
      </c>
      <c r="F1233" s="172" t="s">
        <v>1426</v>
      </c>
      <c r="G1233" s="172" t="s">
        <v>84</v>
      </c>
      <c r="H1233" s="177">
        <v>1</v>
      </c>
      <c r="I1233" s="178">
        <v>2000</v>
      </c>
      <c r="J1233" s="176">
        <v>46056</v>
      </c>
      <c r="K1233" s="172" t="s">
        <v>93</v>
      </c>
      <c r="L1233" s="172" t="s">
        <v>94</v>
      </c>
      <c r="M1233" s="179">
        <v>0.43</v>
      </c>
      <c r="N1233" s="177"/>
      <c r="O1233" s="177">
        <v>41</v>
      </c>
      <c r="P1233" s="180">
        <v>-141.69</v>
      </c>
    </row>
    <row r="1234" spans="1:16" ht="19.5" hidden="1" customHeight="1">
      <c r="A1234" s="172" t="s">
        <v>1664</v>
      </c>
      <c r="B1234" s="176">
        <v>46060</v>
      </c>
      <c r="C1234" s="172" t="s">
        <v>100</v>
      </c>
      <c r="D1234" s="172" t="s">
        <v>101</v>
      </c>
      <c r="E1234" s="172" t="s">
        <v>60</v>
      </c>
      <c r="F1234" s="172" t="s">
        <v>1426</v>
      </c>
      <c r="G1234" s="172" t="s">
        <v>84</v>
      </c>
      <c r="H1234" s="177">
        <v>1</v>
      </c>
      <c r="I1234" s="178">
        <v>2000</v>
      </c>
      <c r="J1234" s="176">
        <v>46056</v>
      </c>
      <c r="K1234" s="172" t="s">
        <v>93</v>
      </c>
      <c r="L1234" s="172" t="s">
        <v>94</v>
      </c>
      <c r="M1234" s="179">
        <v>0</v>
      </c>
      <c r="N1234" s="177"/>
      <c r="O1234" s="177"/>
      <c r="P1234" s="180">
        <v>828.57</v>
      </c>
    </row>
    <row r="1235" spans="1:16" ht="19.5" hidden="1" customHeight="1">
      <c r="A1235" s="172" t="s">
        <v>1664</v>
      </c>
      <c r="B1235" s="176">
        <v>46060</v>
      </c>
      <c r="C1235" s="172" t="s">
        <v>100</v>
      </c>
      <c r="D1235" s="172" t="s">
        <v>102</v>
      </c>
      <c r="E1235" s="172" t="s">
        <v>60</v>
      </c>
      <c r="F1235" s="172" t="s">
        <v>1426</v>
      </c>
      <c r="G1235" s="172" t="s">
        <v>84</v>
      </c>
      <c r="H1235" s="177">
        <v>1</v>
      </c>
      <c r="I1235" s="178">
        <v>2000</v>
      </c>
      <c r="J1235" s="176">
        <v>46056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8.2899999999999991</v>
      </c>
    </row>
    <row r="1236" spans="1:16" ht="19.5" hidden="1" customHeight="1">
      <c r="A1236" s="172" t="s">
        <v>1664</v>
      </c>
      <c r="B1236" s="176">
        <v>46060</v>
      </c>
      <c r="C1236" s="172" t="s">
        <v>100</v>
      </c>
      <c r="D1236" s="172" t="s">
        <v>103</v>
      </c>
      <c r="E1236" s="172" t="s">
        <v>60</v>
      </c>
      <c r="F1236" s="172" t="s">
        <v>1426</v>
      </c>
      <c r="G1236" s="172" t="s">
        <v>84</v>
      </c>
      <c r="H1236" s="177">
        <v>1</v>
      </c>
      <c r="I1236" s="178">
        <v>2000</v>
      </c>
      <c r="J1236" s="176">
        <v>46056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1163.1400000000001</v>
      </c>
    </row>
    <row r="1237" spans="1:16" ht="19.5" hidden="1" customHeight="1">
      <c r="A1237" s="172" t="s">
        <v>1664</v>
      </c>
      <c r="B1237" s="176">
        <v>46060</v>
      </c>
      <c r="C1237" s="172" t="s">
        <v>104</v>
      </c>
      <c r="D1237" s="172" t="s">
        <v>105</v>
      </c>
      <c r="E1237" s="172" t="s">
        <v>60</v>
      </c>
      <c r="F1237" s="172" t="s">
        <v>1426</v>
      </c>
      <c r="G1237" s="172" t="s">
        <v>84</v>
      </c>
      <c r="H1237" s="177">
        <v>1</v>
      </c>
      <c r="I1237" s="178">
        <v>2000</v>
      </c>
      <c r="J1237" s="176">
        <v>46056</v>
      </c>
      <c r="K1237" s="172" t="s">
        <v>93</v>
      </c>
      <c r="L1237" s="172" t="s">
        <v>94</v>
      </c>
      <c r="M1237" s="179">
        <v>0.43</v>
      </c>
      <c r="N1237" s="177"/>
      <c r="O1237" s="177"/>
      <c r="P1237" s="180">
        <v>-860</v>
      </c>
    </row>
    <row r="1238" spans="1:16" ht="19.5" hidden="1" customHeight="1">
      <c r="A1238" s="172" t="s">
        <v>1664</v>
      </c>
      <c r="B1238" s="176">
        <v>46060</v>
      </c>
      <c r="C1238" s="172" t="s">
        <v>81</v>
      </c>
      <c r="D1238" s="172" t="s">
        <v>95</v>
      </c>
      <c r="E1238" s="172" t="s">
        <v>60</v>
      </c>
      <c r="F1238" s="172" t="s">
        <v>1426</v>
      </c>
      <c r="G1238" s="172" t="s">
        <v>84</v>
      </c>
      <c r="H1238" s="177">
        <v>1</v>
      </c>
      <c r="I1238" s="178">
        <v>2000</v>
      </c>
      <c r="J1238" s="176">
        <v>46056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-15.08</v>
      </c>
    </row>
    <row r="1239" spans="1:16" ht="19.5" hidden="1" customHeight="1">
      <c r="A1239" s="172" t="s">
        <v>1665</v>
      </c>
      <c r="B1239" s="176">
        <v>46060</v>
      </c>
      <c r="C1239" s="172" t="s">
        <v>92</v>
      </c>
      <c r="D1239" s="172" t="s">
        <v>24</v>
      </c>
      <c r="E1239" s="172" t="s">
        <v>59</v>
      </c>
      <c r="F1239" s="172" t="s">
        <v>1386</v>
      </c>
      <c r="G1239" s="172" t="s">
        <v>84</v>
      </c>
      <c r="H1239" s="177">
        <v>1</v>
      </c>
      <c r="I1239" s="178">
        <v>2000</v>
      </c>
      <c r="J1239" s="176">
        <v>46058</v>
      </c>
      <c r="K1239" s="172" t="s">
        <v>93</v>
      </c>
      <c r="L1239" s="172" t="s">
        <v>94</v>
      </c>
      <c r="M1239" s="179">
        <v>0.43</v>
      </c>
      <c r="N1239" s="177"/>
      <c r="O1239" s="177">
        <v>39</v>
      </c>
      <c r="P1239" s="180">
        <v>-132.27000000000001</v>
      </c>
    </row>
    <row r="1240" spans="1:16" ht="19.5" hidden="1" customHeight="1">
      <c r="A1240" s="172" t="s">
        <v>1665</v>
      </c>
      <c r="B1240" s="176">
        <v>46060</v>
      </c>
      <c r="C1240" s="172" t="s">
        <v>100</v>
      </c>
      <c r="D1240" s="172" t="s">
        <v>101</v>
      </c>
      <c r="E1240" s="172" t="s">
        <v>59</v>
      </c>
      <c r="F1240" s="172" t="s">
        <v>1386</v>
      </c>
      <c r="G1240" s="172" t="s">
        <v>84</v>
      </c>
      <c r="H1240" s="177">
        <v>1</v>
      </c>
      <c r="I1240" s="178">
        <v>2000</v>
      </c>
      <c r="J1240" s="176">
        <v>46058</v>
      </c>
      <c r="K1240" s="172" t="s">
        <v>93</v>
      </c>
      <c r="L1240" s="172" t="s">
        <v>94</v>
      </c>
      <c r="M1240" s="179">
        <v>0</v>
      </c>
      <c r="N1240" s="177"/>
      <c r="O1240" s="177"/>
      <c r="P1240" s="180">
        <v>829.85</v>
      </c>
    </row>
    <row r="1241" spans="1:16" ht="19.5" hidden="1" customHeight="1">
      <c r="A1241" s="172" t="s">
        <v>1665</v>
      </c>
      <c r="B1241" s="176">
        <v>46060</v>
      </c>
      <c r="C1241" s="172" t="s">
        <v>100</v>
      </c>
      <c r="D1241" s="172" t="s">
        <v>102</v>
      </c>
      <c r="E1241" s="172" t="s">
        <v>59</v>
      </c>
      <c r="F1241" s="172" t="s">
        <v>1386</v>
      </c>
      <c r="G1241" s="172" t="s">
        <v>84</v>
      </c>
      <c r="H1241" s="177">
        <v>1</v>
      </c>
      <c r="I1241" s="178">
        <v>2000</v>
      </c>
      <c r="J1241" s="176">
        <v>46058</v>
      </c>
      <c r="K1241" s="172" t="s">
        <v>93</v>
      </c>
      <c r="L1241" s="172" t="s">
        <v>94</v>
      </c>
      <c r="M1241" s="179">
        <v>0</v>
      </c>
      <c r="N1241" s="177"/>
      <c r="O1241" s="177"/>
      <c r="P1241" s="180">
        <v>8.3000000000000007</v>
      </c>
    </row>
    <row r="1242" spans="1:16" ht="19.5" hidden="1" customHeight="1">
      <c r="A1242" s="172" t="s">
        <v>1665</v>
      </c>
      <c r="B1242" s="176">
        <v>46060</v>
      </c>
      <c r="C1242" s="172" t="s">
        <v>100</v>
      </c>
      <c r="D1242" s="172" t="s">
        <v>103</v>
      </c>
      <c r="E1242" s="172" t="s">
        <v>59</v>
      </c>
      <c r="F1242" s="172" t="s">
        <v>1386</v>
      </c>
      <c r="G1242" s="172" t="s">
        <v>84</v>
      </c>
      <c r="H1242" s="177">
        <v>1</v>
      </c>
      <c r="I1242" s="178">
        <v>2000</v>
      </c>
      <c r="J1242" s="176">
        <v>46058</v>
      </c>
      <c r="K1242" s="172" t="s">
        <v>93</v>
      </c>
      <c r="L1242" s="172" t="s">
        <v>94</v>
      </c>
      <c r="M1242" s="179">
        <v>0</v>
      </c>
      <c r="N1242" s="177"/>
      <c r="O1242" s="177"/>
      <c r="P1242" s="180">
        <v>1161.8499999999999</v>
      </c>
    </row>
    <row r="1243" spans="1:16" ht="19.5" hidden="1" customHeight="1">
      <c r="A1243" s="172" t="s">
        <v>1665</v>
      </c>
      <c r="B1243" s="176">
        <v>46060</v>
      </c>
      <c r="C1243" s="172" t="s">
        <v>104</v>
      </c>
      <c r="D1243" s="172" t="s">
        <v>105</v>
      </c>
      <c r="E1243" s="172" t="s">
        <v>59</v>
      </c>
      <c r="F1243" s="172" t="s">
        <v>1386</v>
      </c>
      <c r="G1243" s="172" t="s">
        <v>84</v>
      </c>
      <c r="H1243" s="177">
        <v>1</v>
      </c>
      <c r="I1243" s="178">
        <v>2000</v>
      </c>
      <c r="J1243" s="176">
        <v>46058</v>
      </c>
      <c r="K1243" s="172" t="s">
        <v>93</v>
      </c>
      <c r="L1243" s="172" t="s">
        <v>94</v>
      </c>
      <c r="M1243" s="179">
        <v>0.43</v>
      </c>
      <c r="N1243" s="177"/>
      <c r="O1243" s="177"/>
      <c r="P1243" s="180">
        <v>-860</v>
      </c>
    </row>
    <row r="1244" spans="1:16" ht="19.5" hidden="1" customHeight="1">
      <c r="A1244" s="172" t="s">
        <v>1665</v>
      </c>
      <c r="B1244" s="176">
        <v>46060</v>
      </c>
      <c r="C1244" s="172" t="s">
        <v>81</v>
      </c>
      <c r="D1244" s="172" t="s">
        <v>95</v>
      </c>
      <c r="E1244" s="172" t="s">
        <v>59</v>
      </c>
      <c r="F1244" s="172" t="s">
        <v>1386</v>
      </c>
      <c r="G1244" s="172" t="s">
        <v>84</v>
      </c>
      <c r="H1244" s="177">
        <v>1</v>
      </c>
      <c r="I1244" s="178">
        <v>2000</v>
      </c>
      <c r="J1244" s="176">
        <v>46058</v>
      </c>
      <c r="K1244" s="172" t="s">
        <v>93</v>
      </c>
      <c r="L1244" s="172" t="s">
        <v>94</v>
      </c>
      <c r="M1244" s="179">
        <v>0.43</v>
      </c>
      <c r="N1244" s="177"/>
      <c r="O1244" s="177"/>
      <c r="P1244" s="180">
        <v>-8.7799999999999994</v>
      </c>
    </row>
    <row r="1245" spans="1:16" ht="19.5" hidden="1" customHeight="1">
      <c r="A1245" s="172" t="s">
        <v>1666</v>
      </c>
      <c r="B1245" s="176">
        <v>46060</v>
      </c>
      <c r="C1245" s="172" t="s">
        <v>92</v>
      </c>
      <c r="D1245" s="172" t="s">
        <v>24</v>
      </c>
      <c r="E1245" s="172" t="s">
        <v>42</v>
      </c>
      <c r="F1245" s="172" t="s">
        <v>89</v>
      </c>
      <c r="G1245" s="172" t="s">
        <v>84</v>
      </c>
      <c r="H1245" s="177">
        <v>1</v>
      </c>
      <c r="I1245" s="178">
        <v>2150</v>
      </c>
      <c r="J1245" s="176">
        <v>46058</v>
      </c>
      <c r="K1245" s="172" t="s">
        <v>93</v>
      </c>
      <c r="L1245" s="172" t="s">
        <v>94</v>
      </c>
      <c r="M1245" s="179">
        <v>0.43</v>
      </c>
      <c r="N1245" s="177"/>
      <c r="O1245" s="177">
        <v>39</v>
      </c>
      <c r="P1245" s="180">
        <v>-120.82</v>
      </c>
    </row>
    <row r="1246" spans="1:16" ht="19.5" hidden="1" customHeight="1">
      <c r="A1246" s="172" t="s">
        <v>1666</v>
      </c>
      <c r="B1246" s="176">
        <v>46060</v>
      </c>
      <c r="C1246" s="172" t="s">
        <v>100</v>
      </c>
      <c r="D1246" s="172" t="s">
        <v>101</v>
      </c>
      <c r="E1246" s="172" t="s">
        <v>42</v>
      </c>
      <c r="F1246" s="172" t="s">
        <v>89</v>
      </c>
      <c r="G1246" s="172" t="s">
        <v>84</v>
      </c>
      <c r="H1246" s="177">
        <v>1</v>
      </c>
      <c r="I1246" s="178">
        <v>2150</v>
      </c>
      <c r="J1246" s="176">
        <v>46058</v>
      </c>
      <c r="K1246" s="172" t="s">
        <v>93</v>
      </c>
      <c r="L1246" s="172" t="s">
        <v>94</v>
      </c>
      <c r="M1246" s="179">
        <v>0</v>
      </c>
      <c r="N1246" s="177"/>
      <c r="O1246" s="177"/>
      <c r="P1246" s="180">
        <v>838.1</v>
      </c>
    </row>
    <row r="1247" spans="1:16" ht="19.5" hidden="1" customHeight="1">
      <c r="A1247" s="172" t="s">
        <v>1666</v>
      </c>
      <c r="B1247" s="176">
        <v>46060</v>
      </c>
      <c r="C1247" s="172" t="s">
        <v>100</v>
      </c>
      <c r="D1247" s="172" t="s">
        <v>102</v>
      </c>
      <c r="E1247" s="172" t="s">
        <v>42</v>
      </c>
      <c r="F1247" s="172" t="s">
        <v>89</v>
      </c>
      <c r="G1247" s="172" t="s">
        <v>84</v>
      </c>
      <c r="H1247" s="177">
        <v>1</v>
      </c>
      <c r="I1247" s="178">
        <v>2150</v>
      </c>
      <c r="J1247" s="176">
        <v>46058</v>
      </c>
      <c r="K1247" s="172" t="s">
        <v>93</v>
      </c>
      <c r="L1247" s="172" t="s">
        <v>94</v>
      </c>
      <c r="M1247" s="179">
        <v>0</v>
      </c>
      <c r="N1247" s="177"/>
      <c r="O1247" s="177"/>
      <c r="P1247" s="180">
        <v>8.3800000000000008</v>
      </c>
    </row>
    <row r="1248" spans="1:16" ht="19.5" hidden="1" customHeight="1">
      <c r="A1248" s="172" t="s">
        <v>1666</v>
      </c>
      <c r="B1248" s="176">
        <v>46060</v>
      </c>
      <c r="C1248" s="172" t="s">
        <v>100</v>
      </c>
      <c r="D1248" s="172" t="s">
        <v>103</v>
      </c>
      <c r="E1248" s="172" t="s">
        <v>42</v>
      </c>
      <c r="F1248" s="172" t="s">
        <v>89</v>
      </c>
      <c r="G1248" s="172" t="s">
        <v>84</v>
      </c>
      <c r="H1248" s="177">
        <v>1</v>
      </c>
      <c r="I1248" s="178">
        <v>2150</v>
      </c>
      <c r="J1248" s="176">
        <v>46058</v>
      </c>
      <c r="K1248" s="172" t="s">
        <v>93</v>
      </c>
      <c r="L1248" s="172" t="s">
        <v>94</v>
      </c>
      <c r="M1248" s="179">
        <v>0</v>
      </c>
      <c r="N1248" s="177"/>
      <c r="O1248" s="177"/>
      <c r="P1248" s="180">
        <v>1303.52</v>
      </c>
    </row>
    <row r="1249" spans="1:16" ht="19.5" hidden="1" customHeight="1">
      <c r="A1249" s="172" t="s">
        <v>1666</v>
      </c>
      <c r="B1249" s="176">
        <v>46060</v>
      </c>
      <c r="C1249" s="172" t="s">
        <v>104</v>
      </c>
      <c r="D1249" s="172" t="s">
        <v>105</v>
      </c>
      <c r="E1249" s="172" t="s">
        <v>42</v>
      </c>
      <c r="F1249" s="172" t="s">
        <v>89</v>
      </c>
      <c r="G1249" s="172" t="s">
        <v>84</v>
      </c>
      <c r="H1249" s="177">
        <v>1</v>
      </c>
      <c r="I1249" s="178">
        <v>2150</v>
      </c>
      <c r="J1249" s="176">
        <v>46058</v>
      </c>
      <c r="K1249" s="172" t="s">
        <v>93</v>
      </c>
      <c r="L1249" s="172" t="s">
        <v>94</v>
      </c>
      <c r="M1249" s="179">
        <v>0.43</v>
      </c>
      <c r="N1249" s="177"/>
      <c r="O1249" s="177"/>
      <c r="P1249" s="180">
        <v>-924.5</v>
      </c>
    </row>
    <row r="1250" spans="1:16" ht="19.5" hidden="1" customHeight="1">
      <c r="A1250" s="172" t="s">
        <v>1666</v>
      </c>
      <c r="B1250" s="176">
        <v>46060</v>
      </c>
      <c r="C1250" s="172" t="s">
        <v>81</v>
      </c>
      <c r="D1250" s="172" t="s">
        <v>95</v>
      </c>
      <c r="E1250" s="172" t="s">
        <v>42</v>
      </c>
      <c r="F1250" s="172" t="s">
        <v>89</v>
      </c>
      <c r="G1250" s="172" t="s">
        <v>84</v>
      </c>
      <c r="H1250" s="177">
        <v>1</v>
      </c>
      <c r="I1250" s="178">
        <v>2150</v>
      </c>
      <c r="J1250" s="176">
        <v>46058</v>
      </c>
      <c r="K1250" s="172" t="s">
        <v>93</v>
      </c>
      <c r="L1250" s="172" t="s">
        <v>94</v>
      </c>
      <c r="M1250" s="179">
        <v>0.43</v>
      </c>
      <c r="N1250" s="177"/>
      <c r="O1250" s="177"/>
      <c r="P1250" s="180">
        <v>-13.87</v>
      </c>
    </row>
    <row r="1251" spans="1:16" ht="19.5" hidden="1" customHeight="1">
      <c r="A1251" s="172" t="s">
        <v>1665</v>
      </c>
      <c r="B1251" s="176">
        <v>46060</v>
      </c>
      <c r="C1251" s="172" t="s">
        <v>81</v>
      </c>
      <c r="D1251" s="172" t="s">
        <v>82</v>
      </c>
      <c r="E1251" s="172" t="s">
        <v>59</v>
      </c>
      <c r="F1251" s="172" t="s">
        <v>1386</v>
      </c>
      <c r="G1251" s="172" t="s">
        <v>84</v>
      </c>
      <c r="H1251" s="177">
        <v>1</v>
      </c>
      <c r="I1251" s="178">
        <v>0</v>
      </c>
      <c r="J1251" s="176">
        <v>46058</v>
      </c>
      <c r="K1251" s="172" t="s">
        <v>85</v>
      </c>
      <c r="L1251" s="172" t="s">
        <v>85</v>
      </c>
      <c r="M1251" s="179">
        <v>0</v>
      </c>
      <c r="N1251" s="177"/>
      <c r="O1251" s="177"/>
      <c r="P1251" s="180">
        <v>-15.77</v>
      </c>
    </row>
    <row r="1252" spans="1:16" ht="19.5" hidden="1" customHeight="1">
      <c r="A1252" s="172" t="s">
        <v>1666</v>
      </c>
      <c r="B1252" s="176">
        <v>46060</v>
      </c>
      <c r="C1252" s="172" t="s">
        <v>81</v>
      </c>
      <c r="D1252" s="172" t="s">
        <v>82</v>
      </c>
      <c r="E1252" s="172" t="s">
        <v>42</v>
      </c>
      <c r="F1252" s="172" t="s">
        <v>89</v>
      </c>
      <c r="G1252" s="172" t="s">
        <v>84</v>
      </c>
      <c r="H1252" s="177">
        <v>1</v>
      </c>
      <c r="I1252" s="178">
        <v>0</v>
      </c>
      <c r="J1252" s="176">
        <v>46058</v>
      </c>
      <c r="K1252" s="172" t="s">
        <v>85</v>
      </c>
      <c r="L1252" s="172" t="s">
        <v>85</v>
      </c>
      <c r="M1252" s="179">
        <v>0</v>
      </c>
      <c r="N1252" s="177"/>
      <c r="O1252" s="177"/>
      <c r="P1252" s="180">
        <v>-15.92</v>
      </c>
    </row>
    <row r="1253" spans="1:16" ht="19.5" hidden="1" customHeight="1">
      <c r="A1253" s="172" t="s">
        <v>1667</v>
      </c>
      <c r="B1253" s="176">
        <v>46060</v>
      </c>
      <c r="C1253" s="172" t="s">
        <v>92</v>
      </c>
      <c r="D1253" s="172" t="s">
        <v>24</v>
      </c>
      <c r="E1253" s="172" t="s">
        <v>56</v>
      </c>
      <c r="F1253" s="172" t="s">
        <v>1213</v>
      </c>
      <c r="G1253" s="172" t="s">
        <v>84</v>
      </c>
      <c r="H1253" s="177">
        <v>1</v>
      </c>
      <c r="I1253" s="178">
        <v>2000</v>
      </c>
      <c r="J1253" s="176">
        <v>46057</v>
      </c>
      <c r="K1253" s="172" t="s">
        <v>93</v>
      </c>
      <c r="L1253" s="172" t="s">
        <v>94</v>
      </c>
      <c r="M1253" s="179">
        <v>0.43</v>
      </c>
      <c r="N1253" s="177"/>
      <c r="O1253" s="177">
        <v>40</v>
      </c>
      <c r="P1253" s="180">
        <v>-136.97999999999999</v>
      </c>
    </row>
    <row r="1254" spans="1:16" ht="19.5" hidden="1" customHeight="1">
      <c r="A1254" s="172" t="s">
        <v>1667</v>
      </c>
      <c r="B1254" s="176">
        <v>46060</v>
      </c>
      <c r="C1254" s="172" t="s">
        <v>100</v>
      </c>
      <c r="D1254" s="172" t="s">
        <v>101</v>
      </c>
      <c r="E1254" s="172" t="s">
        <v>56</v>
      </c>
      <c r="F1254" s="172" t="s">
        <v>1213</v>
      </c>
      <c r="G1254" s="172" t="s">
        <v>84</v>
      </c>
      <c r="H1254" s="177">
        <v>1</v>
      </c>
      <c r="I1254" s="178">
        <v>2000</v>
      </c>
      <c r="J1254" s="176">
        <v>46057</v>
      </c>
      <c r="K1254" s="172" t="s">
        <v>93</v>
      </c>
      <c r="L1254" s="172" t="s">
        <v>94</v>
      </c>
      <c r="M1254" s="179">
        <v>0</v>
      </c>
      <c r="N1254" s="177"/>
      <c r="O1254" s="177"/>
      <c r="P1254" s="180">
        <v>912.8</v>
      </c>
    </row>
    <row r="1255" spans="1:16" ht="19.5" hidden="1" customHeight="1">
      <c r="A1255" s="172" t="s">
        <v>1667</v>
      </c>
      <c r="B1255" s="176">
        <v>46060</v>
      </c>
      <c r="C1255" s="172" t="s">
        <v>100</v>
      </c>
      <c r="D1255" s="172" t="s">
        <v>102</v>
      </c>
      <c r="E1255" s="172" t="s">
        <v>56</v>
      </c>
      <c r="F1255" s="172" t="s">
        <v>1213</v>
      </c>
      <c r="G1255" s="172" t="s">
        <v>84</v>
      </c>
      <c r="H1255" s="177">
        <v>1</v>
      </c>
      <c r="I1255" s="178">
        <v>2000</v>
      </c>
      <c r="J1255" s="176">
        <v>46057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9.1300000000000008</v>
      </c>
    </row>
    <row r="1256" spans="1:16" ht="19.5" hidden="1" customHeight="1">
      <c r="A1256" s="172" t="s">
        <v>1667</v>
      </c>
      <c r="B1256" s="176">
        <v>46060</v>
      </c>
      <c r="C1256" s="172" t="s">
        <v>100</v>
      </c>
      <c r="D1256" s="172" t="s">
        <v>103</v>
      </c>
      <c r="E1256" s="172" t="s">
        <v>56</v>
      </c>
      <c r="F1256" s="172" t="s">
        <v>1213</v>
      </c>
      <c r="G1256" s="172" t="s">
        <v>84</v>
      </c>
      <c r="H1256" s="177">
        <v>1</v>
      </c>
      <c r="I1256" s="178">
        <v>2000</v>
      </c>
      <c r="J1256" s="176">
        <v>46057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1078.07</v>
      </c>
    </row>
    <row r="1257" spans="1:16" ht="19.5" hidden="1" customHeight="1">
      <c r="A1257" s="172" t="s">
        <v>1667</v>
      </c>
      <c r="B1257" s="176">
        <v>46060</v>
      </c>
      <c r="C1257" s="172" t="s">
        <v>104</v>
      </c>
      <c r="D1257" s="172" t="s">
        <v>105</v>
      </c>
      <c r="E1257" s="172" t="s">
        <v>56</v>
      </c>
      <c r="F1257" s="172" t="s">
        <v>1213</v>
      </c>
      <c r="G1257" s="172" t="s">
        <v>84</v>
      </c>
      <c r="H1257" s="177">
        <v>1</v>
      </c>
      <c r="I1257" s="178">
        <v>2000</v>
      </c>
      <c r="J1257" s="176">
        <v>46057</v>
      </c>
      <c r="K1257" s="172" t="s">
        <v>93</v>
      </c>
      <c r="L1257" s="172" t="s">
        <v>94</v>
      </c>
      <c r="M1257" s="179">
        <v>0.43</v>
      </c>
      <c r="N1257" s="177"/>
      <c r="O1257" s="177"/>
      <c r="P1257" s="180">
        <v>-860</v>
      </c>
    </row>
    <row r="1258" spans="1:16" ht="19.5" hidden="1" customHeight="1">
      <c r="A1258" s="172" t="s">
        <v>1667</v>
      </c>
      <c r="B1258" s="176">
        <v>46060</v>
      </c>
      <c r="C1258" s="172" t="s">
        <v>81</v>
      </c>
      <c r="D1258" s="172" t="s">
        <v>95</v>
      </c>
      <c r="E1258" s="172" t="s">
        <v>56</v>
      </c>
      <c r="F1258" s="172" t="s">
        <v>1213</v>
      </c>
      <c r="G1258" s="172" t="s">
        <v>84</v>
      </c>
      <c r="H1258" s="177">
        <v>1</v>
      </c>
      <c r="I1258" s="178">
        <v>2000</v>
      </c>
      <c r="J1258" s="176">
        <v>46057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-13.54</v>
      </c>
    </row>
    <row r="1259" spans="1:16" ht="19.5" hidden="1" customHeight="1">
      <c r="A1259" s="172" t="s">
        <v>1668</v>
      </c>
      <c r="B1259" s="176">
        <v>46060</v>
      </c>
      <c r="C1259" s="172" t="s">
        <v>92</v>
      </c>
      <c r="D1259" s="172" t="s">
        <v>24</v>
      </c>
      <c r="E1259" s="172" t="s">
        <v>59</v>
      </c>
      <c r="F1259" s="172" t="s">
        <v>1386</v>
      </c>
      <c r="G1259" s="172" t="s">
        <v>84</v>
      </c>
      <c r="H1259" s="177">
        <v>1</v>
      </c>
      <c r="I1259" s="178">
        <v>2000</v>
      </c>
      <c r="J1259" s="176">
        <v>46058</v>
      </c>
      <c r="K1259" s="172" t="s">
        <v>93</v>
      </c>
      <c r="L1259" s="172" t="s">
        <v>94</v>
      </c>
      <c r="M1259" s="179">
        <v>0.43</v>
      </c>
      <c r="N1259" s="177"/>
      <c r="O1259" s="177">
        <v>39</v>
      </c>
      <c r="P1259" s="180">
        <v>-132.27000000000001</v>
      </c>
    </row>
    <row r="1260" spans="1:16" ht="19.5" hidden="1" customHeight="1">
      <c r="A1260" s="172" t="s">
        <v>1668</v>
      </c>
      <c r="B1260" s="176">
        <v>46060</v>
      </c>
      <c r="C1260" s="172" t="s">
        <v>100</v>
      </c>
      <c r="D1260" s="172" t="s">
        <v>101</v>
      </c>
      <c r="E1260" s="172" t="s">
        <v>59</v>
      </c>
      <c r="F1260" s="172" t="s">
        <v>1386</v>
      </c>
      <c r="G1260" s="172" t="s">
        <v>84</v>
      </c>
      <c r="H1260" s="177">
        <v>1</v>
      </c>
      <c r="I1260" s="178">
        <v>2000</v>
      </c>
      <c r="J1260" s="176">
        <v>46058</v>
      </c>
      <c r="K1260" s="172" t="s">
        <v>93</v>
      </c>
      <c r="L1260" s="172" t="s">
        <v>94</v>
      </c>
      <c r="M1260" s="179">
        <v>0</v>
      </c>
      <c r="N1260" s="177"/>
      <c r="O1260" s="177"/>
      <c r="P1260" s="180">
        <v>960</v>
      </c>
    </row>
    <row r="1261" spans="1:16" ht="19.5" hidden="1" customHeight="1">
      <c r="A1261" s="172" t="s">
        <v>1668</v>
      </c>
      <c r="B1261" s="176">
        <v>46060</v>
      </c>
      <c r="C1261" s="172" t="s">
        <v>100</v>
      </c>
      <c r="D1261" s="172" t="s">
        <v>102</v>
      </c>
      <c r="E1261" s="172" t="s">
        <v>59</v>
      </c>
      <c r="F1261" s="172" t="s">
        <v>1386</v>
      </c>
      <c r="G1261" s="172" t="s">
        <v>84</v>
      </c>
      <c r="H1261" s="177">
        <v>1</v>
      </c>
      <c r="I1261" s="178">
        <v>2000</v>
      </c>
      <c r="J1261" s="176">
        <v>46058</v>
      </c>
      <c r="K1261" s="172" t="s">
        <v>93</v>
      </c>
      <c r="L1261" s="172" t="s">
        <v>94</v>
      </c>
      <c r="M1261" s="179">
        <v>0</v>
      </c>
      <c r="N1261" s="177"/>
      <c r="O1261" s="177"/>
      <c r="P1261" s="180">
        <v>9.6</v>
      </c>
    </row>
    <row r="1262" spans="1:16" ht="19.5" hidden="1" customHeight="1">
      <c r="A1262" s="172" t="s">
        <v>1668</v>
      </c>
      <c r="B1262" s="176">
        <v>46060</v>
      </c>
      <c r="C1262" s="172" t="s">
        <v>100</v>
      </c>
      <c r="D1262" s="172" t="s">
        <v>103</v>
      </c>
      <c r="E1262" s="172" t="s">
        <v>59</v>
      </c>
      <c r="F1262" s="172" t="s">
        <v>1386</v>
      </c>
      <c r="G1262" s="172" t="s">
        <v>84</v>
      </c>
      <c r="H1262" s="177">
        <v>1</v>
      </c>
      <c r="I1262" s="178">
        <v>2000</v>
      </c>
      <c r="J1262" s="176">
        <v>46058</v>
      </c>
      <c r="K1262" s="172" t="s">
        <v>93</v>
      </c>
      <c r="L1262" s="172" t="s">
        <v>94</v>
      </c>
      <c r="M1262" s="179">
        <v>0</v>
      </c>
      <c r="N1262" s="177"/>
      <c r="O1262" s="177"/>
      <c r="P1262" s="180">
        <v>1030.4000000000001</v>
      </c>
    </row>
    <row r="1263" spans="1:16" ht="19.5" hidden="1" customHeight="1">
      <c r="A1263" s="172" t="s">
        <v>1668</v>
      </c>
      <c r="B1263" s="176">
        <v>46060</v>
      </c>
      <c r="C1263" s="172" t="s">
        <v>104</v>
      </c>
      <c r="D1263" s="172" t="s">
        <v>105</v>
      </c>
      <c r="E1263" s="172" t="s">
        <v>59</v>
      </c>
      <c r="F1263" s="172" t="s">
        <v>1386</v>
      </c>
      <c r="G1263" s="172" t="s">
        <v>84</v>
      </c>
      <c r="H1263" s="177">
        <v>1</v>
      </c>
      <c r="I1263" s="178">
        <v>2000</v>
      </c>
      <c r="J1263" s="176">
        <v>46058</v>
      </c>
      <c r="K1263" s="172" t="s">
        <v>93</v>
      </c>
      <c r="L1263" s="172" t="s">
        <v>94</v>
      </c>
      <c r="M1263" s="179">
        <v>0.43</v>
      </c>
      <c r="N1263" s="177"/>
      <c r="O1263" s="177"/>
      <c r="P1263" s="180">
        <v>-860</v>
      </c>
    </row>
    <row r="1264" spans="1:16" ht="19.5" hidden="1" customHeight="1">
      <c r="A1264" s="172" t="s">
        <v>1668</v>
      </c>
      <c r="B1264" s="176">
        <v>46060</v>
      </c>
      <c r="C1264" s="172" t="s">
        <v>81</v>
      </c>
      <c r="D1264" s="172" t="s">
        <v>95</v>
      </c>
      <c r="E1264" s="172" t="s">
        <v>59</v>
      </c>
      <c r="F1264" s="172" t="s">
        <v>1386</v>
      </c>
      <c r="G1264" s="172" t="s">
        <v>84</v>
      </c>
      <c r="H1264" s="177">
        <v>1</v>
      </c>
      <c r="I1264" s="178">
        <v>2000</v>
      </c>
      <c r="J1264" s="176">
        <v>46058</v>
      </c>
      <c r="K1264" s="172" t="s">
        <v>93</v>
      </c>
      <c r="L1264" s="172" t="s">
        <v>94</v>
      </c>
      <c r="M1264" s="179">
        <v>0.43</v>
      </c>
      <c r="N1264" s="177"/>
      <c r="O1264" s="177"/>
      <c r="P1264" s="180">
        <v>-9.7899999999999991</v>
      </c>
    </row>
    <row r="1265" spans="1:16" ht="19.5" hidden="1" customHeight="1">
      <c r="A1265" s="172" t="s">
        <v>1669</v>
      </c>
      <c r="B1265" s="176">
        <v>46060</v>
      </c>
      <c r="C1265" s="172" t="s">
        <v>92</v>
      </c>
      <c r="D1265" s="172" t="s">
        <v>24</v>
      </c>
      <c r="E1265" s="172" t="s">
        <v>52</v>
      </c>
      <c r="F1265" s="172" t="s">
        <v>90</v>
      </c>
      <c r="G1265" s="172" t="s">
        <v>84</v>
      </c>
      <c r="H1265" s="177">
        <v>1</v>
      </c>
      <c r="I1265" s="178">
        <v>1710</v>
      </c>
      <c r="J1265" s="176">
        <v>46048</v>
      </c>
      <c r="K1265" s="172" t="s">
        <v>93</v>
      </c>
      <c r="L1265" s="172" t="s">
        <v>94</v>
      </c>
      <c r="M1265" s="179">
        <v>0.43</v>
      </c>
      <c r="N1265" s="177"/>
      <c r="O1265" s="177">
        <v>44</v>
      </c>
      <c r="P1265" s="180">
        <v>-145.15</v>
      </c>
    </row>
    <row r="1266" spans="1:16" ht="19.5" hidden="1" customHeight="1">
      <c r="A1266" s="172" t="s">
        <v>1669</v>
      </c>
      <c r="B1266" s="176">
        <v>46060</v>
      </c>
      <c r="C1266" s="172" t="s">
        <v>100</v>
      </c>
      <c r="D1266" s="172" t="s">
        <v>101</v>
      </c>
      <c r="E1266" s="172" t="s">
        <v>52</v>
      </c>
      <c r="F1266" s="172" t="s">
        <v>90</v>
      </c>
      <c r="G1266" s="172" t="s">
        <v>84</v>
      </c>
      <c r="H1266" s="177">
        <v>1</v>
      </c>
      <c r="I1266" s="178">
        <v>1710</v>
      </c>
      <c r="J1266" s="176">
        <v>46048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596.19000000000005</v>
      </c>
    </row>
    <row r="1267" spans="1:16" ht="19.5" hidden="1" customHeight="1">
      <c r="A1267" s="172" t="s">
        <v>1669</v>
      </c>
      <c r="B1267" s="176">
        <v>46060</v>
      </c>
      <c r="C1267" s="172" t="s">
        <v>100</v>
      </c>
      <c r="D1267" s="172" t="s">
        <v>102</v>
      </c>
      <c r="E1267" s="172" t="s">
        <v>52</v>
      </c>
      <c r="F1267" s="172" t="s">
        <v>90</v>
      </c>
      <c r="G1267" s="172" t="s">
        <v>84</v>
      </c>
      <c r="H1267" s="177">
        <v>1</v>
      </c>
      <c r="I1267" s="178">
        <v>1710</v>
      </c>
      <c r="J1267" s="176">
        <v>46048</v>
      </c>
      <c r="K1267" s="172" t="s">
        <v>93</v>
      </c>
      <c r="L1267" s="172" t="s">
        <v>94</v>
      </c>
      <c r="M1267" s="179">
        <v>0</v>
      </c>
      <c r="N1267" s="177"/>
      <c r="O1267" s="177"/>
      <c r="P1267" s="180">
        <v>5.96</v>
      </c>
    </row>
    <row r="1268" spans="1:16" ht="19.5" hidden="1" customHeight="1">
      <c r="A1268" s="172" t="s">
        <v>1669</v>
      </c>
      <c r="B1268" s="176">
        <v>46060</v>
      </c>
      <c r="C1268" s="172" t="s">
        <v>100</v>
      </c>
      <c r="D1268" s="172" t="s">
        <v>103</v>
      </c>
      <c r="E1268" s="172" t="s">
        <v>52</v>
      </c>
      <c r="F1268" s="172" t="s">
        <v>90</v>
      </c>
      <c r="G1268" s="172" t="s">
        <v>84</v>
      </c>
      <c r="H1268" s="177">
        <v>1</v>
      </c>
      <c r="I1268" s="178">
        <v>1710</v>
      </c>
      <c r="J1268" s="176">
        <v>46048</v>
      </c>
      <c r="K1268" s="172" t="s">
        <v>93</v>
      </c>
      <c r="L1268" s="172" t="s">
        <v>94</v>
      </c>
      <c r="M1268" s="179">
        <v>0</v>
      </c>
      <c r="N1268" s="177"/>
      <c r="O1268" s="177"/>
      <c r="P1268" s="180">
        <v>1107.8499999999999</v>
      </c>
    </row>
    <row r="1269" spans="1:16" ht="19.5" hidden="1" customHeight="1">
      <c r="A1269" s="172" t="s">
        <v>1669</v>
      </c>
      <c r="B1269" s="176">
        <v>46060</v>
      </c>
      <c r="C1269" s="172" t="s">
        <v>104</v>
      </c>
      <c r="D1269" s="172" t="s">
        <v>105</v>
      </c>
      <c r="E1269" s="172" t="s">
        <v>52</v>
      </c>
      <c r="F1269" s="172" t="s">
        <v>90</v>
      </c>
      <c r="G1269" s="172" t="s">
        <v>84</v>
      </c>
      <c r="H1269" s="177">
        <v>1</v>
      </c>
      <c r="I1269" s="178">
        <v>1710</v>
      </c>
      <c r="J1269" s="176">
        <v>46048</v>
      </c>
      <c r="K1269" s="172" t="s">
        <v>93</v>
      </c>
      <c r="L1269" s="172" t="s">
        <v>94</v>
      </c>
      <c r="M1269" s="179">
        <v>0.43</v>
      </c>
      <c r="N1269" s="177"/>
      <c r="O1269" s="177"/>
      <c r="P1269" s="180">
        <v>-735.3</v>
      </c>
    </row>
    <row r="1270" spans="1:16" ht="19.5" hidden="1" customHeight="1">
      <c r="A1270" s="172" t="s">
        <v>1669</v>
      </c>
      <c r="B1270" s="176">
        <v>46060</v>
      </c>
      <c r="C1270" s="172" t="s">
        <v>81</v>
      </c>
      <c r="D1270" s="172" t="s">
        <v>95</v>
      </c>
      <c r="E1270" s="172" t="s">
        <v>52</v>
      </c>
      <c r="F1270" s="172" t="s">
        <v>90</v>
      </c>
      <c r="G1270" s="172" t="s">
        <v>84</v>
      </c>
      <c r="H1270" s="177">
        <v>1</v>
      </c>
      <c r="I1270" s="178">
        <v>1710</v>
      </c>
      <c r="J1270" s="176">
        <v>46048</v>
      </c>
      <c r="K1270" s="172" t="s">
        <v>93</v>
      </c>
      <c r="L1270" s="172" t="s">
        <v>94</v>
      </c>
      <c r="M1270" s="179">
        <v>0.43</v>
      </c>
      <c r="N1270" s="177"/>
      <c r="O1270" s="177"/>
      <c r="P1270" s="180">
        <v>-21.58</v>
      </c>
    </row>
    <row r="1271" spans="1:16" ht="19.5" hidden="1" customHeight="1">
      <c r="A1271" s="172" t="s">
        <v>1670</v>
      </c>
      <c r="B1271" s="176">
        <v>46060</v>
      </c>
      <c r="C1271" s="172" t="s">
        <v>92</v>
      </c>
      <c r="D1271" s="172" t="s">
        <v>24</v>
      </c>
      <c r="E1271" s="172" t="s">
        <v>59</v>
      </c>
      <c r="F1271" s="172" t="s">
        <v>1386</v>
      </c>
      <c r="G1271" s="172" t="s">
        <v>84</v>
      </c>
      <c r="H1271" s="177">
        <v>1</v>
      </c>
      <c r="I1271" s="178">
        <v>2000</v>
      </c>
      <c r="J1271" s="176">
        <v>46058</v>
      </c>
      <c r="K1271" s="172" t="s">
        <v>93</v>
      </c>
      <c r="L1271" s="172" t="s">
        <v>94</v>
      </c>
      <c r="M1271" s="179">
        <v>0.43</v>
      </c>
      <c r="N1271" s="177"/>
      <c r="O1271" s="177">
        <v>39</v>
      </c>
      <c r="P1271" s="180">
        <v>-132.27000000000001</v>
      </c>
    </row>
    <row r="1272" spans="1:16" ht="19.5" hidden="1" customHeight="1">
      <c r="A1272" s="172" t="s">
        <v>1670</v>
      </c>
      <c r="B1272" s="176">
        <v>46060</v>
      </c>
      <c r="C1272" s="172" t="s">
        <v>100</v>
      </c>
      <c r="D1272" s="172" t="s">
        <v>101</v>
      </c>
      <c r="E1272" s="172" t="s">
        <v>59</v>
      </c>
      <c r="F1272" s="172" t="s">
        <v>1386</v>
      </c>
      <c r="G1272" s="172" t="s">
        <v>84</v>
      </c>
      <c r="H1272" s="177">
        <v>1</v>
      </c>
      <c r="I1272" s="178">
        <v>2000</v>
      </c>
      <c r="J1272" s="176">
        <v>46058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996.21</v>
      </c>
    </row>
    <row r="1273" spans="1:16" ht="19.5" hidden="1" customHeight="1">
      <c r="A1273" s="172" t="s">
        <v>1670</v>
      </c>
      <c r="B1273" s="176">
        <v>46060</v>
      </c>
      <c r="C1273" s="172" t="s">
        <v>100</v>
      </c>
      <c r="D1273" s="172" t="s">
        <v>102</v>
      </c>
      <c r="E1273" s="172" t="s">
        <v>59</v>
      </c>
      <c r="F1273" s="172" t="s">
        <v>1386</v>
      </c>
      <c r="G1273" s="172" t="s">
        <v>84</v>
      </c>
      <c r="H1273" s="177">
        <v>1</v>
      </c>
      <c r="I1273" s="178">
        <v>2000</v>
      </c>
      <c r="J1273" s="176">
        <v>46058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0</v>
      </c>
    </row>
    <row r="1274" spans="1:16" ht="19.5" hidden="1" customHeight="1">
      <c r="A1274" s="172" t="s">
        <v>1670</v>
      </c>
      <c r="B1274" s="176">
        <v>46060</v>
      </c>
      <c r="C1274" s="172" t="s">
        <v>100</v>
      </c>
      <c r="D1274" s="172" t="s">
        <v>103</v>
      </c>
      <c r="E1274" s="172" t="s">
        <v>59</v>
      </c>
      <c r="F1274" s="172" t="s">
        <v>1386</v>
      </c>
      <c r="G1274" s="172" t="s">
        <v>84</v>
      </c>
      <c r="H1274" s="177">
        <v>1</v>
      </c>
      <c r="I1274" s="178">
        <v>2000</v>
      </c>
      <c r="J1274" s="176">
        <v>46058</v>
      </c>
      <c r="K1274" s="172" t="s">
        <v>93</v>
      </c>
      <c r="L1274" s="172" t="s">
        <v>94</v>
      </c>
      <c r="M1274" s="179">
        <v>0</v>
      </c>
      <c r="N1274" s="177"/>
      <c r="O1274" s="177"/>
      <c r="P1274" s="180">
        <v>1003.79</v>
      </c>
    </row>
    <row r="1275" spans="1:16" ht="19.5" hidden="1" customHeight="1">
      <c r="A1275" s="172" t="s">
        <v>1670</v>
      </c>
      <c r="B1275" s="176">
        <v>46060</v>
      </c>
      <c r="C1275" s="172" t="s">
        <v>104</v>
      </c>
      <c r="D1275" s="172" t="s">
        <v>105</v>
      </c>
      <c r="E1275" s="172" t="s">
        <v>59</v>
      </c>
      <c r="F1275" s="172" t="s">
        <v>1386</v>
      </c>
      <c r="G1275" s="172" t="s">
        <v>84</v>
      </c>
      <c r="H1275" s="177">
        <v>1</v>
      </c>
      <c r="I1275" s="178">
        <v>2000</v>
      </c>
      <c r="J1275" s="176">
        <v>46058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-860</v>
      </c>
    </row>
    <row r="1276" spans="1:16" ht="19.5" hidden="1" customHeight="1">
      <c r="A1276" s="172" t="s">
        <v>1670</v>
      </c>
      <c r="B1276" s="176">
        <v>46060</v>
      </c>
      <c r="C1276" s="172" t="s">
        <v>81</v>
      </c>
      <c r="D1276" s="172" t="s">
        <v>95</v>
      </c>
      <c r="E1276" s="172" t="s">
        <v>59</v>
      </c>
      <c r="F1276" s="172" t="s">
        <v>1386</v>
      </c>
      <c r="G1276" s="172" t="s">
        <v>84</v>
      </c>
      <c r="H1276" s="177">
        <v>1</v>
      </c>
      <c r="I1276" s="178">
        <v>2000</v>
      </c>
      <c r="J1276" s="176">
        <v>46058</v>
      </c>
      <c r="K1276" s="172" t="s">
        <v>93</v>
      </c>
      <c r="L1276" s="172" t="s">
        <v>94</v>
      </c>
      <c r="M1276" s="179">
        <v>0.43</v>
      </c>
      <c r="N1276" s="177"/>
      <c r="O1276" s="177"/>
      <c r="P1276" s="180">
        <v>-11.22</v>
      </c>
    </row>
    <row r="1277" spans="1:16" ht="19.5" hidden="1" customHeight="1">
      <c r="A1277" s="172" t="s">
        <v>1671</v>
      </c>
      <c r="B1277" s="176">
        <v>46060</v>
      </c>
      <c r="C1277" s="172" t="s">
        <v>81</v>
      </c>
      <c r="D1277" s="172" t="s">
        <v>82</v>
      </c>
      <c r="E1277" s="172" t="s">
        <v>56</v>
      </c>
      <c r="F1277" s="172" t="s">
        <v>1213</v>
      </c>
      <c r="G1277" s="172" t="s">
        <v>84</v>
      </c>
      <c r="H1277" s="177">
        <v>1</v>
      </c>
      <c r="I1277" s="178">
        <v>0</v>
      </c>
      <c r="J1277" s="176">
        <v>46060</v>
      </c>
      <c r="K1277" s="172" t="s">
        <v>85</v>
      </c>
      <c r="L1277" s="172" t="s">
        <v>85</v>
      </c>
      <c r="M1277" s="179">
        <v>0</v>
      </c>
      <c r="N1277" s="177"/>
      <c r="O1277" s="177"/>
      <c r="P1277" s="180">
        <v>-15.73</v>
      </c>
    </row>
    <row r="1278" spans="1:16" ht="19.5" hidden="1" customHeight="1">
      <c r="A1278" s="172" t="s">
        <v>1670</v>
      </c>
      <c r="B1278" s="176">
        <v>46060</v>
      </c>
      <c r="C1278" s="172" t="s">
        <v>81</v>
      </c>
      <c r="D1278" s="172" t="s">
        <v>82</v>
      </c>
      <c r="E1278" s="172" t="s">
        <v>59</v>
      </c>
      <c r="F1278" s="172" t="s">
        <v>1386</v>
      </c>
      <c r="G1278" s="172" t="s">
        <v>84</v>
      </c>
      <c r="H1278" s="177">
        <v>1</v>
      </c>
      <c r="I1278" s="178">
        <v>0</v>
      </c>
      <c r="J1278" s="176">
        <v>46058</v>
      </c>
      <c r="K1278" s="172" t="s">
        <v>85</v>
      </c>
      <c r="L1278" s="172" t="s">
        <v>85</v>
      </c>
      <c r="M1278" s="179">
        <v>0</v>
      </c>
      <c r="N1278" s="177"/>
      <c r="O1278" s="177"/>
      <c r="P1278" s="180">
        <v>-9.36</v>
      </c>
    </row>
    <row r="1279" spans="1:16" ht="19.5" hidden="1" customHeight="1">
      <c r="A1279" s="172" t="s">
        <v>1672</v>
      </c>
      <c r="B1279" s="176">
        <v>46060</v>
      </c>
      <c r="C1279" s="172" t="s">
        <v>92</v>
      </c>
      <c r="D1279" s="172" t="s">
        <v>24</v>
      </c>
      <c r="E1279" s="172" t="s">
        <v>52</v>
      </c>
      <c r="F1279" s="172" t="s">
        <v>90</v>
      </c>
      <c r="G1279" s="172" t="s">
        <v>84</v>
      </c>
      <c r="H1279" s="177">
        <v>1</v>
      </c>
      <c r="I1279" s="178">
        <v>2150</v>
      </c>
      <c r="J1279" s="176">
        <v>46056</v>
      </c>
      <c r="K1279" s="172" t="s">
        <v>93</v>
      </c>
      <c r="L1279" s="172" t="s">
        <v>94</v>
      </c>
      <c r="M1279" s="179">
        <v>0.43</v>
      </c>
      <c r="N1279" s="177"/>
      <c r="O1279" s="177">
        <v>41</v>
      </c>
      <c r="P1279" s="180">
        <v>-145.74</v>
      </c>
    </row>
    <row r="1280" spans="1:16" ht="19.5" hidden="1" customHeight="1">
      <c r="A1280" s="172" t="s">
        <v>1672</v>
      </c>
      <c r="B1280" s="176">
        <v>46060</v>
      </c>
      <c r="C1280" s="172" t="s">
        <v>100</v>
      </c>
      <c r="D1280" s="172" t="s">
        <v>101</v>
      </c>
      <c r="E1280" s="172" t="s">
        <v>52</v>
      </c>
      <c r="F1280" s="172" t="s">
        <v>90</v>
      </c>
      <c r="G1280" s="172" t="s">
        <v>84</v>
      </c>
      <c r="H1280" s="177">
        <v>1</v>
      </c>
      <c r="I1280" s="178">
        <v>2150</v>
      </c>
      <c r="J1280" s="176">
        <v>46056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834.29</v>
      </c>
    </row>
    <row r="1281" spans="1:16" ht="19.5" hidden="1" customHeight="1">
      <c r="A1281" s="172" t="s">
        <v>1672</v>
      </c>
      <c r="B1281" s="176">
        <v>46060</v>
      </c>
      <c r="C1281" s="172" t="s">
        <v>100</v>
      </c>
      <c r="D1281" s="172" t="s">
        <v>102</v>
      </c>
      <c r="E1281" s="172" t="s">
        <v>52</v>
      </c>
      <c r="F1281" s="172" t="s">
        <v>90</v>
      </c>
      <c r="G1281" s="172" t="s">
        <v>84</v>
      </c>
      <c r="H1281" s="177">
        <v>1</v>
      </c>
      <c r="I1281" s="178">
        <v>2150</v>
      </c>
      <c r="J1281" s="176">
        <v>46056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8.34</v>
      </c>
    </row>
    <row r="1282" spans="1:16" ht="19.5" hidden="1" customHeight="1">
      <c r="A1282" s="172" t="s">
        <v>1672</v>
      </c>
      <c r="B1282" s="176">
        <v>46060</v>
      </c>
      <c r="C1282" s="172" t="s">
        <v>100</v>
      </c>
      <c r="D1282" s="172" t="s">
        <v>103</v>
      </c>
      <c r="E1282" s="172" t="s">
        <v>52</v>
      </c>
      <c r="F1282" s="172" t="s">
        <v>90</v>
      </c>
      <c r="G1282" s="172" t="s">
        <v>84</v>
      </c>
      <c r="H1282" s="177">
        <v>1</v>
      </c>
      <c r="I1282" s="178">
        <v>2150</v>
      </c>
      <c r="J1282" s="176">
        <v>46056</v>
      </c>
      <c r="K1282" s="172" t="s">
        <v>93</v>
      </c>
      <c r="L1282" s="172" t="s">
        <v>94</v>
      </c>
      <c r="M1282" s="179">
        <v>0</v>
      </c>
      <c r="N1282" s="177"/>
      <c r="O1282" s="177"/>
      <c r="P1282" s="180">
        <v>1307.3699999999999</v>
      </c>
    </row>
    <row r="1283" spans="1:16" ht="19.5" hidden="1" customHeight="1">
      <c r="A1283" s="172" t="s">
        <v>1672</v>
      </c>
      <c r="B1283" s="176">
        <v>46060</v>
      </c>
      <c r="C1283" s="172" t="s">
        <v>104</v>
      </c>
      <c r="D1283" s="172" t="s">
        <v>105</v>
      </c>
      <c r="E1283" s="172" t="s">
        <v>52</v>
      </c>
      <c r="F1283" s="172" t="s">
        <v>90</v>
      </c>
      <c r="G1283" s="172" t="s">
        <v>84</v>
      </c>
      <c r="H1283" s="177">
        <v>1</v>
      </c>
      <c r="I1283" s="178">
        <v>2150</v>
      </c>
      <c r="J1283" s="176">
        <v>46056</v>
      </c>
      <c r="K1283" s="172" t="s">
        <v>93</v>
      </c>
      <c r="L1283" s="172" t="s">
        <v>94</v>
      </c>
      <c r="M1283" s="179">
        <v>0.43</v>
      </c>
      <c r="N1283" s="177"/>
      <c r="O1283" s="177"/>
      <c r="P1283" s="180">
        <v>-924.5</v>
      </c>
    </row>
    <row r="1284" spans="1:16" ht="19.5" hidden="1" customHeight="1">
      <c r="A1284" s="172" t="s">
        <v>1672</v>
      </c>
      <c r="B1284" s="176">
        <v>46060</v>
      </c>
      <c r="C1284" s="172" t="s">
        <v>81</v>
      </c>
      <c r="D1284" s="172" t="s">
        <v>95</v>
      </c>
      <c r="E1284" s="172" t="s">
        <v>52</v>
      </c>
      <c r="F1284" s="172" t="s">
        <v>90</v>
      </c>
      <c r="G1284" s="172" t="s">
        <v>84</v>
      </c>
      <c r="H1284" s="177">
        <v>1</v>
      </c>
      <c r="I1284" s="178">
        <v>2150</v>
      </c>
      <c r="J1284" s="176">
        <v>46056</v>
      </c>
      <c r="K1284" s="172" t="s">
        <v>93</v>
      </c>
      <c r="L1284" s="172" t="s">
        <v>94</v>
      </c>
      <c r="M1284" s="179">
        <v>0.43</v>
      </c>
      <c r="N1284" s="177"/>
      <c r="O1284" s="177"/>
      <c r="P1284" s="180">
        <v>-11.59</v>
      </c>
    </row>
    <row r="1285" spans="1:16" ht="19.5" hidden="1" customHeight="1">
      <c r="A1285" s="172" t="s">
        <v>1673</v>
      </c>
      <c r="B1285" s="176">
        <v>46060</v>
      </c>
      <c r="C1285" s="172" t="s">
        <v>92</v>
      </c>
      <c r="D1285" s="172" t="s">
        <v>24</v>
      </c>
      <c r="E1285" s="172" t="s">
        <v>39</v>
      </c>
      <c r="F1285" s="172" t="s">
        <v>117</v>
      </c>
      <c r="G1285" s="172" t="s">
        <v>84</v>
      </c>
      <c r="H1285" s="177">
        <v>1</v>
      </c>
      <c r="I1285" s="178">
        <v>0</v>
      </c>
      <c r="J1285" s="176">
        <v>46055</v>
      </c>
      <c r="K1285" s="172" t="s">
        <v>93</v>
      </c>
      <c r="L1285" s="172" t="s">
        <v>94</v>
      </c>
      <c r="M1285" s="179">
        <v>0</v>
      </c>
      <c r="N1285" s="177"/>
      <c r="O1285" s="177">
        <v>41</v>
      </c>
      <c r="P1285" s="180">
        <v>-46.77</v>
      </c>
    </row>
    <row r="1286" spans="1:16" ht="19.5" hidden="1" customHeight="1">
      <c r="A1286" s="172" t="s">
        <v>1673</v>
      </c>
      <c r="B1286" s="176">
        <v>46060</v>
      </c>
      <c r="C1286" s="172" t="s">
        <v>81</v>
      </c>
      <c r="D1286" s="172" t="s">
        <v>95</v>
      </c>
      <c r="E1286" s="172" t="s">
        <v>39</v>
      </c>
      <c r="F1286" s="172" t="s">
        <v>117</v>
      </c>
      <c r="G1286" s="172" t="s">
        <v>84</v>
      </c>
      <c r="H1286" s="177">
        <v>1</v>
      </c>
      <c r="I1286" s="178">
        <v>0</v>
      </c>
      <c r="J1286" s="176">
        <v>46055</v>
      </c>
      <c r="K1286" s="172" t="s">
        <v>93</v>
      </c>
      <c r="L1286" s="172" t="s">
        <v>94</v>
      </c>
      <c r="M1286" s="179">
        <v>0</v>
      </c>
      <c r="N1286" s="177"/>
      <c r="O1286" s="177"/>
      <c r="P1286" s="180">
        <v>-12.17</v>
      </c>
    </row>
    <row r="1287" spans="1:16" ht="19.5" hidden="1" customHeight="1">
      <c r="A1287" s="172" t="s">
        <v>1673</v>
      </c>
      <c r="B1287" s="176">
        <v>46060</v>
      </c>
      <c r="C1287" s="172" t="s">
        <v>92</v>
      </c>
      <c r="D1287" s="172" t="s">
        <v>96</v>
      </c>
      <c r="E1287" s="172" t="s">
        <v>39</v>
      </c>
      <c r="F1287" s="172" t="s">
        <v>117</v>
      </c>
      <c r="G1287" s="172" t="s">
        <v>84</v>
      </c>
      <c r="H1287" s="177">
        <v>1</v>
      </c>
      <c r="I1287" s="178">
        <v>0</v>
      </c>
      <c r="J1287" s="176">
        <v>46055</v>
      </c>
      <c r="K1287" s="172" t="s">
        <v>93</v>
      </c>
      <c r="L1287" s="172" t="s">
        <v>94</v>
      </c>
      <c r="M1287" s="179">
        <v>0</v>
      </c>
      <c r="N1287" s="177"/>
      <c r="O1287" s="177"/>
      <c r="P1287" s="180">
        <v>0</v>
      </c>
    </row>
    <row r="1288" spans="1:16" ht="19.5" hidden="1" customHeight="1">
      <c r="A1288" s="172" t="s">
        <v>1673</v>
      </c>
      <c r="B1288" s="176">
        <v>46060</v>
      </c>
      <c r="C1288" s="172" t="s">
        <v>92</v>
      </c>
      <c r="D1288" s="172" t="s">
        <v>97</v>
      </c>
      <c r="E1288" s="172" t="s">
        <v>39</v>
      </c>
      <c r="F1288" s="172" t="s">
        <v>117</v>
      </c>
      <c r="G1288" s="172" t="s">
        <v>84</v>
      </c>
      <c r="H1288" s="177">
        <v>1</v>
      </c>
      <c r="I1288" s="178">
        <v>0</v>
      </c>
      <c r="J1288" s="176">
        <v>46055</v>
      </c>
      <c r="K1288" s="172" t="s">
        <v>93</v>
      </c>
      <c r="L1288" s="172" t="s">
        <v>94</v>
      </c>
      <c r="M1288" s="179">
        <v>0</v>
      </c>
      <c r="N1288" s="177"/>
      <c r="O1288" s="177"/>
      <c r="P1288" s="180">
        <v>-46.77</v>
      </c>
    </row>
    <row r="1289" spans="1:16" ht="19.5" hidden="1" customHeight="1">
      <c r="A1289" s="172" t="s">
        <v>1673</v>
      </c>
      <c r="B1289" s="176">
        <v>46060</v>
      </c>
      <c r="C1289" s="172" t="s">
        <v>81</v>
      </c>
      <c r="D1289" s="172" t="s">
        <v>98</v>
      </c>
      <c r="E1289" s="172" t="s">
        <v>39</v>
      </c>
      <c r="F1289" s="172" t="s">
        <v>117</v>
      </c>
      <c r="G1289" s="172" t="s">
        <v>84</v>
      </c>
      <c r="H1289" s="177">
        <v>1</v>
      </c>
      <c r="I1289" s="178">
        <v>0</v>
      </c>
      <c r="J1289" s="176">
        <v>46055</v>
      </c>
      <c r="K1289" s="172" t="s">
        <v>93</v>
      </c>
      <c r="L1289" s="172" t="s">
        <v>94</v>
      </c>
      <c r="M1289" s="179">
        <v>0</v>
      </c>
      <c r="N1289" s="177"/>
      <c r="O1289" s="177"/>
      <c r="P1289" s="180">
        <v>-15</v>
      </c>
    </row>
    <row r="1290" spans="1:16" ht="19.5" hidden="1" customHeight="1">
      <c r="A1290" s="172" t="s">
        <v>1672</v>
      </c>
      <c r="B1290" s="176">
        <v>46060</v>
      </c>
      <c r="C1290" s="172" t="s">
        <v>81</v>
      </c>
      <c r="D1290" s="172" t="s">
        <v>82</v>
      </c>
      <c r="E1290" s="172" t="s">
        <v>52</v>
      </c>
      <c r="F1290" s="172" t="s">
        <v>90</v>
      </c>
      <c r="G1290" s="172" t="s">
        <v>84</v>
      </c>
      <c r="H1290" s="177">
        <v>1</v>
      </c>
      <c r="I1290" s="178">
        <v>0</v>
      </c>
      <c r="J1290" s="176">
        <v>46056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-15.85</v>
      </c>
    </row>
    <row r="1291" spans="1:16" ht="19.5" hidden="1" customHeight="1">
      <c r="A1291" s="172" t="s">
        <v>1674</v>
      </c>
      <c r="B1291" s="176">
        <v>46060</v>
      </c>
      <c r="C1291" s="172" t="s">
        <v>92</v>
      </c>
      <c r="D1291" s="172" t="s">
        <v>24</v>
      </c>
      <c r="E1291" s="172" t="s">
        <v>43</v>
      </c>
      <c r="F1291" s="172" t="s">
        <v>125</v>
      </c>
      <c r="G1291" s="172" t="s">
        <v>84</v>
      </c>
      <c r="H1291" s="177">
        <v>1</v>
      </c>
      <c r="I1291" s="178">
        <v>2150</v>
      </c>
      <c r="J1291" s="176">
        <v>46059</v>
      </c>
      <c r="K1291" s="172" t="s">
        <v>93</v>
      </c>
      <c r="L1291" s="172" t="s">
        <v>94</v>
      </c>
      <c r="M1291" s="179">
        <v>0.43</v>
      </c>
      <c r="N1291" s="177"/>
      <c r="O1291" s="177">
        <v>39</v>
      </c>
      <c r="P1291" s="180">
        <v>-120.82</v>
      </c>
    </row>
    <row r="1292" spans="1:16" ht="19.5" hidden="1" customHeight="1">
      <c r="A1292" s="172" t="s">
        <v>1674</v>
      </c>
      <c r="B1292" s="176">
        <v>46060</v>
      </c>
      <c r="C1292" s="172" t="s">
        <v>100</v>
      </c>
      <c r="D1292" s="172" t="s">
        <v>101</v>
      </c>
      <c r="E1292" s="172" t="s">
        <v>43</v>
      </c>
      <c r="F1292" s="172" t="s">
        <v>125</v>
      </c>
      <c r="G1292" s="172" t="s">
        <v>84</v>
      </c>
      <c r="H1292" s="177">
        <v>1</v>
      </c>
      <c r="I1292" s="178">
        <v>2150</v>
      </c>
      <c r="J1292" s="176">
        <v>46059</v>
      </c>
      <c r="K1292" s="172" t="s">
        <v>93</v>
      </c>
      <c r="L1292" s="172" t="s">
        <v>94</v>
      </c>
      <c r="M1292" s="179">
        <v>0</v>
      </c>
      <c r="N1292" s="177"/>
      <c r="O1292" s="177"/>
      <c r="P1292" s="180">
        <v>845.71</v>
      </c>
    </row>
    <row r="1293" spans="1:16" ht="19.5" hidden="1" customHeight="1">
      <c r="A1293" s="172" t="s">
        <v>1674</v>
      </c>
      <c r="B1293" s="176">
        <v>46060</v>
      </c>
      <c r="C1293" s="172" t="s">
        <v>100</v>
      </c>
      <c r="D1293" s="172" t="s">
        <v>102</v>
      </c>
      <c r="E1293" s="172" t="s">
        <v>43</v>
      </c>
      <c r="F1293" s="172" t="s">
        <v>125</v>
      </c>
      <c r="G1293" s="172" t="s">
        <v>84</v>
      </c>
      <c r="H1293" s="177">
        <v>1</v>
      </c>
      <c r="I1293" s="178">
        <v>2150</v>
      </c>
      <c r="J1293" s="176">
        <v>46059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8.4600000000000009</v>
      </c>
    </row>
    <row r="1294" spans="1:16" ht="19.5" hidden="1" customHeight="1">
      <c r="A1294" s="172" t="s">
        <v>1674</v>
      </c>
      <c r="B1294" s="176">
        <v>46060</v>
      </c>
      <c r="C1294" s="172" t="s">
        <v>100</v>
      </c>
      <c r="D1294" s="172" t="s">
        <v>103</v>
      </c>
      <c r="E1294" s="172" t="s">
        <v>43</v>
      </c>
      <c r="F1294" s="172" t="s">
        <v>125</v>
      </c>
      <c r="G1294" s="172" t="s">
        <v>84</v>
      </c>
      <c r="H1294" s="177">
        <v>1</v>
      </c>
      <c r="I1294" s="178">
        <v>2150</v>
      </c>
      <c r="J1294" s="176">
        <v>46059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1295.83</v>
      </c>
    </row>
    <row r="1295" spans="1:16" ht="19.5" hidden="1" customHeight="1">
      <c r="A1295" s="172" t="s">
        <v>1674</v>
      </c>
      <c r="B1295" s="176">
        <v>46060</v>
      </c>
      <c r="C1295" s="172" t="s">
        <v>104</v>
      </c>
      <c r="D1295" s="172" t="s">
        <v>105</v>
      </c>
      <c r="E1295" s="172" t="s">
        <v>43</v>
      </c>
      <c r="F1295" s="172" t="s">
        <v>125</v>
      </c>
      <c r="G1295" s="172" t="s">
        <v>84</v>
      </c>
      <c r="H1295" s="177">
        <v>1</v>
      </c>
      <c r="I1295" s="178">
        <v>2150</v>
      </c>
      <c r="J1295" s="176">
        <v>46059</v>
      </c>
      <c r="K1295" s="172" t="s">
        <v>93</v>
      </c>
      <c r="L1295" s="172" t="s">
        <v>94</v>
      </c>
      <c r="M1295" s="179">
        <v>0.43</v>
      </c>
      <c r="N1295" s="177"/>
      <c r="O1295" s="177"/>
      <c r="P1295" s="180">
        <v>-924.5</v>
      </c>
    </row>
    <row r="1296" spans="1:16" ht="19.5" hidden="1" customHeight="1">
      <c r="A1296" s="172" t="s">
        <v>1674</v>
      </c>
      <c r="B1296" s="176">
        <v>46060</v>
      </c>
      <c r="C1296" s="172" t="s">
        <v>81</v>
      </c>
      <c r="D1296" s="172" t="s">
        <v>95</v>
      </c>
      <c r="E1296" s="172" t="s">
        <v>43</v>
      </c>
      <c r="F1296" s="172" t="s">
        <v>125</v>
      </c>
      <c r="G1296" s="172" t="s">
        <v>84</v>
      </c>
      <c r="H1296" s="177">
        <v>1</v>
      </c>
      <c r="I1296" s="178">
        <v>2150</v>
      </c>
      <c r="J1296" s="176">
        <v>46059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-9.9700000000000006</v>
      </c>
    </row>
    <row r="1297" spans="1:16" ht="19.5" hidden="1" customHeight="1">
      <c r="A1297" s="172" t="s">
        <v>1674</v>
      </c>
      <c r="B1297" s="176">
        <v>46060</v>
      </c>
      <c r="C1297" s="172" t="s">
        <v>81</v>
      </c>
      <c r="D1297" s="172" t="s">
        <v>82</v>
      </c>
      <c r="E1297" s="172" t="s">
        <v>43</v>
      </c>
      <c r="F1297" s="172" t="s">
        <v>125</v>
      </c>
      <c r="G1297" s="172" t="s">
        <v>84</v>
      </c>
      <c r="H1297" s="177">
        <v>1</v>
      </c>
      <c r="I1297" s="178">
        <v>0</v>
      </c>
      <c r="J1297" s="176">
        <v>46059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-16.07</v>
      </c>
    </row>
    <row r="1298" spans="1:16" ht="19.5" hidden="1" customHeight="1">
      <c r="A1298" s="172" t="s">
        <v>1529</v>
      </c>
      <c r="B1298" s="176">
        <v>46060</v>
      </c>
      <c r="C1298" s="172" t="s">
        <v>92</v>
      </c>
      <c r="D1298" s="172" t="s">
        <v>272</v>
      </c>
      <c r="E1298" s="172" t="s">
        <v>59</v>
      </c>
      <c r="F1298" s="172" t="s">
        <v>1386</v>
      </c>
      <c r="G1298" s="172" t="s">
        <v>84</v>
      </c>
      <c r="H1298" s="177">
        <v>1</v>
      </c>
      <c r="I1298" s="178">
        <v>0</v>
      </c>
      <c r="J1298" s="176">
        <v>46056</v>
      </c>
      <c r="K1298" s="172" t="s">
        <v>93</v>
      </c>
      <c r="L1298" s="172" t="s">
        <v>94</v>
      </c>
      <c r="M1298" s="179">
        <v>0</v>
      </c>
      <c r="N1298" s="177"/>
      <c r="O1298" s="177"/>
      <c r="P1298" s="180">
        <v>0</v>
      </c>
    </row>
    <row r="1299" spans="1:16" ht="19.5" hidden="1" customHeight="1">
      <c r="A1299" s="172" t="s">
        <v>1529</v>
      </c>
      <c r="B1299" s="176">
        <v>46060</v>
      </c>
      <c r="C1299" s="172" t="s">
        <v>92</v>
      </c>
      <c r="D1299" s="172" t="s">
        <v>97</v>
      </c>
      <c r="E1299" s="172" t="s">
        <v>59</v>
      </c>
      <c r="F1299" s="172" t="s">
        <v>1386</v>
      </c>
      <c r="G1299" s="172" t="s">
        <v>84</v>
      </c>
      <c r="H1299" s="177">
        <v>1</v>
      </c>
      <c r="I1299" s="178">
        <v>0</v>
      </c>
      <c r="J1299" s="176">
        <v>46056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-56.94</v>
      </c>
    </row>
    <row r="1300" spans="1:16" ht="19.5" hidden="1" customHeight="1">
      <c r="A1300" s="172" t="s">
        <v>1529</v>
      </c>
      <c r="B1300" s="176">
        <v>46060</v>
      </c>
      <c r="C1300" s="172" t="s">
        <v>81</v>
      </c>
      <c r="D1300" s="172" t="s">
        <v>98</v>
      </c>
      <c r="E1300" s="172" t="s">
        <v>59</v>
      </c>
      <c r="F1300" s="172" t="s">
        <v>1386</v>
      </c>
      <c r="G1300" s="172" t="s">
        <v>84</v>
      </c>
      <c r="H1300" s="177">
        <v>1</v>
      </c>
      <c r="I1300" s="178">
        <v>0</v>
      </c>
      <c r="J1300" s="176">
        <v>46056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-15</v>
      </c>
    </row>
    <row r="1301" spans="1:16" ht="19.5" hidden="1" customHeight="1">
      <c r="A1301" s="172" t="s">
        <v>1675</v>
      </c>
      <c r="B1301" s="176">
        <v>46060</v>
      </c>
      <c r="C1301" s="172" t="s">
        <v>81</v>
      </c>
      <c r="D1301" s="172" t="s">
        <v>82</v>
      </c>
      <c r="E1301" s="172" t="s">
        <v>40</v>
      </c>
      <c r="F1301" s="172" t="s">
        <v>197</v>
      </c>
      <c r="G1301" s="172" t="s">
        <v>84</v>
      </c>
      <c r="H1301" s="177">
        <v>1</v>
      </c>
      <c r="I1301" s="178">
        <v>0</v>
      </c>
      <c r="J1301" s="176">
        <v>46060</v>
      </c>
      <c r="K1301" s="172" t="s">
        <v>85</v>
      </c>
      <c r="L1301" s="172" t="s">
        <v>85</v>
      </c>
      <c r="M1301" s="179">
        <v>0</v>
      </c>
      <c r="N1301" s="177"/>
      <c r="O1301" s="177"/>
      <c r="P1301" s="180">
        <v>-18.75</v>
      </c>
    </row>
    <row r="1302" spans="1:16" ht="19.5" hidden="1" customHeight="1">
      <c r="A1302" s="172" t="s">
        <v>1676</v>
      </c>
      <c r="B1302" s="176">
        <v>46060</v>
      </c>
      <c r="C1302" s="172" t="s">
        <v>92</v>
      </c>
      <c r="D1302" s="172" t="s">
        <v>24</v>
      </c>
      <c r="E1302" s="172" t="s">
        <v>53</v>
      </c>
      <c r="F1302" s="172" t="s">
        <v>120</v>
      </c>
      <c r="G1302" s="172" t="s">
        <v>84</v>
      </c>
      <c r="H1302" s="177">
        <v>1</v>
      </c>
      <c r="I1302" s="178">
        <v>2150</v>
      </c>
      <c r="J1302" s="176">
        <v>46059</v>
      </c>
      <c r="K1302" s="172" t="s">
        <v>93</v>
      </c>
      <c r="L1302" s="172" t="s">
        <v>94</v>
      </c>
      <c r="M1302" s="179">
        <v>0.43</v>
      </c>
      <c r="N1302" s="177"/>
      <c r="O1302" s="177">
        <v>39</v>
      </c>
      <c r="P1302" s="180">
        <v>-135.87</v>
      </c>
    </row>
    <row r="1303" spans="1:16" ht="19.5" hidden="1" customHeight="1">
      <c r="A1303" s="172" t="s">
        <v>1676</v>
      </c>
      <c r="B1303" s="176">
        <v>46060</v>
      </c>
      <c r="C1303" s="172" t="s">
        <v>100</v>
      </c>
      <c r="D1303" s="172" t="s">
        <v>101</v>
      </c>
      <c r="E1303" s="172" t="s">
        <v>53</v>
      </c>
      <c r="F1303" s="172" t="s">
        <v>120</v>
      </c>
      <c r="G1303" s="172" t="s">
        <v>84</v>
      </c>
      <c r="H1303" s="177">
        <v>1</v>
      </c>
      <c r="I1303" s="178">
        <v>2150</v>
      </c>
      <c r="J1303" s="176">
        <v>46059</v>
      </c>
      <c r="K1303" s="172" t="s">
        <v>93</v>
      </c>
      <c r="L1303" s="172" t="s">
        <v>94</v>
      </c>
      <c r="M1303" s="179">
        <v>0</v>
      </c>
      <c r="N1303" s="177"/>
      <c r="O1303" s="177"/>
      <c r="P1303" s="180">
        <v>748.57</v>
      </c>
    </row>
    <row r="1304" spans="1:16" ht="19.5" hidden="1" customHeight="1">
      <c r="A1304" s="172" t="s">
        <v>1676</v>
      </c>
      <c r="B1304" s="176">
        <v>46060</v>
      </c>
      <c r="C1304" s="172" t="s">
        <v>100</v>
      </c>
      <c r="D1304" s="172" t="s">
        <v>102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2150</v>
      </c>
      <c r="J1304" s="176">
        <v>46059</v>
      </c>
      <c r="K1304" s="172" t="s">
        <v>93</v>
      </c>
      <c r="L1304" s="172" t="s">
        <v>94</v>
      </c>
      <c r="M1304" s="179">
        <v>0</v>
      </c>
      <c r="N1304" s="177"/>
      <c r="O1304" s="177"/>
      <c r="P1304" s="180">
        <v>7.49</v>
      </c>
    </row>
    <row r="1305" spans="1:16" ht="19.5" hidden="1" customHeight="1">
      <c r="A1305" s="172" t="s">
        <v>1676</v>
      </c>
      <c r="B1305" s="176">
        <v>46060</v>
      </c>
      <c r="C1305" s="172" t="s">
        <v>100</v>
      </c>
      <c r="D1305" s="172" t="s">
        <v>103</v>
      </c>
      <c r="E1305" s="172" t="s">
        <v>53</v>
      </c>
      <c r="F1305" s="172" t="s">
        <v>120</v>
      </c>
      <c r="G1305" s="172" t="s">
        <v>84</v>
      </c>
      <c r="H1305" s="177">
        <v>1</v>
      </c>
      <c r="I1305" s="178">
        <v>2150</v>
      </c>
      <c r="J1305" s="176">
        <v>46059</v>
      </c>
      <c r="K1305" s="172" t="s">
        <v>93</v>
      </c>
      <c r="L1305" s="172" t="s">
        <v>94</v>
      </c>
      <c r="M1305" s="179">
        <v>0</v>
      </c>
      <c r="N1305" s="177"/>
      <c r="O1305" s="177"/>
      <c r="P1305" s="180">
        <v>1393.94</v>
      </c>
    </row>
    <row r="1306" spans="1:16" ht="19.5" hidden="1" customHeight="1">
      <c r="A1306" s="172" t="s">
        <v>1676</v>
      </c>
      <c r="B1306" s="176">
        <v>46060</v>
      </c>
      <c r="C1306" s="172" t="s">
        <v>104</v>
      </c>
      <c r="D1306" s="172" t="s">
        <v>105</v>
      </c>
      <c r="E1306" s="172" t="s">
        <v>53</v>
      </c>
      <c r="F1306" s="172" t="s">
        <v>120</v>
      </c>
      <c r="G1306" s="172" t="s">
        <v>84</v>
      </c>
      <c r="H1306" s="177">
        <v>1</v>
      </c>
      <c r="I1306" s="178">
        <v>2150</v>
      </c>
      <c r="J1306" s="176">
        <v>46059</v>
      </c>
      <c r="K1306" s="172" t="s">
        <v>93</v>
      </c>
      <c r="L1306" s="172" t="s">
        <v>94</v>
      </c>
      <c r="M1306" s="179">
        <v>0.43</v>
      </c>
      <c r="N1306" s="177"/>
      <c r="O1306" s="177"/>
      <c r="P1306" s="180">
        <v>-924.5</v>
      </c>
    </row>
    <row r="1307" spans="1:16" ht="19.5" hidden="1" customHeight="1">
      <c r="A1307" s="172" t="s">
        <v>1676</v>
      </c>
      <c r="B1307" s="176">
        <v>46060</v>
      </c>
      <c r="C1307" s="172" t="s">
        <v>81</v>
      </c>
      <c r="D1307" s="172" t="s">
        <v>95</v>
      </c>
      <c r="E1307" s="172" t="s">
        <v>53</v>
      </c>
      <c r="F1307" s="172" t="s">
        <v>120</v>
      </c>
      <c r="G1307" s="172" t="s">
        <v>84</v>
      </c>
      <c r="H1307" s="177">
        <v>1</v>
      </c>
      <c r="I1307" s="178">
        <v>2150</v>
      </c>
      <c r="J1307" s="176">
        <v>46059</v>
      </c>
      <c r="K1307" s="172" t="s">
        <v>93</v>
      </c>
      <c r="L1307" s="172" t="s">
        <v>94</v>
      </c>
      <c r="M1307" s="179">
        <v>0.43</v>
      </c>
      <c r="N1307" s="177"/>
      <c r="O1307" s="177"/>
      <c r="P1307" s="180">
        <v>-13.56</v>
      </c>
    </row>
    <row r="1308" spans="1:16" ht="19.5" hidden="1" customHeight="1">
      <c r="A1308" s="172" t="s">
        <v>1508</v>
      </c>
      <c r="B1308" s="176">
        <v>46060</v>
      </c>
      <c r="C1308" s="172" t="s">
        <v>81</v>
      </c>
      <c r="D1308" s="172" t="s">
        <v>82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46057</v>
      </c>
      <c r="K1308" s="172" t="s">
        <v>85</v>
      </c>
      <c r="L1308" s="172" t="s">
        <v>85</v>
      </c>
      <c r="M1308" s="179">
        <v>0</v>
      </c>
      <c r="N1308" s="177"/>
      <c r="O1308" s="177"/>
      <c r="P1308" s="180">
        <v>16.2</v>
      </c>
    </row>
    <row r="1309" spans="1:16" ht="19.5" hidden="1" customHeight="1">
      <c r="A1309" s="172" t="s">
        <v>1579</v>
      </c>
      <c r="B1309" s="176">
        <v>46060</v>
      </c>
      <c r="C1309" s="172" t="s">
        <v>92</v>
      </c>
      <c r="D1309" s="172" t="s">
        <v>272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46057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0</v>
      </c>
    </row>
    <row r="1310" spans="1:16" ht="19.5" hidden="1" customHeight="1">
      <c r="A1310" s="172" t="s">
        <v>1579</v>
      </c>
      <c r="B1310" s="176">
        <v>46060</v>
      </c>
      <c r="C1310" s="172" t="s">
        <v>92</v>
      </c>
      <c r="D1310" s="172" t="s">
        <v>97</v>
      </c>
      <c r="E1310" s="172" t="s">
        <v>42</v>
      </c>
      <c r="F1310" s="172" t="s">
        <v>89</v>
      </c>
      <c r="G1310" s="172" t="s">
        <v>84</v>
      </c>
      <c r="H1310" s="177">
        <v>1</v>
      </c>
      <c r="I1310" s="178">
        <v>0</v>
      </c>
      <c r="J1310" s="176">
        <v>46057</v>
      </c>
      <c r="K1310" s="172" t="s">
        <v>93</v>
      </c>
      <c r="L1310" s="172" t="s">
        <v>94</v>
      </c>
      <c r="M1310" s="179">
        <v>0</v>
      </c>
      <c r="N1310" s="177"/>
      <c r="O1310" s="177"/>
      <c r="P1310" s="180">
        <v>-46.77</v>
      </c>
    </row>
    <row r="1311" spans="1:16" ht="19.5" hidden="1" customHeight="1">
      <c r="A1311" s="172" t="s">
        <v>1579</v>
      </c>
      <c r="B1311" s="176">
        <v>46060</v>
      </c>
      <c r="C1311" s="172" t="s">
        <v>81</v>
      </c>
      <c r="D1311" s="172" t="s">
        <v>98</v>
      </c>
      <c r="E1311" s="172" t="s">
        <v>42</v>
      </c>
      <c r="F1311" s="172" t="s">
        <v>89</v>
      </c>
      <c r="G1311" s="172" t="s">
        <v>84</v>
      </c>
      <c r="H1311" s="177">
        <v>1</v>
      </c>
      <c r="I1311" s="178">
        <v>0</v>
      </c>
      <c r="J1311" s="176">
        <v>46057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-15</v>
      </c>
    </row>
    <row r="1312" spans="1:16" ht="19.5" hidden="1" customHeight="1">
      <c r="A1312" s="172" t="s">
        <v>1677</v>
      </c>
      <c r="B1312" s="176">
        <v>46060</v>
      </c>
      <c r="C1312" s="172" t="s">
        <v>92</v>
      </c>
      <c r="D1312" s="172" t="s">
        <v>24</v>
      </c>
      <c r="E1312" s="172" t="s">
        <v>52</v>
      </c>
      <c r="F1312" s="172" t="s">
        <v>90</v>
      </c>
      <c r="G1312" s="172" t="s">
        <v>84</v>
      </c>
      <c r="H1312" s="177">
        <v>1</v>
      </c>
      <c r="I1312" s="178">
        <v>0</v>
      </c>
      <c r="J1312" s="176">
        <v>46056</v>
      </c>
      <c r="K1312" s="172" t="s">
        <v>93</v>
      </c>
      <c r="L1312" s="172" t="s">
        <v>94</v>
      </c>
      <c r="M1312" s="179">
        <v>0</v>
      </c>
      <c r="N1312" s="177"/>
      <c r="O1312" s="177">
        <v>41</v>
      </c>
      <c r="P1312" s="180">
        <v>-56.94</v>
      </c>
    </row>
    <row r="1313" spans="1:16" ht="19.5" hidden="1" customHeight="1">
      <c r="A1313" s="172" t="s">
        <v>1677</v>
      </c>
      <c r="B1313" s="176">
        <v>46060</v>
      </c>
      <c r="C1313" s="172" t="s">
        <v>81</v>
      </c>
      <c r="D1313" s="172" t="s">
        <v>95</v>
      </c>
      <c r="E1313" s="172" t="s">
        <v>52</v>
      </c>
      <c r="F1313" s="172" t="s">
        <v>90</v>
      </c>
      <c r="G1313" s="172" t="s">
        <v>84</v>
      </c>
      <c r="H1313" s="177">
        <v>1</v>
      </c>
      <c r="I1313" s="178">
        <v>0</v>
      </c>
      <c r="J1313" s="176">
        <v>46056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-18.670000000000002</v>
      </c>
    </row>
    <row r="1314" spans="1:16" ht="19.5" hidden="1" customHeight="1">
      <c r="A1314" s="172" t="s">
        <v>1677</v>
      </c>
      <c r="B1314" s="176">
        <v>46060</v>
      </c>
      <c r="C1314" s="172" t="s">
        <v>92</v>
      </c>
      <c r="D1314" s="172" t="s">
        <v>96</v>
      </c>
      <c r="E1314" s="172" t="s">
        <v>52</v>
      </c>
      <c r="F1314" s="172" t="s">
        <v>90</v>
      </c>
      <c r="G1314" s="172" t="s">
        <v>84</v>
      </c>
      <c r="H1314" s="177">
        <v>1</v>
      </c>
      <c r="I1314" s="178">
        <v>0</v>
      </c>
      <c r="J1314" s="176">
        <v>46056</v>
      </c>
      <c r="K1314" s="172" t="s">
        <v>93</v>
      </c>
      <c r="L1314" s="172" t="s">
        <v>94</v>
      </c>
      <c r="M1314" s="179">
        <v>0</v>
      </c>
      <c r="N1314" s="177"/>
      <c r="O1314" s="177"/>
      <c r="P1314" s="180">
        <v>0</v>
      </c>
    </row>
    <row r="1315" spans="1:16" ht="19.5" hidden="1" customHeight="1">
      <c r="A1315" s="172" t="s">
        <v>1677</v>
      </c>
      <c r="B1315" s="176">
        <v>46060</v>
      </c>
      <c r="C1315" s="172" t="s">
        <v>92</v>
      </c>
      <c r="D1315" s="172" t="s">
        <v>97</v>
      </c>
      <c r="E1315" s="172" t="s">
        <v>52</v>
      </c>
      <c r="F1315" s="172" t="s">
        <v>90</v>
      </c>
      <c r="G1315" s="172" t="s">
        <v>84</v>
      </c>
      <c r="H1315" s="177">
        <v>1</v>
      </c>
      <c r="I1315" s="178">
        <v>0</v>
      </c>
      <c r="J1315" s="176">
        <v>46056</v>
      </c>
      <c r="K1315" s="172" t="s">
        <v>93</v>
      </c>
      <c r="L1315" s="172" t="s">
        <v>94</v>
      </c>
      <c r="M1315" s="179">
        <v>0</v>
      </c>
      <c r="N1315" s="177"/>
      <c r="O1315" s="177"/>
      <c r="P1315" s="180">
        <v>-56.94</v>
      </c>
    </row>
    <row r="1316" spans="1:16" ht="19.5" hidden="1" customHeight="1">
      <c r="A1316" s="172" t="s">
        <v>1677</v>
      </c>
      <c r="B1316" s="176">
        <v>46060</v>
      </c>
      <c r="C1316" s="172" t="s">
        <v>81</v>
      </c>
      <c r="D1316" s="172" t="s">
        <v>98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0</v>
      </c>
      <c r="J1316" s="176">
        <v>46056</v>
      </c>
      <c r="K1316" s="172" t="s">
        <v>93</v>
      </c>
      <c r="L1316" s="172" t="s">
        <v>94</v>
      </c>
      <c r="M1316" s="179">
        <v>0</v>
      </c>
      <c r="N1316" s="177"/>
      <c r="O1316" s="177"/>
      <c r="P1316" s="180">
        <v>-15</v>
      </c>
    </row>
    <row r="1317" spans="1:16" ht="19.5" hidden="1" customHeight="1">
      <c r="A1317" s="172" t="s">
        <v>1678</v>
      </c>
      <c r="B1317" s="176">
        <v>46060</v>
      </c>
      <c r="C1317" s="172" t="s">
        <v>81</v>
      </c>
      <c r="D1317" s="172" t="s">
        <v>82</v>
      </c>
      <c r="E1317" s="172" t="s">
        <v>53</v>
      </c>
      <c r="F1317" s="172" t="s">
        <v>120</v>
      </c>
      <c r="G1317" s="172" t="s">
        <v>84</v>
      </c>
      <c r="H1317" s="177">
        <v>1</v>
      </c>
      <c r="I1317" s="178">
        <v>0</v>
      </c>
      <c r="J1317" s="176">
        <v>46060</v>
      </c>
      <c r="K1317" s="172" t="s">
        <v>85</v>
      </c>
      <c r="L1317" s="172" t="s">
        <v>85</v>
      </c>
      <c r="M1317" s="179">
        <v>0</v>
      </c>
      <c r="N1317" s="177"/>
      <c r="O1317" s="177"/>
      <c r="P1317" s="180">
        <v>-15.99</v>
      </c>
    </row>
    <row r="1318" spans="1:16" ht="19.5" hidden="1" customHeight="1">
      <c r="A1318" s="172" t="s">
        <v>1678</v>
      </c>
      <c r="B1318" s="176">
        <v>46060</v>
      </c>
      <c r="C1318" s="172" t="s">
        <v>81</v>
      </c>
      <c r="D1318" s="172" t="s">
        <v>82</v>
      </c>
      <c r="E1318" s="172" t="s">
        <v>53</v>
      </c>
      <c r="F1318" s="172" t="s">
        <v>120</v>
      </c>
      <c r="G1318" s="172" t="s">
        <v>84</v>
      </c>
      <c r="H1318" s="177">
        <v>1</v>
      </c>
      <c r="I1318" s="178">
        <v>0</v>
      </c>
      <c r="J1318" s="176">
        <v>46060</v>
      </c>
      <c r="K1318" s="172" t="s">
        <v>85</v>
      </c>
      <c r="L1318" s="172" t="s">
        <v>85</v>
      </c>
      <c r="M1318" s="179">
        <v>0</v>
      </c>
      <c r="N1318" s="177"/>
      <c r="O1318" s="177"/>
      <c r="P1318" s="180">
        <v>15.99</v>
      </c>
    </row>
    <row r="1319" spans="1:16" ht="19.5" hidden="1" customHeight="1">
      <c r="A1319" s="172" t="s">
        <v>1679</v>
      </c>
      <c r="B1319" s="176">
        <v>46060</v>
      </c>
      <c r="C1319" s="172" t="s">
        <v>81</v>
      </c>
      <c r="D1319" s="172" t="s">
        <v>82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0</v>
      </c>
      <c r="J1319" s="176">
        <v>46060</v>
      </c>
      <c r="K1319" s="172" t="s">
        <v>85</v>
      </c>
      <c r="L1319" s="172" t="s">
        <v>85</v>
      </c>
      <c r="M1319" s="179">
        <v>0</v>
      </c>
      <c r="N1319" s="177"/>
      <c r="O1319" s="177"/>
      <c r="P1319" s="180">
        <v>-15.37</v>
      </c>
    </row>
    <row r="1320" spans="1:16" ht="19.5" hidden="1" customHeight="1">
      <c r="A1320" s="172" t="s">
        <v>1680</v>
      </c>
      <c r="B1320" s="176">
        <v>46060</v>
      </c>
      <c r="C1320" s="172" t="s">
        <v>92</v>
      </c>
      <c r="D1320" s="172" t="s">
        <v>24</v>
      </c>
      <c r="E1320" s="172" t="s">
        <v>57</v>
      </c>
      <c r="F1320" s="172" t="s">
        <v>1263</v>
      </c>
      <c r="G1320" s="172" t="s">
        <v>84</v>
      </c>
      <c r="H1320" s="177">
        <v>1</v>
      </c>
      <c r="I1320" s="178">
        <v>2000</v>
      </c>
      <c r="J1320" s="176">
        <v>46058</v>
      </c>
      <c r="K1320" s="172" t="s">
        <v>93</v>
      </c>
      <c r="L1320" s="172" t="s">
        <v>94</v>
      </c>
      <c r="M1320" s="179">
        <v>0.43</v>
      </c>
      <c r="N1320" s="177"/>
      <c r="O1320" s="177">
        <v>39</v>
      </c>
      <c r="P1320" s="180">
        <v>-132.27000000000001</v>
      </c>
    </row>
    <row r="1321" spans="1:16" ht="19.5" hidden="1" customHeight="1">
      <c r="A1321" s="172" t="s">
        <v>1680</v>
      </c>
      <c r="B1321" s="176">
        <v>46060</v>
      </c>
      <c r="C1321" s="172" t="s">
        <v>100</v>
      </c>
      <c r="D1321" s="172" t="s">
        <v>101</v>
      </c>
      <c r="E1321" s="172" t="s">
        <v>57</v>
      </c>
      <c r="F1321" s="172" t="s">
        <v>1263</v>
      </c>
      <c r="G1321" s="172" t="s">
        <v>84</v>
      </c>
      <c r="H1321" s="177">
        <v>1</v>
      </c>
      <c r="I1321" s="178">
        <v>2000</v>
      </c>
      <c r="J1321" s="176">
        <v>46058</v>
      </c>
      <c r="K1321" s="172" t="s">
        <v>93</v>
      </c>
      <c r="L1321" s="172" t="s">
        <v>94</v>
      </c>
      <c r="M1321" s="179">
        <v>0</v>
      </c>
      <c r="N1321" s="177"/>
      <c r="O1321" s="177"/>
      <c r="P1321" s="180">
        <v>876.19</v>
      </c>
    </row>
    <row r="1322" spans="1:16" ht="19.5" hidden="1" customHeight="1">
      <c r="A1322" s="172" t="s">
        <v>1680</v>
      </c>
      <c r="B1322" s="176">
        <v>46060</v>
      </c>
      <c r="C1322" s="172" t="s">
        <v>100</v>
      </c>
      <c r="D1322" s="172" t="s">
        <v>102</v>
      </c>
      <c r="E1322" s="172" t="s">
        <v>57</v>
      </c>
      <c r="F1322" s="172" t="s">
        <v>1263</v>
      </c>
      <c r="G1322" s="172" t="s">
        <v>84</v>
      </c>
      <c r="H1322" s="177">
        <v>1</v>
      </c>
      <c r="I1322" s="178">
        <v>2000</v>
      </c>
      <c r="J1322" s="176">
        <v>46058</v>
      </c>
      <c r="K1322" s="172" t="s">
        <v>93</v>
      </c>
      <c r="L1322" s="172" t="s">
        <v>94</v>
      </c>
      <c r="M1322" s="179">
        <v>0</v>
      </c>
      <c r="N1322" s="177"/>
      <c r="O1322" s="177"/>
      <c r="P1322" s="180">
        <v>8.76</v>
      </c>
    </row>
    <row r="1323" spans="1:16" ht="19.5" hidden="1" customHeight="1">
      <c r="A1323" s="172" t="s">
        <v>1680</v>
      </c>
      <c r="B1323" s="176">
        <v>46060</v>
      </c>
      <c r="C1323" s="172" t="s">
        <v>100</v>
      </c>
      <c r="D1323" s="172" t="s">
        <v>103</v>
      </c>
      <c r="E1323" s="172" t="s">
        <v>57</v>
      </c>
      <c r="F1323" s="172" t="s">
        <v>1263</v>
      </c>
      <c r="G1323" s="172" t="s">
        <v>84</v>
      </c>
      <c r="H1323" s="177">
        <v>1</v>
      </c>
      <c r="I1323" s="178">
        <v>2000</v>
      </c>
      <c r="J1323" s="176">
        <v>46058</v>
      </c>
      <c r="K1323" s="172" t="s">
        <v>93</v>
      </c>
      <c r="L1323" s="172" t="s">
        <v>94</v>
      </c>
      <c r="M1323" s="179">
        <v>0</v>
      </c>
      <c r="N1323" s="177"/>
      <c r="O1323" s="177"/>
      <c r="P1323" s="180">
        <v>1115.05</v>
      </c>
    </row>
    <row r="1324" spans="1:16" ht="19.5" hidden="1" customHeight="1">
      <c r="A1324" s="172" t="s">
        <v>1680</v>
      </c>
      <c r="B1324" s="176">
        <v>46060</v>
      </c>
      <c r="C1324" s="172" t="s">
        <v>104</v>
      </c>
      <c r="D1324" s="172" t="s">
        <v>105</v>
      </c>
      <c r="E1324" s="172" t="s">
        <v>57</v>
      </c>
      <c r="F1324" s="172" t="s">
        <v>1263</v>
      </c>
      <c r="G1324" s="172" t="s">
        <v>84</v>
      </c>
      <c r="H1324" s="177">
        <v>1</v>
      </c>
      <c r="I1324" s="178">
        <v>2000</v>
      </c>
      <c r="J1324" s="176">
        <v>46058</v>
      </c>
      <c r="K1324" s="172" t="s">
        <v>93</v>
      </c>
      <c r="L1324" s="172" t="s">
        <v>94</v>
      </c>
      <c r="M1324" s="179">
        <v>0.43</v>
      </c>
      <c r="N1324" s="177"/>
      <c r="O1324" s="177"/>
      <c r="P1324" s="180">
        <v>-860</v>
      </c>
    </row>
    <row r="1325" spans="1:16" ht="19.5" hidden="1" customHeight="1">
      <c r="A1325" s="172" t="s">
        <v>1680</v>
      </c>
      <c r="B1325" s="176">
        <v>46060</v>
      </c>
      <c r="C1325" s="172" t="s">
        <v>81</v>
      </c>
      <c r="D1325" s="172" t="s">
        <v>95</v>
      </c>
      <c r="E1325" s="172" t="s">
        <v>57</v>
      </c>
      <c r="F1325" s="172" t="s">
        <v>1263</v>
      </c>
      <c r="G1325" s="172" t="s">
        <v>84</v>
      </c>
      <c r="H1325" s="177">
        <v>1</v>
      </c>
      <c r="I1325" s="178">
        <v>2000</v>
      </c>
      <c r="J1325" s="176">
        <v>46058</v>
      </c>
      <c r="K1325" s="172" t="s">
        <v>93</v>
      </c>
      <c r="L1325" s="172" t="s">
        <v>94</v>
      </c>
      <c r="M1325" s="179">
        <v>0.43</v>
      </c>
      <c r="N1325" s="177"/>
      <c r="O1325" s="177"/>
      <c r="P1325" s="180">
        <v>-13.18</v>
      </c>
    </row>
    <row r="1326" spans="1:16" ht="19.5" hidden="1" customHeight="1">
      <c r="A1326" s="172" t="s">
        <v>1680</v>
      </c>
      <c r="B1326" s="176">
        <v>46060</v>
      </c>
      <c r="C1326" s="172" t="s">
        <v>81</v>
      </c>
      <c r="D1326" s="172" t="s">
        <v>82</v>
      </c>
      <c r="E1326" s="172" t="s">
        <v>57</v>
      </c>
      <c r="F1326" s="172" t="s">
        <v>1263</v>
      </c>
      <c r="G1326" s="172" t="s">
        <v>84</v>
      </c>
      <c r="H1326" s="177">
        <v>1</v>
      </c>
      <c r="I1326" s="178">
        <v>0</v>
      </c>
      <c r="J1326" s="176">
        <v>46058</v>
      </c>
      <c r="K1326" s="172" t="s">
        <v>85</v>
      </c>
      <c r="L1326" s="172" t="s">
        <v>85</v>
      </c>
      <c r="M1326" s="179">
        <v>0</v>
      </c>
      <c r="N1326" s="177"/>
      <c r="O1326" s="177"/>
      <c r="P1326" s="180">
        <v>-16.649999999999999</v>
      </c>
    </row>
    <row r="1327" spans="1:16" ht="19.5" hidden="1" customHeight="1">
      <c r="A1327" s="172" t="s">
        <v>1681</v>
      </c>
      <c r="B1327" s="176">
        <v>46060</v>
      </c>
      <c r="C1327" s="172" t="s">
        <v>92</v>
      </c>
      <c r="D1327" s="172" t="s">
        <v>24</v>
      </c>
      <c r="E1327" s="172" t="s">
        <v>52</v>
      </c>
      <c r="F1327" s="172" t="s">
        <v>90</v>
      </c>
      <c r="G1327" s="172" t="s">
        <v>84</v>
      </c>
      <c r="H1327" s="177">
        <v>1</v>
      </c>
      <c r="I1327" s="178">
        <v>2150</v>
      </c>
      <c r="J1327" s="176">
        <v>46059</v>
      </c>
      <c r="K1327" s="172" t="s">
        <v>93</v>
      </c>
      <c r="L1327" s="172" t="s">
        <v>94</v>
      </c>
      <c r="M1327" s="179">
        <v>0.43</v>
      </c>
      <c r="N1327" s="177"/>
      <c r="O1327" s="177">
        <v>39</v>
      </c>
      <c r="P1327" s="180">
        <v>-135.87</v>
      </c>
    </row>
    <row r="1328" spans="1:16" ht="19.5" hidden="1" customHeight="1">
      <c r="A1328" s="172" t="s">
        <v>1681</v>
      </c>
      <c r="B1328" s="176">
        <v>46060</v>
      </c>
      <c r="C1328" s="172" t="s">
        <v>100</v>
      </c>
      <c r="D1328" s="172" t="s">
        <v>101</v>
      </c>
      <c r="E1328" s="172" t="s">
        <v>52</v>
      </c>
      <c r="F1328" s="172" t="s">
        <v>90</v>
      </c>
      <c r="G1328" s="172" t="s">
        <v>84</v>
      </c>
      <c r="H1328" s="177">
        <v>1</v>
      </c>
      <c r="I1328" s="178">
        <v>2150</v>
      </c>
      <c r="J1328" s="176">
        <v>46059</v>
      </c>
      <c r="K1328" s="172" t="s">
        <v>93</v>
      </c>
      <c r="L1328" s="172" t="s">
        <v>94</v>
      </c>
      <c r="M1328" s="179">
        <v>0</v>
      </c>
      <c r="N1328" s="177"/>
      <c r="O1328" s="177"/>
      <c r="P1328" s="180">
        <v>780</v>
      </c>
    </row>
    <row r="1329" spans="1:16" ht="19.5" hidden="1" customHeight="1">
      <c r="A1329" s="172" t="s">
        <v>1681</v>
      </c>
      <c r="B1329" s="176">
        <v>46060</v>
      </c>
      <c r="C1329" s="172" t="s">
        <v>100</v>
      </c>
      <c r="D1329" s="172" t="s">
        <v>102</v>
      </c>
      <c r="E1329" s="172" t="s">
        <v>52</v>
      </c>
      <c r="F1329" s="172" t="s">
        <v>90</v>
      </c>
      <c r="G1329" s="172" t="s">
        <v>84</v>
      </c>
      <c r="H1329" s="177">
        <v>1</v>
      </c>
      <c r="I1329" s="178">
        <v>2150</v>
      </c>
      <c r="J1329" s="176">
        <v>46059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7.8</v>
      </c>
    </row>
    <row r="1330" spans="1:16" ht="19.5" hidden="1" customHeight="1">
      <c r="A1330" s="172" t="s">
        <v>1681</v>
      </c>
      <c r="B1330" s="176">
        <v>46060</v>
      </c>
      <c r="C1330" s="172" t="s">
        <v>100</v>
      </c>
      <c r="D1330" s="172" t="s">
        <v>103</v>
      </c>
      <c r="E1330" s="172" t="s">
        <v>52</v>
      </c>
      <c r="F1330" s="172" t="s">
        <v>90</v>
      </c>
      <c r="G1330" s="172" t="s">
        <v>84</v>
      </c>
      <c r="H1330" s="177">
        <v>1</v>
      </c>
      <c r="I1330" s="178">
        <v>2150</v>
      </c>
      <c r="J1330" s="176">
        <v>46059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1362.2</v>
      </c>
    </row>
    <row r="1331" spans="1:16" ht="19.5" hidden="1" customHeight="1">
      <c r="A1331" s="172" t="s">
        <v>1681</v>
      </c>
      <c r="B1331" s="176">
        <v>46060</v>
      </c>
      <c r="C1331" s="172" t="s">
        <v>104</v>
      </c>
      <c r="D1331" s="172" t="s">
        <v>105</v>
      </c>
      <c r="E1331" s="172" t="s">
        <v>52</v>
      </c>
      <c r="F1331" s="172" t="s">
        <v>90</v>
      </c>
      <c r="G1331" s="172" t="s">
        <v>84</v>
      </c>
      <c r="H1331" s="177">
        <v>1</v>
      </c>
      <c r="I1331" s="178">
        <v>2150</v>
      </c>
      <c r="J1331" s="176">
        <v>46059</v>
      </c>
      <c r="K1331" s="172" t="s">
        <v>93</v>
      </c>
      <c r="L1331" s="172" t="s">
        <v>94</v>
      </c>
      <c r="M1331" s="179">
        <v>0.43</v>
      </c>
      <c r="N1331" s="177"/>
      <c r="O1331" s="177"/>
      <c r="P1331" s="180">
        <v>-924.5</v>
      </c>
    </row>
    <row r="1332" spans="1:16" ht="19.5" hidden="1" customHeight="1">
      <c r="A1332" s="172" t="s">
        <v>1682</v>
      </c>
      <c r="B1332" s="176">
        <v>46060</v>
      </c>
      <c r="C1332" s="172" t="s">
        <v>92</v>
      </c>
      <c r="D1332" s="172" t="s">
        <v>24</v>
      </c>
      <c r="E1332" s="172" t="s">
        <v>59</v>
      </c>
      <c r="F1332" s="172" t="s">
        <v>1386</v>
      </c>
      <c r="G1332" s="172" t="s">
        <v>84</v>
      </c>
      <c r="H1332" s="177">
        <v>1</v>
      </c>
      <c r="I1332" s="178">
        <v>2000</v>
      </c>
      <c r="J1332" s="176">
        <v>46057</v>
      </c>
      <c r="K1332" s="172" t="s">
        <v>93</v>
      </c>
      <c r="L1332" s="172" t="s">
        <v>94</v>
      </c>
      <c r="M1332" s="179">
        <v>0.43</v>
      </c>
      <c r="N1332" s="177"/>
      <c r="O1332" s="177">
        <v>40</v>
      </c>
      <c r="P1332" s="180">
        <v>-136.97999999999999</v>
      </c>
    </row>
    <row r="1333" spans="1:16" ht="19.5" hidden="1" customHeight="1">
      <c r="A1333" s="172" t="s">
        <v>1682</v>
      </c>
      <c r="B1333" s="176">
        <v>46060</v>
      </c>
      <c r="C1333" s="172" t="s">
        <v>100</v>
      </c>
      <c r="D1333" s="172" t="s">
        <v>101</v>
      </c>
      <c r="E1333" s="172" t="s">
        <v>59</v>
      </c>
      <c r="F1333" s="172" t="s">
        <v>1386</v>
      </c>
      <c r="G1333" s="172" t="s">
        <v>84</v>
      </c>
      <c r="H1333" s="177">
        <v>1</v>
      </c>
      <c r="I1333" s="178">
        <v>2000</v>
      </c>
      <c r="J1333" s="176">
        <v>46057</v>
      </c>
      <c r="K1333" s="172" t="s">
        <v>93</v>
      </c>
      <c r="L1333" s="172" t="s">
        <v>94</v>
      </c>
      <c r="M1333" s="179">
        <v>0</v>
      </c>
      <c r="N1333" s="177"/>
      <c r="O1333" s="177"/>
      <c r="P1333" s="180">
        <v>910.98</v>
      </c>
    </row>
    <row r="1334" spans="1:16" ht="19.5" hidden="1" customHeight="1">
      <c r="A1334" s="172" t="s">
        <v>1682</v>
      </c>
      <c r="B1334" s="176">
        <v>46060</v>
      </c>
      <c r="C1334" s="172" t="s">
        <v>100</v>
      </c>
      <c r="D1334" s="172" t="s">
        <v>102</v>
      </c>
      <c r="E1334" s="172" t="s">
        <v>59</v>
      </c>
      <c r="F1334" s="172" t="s">
        <v>1386</v>
      </c>
      <c r="G1334" s="172" t="s">
        <v>84</v>
      </c>
      <c r="H1334" s="177">
        <v>1</v>
      </c>
      <c r="I1334" s="178">
        <v>2000</v>
      </c>
      <c r="J1334" s="176">
        <v>46057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9.11</v>
      </c>
    </row>
    <row r="1335" spans="1:16" ht="19.5" hidden="1" customHeight="1">
      <c r="A1335" s="172" t="s">
        <v>1682</v>
      </c>
      <c r="B1335" s="176">
        <v>46060</v>
      </c>
      <c r="C1335" s="172" t="s">
        <v>100</v>
      </c>
      <c r="D1335" s="172" t="s">
        <v>103</v>
      </c>
      <c r="E1335" s="172" t="s">
        <v>59</v>
      </c>
      <c r="F1335" s="172" t="s">
        <v>1386</v>
      </c>
      <c r="G1335" s="172" t="s">
        <v>84</v>
      </c>
      <c r="H1335" s="177">
        <v>1</v>
      </c>
      <c r="I1335" s="178">
        <v>2000</v>
      </c>
      <c r="J1335" s="176">
        <v>46057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1079.9100000000001</v>
      </c>
    </row>
    <row r="1336" spans="1:16" ht="19.5" hidden="1" customHeight="1">
      <c r="A1336" s="172" t="s">
        <v>1682</v>
      </c>
      <c r="B1336" s="176">
        <v>46060</v>
      </c>
      <c r="C1336" s="172" t="s">
        <v>104</v>
      </c>
      <c r="D1336" s="172" t="s">
        <v>105</v>
      </c>
      <c r="E1336" s="172" t="s">
        <v>59</v>
      </c>
      <c r="F1336" s="172" t="s">
        <v>1386</v>
      </c>
      <c r="G1336" s="172" t="s">
        <v>84</v>
      </c>
      <c r="H1336" s="177">
        <v>1</v>
      </c>
      <c r="I1336" s="178">
        <v>2000</v>
      </c>
      <c r="J1336" s="176">
        <v>46057</v>
      </c>
      <c r="K1336" s="172" t="s">
        <v>93</v>
      </c>
      <c r="L1336" s="172" t="s">
        <v>94</v>
      </c>
      <c r="M1336" s="179">
        <v>0.43</v>
      </c>
      <c r="N1336" s="177"/>
      <c r="O1336" s="177"/>
      <c r="P1336" s="180">
        <v>-860</v>
      </c>
    </row>
    <row r="1337" spans="1:16" ht="19.5" hidden="1" customHeight="1">
      <c r="A1337" s="172" t="s">
        <v>1682</v>
      </c>
      <c r="B1337" s="176">
        <v>46060</v>
      </c>
      <c r="C1337" s="172" t="s">
        <v>81</v>
      </c>
      <c r="D1337" s="172" t="s">
        <v>95</v>
      </c>
      <c r="E1337" s="172" t="s">
        <v>59</v>
      </c>
      <c r="F1337" s="172" t="s">
        <v>1386</v>
      </c>
      <c r="G1337" s="172" t="s">
        <v>84</v>
      </c>
      <c r="H1337" s="177">
        <v>1</v>
      </c>
      <c r="I1337" s="178">
        <v>2000</v>
      </c>
      <c r="J1337" s="176">
        <v>46057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-12.57</v>
      </c>
    </row>
    <row r="1338" spans="1:16" ht="19.5" hidden="1" customHeight="1">
      <c r="A1338" s="172" t="s">
        <v>1683</v>
      </c>
      <c r="B1338" s="176">
        <v>46060</v>
      </c>
      <c r="C1338" s="172" t="s">
        <v>92</v>
      </c>
      <c r="D1338" s="172" t="s">
        <v>24</v>
      </c>
      <c r="E1338" s="172" t="s">
        <v>41</v>
      </c>
      <c r="F1338" s="172" t="s">
        <v>83</v>
      </c>
      <c r="G1338" s="172" t="s">
        <v>84</v>
      </c>
      <c r="H1338" s="177">
        <v>1</v>
      </c>
      <c r="I1338" s="178">
        <v>2150</v>
      </c>
      <c r="J1338" s="176">
        <v>46057</v>
      </c>
      <c r="K1338" s="172" t="s">
        <v>93</v>
      </c>
      <c r="L1338" s="172" t="s">
        <v>94</v>
      </c>
      <c r="M1338" s="179">
        <v>0.43</v>
      </c>
      <c r="N1338" s="177"/>
      <c r="O1338" s="177">
        <v>40</v>
      </c>
      <c r="P1338" s="180">
        <v>-125.45</v>
      </c>
    </row>
    <row r="1339" spans="1:16" ht="19.5" hidden="1" customHeight="1">
      <c r="A1339" s="172" t="s">
        <v>1683</v>
      </c>
      <c r="B1339" s="176">
        <v>46060</v>
      </c>
      <c r="C1339" s="172" t="s">
        <v>100</v>
      </c>
      <c r="D1339" s="172" t="s">
        <v>101</v>
      </c>
      <c r="E1339" s="172" t="s">
        <v>41</v>
      </c>
      <c r="F1339" s="172" t="s">
        <v>83</v>
      </c>
      <c r="G1339" s="172" t="s">
        <v>84</v>
      </c>
      <c r="H1339" s="177">
        <v>1</v>
      </c>
      <c r="I1339" s="178">
        <v>2150</v>
      </c>
      <c r="J1339" s="176">
        <v>46057</v>
      </c>
      <c r="K1339" s="172" t="s">
        <v>93</v>
      </c>
      <c r="L1339" s="172" t="s">
        <v>94</v>
      </c>
      <c r="M1339" s="179">
        <v>0</v>
      </c>
      <c r="N1339" s="177"/>
      <c r="O1339" s="177"/>
      <c r="P1339" s="180">
        <v>1095.06</v>
      </c>
    </row>
    <row r="1340" spans="1:16" ht="19.5" hidden="1" customHeight="1">
      <c r="A1340" s="172" t="s">
        <v>1683</v>
      </c>
      <c r="B1340" s="176">
        <v>46060</v>
      </c>
      <c r="C1340" s="172" t="s">
        <v>100</v>
      </c>
      <c r="D1340" s="172" t="s">
        <v>102</v>
      </c>
      <c r="E1340" s="172" t="s">
        <v>41</v>
      </c>
      <c r="F1340" s="172" t="s">
        <v>83</v>
      </c>
      <c r="G1340" s="172" t="s">
        <v>84</v>
      </c>
      <c r="H1340" s="177">
        <v>1</v>
      </c>
      <c r="I1340" s="178">
        <v>2150</v>
      </c>
      <c r="J1340" s="176">
        <v>46057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0</v>
      </c>
    </row>
    <row r="1341" spans="1:16" ht="19.5" hidden="1" customHeight="1">
      <c r="A1341" s="172" t="s">
        <v>1683</v>
      </c>
      <c r="B1341" s="176">
        <v>46060</v>
      </c>
      <c r="C1341" s="172" t="s">
        <v>100</v>
      </c>
      <c r="D1341" s="172" t="s">
        <v>103</v>
      </c>
      <c r="E1341" s="172" t="s">
        <v>41</v>
      </c>
      <c r="F1341" s="172" t="s">
        <v>83</v>
      </c>
      <c r="G1341" s="172" t="s">
        <v>84</v>
      </c>
      <c r="H1341" s="177">
        <v>1</v>
      </c>
      <c r="I1341" s="178">
        <v>2150</v>
      </c>
      <c r="J1341" s="176">
        <v>46057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1054.94</v>
      </c>
    </row>
    <row r="1342" spans="1:16" ht="19.5" hidden="1" customHeight="1">
      <c r="A1342" s="172" t="s">
        <v>1683</v>
      </c>
      <c r="B1342" s="176">
        <v>46060</v>
      </c>
      <c r="C1342" s="172" t="s">
        <v>104</v>
      </c>
      <c r="D1342" s="172" t="s">
        <v>105</v>
      </c>
      <c r="E1342" s="172" t="s">
        <v>41</v>
      </c>
      <c r="F1342" s="172" t="s">
        <v>83</v>
      </c>
      <c r="G1342" s="172" t="s">
        <v>84</v>
      </c>
      <c r="H1342" s="177">
        <v>1</v>
      </c>
      <c r="I1342" s="178">
        <v>2150</v>
      </c>
      <c r="J1342" s="176">
        <v>46057</v>
      </c>
      <c r="K1342" s="172" t="s">
        <v>93</v>
      </c>
      <c r="L1342" s="172" t="s">
        <v>94</v>
      </c>
      <c r="M1342" s="179">
        <v>0.43</v>
      </c>
      <c r="N1342" s="177"/>
      <c r="O1342" s="177"/>
      <c r="P1342" s="180">
        <v>-924.5</v>
      </c>
    </row>
    <row r="1343" spans="1:16" ht="19.5" hidden="1" customHeight="1">
      <c r="A1343" s="172" t="s">
        <v>1683</v>
      </c>
      <c r="B1343" s="176">
        <v>46060</v>
      </c>
      <c r="C1343" s="172" t="s">
        <v>81</v>
      </c>
      <c r="D1343" s="172" t="s">
        <v>95</v>
      </c>
      <c r="E1343" s="172" t="s">
        <v>41</v>
      </c>
      <c r="F1343" s="172" t="s">
        <v>83</v>
      </c>
      <c r="G1343" s="172" t="s">
        <v>84</v>
      </c>
      <c r="H1343" s="177">
        <v>1</v>
      </c>
      <c r="I1343" s="178">
        <v>2150</v>
      </c>
      <c r="J1343" s="176">
        <v>46057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-18.86</v>
      </c>
    </row>
    <row r="1344" spans="1:16" ht="19.5" hidden="1" customHeight="1">
      <c r="A1344" s="172" t="s">
        <v>1683</v>
      </c>
      <c r="B1344" s="176">
        <v>46060</v>
      </c>
      <c r="C1344" s="172" t="s">
        <v>81</v>
      </c>
      <c r="D1344" s="172" t="s">
        <v>82</v>
      </c>
      <c r="E1344" s="172" t="s">
        <v>41</v>
      </c>
      <c r="F1344" s="172" t="s">
        <v>83</v>
      </c>
      <c r="G1344" s="172" t="s">
        <v>84</v>
      </c>
      <c r="H1344" s="177">
        <v>1</v>
      </c>
      <c r="I1344" s="178">
        <v>0</v>
      </c>
      <c r="J1344" s="176">
        <v>46057</v>
      </c>
      <c r="K1344" s="172" t="s">
        <v>85</v>
      </c>
      <c r="L1344" s="172" t="s">
        <v>85</v>
      </c>
      <c r="M1344" s="179">
        <v>0</v>
      </c>
      <c r="N1344" s="177"/>
      <c r="O1344" s="177"/>
      <c r="P1344" s="180">
        <v>-6.13</v>
      </c>
    </row>
    <row r="1345" spans="1:16" ht="19.5" hidden="1" customHeight="1">
      <c r="A1345" s="172" t="s">
        <v>1684</v>
      </c>
      <c r="B1345" s="176">
        <v>46060</v>
      </c>
      <c r="C1345" s="172" t="s">
        <v>92</v>
      </c>
      <c r="D1345" s="172" t="s">
        <v>24</v>
      </c>
      <c r="E1345" s="172" t="s">
        <v>39</v>
      </c>
      <c r="F1345" s="172" t="s">
        <v>117</v>
      </c>
      <c r="G1345" s="172" t="s">
        <v>84</v>
      </c>
      <c r="H1345" s="177">
        <v>1</v>
      </c>
      <c r="I1345" s="178">
        <v>2350</v>
      </c>
      <c r="J1345" s="176">
        <v>46059</v>
      </c>
      <c r="K1345" s="172" t="s">
        <v>93</v>
      </c>
      <c r="L1345" s="172" t="s">
        <v>94</v>
      </c>
      <c r="M1345" s="179">
        <v>0.43</v>
      </c>
      <c r="N1345" s="177"/>
      <c r="O1345" s="177">
        <v>39</v>
      </c>
      <c r="P1345" s="180">
        <v>-125.62</v>
      </c>
    </row>
    <row r="1346" spans="1:16" ht="19.5" hidden="1" customHeight="1">
      <c r="A1346" s="172" t="s">
        <v>1684</v>
      </c>
      <c r="B1346" s="176">
        <v>46060</v>
      </c>
      <c r="C1346" s="172" t="s">
        <v>100</v>
      </c>
      <c r="D1346" s="172" t="s">
        <v>101</v>
      </c>
      <c r="E1346" s="172" t="s">
        <v>39</v>
      </c>
      <c r="F1346" s="172" t="s">
        <v>117</v>
      </c>
      <c r="G1346" s="172" t="s">
        <v>84</v>
      </c>
      <c r="H1346" s="177">
        <v>1</v>
      </c>
      <c r="I1346" s="178">
        <v>2350</v>
      </c>
      <c r="J1346" s="176">
        <v>46059</v>
      </c>
      <c r="K1346" s="172" t="s">
        <v>93</v>
      </c>
      <c r="L1346" s="172" t="s">
        <v>94</v>
      </c>
      <c r="M1346" s="179">
        <v>0</v>
      </c>
      <c r="N1346" s="177"/>
      <c r="O1346" s="177"/>
      <c r="P1346" s="180">
        <v>1397.14</v>
      </c>
    </row>
    <row r="1347" spans="1:16" ht="19.5" hidden="1" customHeight="1">
      <c r="A1347" s="172" t="s">
        <v>1684</v>
      </c>
      <c r="B1347" s="176">
        <v>46060</v>
      </c>
      <c r="C1347" s="172" t="s">
        <v>100</v>
      </c>
      <c r="D1347" s="172" t="s">
        <v>102</v>
      </c>
      <c r="E1347" s="172" t="s">
        <v>39</v>
      </c>
      <c r="F1347" s="172" t="s">
        <v>117</v>
      </c>
      <c r="G1347" s="172" t="s">
        <v>84</v>
      </c>
      <c r="H1347" s="177">
        <v>1</v>
      </c>
      <c r="I1347" s="178">
        <v>2350</v>
      </c>
      <c r="J1347" s="176">
        <v>46059</v>
      </c>
      <c r="K1347" s="172" t="s">
        <v>93</v>
      </c>
      <c r="L1347" s="172" t="s">
        <v>94</v>
      </c>
      <c r="M1347" s="179">
        <v>0</v>
      </c>
      <c r="N1347" s="177"/>
      <c r="O1347" s="177"/>
      <c r="P1347" s="180">
        <v>13.97</v>
      </c>
    </row>
    <row r="1348" spans="1:16" ht="19.5" hidden="1" customHeight="1">
      <c r="A1348" s="172" t="s">
        <v>1684</v>
      </c>
      <c r="B1348" s="176">
        <v>46060</v>
      </c>
      <c r="C1348" s="172" t="s">
        <v>100</v>
      </c>
      <c r="D1348" s="172" t="s">
        <v>103</v>
      </c>
      <c r="E1348" s="172" t="s">
        <v>39</v>
      </c>
      <c r="F1348" s="172" t="s">
        <v>117</v>
      </c>
      <c r="G1348" s="172" t="s">
        <v>84</v>
      </c>
      <c r="H1348" s="177">
        <v>1</v>
      </c>
      <c r="I1348" s="178">
        <v>2350</v>
      </c>
      <c r="J1348" s="176">
        <v>46059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938.89</v>
      </c>
    </row>
    <row r="1349" spans="1:16" ht="19.5" hidden="1" customHeight="1">
      <c r="A1349" s="172" t="s">
        <v>1684</v>
      </c>
      <c r="B1349" s="176">
        <v>46060</v>
      </c>
      <c r="C1349" s="172" t="s">
        <v>104</v>
      </c>
      <c r="D1349" s="172" t="s">
        <v>105</v>
      </c>
      <c r="E1349" s="172" t="s">
        <v>39</v>
      </c>
      <c r="F1349" s="172" t="s">
        <v>117</v>
      </c>
      <c r="G1349" s="172" t="s">
        <v>84</v>
      </c>
      <c r="H1349" s="177">
        <v>1</v>
      </c>
      <c r="I1349" s="178">
        <v>2350</v>
      </c>
      <c r="J1349" s="176">
        <v>46059</v>
      </c>
      <c r="K1349" s="172" t="s">
        <v>93</v>
      </c>
      <c r="L1349" s="172" t="s">
        <v>94</v>
      </c>
      <c r="M1349" s="179">
        <v>0.43</v>
      </c>
      <c r="N1349" s="177"/>
      <c r="O1349" s="177"/>
      <c r="P1349" s="180">
        <v>-1010.5</v>
      </c>
    </row>
    <row r="1350" spans="1:16" ht="19.5" hidden="1" customHeight="1">
      <c r="A1350" s="172" t="s">
        <v>1684</v>
      </c>
      <c r="B1350" s="176">
        <v>46060</v>
      </c>
      <c r="C1350" s="172" t="s">
        <v>81</v>
      </c>
      <c r="D1350" s="172" t="s">
        <v>95</v>
      </c>
      <c r="E1350" s="172" t="s">
        <v>39</v>
      </c>
      <c r="F1350" s="172" t="s">
        <v>117</v>
      </c>
      <c r="G1350" s="172" t="s">
        <v>84</v>
      </c>
      <c r="H1350" s="177">
        <v>1</v>
      </c>
      <c r="I1350" s="178">
        <v>2350</v>
      </c>
      <c r="J1350" s="176">
        <v>46059</v>
      </c>
      <c r="K1350" s="172" t="s">
        <v>93</v>
      </c>
      <c r="L1350" s="172" t="s">
        <v>94</v>
      </c>
      <c r="M1350" s="179">
        <v>0.43</v>
      </c>
      <c r="N1350" s="177"/>
      <c r="O1350" s="177"/>
      <c r="P1350" s="180">
        <v>-25</v>
      </c>
    </row>
    <row r="1351" spans="1:16" ht="19.5" hidden="1" customHeight="1">
      <c r="A1351" s="172" t="s">
        <v>1685</v>
      </c>
      <c r="B1351" s="176">
        <v>46060</v>
      </c>
      <c r="C1351" s="172" t="s">
        <v>92</v>
      </c>
      <c r="D1351" s="172" t="s">
        <v>24</v>
      </c>
      <c r="E1351" s="172" t="s">
        <v>53</v>
      </c>
      <c r="F1351" s="172" t="s">
        <v>120</v>
      </c>
      <c r="G1351" s="172" t="s">
        <v>84</v>
      </c>
      <c r="H1351" s="177">
        <v>1</v>
      </c>
      <c r="I1351" s="178">
        <v>2150</v>
      </c>
      <c r="J1351" s="176">
        <v>46059</v>
      </c>
      <c r="K1351" s="172" t="s">
        <v>93</v>
      </c>
      <c r="L1351" s="172" t="s">
        <v>94</v>
      </c>
      <c r="M1351" s="179">
        <v>0.43</v>
      </c>
      <c r="N1351" s="177"/>
      <c r="O1351" s="177">
        <v>39</v>
      </c>
      <c r="P1351" s="180">
        <v>-135.87</v>
      </c>
    </row>
    <row r="1352" spans="1:16" ht="19.5" hidden="1" customHeight="1">
      <c r="A1352" s="172" t="s">
        <v>1685</v>
      </c>
      <c r="B1352" s="176">
        <v>46060</v>
      </c>
      <c r="C1352" s="172" t="s">
        <v>100</v>
      </c>
      <c r="D1352" s="172" t="s">
        <v>101</v>
      </c>
      <c r="E1352" s="172" t="s">
        <v>53</v>
      </c>
      <c r="F1352" s="172" t="s">
        <v>120</v>
      </c>
      <c r="G1352" s="172" t="s">
        <v>84</v>
      </c>
      <c r="H1352" s="177">
        <v>1</v>
      </c>
      <c r="I1352" s="178">
        <v>2150</v>
      </c>
      <c r="J1352" s="176">
        <v>46059</v>
      </c>
      <c r="K1352" s="172" t="s">
        <v>93</v>
      </c>
      <c r="L1352" s="172" t="s">
        <v>94</v>
      </c>
      <c r="M1352" s="179">
        <v>0</v>
      </c>
      <c r="N1352" s="177"/>
      <c r="O1352" s="177"/>
      <c r="P1352" s="180">
        <v>819.05</v>
      </c>
    </row>
    <row r="1353" spans="1:16" ht="19.5" hidden="1" customHeight="1">
      <c r="A1353" s="172" t="s">
        <v>1685</v>
      </c>
      <c r="B1353" s="176">
        <v>46060</v>
      </c>
      <c r="C1353" s="172" t="s">
        <v>100</v>
      </c>
      <c r="D1353" s="172" t="s">
        <v>102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2150</v>
      </c>
      <c r="J1353" s="176">
        <v>46059</v>
      </c>
      <c r="K1353" s="172" t="s">
        <v>93</v>
      </c>
      <c r="L1353" s="172" t="s">
        <v>94</v>
      </c>
      <c r="M1353" s="179">
        <v>0</v>
      </c>
      <c r="N1353" s="177"/>
      <c r="O1353" s="177"/>
      <c r="P1353" s="180">
        <v>0</v>
      </c>
    </row>
    <row r="1354" spans="1:16" ht="19.5" hidden="1" customHeight="1">
      <c r="A1354" s="172" t="s">
        <v>1685</v>
      </c>
      <c r="B1354" s="176">
        <v>46060</v>
      </c>
      <c r="C1354" s="172" t="s">
        <v>100</v>
      </c>
      <c r="D1354" s="172" t="s">
        <v>103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2150</v>
      </c>
      <c r="J1354" s="176">
        <v>46059</v>
      </c>
      <c r="K1354" s="172" t="s">
        <v>93</v>
      </c>
      <c r="L1354" s="172" t="s">
        <v>94</v>
      </c>
      <c r="M1354" s="179">
        <v>0</v>
      </c>
      <c r="N1354" s="177"/>
      <c r="O1354" s="177"/>
      <c r="P1354" s="180">
        <v>1330.95</v>
      </c>
    </row>
    <row r="1355" spans="1:16" ht="19.5" hidden="1" customHeight="1">
      <c r="A1355" s="172" t="s">
        <v>1685</v>
      </c>
      <c r="B1355" s="176">
        <v>46060</v>
      </c>
      <c r="C1355" s="172" t="s">
        <v>104</v>
      </c>
      <c r="D1355" s="172" t="s">
        <v>105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2150</v>
      </c>
      <c r="J1355" s="176">
        <v>46059</v>
      </c>
      <c r="K1355" s="172" t="s">
        <v>93</v>
      </c>
      <c r="L1355" s="172" t="s">
        <v>94</v>
      </c>
      <c r="M1355" s="179">
        <v>0.43</v>
      </c>
      <c r="N1355" s="177"/>
      <c r="O1355" s="177"/>
      <c r="P1355" s="180">
        <v>-924.5</v>
      </c>
    </row>
    <row r="1356" spans="1:16" ht="19.5" hidden="1" customHeight="1">
      <c r="A1356" s="172" t="s">
        <v>1685</v>
      </c>
      <c r="B1356" s="176">
        <v>46060</v>
      </c>
      <c r="C1356" s="172" t="s">
        <v>81</v>
      </c>
      <c r="D1356" s="172" t="s">
        <v>95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2150</v>
      </c>
      <c r="J1356" s="176">
        <v>46059</v>
      </c>
      <c r="K1356" s="172" t="s">
        <v>93</v>
      </c>
      <c r="L1356" s="172" t="s">
        <v>94</v>
      </c>
      <c r="M1356" s="179">
        <v>0.43</v>
      </c>
      <c r="N1356" s="177"/>
      <c r="O1356" s="177"/>
      <c r="P1356" s="180">
        <v>-9.68</v>
      </c>
    </row>
    <row r="1357" spans="1:16" ht="19.5" hidden="1" customHeight="1">
      <c r="A1357" s="172" t="s">
        <v>1684</v>
      </c>
      <c r="B1357" s="176">
        <v>46060</v>
      </c>
      <c r="C1357" s="172" t="s">
        <v>81</v>
      </c>
      <c r="D1357" s="172" t="s">
        <v>82</v>
      </c>
      <c r="E1357" s="172" t="s">
        <v>39</v>
      </c>
      <c r="F1357" s="172" t="s">
        <v>117</v>
      </c>
      <c r="G1357" s="172" t="s">
        <v>84</v>
      </c>
      <c r="H1357" s="177">
        <v>1</v>
      </c>
      <c r="I1357" s="178">
        <v>0</v>
      </c>
      <c r="J1357" s="176">
        <v>46059</v>
      </c>
      <c r="K1357" s="172" t="s">
        <v>85</v>
      </c>
      <c r="L1357" s="172" t="s">
        <v>85</v>
      </c>
      <c r="M1357" s="179">
        <v>0</v>
      </c>
      <c r="N1357" s="177"/>
      <c r="O1357" s="177"/>
      <c r="P1357" s="180">
        <v>-26.55</v>
      </c>
    </row>
    <row r="1358" spans="1:16" ht="19.5" hidden="1" customHeight="1">
      <c r="A1358" s="172" t="s">
        <v>1685</v>
      </c>
      <c r="B1358" s="176">
        <v>46060</v>
      </c>
      <c r="C1358" s="172" t="s">
        <v>81</v>
      </c>
      <c r="D1358" s="172" t="s">
        <v>82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0</v>
      </c>
      <c r="J1358" s="176">
        <v>46059</v>
      </c>
      <c r="K1358" s="172" t="s">
        <v>85</v>
      </c>
      <c r="L1358" s="172" t="s">
        <v>85</v>
      </c>
      <c r="M1358" s="179">
        <v>0</v>
      </c>
      <c r="N1358" s="177"/>
      <c r="O1358" s="177"/>
      <c r="P1358" s="180">
        <v>-4.59</v>
      </c>
    </row>
    <row r="1359" spans="1:16" ht="19.5" hidden="1" customHeight="1">
      <c r="A1359" s="172" t="s">
        <v>1686</v>
      </c>
      <c r="B1359" s="176">
        <v>46060</v>
      </c>
      <c r="C1359" s="172" t="s">
        <v>92</v>
      </c>
      <c r="D1359" s="172" t="s">
        <v>24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0</v>
      </c>
      <c r="J1359" s="176">
        <v>46053</v>
      </c>
      <c r="K1359" s="172" t="s">
        <v>93</v>
      </c>
      <c r="L1359" s="172" t="s">
        <v>94</v>
      </c>
      <c r="M1359" s="179">
        <v>0</v>
      </c>
      <c r="N1359" s="177"/>
      <c r="O1359" s="177">
        <v>44</v>
      </c>
      <c r="P1359" s="180">
        <v>-56.94</v>
      </c>
    </row>
    <row r="1360" spans="1:16" ht="19.5" hidden="1" customHeight="1">
      <c r="A1360" s="172" t="s">
        <v>1686</v>
      </c>
      <c r="B1360" s="176">
        <v>46060</v>
      </c>
      <c r="C1360" s="172" t="s">
        <v>81</v>
      </c>
      <c r="D1360" s="172" t="s">
        <v>95</v>
      </c>
      <c r="E1360" s="172" t="s">
        <v>53</v>
      </c>
      <c r="F1360" s="172" t="s">
        <v>120</v>
      </c>
      <c r="G1360" s="172" t="s">
        <v>84</v>
      </c>
      <c r="H1360" s="177">
        <v>1</v>
      </c>
      <c r="I1360" s="178">
        <v>0</v>
      </c>
      <c r="J1360" s="176">
        <v>46053</v>
      </c>
      <c r="K1360" s="172" t="s">
        <v>93</v>
      </c>
      <c r="L1360" s="172" t="s">
        <v>94</v>
      </c>
      <c r="M1360" s="179">
        <v>0</v>
      </c>
      <c r="N1360" s="177"/>
      <c r="O1360" s="177"/>
      <c r="P1360" s="180">
        <v>-12.58</v>
      </c>
    </row>
    <row r="1361" spans="1:16" ht="19.5" hidden="1" customHeight="1">
      <c r="A1361" s="172" t="s">
        <v>1686</v>
      </c>
      <c r="B1361" s="176">
        <v>46060</v>
      </c>
      <c r="C1361" s="172" t="s">
        <v>92</v>
      </c>
      <c r="D1361" s="172" t="s">
        <v>96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0</v>
      </c>
      <c r="J1361" s="176">
        <v>46053</v>
      </c>
      <c r="K1361" s="172" t="s">
        <v>93</v>
      </c>
      <c r="L1361" s="172" t="s">
        <v>94</v>
      </c>
      <c r="M1361" s="179">
        <v>0</v>
      </c>
      <c r="N1361" s="177"/>
      <c r="O1361" s="177"/>
      <c r="P1361" s="180">
        <v>0</v>
      </c>
    </row>
    <row r="1362" spans="1:16" ht="19.5" hidden="1" customHeight="1">
      <c r="A1362" s="172" t="s">
        <v>1686</v>
      </c>
      <c r="B1362" s="176">
        <v>46060</v>
      </c>
      <c r="C1362" s="172" t="s">
        <v>92</v>
      </c>
      <c r="D1362" s="172" t="s">
        <v>97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0</v>
      </c>
      <c r="J1362" s="176">
        <v>46053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-56.94</v>
      </c>
    </row>
    <row r="1363" spans="1:16" ht="19.5" hidden="1" customHeight="1">
      <c r="A1363" s="172" t="s">
        <v>1686</v>
      </c>
      <c r="B1363" s="176">
        <v>46060</v>
      </c>
      <c r="C1363" s="172" t="s">
        <v>81</v>
      </c>
      <c r="D1363" s="172" t="s">
        <v>98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0</v>
      </c>
      <c r="J1363" s="176">
        <v>46053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-15</v>
      </c>
    </row>
    <row r="1364" spans="1:16" ht="19.5" hidden="1" customHeight="1">
      <c r="A1364" s="172" t="s">
        <v>1687</v>
      </c>
      <c r="B1364" s="176">
        <v>46060</v>
      </c>
      <c r="C1364" s="172" t="s">
        <v>92</v>
      </c>
      <c r="D1364" s="172" t="s">
        <v>24</v>
      </c>
      <c r="E1364" s="172" t="s">
        <v>52</v>
      </c>
      <c r="F1364" s="172" t="s">
        <v>90</v>
      </c>
      <c r="G1364" s="172" t="s">
        <v>84</v>
      </c>
      <c r="H1364" s="177">
        <v>1</v>
      </c>
      <c r="I1364" s="178">
        <v>2150</v>
      </c>
      <c r="J1364" s="176">
        <v>46058</v>
      </c>
      <c r="K1364" s="172" t="s">
        <v>93</v>
      </c>
      <c r="L1364" s="172" t="s">
        <v>94</v>
      </c>
      <c r="M1364" s="179">
        <v>0.43</v>
      </c>
      <c r="N1364" s="177"/>
      <c r="O1364" s="177">
        <v>39</v>
      </c>
      <c r="P1364" s="180">
        <v>-135.87</v>
      </c>
    </row>
    <row r="1365" spans="1:16" ht="19.5" hidden="1" customHeight="1">
      <c r="A1365" s="172" t="s">
        <v>1687</v>
      </c>
      <c r="B1365" s="176">
        <v>46060</v>
      </c>
      <c r="C1365" s="172" t="s">
        <v>100</v>
      </c>
      <c r="D1365" s="172" t="s">
        <v>101</v>
      </c>
      <c r="E1365" s="172" t="s">
        <v>52</v>
      </c>
      <c r="F1365" s="172" t="s">
        <v>90</v>
      </c>
      <c r="G1365" s="172" t="s">
        <v>84</v>
      </c>
      <c r="H1365" s="177">
        <v>1</v>
      </c>
      <c r="I1365" s="178">
        <v>2150</v>
      </c>
      <c r="J1365" s="176">
        <v>46058</v>
      </c>
      <c r="K1365" s="172" t="s">
        <v>93</v>
      </c>
      <c r="L1365" s="172" t="s">
        <v>94</v>
      </c>
      <c r="M1365" s="179">
        <v>0</v>
      </c>
      <c r="N1365" s="177"/>
      <c r="O1365" s="177"/>
      <c r="P1365" s="180">
        <v>747.15</v>
      </c>
    </row>
    <row r="1366" spans="1:16" ht="19.5" hidden="1" customHeight="1">
      <c r="A1366" s="172" t="s">
        <v>1687</v>
      </c>
      <c r="B1366" s="176">
        <v>46060</v>
      </c>
      <c r="C1366" s="172" t="s">
        <v>100</v>
      </c>
      <c r="D1366" s="172" t="s">
        <v>102</v>
      </c>
      <c r="E1366" s="172" t="s">
        <v>52</v>
      </c>
      <c r="F1366" s="172" t="s">
        <v>90</v>
      </c>
      <c r="G1366" s="172" t="s">
        <v>84</v>
      </c>
      <c r="H1366" s="177">
        <v>1</v>
      </c>
      <c r="I1366" s="178">
        <v>2150</v>
      </c>
      <c r="J1366" s="176">
        <v>46058</v>
      </c>
      <c r="K1366" s="172" t="s">
        <v>93</v>
      </c>
      <c r="L1366" s="172" t="s">
        <v>94</v>
      </c>
      <c r="M1366" s="179">
        <v>0</v>
      </c>
      <c r="N1366" s="177"/>
      <c r="O1366" s="177"/>
      <c r="P1366" s="180">
        <v>7.47</v>
      </c>
    </row>
    <row r="1367" spans="1:16" ht="19.5" hidden="1" customHeight="1">
      <c r="A1367" s="172" t="s">
        <v>1687</v>
      </c>
      <c r="B1367" s="176">
        <v>46060</v>
      </c>
      <c r="C1367" s="172" t="s">
        <v>100</v>
      </c>
      <c r="D1367" s="172" t="s">
        <v>103</v>
      </c>
      <c r="E1367" s="172" t="s">
        <v>52</v>
      </c>
      <c r="F1367" s="172" t="s">
        <v>90</v>
      </c>
      <c r="G1367" s="172" t="s">
        <v>84</v>
      </c>
      <c r="H1367" s="177">
        <v>1</v>
      </c>
      <c r="I1367" s="178">
        <v>2150</v>
      </c>
      <c r="J1367" s="176">
        <v>46058</v>
      </c>
      <c r="K1367" s="172" t="s">
        <v>93</v>
      </c>
      <c r="L1367" s="172" t="s">
        <v>94</v>
      </c>
      <c r="M1367" s="179">
        <v>0</v>
      </c>
      <c r="N1367" s="177"/>
      <c r="O1367" s="177"/>
      <c r="P1367" s="180">
        <v>1395.38</v>
      </c>
    </row>
    <row r="1368" spans="1:16" ht="19.5" hidden="1" customHeight="1">
      <c r="A1368" s="172" t="s">
        <v>1687</v>
      </c>
      <c r="B1368" s="176">
        <v>46060</v>
      </c>
      <c r="C1368" s="172" t="s">
        <v>104</v>
      </c>
      <c r="D1368" s="172" t="s">
        <v>105</v>
      </c>
      <c r="E1368" s="172" t="s">
        <v>52</v>
      </c>
      <c r="F1368" s="172" t="s">
        <v>90</v>
      </c>
      <c r="G1368" s="172" t="s">
        <v>84</v>
      </c>
      <c r="H1368" s="177">
        <v>1</v>
      </c>
      <c r="I1368" s="178">
        <v>2150</v>
      </c>
      <c r="J1368" s="176">
        <v>46058</v>
      </c>
      <c r="K1368" s="172" t="s">
        <v>93</v>
      </c>
      <c r="L1368" s="172" t="s">
        <v>94</v>
      </c>
      <c r="M1368" s="179">
        <v>0.43</v>
      </c>
      <c r="N1368" s="177"/>
      <c r="O1368" s="177"/>
      <c r="P1368" s="180">
        <v>-924.5</v>
      </c>
    </row>
    <row r="1369" spans="1:16" ht="19.5" hidden="1" customHeight="1">
      <c r="A1369" s="172" t="s">
        <v>1687</v>
      </c>
      <c r="B1369" s="176">
        <v>46060</v>
      </c>
      <c r="C1369" s="172" t="s">
        <v>81</v>
      </c>
      <c r="D1369" s="172" t="s">
        <v>95</v>
      </c>
      <c r="E1369" s="172" t="s">
        <v>52</v>
      </c>
      <c r="F1369" s="172" t="s">
        <v>90</v>
      </c>
      <c r="G1369" s="172" t="s">
        <v>84</v>
      </c>
      <c r="H1369" s="177">
        <v>1</v>
      </c>
      <c r="I1369" s="178">
        <v>2150</v>
      </c>
      <c r="J1369" s="176">
        <v>46058</v>
      </c>
      <c r="K1369" s="172" t="s">
        <v>93</v>
      </c>
      <c r="L1369" s="172" t="s">
        <v>94</v>
      </c>
      <c r="M1369" s="179">
        <v>0.43</v>
      </c>
      <c r="N1369" s="177"/>
      <c r="O1369" s="177"/>
      <c r="P1369" s="180">
        <v>-15.56</v>
      </c>
    </row>
    <row r="1370" spans="1:16" ht="19.5" hidden="1" customHeight="1">
      <c r="A1370" s="172" t="s">
        <v>1683</v>
      </c>
      <c r="B1370" s="176">
        <v>46060</v>
      </c>
      <c r="C1370" s="172" t="s">
        <v>166</v>
      </c>
      <c r="D1370" s="172" t="s">
        <v>167</v>
      </c>
      <c r="E1370" s="172" t="s">
        <v>41</v>
      </c>
      <c r="F1370" s="172" t="s">
        <v>83</v>
      </c>
      <c r="G1370" s="172" t="s">
        <v>84</v>
      </c>
      <c r="H1370" s="177">
        <v>1</v>
      </c>
      <c r="I1370" s="178">
        <v>-2150</v>
      </c>
      <c r="J1370" s="176">
        <v>46057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-1095.06</v>
      </c>
    </row>
    <row r="1371" spans="1:16" ht="19.5" hidden="1" customHeight="1">
      <c r="A1371" s="172" t="s">
        <v>1683</v>
      </c>
      <c r="B1371" s="176">
        <v>46060</v>
      </c>
      <c r="C1371" s="172" t="s">
        <v>166</v>
      </c>
      <c r="D1371" s="172" t="s">
        <v>102</v>
      </c>
      <c r="E1371" s="172" t="s">
        <v>41</v>
      </c>
      <c r="F1371" s="172" t="s">
        <v>83</v>
      </c>
      <c r="G1371" s="172" t="s">
        <v>84</v>
      </c>
      <c r="H1371" s="177">
        <v>1</v>
      </c>
      <c r="I1371" s="178">
        <v>-2150</v>
      </c>
      <c r="J1371" s="176">
        <v>46057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0</v>
      </c>
    </row>
    <row r="1372" spans="1:16" ht="19.5" hidden="1" customHeight="1">
      <c r="A1372" s="172" t="s">
        <v>1683</v>
      </c>
      <c r="B1372" s="176">
        <v>46060</v>
      </c>
      <c r="C1372" s="172" t="s">
        <v>166</v>
      </c>
      <c r="D1372" s="172" t="s">
        <v>103</v>
      </c>
      <c r="E1372" s="172" t="s">
        <v>41</v>
      </c>
      <c r="F1372" s="172" t="s">
        <v>83</v>
      </c>
      <c r="G1372" s="172" t="s">
        <v>84</v>
      </c>
      <c r="H1372" s="177">
        <v>1</v>
      </c>
      <c r="I1372" s="178">
        <v>-2150</v>
      </c>
      <c r="J1372" s="176">
        <v>46057</v>
      </c>
      <c r="K1372" s="172" t="s">
        <v>93</v>
      </c>
      <c r="L1372" s="172" t="s">
        <v>94</v>
      </c>
      <c r="M1372" s="179">
        <v>0</v>
      </c>
      <c r="N1372" s="177"/>
      <c r="O1372" s="177"/>
      <c r="P1372" s="180">
        <v>-1054.94</v>
      </c>
    </row>
    <row r="1373" spans="1:16" ht="19.5" hidden="1" customHeight="1">
      <c r="A1373" s="172" t="s">
        <v>1683</v>
      </c>
      <c r="B1373" s="176">
        <v>46060</v>
      </c>
      <c r="C1373" s="172" t="s">
        <v>104</v>
      </c>
      <c r="D1373" s="172" t="s">
        <v>168</v>
      </c>
      <c r="E1373" s="172" t="s">
        <v>41</v>
      </c>
      <c r="F1373" s="172" t="s">
        <v>83</v>
      </c>
      <c r="G1373" s="172" t="s">
        <v>84</v>
      </c>
      <c r="H1373" s="177">
        <v>1</v>
      </c>
      <c r="I1373" s="178">
        <v>-2150</v>
      </c>
      <c r="J1373" s="176">
        <v>46057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924.5</v>
      </c>
    </row>
    <row r="1374" spans="1:16" ht="19.5" hidden="1" customHeight="1">
      <c r="A1374" s="172" t="s">
        <v>1687</v>
      </c>
      <c r="B1374" s="176">
        <v>46060</v>
      </c>
      <c r="C1374" s="172" t="s">
        <v>81</v>
      </c>
      <c r="D1374" s="172" t="s">
        <v>82</v>
      </c>
      <c r="E1374" s="172" t="s">
        <v>52</v>
      </c>
      <c r="F1374" s="172" t="s">
        <v>90</v>
      </c>
      <c r="G1374" s="172" t="s">
        <v>84</v>
      </c>
      <c r="H1374" s="177">
        <v>1</v>
      </c>
      <c r="I1374" s="178">
        <v>0</v>
      </c>
      <c r="J1374" s="176">
        <v>46058</v>
      </c>
      <c r="K1374" s="172" t="s">
        <v>85</v>
      </c>
      <c r="L1374" s="172" t="s">
        <v>85</v>
      </c>
      <c r="M1374" s="179">
        <v>0</v>
      </c>
      <c r="N1374" s="177"/>
      <c r="O1374" s="177"/>
      <c r="P1374" s="180">
        <v>-14.2</v>
      </c>
    </row>
    <row r="1375" spans="1:16" ht="19.5" hidden="1" customHeight="1">
      <c r="A1375" s="172" t="s">
        <v>1683</v>
      </c>
      <c r="B1375" s="176">
        <v>46060</v>
      </c>
      <c r="C1375" s="172" t="s">
        <v>81</v>
      </c>
      <c r="D1375" s="172" t="s">
        <v>82</v>
      </c>
      <c r="E1375" s="172" t="s">
        <v>41</v>
      </c>
      <c r="F1375" s="172" t="s">
        <v>83</v>
      </c>
      <c r="G1375" s="172" t="s">
        <v>84</v>
      </c>
      <c r="H1375" s="177">
        <v>1</v>
      </c>
      <c r="I1375" s="178">
        <v>0</v>
      </c>
      <c r="J1375" s="176">
        <v>46057</v>
      </c>
      <c r="K1375" s="172" t="s">
        <v>85</v>
      </c>
      <c r="L1375" s="172" t="s">
        <v>85</v>
      </c>
      <c r="M1375" s="179">
        <v>0</v>
      </c>
      <c r="N1375" s="177"/>
      <c r="O1375" s="177"/>
      <c r="P1375" s="180">
        <v>6.13</v>
      </c>
    </row>
    <row r="1376" spans="1:16" ht="19.5" hidden="1" customHeight="1">
      <c r="A1376" s="172" t="s">
        <v>1688</v>
      </c>
      <c r="B1376" s="176">
        <v>46060</v>
      </c>
      <c r="C1376" s="172" t="s">
        <v>81</v>
      </c>
      <c r="D1376" s="172" t="s">
        <v>82</v>
      </c>
      <c r="E1376" s="172" t="s">
        <v>60</v>
      </c>
      <c r="F1376" s="172" t="s">
        <v>1426</v>
      </c>
      <c r="G1376" s="172" t="s">
        <v>84</v>
      </c>
      <c r="H1376" s="177">
        <v>1</v>
      </c>
      <c r="I1376" s="178">
        <v>0</v>
      </c>
      <c r="J1376" s="176">
        <v>46060</v>
      </c>
      <c r="K1376" s="172" t="s">
        <v>85</v>
      </c>
      <c r="L1376" s="172" t="s">
        <v>85</v>
      </c>
      <c r="M1376" s="179">
        <v>0</v>
      </c>
      <c r="N1376" s="177"/>
      <c r="O1376" s="177"/>
      <c r="P1376" s="180">
        <v>-13.95</v>
      </c>
    </row>
    <row r="1377" spans="1:16" ht="19.5" hidden="1" customHeight="1">
      <c r="A1377" s="172" t="s">
        <v>1689</v>
      </c>
      <c r="B1377" s="176">
        <v>46060</v>
      </c>
      <c r="C1377" s="172" t="s">
        <v>92</v>
      </c>
      <c r="D1377" s="172" t="s">
        <v>24</v>
      </c>
      <c r="E1377" s="172" t="s">
        <v>52</v>
      </c>
      <c r="F1377" s="172" t="s">
        <v>90</v>
      </c>
      <c r="G1377" s="172" t="s">
        <v>84</v>
      </c>
      <c r="H1377" s="177">
        <v>1</v>
      </c>
      <c r="I1377" s="178">
        <v>2150</v>
      </c>
      <c r="J1377" s="176">
        <v>46058</v>
      </c>
      <c r="K1377" s="172" t="s">
        <v>93</v>
      </c>
      <c r="L1377" s="172" t="s">
        <v>94</v>
      </c>
      <c r="M1377" s="179">
        <v>0.43</v>
      </c>
      <c r="N1377" s="177"/>
      <c r="O1377" s="177">
        <v>39</v>
      </c>
      <c r="P1377" s="180">
        <v>-135.87</v>
      </c>
    </row>
    <row r="1378" spans="1:16" ht="19.5" hidden="1" customHeight="1">
      <c r="A1378" s="172" t="s">
        <v>1689</v>
      </c>
      <c r="B1378" s="176">
        <v>46060</v>
      </c>
      <c r="C1378" s="172" t="s">
        <v>100</v>
      </c>
      <c r="D1378" s="172" t="s">
        <v>101</v>
      </c>
      <c r="E1378" s="172" t="s">
        <v>52</v>
      </c>
      <c r="F1378" s="172" t="s">
        <v>90</v>
      </c>
      <c r="G1378" s="172" t="s">
        <v>84</v>
      </c>
      <c r="H1378" s="177">
        <v>1</v>
      </c>
      <c r="I1378" s="178">
        <v>2150</v>
      </c>
      <c r="J1378" s="176">
        <v>46058</v>
      </c>
      <c r="K1378" s="172" t="s">
        <v>93</v>
      </c>
      <c r="L1378" s="172" t="s">
        <v>94</v>
      </c>
      <c r="M1378" s="179">
        <v>0</v>
      </c>
      <c r="N1378" s="177"/>
      <c r="O1378" s="177"/>
      <c r="P1378" s="180">
        <v>819.05</v>
      </c>
    </row>
    <row r="1379" spans="1:16" ht="19.5" hidden="1" customHeight="1">
      <c r="A1379" s="172" t="s">
        <v>1689</v>
      </c>
      <c r="B1379" s="176">
        <v>46060</v>
      </c>
      <c r="C1379" s="172" t="s">
        <v>100</v>
      </c>
      <c r="D1379" s="172" t="s">
        <v>102</v>
      </c>
      <c r="E1379" s="172" t="s">
        <v>52</v>
      </c>
      <c r="F1379" s="172" t="s">
        <v>90</v>
      </c>
      <c r="G1379" s="172" t="s">
        <v>84</v>
      </c>
      <c r="H1379" s="177">
        <v>1</v>
      </c>
      <c r="I1379" s="178">
        <v>2150</v>
      </c>
      <c r="J1379" s="176">
        <v>46058</v>
      </c>
      <c r="K1379" s="172" t="s">
        <v>93</v>
      </c>
      <c r="L1379" s="172" t="s">
        <v>94</v>
      </c>
      <c r="M1379" s="179">
        <v>0</v>
      </c>
      <c r="N1379" s="177"/>
      <c r="O1379" s="177"/>
      <c r="P1379" s="180">
        <v>0</v>
      </c>
    </row>
    <row r="1380" spans="1:16" ht="19.5" hidden="1" customHeight="1">
      <c r="A1380" s="172" t="s">
        <v>1689</v>
      </c>
      <c r="B1380" s="176">
        <v>46060</v>
      </c>
      <c r="C1380" s="172" t="s">
        <v>100</v>
      </c>
      <c r="D1380" s="172" t="s">
        <v>103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2150</v>
      </c>
      <c r="J1380" s="176">
        <v>46058</v>
      </c>
      <c r="K1380" s="172" t="s">
        <v>93</v>
      </c>
      <c r="L1380" s="172" t="s">
        <v>94</v>
      </c>
      <c r="M1380" s="179">
        <v>0</v>
      </c>
      <c r="N1380" s="177"/>
      <c r="O1380" s="177"/>
      <c r="P1380" s="180">
        <v>1330.95</v>
      </c>
    </row>
    <row r="1381" spans="1:16" ht="19.5" hidden="1" customHeight="1">
      <c r="A1381" s="172" t="s">
        <v>1689</v>
      </c>
      <c r="B1381" s="176">
        <v>46060</v>
      </c>
      <c r="C1381" s="172" t="s">
        <v>104</v>
      </c>
      <c r="D1381" s="172" t="s">
        <v>105</v>
      </c>
      <c r="E1381" s="172" t="s">
        <v>52</v>
      </c>
      <c r="F1381" s="172" t="s">
        <v>90</v>
      </c>
      <c r="G1381" s="172" t="s">
        <v>84</v>
      </c>
      <c r="H1381" s="177">
        <v>1</v>
      </c>
      <c r="I1381" s="178">
        <v>2150</v>
      </c>
      <c r="J1381" s="176">
        <v>46058</v>
      </c>
      <c r="K1381" s="172" t="s">
        <v>93</v>
      </c>
      <c r="L1381" s="172" t="s">
        <v>94</v>
      </c>
      <c r="M1381" s="179">
        <v>0.43</v>
      </c>
      <c r="N1381" s="177"/>
      <c r="O1381" s="177"/>
      <c r="P1381" s="180">
        <v>-924.5</v>
      </c>
    </row>
    <row r="1382" spans="1:16" ht="19.5" hidden="1" customHeight="1">
      <c r="A1382" s="172" t="s">
        <v>1689</v>
      </c>
      <c r="B1382" s="176">
        <v>46060</v>
      </c>
      <c r="C1382" s="172" t="s">
        <v>81</v>
      </c>
      <c r="D1382" s="172" t="s">
        <v>95</v>
      </c>
      <c r="E1382" s="172" t="s">
        <v>52</v>
      </c>
      <c r="F1382" s="172" t="s">
        <v>90</v>
      </c>
      <c r="G1382" s="172" t="s">
        <v>84</v>
      </c>
      <c r="H1382" s="177">
        <v>1</v>
      </c>
      <c r="I1382" s="178">
        <v>2150</v>
      </c>
      <c r="J1382" s="176">
        <v>46058</v>
      </c>
      <c r="K1382" s="172" t="s">
        <v>93</v>
      </c>
      <c r="L1382" s="172" t="s">
        <v>94</v>
      </c>
      <c r="M1382" s="179">
        <v>0.43</v>
      </c>
      <c r="N1382" s="177"/>
      <c r="O1382" s="177"/>
      <c r="P1382" s="180">
        <v>-16.010000000000002</v>
      </c>
    </row>
    <row r="1383" spans="1:16" ht="19.5" hidden="1" customHeight="1">
      <c r="A1383" s="172" t="s">
        <v>1690</v>
      </c>
      <c r="B1383" s="176">
        <v>46060</v>
      </c>
      <c r="C1383" s="172" t="s">
        <v>92</v>
      </c>
      <c r="D1383" s="172" t="s">
        <v>24</v>
      </c>
      <c r="E1383" s="172" t="s">
        <v>52</v>
      </c>
      <c r="F1383" s="172" t="s">
        <v>90</v>
      </c>
      <c r="G1383" s="172" t="s">
        <v>84</v>
      </c>
      <c r="H1383" s="177">
        <v>1</v>
      </c>
      <c r="I1383" s="178">
        <v>2150</v>
      </c>
      <c r="J1383" s="176">
        <v>46059</v>
      </c>
      <c r="K1383" s="172" t="s">
        <v>93</v>
      </c>
      <c r="L1383" s="172" t="s">
        <v>94</v>
      </c>
      <c r="M1383" s="179">
        <v>0.43</v>
      </c>
      <c r="N1383" s="177"/>
      <c r="O1383" s="177">
        <v>39</v>
      </c>
      <c r="P1383" s="180">
        <v>-135.87</v>
      </c>
    </row>
    <row r="1384" spans="1:16" ht="19.5" hidden="1" customHeight="1">
      <c r="A1384" s="172" t="s">
        <v>1690</v>
      </c>
      <c r="B1384" s="176">
        <v>46060</v>
      </c>
      <c r="C1384" s="172" t="s">
        <v>100</v>
      </c>
      <c r="D1384" s="172" t="s">
        <v>101</v>
      </c>
      <c r="E1384" s="172" t="s">
        <v>52</v>
      </c>
      <c r="F1384" s="172" t="s">
        <v>90</v>
      </c>
      <c r="G1384" s="172" t="s">
        <v>84</v>
      </c>
      <c r="H1384" s="177">
        <v>1</v>
      </c>
      <c r="I1384" s="178">
        <v>2150</v>
      </c>
      <c r="J1384" s="176">
        <v>46059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819.05</v>
      </c>
    </row>
    <row r="1385" spans="1:16" ht="19.5" hidden="1" customHeight="1">
      <c r="A1385" s="172" t="s">
        <v>1690</v>
      </c>
      <c r="B1385" s="176">
        <v>46060</v>
      </c>
      <c r="C1385" s="172" t="s">
        <v>100</v>
      </c>
      <c r="D1385" s="172" t="s">
        <v>102</v>
      </c>
      <c r="E1385" s="172" t="s">
        <v>52</v>
      </c>
      <c r="F1385" s="172" t="s">
        <v>90</v>
      </c>
      <c r="G1385" s="172" t="s">
        <v>84</v>
      </c>
      <c r="H1385" s="177">
        <v>1</v>
      </c>
      <c r="I1385" s="178">
        <v>2150</v>
      </c>
      <c r="J1385" s="176">
        <v>46059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0</v>
      </c>
    </row>
    <row r="1386" spans="1:16" ht="19.5" hidden="1" customHeight="1">
      <c r="A1386" s="172" t="s">
        <v>1690</v>
      </c>
      <c r="B1386" s="176">
        <v>46060</v>
      </c>
      <c r="C1386" s="172" t="s">
        <v>100</v>
      </c>
      <c r="D1386" s="172" t="s">
        <v>103</v>
      </c>
      <c r="E1386" s="172" t="s">
        <v>52</v>
      </c>
      <c r="F1386" s="172" t="s">
        <v>90</v>
      </c>
      <c r="G1386" s="172" t="s">
        <v>84</v>
      </c>
      <c r="H1386" s="177">
        <v>1</v>
      </c>
      <c r="I1386" s="178">
        <v>2150</v>
      </c>
      <c r="J1386" s="176">
        <v>46059</v>
      </c>
      <c r="K1386" s="172" t="s">
        <v>93</v>
      </c>
      <c r="L1386" s="172" t="s">
        <v>94</v>
      </c>
      <c r="M1386" s="179">
        <v>0</v>
      </c>
      <c r="N1386" s="177"/>
      <c r="O1386" s="177"/>
      <c r="P1386" s="180">
        <v>1330.95</v>
      </c>
    </row>
    <row r="1387" spans="1:16" ht="19.5" hidden="1" customHeight="1">
      <c r="A1387" s="172" t="s">
        <v>1690</v>
      </c>
      <c r="B1387" s="176">
        <v>46060</v>
      </c>
      <c r="C1387" s="172" t="s">
        <v>104</v>
      </c>
      <c r="D1387" s="172" t="s">
        <v>105</v>
      </c>
      <c r="E1387" s="172" t="s">
        <v>52</v>
      </c>
      <c r="F1387" s="172" t="s">
        <v>90</v>
      </c>
      <c r="G1387" s="172" t="s">
        <v>84</v>
      </c>
      <c r="H1387" s="177">
        <v>1</v>
      </c>
      <c r="I1387" s="178">
        <v>2150</v>
      </c>
      <c r="J1387" s="176">
        <v>46059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-924.5</v>
      </c>
    </row>
    <row r="1388" spans="1:16" ht="19.5" hidden="1" customHeight="1">
      <c r="A1388" s="172" t="s">
        <v>1690</v>
      </c>
      <c r="B1388" s="176">
        <v>46060</v>
      </c>
      <c r="C1388" s="172" t="s">
        <v>81</v>
      </c>
      <c r="D1388" s="172" t="s">
        <v>95</v>
      </c>
      <c r="E1388" s="172" t="s">
        <v>52</v>
      </c>
      <c r="F1388" s="172" t="s">
        <v>90</v>
      </c>
      <c r="G1388" s="172" t="s">
        <v>84</v>
      </c>
      <c r="H1388" s="177">
        <v>1</v>
      </c>
      <c r="I1388" s="178">
        <v>2150</v>
      </c>
      <c r="J1388" s="176">
        <v>46059</v>
      </c>
      <c r="K1388" s="172" t="s">
        <v>93</v>
      </c>
      <c r="L1388" s="172" t="s">
        <v>94</v>
      </c>
      <c r="M1388" s="179">
        <v>0.43</v>
      </c>
      <c r="N1388" s="177"/>
      <c r="O1388" s="177"/>
      <c r="P1388" s="180">
        <v>-11.91</v>
      </c>
    </row>
    <row r="1389" spans="1:16" ht="19.5" hidden="1" customHeight="1">
      <c r="A1389" s="172" t="s">
        <v>1602</v>
      </c>
      <c r="B1389" s="176">
        <v>46060</v>
      </c>
      <c r="C1389" s="172" t="s">
        <v>81</v>
      </c>
      <c r="D1389" s="172" t="s">
        <v>82</v>
      </c>
      <c r="E1389" s="172" t="s">
        <v>38</v>
      </c>
      <c r="F1389" s="172" t="s">
        <v>87</v>
      </c>
      <c r="G1389" s="172" t="s">
        <v>84</v>
      </c>
      <c r="H1389" s="177">
        <v>1</v>
      </c>
      <c r="I1389" s="178">
        <v>0</v>
      </c>
      <c r="J1389" s="176">
        <v>46058</v>
      </c>
      <c r="K1389" s="172" t="s">
        <v>85</v>
      </c>
      <c r="L1389" s="172" t="s">
        <v>85</v>
      </c>
      <c r="M1389" s="179">
        <v>0</v>
      </c>
      <c r="N1389" s="177"/>
      <c r="O1389" s="177"/>
      <c r="P1389" s="180">
        <v>24.28</v>
      </c>
    </row>
    <row r="1390" spans="1:16" ht="19.5" hidden="1" customHeight="1">
      <c r="A1390" s="172" t="s">
        <v>1691</v>
      </c>
      <c r="B1390" s="176">
        <v>46060</v>
      </c>
      <c r="C1390" s="172" t="s">
        <v>81</v>
      </c>
      <c r="D1390" s="172" t="s">
        <v>82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0</v>
      </c>
      <c r="J1390" s="176">
        <v>46060</v>
      </c>
      <c r="K1390" s="172" t="s">
        <v>85</v>
      </c>
      <c r="L1390" s="172" t="s">
        <v>85</v>
      </c>
      <c r="M1390" s="179">
        <v>0</v>
      </c>
      <c r="N1390" s="177"/>
      <c r="O1390" s="177"/>
      <c r="P1390" s="180">
        <v>-7.02</v>
      </c>
    </row>
    <row r="1391" spans="1:16" ht="19.5" hidden="1" customHeight="1">
      <c r="A1391" s="172" t="s">
        <v>1692</v>
      </c>
      <c r="B1391" s="176">
        <v>46060</v>
      </c>
      <c r="C1391" s="172" t="s">
        <v>92</v>
      </c>
      <c r="D1391" s="172" t="s">
        <v>96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0</v>
      </c>
      <c r="J1391" s="176">
        <v>46051</v>
      </c>
      <c r="K1391" s="172" t="s">
        <v>93</v>
      </c>
      <c r="L1391" s="172" t="s">
        <v>94</v>
      </c>
      <c r="M1391" s="179">
        <v>0</v>
      </c>
      <c r="N1391" s="177"/>
      <c r="O1391" s="177"/>
      <c r="P1391" s="180">
        <v>0</v>
      </c>
    </row>
    <row r="1392" spans="1:16" ht="19.5" hidden="1" customHeight="1">
      <c r="A1392" s="172" t="s">
        <v>1692</v>
      </c>
      <c r="B1392" s="176">
        <v>46060</v>
      </c>
      <c r="C1392" s="172" t="s">
        <v>92</v>
      </c>
      <c r="D1392" s="172" t="s">
        <v>97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46051</v>
      </c>
      <c r="K1392" s="172" t="s">
        <v>93</v>
      </c>
      <c r="L1392" s="172" t="s">
        <v>94</v>
      </c>
      <c r="M1392" s="179">
        <v>0</v>
      </c>
      <c r="N1392" s="177"/>
      <c r="O1392" s="177"/>
      <c r="P1392" s="180">
        <v>-56.94</v>
      </c>
    </row>
    <row r="1393" spans="1:16" ht="19.5" hidden="1" customHeight="1">
      <c r="A1393" s="172" t="s">
        <v>1692</v>
      </c>
      <c r="B1393" s="176">
        <v>46060</v>
      </c>
      <c r="C1393" s="172" t="s">
        <v>81</v>
      </c>
      <c r="D1393" s="172" t="s">
        <v>98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0</v>
      </c>
      <c r="J1393" s="176">
        <v>46051</v>
      </c>
      <c r="K1393" s="172" t="s">
        <v>93</v>
      </c>
      <c r="L1393" s="172" t="s">
        <v>94</v>
      </c>
      <c r="M1393" s="179">
        <v>0</v>
      </c>
      <c r="N1393" s="177"/>
      <c r="O1393" s="177"/>
      <c r="P1393" s="180">
        <v>-15</v>
      </c>
    </row>
    <row r="1394" spans="1:16" ht="19.5" hidden="1" customHeight="1">
      <c r="A1394" s="172" t="s">
        <v>1692</v>
      </c>
      <c r="B1394" s="176">
        <v>46060</v>
      </c>
      <c r="C1394" s="172" t="s">
        <v>92</v>
      </c>
      <c r="D1394" s="172" t="s">
        <v>24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0</v>
      </c>
      <c r="J1394" s="176">
        <v>46051</v>
      </c>
      <c r="K1394" s="172" t="s">
        <v>93</v>
      </c>
      <c r="L1394" s="172" t="s">
        <v>94</v>
      </c>
      <c r="M1394" s="179">
        <v>0</v>
      </c>
      <c r="N1394" s="177"/>
      <c r="O1394" s="177">
        <v>44</v>
      </c>
      <c r="P1394" s="180">
        <v>-56.94</v>
      </c>
    </row>
    <row r="1395" spans="1:16" ht="19.5" hidden="1" customHeight="1">
      <c r="A1395" s="172" t="s">
        <v>1692</v>
      </c>
      <c r="B1395" s="176">
        <v>46060</v>
      </c>
      <c r="C1395" s="172" t="s">
        <v>81</v>
      </c>
      <c r="D1395" s="172" t="s">
        <v>95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0</v>
      </c>
      <c r="J1395" s="176">
        <v>46051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-11.39</v>
      </c>
    </row>
    <row r="1396" spans="1:16" ht="19.5" customHeight="1">
      <c r="A1396" s="172" t="s">
        <v>1552</v>
      </c>
      <c r="B1396" s="176">
        <v>46060</v>
      </c>
      <c r="C1396" s="172" t="s">
        <v>109</v>
      </c>
      <c r="D1396" s="172" t="s">
        <v>139</v>
      </c>
      <c r="E1396" s="172" t="s">
        <v>85</v>
      </c>
      <c r="F1396" s="172" t="s">
        <v>85</v>
      </c>
      <c r="G1396" s="172" t="s">
        <v>85</v>
      </c>
      <c r="H1396" s="177">
        <v>0</v>
      </c>
      <c r="I1396" s="178">
        <v>0</v>
      </c>
      <c r="J1396" s="176">
        <v>46060</v>
      </c>
      <c r="K1396" s="172" t="s">
        <v>85</v>
      </c>
      <c r="L1396" s="172" t="s">
        <v>85</v>
      </c>
      <c r="M1396" s="179">
        <v>0</v>
      </c>
      <c r="N1396" s="177"/>
      <c r="O1396" s="177"/>
      <c r="P1396" s="180">
        <v>-299.07</v>
      </c>
    </row>
    <row r="1397" spans="1:16" ht="19.5" customHeight="1">
      <c r="A1397" s="172" t="s">
        <v>1553</v>
      </c>
      <c r="B1397" s="176">
        <v>46060</v>
      </c>
      <c r="C1397" s="172" t="s">
        <v>109</v>
      </c>
      <c r="D1397" s="172" t="s">
        <v>139</v>
      </c>
      <c r="E1397" s="172" t="s">
        <v>85</v>
      </c>
      <c r="F1397" s="172" t="s">
        <v>85</v>
      </c>
      <c r="G1397" s="172" t="s">
        <v>85</v>
      </c>
      <c r="H1397" s="177">
        <v>0</v>
      </c>
      <c r="I1397" s="178">
        <v>0</v>
      </c>
      <c r="J1397" s="176">
        <v>46060</v>
      </c>
      <c r="K1397" s="172" t="s">
        <v>85</v>
      </c>
      <c r="L1397" s="172" t="s">
        <v>85</v>
      </c>
      <c r="M1397" s="179">
        <v>0</v>
      </c>
      <c r="N1397" s="177"/>
      <c r="O1397" s="177"/>
      <c r="P1397" s="180">
        <v>-293.02</v>
      </c>
    </row>
    <row r="1398" spans="1:16" ht="19.5" customHeight="1">
      <c r="A1398" s="172" t="s">
        <v>141</v>
      </c>
      <c r="B1398" s="176">
        <v>46060</v>
      </c>
      <c r="C1398" s="172" t="s">
        <v>109</v>
      </c>
      <c r="D1398" s="172" t="s">
        <v>139</v>
      </c>
      <c r="E1398" s="172" t="s">
        <v>85</v>
      </c>
      <c r="F1398" s="172" t="s">
        <v>85</v>
      </c>
      <c r="G1398" s="172" t="s">
        <v>85</v>
      </c>
      <c r="H1398" s="177">
        <v>0</v>
      </c>
      <c r="I1398" s="178">
        <v>0</v>
      </c>
      <c r="J1398" s="176">
        <v>46060</v>
      </c>
      <c r="K1398" s="172" t="s">
        <v>85</v>
      </c>
      <c r="L1398" s="172" t="s">
        <v>85</v>
      </c>
      <c r="M1398" s="179">
        <v>0</v>
      </c>
      <c r="N1398" s="177"/>
      <c r="O1398" s="177"/>
      <c r="P1398" s="180">
        <v>-411.78</v>
      </c>
    </row>
    <row r="1399" spans="1:16" ht="19.5" customHeight="1">
      <c r="A1399" s="172" t="s">
        <v>145</v>
      </c>
      <c r="B1399" s="176">
        <v>46060</v>
      </c>
      <c r="C1399" s="172" t="s">
        <v>109</v>
      </c>
      <c r="D1399" s="172" t="s">
        <v>139</v>
      </c>
      <c r="E1399" s="172" t="s">
        <v>85</v>
      </c>
      <c r="F1399" s="172" t="s">
        <v>85</v>
      </c>
      <c r="G1399" s="172" t="s">
        <v>85</v>
      </c>
      <c r="H1399" s="177">
        <v>0</v>
      </c>
      <c r="I1399" s="178">
        <v>0</v>
      </c>
      <c r="J1399" s="176">
        <v>46060</v>
      </c>
      <c r="K1399" s="172" t="s">
        <v>85</v>
      </c>
      <c r="L1399" s="172" t="s">
        <v>85</v>
      </c>
      <c r="M1399" s="179">
        <v>0</v>
      </c>
      <c r="N1399" s="177"/>
      <c r="O1399" s="177"/>
      <c r="P1399" s="180">
        <v>-999.49</v>
      </c>
    </row>
    <row r="1400" spans="1:16" ht="19.5" customHeight="1">
      <c r="A1400" s="172" t="s">
        <v>138</v>
      </c>
      <c r="B1400" s="176">
        <v>46060</v>
      </c>
      <c r="C1400" s="172" t="s">
        <v>109</v>
      </c>
      <c r="D1400" s="172" t="s">
        <v>139</v>
      </c>
      <c r="E1400" s="172" t="s">
        <v>85</v>
      </c>
      <c r="F1400" s="172" t="s">
        <v>85</v>
      </c>
      <c r="G1400" s="172" t="s">
        <v>85</v>
      </c>
      <c r="H1400" s="177">
        <v>0</v>
      </c>
      <c r="I1400" s="178">
        <v>0</v>
      </c>
      <c r="J1400" s="176">
        <v>46060</v>
      </c>
      <c r="K1400" s="172" t="s">
        <v>85</v>
      </c>
      <c r="L1400" s="172" t="s">
        <v>85</v>
      </c>
      <c r="M1400" s="179">
        <v>0</v>
      </c>
      <c r="N1400" s="177"/>
      <c r="O1400" s="177"/>
      <c r="P1400" s="180">
        <v>-1153.69</v>
      </c>
    </row>
    <row r="1401" spans="1:16" ht="19.5" customHeight="1">
      <c r="A1401" s="172" t="s">
        <v>144</v>
      </c>
      <c r="B1401" s="176">
        <v>46060</v>
      </c>
      <c r="C1401" s="172" t="s">
        <v>109</v>
      </c>
      <c r="D1401" s="172" t="s">
        <v>139</v>
      </c>
      <c r="E1401" s="172" t="s">
        <v>85</v>
      </c>
      <c r="F1401" s="172" t="s">
        <v>85</v>
      </c>
      <c r="G1401" s="172" t="s">
        <v>85</v>
      </c>
      <c r="H1401" s="177">
        <v>0</v>
      </c>
      <c r="I1401" s="178">
        <v>0</v>
      </c>
      <c r="J1401" s="176">
        <v>46060</v>
      </c>
      <c r="K1401" s="172" t="s">
        <v>85</v>
      </c>
      <c r="L1401" s="172" t="s">
        <v>85</v>
      </c>
      <c r="M1401" s="179">
        <v>0</v>
      </c>
      <c r="N1401" s="177"/>
      <c r="O1401" s="177"/>
      <c r="P1401" s="180">
        <v>-711.8</v>
      </c>
    </row>
    <row r="1402" spans="1:16" ht="19.5" customHeight="1">
      <c r="A1402" s="172" t="s">
        <v>142</v>
      </c>
      <c r="B1402" s="176">
        <v>46060</v>
      </c>
      <c r="C1402" s="172" t="s">
        <v>109</v>
      </c>
      <c r="D1402" s="172" t="s">
        <v>143</v>
      </c>
      <c r="E1402" s="172" t="s">
        <v>85</v>
      </c>
      <c r="F1402" s="172" t="s">
        <v>85</v>
      </c>
      <c r="G1402" s="172" t="s">
        <v>85</v>
      </c>
      <c r="H1402" s="177">
        <v>0</v>
      </c>
      <c r="I1402" s="178">
        <v>0</v>
      </c>
      <c r="J1402" s="176">
        <v>46060</v>
      </c>
      <c r="K1402" s="172" t="s">
        <v>85</v>
      </c>
      <c r="L1402" s="172" t="s">
        <v>85</v>
      </c>
      <c r="M1402" s="179">
        <v>0</v>
      </c>
      <c r="N1402" s="177"/>
      <c r="O1402" s="177"/>
      <c r="P1402" s="180">
        <v>-4815</v>
      </c>
    </row>
    <row r="1403" spans="1:16" ht="19.5" hidden="1" customHeight="1">
      <c r="A1403" s="172" t="s">
        <v>1693</v>
      </c>
      <c r="B1403" s="176">
        <v>46061</v>
      </c>
      <c r="C1403" s="172" t="s">
        <v>81</v>
      </c>
      <c r="D1403" s="172" t="s">
        <v>82</v>
      </c>
      <c r="E1403" s="172" t="s">
        <v>59</v>
      </c>
      <c r="F1403" s="172" t="s">
        <v>1386</v>
      </c>
      <c r="G1403" s="172" t="s">
        <v>84</v>
      </c>
      <c r="H1403" s="177">
        <v>1</v>
      </c>
      <c r="I1403" s="178">
        <v>0</v>
      </c>
      <c r="J1403" s="176">
        <v>46060</v>
      </c>
      <c r="K1403" s="172" t="s">
        <v>85</v>
      </c>
      <c r="L1403" s="172" t="s">
        <v>85</v>
      </c>
      <c r="M1403" s="179">
        <v>0</v>
      </c>
      <c r="N1403" s="177"/>
      <c r="O1403" s="177"/>
      <c r="P1403" s="180">
        <v>-20.63</v>
      </c>
    </row>
    <row r="1404" spans="1:16" ht="19.5" hidden="1" customHeight="1">
      <c r="A1404" s="172" t="s">
        <v>1694</v>
      </c>
      <c r="B1404" s="176">
        <v>46061</v>
      </c>
      <c r="C1404" s="172" t="s">
        <v>81</v>
      </c>
      <c r="D1404" s="172" t="s">
        <v>82</v>
      </c>
      <c r="E1404" s="172" t="s">
        <v>59</v>
      </c>
      <c r="F1404" s="172" t="s">
        <v>1386</v>
      </c>
      <c r="G1404" s="172" t="s">
        <v>84</v>
      </c>
      <c r="H1404" s="177">
        <v>1</v>
      </c>
      <c r="I1404" s="178">
        <v>0</v>
      </c>
      <c r="J1404" s="176">
        <v>46060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-7.95</v>
      </c>
    </row>
    <row r="1405" spans="1:16" ht="19.5" hidden="1" customHeight="1">
      <c r="A1405" s="172" t="s">
        <v>1695</v>
      </c>
      <c r="B1405" s="176">
        <v>46061</v>
      </c>
      <c r="C1405" s="172" t="s">
        <v>92</v>
      </c>
      <c r="D1405" s="172" t="s">
        <v>24</v>
      </c>
      <c r="E1405" s="172" t="s">
        <v>41</v>
      </c>
      <c r="F1405" s="172" t="s">
        <v>83</v>
      </c>
      <c r="G1405" s="172" t="s">
        <v>84</v>
      </c>
      <c r="H1405" s="177">
        <v>1</v>
      </c>
      <c r="I1405" s="178">
        <v>0</v>
      </c>
      <c r="J1405" s="176">
        <v>46054</v>
      </c>
      <c r="K1405" s="172" t="s">
        <v>93</v>
      </c>
      <c r="L1405" s="172" t="s">
        <v>94</v>
      </c>
      <c r="M1405" s="179">
        <v>0</v>
      </c>
      <c r="N1405" s="177"/>
      <c r="O1405" s="177">
        <v>43</v>
      </c>
      <c r="P1405" s="180">
        <v>-46</v>
      </c>
    </row>
    <row r="1406" spans="1:16" ht="19.5" hidden="1" customHeight="1">
      <c r="A1406" s="172" t="s">
        <v>1695</v>
      </c>
      <c r="B1406" s="176">
        <v>46061</v>
      </c>
      <c r="C1406" s="172" t="s">
        <v>81</v>
      </c>
      <c r="D1406" s="172" t="s">
        <v>95</v>
      </c>
      <c r="E1406" s="172" t="s">
        <v>41</v>
      </c>
      <c r="F1406" s="172" t="s">
        <v>83</v>
      </c>
      <c r="G1406" s="172" t="s">
        <v>84</v>
      </c>
      <c r="H1406" s="177">
        <v>1</v>
      </c>
      <c r="I1406" s="178">
        <v>0</v>
      </c>
      <c r="J1406" s="176">
        <v>46054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-25</v>
      </c>
    </row>
    <row r="1407" spans="1:16" ht="19.5" hidden="1" customHeight="1">
      <c r="A1407" s="172" t="s">
        <v>1695</v>
      </c>
      <c r="B1407" s="176">
        <v>46061</v>
      </c>
      <c r="C1407" s="172" t="s">
        <v>92</v>
      </c>
      <c r="D1407" s="172" t="s">
        <v>96</v>
      </c>
      <c r="E1407" s="172" t="s">
        <v>41</v>
      </c>
      <c r="F1407" s="172" t="s">
        <v>83</v>
      </c>
      <c r="G1407" s="172" t="s">
        <v>84</v>
      </c>
      <c r="H1407" s="177">
        <v>1</v>
      </c>
      <c r="I1407" s="178">
        <v>0</v>
      </c>
      <c r="J1407" s="176">
        <v>46054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0</v>
      </c>
    </row>
    <row r="1408" spans="1:16" ht="19.5" hidden="1" customHeight="1">
      <c r="A1408" s="172" t="s">
        <v>1695</v>
      </c>
      <c r="B1408" s="176">
        <v>46061</v>
      </c>
      <c r="C1408" s="172" t="s">
        <v>92</v>
      </c>
      <c r="D1408" s="172" t="s">
        <v>97</v>
      </c>
      <c r="E1408" s="172" t="s">
        <v>41</v>
      </c>
      <c r="F1408" s="172" t="s">
        <v>83</v>
      </c>
      <c r="G1408" s="172" t="s">
        <v>84</v>
      </c>
      <c r="H1408" s="177">
        <v>1</v>
      </c>
      <c r="I1408" s="178">
        <v>0</v>
      </c>
      <c r="J1408" s="176">
        <v>46054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-46</v>
      </c>
    </row>
    <row r="1409" spans="1:16" ht="19.5" hidden="1" customHeight="1">
      <c r="A1409" s="172" t="s">
        <v>1695</v>
      </c>
      <c r="B1409" s="176">
        <v>46061</v>
      </c>
      <c r="C1409" s="172" t="s">
        <v>81</v>
      </c>
      <c r="D1409" s="172" t="s">
        <v>98</v>
      </c>
      <c r="E1409" s="172" t="s">
        <v>41</v>
      </c>
      <c r="F1409" s="172" t="s">
        <v>83</v>
      </c>
      <c r="G1409" s="172" t="s">
        <v>84</v>
      </c>
      <c r="H1409" s="177">
        <v>1</v>
      </c>
      <c r="I1409" s="178">
        <v>0</v>
      </c>
      <c r="J1409" s="176">
        <v>46054</v>
      </c>
      <c r="K1409" s="172" t="s">
        <v>93</v>
      </c>
      <c r="L1409" s="172" t="s">
        <v>94</v>
      </c>
      <c r="M1409" s="179">
        <v>0</v>
      </c>
      <c r="N1409" s="177"/>
      <c r="O1409" s="177"/>
      <c r="P1409" s="180">
        <v>-15</v>
      </c>
    </row>
    <row r="1410" spans="1:16" ht="19.5" hidden="1" customHeight="1">
      <c r="A1410" s="172" t="s">
        <v>1696</v>
      </c>
      <c r="B1410" s="176">
        <v>46061</v>
      </c>
      <c r="C1410" s="172" t="s">
        <v>92</v>
      </c>
      <c r="D1410" s="172" t="s">
        <v>24</v>
      </c>
      <c r="E1410" s="172" t="s">
        <v>43</v>
      </c>
      <c r="F1410" s="172" t="s">
        <v>125</v>
      </c>
      <c r="G1410" s="172" t="s">
        <v>84</v>
      </c>
      <c r="H1410" s="177">
        <v>1</v>
      </c>
      <c r="I1410" s="178">
        <v>0</v>
      </c>
      <c r="J1410" s="176">
        <v>46053</v>
      </c>
      <c r="K1410" s="172" t="s">
        <v>93</v>
      </c>
      <c r="L1410" s="172" t="s">
        <v>94</v>
      </c>
      <c r="M1410" s="179">
        <v>0</v>
      </c>
      <c r="N1410" s="177"/>
      <c r="O1410" s="177">
        <v>44</v>
      </c>
      <c r="P1410" s="180">
        <v>-46.77</v>
      </c>
    </row>
    <row r="1411" spans="1:16" ht="19.5" hidden="1" customHeight="1">
      <c r="A1411" s="172" t="s">
        <v>1696</v>
      </c>
      <c r="B1411" s="176">
        <v>46061</v>
      </c>
      <c r="C1411" s="172" t="s">
        <v>81</v>
      </c>
      <c r="D1411" s="172" t="s">
        <v>95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46053</v>
      </c>
      <c r="K1411" s="172" t="s">
        <v>93</v>
      </c>
      <c r="L1411" s="172" t="s">
        <v>94</v>
      </c>
      <c r="M1411" s="179">
        <v>0</v>
      </c>
      <c r="N1411" s="177"/>
      <c r="O1411" s="177"/>
      <c r="P1411" s="180">
        <v>-9.17</v>
      </c>
    </row>
    <row r="1412" spans="1:16" ht="19.5" hidden="1" customHeight="1">
      <c r="A1412" s="172" t="s">
        <v>1696</v>
      </c>
      <c r="B1412" s="176">
        <v>46061</v>
      </c>
      <c r="C1412" s="172" t="s">
        <v>92</v>
      </c>
      <c r="D1412" s="172" t="s">
        <v>96</v>
      </c>
      <c r="E1412" s="172" t="s">
        <v>43</v>
      </c>
      <c r="F1412" s="172" t="s">
        <v>125</v>
      </c>
      <c r="G1412" s="172" t="s">
        <v>84</v>
      </c>
      <c r="H1412" s="177">
        <v>1</v>
      </c>
      <c r="I1412" s="178">
        <v>0</v>
      </c>
      <c r="J1412" s="176">
        <v>46053</v>
      </c>
      <c r="K1412" s="172" t="s">
        <v>93</v>
      </c>
      <c r="L1412" s="172" t="s">
        <v>94</v>
      </c>
      <c r="M1412" s="179">
        <v>0</v>
      </c>
      <c r="N1412" s="177"/>
      <c r="O1412" s="177"/>
      <c r="P1412" s="180">
        <v>0</v>
      </c>
    </row>
    <row r="1413" spans="1:16" ht="19.5" hidden="1" customHeight="1">
      <c r="A1413" s="172" t="s">
        <v>1696</v>
      </c>
      <c r="B1413" s="176">
        <v>46061</v>
      </c>
      <c r="C1413" s="172" t="s">
        <v>92</v>
      </c>
      <c r="D1413" s="172" t="s">
        <v>97</v>
      </c>
      <c r="E1413" s="172" t="s">
        <v>43</v>
      </c>
      <c r="F1413" s="172" t="s">
        <v>125</v>
      </c>
      <c r="G1413" s="172" t="s">
        <v>84</v>
      </c>
      <c r="H1413" s="177">
        <v>1</v>
      </c>
      <c r="I1413" s="178">
        <v>0</v>
      </c>
      <c r="J1413" s="176">
        <v>46053</v>
      </c>
      <c r="K1413" s="172" t="s">
        <v>93</v>
      </c>
      <c r="L1413" s="172" t="s">
        <v>94</v>
      </c>
      <c r="M1413" s="179">
        <v>0</v>
      </c>
      <c r="N1413" s="177"/>
      <c r="O1413" s="177"/>
      <c r="P1413" s="180">
        <v>-46.77</v>
      </c>
    </row>
    <row r="1414" spans="1:16" ht="19.5" hidden="1" customHeight="1">
      <c r="A1414" s="172" t="s">
        <v>1696</v>
      </c>
      <c r="B1414" s="176">
        <v>46061</v>
      </c>
      <c r="C1414" s="172" t="s">
        <v>81</v>
      </c>
      <c r="D1414" s="172" t="s">
        <v>98</v>
      </c>
      <c r="E1414" s="172" t="s">
        <v>43</v>
      </c>
      <c r="F1414" s="172" t="s">
        <v>125</v>
      </c>
      <c r="G1414" s="172" t="s">
        <v>84</v>
      </c>
      <c r="H1414" s="177">
        <v>1</v>
      </c>
      <c r="I1414" s="178">
        <v>0</v>
      </c>
      <c r="J1414" s="176">
        <v>46053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-15</v>
      </c>
    </row>
    <row r="1415" spans="1:16" ht="19.5" hidden="1" customHeight="1">
      <c r="A1415" s="172" t="s">
        <v>1697</v>
      </c>
      <c r="B1415" s="176">
        <v>46061</v>
      </c>
      <c r="C1415" s="172" t="s">
        <v>92</v>
      </c>
      <c r="D1415" s="172" t="s">
        <v>24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1663</v>
      </c>
      <c r="J1415" s="176">
        <v>46045</v>
      </c>
      <c r="K1415" s="172" t="s">
        <v>93</v>
      </c>
      <c r="L1415" s="172" t="s">
        <v>94</v>
      </c>
      <c r="M1415" s="179">
        <v>0.43</v>
      </c>
      <c r="N1415" s="177"/>
      <c r="O1415" s="177">
        <v>40</v>
      </c>
      <c r="P1415" s="180">
        <v>-113.03</v>
      </c>
    </row>
    <row r="1416" spans="1:16" ht="19.5" hidden="1" customHeight="1">
      <c r="A1416" s="172" t="s">
        <v>1697</v>
      </c>
      <c r="B1416" s="176">
        <v>46061</v>
      </c>
      <c r="C1416" s="172" t="s">
        <v>100</v>
      </c>
      <c r="D1416" s="172" t="s">
        <v>101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1663</v>
      </c>
      <c r="J1416" s="176">
        <v>46045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580.95000000000005</v>
      </c>
    </row>
    <row r="1417" spans="1:16" ht="19.5" hidden="1" customHeight="1">
      <c r="A1417" s="172" t="s">
        <v>1697</v>
      </c>
      <c r="B1417" s="176">
        <v>46061</v>
      </c>
      <c r="C1417" s="172" t="s">
        <v>100</v>
      </c>
      <c r="D1417" s="172" t="s">
        <v>102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1663</v>
      </c>
      <c r="J1417" s="176">
        <v>46045</v>
      </c>
      <c r="K1417" s="172" t="s">
        <v>93</v>
      </c>
      <c r="L1417" s="172" t="s">
        <v>94</v>
      </c>
      <c r="M1417" s="179">
        <v>0</v>
      </c>
      <c r="N1417" s="177"/>
      <c r="O1417" s="177"/>
      <c r="P1417" s="180">
        <v>5.81</v>
      </c>
    </row>
    <row r="1418" spans="1:16" ht="19.5" hidden="1" customHeight="1">
      <c r="A1418" s="172" t="s">
        <v>1697</v>
      </c>
      <c r="B1418" s="176">
        <v>46061</v>
      </c>
      <c r="C1418" s="172" t="s">
        <v>100</v>
      </c>
      <c r="D1418" s="172" t="s">
        <v>103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1663</v>
      </c>
      <c r="J1418" s="176">
        <v>46045</v>
      </c>
      <c r="K1418" s="172" t="s">
        <v>93</v>
      </c>
      <c r="L1418" s="172" t="s">
        <v>94</v>
      </c>
      <c r="M1418" s="179">
        <v>0</v>
      </c>
      <c r="N1418" s="177"/>
      <c r="O1418" s="177"/>
      <c r="P1418" s="180">
        <v>1076.24</v>
      </c>
    </row>
    <row r="1419" spans="1:16" ht="19.5" hidden="1" customHeight="1">
      <c r="A1419" s="172" t="s">
        <v>1697</v>
      </c>
      <c r="B1419" s="176">
        <v>46061</v>
      </c>
      <c r="C1419" s="172" t="s">
        <v>104</v>
      </c>
      <c r="D1419" s="172" t="s">
        <v>105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1663</v>
      </c>
      <c r="J1419" s="176">
        <v>46045</v>
      </c>
      <c r="K1419" s="172" t="s">
        <v>93</v>
      </c>
      <c r="L1419" s="172" t="s">
        <v>94</v>
      </c>
      <c r="M1419" s="179">
        <v>0.43</v>
      </c>
      <c r="N1419" s="177"/>
      <c r="O1419" s="177"/>
      <c r="P1419" s="180">
        <v>-715.09</v>
      </c>
    </row>
    <row r="1420" spans="1:16" ht="19.5" hidden="1" customHeight="1">
      <c r="A1420" s="172" t="s">
        <v>1523</v>
      </c>
      <c r="B1420" s="176">
        <v>46061</v>
      </c>
      <c r="C1420" s="172" t="s">
        <v>92</v>
      </c>
      <c r="D1420" s="172" t="s">
        <v>272</v>
      </c>
      <c r="E1420" s="172" t="s">
        <v>53</v>
      </c>
      <c r="F1420" s="172" t="s">
        <v>120</v>
      </c>
      <c r="G1420" s="172" t="s">
        <v>84</v>
      </c>
      <c r="H1420" s="177">
        <v>1</v>
      </c>
      <c r="I1420" s="178">
        <v>0</v>
      </c>
      <c r="J1420" s="176">
        <v>46056</v>
      </c>
      <c r="K1420" s="172" t="s">
        <v>93</v>
      </c>
      <c r="L1420" s="172" t="s">
        <v>94</v>
      </c>
      <c r="M1420" s="179">
        <v>0</v>
      </c>
      <c r="N1420" s="177"/>
      <c r="O1420" s="177"/>
      <c r="P1420" s="180">
        <v>0</v>
      </c>
    </row>
    <row r="1421" spans="1:16" ht="19.5" hidden="1" customHeight="1">
      <c r="A1421" s="172" t="s">
        <v>1523</v>
      </c>
      <c r="B1421" s="176">
        <v>46061</v>
      </c>
      <c r="C1421" s="172" t="s">
        <v>92</v>
      </c>
      <c r="D1421" s="172" t="s">
        <v>97</v>
      </c>
      <c r="E1421" s="172" t="s">
        <v>53</v>
      </c>
      <c r="F1421" s="172" t="s">
        <v>120</v>
      </c>
      <c r="G1421" s="172" t="s">
        <v>84</v>
      </c>
      <c r="H1421" s="177">
        <v>1</v>
      </c>
      <c r="I1421" s="178">
        <v>0</v>
      </c>
      <c r="J1421" s="176">
        <v>46056</v>
      </c>
      <c r="K1421" s="172" t="s">
        <v>93</v>
      </c>
      <c r="L1421" s="172" t="s">
        <v>94</v>
      </c>
      <c r="M1421" s="179">
        <v>0</v>
      </c>
      <c r="N1421" s="177"/>
      <c r="O1421" s="177"/>
      <c r="P1421" s="180">
        <v>-56.94</v>
      </c>
    </row>
    <row r="1422" spans="1:16" ht="19.5" hidden="1" customHeight="1">
      <c r="A1422" s="172" t="s">
        <v>1523</v>
      </c>
      <c r="B1422" s="176">
        <v>46061</v>
      </c>
      <c r="C1422" s="172" t="s">
        <v>81</v>
      </c>
      <c r="D1422" s="172" t="s">
        <v>98</v>
      </c>
      <c r="E1422" s="172" t="s">
        <v>53</v>
      </c>
      <c r="F1422" s="172" t="s">
        <v>120</v>
      </c>
      <c r="G1422" s="172" t="s">
        <v>84</v>
      </c>
      <c r="H1422" s="177">
        <v>1</v>
      </c>
      <c r="I1422" s="178">
        <v>0</v>
      </c>
      <c r="J1422" s="176">
        <v>46056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-15</v>
      </c>
    </row>
    <row r="1423" spans="1:16" ht="19.5" hidden="1" customHeight="1">
      <c r="A1423" s="172" t="s">
        <v>1698</v>
      </c>
      <c r="B1423" s="176">
        <v>46061</v>
      </c>
      <c r="C1423" s="172" t="s">
        <v>92</v>
      </c>
      <c r="D1423" s="172" t="s">
        <v>24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46056</v>
      </c>
      <c r="K1423" s="172" t="s">
        <v>93</v>
      </c>
      <c r="L1423" s="172" t="s">
        <v>94</v>
      </c>
      <c r="M1423" s="179">
        <v>0</v>
      </c>
      <c r="N1423" s="177"/>
      <c r="O1423" s="177">
        <v>41</v>
      </c>
      <c r="P1423" s="180">
        <v>-56.94</v>
      </c>
    </row>
    <row r="1424" spans="1:16" ht="19.5" hidden="1" customHeight="1">
      <c r="A1424" s="172" t="s">
        <v>1698</v>
      </c>
      <c r="B1424" s="176">
        <v>46061</v>
      </c>
      <c r="C1424" s="172" t="s">
        <v>81</v>
      </c>
      <c r="D1424" s="172" t="s">
        <v>95</v>
      </c>
      <c r="E1424" s="172" t="s">
        <v>52</v>
      </c>
      <c r="F1424" s="172" t="s">
        <v>90</v>
      </c>
      <c r="G1424" s="172" t="s">
        <v>84</v>
      </c>
      <c r="H1424" s="177">
        <v>1</v>
      </c>
      <c r="I1424" s="178">
        <v>0</v>
      </c>
      <c r="J1424" s="176">
        <v>46056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-12.5</v>
      </c>
    </row>
    <row r="1425" spans="1:16" ht="19.5" hidden="1" customHeight="1">
      <c r="A1425" s="172" t="s">
        <v>1698</v>
      </c>
      <c r="B1425" s="176">
        <v>46061</v>
      </c>
      <c r="C1425" s="172" t="s">
        <v>92</v>
      </c>
      <c r="D1425" s="172" t="s">
        <v>96</v>
      </c>
      <c r="E1425" s="172" t="s">
        <v>52</v>
      </c>
      <c r="F1425" s="172" t="s">
        <v>90</v>
      </c>
      <c r="G1425" s="172" t="s">
        <v>84</v>
      </c>
      <c r="H1425" s="177">
        <v>1</v>
      </c>
      <c r="I1425" s="178">
        <v>0</v>
      </c>
      <c r="J1425" s="176">
        <v>46056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0</v>
      </c>
    </row>
    <row r="1426" spans="1:16" ht="19.5" hidden="1" customHeight="1">
      <c r="A1426" s="172" t="s">
        <v>1698</v>
      </c>
      <c r="B1426" s="176">
        <v>46061</v>
      </c>
      <c r="C1426" s="172" t="s">
        <v>92</v>
      </c>
      <c r="D1426" s="172" t="s">
        <v>97</v>
      </c>
      <c r="E1426" s="172" t="s">
        <v>52</v>
      </c>
      <c r="F1426" s="172" t="s">
        <v>90</v>
      </c>
      <c r="G1426" s="172" t="s">
        <v>84</v>
      </c>
      <c r="H1426" s="177">
        <v>1</v>
      </c>
      <c r="I1426" s="178">
        <v>0</v>
      </c>
      <c r="J1426" s="176">
        <v>46056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-56.94</v>
      </c>
    </row>
    <row r="1427" spans="1:16" ht="19.5" hidden="1" customHeight="1">
      <c r="A1427" s="172" t="s">
        <v>1698</v>
      </c>
      <c r="B1427" s="176">
        <v>46061</v>
      </c>
      <c r="C1427" s="172" t="s">
        <v>81</v>
      </c>
      <c r="D1427" s="172" t="s">
        <v>98</v>
      </c>
      <c r="E1427" s="172" t="s">
        <v>52</v>
      </c>
      <c r="F1427" s="172" t="s">
        <v>90</v>
      </c>
      <c r="G1427" s="172" t="s">
        <v>84</v>
      </c>
      <c r="H1427" s="177">
        <v>1</v>
      </c>
      <c r="I1427" s="178">
        <v>0</v>
      </c>
      <c r="J1427" s="176">
        <v>46056</v>
      </c>
      <c r="K1427" s="172" t="s">
        <v>93</v>
      </c>
      <c r="L1427" s="172" t="s">
        <v>94</v>
      </c>
      <c r="M1427" s="179">
        <v>0</v>
      </c>
      <c r="N1427" s="177"/>
      <c r="O1427" s="177"/>
      <c r="P1427" s="180">
        <v>-15</v>
      </c>
    </row>
    <row r="1428" spans="1:16" ht="19.5" hidden="1" customHeight="1">
      <c r="A1428" s="172" t="s">
        <v>1699</v>
      </c>
      <c r="B1428" s="176">
        <v>46061</v>
      </c>
      <c r="C1428" s="172" t="s">
        <v>92</v>
      </c>
      <c r="D1428" s="172" t="s">
        <v>24</v>
      </c>
      <c r="E1428" s="172" t="s">
        <v>42</v>
      </c>
      <c r="F1428" s="172" t="s">
        <v>89</v>
      </c>
      <c r="G1428" s="172" t="s">
        <v>84</v>
      </c>
      <c r="H1428" s="177">
        <v>1</v>
      </c>
      <c r="I1428" s="178">
        <v>0</v>
      </c>
      <c r="J1428" s="176">
        <v>46051</v>
      </c>
      <c r="K1428" s="172" t="s">
        <v>93</v>
      </c>
      <c r="L1428" s="172" t="s">
        <v>94</v>
      </c>
      <c r="M1428" s="179">
        <v>0</v>
      </c>
      <c r="N1428" s="177"/>
      <c r="O1428" s="177">
        <v>44</v>
      </c>
      <c r="P1428" s="180">
        <v>-46.77</v>
      </c>
    </row>
    <row r="1429" spans="1:16" ht="19.5" hidden="1" customHeight="1">
      <c r="A1429" s="172" t="s">
        <v>1699</v>
      </c>
      <c r="B1429" s="176">
        <v>46061</v>
      </c>
      <c r="C1429" s="172" t="s">
        <v>81</v>
      </c>
      <c r="D1429" s="172" t="s">
        <v>95</v>
      </c>
      <c r="E1429" s="172" t="s">
        <v>42</v>
      </c>
      <c r="F1429" s="172" t="s">
        <v>89</v>
      </c>
      <c r="G1429" s="172" t="s">
        <v>84</v>
      </c>
      <c r="H1429" s="177">
        <v>1</v>
      </c>
      <c r="I1429" s="178">
        <v>0</v>
      </c>
      <c r="J1429" s="176">
        <v>46051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-25</v>
      </c>
    </row>
    <row r="1430" spans="1:16" ht="19.5" hidden="1" customHeight="1">
      <c r="A1430" s="172" t="s">
        <v>1699</v>
      </c>
      <c r="B1430" s="176">
        <v>46061</v>
      </c>
      <c r="C1430" s="172" t="s">
        <v>92</v>
      </c>
      <c r="D1430" s="172" t="s">
        <v>96</v>
      </c>
      <c r="E1430" s="172" t="s">
        <v>42</v>
      </c>
      <c r="F1430" s="172" t="s">
        <v>89</v>
      </c>
      <c r="G1430" s="172" t="s">
        <v>84</v>
      </c>
      <c r="H1430" s="177">
        <v>1</v>
      </c>
      <c r="I1430" s="178">
        <v>0</v>
      </c>
      <c r="J1430" s="176">
        <v>46051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0</v>
      </c>
    </row>
    <row r="1431" spans="1:16" ht="19.5" hidden="1" customHeight="1">
      <c r="A1431" s="172" t="s">
        <v>1699</v>
      </c>
      <c r="B1431" s="176">
        <v>46061</v>
      </c>
      <c r="C1431" s="172" t="s">
        <v>92</v>
      </c>
      <c r="D1431" s="172" t="s">
        <v>97</v>
      </c>
      <c r="E1431" s="172" t="s">
        <v>42</v>
      </c>
      <c r="F1431" s="172" t="s">
        <v>89</v>
      </c>
      <c r="G1431" s="172" t="s">
        <v>84</v>
      </c>
      <c r="H1431" s="177">
        <v>1</v>
      </c>
      <c r="I1431" s="178">
        <v>0</v>
      </c>
      <c r="J1431" s="176">
        <v>46051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-46.77</v>
      </c>
    </row>
    <row r="1432" spans="1:16" ht="19.5" hidden="1" customHeight="1">
      <c r="A1432" s="172" t="s">
        <v>1699</v>
      </c>
      <c r="B1432" s="176">
        <v>46061</v>
      </c>
      <c r="C1432" s="172" t="s">
        <v>81</v>
      </c>
      <c r="D1432" s="172" t="s">
        <v>98</v>
      </c>
      <c r="E1432" s="172" t="s">
        <v>42</v>
      </c>
      <c r="F1432" s="172" t="s">
        <v>89</v>
      </c>
      <c r="G1432" s="172" t="s">
        <v>84</v>
      </c>
      <c r="H1432" s="177">
        <v>1</v>
      </c>
      <c r="I1432" s="178">
        <v>0</v>
      </c>
      <c r="J1432" s="176">
        <v>46051</v>
      </c>
      <c r="K1432" s="172" t="s">
        <v>93</v>
      </c>
      <c r="L1432" s="172" t="s">
        <v>94</v>
      </c>
      <c r="M1432" s="179">
        <v>0</v>
      </c>
      <c r="N1432" s="177"/>
      <c r="O1432" s="177"/>
      <c r="P1432" s="180">
        <v>-15</v>
      </c>
    </row>
    <row r="1433" spans="1:16" ht="19.5" hidden="1" customHeight="1">
      <c r="A1433" s="172" t="s">
        <v>1700</v>
      </c>
      <c r="B1433" s="176">
        <v>46061</v>
      </c>
      <c r="C1433" s="172" t="s">
        <v>81</v>
      </c>
      <c r="D1433" s="172" t="s">
        <v>82</v>
      </c>
      <c r="E1433" s="172" t="s">
        <v>52</v>
      </c>
      <c r="F1433" s="172" t="s">
        <v>90</v>
      </c>
      <c r="G1433" s="172" t="s">
        <v>84</v>
      </c>
      <c r="H1433" s="177">
        <v>1</v>
      </c>
      <c r="I1433" s="178">
        <v>0</v>
      </c>
      <c r="J1433" s="176">
        <v>46061</v>
      </c>
      <c r="K1433" s="172" t="s">
        <v>85</v>
      </c>
      <c r="L1433" s="172" t="s">
        <v>85</v>
      </c>
      <c r="M1433" s="179">
        <v>0</v>
      </c>
      <c r="N1433" s="177"/>
      <c r="O1433" s="177"/>
      <c r="P1433" s="180">
        <v>-15.37</v>
      </c>
    </row>
    <row r="1434" spans="1:16" ht="19.5" hidden="1" customHeight="1">
      <c r="A1434" s="172" t="s">
        <v>1701</v>
      </c>
      <c r="B1434" s="176">
        <v>46061</v>
      </c>
      <c r="C1434" s="172" t="s">
        <v>92</v>
      </c>
      <c r="D1434" s="172" t="s">
        <v>96</v>
      </c>
      <c r="E1434" s="172" t="s">
        <v>41</v>
      </c>
      <c r="F1434" s="172" t="s">
        <v>83</v>
      </c>
      <c r="G1434" s="172" t="s">
        <v>84</v>
      </c>
      <c r="H1434" s="177">
        <v>1</v>
      </c>
      <c r="I1434" s="178">
        <v>0</v>
      </c>
      <c r="J1434" s="176">
        <v>46055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0</v>
      </c>
    </row>
    <row r="1435" spans="1:16" ht="19.5" hidden="1" customHeight="1">
      <c r="A1435" s="172" t="s">
        <v>1701</v>
      </c>
      <c r="B1435" s="176">
        <v>46061</v>
      </c>
      <c r="C1435" s="172" t="s">
        <v>92</v>
      </c>
      <c r="D1435" s="172" t="s">
        <v>97</v>
      </c>
      <c r="E1435" s="172" t="s">
        <v>41</v>
      </c>
      <c r="F1435" s="172" t="s">
        <v>83</v>
      </c>
      <c r="G1435" s="172" t="s">
        <v>84</v>
      </c>
      <c r="H1435" s="177">
        <v>1</v>
      </c>
      <c r="I1435" s="178">
        <v>0</v>
      </c>
      <c r="J1435" s="176">
        <v>46055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-46.77</v>
      </c>
    </row>
    <row r="1436" spans="1:16" ht="19.5" hidden="1" customHeight="1">
      <c r="A1436" s="172" t="s">
        <v>1701</v>
      </c>
      <c r="B1436" s="176">
        <v>46061</v>
      </c>
      <c r="C1436" s="172" t="s">
        <v>81</v>
      </c>
      <c r="D1436" s="172" t="s">
        <v>98</v>
      </c>
      <c r="E1436" s="172" t="s">
        <v>41</v>
      </c>
      <c r="F1436" s="172" t="s">
        <v>83</v>
      </c>
      <c r="G1436" s="172" t="s">
        <v>84</v>
      </c>
      <c r="H1436" s="177">
        <v>1</v>
      </c>
      <c r="I1436" s="178">
        <v>0</v>
      </c>
      <c r="J1436" s="176">
        <v>46055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-15</v>
      </c>
    </row>
    <row r="1437" spans="1:16" ht="19.5" hidden="1" customHeight="1">
      <c r="A1437" s="172" t="s">
        <v>1701</v>
      </c>
      <c r="B1437" s="176">
        <v>46061</v>
      </c>
      <c r="C1437" s="172" t="s">
        <v>92</v>
      </c>
      <c r="D1437" s="172" t="s">
        <v>24</v>
      </c>
      <c r="E1437" s="172" t="s">
        <v>41</v>
      </c>
      <c r="F1437" s="172" t="s">
        <v>83</v>
      </c>
      <c r="G1437" s="172" t="s">
        <v>84</v>
      </c>
      <c r="H1437" s="177">
        <v>1</v>
      </c>
      <c r="I1437" s="178">
        <v>0</v>
      </c>
      <c r="J1437" s="176">
        <v>46055</v>
      </c>
      <c r="K1437" s="172" t="s">
        <v>93</v>
      </c>
      <c r="L1437" s="172" t="s">
        <v>94</v>
      </c>
      <c r="M1437" s="179">
        <v>0</v>
      </c>
      <c r="N1437" s="177"/>
      <c r="O1437" s="177">
        <v>41</v>
      </c>
      <c r="P1437" s="180">
        <v>-46.77</v>
      </c>
    </row>
    <row r="1438" spans="1:16" ht="19.5" hidden="1" customHeight="1">
      <c r="A1438" s="172" t="s">
        <v>1701</v>
      </c>
      <c r="B1438" s="176">
        <v>46061</v>
      </c>
      <c r="C1438" s="172" t="s">
        <v>81</v>
      </c>
      <c r="D1438" s="172" t="s">
        <v>95</v>
      </c>
      <c r="E1438" s="172" t="s">
        <v>41</v>
      </c>
      <c r="F1438" s="172" t="s">
        <v>83</v>
      </c>
      <c r="G1438" s="172" t="s">
        <v>84</v>
      </c>
      <c r="H1438" s="177">
        <v>1</v>
      </c>
      <c r="I1438" s="178">
        <v>0</v>
      </c>
      <c r="J1438" s="176">
        <v>46055</v>
      </c>
      <c r="K1438" s="172" t="s">
        <v>93</v>
      </c>
      <c r="L1438" s="172" t="s">
        <v>94</v>
      </c>
      <c r="M1438" s="179">
        <v>0</v>
      </c>
      <c r="N1438" s="177"/>
      <c r="O1438" s="177"/>
      <c r="P1438" s="180">
        <v>-12.74</v>
      </c>
    </row>
    <row r="1439" spans="1:16" ht="19.5" hidden="1" customHeight="1">
      <c r="A1439" s="172" t="s">
        <v>1702</v>
      </c>
      <c r="B1439" s="176">
        <v>46061</v>
      </c>
      <c r="C1439" s="172" t="s">
        <v>92</v>
      </c>
      <c r="D1439" s="172" t="s">
        <v>24</v>
      </c>
      <c r="E1439" s="172" t="s">
        <v>56</v>
      </c>
      <c r="F1439" s="172" t="s">
        <v>1213</v>
      </c>
      <c r="G1439" s="172" t="s">
        <v>84</v>
      </c>
      <c r="H1439" s="177">
        <v>1</v>
      </c>
      <c r="I1439" s="178">
        <v>2000</v>
      </c>
      <c r="J1439" s="176">
        <v>46051</v>
      </c>
      <c r="K1439" s="172" t="s">
        <v>93</v>
      </c>
      <c r="L1439" s="172" t="s">
        <v>94</v>
      </c>
      <c r="M1439" s="179">
        <v>0.43</v>
      </c>
      <c r="N1439" s="177"/>
      <c r="O1439" s="177">
        <v>44</v>
      </c>
      <c r="P1439" s="180">
        <v>-155.81</v>
      </c>
    </row>
    <row r="1440" spans="1:16" ht="19.5" hidden="1" customHeight="1">
      <c r="A1440" s="172" t="s">
        <v>1702</v>
      </c>
      <c r="B1440" s="176">
        <v>46061</v>
      </c>
      <c r="C1440" s="172" t="s">
        <v>100</v>
      </c>
      <c r="D1440" s="172" t="s">
        <v>101</v>
      </c>
      <c r="E1440" s="172" t="s">
        <v>56</v>
      </c>
      <c r="F1440" s="172" t="s">
        <v>1213</v>
      </c>
      <c r="G1440" s="172" t="s">
        <v>84</v>
      </c>
      <c r="H1440" s="177">
        <v>1</v>
      </c>
      <c r="I1440" s="178">
        <v>2000</v>
      </c>
      <c r="J1440" s="176">
        <v>46051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1101.81</v>
      </c>
    </row>
    <row r="1441" spans="1:16" ht="19.5" hidden="1" customHeight="1">
      <c r="A1441" s="172" t="s">
        <v>1702</v>
      </c>
      <c r="B1441" s="176">
        <v>46061</v>
      </c>
      <c r="C1441" s="172" t="s">
        <v>100</v>
      </c>
      <c r="D1441" s="172" t="s">
        <v>102</v>
      </c>
      <c r="E1441" s="172" t="s">
        <v>56</v>
      </c>
      <c r="F1441" s="172" t="s">
        <v>1213</v>
      </c>
      <c r="G1441" s="172" t="s">
        <v>84</v>
      </c>
      <c r="H1441" s="177">
        <v>1</v>
      </c>
      <c r="I1441" s="178">
        <v>2000</v>
      </c>
      <c r="J1441" s="176">
        <v>46051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11.02</v>
      </c>
    </row>
    <row r="1442" spans="1:16" ht="19.5" hidden="1" customHeight="1">
      <c r="A1442" s="172" t="s">
        <v>1702</v>
      </c>
      <c r="B1442" s="176">
        <v>46061</v>
      </c>
      <c r="C1442" s="172" t="s">
        <v>100</v>
      </c>
      <c r="D1442" s="172" t="s">
        <v>103</v>
      </c>
      <c r="E1442" s="172" t="s">
        <v>56</v>
      </c>
      <c r="F1442" s="172" t="s">
        <v>1213</v>
      </c>
      <c r="G1442" s="172" t="s">
        <v>84</v>
      </c>
      <c r="H1442" s="177">
        <v>1</v>
      </c>
      <c r="I1442" s="178">
        <v>2000</v>
      </c>
      <c r="J1442" s="176">
        <v>46051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887.17</v>
      </c>
    </row>
    <row r="1443" spans="1:16" ht="19.5" hidden="1" customHeight="1">
      <c r="A1443" s="172" t="s">
        <v>1702</v>
      </c>
      <c r="B1443" s="176">
        <v>46061</v>
      </c>
      <c r="C1443" s="172" t="s">
        <v>104</v>
      </c>
      <c r="D1443" s="172" t="s">
        <v>105</v>
      </c>
      <c r="E1443" s="172" t="s">
        <v>56</v>
      </c>
      <c r="F1443" s="172" t="s">
        <v>1213</v>
      </c>
      <c r="G1443" s="172" t="s">
        <v>84</v>
      </c>
      <c r="H1443" s="177">
        <v>1</v>
      </c>
      <c r="I1443" s="178">
        <v>2000</v>
      </c>
      <c r="J1443" s="176">
        <v>46051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-860</v>
      </c>
    </row>
    <row r="1444" spans="1:16" ht="19.5" hidden="1" customHeight="1">
      <c r="A1444" s="172" t="s">
        <v>1703</v>
      </c>
      <c r="B1444" s="176">
        <v>46061</v>
      </c>
      <c r="C1444" s="172" t="s">
        <v>92</v>
      </c>
      <c r="D1444" s="172" t="s">
        <v>24</v>
      </c>
      <c r="E1444" s="172" t="s">
        <v>57</v>
      </c>
      <c r="F1444" s="172" t="s">
        <v>1263</v>
      </c>
      <c r="G1444" s="172" t="s">
        <v>84</v>
      </c>
      <c r="H1444" s="177">
        <v>1</v>
      </c>
      <c r="I1444" s="178">
        <v>2000</v>
      </c>
      <c r="J1444" s="176">
        <v>46058</v>
      </c>
      <c r="K1444" s="172" t="s">
        <v>93</v>
      </c>
      <c r="L1444" s="172" t="s">
        <v>94</v>
      </c>
      <c r="M1444" s="179">
        <v>0.43</v>
      </c>
      <c r="N1444" s="177"/>
      <c r="O1444" s="177">
        <v>39</v>
      </c>
      <c r="P1444" s="180">
        <v>-132.27000000000001</v>
      </c>
    </row>
    <row r="1445" spans="1:16" ht="19.5" hidden="1" customHeight="1">
      <c r="A1445" s="172" t="s">
        <v>1703</v>
      </c>
      <c r="B1445" s="176">
        <v>46061</v>
      </c>
      <c r="C1445" s="172" t="s">
        <v>100</v>
      </c>
      <c r="D1445" s="172" t="s">
        <v>101</v>
      </c>
      <c r="E1445" s="172" t="s">
        <v>57</v>
      </c>
      <c r="F1445" s="172" t="s">
        <v>1263</v>
      </c>
      <c r="G1445" s="172" t="s">
        <v>84</v>
      </c>
      <c r="H1445" s="177">
        <v>1</v>
      </c>
      <c r="I1445" s="178">
        <v>2000</v>
      </c>
      <c r="J1445" s="176">
        <v>46058</v>
      </c>
      <c r="K1445" s="172" t="s">
        <v>93</v>
      </c>
      <c r="L1445" s="172" t="s">
        <v>94</v>
      </c>
      <c r="M1445" s="179">
        <v>0</v>
      </c>
      <c r="N1445" s="177"/>
      <c r="O1445" s="177"/>
      <c r="P1445" s="180">
        <v>833.33</v>
      </c>
    </row>
    <row r="1446" spans="1:16" ht="19.5" hidden="1" customHeight="1">
      <c r="A1446" s="172" t="s">
        <v>1703</v>
      </c>
      <c r="B1446" s="176">
        <v>46061</v>
      </c>
      <c r="C1446" s="172" t="s">
        <v>100</v>
      </c>
      <c r="D1446" s="172" t="s">
        <v>102</v>
      </c>
      <c r="E1446" s="172" t="s">
        <v>57</v>
      </c>
      <c r="F1446" s="172" t="s">
        <v>1263</v>
      </c>
      <c r="G1446" s="172" t="s">
        <v>84</v>
      </c>
      <c r="H1446" s="177">
        <v>1</v>
      </c>
      <c r="I1446" s="178">
        <v>2000</v>
      </c>
      <c r="J1446" s="176">
        <v>46058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8.33</v>
      </c>
    </row>
    <row r="1447" spans="1:16" ht="19.5" hidden="1" customHeight="1">
      <c r="A1447" s="172" t="s">
        <v>1703</v>
      </c>
      <c r="B1447" s="176">
        <v>46061</v>
      </c>
      <c r="C1447" s="172" t="s">
        <v>100</v>
      </c>
      <c r="D1447" s="172" t="s">
        <v>103</v>
      </c>
      <c r="E1447" s="172" t="s">
        <v>57</v>
      </c>
      <c r="F1447" s="172" t="s">
        <v>1263</v>
      </c>
      <c r="G1447" s="172" t="s">
        <v>84</v>
      </c>
      <c r="H1447" s="177">
        <v>1</v>
      </c>
      <c r="I1447" s="178">
        <v>2000</v>
      </c>
      <c r="J1447" s="176">
        <v>46058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1158.3399999999999</v>
      </c>
    </row>
    <row r="1448" spans="1:16" ht="19.5" hidden="1" customHeight="1">
      <c r="A1448" s="172" t="s">
        <v>1703</v>
      </c>
      <c r="B1448" s="176">
        <v>46061</v>
      </c>
      <c r="C1448" s="172" t="s">
        <v>104</v>
      </c>
      <c r="D1448" s="172" t="s">
        <v>105</v>
      </c>
      <c r="E1448" s="172" t="s">
        <v>57</v>
      </c>
      <c r="F1448" s="172" t="s">
        <v>1263</v>
      </c>
      <c r="G1448" s="172" t="s">
        <v>84</v>
      </c>
      <c r="H1448" s="177">
        <v>1</v>
      </c>
      <c r="I1448" s="178">
        <v>2000</v>
      </c>
      <c r="J1448" s="176">
        <v>46058</v>
      </c>
      <c r="K1448" s="172" t="s">
        <v>93</v>
      </c>
      <c r="L1448" s="172" t="s">
        <v>94</v>
      </c>
      <c r="M1448" s="179">
        <v>0.43</v>
      </c>
      <c r="N1448" s="177"/>
      <c r="O1448" s="177"/>
      <c r="P1448" s="180">
        <v>-860</v>
      </c>
    </row>
    <row r="1449" spans="1:16" ht="19.5" hidden="1" customHeight="1">
      <c r="A1449" s="172" t="s">
        <v>1703</v>
      </c>
      <c r="B1449" s="176">
        <v>46061</v>
      </c>
      <c r="C1449" s="172" t="s">
        <v>81</v>
      </c>
      <c r="D1449" s="172" t="s">
        <v>95</v>
      </c>
      <c r="E1449" s="172" t="s">
        <v>57</v>
      </c>
      <c r="F1449" s="172" t="s">
        <v>1263</v>
      </c>
      <c r="G1449" s="172" t="s">
        <v>84</v>
      </c>
      <c r="H1449" s="177">
        <v>1</v>
      </c>
      <c r="I1449" s="178">
        <v>2000</v>
      </c>
      <c r="J1449" s="176">
        <v>46058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-19.98</v>
      </c>
    </row>
    <row r="1450" spans="1:16" ht="19.5" hidden="1" customHeight="1">
      <c r="A1450" s="172" t="s">
        <v>1704</v>
      </c>
      <c r="B1450" s="176">
        <v>46061</v>
      </c>
      <c r="C1450" s="172" t="s">
        <v>92</v>
      </c>
      <c r="D1450" s="172" t="s">
        <v>24</v>
      </c>
      <c r="E1450" s="172" t="s">
        <v>52</v>
      </c>
      <c r="F1450" s="172" t="s">
        <v>90</v>
      </c>
      <c r="G1450" s="172" t="s">
        <v>84</v>
      </c>
      <c r="H1450" s="177">
        <v>1</v>
      </c>
      <c r="I1450" s="178">
        <v>2150</v>
      </c>
      <c r="J1450" s="176">
        <v>46056</v>
      </c>
      <c r="K1450" s="172" t="s">
        <v>93</v>
      </c>
      <c r="L1450" s="172" t="s">
        <v>94</v>
      </c>
      <c r="M1450" s="179">
        <v>0.43</v>
      </c>
      <c r="N1450" s="177"/>
      <c r="O1450" s="177">
        <v>41</v>
      </c>
      <c r="P1450" s="180">
        <v>-145.74</v>
      </c>
    </row>
    <row r="1451" spans="1:16" ht="19.5" hidden="1" customHeight="1">
      <c r="A1451" s="172" t="s">
        <v>1704</v>
      </c>
      <c r="B1451" s="176">
        <v>46061</v>
      </c>
      <c r="C1451" s="172" t="s">
        <v>100</v>
      </c>
      <c r="D1451" s="172" t="s">
        <v>101</v>
      </c>
      <c r="E1451" s="172" t="s">
        <v>52</v>
      </c>
      <c r="F1451" s="172" t="s">
        <v>90</v>
      </c>
      <c r="G1451" s="172" t="s">
        <v>84</v>
      </c>
      <c r="H1451" s="177">
        <v>1</v>
      </c>
      <c r="I1451" s="178">
        <v>2150</v>
      </c>
      <c r="J1451" s="176">
        <v>46056</v>
      </c>
      <c r="K1451" s="172" t="s">
        <v>93</v>
      </c>
      <c r="L1451" s="172" t="s">
        <v>94</v>
      </c>
      <c r="M1451" s="179">
        <v>0</v>
      </c>
      <c r="N1451" s="177"/>
      <c r="O1451" s="177"/>
      <c r="P1451" s="180">
        <v>752.38</v>
      </c>
    </row>
    <row r="1452" spans="1:16" ht="19.5" hidden="1" customHeight="1">
      <c r="A1452" s="172" t="s">
        <v>1704</v>
      </c>
      <c r="B1452" s="176">
        <v>46061</v>
      </c>
      <c r="C1452" s="172" t="s">
        <v>100</v>
      </c>
      <c r="D1452" s="172" t="s">
        <v>102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2150</v>
      </c>
      <c r="J1452" s="176">
        <v>46056</v>
      </c>
      <c r="K1452" s="172" t="s">
        <v>93</v>
      </c>
      <c r="L1452" s="172" t="s">
        <v>94</v>
      </c>
      <c r="M1452" s="179">
        <v>0</v>
      </c>
      <c r="N1452" s="177"/>
      <c r="O1452" s="177"/>
      <c r="P1452" s="180">
        <v>7.52</v>
      </c>
    </row>
    <row r="1453" spans="1:16" ht="19.5" hidden="1" customHeight="1">
      <c r="A1453" s="172" t="s">
        <v>1704</v>
      </c>
      <c r="B1453" s="176">
        <v>46061</v>
      </c>
      <c r="C1453" s="172" t="s">
        <v>100</v>
      </c>
      <c r="D1453" s="172" t="s">
        <v>103</v>
      </c>
      <c r="E1453" s="172" t="s">
        <v>52</v>
      </c>
      <c r="F1453" s="172" t="s">
        <v>90</v>
      </c>
      <c r="G1453" s="172" t="s">
        <v>84</v>
      </c>
      <c r="H1453" s="177">
        <v>1</v>
      </c>
      <c r="I1453" s="178">
        <v>2150</v>
      </c>
      <c r="J1453" s="176">
        <v>46056</v>
      </c>
      <c r="K1453" s="172" t="s">
        <v>93</v>
      </c>
      <c r="L1453" s="172" t="s">
        <v>94</v>
      </c>
      <c r="M1453" s="179">
        <v>0</v>
      </c>
      <c r="N1453" s="177"/>
      <c r="O1453" s="177"/>
      <c r="P1453" s="180">
        <v>1390.1</v>
      </c>
    </row>
    <row r="1454" spans="1:16" ht="19.5" hidden="1" customHeight="1">
      <c r="A1454" s="172" t="s">
        <v>1704</v>
      </c>
      <c r="B1454" s="176">
        <v>46061</v>
      </c>
      <c r="C1454" s="172" t="s">
        <v>104</v>
      </c>
      <c r="D1454" s="172" t="s">
        <v>105</v>
      </c>
      <c r="E1454" s="172" t="s">
        <v>52</v>
      </c>
      <c r="F1454" s="172" t="s">
        <v>90</v>
      </c>
      <c r="G1454" s="172" t="s">
        <v>84</v>
      </c>
      <c r="H1454" s="177">
        <v>1</v>
      </c>
      <c r="I1454" s="178">
        <v>2150</v>
      </c>
      <c r="J1454" s="176">
        <v>46056</v>
      </c>
      <c r="K1454" s="172" t="s">
        <v>93</v>
      </c>
      <c r="L1454" s="172" t="s">
        <v>94</v>
      </c>
      <c r="M1454" s="179">
        <v>0.43</v>
      </c>
      <c r="N1454" s="177"/>
      <c r="O1454" s="177"/>
      <c r="P1454" s="180">
        <v>-924.5</v>
      </c>
    </row>
    <row r="1455" spans="1:16" ht="19.5" hidden="1" customHeight="1">
      <c r="A1455" s="172" t="s">
        <v>1704</v>
      </c>
      <c r="B1455" s="176">
        <v>46061</v>
      </c>
      <c r="C1455" s="172" t="s">
        <v>81</v>
      </c>
      <c r="D1455" s="172" t="s">
        <v>95</v>
      </c>
      <c r="E1455" s="172" t="s">
        <v>52</v>
      </c>
      <c r="F1455" s="172" t="s">
        <v>90</v>
      </c>
      <c r="G1455" s="172" t="s">
        <v>84</v>
      </c>
      <c r="H1455" s="177">
        <v>1</v>
      </c>
      <c r="I1455" s="178">
        <v>2150</v>
      </c>
      <c r="J1455" s="176">
        <v>46056</v>
      </c>
      <c r="K1455" s="172" t="s">
        <v>93</v>
      </c>
      <c r="L1455" s="172" t="s">
        <v>94</v>
      </c>
      <c r="M1455" s="179">
        <v>0.43</v>
      </c>
      <c r="N1455" s="177"/>
      <c r="O1455" s="177"/>
      <c r="P1455" s="180">
        <v>-11.51</v>
      </c>
    </row>
    <row r="1456" spans="1:16" ht="19.5" hidden="1" customHeight="1">
      <c r="A1456" s="172" t="s">
        <v>1704</v>
      </c>
      <c r="B1456" s="176">
        <v>46061</v>
      </c>
      <c r="C1456" s="172" t="s">
        <v>81</v>
      </c>
      <c r="D1456" s="172" t="s">
        <v>82</v>
      </c>
      <c r="E1456" s="172" t="s">
        <v>52</v>
      </c>
      <c r="F1456" s="172" t="s">
        <v>90</v>
      </c>
      <c r="G1456" s="172" t="s">
        <v>84</v>
      </c>
      <c r="H1456" s="177">
        <v>1</v>
      </c>
      <c r="I1456" s="178">
        <v>0</v>
      </c>
      <c r="J1456" s="176">
        <v>46056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-14.3</v>
      </c>
    </row>
    <row r="1457" spans="1:16" ht="19.5" hidden="1" customHeight="1">
      <c r="A1457" s="172" t="s">
        <v>85</v>
      </c>
      <c r="B1457" s="176">
        <v>46061</v>
      </c>
      <c r="C1457" s="172" t="s">
        <v>109</v>
      </c>
      <c r="D1457" s="172" t="s">
        <v>110</v>
      </c>
      <c r="E1457" s="172" t="s">
        <v>85</v>
      </c>
      <c r="F1457" s="172" t="s">
        <v>85</v>
      </c>
      <c r="G1457" s="172" t="s">
        <v>1705</v>
      </c>
      <c r="H1457" s="177">
        <v>0</v>
      </c>
      <c r="I1457" s="178">
        <v>0</v>
      </c>
      <c r="J1457" s="176">
        <v>46061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-150</v>
      </c>
    </row>
    <row r="1458" spans="1:16" ht="19.5" hidden="1" customHeight="1">
      <c r="A1458" s="172" t="s">
        <v>1706</v>
      </c>
      <c r="B1458" s="176">
        <v>46061</v>
      </c>
      <c r="C1458" s="172" t="s">
        <v>92</v>
      </c>
      <c r="D1458" s="172" t="s">
        <v>24</v>
      </c>
      <c r="E1458" s="172" t="s">
        <v>53</v>
      </c>
      <c r="F1458" s="172" t="s">
        <v>120</v>
      </c>
      <c r="G1458" s="172" t="s">
        <v>84</v>
      </c>
      <c r="H1458" s="177">
        <v>1</v>
      </c>
      <c r="I1458" s="178">
        <v>1812</v>
      </c>
      <c r="J1458" s="176">
        <v>46050</v>
      </c>
      <c r="K1458" s="172" t="s">
        <v>93</v>
      </c>
      <c r="L1458" s="172" t="s">
        <v>94</v>
      </c>
      <c r="M1458" s="179">
        <v>0.43</v>
      </c>
      <c r="N1458" s="177"/>
      <c r="O1458" s="177">
        <v>44</v>
      </c>
      <c r="P1458" s="180">
        <v>-149.88999999999999</v>
      </c>
    </row>
    <row r="1459" spans="1:16" ht="19.5" hidden="1" customHeight="1">
      <c r="A1459" s="172" t="s">
        <v>1706</v>
      </c>
      <c r="B1459" s="176">
        <v>46061</v>
      </c>
      <c r="C1459" s="172" t="s">
        <v>100</v>
      </c>
      <c r="D1459" s="172" t="s">
        <v>101</v>
      </c>
      <c r="E1459" s="172" t="s">
        <v>53</v>
      </c>
      <c r="F1459" s="172" t="s">
        <v>120</v>
      </c>
      <c r="G1459" s="172" t="s">
        <v>84</v>
      </c>
      <c r="H1459" s="177">
        <v>1</v>
      </c>
      <c r="I1459" s="178">
        <v>1812</v>
      </c>
      <c r="J1459" s="176">
        <v>46050</v>
      </c>
      <c r="K1459" s="172" t="s">
        <v>93</v>
      </c>
      <c r="L1459" s="172" t="s">
        <v>94</v>
      </c>
      <c r="M1459" s="179">
        <v>0</v>
      </c>
      <c r="N1459" s="177"/>
      <c r="O1459" s="177"/>
      <c r="P1459" s="180">
        <v>631.42999999999995</v>
      </c>
    </row>
    <row r="1460" spans="1:16" ht="19.5" hidden="1" customHeight="1">
      <c r="A1460" s="172" t="s">
        <v>1706</v>
      </c>
      <c r="B1460" s="176">
        <v>46061</v>
      </c>
      <c r="C1460" s="172" t="s">
        <v>100</v>
      </c>
      <c r="D1460" s="172" t="s">
        <v>102</v>
      </c>
      <c r="E1460" s="172" t="s">
        <v>53</v>
      </c>
      <c r="F1460" s="172" t="s">
        <v>120</v>
      </c>
      <c r="G1460" s="172" t="s">
        <v>84</v>
      </c>
      <c r="H1460" s="177">
        <v>1</v>
      </c>
      <c r="I1460" s="178">
        <v>1812</v>
      </c>
      <c r="J1460" s="176">
        <v>46050</v>
      </c>
      <c r="K1460" s="172" t="s">
        <v>93</v>
      </c>
      <c r="L1460" s="172" t="s">
        <v>94</v>
      </c>
      <c r="M1460" s="179">
        <v>0</v>
      </c>
      <c r="N1460" s="177"/>
      <c r="O1460" s="177"/>
      <c r="P1460" s="180">
        <v>6.31</v>
      </c>
    </row>
    <row r="1461" spans="1:16" ht="19.5" hidden="1" customHeight="1">
      <c r="A1461" s="172" t="s">
        <v>1706</v>
      </c>
      <c r="B1461" s="176">
        <v>46061</v>
      </c>
      <c r="C1461" s="172" t="s">
        <v>100</v>
      </c>
      <c r="D1461" s="172" t="s">
        <v>103</v>
      </c>
      <c r="E1461" s="172" t="s">
        <v>53</v>
      </c>
      <c r="F1461" s="172" t="s">
        <v>120</v>
      </c>
      <c r="G1461" s="172" t="s">
        <v>84</v>
      </c>
      <c r="H1461" s="177">
        <v>1</v>
      </c>
      <c r="I1461" s="178">
        <v>1812</v>
      </c>
      <c r="J1461" s="176">
        <v>46050</v>
      </c>
      <c r="K1461" s="172" t="s">
        <v>93</v>
      </c>
      <c r="L1461" s="172" t="s">
        <v>94</v>
      </c>
      <c r="M1461" s="179">
        <v>0</v>
      </c>
      <c r="N1461" s="177"/>
      <c r="O1461" s="177"/>
      <c r="P1461" s="180">
        <v>1174.26</v>
      </c>
    </row>
    <row r="1462" spans="1:16" ht="19.5" hidden="1" customHeight="1">
      <c r="A1462" s="172" t="s">
        <v>1706</v>
      </c>
      <c r="B1462" s="176">
        <v>46061</v>
      </c>
      <c r="C1462" s="172" t="s">
        <v>104</v>
      </c>
      <c r="D1462" s="172" t="s">
        <v>105</v>
      </c>
      <c r="E1462" s="172" t="s">
        <v>53</v>
      </c>
      <c r="F1462" s="172" t="s">
        <v>120</v>
      </c>
      <c r="G1462" s="172" t="s">
        <v>84</v>
      </c>
      <c r="H1462" s="177">
        <v>1</v>
      </c>
      <c r="I1462" s="178">
        <v>1812</v>
      </c>
      <c r="J1462" s="176">
        <v>46050</v>
      </c>
      <c r="K1462" s="172" t="s">
        <v>93</v>
      </c>
      <c r="L1462" s="172" t="s">
        <v>94</v>
      </c>
      <c r="M1462" s="179">
        <v>0.43</v>
      </c>
      <c r="N1462" s="177"/>
      <c r="O1462" s="177"/>
      <c r="P1462" s="180">
        <v>-779.16</v>
      </c>
    </row>
    <row r="1463" spans="1:16" ht="19.5" hidden="1" customHeight="1">
      <c r="A1463" s="172" t="s">
        <v>1706</v>
      </c>
      <c r="B1463" s="176">
        <v>46061</v>
      </c>
      <c r="C1463" s="172" t="s">
        <v>81</v>
      </c>
      <c r="D1463" s="172" t="s">
        <v>95</v>
      </c>
      <c r="E1463" s="172" t="s">
        <v>53</v>
      </c>
      <c r="F1463" s="172" t="s">
        <v>120</v>
      </c>
      <c r="G1463" s="172" t="s">
        <v>84</v>
      </c>
      <c r="H1463" s="177">
        <v>1</v>
      </c>
      <c r="I1463" s="178">
        <v>1812</v>
      </c>
      <c r="J1463" s="176">
        <v>46050</v>
      </c>
      <c r="K1463" s="172" t="s">
        <v>93</v>
      </c>
      <c r="L1463" s="172" t="s">
        <v>94</v>
      </c>
      <c r="M1463" s="179">
        <v>0.43</v>
      </c>
      <c r="N1463" s="177"/>
      <c r="O1463" s="177"/>
      <c r="P1463" s="180">
        <v>-10.85</v>
      </c>
    </row>
    <row r="1464" spans="1:16" ht="19.5" hidden="1" customHeight="1">
      <c r="A1464" s="172" t="s">
        <v>1707</v>
      </c>
      <c r="B1464" s="176">
        <v>46061</v>
      </c>
      <c r="C1464" s="172" t="s">
        <v>92</v>
      </c>
      <c r="D1464" s="172" t="s">
        <v>24</v>
      </c>
      <c r="E1464" s="172" t="s">
        <v>58</v>
      </c>
      <c r="F1464" s="172" t="s">
        <v>1300</v>
      </c>
      <c r="G1464" s="172" t="s">
        <v>84</v>
      </c>
      <c r="H1464" s="177">
        <v>1</v>
      </c>
      <c r="I1464" s="178">
        <v>2000</v>
      </c>
      <c r="J1464" s="176">
        <v>46058</v>
      </c>
      <c r="K1464" s="172" t="s">
        <v>93</v>
      </c>
      <c r="L1464" s="172" t="s">
        <v>94</v>
      </c>
      <c r="M1464" s="179">
        <v>0.43</v>
      </c>
      <c r="N1464" s="177"/>
      <c r="O1464" s="177">
        <v>39</v>
      </c>
      <c r="P1464" s="180">
        <v>-132.27000000000001</v>
      </c>
    </row>
    <row r="1465" spans="1:16" ht="19.5" hidden="1" customHeight="1">
      <c r="A1465" s="172" t="s">
        <v>1707</v>
      </c>
      <c r="B1465" s="176">
        <v>46061</v>
      </c>
      <c r="C1465" s="172" t="s">
        <v>100</v>
      </c>
      <c r="D1465" s="172" t="s">
        <v>101</v>
      </c>
      <c r="E1465" s="172" t="s">
        <v>58</v>
      </c>
      <c r="F1465" s="172" t="s">
        <v>1300</v>
      </c>
      <c r="G1465" s="172" t="s">
        <v>84</v>
      </c>
      <c r="H1465" s="177">
        <v>1</v>
      </c>
      <c r="I1465" s="178">
        <v>2000</v>
      </c>
      <c r="J1465" s="176">
        <v>46058</v>
      </c>
      <c r="K1465" s="172" t="s">
        <v>93</v>
      </c>
      <c r="L1465" s="172" t="s">
        <v>94</v>
      </c>
      <c r="M1465" s="179">
        <v>0</v>
      </c>
      <c r="N1465" s="177"/>
      <c r="O1465" s="177"/>
      <c r="P1465" s="180">
        <v>786.67</v>
      </c>
    </row>
    <row r="1466" spans="1:16" ht="19.5" hidden="1" customHeight="1">
      <c r="A1466" s="172" t="s">
        <v>1707</v>
      </c>
      <c r="B1466" s="176">
        <v>46061</v>
      </c>
      <c r="C1466" s="172" t="s">
        <v>100</v>
      </c>
      <c r="D1466" s="172" t="s">
        <v>102</v>
      </c>
      <c r="E1466" s="172" t="s">
        <v>58</v>
      </c>
      <c r="F1466" s="172" t="s">
        <v>1300</v>
      </c>
      <c r="G1466" s="172" t="s">
        <v>84</v>
      </c>
      <c r="H1466" s="177">
        <v>1</v>
      </c>
      <c r="I1466" s="178">
        <v>2000</v>
      </c>
      <c r="J1466" s="176">
        <v>46058</v>
      </c>
      <c r="K1466" s="172" t="s">
        <v>93</v>
      </c>
      <c r="L1466" s="172" t="s">
        <v>94</v>
      </c>
      <c r="M1466" s="179">
        <v>0</v>
      </c>
      <c r="N1466" s="177"/>
      <c r="O1466" s="177"/>
      <c r="P1466" s="180">
        <v>7.87</v>
      </c>
    </row>
    <row r="1467" spans="1:16" ht="19.5" hidden="1" customHeight="1">
      <c r="A1467" s="172" t="s">
        <v>1707</v>
      </c>
      <c r="B1467" s="176">
        <v>46061</v>
      </c>
      <c r="C1467" s="172" t="s">
        <v>100</v>
      </c>
      <c r="D1467" s="172" t="s">
        <v>103</v>
      </c>
      <c r="E1467" s="172" t="s">
        <v>58</v>
      </c>
      <c r="F1467" s="172" t="s">
        <v>1300</v>
      </c>
      <c r="G1467" s="172" t="s">
        <v>84</v>
      </c>
      <c r="H1467" s="177">
        <v>1</v>
      </c>
      <c r="I1467" s="178">
        <v>2000</v>
      </c>
      <c r="J1467" s="176">
        <v>46058</v>
      </c>
      <c r="K1467" s="172" t="s">
        <v>93</v>
      </c>
      <c r="L1467" s="172" t="s">
        <v>94</v>
      </c>
      <c r="M1467" s="179">
        <v>0</v>
      </c>
      <c r="N1467" s="177"/>
      <c r="O1467" s="177"/>
      <c r="P1467" s="180">
        <v>1205.46</v>
      </c>
    </row>
    <row r="1468" spans="1:16" ht="19.5" hidden="1" customHeight="1">
      <c r="A1468" s="172" t="s">
        <v>1707</v>
      </c>
      <c r="B1468" s="176">
        <v>46061</v>
      </c>
      <c r="C1468" s="172" t="s">
        <v>104</v>
      </c>
      <c r="D1468" s="172" t="s">
        <v>105</v>
      </c>
      <c r="E1468" s="172" t="s">
        <v>58</v>
      </c>
      <c r="F1468" s="172" t="s">
        <v>1300</v>
      </c>
      <c r="G1468" s="172" t="s">
        <v>84</v>
      </c>
      <c r="H1468" s="177">
        <v>1</v>
      </c>
      <c r="I1468" s="178">
        <v>2000</v>
      </c>
      <c r="J1468" s="176">
        <v>46058</v>
      </c>
      <c r="K1468" s="172" t="s">
        <v>93</v>
      </c>
      <c r="L1468" s="172" t="s">
        <v>94</v>
      </c>
      <c r="M1468" s="179">
        <v>0.43</v>
      </c>
      <c r="N1468" s="177"/>
      <c r="O1468" s="177"/>
      <c r="P1468" s="180">
        <v>-860</v>
      </c>
    </row>
    <row r="1469" spans="1:16" ht="19.5" hidden="1" customHeight="1">
      <c r="A1469" s="172" t="s">
        <v>1707</v>
      </c>
      <c r="B1469" s="176">
        <v>46061</v>
      </c>
      <c r="C1469" s="172" t="s">
        <v>81</v>
      </c>
      <c r="D1469" s="172" t="s">
        <v>95</v>
      </c>
      <c r="E1469" s="172" t="s">
        <v>58</v>
      </c>
      <c r="F1469" s="172" t="s">
        <v>1300</v>
      </c>
      <c r="G1469" s="172" t="s">
        <v>84</v>
      </c>
      <c r="H1469" s="177">
        <v>1</v>
      </c>
      <c r="I1469" s="178">
        <v>2000</v>
      </c>
      <c r="J1469" s="176">
        <v>46058</v>
      </c>
      <c r="K1469" s="172" t="s">
        <v>93</v>
      </c>
      <c r="L1469" s="172" t="s">
        <v>94</v>
      </c>
      <c r="M1469" s="179">
        <v>0.43</v>
      </c>
      <c r="N1469" s="177"/>
      <c r="O1469" s="177"/>
      <c r="P1469" s="180">
        <v>-16.12</v>
      </c>
    </row>
    <row r="1470" spans="1:16" ht="19.5" hidden="1" customHeight="1">
      <c r="A1470" s="172" t="s">
        <v>1706</v>
      </c>
      <c r="B1470" s="176">
        <v>46061</v>
      </c>
      <c r="C1470" s="172" t="s">
        <v>81</v>
      </c>
      <c r="D1470" s="172" t="s">
        <v>82</v>
      </c>
      <c r="E1470" s="172" t="s">
        <v>53</v>
      </c>
      <c r="F1470" s="172" t="s">
        <v>120</v>
      </c>
      <c r="G1470" s="172" t="s">
        <v>84</v>
      </c>
      <c r="H1470" s="177">
        <v>1</v>
      </c>
      <c r="I1470" s="178">
        <v>0</v>
      </c>
      <c r="J1470" s="176">
        <v>46050</v>
      </c>
      <c r="K1470" s="172" t="s">
        <v>85</v>
      </c>
      <c r="L1470" s="172" t="s">
        <v>85</v>
      </c>
      <c r="M1470" s="179">
        <v>0</v>
      </c>
      <c r="N1470" s="177"/>
      <c r="O1470" s="177"/>
      <c r="P1470" s="180">
        <v>-12</v>
      </c>
    </row>
    <row r="1471" spans="1:16" ht="19.5" hidden="1" customHeight="1">
      <c r="A1471" s="172" t="s">
        <v>1707</v>
      </c>
      <c r="B1471" s="176">
        <v>46061</v>
      </c>
      <c r="C1471" s="172" t="s">
        <v>81</v>
      </c>
      <c r="D1471" s="172" t="s">
        <v>82</v>
      </c>
      <c r="E1471" s="172" t="s">
        <v>58</v>
      </c>
      <c r="F1471" s="172" t="s">
        <v>1300</v>
      </c>
      <c r="G1471" s="172" t="s">
        <v>84</v>
      </c>
      <c r="H1471" s="177">
        <v>1</v>
      </c>
      <c r="I1471" s="178">
        <v>0</v>
      </c>
      <c r="J1471" s="176">
        <v>46058</v>
      </c>
      <c r="K1471" s="172" t="s">
        <v>85</v>
      </c>
      <c r="L1471" s="172" t="s">
        <v>85</v>
      </c>
      <c r="M1471" s="179">
        <v>0</v>
      </c>
      <c r="N1471" s="177"/>
      <c r="O1471" s="177"/>
      <c r="P1471" s="180">
        <v>-14.95</v>
      </c>
    </row>
    <row r="1472" spans="1:16" ht="19.5" hidden="1" customHeight="1">
      <c r="A1472" s="172" t="s">
        <v>1708</v>
      </c>
      <c r="B1472" s="176">
        <v>46061</v>
      </c>
      <c r="C1472" s="172" t="s">
        <v>92</v>
      </c>
      <c r="D1472" s="172" t="s">
        <v>24</v>
      </c>
      <c r="E1472" s="172" t="s">
        <v>60</v>
      </c>
      <c r="F1472" s="172" t="s">
        <v>1426</v>
      </c>
      <c r="G1472" s="172" t="s">
        <v>84</v>
      </c>
      <c r="H1472" s="177">
        <v>1</v>
      </c>
      <c r="I1472" s="178">
        <v>2000</v>
      </c>
      <c r="J1472" s="176">
        <v>46055</v>
      </c>
      <c r="K1472" s="172" t="s">
        <v>93</v>
      </c>
      <c r="L1472" s="172" t="s">
        <v>94</v>
      </c>
      <c r="M1472" s="179">
        <v>0.43</v>
      </c>
      <c r="N1472" s="177"/>
      <c r="O1472" s="177">
        <v>41</v>
      </c>
      <c r="P1472" s="180">
        <v>-141.69</v>
      </c>
    </row>
    <row r="1473" spans="1:16" ht="19.5" hidden="1" customHeight="1">
      <c r="A1473" s="172" t="s">
        <v>1708</v>
      </c>
      <c r="B1473" s="176">
        <v>46061</v>
      </c>
      <c r="C1473" s="172" t="s">
        <v>100</v>
      </c>
      <c r="D1473" s="172" t="s">
        <v>101</v>
      </c>
      <c r="E1473" s="172" t="s">
        <v>60</v>
      </c>
      <c r="F1473" s="172" t="s">
        <v>1426</v>
      </c>
      <c r="G1473" s="172" t="s">
        <v>84</v>
      </c>
      <c r="H1473" s="177">
        <v>1</v>
      </c>
      <c r="I1473" s="178">
        <v>2000</v>
      </c>
      <c r="J1473" s="176">
        <v>46055</v>
      </c>
      <c r="K1473" s="172" t="s">
        <v>93</v>
      </c>
      <c r="L1473" s="172" t="s">
        <v>94</v>
      </c>
      <c r="M1473" s="179">
        <v>0</v>
      </c>
      <c r="N1473" s="177"/>
      <c r="O1473" s="177"/>
      <c r="P1473" s="180">
        <v>701.99</v>
      </c>
    </row>
    <row r="1474" spans="1:16" ht="19.5" hidden="1" customHeight="1">
      <c r="A1474" s="172" t="s">
        <v>1708</v>
      </c>
      <c r="B1474" s="176">
        <v>46061</v>
      </c>
      <c r="C1474" s="172" t="s">
        <v>100</v>
      </c>
      <c r="D1474" s="172" t="s">
        <v>102</v>
      </c>
      <c r="E1474" s="172" t="s">
        <v>60</v>
      </c>
      <c r="F1474" s="172" t="s">
        <v>1426</v>
      </c>
      <c r="G1474" s="172" t="s">
        <v>84</v>
      </c>
      <c r="H1474" s="177">
        <v>1</v>
      </c>
      <c r="I1474" s="178">
        <v>2000</v>
      </c>
      <c r="J1474" s="176">
        <v>46055</v>
      </c>
      <c r="K1474" s="172" t="s">
        <v>93</v>
      </c>
      <c r="L1474" s="172" t="s">
        <v>94</v>
      </c>
      <c r="M1474" s="179">
        <v>0</v>
      </c>
      <c r="N1474" s="177"/>
      <c r="O1474" s="177"/>
      <c r="P1474" s="180">
        <v>7.02</v>
      </c>
    </row>
    <row r="1475" spans="1:16" ht="19.5" hidden="1" customHeight="1">
      <c r="A1475" s="172" t="s">
        <v>1708</v>
      </c>
      <c r="B1475" s="176">
        <v>46061</v>
      </c>
      <c r="C1475" s="172" t="s">
        <v>100</v>
      </c>
      <c r="D1475" s="172" t="s">
        <v>103</v>
      </c>
      <c r="E1475" s="172" t="s">
        <v>60</v>
      </c>
      <c r="F1475" s="172" t="s">
        <v>1426</v>
      </c>
      <c r="G1475" s="172" t="s">
        <v>84</v>
      </c>
      <c r="H1475" s="177">
        <v>1</v>
      </c>
      <c r="I1475" s="178">
        <v>2000</v>
      </c>
      <c r="J1475" s="176">
        <v>46055</v>
      </c>
      <c r="K1475" s="172" t="s">
        <v>93</v>
      </c>
      <c r="L1475" s="172" t="s">
        <v>94</v>
      </c>
      <c r="M1475" s="179">
        <v>0</v>
      </c>
      <c r="N1475" s="177"/>
      <c r="O1475" s="177"/>
      <c r="P1475" s="180">
        <v>1290.99</v>
      </c>
    </row>
    <row r="1476" spans="1:16" ht="19.5" hidden="1" customHeight="1">
      <c r="A1476" s="172" t="s">
        <v>1708</v>
      </c>
      <c r="B1476" s="176">
        <v>46061</v>
      </c>
      <c r="C1476" s="172" t="s">
        <v>104</v>
      </c>
      <c r="D1476" s="172" t="s">
        <v>105</v>
      </c>
      <c r="E1476" s="172" t="s">
        <v>60</v>
      </c>
      <c r="F1476" s="172" t="s">
        <v>1426</v>
      </c>
      <c r="G1476" s="172" t="s">
        <v>84</v>
      </c>
      <c r="H1476" s="177">
        <v>1</v>
      </c>
      <c r="I1476" s="178">
        <v>2000</v>
      </c>
      <c r="J1476" s="176">
        <v>46055</v>
      </c>
      <c r="K1476" s="172" t="s">
        <v>93</v>
      </c>
      <c r="L1476" s="172" t="s">
        <v>94</v>
      </c>
      <c r="M1476" s="179">
        <v>0.43</v>
      </c>
      <c r="N1476" s="177"/>
      <c r="O1476" s="177"/>
      <c r="P1476" s="180">
        <v>-860</v>
      </c>
    </row>
    <row r="1477" spans="1:16" ht="19.5" hidden="1" customHeight="1">
      <c r="A1477" s="172" t="s">
        <v>1708</v>
      </c>
      <c r="B1477" s="176">
        <v>46061</v>
      </c>
      <c r="C1477" s="172" t="s">
        <v>81</v>
      </c>
      <c r="D1477" s="172" t="s">
        <v>95</v>
      </c>
      <c r="E1477" s="172" t="s">
        <v>60</v>
      </c>
      <c r="F1477" s="172" t="s">
        <v>1426</v>
      </c>
      <c r="G1477" s="172" t="s">
        <v>84</v>
      </c>
      <c r="H1477" s="177">
        <v>1</v>
      </c>
      <c r="I1477" s="178">
        <v>2000</v>
      </c>
      <c r="J1477" s="176">
        <v>46055</v>
      </c>
      <c r="K1477" s="172" t="s">
        <v>93</v>
      </c>
      <c r="L1477" s="172" t="s">
        <v>94</v>
      </c>
      <c r="M1477" s="179">
        <v>0.43</v>
      </c>
      <c r="N1477" s="177"/>
      <c r="O1477" s="177"/>
      <c r="P1477" s="180">
        <v>-10.62</v>
      </c>
    </row>
    <row r="1478" spans="1:16" ht="19.5" hidden="1" customHeight="1">
      <c r="A1478" s="172" t="s">
        <v>1709</v>
      </c>
      <c r="B1478" s="176">
        <v>46061</v>
      </c>
      <c r="C1478" s="172" t="s">
        <v>81</v>
      </c>
      <c r="D1478" s="172" t="s">
        <v>82</v>
      </c>
      <c r="E1478" s="172" t="s">
        <v>42</v>
      </c>
      <c r="F1478" s="172" t="s">
        <v>89</v>
      </c>
      <c r="G1478" s="172" t="s">
        <v>84</v>
      </c>
      <c r="H1478" s="177">
        <v>1</v>
      </c>
      <c r="I1478" s="178">
        <v>0</v>
      </c>
      <c r="J1478" s="176">
        <v>46061</v>
      </c>
      <c r="K1478" s="172" t="s">
        <v>85</v>
      </c>
      <c r="L1478" s="172" t="s">
        <v>85</v>
      </c>
      <c r="M1478" s="179">
        <v>0</v>
      </c>
      <c r="N1478" s="177"/>
      <c r="O1478" s="177"/>
      <c r="P1478" s="180">
        <v>-16.98</v>
      </c>
    </row>
    <row r="1479" spans="1:16" ht="19.5" hidden="1" customHeight="1">
      <c r="A1479" s="172" t="s">
        <v>1710</v>
      </c>
      <c r="B1479" s="176">
        <v>46061</v>
      </c>
      <c r="C1479" s="172" t="s">
        <v>81</v>
      </c>
      <c r="D1479" s="172" t="s">
        <v>82</v>
      </c>
      <c r="E1479" s="172" t="s">
        <v>52</v>
      </c>
      <c r="F1479" s="172" t="s">
        <v>90</v>
      </c>
      <c r="G1479" s="172" t="s">
        <v>84</v>
      </c>
      <c r="H1479" s="177">
        <v>1</v>
      </c>
      <c r="I1479" s="178">
        <v>0</v>
      </c>
      <c r="J1479" s="176">
        <v>46061</v>
      </c>
      <c r="K1479" s="172" t="s">
        <v>85</v>
      </c>
      <c r="L1479" s="172" t="s">
        <v>85</v>
      </c>
      <c r="M1479" s="179">
        <v>0</v>
      </c>
      <c r="N1479" s="177"/>
      <c r="O1479" s="177"/>
      <c r="P1479" s="180">
        <v>-15.82</v>
      </c>
    </row>
    <row r="1480" spans="1:16" ht="19.5" hidden="1" customHeight="1">
      <c r="A1480" s="172" t="s">
        <v>1711</v>
      </c>
      <c r="B1480" s="176">
        <v>46061</v>
      </c>
      <c r="C1480" s="172" t="s">
        <v>92</v>
      </c>
      <c r="D1480" s="172" t="s">
        <v>24</v>
      </c>
      <c r="E1480" s="172" t="s">
        <v>58</v>
      </c>
      <c r="F1480" s="172" t="s">
        <v>1300</v>
      </c>
      <c r="G1480" s="172" t="s">
        <v>84</v>
      </c>
      <c r="H1480" s="177">
        <v>1</v>
      </c>
      <c r="I1480" s="178">
        <v>0</v>
      </c>
      <c r="J1480" s="176">
        <v>46057</v>
      </c>
      <c r="K1480" s="172" t="s">
        <v>93</v>
      </c>
      <c r="L1480" s="172" t="s">
        <v>94</v>
      </c>
      <c r="M1480" s="179">
        <v>0</v>
      </c>
      <c r="N1480" s="177"/>
      <c r="O1480" s="177">
        <v>40</v>
      </c>
      <c r="P1480" s="180">
        <v>-56.94</v>
      </c>
    </row>
    <row r="1481" spans="1:16" ht="19.5" hidden="1" customHeight="1">
      <c r="A1481" s="172" t="s">
        <v>1711</v>
      </c>
      <c r="B1481" s="176">
        <v>46061</v>
      </c>
      <c r="C1481" s="172" t="s">
        <v>81</v>
      </c>
      <c r="D1481" s="172" t="s">
        <v>95</v>
      </c>
      <c r="E1481" s="172" t="s">
        <v>58</v>
      </c>
      <c r="F1481" s="172" t="s">
        <v>1300</v>
      </c>
      <c r="G1481" s="172" t="s">
        <v>84</v>
      </c>
      <c r="H1481" s="177">
        <v>1</v>
      </c>
      <c r="I1481" s="178">
        <v>0</v>
      </c>
      <c r="J1481" s="176">
        <v>46057</v>
      </c>
      <c r="K1481" s="172" t="s">
        <v>93</v>
      </c>
      <c r="L1481" s="172" t="s">
        <v>94</v>
      </c>
      <c r="M1481" s="179">
        <v>0</v>
      </c>
      <c r="N1481" s="177"/>
      <c r="O1481" s="177"/>
      <c r="P1481" s="180">
        <v>-25</v>
      </c>
    </row>
    <row r="1482" spans="1:16" ht="19.5" hidden="1" customHeight="1">
      <c r="A1482" s="172" t="s">
        <v>1711</v>
      </c>
      <c r="B1482" s="176">
        <v>46061</v>
      </c>
      <c r="C1482" s="172" t="s">
        <v>92</v>
      </c>
      <c r="D1482" s="172" t="s">
        <v>96</v>
      </c>
      <c r="E1482" s="172" t="s">
        <v>58</v>
      </c>
      <c r="F1482" s="172" t="s">
        <v>1300</v>
      </c>
      <c r="G1482" s="172" t="s">
        <v>84</v>
      </c>
      <c r="H1482" s="177">
        <v>1</v>
      </c>
      <c r="I1482" s="178">
        <v>0</v>
      </c>
      <c r="J1482" s="176">
        <v>46057</v>
      </c>
      <c r="K1482" s="172" t="s">
        <v>93</v>
      </c>
      <c r="L1482" s="172" t="s">
        <v>94</v>
      </c>
      <c r="M1482" s="179">
        <v>0</v>
      </c>
      <c r="N1482" s="177"/>
      <c r="O1482" s="177"/>
      <c r="P1482" s="180">
        <v>0</v>
      </c>
    </row>
    <row r="1483" spans="1:16" ht="19.5" hidden="1" customHeight="1">
      <c r="A1483" s="172" t="s">
        <v>1711</v>
      </c>
      <c r="B1483" s="176">
        <v>46061</v>
      </c>
      <c r="C1483" s="172" t="s">
        <v>92</v>
      </c>
      <c r="D1483" s="172" t="s">
        <v>97</v>
      </c>
      <c r="E1483" s="172" t="s">
        <v>58</v>
      </c>
      <c r="F1483" s="172" t="s">
        <v>1300</v>
      </c>
      <c r="G1483" s="172" t="s">
        <v>84</v>
      </c>
      <c r="H1483" s="177">
        <v>1</v>
      </c>
      <c r="I1483" s="178">
        <v>0</v>
      </c>
      <c r="J1483" s="176">
        <v>46057</v>
      </c>
      <c r="K1483" s="172" t="s">
        <v>93</v>
      </c>
      <c r="L1483" s="172" t="s">
        <v>94</v>
      </c>
      <c r="M1483" s="179">
        <v>0</v>
      </c>
      <c r="N1483" s="177"/>
      <c r="O1483" s="177"/>
      <c r="P1483" s="180">
        <v>-56.94</v>
      </c>
    </row>
    <row r="1484" spans="1:16" ht="19.5" hidden="1" customHeight="1">
      <c r="A1484" s="172" t="s">
        <v>1711</v>
      </c>
      <c r="B1484" s="176">
        <v>46061</v>
      </c>
      <c r="C1484" s="172" t="s">
        <v>81</v>
      </c>
      <c r="D1484" s="172" t="s">
        <v>98</v>
      </c>
      <c r="E1484" s="172" t="s">
        <v>58</v>
      </c>
      <c r="F1484" s="172" t="s">
        <v>1300</v>
      </c>
      <c r="G1484" s="172" t="s">
        <v>84</v>
      </c>
      <c r="H1484" s="177">
        <v>1</v>
      </c>
      <c r="I1484" s="178">
        <v>0</v>
      </c>
      <c r="J1484" s="176">
        <v>46057</v>
      </c>
      <c r="K1484" s="172" t="s">
        <v>93</v>
      </c>
      <c r="L1484" s="172" t="s">
        <v>94</v>
      </c>
      <c r="M1484" s="179">
        <v>0</v>
      </c>
      <c r="N1484" s="177"/>
      <c r="O1484" s="177"/>
      <c r="P1484" s="180">
        <v>-15</v>
      </c>
    </row>
    <row r="1485" spans="1:16" ht="19.5" hidden="1" customHeight="1">
      <c r="A1485" s="172" t="s">
        <v>1712</v>
      </c>
      <c r="B1485" s="176">
        <v>46061</v>
      </c>
      <c r="C1485" s="172" t="s">
        <v>92</v>
      </c>
      <c r="D1485" s="172" t="s">
        <v>24</v>
      </c>
      <c r="E1485" s="172" t="s">
        <v>56</v>
      </c>
      <c r="F1485" s="172" t="s">
        <v>1213</v>
      </c>
      <c r="G1485" s="172" t="s">
        <v>84</v>
      </c>
      <c r="H1485" s="177">
        <v>1</v>
      </c>
      <c r="I1485" s="178">
        <v>2000</v>
      </c>
      <c r="J1485" s="176">
        <v>46052</v>
      </c>
      <c r="K1485" s="172" t="s">
        <v>93</v>
      </c>
      <c r="L1485" s="172" t="s">
        <v>94</v>
      </c>
      <c r="M1485" s="179">
        <v>0.43</v>
      </c>
      <c r="N1485" s="177"/>
      <c r="O1485" s="177">
        <v>44</v>
      </c>
      <c r="P1485" s="180">
        <v>-155.81</v>
      </c>
    </row>
    <row r="1486" spans="1:16" ht="19.5" hidden="1" customHeight="1">
      <c r="A1486" s="172" t="s">
        <v>1712</v>
      </c>
      <c r="B1486" s="176">
        <v>46061</v>
      </c>
      <c r="C1486" s="172" t="s">
        <v>100</v>
      </c>
      <c r="D1486" s="172" t="s">
        <v>101</v>
      </c>
      <c r="E1486" s="172" t="s">
        <v>56</v>
      </c>
      <c r="F1486" s="172" t="s">
        <v>1213</v>
      </c>
      <c r="G1486" s="172" t="s">
        <v>84</v>
      </c>
      <c r="H1486" s="177">
        <v>1</v>
      </c>
      <c r="I1486" s="178">
        <v>2000</v>
      </c>
      <c r="J1486" s="176">
        <v>46052</v>
      </c>
      <c r="K1486" s="172" t="s">
        <v>93</v>
      </c>
      <c r="L1486" s="172" t="s">
        <v>94</v>
      </c>
      <c r="M1486" s="179">
        <v>0</v>
      </c>
      <c r="N1486" s="177"/>
      <c r="O1486" s="177"/>
      <c r="P1486" s="180">
        <v>1196.77</v>
      </c>
    </row>
    <row r="1487" spans="1:16" ht="19.5" hidden="1" customHeight="1">
      <c r="A1487" s="172" t="s">
        <v>1712</v>
      </c>
      <c r="B1487" s="176">
        <v>46061</v>
      </c>
      <c r="C1487" s="172" t="s">
        <v>100</v>
      </c>
      <c r="D1487" s="172" t="s">
        <v>102</v>
      </c>
      <c r="E1487" s="172" t="s">
        <v>56</v>
      </c>
      <c r="F1487" s="172" t="s">
        <v>1213</v>
      </c>
      <c r="G1487" s="172" t="s">
        <v>84</v>
      </c>
      <c r="H1487" s="177">
        <v>1</v>
      </c>
      <c r="I1487" s="178">
        <v>2000</v>
      </c>
      <c r="J1487" s="176">
        <v>46052</v>
      </c>
      <c r="K1487" s="172" t="s">
        <v>93</v>
      </c>
      <c r="L1487" s="172" t="s">
        <v>94</v>
      </c>
      <c r="M1487" s="179">
        <v>0</v>
      </c>
      <c r="N1487" s="177"/>
      <c r="O1487" s="177"/>
      <c r="P1487" s="180">
        <v>0</v>
      </c>
    </row>
    <row r="1488" spans="1:16" ht="19.5" hidden="1" customHeight="1">
      <c r="A1488" s="172" t="s">
        <v>1712</v>
      </c>
      <c r="B1488" s="176">
        <v>46061</v>
      </c>
      <c r="C1488" s="172" t="s">
        <v>100</v>
      </c>
      <c r="D1488" s="172" t="s">
        <v>103</v>
      </c>
      <c r="E1488" s="172" t="s">
        <v>56</v>
      </c>
      <c r="F1488" s="172" t="s">
        <v>1213</v>
      </c>
      <c r="G1488" s="172" t="s">
        <v>84</v>
      </c>
      <c r="H1488" s="177">
        <v>1</v>
      </c>
      <c r="I1488" s="178">
        <v>2000</v>
      </c>
      <c r="J1488" s="176">
        <v>46052</v>
      </c>
      <c r="K1488" s="172" t="s">
        <v>93</v>
      </c>
      <c r="L1488" s="172" t="s">
        <v>94</v>
      </c>
      <c r="M1488" s="179">
        <v>0</v>
      </c>
      <c r="N1488" s="177"/>
      <c r="O1488" s="177"/>
      <c r="P1488" s="180">
        <v>803.23</v>
      </c>
    </row>
    <row r="1489" spans="1:16" ht="19.5" hidden="1" customHeight="1">
      <c r="A1489" s="172" t="s">
        <v>1712</v>
      </c>
      <c r="B1489" s="176">
        <v>46061</v>
      </c>
      <c r="C1489" s="172" t="s">
        <v>104</v>
      </c>
      <c r="D1489" s="172" t="s">
        <v>105</v>
      </c>
      <c r="E1489" s="172" t="s">
        <v>56</v>
      </c>
      <c r="F1489" s="172" t="s">
        <v>1213</v>
      </c>
      <c r="G1489" s="172" t="s">
        <v>84</v>
      </c>
      <c r="H1489" s="177">
        <v>1</v>
      </c>
      <c r="I1489" s="178">
        <v>2000</v>
      </c>
      <c r="J1489" s="176">
        <v>46052</v>
      </c>
      <c r="K1489" s="172" t="s">
        <v>93</v>
      </c>
      <c r="L1489" s="172" t="s">
        <v>94</v>
      </c>
      <c r="M1489" s="179">
        <v>0.43</v>
      </c>
      <c r="N1489" s="177"/>
      <c r="O1489" s="177"/>
      <c r="P1489" s="180">
        <v>-860</v>
      </c>
    </row>
    <row r="1490" spans="1:16" ht="19.5" hidden="1" customHeight="1">
      <c r="A1490" s="172" t="s">
        <v>1712</v>
      </c>
      <c r="B1490" s="176">
        <v>46061</v>
      </c>
      <c r="C1490" s="172" t="s">
        <v>81</v>
      </c>
      <c r="D1490" s="172" t="s">
        <v>95</v>
      </c>
      <c r="E1490" s="172" t="s">
        <v>56</v>
      </c>
      <c r="F1490" s="172" t="s">
        <v>1213</v>
      </c>
      <c r="G1490" s="172" t="s">
        <v>84</v>
      </c>
      <c r="H1490" s="177">
        <v>1</v>
      </c>
      <c r="I1490" s="178">
        <v>2000</v>
      </c>
      <c r="J1490" s="176">
        <v>46052</v>
      </c>
      <c r="K1490" s="172" t="s">
        <v>93</v>
      </c>
      <c r="L1490" s="172" t="s">
        <v>94</v>
      </c>
      <c r="M1490" s="179">
        <v>0.43</v>
      </c>
      <c r="N1490" s="177"/>
      <c r="O1490" s="177"/>
      <c r="P1490" s="180">
        <v>-9.7899999999999991</v>
      </c>
    </row>
    <row r="1491" spans="1:16" ht="19.5" hidden="1" customHeight="1">
      <c r="A1491" s="172" t="s">
        <v>1713</v>
      </c>
      <c r="B1491" s="176">
        <v>46061</v>
      </c>
      <c r="C1491" s="172" t="s">
        <v>92</v>
      </c>
      <c r="D1491" s="172" t="s">
        <v>24</v>
      </c>
      <c r="E1491" s="172" t="s">
        <v>56</v>
      </c>
      <c r="F1491" s="172" t="s">
        <v>1213</v>
      </c>
      <c r="G1491" s="172" t="s">
        <v>84</v>
      </c>
      <c r="H1491" s="177">
        <v>1</v>
      </c>
      <c r="I1491" s="178">
        <v>2000</v>
      </c>
      <c r="J1491" s="176">
        <v>46052</v>
      </c>
      <c r="K1491" s="172" t="s">
        <v>93</v>
      </c>
      <c r="L1491" s="172" t="s">
        <v>94</v>
      </c>
      <c r="M1491" s="179">
        <v>0.43</v>
      </c>
      <c r="N1491" s="177"/>
      <c r="O1491" s="177">
        <v>44</v>
      </c>
      <c r="P1491" s="180">
        <v>-155.81</v>
      </c>
    </row>
    <row r="1492" spans="1:16" ht="19.5" hidden="1" customHeight="1">
      <c r="A1492" s="172" t="s">
        <v>1713</v>
      </c>
      <c r="B1492" s="176">
        <v>46061</v>
      </c>
      <c r="C1492" s="172" t="s">
        <v>100</v>
      </c>
      <c r="D1492" s="172" t="s">
        <v>101</v>
      </c>
      <c r="E1492" s="172" t="s">
        <v>56</v>
      </c>
      <c r="F1492" s="172" t="s">
        <v>1213</v>
      </c>
      <c r="G1492" s="172" t="s">
        <v>84</v>
      </c>
      <c r="H1492" s="177">
        <v>1</v>
      </c>
      <c r="I1492" s="178">
        <v>2000</v>
      </c>
      <c r="J1492" s="176">
        <v>46052</v>
      </c>
      <c r="K1492" s="172" t="s">
        <v>93</v>
      </c>
      <c r="L1492" s="172" t="s">
        <v>94</v>
      </c>
      <c r="M1492" s="179">
        <v>0</v>
      </c>
      <c r="N1492" s="177"/>
      <c r="O1492" s="177"/>
      <c r="P1492" s="180">
        <v>1097.1400000000001</v>
      </c>
    </row>
    <row r="1493" spans="1:16" ht="19.5" hidden="1" customHeight="1">
      <c r="A1493" s="172" t="s">
        <v>1713</v>
      </c>
      <c r="B1493" s="176">
        <v>46061</v>
      </c>
      <c r="C1493" s="172" t="s">
        <v>100</v>
      </c>
      <c r="D1493" s="172" t="s">
        <v>102</v>
      </c>
      <c r="E1493" s="172" t="s">
        <v>56</v>
      </c>
      <c r="F1493" s="172" t="s">
        <v>1213</v>
      </c>
      <c r="G1493" s="172" t="s">
        <v>84</v>
      </c>
      <c r="H1493" s="177">
        <v>1</v>
      </c>
      <c r="I1493" s="178">
        <v>2000</v>
      </c>
      <c r="J1493" s="176">
        <v>46052</v>
      </c>
      <c r="K1493" s="172" t="s">
        <v>93</v>
      </c>
      <c r="L1493" s="172" t="s">
        <v>94</v>
      </c>
      <c r="M1493" s="179">
        <v>0</v>
      </c>
      <c r="N1493" s="177"/>
      <c r="O1493" s="177"/>
      <c r="P1493" s="180">
        <v>10.97</v>
      </c>
    </row>
    <row r="1494" spans="1:16" ht="19.5" hidden="1" customHeight="1">
      <c r="A1494" s="172" t="s">
        <v>1713</v>
      </c>
      <c r="B1494" s="176">
        <v>46061</v>
      </c>
      <c r="C1494" s="172" t="s">
        <v>100</v>
      </c>
      <c r="D1494" s="172" t="s">
        <v>103</v>
      </c>
      <c r="E1494" s="172" t="s">
        <v>56</v>
      </c>
      <c r="F1494" s="172" t="s">
        <v>1213</v>
      </c>
      <c r="G1494" s="172" t="s">
        <v>84</v>
      </c>
      <c r="H1494" s="177">
        <v>1</v>
      </c>
      <c r="I1494" s="178">
        <v>2000</v>
      </c>
      <c r="J1494" s="176">
        <v>46052</v>
      </c>
      <c r="K1494" s="172" t="s">
        <v>93</v>
      </c>
      <c r="L1494" s="172" t="s">
        <v>94</v>
      </c>
      <c r="M1494" s="179">
        <v>0</v>
      </c>
      <c r="N1494" s="177"/>
      <c r="O1494" s="177"/>
      <c r="P1494" s="180">
        <v>891.89</v>
      </c>
    </row>
    <row r="1495" spans="1:16" ht="19.5" hidden="1" customHeight="1">
      <c r="A1495" s="172" t="s">
        <v>1713</v>
      </c>
      <c r="B1495" s="176">
        <v>46061</v>
      </c>
      <c r="C1495" s="172" t="s">
        <v>104</v>
      </c>
      <c r="D1495" s="172" t="s">
        <v>105</v>
      </c>
      <c r="E1495" s="172" t="s">
        <v>56</v>
      </c>
      <c r="F1495" s="172" t="s">
        <v>1213</v>
      </c>
      <c r="G1495" s="172" t="s">
        <v>84</v>
      </c>
      <c r="H1495" s="177">
        <v>1</v>
      </c>
      <c r="I1495" s="178">
        <v>2000</v>
      </c>
      <c r="J1495" s="176">
        <v>46052</v>
      </c>
      <c r="K1495" s="172" t="s">
        <v>93</v>
      </c>
      <c r="L1495" s="172" t="s">
        <v>94</v>
      </c>
      <c r="M1495" s="179">
        <v>0.43</v>
      </c>
      <c r="N1495" s="177"/>
      <c r="O1495" s="177"/>
      <c r="P1495" s="180">
        <v>-860</v>
      </c>
    </row>
    <row r="1496" spans="1:16" ht="19.5" hidden="1" customHeight="1">
      <c r="A1496" s="172" t="s">
        <v>1713</v>
      </c>
      <c r="B1496" s="176">
        <v>46061</v>
      </c>
      <c r="C1496" s="172" t="s">
        <v>81</v>
      </c>
      <c r="D1496" s="172" t="s">
        <v>95</v>
      </c>
      <c r="E1496" s="172" t="s">
        <v>56</v>
      </c>
      <c r="F1496" s="172" t="s">
        <v>1213</v>
      </c>
      <c r="G1496" s="172" t="s">
        <v>84</v>
      </c>
      <c r="H1496" s="177">
        <v>1</v>
      </c>
      <c r="I1496" s="178">
        <v>2000</v>
      </c>
      <c r="J1496" s="176">
        <v>46052</v>
      </c>
      <c r="K1496" s="172" t="s">
        <v>93</v>
      </c>
      <c r="L1496" s="172" t="s">
        <v>94</v>
      </c>
      <c r="M1496" s="179">
        <v>0.43</v>
      </c>
      <c r="N1496" s="177"/>
      <c r="O1496" s="177"/>
      <c r="P1496" s="180">
        <v>-11.98</v>
      </c>
    </row>
    <row r="1497" spans="1:16" ht="19.5" hidden="1" customHeight="1">
      <c r="A1497" s="172" t="s">
        <v>1712</v>
      </c>
      <c r="B1497" s="176">
        <v>46061</v>
      </c>
      <c r="C1497" s="172" t="s">
        <v>81</v>
      </c>
      <c r="D1497" s="172" t="s">
        <v>82</v>
      </c>
      <c r="E1497" s="172" t="s">
        <v>56</v>
      </c>
      <c r="F1497" s="172" t="s">
        <v>1213</v>
      </c>
      <c r="G1497" s="172" t="s">
        <v>84</v>
      </c>
      <c r="H1497" s="177">
        <v>1</v>
      </c>
      <c r="I1497" s="178">
        <v>0</v>
      </c>
      <c r="J1497" s="176">
        <v>46052</v>
      </c>
      <c r="K1497" s="172" t="s">
        <v>85</v>
      </c>
      <c r="L1497" s="172" t="s">
        <v>85</v>
      </c>
      <c r="M1497" s="179">
        <v>0</v>
      </c>
      <c r="N1497" s="177"/>
      <c r="O1497" s="177"/>
      <c r="P1497" s="180">
        <v>-9.1</v>
      </c>
    </row>
    <row r="1498" spans="1:16" ht="19.5" hidden="1" customHeight="1">
      <c r="A1498" s="172" t="s">
        <v>1713</v>
      </c>
      <c r="B1498" s="176">
        <v>46061</v>
      </c>
      <c r="C1498" s="172" t="s">
        <v>81</v>
      </c>
      <c r="D1498" s="172" t="s">
        <v>82</v>
      </c>
      <c r="E1498" s="172" t="s">
        <v>56</v>
      </c>
      <c r="F1498" s="172" t="s">
        <v>1213</v>
      </c>
      <c r="G1498" s="172" t="s">
        <v>84</v>
      </c>
      <c r="H1498" s="177">
        <v>1</v>
      </c>
      <c r="I1498" s="178">
        <v>0</v>
      </c>
      <c r="J1498" s="176">
        <v>46052</v>
      </c>
      <c r="K1498" s="172" t="s">
        <v>85</v>
      </c>
      <c r="L1498" s="172" t="s">
        <v>85</v>
      </c>
      <c r="M1498" s="179">
        <v>0</v>
      </c>
      <c r="N1498" s="177"/>
      <c r="O1498" s="177"/>
      <c r="P1498" s="180">
        <v>-20.85</v>
      </c>
    </row>
    <row r="1499" spans="1:16" ht="19.5" hidden="1" customHeight="1">
      <c r="A1499" s="172" t="s">
        <v>1714</v>
      </c>
      <c r="B1499" s="176">
        <v>46061</v>
      </c>
      <c r="C1499" s="172" t="s">
        <v>81</v>
      </c>
      <c r="D1499" s="172" t="s">
        <v>82</v>
      </c>
      <c r="E1499" s="172" t="s">
        <v>52</v>
      </c>
      <c r="F1499" s="172" t="s">
        <v>90</v>
      </c>
      <c r="G1499" s="172" t="s">
        <v>84</v>
      </c>
      <c r="H1499" s="177">
        <v>1</v>
      </c>
      <c r="I1499" s="178">
        <v>0</v>
      </c>
      <c r="J1499" s="176">
        <v>46061</v>
      </c>
      <c r="K1499" s="172" t="s">
        <v>85</v>
      </c>
      <c r="L1499" s="172" t="s">
        <v>85</v>
      </c>
      <c r="M1499" s="179">
        <v>0</v>
      </c>
      <c r="N1499" s="177"/>
      <c r="O1499" s="177"/>
      <c r="P1499" s="180">
        <v>-16.829999999999998</v>
      </c>
    </row>
    <row r="1500" spans="1:16" ht="19.5" hidden="1" customHeight="1">
      <c r="A1500" s="172" t="s">
        <v>1715</v>
      </c>
      <c r="B1500" s="176">
        <v>46061</v>
      </c>
      <c r="C1500" s="172" t="s">
        <v>92</v>
      </c>
      <c r="D1500" s="172" t="s">
        <v>24</v>
      </c>
      <c r="E1500" s="172" t="s">
        <v>43</v>
      </c>
      <c r="F1500" s="172" t="s">
        <v>125</v>
      </c>
      <c r="G1500" s="172" t="s">
        <v>84</v>
      </c>
      <c r="H1500" s="177">
        <v>1</v>
      </c>
      <c r="I1500" s="178">
        <v>1750</v>
      </c>
      <c r="J1500" s="176">
        <v>46055</v>
      </c>
      <c r="K1500" s="172" t="s">
        <v>93</v>
      </c>
      <c r="L1500" s="172" t="s">
        <v>94</v>
      </c>
      <c r="M1500" s="179">
        <v>0.43</v>
      </c>
      <c r="N1500" s="177"/>
      <c r="O1500" s="177">
        <v>41</v>
      </c>
      <c r="P1500" s="180">
        <v>-119.28</v>
      </c>
    </row>
    <row r="1501" spans="1:16" ht="19.5" hidden="1" customHeight="1">
      <c r="A1501" s="172" t="s">
        <v>1715</v>
      </c>
      <c r="B1501" s="176">
        <v>46061</v>
      </c>
      <c r="C1501" s="172" t="s">
        <v>100</v>
      </c>
      <c r="D1501" s="172" t="s">
        <v>101</v>
      </c>
      <c r="E1501" s="172" t="s">
        <v>43</v>
      </c>
      <c r="F1501" s="172" t="s">
        <v>125</v>
      </c>
      <c r="G1501" s="172" t="s">
        <v>84</v>
      </c>
      <c r="H1501" s="177">
        <v>1</v>
      </c>
      <c r="I1501" s="178">
        <v>1750</v>
      </c>
      <c r="J1501" s="176">
        <v>46055</v>
      </c>
      <c r="K1501" s="172" t="s">
        <v>93</v>
      </c>
      <c r="L1501" s="172" t="s">
        <v>94</v>
      </c>
      <c r="M1501" s="179">
        <v>0</v>
      </c>
      <c r="N1501" s="177"/>
      <c r="O1501" s="177"/>
      <c r="P1501" s="180">
        <v>666.67</v>
      </c>
    </row>
    <row r="1502" spans="1:16" ht="19.5" hidden="1" customHeight="1">
      <c r="A1502" s="172" t="s">
        <v>1715</v>
      </c>
      <c r="B1502" s="176">
        <v>46061</v>
      </c>
      <c r="C1502" s="172" t="s">
        <v>100</v>
      </c>
      <c r="D1502" s="172" t="s">
        <v>102</v>
      </c>
      <c r="E1502" s="172" t="s">
        <v>43</v>
      </c>
      <c r="F1502" s="172" t="s">
        <v>125</v>
      </c>
      <c r="G1502" s="172" t="s">
        <v>84</v>
      </c>
      <c r="H1502" s="177">
        <v>1</v>
      </c>
      <c r="I1502" s="178">
        <v>1750</v>
      </c>
      <c r="J1502" s="176">
        <v>46055</v>
      </c>
      <c r="K1502" s="172" t="s">
        <v>93</v>
      </c>
      <c r="L1502" s="172" t="s">
        <v>94</v>
      </c>
      <c r="M1502" s="179">
        <v>0</v>
      </c>
      <c r="N1502" s="177"/>
      <c r="O1502" s="177"/>
      <c r="P1502" s="180">
        <v>0</v>
      </c>
    </row>
    <row r="1503" spans="1:16" ht="19.5" hidden="1" customHeight="1">
      <c r="A1503" s="172" t="s">
        <v>1715</v>
      </c>
      <c r="B1503" s="176">
        <v>46061</v>
      </c>
      <c r="C1503" s="172" t="s">
        <v>100</v>
      </c>
      <c r="D1503" s="172" t="s">
        <v>103</v>
      </c>
      <c r="E1503" s="172" t="s">
        <v>43</v>
      </c>
      <c r="F1503" s="172" t="s">
        <v>125</v>
      </c>
      <c r="G1503" s="172" t="s">
        <v>84</v>
      </c>
      <c r="H1503" s="177">
        <v>1</v>
      </c>
      <c r="I1503" s="178">
        <v>1750</v>
      </c>
      <c r="J1503" s="176">
        <v>46055</v>
      </c>
      <c r="K1503" s="172" t="s">
        <v>93</v>
      </c>
      <c r="L1503" s="172" t="s">
        <v>94</v>
      </c>
      <c r="M1503" s="179">
        <v>0</v>
      </c>
      <c r="N1503" s="177"/>
      <c r="O1503" s="177"/>
      <c r="P1503" s="180">
        <v>1083.33</v>
      </c>
    </row>
    <row r="1504" spans="1:16" ht="19.5" hidden="1" customHeight="1">
      <c r="A1504" s="172" t="s">
        <v>1715</v>
      </c>
      <c r="B1504" s="176">
        <v>46061</v>
      </c>
      <c r="C1504" s="172" t="s">
        <v>104</v>
      </c>
      <c r="D1504" s="172" t="s">
        <v>105</v>
      </c>
      <c r="E1504" s="172" t="s">
        <v>43</v>
      </c>
      <c r="F1504" s="172" t="s">
        <v>125</v>
      </c>
      <c r="G1504" s="172" t="s">
        <v>84</v>
      </c>
      <c r="H1504" s="177">
        <v>1</v>
      </c>
      <c r="I1504" s="178">
        <v>1750</v>
      </c>
      <c r="J1504" s="176">
        <v>46055</v>
      </c>
      <c r="K1504" s="172" t="s">
        <v>93</v>
      </c>
      <c r="L1504" s="172" t="s">
        <v>94</v>
      </c>
      <c r="M1504" s="179">
        <v>0.43</v>
      </c>
      <c r="N1504" s="177"/>
      <c r="O1504" s="177"/>
      <c r="P1504" s="180">
        <v>-752.5</v>
      </c>
    </row>
    <row r="1505" spans="1:16" ht="19.5" hidden="1" customHeight="1">
      <c r="A1505" s="172" t="s">
        <v>1715</v>
      </c>
      <c r="B1505" s="176">
        <v>46061</v>
      </c>
      <c r="C1505" s="172" t="s">
        <v>81</v>
      </c>
      <c r="D1505" s="172" t="s">
        <v>95</v>
      </c>
      <c r="E1505" s="172" t="s">
        <v>43</v>
      </c>
      <c r="F1505" s="172" t="s">
        <v>125</v>
      </c>
      <c r="G1505" s="172" t="s">
        <v>84</v>
      </c>
      <c r="H1505" s="177">
        <v>1</v>
      </c>
      <c r="I1505" s="178">
        <v>1750</v>
      </c>
      <c r="J1505" s="176">
        <v>46055</v>
      </c>
      <c r="K1505" s="172" t="s">
        <v>93</v>
      </c>
      <c r="L1505" s="172" t="s">
        <v>94</v>
      </c>
      <c r="M1505" s="179">
        <v>0.43</v>
      </c>
      <c r="N1505" s="177"/>
      <c r="O1505" s="177"/>
      <c r="P1505" s="180">
        <v>-12.83</v>
      </c>
    </row>
    <row r="1506" spans="1:16" ht="19.5" hidden="1" customHeight="1">
      <c r="A1506" s="172" t="s">
        <v>1607</v>
      </c>
      <c r="B1506" s="176">
        <v>46061</v>
      </c>
      <c r="C1506" s="172" t="s">
        <v>92</v>
      </c>
      <c r="D1506" s="172" t="s">
        <v>272</v>
      </c>
      <c r="E1506" s="172" t="s">
        <v>53</v>
      </c>
      <c r="F1506" s="172" t="s">
        <v>120</v>
      </c>
      <c r="G1506" s="172" t="s">
        <v>84</v>
      </c>
      <c r="H1506" s="177">
        <v>1</v>
      </c>
      <c r="I1506" s="178">
        <v>0</v>
      </c>
      <c r="J1506" s="176">
        <v>46057</v>
      </c>
      <c r="K1506" s="172" t="s">
        <v>93</v>
      </c>
      <c r="L1506" s="172" t="s">
        <v>94</v>
      </c>
      <c r="M1506" s="179">
        <v>0</v>
      </c>
      <c r="N1506" s="177"/>
      <c r="O1506" s="177"/>
      <c r="P1506" s="180">
        <v>0</v>
      </c>
    </row>
    <row r="1507" spans="1:16" ht="19.5" hidden="1" customHeight="1">
      <c r="A1507" s="172" t="s">
        <v>1607</v>
      </c>
      <c r="B1507" s="176">
        <v>46061</v>
      </c>
      <c r="C1507" s="172" t="s">
        <v>92</v>
      </c>
      <c r="D1507" s="172" t="s">
        <v>97</v>
      </c>
      <c r="E1507" s="172" t="s">
        <v>53</v>
      </c>
      <c r="F1507" s="172" t="s">
        <v>120</v>
      </c>
      <c r="G1507" s="172" t="s">
        <v>84</v>
      </c>
      <c r="H1507" s="177">
        <v>1</v>
      </c>
      <c r="I1507" s="178">
        <v>0</v>
      </c>
      <c r="J1507" s="176">
        <v>46057</v>
      </c>
      <c r="K1507" s="172" t="s">
        <v>93</v>
      </c>
      <c r="L1507" s="172" t="s">
        <v>94</v>
      </c>
      <c r="M1507" s="179">
        <v>0</v>
      </c>
      <c r="N1507" s="177"/>
      <c r="O1507" s="177"/>
      <c r="P1507" s="180">
        <v>-56.94</v>
      </c>
    </row>
    <row r="1508" spans="1:16" ht="19.5" hidden="1" customHeight="1">
      <c r="A1508" s="172" t="s">
        <v>1607</v>
      </c>
      <c r="B1508" s="176">
        <v>46061</v>
      </c>
      <c r="C1508" s="172" t="s">
        <v>81</v>
      </c>
      <c r="D1508" s="172" t="s">
        <v>98</v>
      </c>
      <c r="E1508" s="172" t="s">
        <v>53</v>
      </c>
      <c r="F1508" s="172" t="s">
        <v>120</v>
      </c>
      <c r="G1508" s="172" t="s">
        <v>84</v>
      </c>
      <c r="H1508" s="177">
        <v>1</v>
      </c>
      <c r="I1508" s="178">
        <v>0</v>
      </c>
      <c r="J1508" s="176">
        <v>46057</v>
      </c>
      <c r="K1508" s="172" t="s">
        <v>93</v>
      </c>
      <c r="L1508" s="172" t="s">
        <v>94</v>
      </c>
      <c r="M1508" s="179">
        <v>0</v>
      </c>
      <c r="N1508" s="177"/>
      <c r="O1508" s="177"/>
      <c r="P1508" s="180">
        <v>-15</v>
      </c>
    </row>
    <row r="1509" spans="1:16" ht="19.5" hidden="1" customHeight="1">
      <c r="A1509" s="172" t="s">
        <v>1716</v>
      </c>
      <c r="B1509" s="176">
        <v>46061</v>
      </c>
      <c r="C1509" s="172" t="s">
        <v>92</v>
      </c>
      <c r="D1509" s="172" t="s">
        <v>24</v>
      </c>
      <c r="E1509" s="172" t="s">
        <v>53</v>
      </c>
      <c r="F1509" s="172" t="s">
        <v>120</v>
      </c>
      <c r="G1509" s="172" t="s">
        <v>84</v>
      </c>
      <c r="H1509" s="177">
        <v>1</v>
      </c>
      <c r="I1509" s="178">
        <v>1812</v>
      </c>
      <c r="J1509" s="176">
        <v>46052</v>
      </c>
      <c r="K1509" s="172" t="s">
        <v>93</v>
      </c>
      <c r="L1509" s="172" t="s">
        <v>94</v>
      </c>
      <c r="M1509" s="179">
        <v>0.43</v>
      </c>
      <c r="N1509" s="177"/>
      <c r="O1509" s="177">
        <v>44</v>
      </c>
      <c r="P1509" s="180">
        <v>-148.36000000000001</v>
      </c>
    </row>
    <row r="1510" spans="1:16" ht="19.5" hidden="1" customHeight="1">
      <c r="A1510" s="172" t="s">
        <v>1716</v>
      </c>
      <c r="B1510" s="176">
        <v>46061</v>
      </c>
      <c r="C1510" s="172" t="s">
        <v>100</v>
      </c>
      <c r="D1510" s="172" t="s">
        <v>101</v>
      </c>
      <c r="E1510" s="172" t="s">
        <v>53</v>
      </c>
      <c r="F1510" s="172" t="s">
        <v>120</v>
      </c>
      <c r="G1510" s="172" t="s">
        <v>84</v>
      </c>
      <c r="H1510" s="177">
        <v>1</v>
      </c>
      <c r="I1510" s="178">
        <v>1812</v>
      </c>
      <c r="J1510" s="176">
        <v>46052</v>
      </c>
      <c r="K1510" s="172" t="s">
        <v>93</v>
      </c>
      <c r="L1510" s="172" t="s">
        <v>94</v>
      </c>
      <c r="M1510" s="179">
        <v>0</v>
      </c>
      <c r="N1510" s="177"/>
      <c r="O1510" s="177"/>
      <c r="P1510" s="180">
        <v>723.81</v>
      </c>
    </row>
    <row r="1511" spans="1:16" ht="19.5" hidden="1" customHeight="1">
      <c r="A1511" s="172" t="s">
        <v>1716</v>
      </c>
      <c r="B1511" s="176">
        <v>46061</v>
      </c>
      <c r="C1511" s="172" t="s">
        <v>100</v>
      </c>
      <c r="D1511" s="172" t="s">
        <v>102</v>
      </c>
      <c r="E1511" s="172" t="s">
        <v>53</v>
      </c>
      <c r="F1511" s="172" t="s">
        <v>120</v>
      </c>
      <c r="G1511" s="172" t="s">
        <v>84</v>
      </c>
      <c r="H1511" s="177">
        <v>1</v>
      </c>
      <c r="I1511" s="178">
        <v>1812</v>
      </c>
      <c r="J1511" s="176">
        <v>46052</v>
      </c>
      <c r="K1511" s="172" t="s">
        <v>93</v>
      </c>
      <c r="L1511" s="172" t="s">
        <v>94</v>
      </c>
      <c r="M1511" s="179">
        <v>0</v>
      </c>
      <c r="N1511" s="177"/>
      <c r="O1511" s="177"/>
      <c r="P1511" s="180">
        <v>0</v>
      </c>
    </row>
    <row r="1512" spans="1:16" ht="19.5" hidden="1" customHeight="1">
      <c r="A1512" s="172" t="s">
        <v>1716</v>
      </c>
      <c r="B1512" s="176">
        <v>46061</v>
      </c>
      <c r="C1512" s="172" t="s">
        <v>100</v>
      </c>
      <c r="D1512" s="172" t="s">
        <v>103</v>
      </c>
      <c r="E1512" s="172" t="s">
        <v>53</v>
      </c>
      <c r="F1512" s="172" t="s">
        <v>120</v>
      </c>
      <c r="G1512" s="172" t="s">
        <v>84</v>
      </c>
      <c r="H1512" s="177">
        <v>1</v>
      </c>
      <c r="I1512" s="178">
        <v>1812</v>
      </c>
      <c r="J1512" s="176">
        <v>46052</v>
      </c>
      <c r="K1512" s="172" t="s">
        <v>93</v>
      </c>
      <c r="L1512" s="172" t="s">
        <v>94</v>
      </c>
      <c r="M1512" s="179">
        <v>0</v>
      </c>
      <c r="N1512" s="177"/>
      <c r="O1512" s="177"/>
      <c r="P1512" s="180">
        <v>1088.19</v>
      </c>
    </row>
    <row r="1513" spans="1:16" ht="19.5" hidden="1" customHeight="1">
      <c r="A1513" s="172" t="s">
        <v>1716</v>
      </c>
      <c r="B1513" s="176">
        <v>46061</v>
      </c>
      <c r="C1513" s="172" t="s">
        <v>104</v>
      </c>
      <c r="D1513" s="172" t="s">
        <v>105</v>
      </c>
      <c r="E1513" s="172" t="s">
        <v>53</v>
      </c>
      <c r="F1513" s="172" t="s">
        <v>120</v>
      </c>
      <c r="G1513" s="172" t="s">
        <v>84</v>
      </c>
      <c r="H1513" s="177">
        <v>1</v>
      </c>
      <c r="I1513" s="178">
        <v>1812</v>
      </c>
      <c r="J1513" s="176">
        <v>46052</v>
      </c>
      <c r="K1513" s="172" t="s">
        <v>93</v>
      </c>
      <c r="L1513" s="172" t="s">
        <v>94</v>
      </c>
      <c r="M1513" s="179">
        <v>0.43</v>
      </c>
      <c r="N1513" s="177"/>
      <c r="O1513" s="177"/>
      <c r="P1513" s="180">
        <v>-779.16</v>
      </c>
    </row>
    <row r="1514" spans="1:16" ht="19.5" hidden="1" customHeight="1">
      <c r="A1514" s="172" t="s">
        <v>1716</v>
      </c>
      <c r="B1514" s="176">
        <v>46061</v>
      </c>
      <c r="C1514" s="172" t="s">
        <v>81</v>
      </c>
      <c r="D1514" s="172" t="s">
        <v>95</v>
      </c>
      <c r="E1514" s="172" t="s">
        <v>53</v>
      </c>
      <c r="F1514" s="172" t="s">
        <v>120</v>
      </c>
      <c r="G1514" s="172" t="s">
        <v>84</v>
      </c>
      <c r="H1514" s="177">
        <v>1</v>
      </c>
      <c r="I1514" s="178">
        <v>1812</v>
      </c>
      <c r="J1514" s="176">
        <v>46052</v>
      </c>
      <c r="K1514" s="172" t="s">
        <v>93</v>
      </c>
      <c r="L1514" s="172" t="s">
        <v>94</v>
      </c>
      <c r="M1514" s="179">
        <v>0.43</v>
      </c>
      <c r="N1514" s="177"/>
      <c r="O1514" s="177"/>
      <c r="P1514" s="180">
        <v>-17.29</v>
      </c>
    </row>
    <row r="1515" spans="1:16" ht="19.5" hidden="1" customHeight="1">
      <c r="A1515" s="172" t="s">
        <v>1717</v>
      </c>
      <c r="B1515" s="176">
        <v>46061</v>
      </c>
      <c r="C1515" s="172" t="s">
        <v>92</v>
      </c>
      <c r="D1515" s="172" t="s">
        <v>24</v>
      </c>
      <c r="E1515" s="172" t="s">
        <v>40</v>
      </c>
      <c r="F1515" s="172" t="s">
        <v>197</v>
      </c>
      <c r="G1515" s="172" t="s">
        <v>84</v>
      </c>
      <c r="H1515" s="177">
        <v>1</v>
      </c>
      <c r="I1515" s="178">
        <v>0</v>
      </c>
      <c r="J1515" s="176">
        <v>46058</v>
      </c>
      <c r="K1515" s="172" t="s">
        <v>93</v>
      </c>
      <c r="L1515" s="172" t="s">
        <v>94</v>
      </c>
      <c r="M1515" s="179">
        <v>0</v>
      </c>
      <c r="N1515" s="177"/>
      <c r="O1515" s="177">
        <v>39</v>
      </c>
      <c r="P1515" s="180">
        <v>-46.77</v>
      </c>
    </row>
    <row r="1516" spans="1:16" ht="19.5" hidden="1" customHeight="1">
      <c r="A1516" s="172" t="s">
        <v>1717</v>
      </c>
      <c r="B1516" s="176">
        <v>46061</v>
      </c>
      <c r="C1516" s="172" t="s">
        <v>81</v>
      </c>
      <c r="D1516" s="172" t="s">
        <v>95</v>
      </c>
      <c r="E1516" s="172" t="s">
        <v>40</v>
      </c>
      <c r="F1516" s="172" t="s">
        <v>197</v>
      </c>
      <c r="G1516" s="172" t="s">
        <v>84</v>
      </c>
      <c r="H1516" s="177">
        <v>1</v>
      </c>
      <c r="I1516" s="178">
        <v>0</v>
      </c>
      <c r="J1516" s="176">
        <v>46058</v>
      </c>
      <c r="K1516" s="172" t="s">
        <v>93</v>
      </c>
      <c r="L1516" s="172" t="s">
        <v>94</v>
      </c>
      <c r="M1516" s="179">
        <v>0</v>
      </c>
      <c r="N1516" s="177"/>
      <c r="O1516" s="177"/>
      <c r="P1516" s="180">
        <v>-13.68</v>
      </c>
    </row>
    <row r="1517" spans="1:16" ht="19.5" hidden="1" customHeight="1">
      <c r="A1517" s="172" t="s">
        <v>1717</v>
      </c>
      <c r="B1517" s="176">
        <v>46061</v>
      </c>
      <c r="C1517" s="172" t="s">
        <v>92</v>
      </c>
      <c r="D1517" s="172" t="s">
        <v>96</v>
      </c>
      <c r="E1517" s="172" t="s">
        <v>40</v>
      </c>
      <c r="F1517" s="172" t="s">
        <v>197</v>
      </c>
      <c r="G1517" s="172" t="s">
        <v>84</v>
      </c>
      <c r="H1517" s="177">
        <v>1</v>
      </c>
      <c r="I1517" s="178">
        <v>0</v>
      </c>
      <c r="J1517" s="176">
        <v>46058</v>
      </c>
      <c r="K1517" s="172" t="s">
        <v>93</v>
      </c>
      <c r="L1517" s="172" t="s">
        <v>94</v>
      </c>
      <c r="M1517" s="179">
        <v>0</v>
      </c>
      <c r="N1517" s="177"/>
      <c r="O1517" s="177"/>
      <c r="P1517" s="180">
        <v>0</v>
      </c>
    </row>
    <row r="1518" spans="1:16" ht="19.5" hidden="1" customHeight="1">
      <c r="A1518" s="172" t="s">
        <v>1717</v>
      </c>
      <c r="B1518" s="176">
        <v>46061</v>
      </c>
      <c r="C1518" s="172" t="s">
        <v>92</v>
      </c>
      <c r="D1518" s="172" t="s">
        <v>97</v>
      </c>
      <c r="E1518" s="172" t="s">
        <v>40</v>
      </c>
      <c r="F1518" s="172" t="s">
        <v>197</v>
      </c>
      <c r="G1518" s="172" t="s">
        <v>84</v>
      </c>
      <c r="H1518" s="177">
        <v>1</v>
      </c>
      <c r="I1518" s="178">
        <v>0</v>
      </c>
      <c r="J1518" s="176">
        <v>46058</v>
      </c>
      <c r="K1518" s="172" t="s">
        <v>93</v>
      </c>
      <c r="L1518" s="172" t="s">
        <v>94</v>
      </c>
      <c r="M1518" s="179">
        <v>0</v>
      </c>
      <c r="N1518" s="177"/>
      <c r="O1518" s="177"/>
      <c r="P1518" s="180">
        <v>-46.77</v>
      </c>
    </row>
    <row r="1519" spans="1:16" ht="19.5" hidden="1" customHeight="1">
      <c r="A1519" s="172" t="s">
        <v>1717</v>
      </c>
      <c r="B1519" s="176">
        <v>46061</v>
      </c>
      <c r="C1519" s="172" t="s">
        <v>81</v>
      </c>
      <c r="D1519" s="172" t="s">
        <v>98</v>
      </c>
      <c r="E1519" s="172" t="s">
        <v>40</v>
      </c>
      <c r="F1519" s="172" t="s">
        <v>197</v>
      </c>
      <c r="G1519" s="172" t="s">
        <v>84</v>
      </c>
      <c r="H1519" s="177">
        <v>1</v>
      </c>
      <c r="I1519" s="178">
        <v>0</v>
      </c>
      <c r="J1519" s="176">
        <v>46058</v>
      </c>
      <c r="K1519" s="172" t="s">
        <v>93</v>
      </c>
      <c r="L1519" s="172" t="s">
        <v>94</v>
      </c>
      <c r="M1519" s="179">
        <v>0</v>
      </c>
      <c r="N1519" s="177"/>
      <c r="O1519" s="177"/>
      <c r="P1519" s="180">
        <v>-15</v>
      </c>
    </row>
    <row r="1520" spans="1:16" ht="19.5" hidden="1" customHeight="1">
      <c r="A1520" s="172" t="s">
        <v>1718</v>
      </c>
      <c r="B1520" s="176">
        <v>46061</v>
      </c>
      <c r="C1520" s="172" t="s">
        <v>92</v>
      </c>
      <c r="D1520" s="172" t="s">
        <v>24</v>
      </c>
      <c r="E1520" s="172" t="s">
        <v>57</v>
      </c>
      <c r="F1520" s="172" t="s">
        <v>1263</v>
      </c>
      <c r="G1520" s="172" t="s">
        <v>84</v>
      </c>
      <c r="H1520" s="177">
        <v>1</v>
      </c>
      <c r="I1520" s="178">
        <v>2000</v>
      </c>
      <c r="J1520" s="176">
        <v>46056</v>
      </c>
      <c r="K1520" s="172" t="s">
        <v>93</v>
      </c>
      <c r="L1520" s="172" t="s">
        <v>94</v>
      </c>
      <c r="M1520" s="179">
        <v>0.43</v>
      </c>
      <c r="N1520" s="177"/>
      <c r="O1520" s="177">
        <v>41</v>
      </c>
      <c r="P1520" s="180">
        <v>-141.69</v>
      </c>
    </row>
    <row r="1521" spans="1:16" ht="19.5" hidden="1" customHeight="1">
      <c r="A1521" s="172" t="s">
        <v>1718</v>
      </c>
      <c r="B1521" s="176">
        <v>46061</v>
      </c>
      <c r="C1521" s="172" t="s">
        <v>100</v>
      </c>
      <c r="D1521" s="172" t="s">
        <v>101</v>
      </c>
      <c r="E1521" s="172" t="s">
        <v>57</v>
      </c>
      <c r="F1521" s="172" t="s">
        <v>1263</v>
      </c>
      <c r="G1521" s="172" t="s">
        <v>84</v>
      </c>
      <c r="H1521" s="177">
        <v>1</v>
      </c>
      <c r="I1521" s="178">
        <v>2000</v>
      </c>
      <c r="J1521" s="176">
        <v>46056</v>
      </c>
      <c r="K1521" s="172" t="s">
        <v>93</v>
      </c>
      <c r="L1521" s="172" t="s">
        <v>94</v>
      </c>
      <c r="M1521" s="179">
        <v>0</v>
      </c>
      <c r="N1521" s="177"/>
      <c r="O1521" s="177"/>
      <c r="P1521" s="180">
        <v>873.33</v>
      </c>
    </row>
    <row r="1522" spans="1:16" ht="19.5" hidden="1" customHeight="1">
      <c r="A1522" s="172" t="s">
        <v>1718</v>
      </c>
      <c r="B1522" s="176">
        <v>46061</v>
      </c>
      <c r="C1522" s="172" t="s">
        <v>100</v>
      </c>
      <c r="D1522" s="172" t="s">
        <v>102</v>
      </c>
      <c r="E1522" s="172" t="s">
        <v>57</v>
      </c>
      <c r="F1522" s="172" t="s">
        <v>1263</v>
      </c>
      <c r="G1522" s="172" t="s">
        <v>84</v>
      </c>
      <c r="H1522" s="177">
        <v>1</v>
      </c>
      <c r="I1522" s="178">
        <v>2000</v>
      </c>
      <c r="J1522" s="176">
        <v>46056</v>
      </c>
      <c r="K1522" s="172" t="s">
        <v>93</v>
      </c>
      <c r="L1522" s="172" t="s">
        <v>94</v>
      </c>
      <c r="M1522" s="179">
        <v>0</v>
      </c>
      <c r="N1522" s="177"/>
      <c r="O1522" s="177"/>
      <c r="P1522" s="180">
        <v>8.73</v>
      </c>
    </row>
    <row r="1523" spans="1:16" ht="19.5" hidden="1" customHeight="1">
      <c r="A1523" s="172" t="s">
        <v>1718</v>
      </c>
      <c r="B1523" s="176">
        <v>46061</v>
      </c>
      <c r="C1523" s="172" t="s">
        <v>100</v>
      </c>
      <c r="D1523" s="172" t="s">
        <v>103</v>
      </c>
      <c r="E1523" s="172" t="s">
        <v>57</v>
      </c>
      <c r="F1523" s="172" t="s">
        <v>1263</v>
      </c>
      <c r="G1523" s="172" t="s">
        <v>84</v>
      </c>
      <c r="H1523" s="177">
        <v>1</v>
      </c>
      <c r="I1523" s="178">
        <v>2000</v>
      </c>
      <c r="J1523" s="176">
        <v>46056</v>
      </c>
      <c r="K1523" s="172" t="s">
        <v>93</v>
      </c>
      <c r="L1523" s="172" t="s">
        <v>94</v>
      </c>
      <c r="M1523" s="179">
        <v>0</v>
      </c>
      <c r="N1523" s="177"/>
      <c r="O1523" s="177"/>
      <c r="P1523" s="180">
        <v>1117.94</v>
      </c>
    </row>
    <row r="1524" spans="1:16" ht="19.5" hidden="1" customHeight="1">
      <c r="A1524" s="172" t="s">
        <v>1718</v>
      </c>
      <c r="B1524" s="176">
        <v>46061</v>
      </c>
      <c r="C1524" s="172" t="s">
        <v>104</v>
      </c>
      <c r="D1524" s="172" t="s">
        <v>105</v>
      </c>
      <c r="E1524" s="172" t="s">
        <v>57</v>
      </c>
      <c r="F1524" s="172" t="s">
        <v>1263</v>
      </c>
      <c r="G1524" s="172" t="s">
        <v>84</v>
      </c>
      <c r="H1524" s="177">
        <v>1</v>
      </c>
      <c r="I1524" s="178">
        <v>2000</v>
      </c>
      <c r="J1524" s="176">
        <v>46056</v>
      </c>
      <c r="K1524" s="172" t="s">
        <v>93</v>
      </c>
      <c r="L1524" s="172" t="s">
        <v>94</v>
      </c>
      <c r="M1524" s="179">
        <v>0.43</v>
      </c>
      <c r="N1524" s="177"/>
      <c r="O1524" s="177"/>
      <c r="P1524" s="180">
        <v>-860</v>
      </c>
    </row>
    <row r="1525" spans="1:16" ht="19.5" hidden="1" customHeight="1">
      <c r="A1525" s="172" t="s">
        <v>1718</v>
      </c>
      <c r="B1525" s="176">
        <v>46061</v>
      </c>
      <c r="C1525" s="172" t="s">
        <v>81</v>
      </c>
      <c r="D1525" s="172" t="s">
        <v>95</v>
      </c>
      <c r="E1525" s="172" t="s">
        <v>57</v>
      </c>
      <c r="F1525" s="172" t="s">
        <v>1263</v>
      </c>
      <c r="G1525" s="172" t="s">
        <v>84</v>
      </c>
      <c r="H1525" s="177">
        <v>1</v>
      </c>
      <c r="I1525" s="178">
        <v>2000</v>
      </c>
      <c r="J1525" s="176">
        <v>46056</v>
      </c>
      <c r="K1525" s="172" t="s">
        <v>93</v>
      </c>
      <c r="L1525" s="172" t="s">
        <v>94</v>
      </c>
      <c r="M1525" s="179">
        <v>0.43</v>
      </c>
      <c r="N1525" s="177"/>
      <c r="O1525" s="177"/>
      <c r="P1525" s="180">
        <v>-12.83</v>
      </c>
    </row>
    <row r="1526" spans="1:16" ht="19.5" hidden="1" customHeight="1">
      <c r="A1526" s="172" t="s">
        <v>1240</v>
      </c>
      <c r="B1526" s="176">
        <v>46061</v>
      </c>
      <c r="C1526" s="172" t="s">
        <v>92</v>
      </c>
      <c r="D1526" s="172" t="s">
        <v>272</v>
      </c>
      <c r="E1526" s="172" t="s">
        <v>53</v>
      </c>
      <c r="F1526" s="172" t="s">
        <v>120</v>
      </c>
      <c r="G1526" s="172" t="s">
        <v>84</v>
      </c>
      <c r="H1526" s="177">
        <v>1</v>
      </c>
      <c r="I1526" s="178">
        <v>0</v>
      </c>
      <c r="J1526" s="176">
        <v>46048</v>
      </c>
      <c r="K1526" s="172" t="s">
        <v>93</v>
      </c>
      <c r="L1526" s="172" t="s">
        <v>94</v>
      </c>
      <c r="M1526" s="179">
        <v>0</v>
      </c>
      <c r="N1526" s="177"/>
      <c r="O1526" s="177"/>
      <c r="P1526" s="180">
        <v>0</v>
      </c>
    </row>
    <row r="1527" spans="1:16" ht="19.5" hidden="1" customHeight="1">
      <c r="A1527" s="172" t="s">
        <v>1240</v>
      </c>
      <c r="B1527" s="176">
        <v>46061</v>
      </c>
      <c r="C1527" s="172" t="s">
        <v>92</v>
      </c>
      <c r="D1527" s="172" t="s">
        <v>97</v>
      </c>
      <c r="E1527" s="172" t="s">
        <v>53</v>
      </c>
      <c r="F1527" s="172" t="s">
        <v>120</v>
      </c>
      <c r="G1527" s="172" t="s">
        <v>84</v>
      </c>
      <c r="H1527" s="177">
        <v>1</v>
      </c>
      <c r="I1527" s="178">
        <v>0</v>
      </c>
      <c r="J1527" s="176">
        <v>46048</v>
      </c>
      <c r="K1527" s="172" t="s">
        <v>93</v>
      </c>
      <c r="L1527" s="172" t="s">
        <v>94</v>
      </c>
      <c r="M1527" s="179">
        <v>0</v>
      </c>
      <c r="N1527" s="177"/>
      <c r="O1527" s="177"/>
      <c r="P1527" s="180">
        <v>-56</v>
      </c>
    </row>
    <row r="1528" spans="1:16" ht="19.5" hidden="1" customHeight="1">
      <c r="A1528" s="172" t="s">
        <v>1240</v>
      </c>
      <c r="B1528" s="176">
        <v>46061</v>
      </c>
      <c r="C1528" s="172" t="s">
        <v>81</v>
      </c>
      <c r="D1528" s="172" t="s">
        <v>98</v>
      </c>
      <c r="E1528" s="172" t="s">
        <v>53</v>
      </c>
      <c r="F1528" s="172" t="s">
        <v>120</v>
      </c>
      <c r="G1528" s="172" t="s">
        <v>84</v>
      </c>
      <c r="H1528" s="177">
        <v>1</v>
      </c>
      <c r="I1528" s="178">
        <v>0</v>
      </c>
      <c r="J1528" s="176">
        <v>46048</v>
      </c>
      <c r="K1528" s="172" t="s">
        <v>93</v>
      </c>
      <c r="L1528" s="172" t="s">
        <v>94</v>
      </c>
      <c r="M1528" s="179">
        <v>0</v>
      </c>
      <c r="N1528" s="177"/>
      <c r="O1528" s="177"/>
      <c r="P1528" s="180">
        <v>-15</v>
      </c>
    </row>
    <row r="1529" spans="1:16" ht="19.5" hidden="1" customHeight="1">
      <c r="A1529" s="172" t="s">
        <v>1719</v>
      </c>
      <c r="B1529" s="176">
        <v>46061</v>
      </c>
      <c r="C1529" s="172" t="s">
        <v>92</v>
      </c>
      <c r="D1529" s="172" t="s">
        <v>24</v>
      </c>
      <c r="E1529" s="172" t="s">
        <v>41</v>
      </c>
      <c r="F1529" s="172" t="s">
        <v>83</v>
      </c>
      <c r="G1529" s="172" t="s">
        <v>84</v>
      </c>
      <c r="H1529" s="177">
        <v>1</v>
      </c>
      <c r="I1529" s="178">
        <v>1750</v>
      </c>
      <c r="J1529" s="176">
        <v>46055</v>
      </c>
      <c r="K1529" s="172" t="s">
        <v>93</v>
      </c>
      <c r="L1529" s="172" t="s">
        <v>94</v>
      </c>
      <c r="M1529" s="179">
        <v>0.43</v>
      </c>
      <c r="N1529" s="177"/>
      <c r="O1529" s="177">
        <v>41</v>
      </c>
      <c r="P1529" s="180">
        <v>-119.28</v>
      </c>
    </row>
    <row r="1530" spans="1:16" ht="19.5" hidden="1" customHeight="1">
      <c r="A1530" s="172" t="s">
        <v>1719</v>
      </c>
      <c r="B1530" s="176">
        <v>46061</v>
      </c>
      <c r="C1530" s="172" t="s">
        <v>100</v>
      </c>
      <c r="D1530" s="172" t="s">
        <v>101</v>
      </c>
      <c r="E1530" s="172" t="s">
        <v>41</v>
      </c>
      <c r="F1530" s="172" t="s">
        <v>83</v>
      </c>
      <c r="G1530" s="172" t="s">
        <v>84</v>
      </c>
      <c r="H1530" s="177">
        <v>1</v>
      </c>
      <c r="I1530" s="178">
        <v>1750</v>
      </c>
      <c r="J1530" s="176">
        <v>46055</v>
      </c>
      <c r="K1530" s="172" t="s">
        <v>93</v>
      </c>
      <c r="L1530" s="172" t="s">
        <v>94</v>
      </c>
      <c r="M1530" s="179">
        <v>0</v>
      </c>
      <c r="N1530" s="177"/>
      <c r="O1530" s="177"/>
      <c r="P1530" s="180">
        <v>743.81</v>
      </c>
    </row>
    <row r="1531" spans="1:16" ht="19.5" hidden="1" customHeight="1">
      <c r="A1531" s="172" t="s">
        <v>1719</v>
      </c>
      <c r="B1531" s="176">
        <v>46061</v>
      </c>
      <c r="C1531" s="172" t="s">
        <v>100</v>
      </c>
      <c r="D1531" s="172" t="s">
        <v>102</v>
      </c>
      <c r="E1531" s="172" t="s">
        <v>41</v>
      </c>
      <c r="F1531" s="172" t="s">
        <v>83</v>
      </c>
      <c r="G1531" s="172" t="s">
        <v>84</v>
      </c>
      <c r="H1531" s="177">
        <v>1</v>
      </c>
      <c r="I1531" s="178">
        <v>1750</v>
      </c>
      <c r="J1531" s="176">
        <v>46055</v>
      </c>
      <c r="K1531" s="172" t="s">
        <v>93</v>
      </c>
      <c r="L1531" s="172" t="s">
        <v>94</v>
      </c>
      <c r="M1531" s="179">
        <v>0</v>
      </c>
      <c r="N1531" s="177"/>
      <c r="O1531" s="177"/>
      <c r="P1531" s="180">
        <v>0</v>
      </c>
    </row>
    <row r="1532" spans="1:16" ht="19.5" hidden="1" customHeight="1">
      <c r="A1532" s="172" t="s">
        <v>1719</v>
      </c>
      <c r="B1532" s="176">
        <v>46061</v>
      </c>
      <c r="C1532" s="172" t="s">
        <v>100</v>
      </c>
      <c r="D1532" s="172" t="s">
        <v>103</v>
      </c>
      <c r="E1532" s="172" t="s">
        <v>41</v>
      </c>
      <c r="F1532" s="172" t="s">
        <v>83</v>
      </c>
      <c r="G1532" s="172" t="s">
        <v>84</v>
      </c>
      <c r="H1532" s="177">
        <v>1</v>
      </c>
      <c r="I1532" s="178">
        <v>1750</v>
      </c>
      <c r="J1532" s="176">
        <v>46055</v>
      </c>
      <c r="K1532" s="172" t="s">
        <v>93</v>
      </c>
      <c r="L1532" s="172" t="s">
        <v>94</v>
      </c>
      <c r="M1532" s="179">
        <v>0</v>
      </c>
      <c r="N1532" s="177"/>
      <c r="O1532" s="177"/>
      <c r="P1532" s="180">
        <v>1006.19</v>
      </c>
    </row>
    <row r="1533" spans="1:16" ht="19.5" hidden="1" customHeight="1">
      <c r="A1533" s="172" t="s">
        <v>1719</v>
      </c>
      <c r="B1533" s="176">
        <v>46061</v>
      </c>
      <c r="C1533" s="172" t="s">
        <v>104</v>
      </c>
      <c r="D1533" s="172" t="s">
        <v>105</v>
      </c>
      <c r="E1533" s="172" t="s">
        <v>41</v>
      </c>
      <c r="F1533" s="172" t="s">
        <v>83</v>
      </c>
      <c r="G1533" s="172" t="s">
        <v>84</v>
      </c>
      <c r="H1533" s="177">
        <v>1</v>
      </c>
      <c r="I1533" s="178">
        <v>1750</v>
      </c>
      <c r="J1533" s="176">
        <v>46055</v>
      </c>
      <c r="K1533" s="172" t="s">
        <v>93</v>
      </c>
      <c r="L1533" s="172" t="s">
        <v>94</v>
      </c>
      <c r="M1533" s="179">
        <v>0.43</v>
      </c>
      <c r="N1533" s="177"/>
      <c r="O1533" s="177"/>
      <c r="P1533" s="180">
        <v>-752.5</v>
      </c>
    </row>
    <row r="1534" spans="1:16" ht="19.5" hidden="1" customHeight="1">
      <c r="A1534" s="172" t="s">
        <v>1719</v>
      </c>
      <c r="B1534" s="176">
        <v>46061</v>
      </c>
      <c r="C1534" s="172" t="s">
        <v>81</v>
      </c>
      <c r="D1534" s="172" t="s">
        <v>95</v>
      </c>
      <c r="E1534" s="172" t="s">
        <v>41</v>
      </c>
      <c r="F1534" s="172" t="s">
        <v>83</v>
      </c>
      <c r="G1534" s="172" t="s">
        <v>84</v>
      </c>
      <c r="H1534" s="177">
        <v>1</v>
      </c>
      <c r="I1534" s="178">
        <v>1750</v>
      </c>
      <c r="J1534" s="176">
        <v>46055</v>
      </c>
      <c r="K1534" s="172" t="s">
        <v>93</v>
      </c>
      <c r="L1534" s="172" t="s">
        <v>94</v>
      </c>
      <c r="M1534" s="179">
        <v>0.43</v>
      </c>
      <c r="N1534" s="177"/>
      <c r="O1534" s="177"/>
      <c r="P1534" s="180">
        <v>-18.23</v>
      </c>
    </row>
    <row r="1535" spans="1:16" ht="19.5" hidden="1" customHeight="1">
      <c r="A1535" s="172" t="s">
        <v>1720</v>
      </c>
      <c r="B1535" s="176">
        <v>46061</v>
      </c>
      <c r="C1535" s="172" t="s">
        <v>81</v>
      </c>
      <c r="D1535" s="172" t="s">
        <v>82</v>
      </c>
      <c r="E1535" s="172" t="s">
        <v>53</v>
      </c>
      <c r="F1535" s="172" t="s">
        <v>120</v>
      </c>
      <c r="G1535" s="172" t="s">
        <v>84</v>
      </c>
      <c r="H1535" s="177">
        <v>1</v>
      </c>
      <c r="I1535" s="178">
        <v>0</v>
      </c>
      <c r="J1535" s="176">
        <v>46061</v>
      </c>
      <c r="K1535" s="172" t="s">
        <v>85</v>
      </c>
      <c r="L1535" s="172" t="s">
        <v>85</v>
      </c>
      <c r="M1535" s="179">
        <v>0</v>
      </c>
      <c r="N1535" s="177"/>
      <c r="O1535" s="177"/>
      <c r="P1535" s="180">
        <v>-18.46</v>
      </c>
    </row>
    <row r="1536" spans="1:16" ht="19.5" hidden="1" customHeight="1">
      <c r="A1536" s="172" t="s">
        <v>1721</v>
      </c>
      <c r="B1536" s="176">
        <v>46061</v>
      </c>
      <c r="C1536" s="172" t="s">
        <v>92</v>
      </c>
      <c r="D1536" s="172" t="s">
        <v>24</v>
      </c>
      <c r="E1536" s="172" t="s">
        <v>52</v>
      </c>
      <c r="F1536" s="172" t="s">
        <v>90</v>
      </c>
      <c r="G1536" s="172" t="s">
        <v>84</v>
      </c>
      <c r="H1536" s="177">
        <v>1</v>
      </c>
      <c r="I1536" s="178">
        <v>2042</v>
      </c>
      <c r="J1536" s="176">
        <v>46057</v>
      </c>
      <c r="K1536" s="172" t="s">
        <v>93</v>
      </c>
      <c r="L1536" s="172" t="s">
        <v>94</v>
      </c>
      <c r="M1536" s="179">
        <v>0.43</v>
      </c>
      <c r="N1536" s="177"/>
      <c r="O1536" s="177">
        <v>40</v>
      </c>
      <c r="P1536" s="180">
        <v>-138.05000000000001</v>
      </c>
    </row>
    <row r="1537" spans="1:16" ht="19.5" hidden="1" customHeight="1">
      <c r="A1537" s="172" t="s">
        <v>1721</v>
      </c>
      <c r="B1537" s="176">
        <v>46061</v>
      </c>
      <c r="C1537" s="172" t="s">
        <v>100</v>
      </c>
      <c r="D1537" s="172" t="s">
        <v>101</v>
      </c>
      <c r="E1537" s="172" t="s">
        <v>52</v>
      </c>
      <c r="F1537" s="172" t="s">
        <v>90</v>
      </c>
      <c r="G1537" s="172" t="s">
        <v>84</v>
      </c>
      <c r="H1537" s="177">
        <v>1</v>
      </c>
      <c r="I1537" s="178">
        <v>2042</v>
      </c>
      <c r="J1537" s="176">
        <v>46057</v>
      </c>
      <c r="K1537" s="172" t="s">
        <v>93</v>
      </c>
      <c r="L1537" s="172" t="s">
        <v>94</v>
      </c>
      <c r="M1537" s="179">
        <v>0</v>
      </c>
      <c r="N1537" s="177"/>
      <c r="O1537" s="177"/>
      <c r="P1537" s="180">
        <v>787.07</v>
      </c>
    </row>
    <row r="1538" spans="1:16" ht="19.5" hidden="1" customHeight="1">
      <c r="A1538" s="172" t="s">
        <v>1721</v>
      </c>
      <c r="B1538" s="176">
        <v>46061</v>
      </c>
      <c r="C1538" s="172" t="s">
        <v>100</v>
      </c>
      <c r="D1538" s="172" t="s">
        <v>102</v>
      </c>
      <c r="E1538" s="172" t="s">
        <v>52</v>
      </c>
      <c r="F1538" s="172" t="s">
        <v>90</v>
      </c>
      <c r="G1538" s="172" t="s">
        <v>84</v>
      </c>
      <c r="H1538" s="177">
        <v>1</v>
      </c>
      <c r="I1538" s="178">
        <v>2042</v>
      </c>
      <c r="J1538" s="176">
        <v>46057</v>
      </c>
      <c r="K1538" s="172" t="s">
        <v>93</v>
      </c>
      <c r="L1538" s="172" t="s">
        <v>94</v>
      </c>
      <c r="M1538" s="179">
        <v>0</v>
      </c>
      <c r="N1538" s="177"/>
      <c r="O1538" s="177"/>
      <c r="P1538" s="180">
        <v>7.87</v>
      </c>
    </row>
    <row r="1539" spans="1:16" ht="19.5" hidden="1" customHeight="1">
      <c r="A1539" s="172" t="s">
        <v>1721</v>
      </c>
      <c r="B1539" s="176">
        <v>46061</v>
      </c>
      <c r="C1539" s="172" t="s">
        <v>100</v>
      </c>
      <c r="D1539" s="172" t="s">
        <v>103</v>
      </c>
      <c r="E1539" s="172" t="s">
        <v>52</v>
      </c>
      <c r="F1539" s="172" t="s">
        <v>90</v>
      </c>
      <c r="G1539" s="172" t="s">
        <v>84</v>
      </c>
      <c r="H1539" s="177">
        <v>1</v>
      </c>
      <c r="I1539" s="178">
        <v>2042</v>
      </c>
      <c r="J1539" s="176">
        <v>46057</v>
      </c>
      <c r="K1539" s="172" t="s">
        <v>93</v>
      </c>
      <c r="L1539" s="172" t="s">
        <v>94</v>
      </c>
      <c r="M1539" s="179">
        <v>0</v>
      </c>
      <c r="N1539" s="177"/>
      <c r="O1539" s="177"/>
      <c r="P1539" s="180">
        <v>1247.06</v>
      </c>
    </row>
    <row r="1540" spans="1:16" ht="19.5" hidden="1" customHeight="1">
      <c r="A1540" s="172" t="s">
        <v>1721</v>
      </c>
      <c r="B1540" s="176">
        <v>46061</v>
      </c>
      <c r="C1540" s="172" t="s">
        <v>104</v>
      </c>
      <c r="D1540" s="172" t="s">
        <v>105</v>
      </c>
      <c r="E1540" s="172" t="s">
        <v>52</v>
      </c>
      <c r="F1540" s="172" t="s">
        <v>90</v>
      </c>
      <c r="G1540" s="172" t="s">
        <v>84</v>
      </c>
      <c r="H1540" s="177">
        <v>1</v>
      </c>
      <c r="I1540" s="178">
        <v>2042</v>
      </c>
      <c r="J1540" s="176">
        <v>46057</v>
      </c>
      <c r="K1540" s="172" t="s">
        <v>93</v>
      </c>
      <c r="L1540" s="172" t="s">
        <v>94</v>
      </c>
      <c r="M1540" s="179">
        <v>0.43</v>
      </c>
      <c r="N1540" s="177"/>
      <c r="O1540" s="177"/>
      <c r="P1540" s="180">
        <v>-878.06</v>
      </c>
    </row>
    <row r="1541" spans="1:16" ht="19.5" hidden="1" customHeight="1">
      <c r="A1541" s="172" t="s">
        <v>1721</v>
      </c>
      <c r="B1541" s="176">
        <v>46061</v>
      </c>
      <c r="C1541" s="172" t="s">
        <v>81</v>
      </c>
      <c r="D1541" s="172" t="s">
        <v>95</v>
      </c>
      <c r="E1541" s="172" t="s">
        <v>52</v>
      </c>
      <c r="F1541" s="172" t="s">
        <v>90</v>
      </c>
      <c r="G1541" s="172" t="s">
        <v>84</v>
      </c>
      <c r="H1541" s="177">
        <v>1</v>
      </c>
      <c r="I1541" s="178">
        <v>2042</v>
      </c>
      <c r="J1541" s="176">
        <v>46057</v>
      </c>
      <c r="K1541" s="172" t="s">
        <v>93</v>
      </c>
      <c r="L1541" s="172" t="s">
        <v>94</v>
      </c>
      <c r="M1541" s="179">
        <v>0.43</v>
      </c>
      <c r="N1541" s="177"/>
      <c r="O1541" s="177"/>
      <c r="P1541" s="180">
        <v>-9.49</v>
      </c>
    </row>
    <row r="1542" spans="1:16" ht="19.5" hidden="1" customHeight="1">
      <c r="A1542" s="172" t="s">
        <v>1722</v>
      </c>
      <c r="B1542" s="176">
        <v>46061</v>
      </c>
      <c r="C1542" s="172" t="s">
        <v>92</v>
      </c>
      <c r="D1542" s="172" t="s">
        <v>24</v>
      </c>
      <c r="E1542" s="172" t="s">
        <v>59</v>
      </c>
      <c r="F1542" s="172" t="s">
        <v>1386</v>
      </c>
      <c r="G1542" s="172" t="s">
        <v>84</v>
      </c>
      <c r="H1542" s="177">
        <v>1</v>
      </c>
      <c r="I1542" s="178">
        <v>2000</v>
      </c>
      <c r="J1542" s="176">
        <v>46058</v>
      </c>
      <c r="K1542" s="172" t="s">
        <v>93</v>
      </c>
      <c r="L1542" s="172" t="s">
        <v>94</v>
      </c>
      <c r="M1542" s="179">
        <v>0.43</v>
      </c>
      <c r="N1542" s="177"/>
      <c r="O1542" s="177">
        <v>39</v>
      </c>
      <c r="P1542" s="180">
        <v>-132.27000000000001</v>
      </c>
    </row>
    <row r="1543" spans="1:16" ht="19.5" hidden="1" customHeight="1">
      <c r="A1543" s="172" t="s">
        <v>1722</v>
      </c>
      <c r="B1543" s="176">
        <v>46061</v>
      </c>
      <c r="C1543" s="172" t="s">
        <v>100</v>
      </c>
      <c r="D1543" s="172" t="s">
        <v>101</v>
      </c>
      <c r="E1543" s="172" t="s">
        <v>59</v>
      </c>
      <c r="F1543" s="172" t="s">
        <v>1386</v>
      </c>
      <c r="G1543" s="172" t="s">
        <v>84</v>
      </c>
      <c r="H1543" s="177">
        <v>1</v>
      </c>
      <c r="I1543" s="178">
        <v>2000</v>
      </c>
      <c r="J1543" s="176">
        <v>46058</v>
      </c>
      <c r="K1543" s="172" t="s">
        <v>93</v>
      </c>
      <c r="L1543" s="172" t="s">
        <v>94</v>
      </c>
      <c r="M1543" s="179">
        <v>0</v>
      </c>
      <c r="N1543" s="177"/>
      <c r="O1543" s="177"/>
      <c r="P1543" s="180">
        <v>995.27</v>
      </c>
    </row>
    <row r="1544" spans="1:16" ht="19.5" hidden="1" customHeight="1">
      <c r="A1544" s="172" t="s">
        <v>1722</v>
      </c>
      <c r="B1544" s="176">
        <v>46061</v>
      </c>
      <c r="C1544" s="172" t="s">
        <v>100</v>
      </c>
      <c r="D1544" s="172" t="s">
        <v>102</v>
      </c>
      <c r="E1544" s="172" t="s">
        <v>59</v>
      </c>
      <c r="F1544" s="172" t="s">
        <v>1386</v>
      </c>
      <c r="G1544" s="172" t="s">
        <v>84</v>
      </c>
      <c r="H1544" s="177">
        <v>1</v>
      </c>
      <c r="I1544" s="178">
        <v>2000</v>
      </c>
      <c r="J1544" s="176">
        <v>46058</v>
      </c>
      <c r="K1544" s="172" t="s">
        <v>93</v>
      </c>
      <c r="L1544" s="172" t="s">
        <v>94</v>
      </c>
      <c r="M1544" s="179">
        <v>0</v>
      </c>
      <c r="N1544" s="177"/>
      <c r="O1544" s="177"/>
      <c r="P1544" s="180">
        <v>0</v>
      </c>
    </row>
    <row r="1545" spans="1:16" ht="19.5" hidden="1" customHeight="1">
      <c r="A1545" s="172" t="s">
        <v>1722</v>
      </c>
      <c r="B1545" s="176">
        <v>46061</v>
      </c>
      <c r="C1545" s="172" t="s">
        <v>100</v>
      </c>
      <c r="D1545" s="172" t="s">
        <v>103</v>
      </c>
      <c r="E1545" s="172" t="s">
        <v>59</v>
      </c>
      <c r="F1545" s="172" t="s">
        <v>1386</v>
      </c>
      <c r="G1545" s="172" t="s">
        <v>84</v>
      </c>
      <c r="H1545" s="177">
        <v>1</v>
      </c>
      <c r="I1545" s="178">
        <v>2000</v>
      </c>
      <c r="J1545" s="176">
        <v>46058</v>
      </c>
      <c r="K1545" s="172" t="s">
        <v>93</v>
      </c>
      <c r="L1545" s="172" t="s">
        <v>94</v>
      </c>
      <c r="M1545" s="179">
        <v>0</v>
      </c>
      <c r="N1545" s="177"/>
      <c r="O1545" s="177"/>
      <c r="P1545" s="180">
        <v>1004.73</v>
      </c>
    </row>
    <row r="1546" spans="1:16" ht="19.5" hidden="1" customHeight="1">
      <c r="A1546" s="172" t="s">
        <v>1722</v>
      </c>
      <c r="B1546" s="176">
        <v>46061</v>
      </c>
      <c r="C1546" s="172" t="s">
        <v>104</v>
      </c>
      <c r="D1546" s="172" t="s">
        <v>105</v>
      </c>
      <c r="E1546" s="172" t="s">
        <v>59</v>
      </c>
      <c r="F1546" s="172" t="s">
        <v>1386</v>
      </c>
      <c r="G1546" s="172" t="s">
        <v>84</v>
      </c>
      <c r="H1546" s="177">
        <v>1</v>
      </c>
      <c r="I1546" s="178">
        <v>2000</v>
      </c>
      <c r="J1546" s="176">
        <v>46058</v>
      </c>
      <c r="K1546" s="172" t="s">
        <v>93</v>
      </c>
      <c r="L1546" s="172" t="s">
        <v>94</v>
      </c>
      <c r="M1546" s="179">
        <v>0.43</v>
      </c>
      <c r="N1546" s="177"/>
      <c r="O1546" s="177"/>
      <c r="P1546" s="180">
        <v>-860</v>
      </c>
    </row>
    <row r="1547" spans="1:16" ht="19.5" hidden="1" customHeight="1">
      <c r="A1547" s="172" t="s">
        <v>1722</v>
      </c>
      <c r="B1547" s="176">
        <v>46061</v>
      </c>
      <c r="C1547" s="172" t="s">
        <v>81</v>
      </c>
      <c r="D1547" s="172" t="s">
        <v>95</v>
      </c>
      <c r="E1547" s="172" t="s">
        <v>59</v>
      </c>
      <c r="F1547" s="172" t="s">
        <v>1386</v>
      </c>
      <c r="G1547" s="172" t="s">
        <v>84</v>
      </c>
      <c r="H1547" s="177">
        <v>1</v>
      </c>
      <c r="I1547" s="178">
        <v>2000</v>
      </c>
      <c r="J1547" s="176">
        <v>46058</v>
      </c>
      <c r="K1547" s="172" t="s">
        <v>93</v>
      </c>
      <c r="L1547" s="172" t="s">
        <v>94</v>
      </c>
      <c r="M1547" s="179">
        <v>0.43</v>
      </c>
      <c r="N1547" s="177"/>
      <c r="O1547" s="177"/>
      <c r="P1547" s="180">
        <v>-11.71</v>
      </c>
    </row>
    <row r="1548" spans="1:16" ht="19.5" hidden="1" customHeight="1">
      <c r="A1548" s="172" t="s">
        <v>1723</v>
      </c>
      <c r="B1548" s="176">
        <v>46061</v>
      </c>
      <c r="C1548" s="172" t="s">
        <v>92</v>
      </c>
      <c r="D1548" s="172" t="s">
        <v>24</v>
      </c>
      <c r="E1548" s="172" t="s">
        <v>53</v>
      </c>
      <c r="F1548" s="172" t="s">
        <v>120</v>
      </c>
      <c r="G1548" s="172" t="s">
        <v>84</v>
      </c>
      <c r="H1548" s="177">
        <v>1</v>
      </c>
      <c r="I1548" s="178">
        <v>2150</v>
      </c>
      <c r="J1548" s="176">
        <v>46058</v>
      </c>
      <c r="K1548" s="172" t="s">
        <v>93</v>
      </c>
      <c r="L1548" s="172" t="s">
        <v>94</v>
      </c>
      <c r="M1548" s="179">
        <v>0.43</v>
      </c>
      <c r="N1548" s="177"/>
      <c r="O1548" s="177">
        <v>39</v>
      </c>
      <c r="P1548" s="180">
        <v>-135.87</v>
      </c>
    </row>
    <row r="1549" spans="1:16" ht="19.5" hidden="1" customHeight="1">
      <c r="A1549" s="172" t="s">
        <v>1723</v>
      </c>
      <c r="B1549" s="176">
        <v>46061</v>
      </c>
      <c r="C1549" s="172" t="s">
        <v>100</v>
      </c>
      <c r="D1549" s="172" t="s">
        <v>101</v>
      </c>
      <c r="E1549" s="172" t="s">
        <v>53</v>
      </c>
      <c r="F1549" s="172" t="s">
        <v>120</v>
      </c>
      <c r="G1549" s="172" t="s">
        <v>84</v>
      </c>
      <c r="H1549" s="177">
        <v>1</v>
      </c>
      <c r="I1549" s="178">
        <v>2150</v>
      </c>
      <c r="J1549" s="176">
        <v>46058</v>
      </c>
      <c r="K1549" s="172" t="s">
        <v>93</v>
      </c>
      <c r="L1549" s="172" t="s">
        <v>94</v>
      </c>
      <c r="M1549" s="179">
        <v>0</v>
      </c>
      <c r="N1549" s="177"/>
      <c r="O1549" s="177"/>
      <c r="P1549" s="180">
        <v>820</v>
      </c>
    </row>
    <row r="1550" spans="1:16" ht="19.5" hidden="1" customHeight="1">
      <c r="A1550" s="172" t="s">
        <v>1723</v>
      </c>
      <c r="B1550" s="176">
        <v>46061</v>
      </c>
      <c r="C1550" s="172" t="s">
        <v>100</v>
      </c>
      <c r="D1550" s="172" t="s">
        <v>102</v>
      </c>
      <c r="E1550" s="172" t="s">
        <v>53</v>
      </c>
      <c r="F1550" s="172" t="s">
        <v>120</v>
      </c>
      <c r="G1550" s="172" t="s">
        <v>84</v>
      </c>
      <c r="H1550" s="177">
        <v>1</v>
      </c>
      <c r="I1550" s="178">
        <v>2150</v>
      </c>
      <c r="J1550" s="176">
        <v>46058</v>
      </c>
      <c r="K1550" s="172" t="s">
        <v>93</v>
      </c>
      <c r="L1550" s="172" t="s">
        <v>94</v>
      </c>
      <c r="M1550" s="179">
        <v>0</v>
      </c>
      <c r="N1550" s="177"/>
      <c r="O1550" s="177"/>
      <c r="P1550" s="180">
        <v>8.1999999999999993</v>
      </c>
    </row>
    <row r="1551" spans="1:16" ht="19.5" hidden="1" customHeight="1">
      <c r="A1551" s="172" t="s">
        <v>1723</v>
      </c>
      <c r="B1551" s="176">
        <v>46061</v>
      </c>
      <c r="C1551" s="172" t="s">
        <v>100</v>
      </c>
      <c r="D1551" s="172" t="s">
        <v>103</v>
      </c>
      <c r="E1551" s="172" t="s">
        <v>53</v>
      </c>
      <c r="F1551" s="172" t="s">
        <v>120</v>
      </c>
      <c r="G1551" s="172" t="s">
        <v>84</v>
      </c>
      <c r="H1551" s="177">
        <v>1</v>
      </c>
      <c r="I1551" s="178">
        <v>2150</v>
      </c>
      <c r="J1551" s="176">
        <v>46058</v>
      </c>
      <c r="K1551" s="172" t="s">
        <v>93</v>
      </c>
      <c r="L1551" s="172" t="s">
        <v>94</v>
      </c>
      <c r="M1551" s="179">
        <v>0</v>
      </c>
      <c r="N1551" s="177"/>
      <c r="O1551" s="177"/>
      <c r="P1551" s="180">
        <v>1321.8</v>
      </c>
    </row>
    <row r="1552" spans="1:16" ht="19.5" hidden="1" customHeight="1">
      <c r="A1552" s="172" t="s">
        <v>1723</v>
      </c>
      <c r="B1552" s="176">
        <v>46061</v>
      </c>
      <c r="C1552" s="172" t="s">
        <v>104</v>
      </c>
      <c r="D1552" s="172" t="s">
        <v>105</v>
      </c>
      <c r="E1552" s="172" t="s">
        <v>53</v>
      </c>
      <c r="F1552" s="172" t="s">
        <v>120</v>
      </c>
      <c r="G1552" s="172" t="s">
        <v>84</v>
      </c>
      <c r="H1552" s="177">
        <v>1</v>
      </c>
      <c r="I1552" s="178">
        <v>2150</v>
      </c>
      <c r="J1552" s="176">
        <v>46058</v>
      </c>
      <c r="K1552" s="172" t="s">
        <v>93</v>
      </c>
      <c r="L1552" s="172" t="s">
        <v>94</v>
      </c>
      <c r="M1552" s="179">
        <v>0.43</v>
      </c>
      <c r="N1552" s="177"/>
      <c r="O1552" s="177"/>
      <c r="P1552" s="180">
        <v>-924.5</v>
      </c>
    </row>
    <row r="1553" spans="1:16" ht="19.5" hidden="1" customHeight="1">
      <c r="A1553" s="172" t="s">
        <v>1723</v>
      </c>
      <c r="B1553" s="176">
        <v>46061</v>
      </c>
      <c r="C1553" s="172" t="s">
        <v>81</v>
      </c>
      <c r="D1553" s="172" t="s">
        <v>95</v>
      </c>
      <c r="E1553" s="172" t="s">
        <v>53</v>
      </c>
      <c r="F1553" s="172" t="s">
        <v>120</v>
      </c>
      <c r="G1553" s="172" t="s">
        <v>84</v>
      </c>
      <c r="H1553" s="177">
        <v>1</v>
      </c>
      <c r="I1553" s="178">
        <v>2150</v>
      </c>
      <c r="J1553" s="176">
        <v>46058</v>
      </c>
      <c r="K1553" s="172" t="s">
        <v>93</v>
      </c>
      <c r="L1553" s="172" t="s">
        <v>94</v>
      </c>
      <c r="M1553" s="179">
        <v>0.43</v>
      </c>
      <c r="N1553" s="177"/>
      <c r="O1553" s="177"/>
      <c r="P1553" s="180">
        <v>-10.82</v>
      </c>
    </row>
    <row r="1554" spans="1:16" ht="19.5" hidden="1" customHeight="1">
      <c r="A1554" s="172" t="s">
        <v>1724</v>
      </c>
      <c r="B1554" s="176">
        <v>46061</v>
      </c>
      <c r="C1554" s="172" t="s">
        <v>92</v>
      </c>
      <c r="D1554" s="172" t="s">
        <v>24</v>
      </c>
      <c r="E1554" s="172" t="s">
        <v>42</v>
      </c>
      <c r="F1554" s="172" t="s">
        <v>89</v>
      </c>
      <c r="G1554" s="172" t="s">
        <v>84</v>
      </c>
      <c r="H1554" s="177">
        <v>1</v>
      </c>
      <c r="I1554" s="178">
        <v>2350</v>
      </c>
      <c r="J1554" s="176">
        <v>46059</v>
      </c>
      <c r="K1554" s="172" t="s">
        <v>93</v>
      </c>
      <c r="L1554" s="172" t="s">
        <v>94</v>
      </c>
      <c r="M1554" s="179">
        <v>0.43</v>
      </c>
      <c r="N1554" s="177"/>
      <c r="O1554" s="177">
        <v>39</v>
      </c>
      <c r="P1554" s="180">
        <v>-125.62</v>
      </c>
    </row>
    <row r="1555" spans="1:16" ht="19.5" hidden="1" customHeight="1">
      <c r="A1555" s="172" t="s">
        <v>1724</v>
      </c>
      <c r="B1555" s="176">
        <v>46061</v>
      </c>
      <c r="C1555" s="172" t="s">
        <v>100</v>
      </c>
      <c r="D1555" s="172" t="s">
        <v>101</v>
      </c>
      <c r="E1555" s="172" t="s">
        <v>42</v>
      </c>
      <c r="F1555" s="172" t="s">
        <v>89</v>
      </c>
      <c r="G1555" s="172" t="s">
        <v>84</v>
      </c>
      <c r="H1555" s="177">
        <v>1</v>
      </c>
      <c r="I1555" s="178">
        <v>2350</v>
      </c>
      <c r="J1555" s="176">
        <v>46059</v>
      </c>
      <c r="K1555" s="172" t="s">
        <v>93</v>
      </c>
      <c r="L1555" s="172" t="s">
        <v>94</v>
      </c>
      <c r="M1555" s="179">
        <v>0</v>
      </c>
      <c r="N1555" s="177"/>
      <c r="O1555" s="177"/>
      <c r="P1555" s="180">
        <v>949.52</v>
      </c>
    </row>
    <row r="1556" spans="1:16" ht="19.5" hidden="1" customHeight="1">
      <c r="A1556" s="172" t="s">
        <v>1724</v>
      </c>
      <c r="B1556" s="176">
        <v>46061</v>
      </c>
      <c r="C1556" s="172" t="s">
        <v>100</v>
      </c>
      <c r="D1556" s="172" t="s">
        <v>102</v>
      </c>
      <c r="E1556" s="172" t="s">
        <v>42</v>
      </c>
      <c r="F1556" s="172" t="s">
        <v>89</v>
      </c>
      <c r="G1556" s="172" t="s">
        <v>84</v>
      </c>
      <c r="H1556" s="177">
        <v>1</v>
      </c>
      <c r="I1556" s="178">
        <v>2350</v>
      </c>
      <c r="J1556" s="176">
        <v>46059</v>
      </c>
      <c r="K1556" s="172" t="s">
        <v>93</v>
      </c>
      <c r="L1556" s="172" t="s">
        <v>94</v>
      </c>
      <c r="M1556" s="179">
        <v>0</v>
      </c>
      <c r="N1556" s="177"/>
      <c r="O1556" s="177"/>
      <c r="P1556" s="180">
        <v>9.5</v>
      </c>
    </row>
    <row r="1557" spans="1:16" ht="19.5" hidden="1" customHeight="1">
      <c r="A1557" s="172" t="s">
        <v>1724</v>
      </c>
      <c r="B1557" s="176">
        <v>46061</v>
      </c>
      <c r="C1557" s="172" t="s">
        <v>100</v>
      </c>
      <c r="D1557" s="172" t="s">
        <v>103</v>
      </c>
      <c r="E1557" s="172" t="s">
        <v>42</v>
      </c>
      <c r="F1557" s="172" t="s">
        <v>89</v>
      </c>
      <c r="G1557" s="172" t="s">
        <v>84</v>
      </c>
      <c r="H1557" s="177">
        <v>1</v>
      </c>
      <c r="I1557" s="178">
        <v>2350</v>
      </c>
      <c r="J1557" s="176">
        <v>46059</v>
      </c>
      <c r="K1557" s="172" t="s">
        <v>93</v>
      </c>
      <c r="L1557" s="172" t="s">
        <v>94</v>
      </c>
      <c r="M1557" s="179">
        <v>0</v>
      </c>
      <c r="N1557" s="177"/>
      <c r="O1557" s="177"/>
      <c r="P1557" s="180">
        <v>1390.98</v>
      </c>
    </row>
    <row r="1558" spans="1:16" ht="19.5" hidden="1" customHeight="1">
      <c r="A1558" s="172" t="s">
        <v>1724</v>
      </c>
      <c r="B1558" s="176">
        <v>46061</v>
      </c>
      <c r="C1558" s="172" t="s">
        <v>104</v>
      </c>
      <c r="D1558" s="172" t="s">
        <v>105</v>
      </c>
      <c r="E1558" s="172" t="s">
        <v>42</v>
      </c>
      <c r="F1558" s="172" t="s">
        <v>89</v>
      </c>
      <c r="G1558" s="172" t="s">
        <v>84</v>
      </c>
      <c r="H1558" s="177">
        <v>1</v>
      </c>
      <c r="I1558" s="178">
        <v>2350</v>
      </c>
      <c r="J1558" s="176">
        <v>46059</v>
      </c>
      <c r="K1558" s="172" t="s">
        <v>93</v>
      </c>
      <c r="L1558" s="172" t="s">
        <v>94</v>
      </c>
      <c r="M1558" s="179">
        <v>0.43</v>
      </c>
      <c r="N1558" s="177"/>
      <c r="O1558" s="177"/>
      <c r="P1558" s="180">
        <v>-1010.5</v>
      </c>
    </row>
    <row r="1559" spans="1:16" ht="19.5" hidden="1" customHeight="1">
      <c r="A1559" s="172" t="s">
        <v>1724</v>
      </c>
      <c r="B1559" s="176">
        <v>46061</v>
      </c>
      <c r="C1559" s="172" t="s">
        <v>81</v>
      </c>
      <c r="D1559" s="172" t="s">
        <v>95</v>
      </c>
      <c r="E1559" s="172" t="s">
        <v>42</v>
      </c>
      <c r="F1559" s="172" t="s">
        <v>89</v>
      </c>
      <c r="G1559" s="172" t="s">
        <v>84</v>
      </c>
      <c r="H1559" s="177">
        <v>1</v>
      </c>
      <c r="I1559" s="178">
        <v>2350</v>
      </c>
      <c r="J1559" s="176">
        <v>46059</v>
      </c>
      <c r="K1559" s="172" t="s">
        <v>93</v>
      </c>
      <c r="L1559" s="172" t="s">
        <v>94</v>
      </c>
      <c r="M1559" s="179">
        <v>0.43</v>
      </c>
      <c r="N1559" s="177"/>
      <c r="O1559" s="177"/>
      <c r="P1559" s="180">
        <v>-21.05</v>
      </c>
    </row>
    <row r="1560" spans="1:16" ht="19.5" hidden="1" customHeight="1">
      <c r="A1560" s="172" t="s">
        <v>1723</v>
      </c>
      <c r="B1560" s="176">
        <v>46061</v>
      </c>
      <c r="C1560" s="172" t="s">
        <v>81</v>
      </c>
      <c r="D1560" s="172" t="s">
        <v>82</v>
      </c>
      <c r="E1560" s="172" t="s">
        <v>53</v>
      </c>
      <c r="F1560" s="172" t="s">
        <v>120</v>
      </c>
      <c r="G1560" s="172" t="s">
        <v>84</v>
      </c>
      <c r="H1560" s="177">
        <v>1</v>
      </c>
      <c r="I1560" s="178">
        <v>0</v>
      </c>
      <c r="J1560" s="176">
        <v>46058</v>
      </c>
      <c r="K1560" s="172" t="s">
        <v>85</v>
      </c>
      <c r="L1560" s="172" t="s">
        <v>85</v>
      </c>
      <c r="M1560" s="179">
        <v>0</v>
      </c>
      <c r="N1560" s="177"/>
      <c r="O1560" s="177"/>
      <c r="P1560" s="180">
        <v>-15.58</v>
      </c>
    </row>
    <row r="1561" spans="1:16" ht="19.5" hidden="1" customHeight="1">
      <c r="A1561" s="172" t="s">
        <v>1725</v>
      </c>
      <c r="B1561" s="176">
        <v>46061</v>
      </c>
      <c r="C1561" s="172" t="s">
        <v>92</v>
      </c>
      <c r="D1561" s="172" t="s">
        <v>24</v>
      </c>
      <c r="E1561" s="172" t="s">
        <v>52</v>
      </c>
      <c r="F1561" s="172" t="s">
        <v>90</v>
      </c>
      <c r="G1561" s="172" t="s">
        <v>84</v>
      </c>
      <c r="H1561" s="177">
        <v>1</v>
      </c>
      <c r="I1561" s="178">
        <v>2150</v>
      </c>
      <c r="J1561" s="176">
        <v>46059</v>
      </c>
      <c r="K1561" s="172" t="s">
        <v>93</v>
      </c>
      <c r="L1561" s="172" t="s">
        <v>94</v>
      </c>
      <c r="M1561" s="179">
        <v>0.43</v>
      </c>
      <c r="N1561" s="177"/>
      <c r="O1561" s="177">
        <v>39</v>
      </c>
      <c r="P1561" s="180">
        <v>-135.87</v>
      </c>
    </row>
    <row r="1562" spans="1:16" ht="19.5" hidden="1" customHeight="1">
      <c r="A1562" s="172" t="s">
        <v>1725</v>
      </c>
      <c r="B1562" s="176">
        <v>46061</v>
      </c>
      <c r="C1562" s="172" t="s">
        <v>100</v>
      </c>
      <c r="D1562" s="172" t="s">
        <v>101</v>
      </c>
      <c r="E1562" s="172" t="s">
        <v>52</v>
      </c>
      <c r="F1562" s="172" t="s">
        <v>90</v>
      </c>
      <c r="G1562" s="172" t="s">
        <v>84</v>
      </c>
      <c r="H1562" s="177">
        <v>1</v>
      </c>
      <c r="I1562" s="178">
        <v>2150</v>
      </c>
      <c r="J1562" s="176">
        <v>46059</v>
      </c>
      <c r="K1562" s="172" t="s">
        <v>93</v>
      </c>
      <c r="L1562" s="172" t="s">
        <v>94</v>
      </c>
      <c r="M1562" s="179">
        <v>0</v>
      </c>
      <c r="N1562" s="177"/>
      <c r="O1562" s="177"/>
      <c r="P1562" s="180">
        <v>748.57</v>
      </c>
    </row>
    <row r="1563" spans="1:16" ht="19.5" hidden="1" customHeight="1">
      <c r="A1563" s="172" t="s">
        <v>1725</v>
      </c>
      <c r="B1563" s="176">
        <v>46061</v>
      </c>
      <c r="C1563" s="172" t="s">
        <v>100</v>
      </c>
      <c r="D1563" s="172" t="s">
        <v>102</v>
      </c>
      <c r="E1563" s="172" t="s">
        <v>52</v>
      </c>
      <c r="F1563" s="172" t="s">
        <v>90</v>
      </c>
      <c r="G1563" s="172" t="s">
        <v>84</v>
      </c>
      <c r="H1563" s="177">
        <v>1</v>
      </c>
      <c r="I1563" s="178">
        <v>2150</v>
      </c>
      <c r="J1563" s="176">
        <v>46059</v>
      </c>
      <c r="K1563" s="172" t="s">
        <v>93</v>
      </c>
      <c r="L1563" s="172" t="s">
        <v>94</v>
      </c>
      <c r="M1563" s="179">
        <v>0</v>
      </c>
      <c r="N1563" s="177"/>
      <c r="O1563" s="177"/>
      <c r="P1563" s="180">
        <v>7.49</v>
      </c>
    </row>
    <row r="1564" spans="1:16" ht="19.5" hidden="1" customHeight="1">
      <c r="A1564" s="172" t="s">
        <v>1725</v>
      </c>
      <c r="B1564" s="176">
        <v>46061</v>
      </c>
      <c r="C1564" s="172" t="s">
        <v>100</v>
      </c>
      <c r="D1564" s="172" t="s">
        <v>103</v>
      </c>
      <c r="E1564" s="172" t="s">
        <v>52</v>
      </c>
      <c r="F1564" s="172" t="s">
        <v>90</v>
      </c>
      <c r="G1564" s="172" t="s">
        <v>84</v>
      </c>
      <c r="H1564" s="177">
        <v>1</v>
      </c>
      <c r="I1564" s="178">
        <v>2150</v>
      </c>
      <c r="J1564" s="176">
        <v>46059</v>
      </c>
      <c r="K1564" s="172" t="s">
        <v>93</v>
      </c>
      <c r="L1564" s="172" t="s">
        <v>94</v>
      </c>
      <c r="M1564" s="179">
        <v>0</v>
      </c>
      <c r="N1564" s="177"/>
      <c r="O1564" s="177"/>
      <c r="P1564" s="180">
        <v>1393.94</v>
      </c>
    </row>
    <row r="1565" spans="1:16" ht="19.5" hidden="1" customHeight="1">
      <c r="A1565" s="172" t="s">
        <v>1725</v>
      </c>
      <c r="B1565" s="176">
        <v>46061</v>
      </c>
      <c r="C1565" s="172" t="s">
        <v>104</v>
      </c>
      <c r="D1565" s="172" t="s">
        <v>105</v>
      </c>
      <c r="E1565" s="172" t="s">
        <v>52</v>
      </c>
      <c r="F1565" s="172" t="s">
        <v>90</v>
      </c>
      <c r="G1565" s="172" t="s">
        <v>84</v>
      </c>
      <c r="H1565" s="177">
        <v>1</v>
      </c>
      <c r="I1565" s="178">
        <v>2150</v>
      </c>
      <c r="J1565" s="176">
        <v>46059</v>
      </c>
      <c r="K1565" s="172" t="s">
        <v>93</v>
      </c>
      <c r="L1565" s="172" t="s">
        <v>94</v>
      </c>
      <c r="M1565" s="179">
        <v>0.43</v>
      </c>
      <c r="N1565" s="177"/>
      <c r="O1565" s="177"/>
      <c r="P1565" s="180">
        <v>-924.5</v>
      </c>
    </row>
    <row r="1566" spans="1:16" ht="19.5" hidden="1" customHeight="1">
      <c r="A1566" s="172" t="s">
        <v>1725</v>
      </c>
      <c r="B1566" s="176">
        <v>46061</v>
      </c>
      <c r="C1566" s="172" t="s">
        <v>81</v>
      </c>
      <c r="D1566" s="172" t="s">
        <v>95</v>
      </c>
      <c r="E1566" s="172" t="s">
        <v>52</v>
      </c>
      <c r="F1566" s="172" t="s">
        <v>90</v>
      </c>
      <c r="G1566" s="172" t="s">
        <v>84</v>
      </c>
      <c r="H1566" s="177">
        <v>1</v>
      </c>
      <c r="I1566" s="178">
        <v>2150</v>
      </c>
      <c r="J1566" s="176">
        <v>46059</v>
      </c>
      <c r="K1566" s="172" t="s">
        <v>93</v>
      </c>
      <c r="L1566" s="172" t="s">
        <v>94</v>
      </c>
      <c r="M1566" s="179">
        <v>0.43</v>
      </c>
      <c r="N1566" s="177"/>
      <c r="O1566" s="177"/>
      <c r="P1566" s="180">
        <v>-25</v>
      </c>
    </row>
    <row r="1567" spans="1:16" ht="19.5" hidden="1" customHeight="1">
      <c r="A1567" s="172" t="s">
        <v>1725</v>
      </c>
      <c r="B1567" s="176">
        <v>46061</v>
      </c>
      <c r="C1567" s="172" t="s">
        <v>81</v>
      </c>
      <c r="D1567" s="172" t="s">
        <v>82</v>
      </c>
      <c r="E1567" s="172" t="s">
        <v>52</v>
      </c>
      <c r="F1567" s="172" t="s">
        <v>90</v>
      </c>
      <c r="G1567" s="172" t="s">
        <v>84</v>
      </c>
      <c r="H1567" s="177">
        <v>1</v>
      </c>
      <c r="I1567" s="178">
        <v>0</v>
      </c>
      <c r="J1567" s="176">
        <v>46059</v>
      </c>
      <c r="K1567" s="172" t="s">
        <v>85</v>
      </c>
      <c r="L1567" s="172" t="s">
        <v>85</v>
      </c>
      <c r="M1567" s="179">
        <v>0</v>
      </c>
      <c r="N1567" s="177"/>
      <c r="O1567" s="177"/>
      <c r="P1567" s="180">
        <v>-14.22</v>
      </c>
    </row>
    <row r="1568" spans="1:16" ht="19.5" hidden="1" customHeight="1">
      <c r="A1568" s="172" t="s">
        <v>1726</v>
      </c>
      <c r="B1568" s="176">
        <v>46061</v>
      </c>
      <c r="C1568" s="172" t="s">
        <v>92</v>
      </c>
      <c r="D1568" s="172" t="s">
        <v>24</v>
      </c>
      <c r="E1568" s="172" t="s">
        <v>53</v>
      </c>
      <c r="F1568" s="172" t="s">
        <v>120</v>
      </c>
      <c r="G1568" s="172" t="s">
        <v>84</v>
      </c>
      <c r="H1568" s="177">
        <v>1</v>
      </c>
      <c r="I1568" s="178">
        <v>2150</v>
      </c>
      <c r="J1568" s="176">
        <v>46059</v>
      </c>
      <c r="K1568" s="172" t="s">
        <v>93</v>
      </c>
      <c r="L1568" s="172" t="s">
        <v>94</v>
      </c>
      <c r="M1568" s="179">
        <v>0.43</v>
      </c>
      <c r="N1568" s="177"/>
      <c r="O1568" s="177">
        <v>39</v>
      </c>
      <c r="P1568" s="180">
        <v>-135.87</v>
      </c>
    </row>
    <row r="1569" spans="1:16" ht="19.5" hidden="1" customHeight="1">
      <c r="A1569" s="172" t="s">
        <v>1726</v>
      </c>
      <c r="B1569" s="176">
        <v>46061</v>
      </c>
      <c r="C1569" s="172" t="s">
        <v>100</v>
      </c>
      <c r="D1569" s="172" t="s">
        <v>101</v>
      </c>
      <c r="E1569" s="172" t="s">
        <v>53</v>
      </c>
      <c r="F1569" s="172" t="s">
        <v>120</v>
      </c>
      <c r="G1569" s="172" t="s">
        <v>84</v>
      </c>
      <c r="H1569" s="177">
        <v>1</v>
      </c>
      <c r="I1569" s="178">
        <v>2150</v>
      </c>
      <c r="J1569" s="176">
        <v>46059</v>
      </c>
      <c r="K1569" s="172" t="s">
        <v>93</v>
      </c>
      <c r="L1569" s="172" t="s">
        <v>94</v>
      </c>
      <c r="M1569" s="179">
        <v>0</v>
      </c>
      <c r="N1569" s="177"/>
      <c r="O1569" s="177"/>
      <c r="P1569" s="180">
        <v>840.11</v>
      </c>
    </row>
    <row r="1570" spans="1:16" ht="19.5" hidden="1" customHeight="1">
      <c r="A1570" s="172" t="s">
        <v>1726</v>
      </c>
      <c r="B1570" s="176">
        <v>46061</v>
      </c>
      <c r="C1570" s="172" t="s">
        <v>100</v>
      </c>
      <c r="D1570" s="172" t="s">
        <v>102</v>
      </c>
      <c r="E1570" s="172" t="s">
        <v>53</v>
      </c>
      <c r="F1570" s="172" t="s">
        <v>120</v>
      </c>
      <c r="G1570" s="172" t="s">
        <v>84</v>
      </c>
      <c r="H1570" s="177">
        <v>1</v>
      </c>
      <c r="I1570" s="178">
        <v>2150</v>
      </c>
      <c r="J1570" s="176">
        <v>46059</v>
      </c>
      <c r="K1570" s="172" t="s">
        <v>93</v>
      </c>
      <c r="L1570" s="172" t="s">
        <v>94</v>
      </c>
      <c r="M1570" s="179">
        <v>0</v>
      </c>
      <c r="N1570" s="177"/>
      <c r="O1570" s="177"/>
      <c r="P1570" s="180">
        <v>0</v>
      </c>
    </row>
    <row r="1571" spans="1:16" ht="19.5" hidden="1" customHeight="1">
      <c r="A1571" s="172" t="s">
        <v>1726</v>
      </c>
      <c r="B1571" s="176">
        <v>46061</v>
      </c>
      <c r="C1571" s="172" t="s">
        <v>100</v>
      </c>
      <c r="D1571" s="172" t="s">
        <v>103</v>
      </c>
      <c r="E1571" s="172" t="s">
        <v>53</v>
      </c>
      <c r="F1571" s="172" t="s">
        <v>120</v>
      </c>
      <c r="G1571" s="172" t="s">
        <v>84</v>
      </c>
      <c r="H1571" s="177">
        <v>1</v>
      </c>
      <c r="I1571" s="178">
        <v>2150</v>
      </c>
      <c r="J1571" s="176">
        <v>46059</v>
      </c>
      <c r="K1571" s="172" t="s">
        <v>93</v>
      </c>
      <c r="L1571" s="172" t="s">
        <v>94</v>
      </c>
      <c r="M1571" s="179">
        <v>0</v>
      </c>
      <c r="N1571" s="177"/>
      <c r="O1571" s="177"/>
      <c r="P1571" s="180">
        <v>1309.8900000000001</v>
      </c>
    </row>
    <row r="1572" spans="1:16" ht="19.5" hidden="1" customHeight="1">
      <c r="A1572" s="172" t="s">
        <v>1726</v>
      </c>
      <c r="B1572" s="176">
        <v>46061</v>
      </c>
      <c r="C1572" s="172" t="s">
        <v>104</v>
      </c>
      <c r="D1572" s="172" t="s">
        <v>105</v>
      </c>
      <c r="E1572" s="172" t="s">
        <v>53</v>
      </c>
      <c r="F1572" s="172" t="s">
        <v>120</v>
      </c>
      <c r="G1572" s="172" t="s">
        <v>84</v>
      </c>
      <c r="H1572" s="177">
        <v>1</v>
      </c>
      <c r="I1572" s="178">
        <v>2150</v>
      </c>
      <c r="J1572" s="176">
        <v>46059</v>
      </c>
      <c r="K1572" s="172" t="s">
        <v>93</v>
      </c>
      <c r="L1572" s="172" t="s">
        <v>94</v>
      </c>
      <c r="M1572" s="179">
        <v>0.43</v>
      </c>
      <c r="N1572" s="177"/>
      <c r="O1572" s="177"/>
      <c r="P1572" s="180">
        <v>-924.5</v>
      </c>
    </row>
    <row r="1573" spans="1:16" ht="19.5" hidden="1" customHeight="1">
      <c r="A1573" s="172" t="s">
        <v>1726</v>
      </c>
      <c r="B1573" s="176">
        <v>46061</v>
      </c>
      <c r="C1573" s="172" t="s">
        <v>81</v>
      </c>
      <c r="D1573" s="172" t="s">
        <v>95</v>
      </c>
      <c r="E1573" s="172" t="s">
        <v>53</v>
      </c>
      <c r="F1573" s="172" t="s">
        <v>120</v>
      </c>
      <c r="G1573" s="172" t="s">
        <v>84</v>
      </c>
      <c r="H1573" s="177">
        <v>1</v>
      </c>
      <c r="I1573" s="178">
        <v>2150</v>
      </c>
      <c r="J1573" s="176">
        <v>46059</v>
      </c>
      <c r="K1573" s="172" t="s">
        <v>93</v>
      </c>
      <c r="L1573" s="172" t="s">
        <v>94</v>
      </c>
      <c r="M1573" s="179">
        <v>0.43</v>
      </c>
      <c r="N1573" s="177"/>
      <c r="O1573" s="177"/>
      <c r="P1573" s="180">
        <v>-14.79</v>
      </c>
    </row>
    <row r="1574" spans="1:16" ht="19.5" hidden="1" customHeight="1">
      <c r="A1574" s="172" t="s">
        <v>1727</v>
      </c>
      <c r="B1574" s="176">
        <v>46061</v>
      </c>
      <c r="C1574" s="172" t="s">
        <v>92</v>
      </c>
      <c r="D1574" s="172" t="s">
        <v>24</v>
      </c>
      <c r="E1574" s="172" t="s">
        <v>53</v>
      </c>
      <c r="F1574" s="172" t="s">
        <v>120</v>
      </c>
      <c r="G1574" s="172" t="s">
        <v>84</v>
      </c>
      <c r="H1574" s="177">
        <v>1</v>
      </c>
      <c r="I1574" s="178">
        <v>2150</v>
      </c>
      <c r="J1574" s="176">
        <v>46060</v>
      </c>
      <c r="K1574" s="172" t="s">
        <v>93</v>
      </c>
      <c r="L1574" s="172" t="s">
        <v>94</v>
      </c>
      <c r="M1574" s="179">
        <v>0.43</v>
      </c>
      <c r="N1574" s="177"/>
      <c r="O1574" s="177">
        <v>39</v>
      </c>
      <c r="P1574" s="180">
        <v>-135.87</v>
      </c>
    </row>
    <row r="1575" spans="1:16" ht="19.5" hidden="1" customHeight="1">
      <c r="A1575" s="172" t="s">
        <v>1727</v>
      </c>
      <c r="B1575" s="176">
        <v>46061</v>
      </c>
      <c r="C1575" s="172" t="s">
        <v>100</v>
      </c>
      <c r="D1575" s="172" t="s">
        <v>101</v>
      </c>
      <c r="E1575" s="172" t="s">
        <v>53</v>
      </c>
      <c r="F1575" s="172" t="s">
        <v>120</v>
      </c>
      <c r="G1575" s="172" t="s">
        <v>84</v>
      </c>
      <c r="H1575" s="177">
        <v>1</v>
      </c>
      <c r="I1575" s="178">
        <v>2150</v>
      </c>
      <c r="J1575" s="176">
        <v>46060</v>
      </c>
      <c r="K1575" s="172" t="s">
        <v>93</v>
      </c>
      <c r="L1575" s="172" t="s">
        <v>94</v>
      </c>
      <c r="M1575" s="179">
        <v>0</v>
      </c>
      <c r="N1575" s="177"/>
      <c r="O1575" s="177"/>
      <c r="P1575" s="180">
        <v>845.71</v>
      </c>
    </row>
    <row r="1576" spans="1:16" ht="19.5" hidden="1" customHeight="1">
      <c r="A1576" s="172" t="s">
        <v>1727</v>
      </c>
      <c r="B1576" s="176">
        <v>46061</v>
      </c>
      <c r="C1576" s="172" t="s">
        <v>100</v>
      </c>
      <c r="D1576" s="172" t="s">
        <v>102</v>
      </c>
      <c r="E1576" s="172" t="s">
        <v>53</v>
      </c>
      <c r="F1576" s="172" t="s">
        <v>120</v>
      </c>
      <c r="G1576" s="172" t="s">
        <v>84</v>
      </c>
      <c r="H1576" s="177">
        <v>1</v>
      </c>
      <c r="I1576" s="178">
        <v>2150</v>
      </c>
      <c r="J1576" s="176">
        <v>46060</v>
      </c>
      <c r="K1576" s="172" t="s">
        <v>93</v>
      </c>
      <c r="L1576" s="172" t="s">
        <v>94</v>
      </c>
      <c r="M1576" s="179">
        <v>0</v>
      </c>
      <c r="N1576" s="177"/>
      <c r="O1576" s="177"/>
      <c r="P1576" s="180">
        <v>8.4600000000000009</v>
      </c>
    </row>
    <row r="1577" spans="1:16" ht="19.5" hidden="1" customHeight="1">
      <c r="A1577" s="172" t="s">
        <v>1727</v>
      </c>
      <c r="B1577" s="176">
        <v>46061</v>
      </c>
      <c r="C1577" s="172" t="s">
        <v>100</v>
      </c>
      <c r="D1577" s="172" t="s">
        <v>103</v>
      </c>
      <c r="E1577" s="172" t="s">
        <v>53</v>
      </c>
      <c r="F1577" s="172" t="s">
        <v>120</v>
      </c>
      <c r="G1577" s="172" t="s">
        <v>84</v>
      </c>
      <c r="H1577" s="177">
        <v>1</v>
      </c>
      <c r="I1577" s="178">
        <v>2150</v>
      </c>
      <c r="J1577" s="176">
        <v>46060</v>
      </c>
      <c r="K1577" s="172" t="s">
        <v>93</v>
      </c>
      <c r="L1577" s="172" t="s">
        <v>94</v>
      </c>
      <c r="M1577" s="179">
        <v>0</v>
      </c>
      <c r="N1577" s="177"/>
      <c r="O1577" s="177"/>
      <c r="P1577" s="180">
        <v>1295.83</v>
      </c>
    </row>
    <row r="1578" spans="1:16" ht="19.5" hidden="1" customHeight="1">
      <c r="A1578" s="172" t="s">
        <v>1727</v>
      </c>
      <c r="B1578" s="176">
        <v>46061</v>
      </c>
      <c r="C1578" s="172" t="s">
        <v>104</v>
      </c>
      <c r="D1578" s="172" t="s">
        <v>105</v>
      </c>
      <c r="E1578" s="172" t="s">
        <v>53</v>
      </c>
      <c r="F1578" s="172" t="s">
        <v>120</v>
      </c>
      <c r="G1578" s="172" t="s">
        <v>84</v>
      </c>
      <c r="H1578" s="177">
        <v>1</v>
      </c>
      <c r="I1578" s="178">
        <v>2150</v>
      </c>
      <c r="J1578" s="176">
        <v>46060</v>
      </c>
      <c r="K1578" s="172" t="s">
        <v>93</v>
      </c>
      <c r="L1578" s="172" t="s">
        <v>94</v>
      </c>
      <c r="M1578" s="179">
        <v>0.43</v>
      </c>
      <c r="N1578" s="177"/>
      <c r="O1578" s="177"/>
      <c r="P1578" s="180">
        <v>-924.5</v>
      </c>
    </row>
    <row r="1579" spans="1:16" ht="19.5" hidden="1" customHeight="1">
      <c r="A1579" s="172" t="s">
        <v>1727</v>
      </c>
      <c r="B1579" s="176">
        <v>46061</v>
      </c>
      <c r="C1579" s="172" t="s">
        <v>81</v>
      </c>
      <c r="D1579" s="172" t="s">
        <v>95</v>
      </c>
      <c r="E1579" s="172" t="s">
        <v>53</v>
      </c>
      <c r="F1579" s="172" t="s">
        <v>120</v>
      </c>
      <c r="G1579" s="172" t="s">
        <v>84</v>
      </c>
      <c r="H1579" s="177">
        <v>1</v>
      </c>
      <c r="I1579" s="178">
        <v>2150</v>
      </c>
      <c r="J1579" s="176">
        <v>46060</v>
      </c>
      <c r="K1579" s="172" t="s">
        <v>93</v>
      </c>
      <c r="L1579" s="172" t="s">
        <v>94</v>
      </c>
      <c r="M1579" s="179">
        <v>0.43</v>
      </c>
      <c r="N1579" s="177"/>
      <c r="O1579" s="177"/>
      <c r="P1579" s="180">
        <v>-9.77</v>
      </c>
    </row>
    <row r="1580" spans="1:16" ht="19.5" hidden="1" customHeight="1">
      <c r="A1580" s="172" t="s">
        <v>1728</v>
      </c>
      <c r="B1580" s="176">
        <v>46061</v>
      </c>
      <c r="C1580" s="172" t="s">
        <v>92</v>
      </c>
      <c r="D1580" s="172" t="s">
        <v>24</v>
      </c>
      <c r="E1580" s="172" t="s">
        <v>52</v>
      </c>
      <c r="F1580" s="172" t="s">
        <v>90</v>
      </c>
      <c r="G1580" s="172" t="s">
        <v>84</v>
      </c>
      <c r="H1580" s="177">
        <v>1</v>
      </c>
      <c r="I1580" s="178">
        <v>0</v>
      </c>
      <c r="J1580" s="176">
        <v>46056</v>
      </c>
      <c r="K1580" s="172" t="s">
        <v>93</v>
      </c>
      <c r="L1580" s="172" t="s">
        <v>94</v>
      </c>
      <c r="M1580" s="179">
        <v>0</v>
      </c>
      <c r="N1580" s="177"/>
      <c r="O1580" s="177">
        <v>41</v>
      </c>
      <c r="P1580" s="180">
        <v>-56.94</v>
      </c>
    </row>
    <row r="1581" spans="1:16" ht="19.5" hidden="1" customHeight="1">
      <c r="A1581" s="172" t="s">
        <v>1728</v>
      </c>
      <c r="B1581" s="176">
        <v>46061</v>
      </c>
      <c r="C1581" s="172" t="s">
        <v>81</v>
      </c>
      <c r="D1581" s="172" t="s">
        <v>95</v>
      </c>
      <c r="E1581" s="172" t="s">
        <v>52</v>
      </c>
      <c r="F1581" s="172" t="s">
        <v>90</v>
      </c>
      <c r="G1581" s="172" t="s">
        <v>84</v>
      </c>
      <c r="H1581" s="177">
        <v>1</v>
      </c>
      <c r="I1581" s="178">
        <v>0</v>
      </c>
      <c r="J1581" s="176">
        <v>46056</v>
      </c>
      <c r="K1581" s="172" t="s">
        <v>93</v>
      </c>
      <c r="L1581" s="172" t="s">
        <v>94</v>
      </c>
      <c r="M1581" s="179">
        <v>0</v>
      </c>
      <c r="N1581" s="177"/>
      <c r="O1581" s="177"/>
      <c r="P1581" s="180">
        <v>-8.73</v>
      </c>
    </row>
    <row r="1582" spans="1:16" ht="19.5" hidden="1" customHeight="1">
      <c r="A1582" s="172" t="s">
        <v>1728</v>
      </c>
      <c r="B1582" s="176">
        <v>46061</v>
      </c>
      <c r="C1582" s="172" t="s">
        <v>92</v>
      </c>
      <c r="D1582" s="172" t="s">
        <v>96</v>
      </c>
      <c r="E1582" s="172" t="s">
        <v>52</v>
      </c>
      <c r="F1582" s="172" t="s">
        <v>90</v>
      </c>
      <c r="G1582" s="172" t="s">
        <v>84</v>
      </c>
      <c r="H1582" s="177">
        <v>1</v>
      </c>
      <c r="I1582" s="178">
        <v>0</v>
      </c>
      <c r="J1582" s="176">
        <v>46056</v>
      </c>
      <c r="K1582" s="172" t="s">
        <v>93</v>
      </c>
      <c r="L1582" s="172" t="s">
        <v>94</v>
      </c>
      <c r="M1582" s="179">
        <v>0</v>
      </c>
      <c r="N1582" s="177"/>
      <c r="O1582" s="177"/>
      <c r="P1582" s="180">
        <v>0</v>
      </c>
    </row>
    <row r="1583" spans="1:16" ht="19.5" hidden="1" customHeight="1">
      <c r="A1583" s="172" t="s">
        <v>1728</v>
      </c>
      <c r="B1583" s="176">
        <v>46061</v>
      </c>
      <c r="C1583" s="172" t="s">
        <v>92</v>
      </c>
      <c r="D1583" s="172" t="s">
        <v>97</v>
      </c>
      <c r="E1583" s="172" t="s">
        <v>52</v>
      </c>
      <c r="F1583" s="172" t="s">
        <v>90</v>
      </c>
      <c r="G1583" s="172" t="s">
        <v>84</v>
      </c>
      <c r="H1583" s="177">
        <v>1</v>
      </c>
      <c r="I1583" s="178">
        <v>0</v>
      </c>
      <c r="J1583" s="176">
        <v>46056</v>
      </c>
      <c r="K1583" s="172" t="s">
        <v>93</v>
      </c>
      <c r="L1583" s="172" t="s">
        <v>94</v>
      </c>
      <c r="M1583" s="179">
        <v>0</v>
      </c>
      <c r="N1583" s="177"/>
      <c r="O1583" s="177"/>
      <c r="P1583" s="180">
        <v>-56.94</v>
      </c>
    </row>
    <row r="1584" spans="1:16" ht="19.5" hidden="1" customHeight="1">
      <c r="A1584" s="172" t="s">
        <v>1728</v>
      </c>
      <c r="B1584" s="176">
        <v>46061</v>
      </c>
      <c r="C1584" s="172" t="s">
        <v>81</v>
      </c>
      <c r="D1584" s="172" t="s">
        <v>98</v>
      </c>
      <c r="E1584" s="172" t="s">
        <v>52</v>
      </c>
      <c r="F1584" s="172" t="s">
        <v>90</v>
      </c>
      <c r="G1584" s="172" t="s">
        <v>84</v>
      </c>
      <c r="H1584" s="177">
        <v>1</v>
      </c>
      <c r="I1584" s="178">
        <v>0</v>
      </c>
      <c r="J1584" s="176">
        <v>46056</v>
      </c>
      <c r="K1584" s="172" t="s">
        <v>93</v>
      </c>
      <c r="L1584" s="172" t="s">
        <v>94</v>
      </c>
      <c r="M1584" s="179">
        <v>0</v>
      </c>
      <c r="N1584" s="177"/>
      <c r="O1584" s="177"/>
      <c r="P1584" s="180">
        <v>-15</v>
      </c>
    </row>
    <row r="1585" spans="1:16" ht="19.5" hidden="1" customHeight="1">
      <c r="A1585" s="172" t="s">
        <v>1729</v>
      </c>
      <c r="B1585" s="176">
        <v>46061</v>
      </c>
      <c r="C1585" s="172" t="s">
        <v>92</v>
      </c>
      <c r="D1585" s="172" t="s">
        <v>24</v>
      </c>
      <c r="E1585" s="172" t="s">
        <v>39</v>
      </c>
      <c r="F1585" s="172" t="s">
        <v>117</v>
      </c>
      <c r="G1585" s="172" t="s">
        <v>84</v>
      </c>
      <c r="H1585" s="177">
        <v>1</v>
      </c>
      <c r="I1585" s="178">
        <v>1602</v>
      </c>
      <c r="J1585" s="176">
        <v>46055</v>
      </c>
      <c r="K1585" s="172" t="s">
        <v>93</v>
      </c>
      <c r="L1585" s="172" t="s">
        <v>94</v>
      </c>
      <c r="M1585" s="179">
        <v>0.43</v>
      </c>
      <c r="N1585" s="177"/>
      <c r="O1585" s="177">
        <v>41</v>
      </c>
      <c r="P1585" s="180">
        <v>-115.28</v>
      </c>
    </row>
    <row r="1586" spans="1:16" ht="19.5" hidden="1" customHeight="1">
      <c r="A1586" s="172" t="s">
        <v>1729</v>
      </c>
      <c r="B1586" s="176">
        <v>46061</v>
      </c>
      <c r="C1586" s="172" t="s">
        <v>100</v>
      </c>
      <c r="D1586" s="172" t="s">
        <v>101</v>
      </c>
      <c r="E1586" s="172" t="s">
        <v>39</v>
      </c>
      <c r="F1586" s="172" t="s">
        <v>117</v>
      </c>
      <c r="G1586" s="172" t="s">
        <v>84</v>
      </c>
      <c r="H1586" s="177">
        <v>1</v>
      </c>
      <c r="I1586" s="178">
        <v>1602</v>
      </c>
      <c r="J1586" s="176">
        <v>46055</v>
      </c>
      <c r="K1586" s="172" t="s">
        <v>93</v>
      </c>
      <c r="L1586" s="172" t="s">
        <v>94</v>
      </c>
      <c r="M1586" s="179">
        <v>0</v>
      </c>
      <c r="N1586" s="177"/>
      <c r="O1586" s="177"/>
      <c r="P1586" s="180">
        <v>862.86</v>
      </c>
    </row>
    <row r="1587" spans="1:16" ht="19.5" hidden="1" customHeight="1">
      <c r="A1587" s="172" t="s">
        <v>1729</v>
      </c>
      <c r="B1587" s="176">
        <v>46061</v>
      </c>
      <c r="C1587" s="172" t="s">
        <v>100</v>
      </c>
      <c r="D1587" s="172" t="s">
        <v>102</v>
      </c>
      <c r="E1587" s="172" t="s">
        <v>39</v>
      </c>
      <c r="F1587" s="172" t="s">
        <v>117</v>
      </c>
      <c r="G1587" s="172" t="s">
        <v>84</v>
      </c>
      <c r="H1587" s="177">
        <v>1</v>
      </c>
      <c r="I1587" s="178">
        <v>1602</v>
      </c>
      <c r="J1587" s="176">
        <v>46055</v>
      </c>
      <c r="K1587" s="172" t="s">
        <v>93</v>
      </c>
      <c r="L1587" s="172" t="s">
        <v>94</v>
      </c>
      <c r="M1587" s="179">
        <v>0</v>
      </c>
      <c r="N1587" s="177"/>
      <c r="O1587" s="177"/>
      <c r="P1587" s="180">
        <v>8.6300000000000008</v>
      </c>
    </row>
    <row r="1588" spans="1:16" ht="19.5" hidden="1" customHeight="1">
      <c r="A1588" s="172" t="s">
        <v>1729</v>
      </c>
      <c r="B1588" s="176">
        <v>46061</v>
      </c>
      <c r="C1588" s="172" t="s">
        <v>100</v>
      </c>
      <c r="D1588" s="172" t="s">
        <v>103</v>
      </c>
      <c r="E1588" s="172" t="s">
        <v>39</v>
      </c>
      <c r="F1588" s="172" t="s">
        <v>117</v>
      </c>
      <c r="G1588" s="172" t="s">
        <v>84</v>
      </c>
      <c r="H1588" s="177">
        <v>1</v>
      </c>
      <c r="I1588" s="178">
        <v>1602</v>
      </c>
      <c r="J1588" s="176">
        <v>46055</v>
      </c>
      <c r="K1588" s="172" t="s">
        <v>93</v>
      </c>
      <c r="L1588" s="172" t="s">
        <v>94</v>
      </c>
      <c r="M1588" s="179">
        <v>0</v>
      </c>
      <c r="N1588" s="177"/>
      <c r="O1588" s="177"/>
      <c r="P1588" s="180">
        <v>730.51</v>
      </c>
    </row>
    <row r="1589" spans="1:16" ht="19.5" hidden="1" customHeight="1">
      <c r="A1589" s="172" t="s">
        <v>1729</v>
      </c>
      <c r="B1589" s="176">
        <v>46061</v>
      </c>
      <c r="C1589" s="172" t="s">
        <v>104</v>
      </c>
      <c r="D1589" s="172" t="s">
        <v>105</v>
      </c>
      <c r="E1589" s="172" t="s">
        <v>39</v>
      </c>
      <c r="F1589" s="172" t="s">
        <v>117</v>
      </c>
      <c r="G1589" s="172" t="s">
        <v>84</v>
      </c>
      <c r="H1589" s="177">
        <v>1</v>
      </c>
      <c r="I1589" s="178">
        <v>1602</v>
      </c>
      <c r="J1589" s="176">
        <v>46055</v>
      </c>
      <c r="K1589" s="172" t="s">
        <v>93</v>
      </c>
      <c r="L1589" s="172" t="s">
        <v>94</v>
      </c>
      <c r="M1589" s="179">
        <v>0.43</v>
      </c>
      <c r="N1589" s="177"/>
      <c r="O1589" s="177"/>
      <c r="P1589" s="180">
        <v>-688.86</v>
      </c>
    </row>
    <row r="1590" spans="1:16" ht="19.5" hidden="1" customHeight="1">
      <c r="A1590" s="172" t="s">
        <v>1729</v>
      </c>
      <c r="B1590" s="176">
        <v>46061</v>
      </c>
      <c r="C1590" s="172" t="s">
        <v>81</v>
      </c>
      <c r="D1590" s="172" t="s">
        <v>95</v>
      </c>
      <c r="E1590" s="172" t="s">
        <v>39</v>
      </c>
      <c r="F1590" s="172" t="s">
        <v>117</v>
      </c>
      <c r="G1590" s="172" t="s">
        <v>84</v>
      </c>
      <c r="H1590" s="177">
        <v>1</v>
      </c>
      <c r="I1590" s="178">
        <v>1602</v>
      </c>
      <c r="J1590" s="176">
        <v>46055</v>
      </c>
      <c r="K1590" s="172" t="s">
        <v>93</v>
      </c>
      <c r="L1590" s="172" t="s">
        <v>94</v>
      </c>
      <c r="M1590" s="179">
        <v>0.43</v>
      </c>
      <c r="N1590" s="177"/>
      <c r="O1590" s="177"/>
      <c r="P1590" s="180">
        <v>-9.27</v>
      </c>
    </row>
    <row r="1591" spans="1:16" ht="19.5" hidden="1" customHeight="1">
      <c r="A1591" s="172" t="s">
        <v>1730</v>
      </c>
      <c r="B1591" s="176">
        <v>46061</v>
      </c>
      <c r="C1591" s="172" t="s">
        <v>92</v>
      </c>
      <c r="D1591" s="172" t="s">
        <v>24</v>
      </c>
      <c r="E1591" s="172" t="s">
        <v>53</v>
      </c>
      <c r="F1591" s="172" t="s">
        <v>120</v>
      </c>
      <c r="G1591" s="172" t="s">
        <v>84</v>
      </c>
      <c r="H1591" s="177">
        <v>1</v>
      </c>
      <c r="I1591" s="178">
        <v>2150</v>
      </c>
      <c r="J1591" s="176">
        <v>46059</v>
      </c>
      <c r="K1591" s="172" t="s">
        <v>93</v>
      </c>
      <c r="L1591" s="172" t="s">
        <v>94</v>
      </c>
      <c r="M1591" s="179">
        <v>0.43</v>
      </c>
      <c r="N1591" s="177"/>
      <c r="O1591" s="177">
        <v>39</v>
      </c>
      <c r="P1591" s="180">
        <v>-135.87</v>
      </c>
    </row>
    <row r="1592" spans="1:16" ht="19.5" hidden="1" customHeight="1">
      <c r="A1592" s="172" t="s">
        <v>1730</v>
      </c>
      <c r="B1592" s="176">
        <v>46061</v>
      </c>
      <c r="C1592" s="172" t="s">
        <v>100</v>
      </c>
      <c r="D1592" s="172" t="s">
        <v>101</v>
      </c>
      <c r="E1592" s="172" t="s">
        <v>53</v>
      </c>
      <c r="F1592" s="172" t="s">
        <v>120</v>
      </c>
      <c r="G1592" s="172" t="s">
        <v>84</v>
      </c>
      <c r="H1592" s="177">
        <v>1</v>
      </c>
      <c r="I1592" s="178">
        <v>2150</v>
      </c>
      <c r="J1592" s="176">
        <v>46059</v>
      </c>
      <c r="K1592" s="172" t="s">
        <v>93</v>
      </c>
      <c r="L1592" s="172" t="s">
        <v>94</v>
      </c>
      <c r="M1592" s="179">
        <v>0</v>
      </c>
      <c r="N1592" s="177"/>
      <c r="O1592" s="177"/>
      <c r="P1592" s="180">
        <v>818.44</v>
      </c>
    </row>
    <row r="1593" spans="1:16" ht="19.5" hidden="1" customHeight="1">
      <c r="A1593" s="172" t="s">
        <v>1730</v>
      </c>
      <c r="B1593" s="176">
        <v>46061</v>
      </c>
      <c r="C1593" s="172" t="s">
        <v>100</v>
      </c>
      <c r="D1593" s="172" t="s">
        <v>102</v>
      </c>
      <c r="E1593" s="172" t="s">
        <v>53</v>
      </c>
      <c r="F1593" s="172" t="s">
        <v>120</v>
      </c>
      <c r="G1593" s="172" t="s">
        <v>84</v>
      </c>
      <c r="H1593" s="177">
        <v>1</v>
      </c>
      <c r="I1593" s="178">
        <v>2150</v>
      </c>
      <c r="J1593" s="176">
        <v>46059</v>
      </c>
      <c r="K1593" s="172" t="s">
        <v>93</v>
      </c>
      <c r="L1593" s="172" t="s">
        <v>94</v>
      </c>
      <c r="M1593" s="179">
        <v>0</v>
      </c>
      <c r="N1593" s="177"/>
      <c r="O1593" s="177"/>
      <c r="P1593" s="180">
        <v>8.18</v>
      </c>
    </row>
    <row r="1594" spans="1:16" ht="19.5" hidden="1" customHeight="1">
      <c r="A1594" s="172" t="s">
        <v>1730</v>
      </c>
      <c r="B1594" s="176">
        <v>46061</v>
      </c>
      <c r="C1594" s="172" t="s">
        <v>100</v>
      </c>
      <c r="D1594" s="172" t="s">
        <v>103</v>
      </c>
      <c r="E1594" s="172" t="s">
        <v>53</v>
      </c>
      <c r="F1594" s="172" t="s">
        <v>120</v>
      </c>
      <c r="G1594" s="172" t="s">
        <v>84</v>
      </c>
      <c r="H1594" s="177">
        <v>1</v>
      </c>
      <c r="I1594" s="178">
        <v>2150</v>
      </c>
      <c r="J1594" s="176">
        <v>46059</v>
      </c>
      <c r="K1594" s="172" t="s">
        <v>93</v>
      </c>
      <c r="L1594" s="172" t="s">
        <v>94</v>
      </c>
      <c r="M1594" s="179">
        <v>0</v>
      </c>
      <c r="N1594" s="177"/>
      <c r="O1594" s="177"/>
      <c r="P1594" s="180">
        <v>1323.38</v>
      </c>
    </row>
    <row r="1595" spans="1:16" ht="19.5" hidden="1" customHeight="1">
      <c r="A1595" s="172" t="s">
        <v>1730</v>
      </c>
      <c r="B1595" s="176">
        <v>46061</v>
      </c>
      <c r="C1595" s="172" t="s">
        <v>104</v>
      </c>
      <c r="D1595" s="172" t="s">
        <v>105</v>
      </c>
      <c r="E1595" s="172" t="s">
        <v>53</v>
      </c>
      <c r="F1595" s="172" t="s">
        <v>120</v>
      </c>
      <c r="G1595" s="172" t="s">
        <v>84</v>
      </c>
      <c r="H1595" s="177">
        <v>1</v>
      </c>
      <c r="I1595" s="178">
        <v>2150</v>
      </c>
      <c r="J1595" s="176">
        <v>46059</v>
      </c>
      <c r="K1595" s="172" t="s">
        <v>93</v>
      </c>
      <c r="L1595" s="172" t="s">
        <v>94</v>
      </c>
      <c r="M1595" s="179">
        <v>0.43</v>
      </c>
      <c r="N1595" s="177"/>
      <c r="O1595" s="177"/>
      <c r="P1595" s="180">
        <v>-924.5</v>
      </c>
    </row>
    <row r="1596" spans="1:16" ht="19.5" hidden="1" customHeight="1">
      <c r="A1596" s="172" t="s">
        <v>1730</v>
      </c>
      <c r="B1596" s="176">
        <v>46061</v>
      </c>
      <c r="C1596" s="172" t="s">
        <v>81</v>
      </c>
      <c r="D1596" s="172" t="s">
        <v>95</v>
      </c>
      <c r="E1596" s="172" t="s">
        <v>53</v>
      </c>
      <c r="F1596" s="172" t="s">
        <v>120</v>
      </c>
      <c r="G1596" s="172" t="s">
        <v>84</v>
      </c>
      <c r="H1596" s="177">
        <v>1</v>
      </c>
      <c r="I1596" s="178">
        <v>2150</v>
      </c>
      <c r="J1596" s="176">
        <v>46059</v>
      </c>
      <c r="K1596" s="172" t="s">
        <v>93</v>
      </c>
      <c r="L1596" s="172" t="s">
        <v>94</v>
      </c>
      <c r="M1596" s="179">
        <v>0.43</v>
      </c>
      <c r="N1596" s="177"/>
      <c r="O1596" s="177"/>
      <c r="P1596" s="180">
        <v>-11.9</v>
      </c>
    </row>
    <row r="1597" spans="1:16" ht="19.5" hidden="1" customHeight="1">
      <c r="A1597" s="172" t="s">
        <v>1724</v>
      </c>
      <c r="B1597" s="176">
        <v>46061</v>
      </c>
      <c r="C1597" s="172" t="s">
        <v>166</v>
      </c>
      <c r="D1597" s="172" t="s">
        <v>167</v>
      </c>
      <c r="E1597" s="172" t="s">
        <v>42</v>
      </c>
      <c r="F1597" s="172" t="s">
        <v>89</v>
      </c>
      <c r="G1597" s="172" t="s">
        <v>84</v>
      </c>
      <c r="H1597" s="177">
        <v>1</v>
      </c>
      <c r="I1597" s="178">
        <v>-2350</v>
      </c>
      <c r="J1597" s="176">
        <v>46059</v>
      </c>
      <c r="K1597" s="172" t="s">
        <v>93</v>
      </c>
      <c r="L1597" s="172" t="s">
        <v>94</v>
      </c>
      <c r="M1597" s="179">
        <v>0</v>
      </c>
      <c r="N1597" s="177"/>
      <c r="O1597" s="177"/>
      <c r="P1597" s="180">
        <v>-949.52</v>
      </c>
    </row>
    <row r="1598" spans="1:16" ht="19.5" hidden="1" customHeight="1">
      <c r="A1598" s="172" t="s">
        <v>1724</v>
      </c>
      <c r="B1598" s="176">
        <v>46061</v>
      </c>
      <c r="C1598" s="172" t="s">
        <v>166</v>
      </c>
      <c r="D1598" s="172" t="s">
        <v>102</v>
      </c>
      <c r="E1598" s="172" t="s">
        <v>42</v>
      </c>
      <c r="F1598" s="172" t="s">
        <v>89</v>
      </c>
      <c r="G1598" s="172" t="s">
        <v>84</v>
      </c>
      <c r="H1598" s="177">
        <v>1</v>
      </c>
      <c r="I1598" s="178">
        <v>-2350</v>
      </c>
      <c r="J1598" s="176">
        <v>46059</v>
      </c>
      <c r="K1598" s="172" t="s">
        <v>93</v>
      </c>
      <c r="L1598" s="172" t="s">
        <v>94</v>
      </c>
      <c r="M1598" s="179">
        <v>0</v>
      </c>
      <c r="N1598" s="177"/>
      <c r="O1598" s="177"/>
      <c r="P1598" s="180">
        <v>-9.5</v>
      </c>
    </row>
    <row r="1599" spans="1:16" ht="19.5" hidden="1" customHeight="1">
      <c r="A1599" s="172" t="s">
        <v>1724</v>
      </c>
      <c r="B1599" s="176">
        <v>46061</v>
      </c>
      <c r="C1599" s="172" t="s">
        <v>166</v>
      </c>
      <c r="D1599" s="172" t="s">
        <v>103</v>
      </c>
      <c r="E1599" s="172" t="s">
        <v>42</v>
      </c>
      <c r="F1599" s="172" t="s">
        <v>89</v>
      </c>
      <c r="G1599" s="172" t="s">
        <v>84</v>
      </c>
      <c r="H1599" s="177">
        <v>1</v>
      </c>
      <c r="I1599" s="178">
        <v>-2350</v>
      </c>
      <c r="J1599" s="176">
        <v>46059</v>
      </c>
      <c r="K1599" s="172" t="s">
        <v>93</v>
      </c>
      <c r="L1599" s="172" t="s">
        <v>94</v>
      </c>
      <c r="M1599" s="179">
        <v>0</v>
      </c>
      <c r="N1599" s="177"/>
      <c r="O1599" s="177"/>
      <c r="P1599" s="180">
        <v>-1390.98</v>
      </c>
    </row>
    <row r="1600" spans="1:16" ht="19.5" hidden="1" customHeight="1">
      <c r="A1600" s="172" t="s">
        <v>1724</v>
      </c>
      <c r="B1600" s="176">
        <v>46061</v>
      </c>
      <c r="C1600" s="172" t="s">
        <v>104</v>
      </c>
      <c r="D1600" s="172" t="s">
        <v>168</v>
      </c>
      <c r="E1600" s="172" t="s">
        <v>42</v>
      </c>
      <c r="F1600" s="172" t="s">
        <v>89</v>
      </c>
      <c r="G1600" s="172" t="s">
        <v>84</v>
      </c>
      <c r="H1600" s="177">
        <v>1</v>
      </c>
      <c r="I1600" s="178">
        <v>-2350</v>
      </c>
      <c r="J1600" s="176">
        <v>46059</v>
      </c>
      <c r="K1600" s="172" t="s">
        <v>93</v>
      </c>
      <c r="L1600" s="172" t="s">
        <v>94</v>
      </c>
      <c r="M1600" s="179">
        <v>0.43</v>
      </c>
      <c r="N1600" s="177"/>
      <c r="O1600" s="177"/>
      <c r="P1600" s="180">
        <v>1010.5</v>
      </c>
    </row>
    <row r="1601" spans="1:16" ht="19.5" hidden="1" customHeight="1">
      <c r="A1601" s="172" t="s">
        <v>1729</v>
      </c>
      <c r="B1601" s="176">
        <v>46061</v>
      </c>
      <c r="C1601" s="172" t="s">
        <v>81</v>
      </c>
      <c r="D1601" s="172" t="s">
        <v>82</v>
      </c>
      <c r="E1601" s="172" t="s">
        <v>39</v>
      </c>
      <c r="F1601" s="172" t="s">
        <v>117</v>
      </c>
      <c r="G1601" s="172" t="s">
        <v>84</v>
      </c>
      <c r="H1601" s="177">
        <v>1</v>
      </c>
      <c r="I1601" s="178">
        <v>0</v>
      </c>
      <c r="J1601" s="176">
        <v>46055</v>
      </c>
      <c r="K1601" s="172" t="s">
        <v>85</v>
      </c>
      <c r="L1601" s="172" t="s">
        <v>85</v>
      </c>
      <c r="M1601" s="179">
        <v>0</v>
      </c>
      <c r="N1601" s="177"/>
      <c r="O1601" s="177"/>
      <c r="P1601" s="180">
        <v>-16.39</v>
      </c>
    </row>
    <row r="1602" spans="1:16" ht="19.5" hidden="1" customHeight="1">
      <c r="A1602" s="172" t="s">
        <v>1655</v>
      </c>
      <c r="B1602" s="176">
        <v>46061</v>
      </c>
      <c r="C1602" s="172" t="s">
        <v>81</v>
      </c>
      <c r="D1602" s="172" t="s">
        <v>82</v>
      </c>
      <c r="E1602" s="172" t="s">
        <v>42</v>
      </c>
      <c r="F1602" s="172" t="s">
        <v>89</v>
      </c>
      <c r="G1602" s="172" t="s">
        <v>84</v>
      </c>
      <c r="H1602" s="177">
        <v>1</v>
      </c>
      <c r="I1602" s="178">
        <v>0</v>
      </c>
      <c r="J1602" s="176">
        <v>46059</v>
      </c>
      <c r="K1602" s="172" t="s">
        <v>85</v>
      </c>
      <c r="L1602" s="172" t="s">
        <v>85</v>
      </c>
      <c r="M1602" s="179">
        <v>0</v>
      </c>
      <c r="N1602" s="177"/>
      <c r="O1602" s="177"/>
      <c r="P1602" s="180">
        <v>18.04</v>
      </c>
    </row>
    <row r="1603" spans="1:16" ht="19.5" hidden="1" customHeight="1">
      <c r="A1603" s="172" t="s">
        <v>1731</v>
      </c>
      <c r="B1603" s="176">
        <v>46061</v>
      </c>
      <c r="C1603" s="172" t="s">
        <v>92</v>
      </c>
      <c r="D1603" s="172" t="s">
        <v>24</v>
      </c>
      <c r="E1603" s="172" t="s">
        <v>52</v>
      </c>
      <c r="F1603" s="172" t="s">
        <v>90</v>
      </c>
      <c r="G1603" s="172" t="s">
        <v>84</v>
      </c>
      <c r="H1603" s="177">
        <v>1</v>
      </c>
      <c r="I1603" s="178">
        <v>0</v>
      </c>
      <c r="J1603" s="176">
        <v>46060</v>
      </c>
      <c r="K1603" s="172" t="s">
        <v>93</v>
      </c>
      <c r="L1603" s="172" t="s">
        <v>94</v>
      </c>
      <c r="M1603" s="179">
        <v>0</v>
      </c>
      <c r="N1603" s="177"/>
      <c r="O1603" s="177">
        <v>39</v>
      </c>
      <c r="P1603" s="180">
        <v>-56.94</v>
      </c>
    </row>
    <row r="1604" spans="1:16" ht="19.5" hidden="1" customHeight="1">
      <c r="A1604" s="172" t="s">
        <v>1731</v>
      </c>
      <c r="B1604" s="176">
        <v>46061</v>
      </c>
      <c r="C1604" s="172" t="s">
        <v>92</v>
      </c>
      <c r="D1604" s="172" t="s">
        <v>96</v>
      </c>
      <c r="E1604" s="172" t="s">
        <v>52</v>
      </c>
      <c r="F1604" s="172" t="s">
        <v>90</v>
      </c>
      <c r="G1604" s="172" t="s">
        <v>84</v>
      </c>
      <c r="H1604" s="177">
        <v>1</v>
      </c>
      <c r="I1604" s="178">
        <v>0</v>
      </c>
      <c r="J1604" s="176">
        <v>46060</v>
      </c>
      <c r="K1604" s="172" t="s">
        <v>93</v>
      </c>
      <c r="L1604" s="172" t="s">
        <v>94</v>
      </c>
      <c r="M1604" s="179">
        <v>0</v>
      </c>
      <c r="N1604" s="177"/>
      <c r="O1604" s="177"/>
      <c r="P1604" s="180">
        <v>0</v>
      </c>
    </row>
    <row r="1605" spans="1:16" ht="19.5" hidden="1" customHeight="1">
      <c r="A1605" s="172" t="s">
        <v>1731</v>
      </c>
      <c r="B1605" s="176">
        <v>46061</v>
      </c>
      <c r="C1605" s="172" t="s">
        <v>92</v>
      </c>
      <c r="D1605" s="172" t="s">
        <v>97</v>
      </c>
      <c r="E1605" s="172" t="s">
        <v>52</v>
      </c>
      <c r="F1605" s="172" t="s">
        <v>90</v>
      </c>
      <c r="G1605" s="172" t="s">
        <v>84</v>
      </c>
      <c r="H1605" s="177">
        <v>1</v>
      </c>
      <c r="I1605" s="178">
        <v>0</v>
      </c>
      <c r="J1605" s="176">
        <v>46060</v>
      </c>
      <c r="K1605" s="172" t="s">
        <v>93</v>
      </c>
      <c r="L1605" s="172" t="s">
        <v>94</v>
      </c>
      <c r="M1605" s="179">
        <v>0</v>
      </c>
      <c r="N1605" s="177"/>
      <c r="O1605" s="177"/>
      <c r="P1605" s="180">
        <v>-56.94</v>
      </c>
    </row>
    <row r="1606" spans="1:16" ht="19.5" hidden="1" customHeight="1">
      <c r="A1606" s="172" t="s">
        <v>1732</v>
      </c>
      <c r="B1606" s="176">
        <v>46061</v>
      </c>
      <c r="C1606" s="172" t="s">
        <v>81</v>
      </c>
      <c r="D1606" s="172" t="s">
        <v>82</v>
      </c>
      <c r="E1606" s="172" t="s">
        <v>41</v>
      </c>
      <c r="F1606" s="172" t="s">
        <v>83</v>
      </c>
      <c r="G1606" s="172" t="s">
        <v>84</v>
      </c>
      <c r="H1606" s="177">
        <v>1</v>
      </c>
      <c r="I1606" s="178">
        <v>0</v>
      </c>
      <c r="J1606" s="176">
        <v>46061</v>
      </c>
      <c r="K1606" s="172" t="s">
        <v>85</v>
      </c>
      <c r="L1606" s="172" t="s">
        <v>85</v>
      </c>
      <c r="M1606" s="179">
        <v>0</v>
      </c>
      <c r="N1606" s="177"/>
      <c r="O1606" s="177"/>
      <c r="P1606" s="180">
        <v>-22.69</v>
      </c>
    </row>
    <row r="1607" spans="1:16" ht="19.5" hidden="1" customHeight="1">
      <c r="A1607" s="172" t="s">
        <v>1733</v>
      </c>
      <c r="B1607" s="176">
        <v>46061</v>
      </c>
      <c r="C1607" s="172" t="s">
        <v>92</v>
      </c>
      <c r="D1607" s="172" t="s">
        <v>96</v>
      </c>
      <c r="E1607" s="172" t="s">
        <v>53</v>
      </c>
      <c r="F1607" s="172" t="s">
        <v>120</v>
      </c>
      <c r="G1607" s="172" t="s">
        <v>84</v>
      </c>
      <c r="H1607" s="177">
        <v>1</v>
      </c>
      <c r="I1607" s="178">
        <v>0</v>
      </c>
      <c r="J1607" s="176">
        <v>46052</v>
      </c>
      <c r="K1607" s="172" t="s">
        <v>93</v>
      </c>
      <c r="L1607" s="172" t="s">
        <v>94</v>
      </c>
      <c r="M1607" s="179">
        <v>0</v>
      </c>
      <c r="N1607" s="177"/>
      <c r="O1607" s="177"/>
      <c r="P1607" s="180">
        <v>0</v>
      </c>
    </row>
    <row r="1608" spans="1:16" ht="19.5" hidden="1" customHeight="1">
      <c r="A1608" s="172" t="s">
        <v>1733</v>
      </c>
      <c r="B1608" s="176">
        <v>46061</v>
      </c>
      <c r="C1608" s="172" t="s">
        <v>92</v>
      </c>
      <c r="D1608" s="172" t="s">
        <v>97</v>
      </c>
      <c r="E1608" s="172" t="s">
        <v>53</v>
      </c>
      <c r="F1608" s="172" t="s">
        <v>120</v>
      </c>
      <c r="G1608" s="172" t="s">
        <v>84</v>
      </c>
      <c r="H1608" s="177">
        <v>1</v>
      </c>
      <c r="I1608" s="178">
        <v>0</v>
      </c>
      <c r="J1608" s="176">
        <v>46052</v>
      </c>
      <c r="K1608" s="172" t="s">
        <v>93</v>
      </c>
      <c r="L1608" s="172" t="s">
        <v>94</v>
      </c>
      <c r="M1608" s="179">
        <v>0</v>
      </c>
      <c r="N1608" s="177"/>
      <c r="O1608" s="177"/>
      <c r="P1608" s="180">
        <v>-56.94</v>
      </c>
    </row>
    <row r="1609" spans="1:16" ht="19.5" hidden="1" customHeight="1">
      <c r="A1609" s="172" t="s">
        <v>1733</v>
      </c>
      <c r="B1609" s="176">
        <v>46061</v>
      </c>
      <c r="C1609" s="172" t="s">
        <v>81</v>
      </c>
      <c r="D1609" s="172" t="s">
        <v>98</v>
      </c>
      <c r="E1609" s="172" t="s">
        <v>53</v>
      </c>
      <c r="F1609" s="172" t="s">
        <v>120</v>
      </c>
      <c r="G1609" s="172" t="s">
        <v>84</v>
      </c>
      <c r="H1609" s="177">
        <v>1</v>
      </c>
      <c r="I1609" s="178">
        <v>0</v>
      </c>
      <c r="J1609" s="176">
        <v>46052</v>
      </c>
      <c r="K1609" s="172" t="s">
        <v>93</v>
      </c>
      <c r="L1609" s="172" t="s">
        <v>94</v>
      </c>
      <c r="M1609" s="179">
        <v>0</v>
      </c>
      <c r="N1609" s="177"/>
      <c r="O1609" s="177"/>
      <c r="P1609" s="180">
        <v>-15</v>
      </c>
    </row>
    <row r="1610" spans="1:16" ht="19.5" hidden="1" customHeight="1">
      <c r="A1610" s="172" t="s">
        <v>1733</v>
      </c>
      <c r="B1610" s="176">
        <v>46061</v>
      </c>
      <c r="C1610" s="172" t="s">
        <v>92</v>
      </c>
      <c r="D1610" s="172" t="s">
        <v>24</v>
      </c>
      <c r="E1610" s="172" t="s">
        <v>53</v>
      </c>
      <c r="F1610" s="172" t="s">
        <v>120</v>
      </c>
      <c r="G1610" s="172" t="s">
        <v>84</v>
      </c>
      <c r="H1610" s="177">
        <v>1</v>
      </c>
      <c r="I1610" s="178">
        <v>0</v>
      </c>
      <c r="J1610" s="176">
        <v>46052</v>
      </c>
      <c r="K1610" s="172" t="s">
        <v>93</v>
      </c>
      <c r="L1610" s="172" t="s">
        <v>94</v>
      </c>
      <c r="M1610" s="179">
        <v>0</v>
      </c>
      <c r="N1610" s="177"/>
      <c r="O1610" s="177">
        <v>44</v>
      </c>
      <c r="P1610" s="180">
        <v>-56.94</v>
      </c>
    </row>
    <row r="1611" spans="1:16" ht="19.5" hidden="1" customHeight="1">
      <c r="A1611" s="172" t="s">
        <v>1733</v>
      </c>
      <c r="B1611" s="176">
        <v>46061</v>
      </c>
      <c r="C1611" s="172" t="s">
        <v>81</v>
      </c>
      <c r="D1611" s="172" t="s">
        <v>95</v>
      </c>
      <c r="E1611" s="172" t="s">
        <v>53</v>
      </c>
      <c r="F1611" s="172" t="s">
        <v>120</v>
      </c>
      <c r="G1611" s="172" t="s">
        <v>84</v>
      </c>
      <c r="H1611" s="177">
        <v>1</v>
      </c>
      <c r="I1611" s="178">
        <v>0</v>
      </c>
      <c r="J1611" s="176">
        <v>46052</v>
      </c>
      <c r="K1611" s="172" t="s">
        <v>93</v>
      </c>
      <c r="L1611" s="172" t="s">
        <v>94</v>
      </c>
      <c r="M1611" s="179">
        <v>0</v>
      </c>
      <c r="N1611" s="177"/>
      <c r="O1611" s="177"/>
      <c r="P1611" s="180">
        <v>-12.34</v>
      </c>
    </row>
    <row r="1612" spans="1:16" ht="19.5" hidden="1" customHeight="1">
      <c r="A1612" s="172" t="s">
        <v>1734</v>
      </c>
      <c r="B1612" s="176">
        <v>46061</v>
      </c>
      <c r="C1612" s="172" t="s">
        <v>92</v>
      </c>
      <c r="D1612" s="172" t="s">
        <v>96</v>
      </c>
      <c r="E1612" s="172" t="s">
        <v>42</v>
      </c>
      <c r="F1612" s="172" t="s">
        <v>89</v>
      </c>
      <c r="G1612" s="172" t="s">
        <v>84</v>
      </c>
      <c r="H1612" s="177">
        <v>1</v>
      </c>
      <c r="I1612" s="178">
        <v>0</v>
      </c>
      <c r="J1612" s="176">
        <v>46053</v>
      </c>
      <c r="K1612" s="172" t="s">
        <v>93</v>
      </c>
      <c r="L1612" s="172" t="s">
        <v>94</v>
      </c>
      <c r="M1612" s="179">
        <v>0</v>
      </c>
      <c r="N1612" s="177"/>
      <c r="O1612" s="177"/>
      <c r="P1612" s="180">
        <v>0</v>
      </c>
    </row>
    <row r="1613" spans="1:16" ht="19.5" hidden="1" customHeight="1">
      <c r="A1613" s="172" t="s">
        <v>1734</v>
      </c>
      <c r="B1613" s="176">
        <v>46061</v>
      </c>
      <c r="C1613" s="172" t="s">
        <v>92</v>
      </c>
      <c r="D1613" s="172" t="s">
        <v>97</v>
      </c>
      <c r="E1613" s="172" t="s">
        <v>42</v>
      </c>
      <c r="F1613" s="172" t="s">
        <v>89</v>
      </c>
      <c r="G1613" s="172" t="s">
        <v>84</v>
      </c>
      <c r="H1613" s="177">
        <v>1</v>
      </c>
      <c r="I1613" s="178">
        <v>0</v>
      </c>
      <c r="J1613" s="176">
        <v>46053</v>
      </c>
      <c r="K1613" s="172" t="s">
        <v>93</v>
      </c>
      <c r="L1613" s="172" t="s">
        <v>94</v>
      </c>
      <c r="M1613" s="179">
        <v>0</v>
      </c>
      <c r="N1613" s="177"/>
      <c r="O1613" s="177"/>
      <c r="P1613" s="180">
        <v>-46.77</v>
      </c>
    </row>
    <row r="1614" spans="1:16" ht="19.5" hidden="1" customHeight="1">
      <c r="A1614" s="172" t="s">
        <v>1734</v>
      </c>
      <c r="B1614" s="176">
        <v>46061</v>
      </c>
      <c r="C1614" s="172" t="s">
        <v>81</v>
      </c>
      <c r="D1614" s="172" t="s">
        <v>98</v>
      </c>
      <c r="E1614" s="172" t="s">
        <v>42</v>
      </c>
      <c r="F1614" s="172" t="s">
        <v>89</v>
      </c>
      <c r="G1614" s="172" t="s">
        <v>84</v>
      </c>
      <c r="H1614" s="177">
        <v>1</v>
      </c>
      <c r="I1614" s="178">
        <v>0</v>
      </c>
      <c r="J1614" s="176">
        <v>46053</v>
      </c>
      <c r="K1614" s="172" t="s">
        <v>93</v>
      </c>
      <c r="L1614" s="172" t="s">
        <v>94</v>
      </c>
      <c r="M1614" s="179">
        <v>0</v>
      </c>
      <c r="N1614" s="177"/>
      <c r="O1614" s="177"/>
      <c r="P1614" s="180">
        <v>-15</v>
      </c>
    </row>
    <row r="1615" spans="1:16" ht="19.5" hidden="1" customHeight="1">
      <c r="A1615" s="172" t="s">
        <v>1734</v>
      </c>
      <c r="B1615" s="176">
        <v>46061</v>
      </c>
      <c r="C1615" s="172" t="s">
        <v>92</v>
      </c>
      <c r="D1615" s="172" t="s">
        <v>24</v>
      </c>
      <c r="E1615" s="172" t="s">
        <v>42</v>
      </c>
      <c r="F1615" s="172" t="s">
        <v>89</v>
      </c>
      <c r="G1615" s="172" t="s">
        <v>84</v>
      </c>
      <c r="H1615" s="177">
        <v>1</v>
      </c>
      <c r="I1615" s="178">
        <v>0</v>
      </c>
      <c r="J1615" s="176">
        <v>46053</v>
      </c>
      <c r="K1615" s="172" t="s">
        <v>93</v>
      </c>
      <c r="L1615" s="172" t="s">
        <v>94</v>
      </c>
      <c r="M1615" s="179">
        <v>0</v>
      </c>
      <c r="N1615" s="177"/>
      <c r="O1615" s="177">
        <v>44</v>
      </c>
      <c r="P1615" s="180">
        <v>-46.77</v>
      </c>
    </row>
    <row r="1616" spans="1:16" ht="19.5" hidden="1" customHeight="1">
      <c r="A1616" s="172" t="s">
        <v>1734</v>
      </c>
      <c r="B1616" s="176">
        <v>46061</v>
      </c>
      <c r="C1616" s="172" t="s">
        <v>81</v>
      </c>
      <c r="D1616" s="172" t="s">
        <v>95</v>
      </c>
      <c r="E1616" s="172" t="s">
        <v>42</v>
      </c>
      <c r="F1616" s="172" t="s">
        <v>89</v>
      </c>
      <c r="G1616" s="172" t="s">
        <v>84</v>
      </c>
      <c r="H1616" s="177">
        <v>1</v>
      </c>
      <c r="I1616" s="178">
        <v>0</v>
      </c>
      <c r="J1616" s="176">
        <v>46053</v>
      </c>
      <c r="K1616" s="172" t="s">
        <v>93</v>
      </c>
      <c r="L1616" s="172" t="s">
        <v>94</v>
      </c>
      <c r="M1616" s="179">
        <v>0</v>
      </c>
      <c r="N1616" s="177"/>
      <c r="O1616" s="177"/>
      <c r="P1616" s="180">
        <v>-9.44</v>
      </c>
    </row>
    <row r="1617" spans="1:16" ht="19.5" hidden="1" customHeight="1">
      <c r="A1617" s="172" t="s">
        <v>1373</v>
      </c>
      <c r="B1617" s="176">
        <v>46061</v>
      </c>
      <c r="C1617" s="172" t="s">
        <v>92</v>
      </c>
      <c r="D1617" s="172" t="s">
        <v>272</v>
      </c>
      <c r="E1617" s="172" t="s">
        <v>52</v>
      </c>
      <c r="F1617" s="172" t="s">
        <v>90</v>
      </c>
      <c r="G1617" s="172" t="s">
        <v>84</v>
      </c>
      <c r="H1617" s="177">
        <v>1</v>
      </c>
      <c r="I1617" s="178">
        <v>0</v>
      </c>
      <c r="J1617" s="176">
        <v>46045</v>
      </c>
      <c r="K1617" s="172" t="s">
        <v>93</v>
      </c>
      <c r="L1617" s="172" t="s">
        <v>94</v>
      </c>
      <c r="M1617" s="179">
        <v>0</v>
      </c>
      <c r="N1617" s="177"/>
      <c r="O1617" s="177"/>
      <c r="P1617" s="180">
        <v>0</v>
      </c>
    </row>
    <row r="1618" spans="1:16" ht="19.5" hidden="1" customHeight="1">
      <c r="A1618" s="172" t="s">
        <v>1373</v>
      </c>
      <c r="B1618" s="176">
        <v>46061</v>
      </c>
      <c r="C1618" s="172" t="s">
        <v>92</v>
      </c>
      <c r="D1618" s="172" t="s">
        <v>97</v>
      </c>
      <c r="E1618" s="172" t="s">
        <v>52</v>
      </c>
      <c r="F1618" s="172" t="s">
        <v>90</v>
      </c>
      <c r="G1618" s="172" t="s">
        <v>84</v>
      </c>
      <c r="H1618" s="177">
        <v>1</v>
      </c>
      <c r="I1618" s="178">
        <v>0</v>
      </c>
      <c r="J1618" s="176">
        <v>46045</v>
      </c>
      <c r="K1618" s="172" t="s">
        <v>93</v>
      </c>
      <c r="L1618" s="172" t="s">
        <v>94</v>
      </c>
      <c r="M1618" s="179">
        <v>0</v>
      </c>
      <c r="N1618" s="177"/>
      <c r="O1618" s="177"/>
      <c r="P1618" s="180">
        <v>-56.94</v>
      </c>
    </row>
    <row r="1619" spans="1:16" ht="19.5" hidden="1" customHeight="1">
      <c r="A1619" s="172" t="s">
        <v>1373</v>
      </c>
      <c r="B1619" s="176">
        <v>46061</v>
      </c>
      <c r="C1619" s="172" t="s">
        <v>81</v>
      </c>
      <c r="D1619" s="172" t="s">
        <v>98</v>
      </c>
      <c r="E1619" s="172" t="s">
        <v>52</v>
      </c>
      <c r="F1619" s="172" t="s">
        <v>90</v>
      </c>
      <c r="G1619" s="172" t="s">
        <v>84</v>
      </c>
      <c r="H1619" s="177">
        <v>1</v>
      </c>
      <c r="I1619" s="178">
        <v>0</v>
      </c>
      <c r="J1619" s="176">
        <v>46045</v>
      </c>
      <c r="K1619" s="172" t="s">
        <v>93</v>
      </c>
      <c r="L1619" s="172" t="s">
        <v>94</v>
      </c>
      <c r="M1619" s="179">
        <v>0</v>
      </c>
      <c r="N1619" s="177"/>
      <c r="O1619" s="177"/>
      <c r="P1619" s="180">
        <v>-15</v>
      </c>
    </row>
    <row r="1620" spans="1:16" ht="19.5" customHeight="1">
      <c r="A1620" s="172" t="s">
        <v>1553</v>
      </c>
      <c r="B1620" s="176">
        <v>46061</v>
      </c>
      <c r="C1620" s="172" t="s">
        <v>109</v>
      </c>
      <c r="D1620" s="172" t="s">
        <v>139</v>
      </c>
      <c r="E1620" s="172" t="s">
        <v>85</v>
      </c>
      <c r="F1620" s="172" t="s">
        <v>85</v>
      </c>
      <c r="G1620" s="172" t="s">
        <v>85</v>
      </c>
      <c r="H1620" s="177">
        <v>0</v>
      </c>
      <c r="I1620" s="178">
        <v>0</v>
      </c>
      <c r="J1620" s="176">
        <v>46061</v>
      </c>
      <c r="K1620" s="172" t="s">
        <v>85</v>
      </c>
      <c r="L1620" s="172" t="s">
        <v>85</v>
      </c>
      <c r="M1620" s="179">
        <v>0</v>
      </c>
      <c r="N1620" s="177"/>
      <c r="O1620" s="177"/>
      <c r="P1620" s="180">
        <v>-64.7</v>
      </c>
    </row>
    <row r="1621" spans="1:16" ht="19.5" customHeight="1">
      <c r="A1621" s="172" t="s">
        <v>1552</v>
      </c>
      <c r="B1621" s="176">
        <v>46061</v>
      </c>
      <c r="C1621" s="172" t="s">
        <v>109</v>
      </c>
      <c r="D1621" s="172" t="s">
        <v>139</v>
      </c>
      <c r="E1621" s="172" t="s">
        <v>85</v>
      </c>
      <c r="F1621" s="172" t="s">
        <v>85</v>
      </c>
      <c r="G1621" s="172" t="s">
        <v>85</v>
      </c>
      <c r="H1621" s="177">
        <v>0</v>
      </c>
      <c r="I1621" s="178">
        <v>0</v>
      </c>
      <c r="J1621" s="176">
        <v>46061</v>
      </c>
      <c r="K1621" s="172" t="s">
        <v>85</v>
      </c>
      <c r="L1621" s="172" t="s">
        <v>85</v>
      </c>
      <c r="M1621" s="179">
        <v>0</v>
      </c>
      <c r="N1621" s="177"/>
      <c r="O1621" s="177"/>
      <c r="P1621" s="180">
        <v>-289.31</v>
      </c>
    </row>
    <row r="1622" spans="1:16" ht="19.5" customHeight="1">
      <c r="A1622" s="172" t="s">
        <v>141</v>
      </c>
      <c r="B1622" s="176">
        <v>46061</v>
      </c>
      <c r="C1622" s="172" t="s">
        <v>109</v>
      </c>
      <c r="D1622" s="172" t="s">
        <v>139</v>
      </c>
      <c r="E1622" s="172" t="s">
        <v>85</v>
      </c>
      <c r="F1622" s="172" t="s">
        <v>85</v>
      </c>
      <c r="G1622" s="172" t="s">
        <v>85</v>
      </c>
      <c r="H1622" s="177">
        <v>0</v>
      </c>
      <c r="I1622" s="178">
        <v>0</v>
      </c>
      <c r="J1622" s="176">
        <v>46061</v>
      </c>
      <c r="K1622" s="172" t="s">
        <v>85</v>
      </c>
      <c r="L1622" s="172" t="s">
        <v>85</v>
      </c>
      <c r="M1622" s="179">
        <v>0</v>
      </c>
      <c r="N1622" s="177"/>
      <c r="O1622" s="177"/>
      <c r="P1622" s="180">
        <v>-426.21</v>
      </c>
    </row>
    <row r="1623" spans="1:16" ht="19.5" customHeight="1">
      <c r="A1623" s="172" t="s">
        <v>145</v>
      </c>
      <c r="B1623" s="176">
        <v>46061</v>
      </c>
      <c r="C1623" s="172" t="s">
        <v>109</v>
      </c>
      <c r="D1623" s="172" t="s">
        <v>139</v>
      </c>
      <c r="E1623" s="172" t="s">
        <v>85</v>
      </c>
      <c r="F1623" s="172" t="s">
        <v>85</v>
      </c>
      <c r="G1623" s="172" t="s">
        <v>85</v>
      </c>
      <c r="H1623" s="177">
        <v>0</v>
      </c>
      <c r="I1623" s="178">
        <v>0</v>
      </c>
      <c r="J1623" s="176">
        <v>46061</v>
      </c>
      <c r="K1623" s="172" t="s">
        <v>85</v>
      </c>
      <c r="L1623" s="172" t="s">
        <v>85</v>
      </c>
      <c r="M1623" s="179">
        <v>0</v>
      </c>
      <c r="N1623" s="177"/>
      <c r="O1623" s="177"/>
      <c r="P1623" s="180">
        <v>-998.56</v>
      </c>
    </row>
    <row r="1624" spans="1:16" ht="19.5" customHeight="1">
      <c r="A1624" s="172" t="s">
        <v>138</v>
      </c>
      <c r="B1624" s="176">
        <v>46061</v>
      </c>
      <c r="C1624" s="172" t="s">
        <v>109</v>
      </c>
      <c r="D1624" s="172" t="s">
        <v>139</v>
      </c>
      <c r="E1624" s="172" t="s">
        <v>85</v>
      </c>
      <c r="F1624" s="172" t="s">
        <v>85</v>
      </c>
      <c r="G1624" s="172" t="s">
        <v>85</v>
      </c>
      <c r="H1624" s="177">
        <v>0</v>
      </c>
      <c r="I1624" s="178">
        <v>0</v>
      </c>
      <c r="J1624" s="176">
        <v>46061</v>
      </c>
      <c r="K1624" s="172" t="s">
        <v>85</v>
      </c>
      <c r="L1624" s="172" t="s">
        <v>85</v>
      </c>
      <c r="M1624" s="179">
        <v>0</v>
      </c>
      <c r="N1624" s="177"/>
      <c r="O1624" s="177"/>
      <c r="P1624" s="180">
        <v>-1154.31</v>
      </c>
    </row>
    <row r="1625" spans="1:16" ht="19.5" customHeight="1">
      <c r="A1625" s="172" t="s">
        <v>144</v>
      </c>
      <c r="B1625" s="176">
        <v>46061</v>
      </c>
      <c r="C1625" s="172" t="s">
        <v>109</v>
      </c>
      <c r="D1625" s="172" t="s">
        <v>139</v>
      </c>
      <c r="E1625" s="172" t="s">
        <v>85</v>
      </c>
      <c r="F1625" s="172" t="s">
        <v>85</v>
      </c>
      <c r="G1625" s="172" t="s">
        <v>85</v>
      </c>
      <c r="H1625" s="177">
        <v>0</v>
      </c>
      <c r="I1625" s="178">
        <v>0</v>
      </c>
      <c r="J1625" s="176">
        <v>46061</v>
      </c>
      <c r="K1625" s="172" t="s">
        <v>85</v>
      </c>
      <c r="L1625" s="172" t="s">
        <v>85</v>
      </c>
      <c r="M1625" s="179">
        <v>0</v>
      </c>
      <c r="N1625" s="177"/>
      <c r="O1625" s="177"/>
      <c r="P1625" s="180">
        <v>-711.47</v>
      </c>
    </row>
    <row r="1626" spans="1:16" ht="19.5" customHeight="1">
      <c r="A1626" s="172" t="s">
        <v>142</v>
      </c>
      <c r="B1626" s="176">
        <v>46061</v>
      </c>
      <c r="C1626" s="172" t="s">
        <v>109</v>
      </c>
      <c r="D1626" s="172" t="s">
        <v>143</v>
      </c>
      <c r="E1626" s="172" t="s">
        <v>85</v>
      </c>
      <c r="F1626" s="172" t="s">
        <v>85</v>
      </c>
      <c r="G1626" s="172" t="s">
        <v>85</v>
      </c>
      <c r="H1626" s="177">
        <v>0</v>
      </c>
      <c r="I1626" s="178">
        <v>0</v>
      </c>
      <c r="J1626" s="176">
        <v>46061</v>
      </c>
      <c r="K1626" s="172" t="s">
        <v>85</v>
      </c>
      <c r="L1626" s="172" t="s">
        <v>85</v>
      </c>
      <c r="M1626" s="179">
        <v>0</v>
      </c>
      <c r="N1626" s="177"/>
      <c r="O1626" s="177"/>
      <c r="P1626" s="180">
        <v>-4507.8999999999996</v>
      </c>
    </row>
  </sheetData>
  <autoFilter ref="A1:P1626" xr:uid="{89C83472-40B7-4BD8-AA73-0AC97EA1B549}">
    <filterColumn colId="2">
      <filters>
        <filter val="Продвижение и реклама"/>
      </filters>
    </filterColumn>
    <filterColumn colId="3">
      <filters>
        <filter val="Оплата за клик"/>
        <filter val="Продвижение с оплатой за заказ"/>
      </filters>
    </filterColumn>
  </autoFilter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sheetPr filterMode="1"/>
  <dimension ref="A1:P166"/>
  <sheetViews>
    <sheetView topLeftCell="F1" zoomScale="70" zoomScaleNormal="70" workbookViewId="0">
      <selection activeCell="F12" sqref="F1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78.75" customHeight="1">
      <c r="A1" s="174" t="s">
        <v>64</v>
      </c>
      <c r="B1" s="174" t="s">
        <v>65</v>
      </c>
      <c r="C1" s="174" t="s">
        <v>66</v>
      </c>
      <c r="D1" s="174" t="s">
        <v>67</v>
      </c>
      <c r="E1" s="174" t="s">
        <v>68</v>
      </c>
      <c r="F1" s="174" t="s">
        <v>69</v>
      </c>
      <c r="G1" s="174" t="s">
        <v>70</v>
      </c>
      <c r="H1" s="174" t="s">
        <v>71</v>
      </c>
      <c r="I1" s="174" t="s">
        <v>72</v>
      </c>
      <c r="J1" s="174" t="s">
        <v>73</v>
      </c>
      <c r="K1" s="174" t="s">
        <v>74</v>
      </c>
      <c r="L1" s="174" t="s">
        <v>75</v>
      </c>
      <c r="M1" s="174" t="s">
        <v>76</v>
      </c>
      <c r="N1" s="174" t="s">
        <v>77</v>
      </c>
      <c r="O1" s="174" t="s">
        <v>78</v>
      </c>
      <c r="P1" s="175" t="s">
        <v>79</v>
      </c>
    </row>
    <row r="2" spans="1:16" ht="19.5" customHeight="1">
      <c r="A2" s="172" t="s">
        <v>85</v>
      </c>
      <c r="B2" s="176">
        <v>46054</v>
      </c>
      <c r="C2" s="172" t="s">
        <v>109</v>
      </c>
      <c r="D2" s="172" t="s">
        <v>110</v>
      </c>
      <c r="E2" s="172" t="s">
        <v>85</v>
      </c>
      <c r="F2" s="172" t="s">
        <v>85</v>
      </c>
      <c r="G2" s="172" t="s">
        <v>1353</v>
      </c>
      <c r="H2" s="177">
        <v>0</v>
      </c>
      <c r="I2" s="178">
        <v>0</v>
      </c>
      <c r="J2" s="176">
        <v>46054</v>
      </c>
      <c r="K2" s="172" t="s">
        <v>85</v>
      </c>
      <c r="L2" s="172" t="s">
        <v>85</v>
      </c>
      <c r="M2" s="179">
        <v>0</v>
      </c>
      <c r="N2" s="177"/>
      <c r="O2" s="177"/>
      <c r="P2" s="180">
        <v>-150</v>
      </c>
    </row>
    <row r="3" spans="1:16" ht="19.5" hidden="1" customHeight="1">
      <c r="A3" s="172" t="s">
        <v>1354</v>
      </c>
      <c r="B3" s="176">
        <v>46054</v>
      </c>
      <c r="C3" s="172" t="s">
        <v>92</v>
      </c>
      <c r="D3" s="172" t="s">
        <v>24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1812</v>
      </c>
      <c r="J3" s="176">
        <v>46049</v>
      </c>
      <c r="K3" s="172" t="s">
        <v>93</v>
      </c>
      <c r="L3" s="172" t="s">
        <v>94</v>
      </c>
      <c r="M3" s="179">
        <v>0.43</v>
      </c>
      <c r="N3" s="177"/>
      <c r="O3" s="177">
        <v>45</v>
      </c>
      <c r="P3" s="180">
        <v>-154.32</v>
      </c>
    </row>
    <row r="4" spans="1:16" ht="19.5" hidden="1" customHeight="1">
      <c r="A4" s="172" t="s">
        <v>1354</v>
      </c>
      <c r="B4" s="176">
        <v>46054</v>
      </c>
      <c r="C4" s="172" t="s">
        <v>100</v>
      </c>
      <c r="D4" s="172" t="s">
        <v>101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</v>
      </c>
      <c r="N4" s="177"/>
      <c r="O4" s="177"/>
      <c r="P4" s="180">
        <v>631.42999999999995</v>
      </c>
    </row>
    <row r="5" spans="1:16" ht="19.5" hidden="1" customHeight="1">
      <c r="A5" s="172" t="s">
        <v>1354</v>
      </c>
      <c r="B5" s="176">
        <v>46054</v>
      </c>
      <c r="C5" s="172" t="s">
        <v>100</v>
      </c>
      <c r="D5" s="172" t="s">
        <v>102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6.31</v>
      </c>
    </row>
    <row r="6" spans="1:16" ht="19.5" hidden="1" customHeight="1">
      <c r="A6" s="172" t="s">
        <v>1354</v>
      </c>
      <c r="B6" s="176">
        <v>46054</v>
      </c>
      <c r="C6" s="172" t="s">
        <v>100</v>
      </c>
      <c r="D6" s="172" t="s">
        <v>103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1174.26</v>
      </c>
    </row>
    <row r="7" spans="1:16" ht="19.5" hidden="1" customHeight="1">
      <c r="A7" s="172" t="s">
        <v>1354</v>
      </c>
      <c r="B7" s="176">
        <v>46054</v>
      </c>
      <c r="C7" s="172" t="s">
        <v>104</v>
      </c>
      <c r="D7" s="172" t="s">
        <v>105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0.43</v>
      </c>
      <c r="N7" s="177"/>
      <c r="O7" s="177"/>
      <c r="P7" s="180">
        <v>-779.16</v>
      </c>
    </row>
    <row r="8" spans="1:16" ht="19.5" hidden="1" customHeight="1">
      <c r="A8" s="172" t="s">
        <v>1354</v>
      </c>
      <c r="B8" s="176">
        <v>46054</v>
      </c>
      <c r="C8" s="172" t="s">
        <v>81</v>
      </c>
      <c r="D8" s="172" t="s">
        <v>95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-25</v>
      </c>
    </row>
    <row r="9" spans="1:16" ht="19.5" hidden="1" customHeight="1">
      <c r="A9" s="172" t="s">
        <v>1354</v>
      </c>
      <c r="B9" s="176">
        <v>46054</v>
      </c>
      <c r="C9" s="172" t="s">
        <v>81</v>
      </c>
      <c r="D9" s="172" t="s">
        <v>82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0</v>
      </c>
      <c r="J9" s="176">
        <v>46049</v>
      </c>
      <c r="K9" s="172" t="s">
        <v>85</v>
      </c>
      <c r="L9" s="172" t="s">
        <v>85</v>
      </c>
      <c r="M9" s="179">
        <v>0</v>
      </c>
      <c r="N9" s="177"/>
      <c r="O9" s="177"/>
      <c r="P9" s="180">
        <v>-12</v>
      </c>
    </row>
    <row r="10" spans="1:16" ht="19.5" hidden="1" customHeight="1">
      <c r="A10" s="172" t="s">
        <v>1355</v>
      </c>
      <c r="B10" s="176">
        <v>46054</v>
      </c>
      <c r="C10" s="172" t="s">
        <v>92</v>
      </c>
      <c r="D10" s="172" t="s">
        <v>24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1800</v>
      </c>
      <c r="J10" s="176">
        <v>46046</v>
      </c>
      <c r="K10" s="172" t="s">
        <v>93</v>
      </c>
      <c r="L10" s="172" t="s">
        <v>94</v>
      </c>
      <c r="M10" s="179">
        <v>0.43</v>
      </c>
      <c r="N10" s="177"/>
      <c r="O10" s="177">
        <v>40</v>
      </c>
      <c r="P10" s="180">
        <v>-131.88</v>
      </c>
    </row>
    <row r="11" spans="1:16" ht="19.5" hidden="1" customHeight="1">
      <c r="A11" s="172" t="s">
        <v>1355</v>
      </c>
      <c r="B11" s="176">
        <v>46054</v>
      </c>
      <c r="C11" s="172" t="s">
        <v>100</v>
      </c>
      <c r="D11" s="172" t="s">
        <v>101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690.77</v>
      </c>
    </row>
    <row r="12" spans="1:16" ht="19.5" hidden="1" customHeight="1">
      <c r="A12" s="172" t="s">
        <v>1355</v>
      </c>
      <c r="B12" s="176">
        <v>46054</v>
      </c>
      <c r="C12" s="172" t="s">
        <v>100</v>
      </c>
      <c r="D12" s="172" t="s">
        <v>102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6.91</v>
      </c>
    </row>
    <row r="13" spans="1:16" ht="19.5" hidden="1" customHeight="1">
      <c r="A13" s="172" t="s">
        <v>1355</v>
      </c>
      <c r="B13" s="176">
        <v>46054</v>
      </c>
      <c r="C13" s="172" t="s">
        <v>100</v>
      </c>
      <c r="D13" s="172" t="s">
        <v>103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1102.32</v>
      </c>
    </row>
    <row r="14" spans="1:16" ht="19.5" hidden="1" customHeight="1">
      <c r="A14" s="172" t="s">
        <v>1355</v>
      </c>
      <c r="B14" s="176">
        <v>46054</v>
      </c>
      <c r="C14" s="172" t="s">
        <v>104</v>
      </c>
      <c r="D14" s="172" t="s">
        <v>105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0.43</v>
      </c>
      <c r="N14" s="177"/>
      <c r="O14" s="177"/>
      <c r="P14" s="180">
        <v>-774</v>
      </c>
    </row>
    <row r="15" spans="1:16" ht="19.5" hidden="1" customHeight="1">
      <c r="A15" s="172" t="s">
        <v>1355</v>
      </c>
      <c r="B15" s="176">
        <v>46054</v>
      </c>
      <c r="C15" s="172" t="s">
        <v>81</v>
      </c>
      <c r="D15" s="172" t="s">
        <v>95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-9.48</v>
      </c>
    </row>
    <row r="16" spans="1:16" ht="19.5" hidden="1" customHeight="1">
      <c r="A16" s="172" t="s">
        <v>1356</v>
      </c>
      <c r="B16" s="176">
        <v>46054</v>
      </c>
      <c r="C16" s="172" t="s">
        <v>81</v>
      </c>
      <c r="D16" s="172" t="s">
        <v>82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46054</v>
      </c>
      <c r="K16" s="172" t="s">
        <v>85</v>
      </c>
      <c r="L16" s="172" t="s">
        <v>85</v>
      </c>
      <c r="M16" s="179">
        <v>0</v>
      </c>
      <c r="N16" s="177"/>
      <c r="O16" s="177"/>
      <c r="P16" s="180">
        <v>-4.63</v>
      </c>
    </row>
    <row r="17" spans="1:16" ht="19.5" hidden="1" customHeight="1">
      <c r="A17" s="172" t="s">
        <v>1336</v>
      </c>
      <c r="B17" s="176">
        <v>46054</v>
      </c>
      <c r="C17" s="172" t="s">
        <v>166</v>
      </c>
      <c r="D17" s="172" t="s">
        <v>167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-1750</v>
      </c>
      <c r="J17" s="176">
        <v>46052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-623.80999999999995</v>
      </c>
    </row>
    <row r="18" spans="1:16" ht="19.5" hidden="1" customHeight="1">
      <c r="A18" s="172" t="s">
        <v>1336</v>
      </c>
      <c r="B18" s="176">
        <v>46054</v>
      </c>
      <c r="C18" s="172" t="s">
        <v>166</v>
      </c>
      <c r="D18" s="172" t="s">
        <v>102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-6.24</v>
      </c>
    </row>
    <row r="19" spans="1:16" ht="19.5" hidden="1" customHeight="1">
      <c r="A19" s="172" t="s">
        <v>1336</v>
      </c>
      <c r="B19" s="176">
        <v>46054</v>
      </c>
      <c r="C19" s="172" t="s">
        <v>166</v>
      </c>
      <c r="D19" s="172" t="s">
        <v>103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-1119.95</v>
      </c>
    </row>
    <row r="20" spans="1:16" ht="19.5" hidden="1" customHeight="1">
      <c r="A20" s="172" t="s">
        <v>1336</v>
      </c>
      <c r="B20" s="176">
        <v>46054</v>
      </c>
      <c r="C20" s="172" t="s">
        <v>104</v>
      </c>
      <c r="D20" s="172" t="s">
        <v>168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0.43</v>
      </c>
      <c r="N20" s="177"/>
      <c r="O20" s="177"/>
      <c r="P20" s="180">
        <v>752.5</v>
      </c>
    </row>
    <row r="21" spans="1:16" ht="19.5" hidden="1" customHeight="1">
      <c r="A21" s="172" t="s">
        <v>1336</v>
      </c>
      <c r="B21" s="176">
        <v>46054</v>
      </c>
      <c r="C21" s="172" t="s">
        <v>81</v>
      </c>
      <c r="D21" s="172" t="s">
        <v>82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0</v>
      </c>
      <c r="J21" s="176">
        <v>46052</v>
      </c>
      <c r="K21" s="172" t="s">
        <v>85</v>
      </c>
      <c r="L21" s="172" t="s">
        <v>85</v>
      </c>
      <c r="M21" s="179">
        <v>0</v>
      </c>
      <c r="N21" s="177"/>
      <c r="O21" s="177"/>
      <c r="P21" s="180">
        <v>11.85</v>
      </c>
    </row>
    <row r="22" spans="1:16" ht="19.5" hidden="1" customHeight="1">
      <c r="A22" s="172" t="s">
        <v>1357</v>
      </c>
      <c r="B22" s="176">
        <v>46054</v>
      </c>
      <c r="C22" s="172" t="s">
        <v>92</v>
      </c>
      <c r="D22" s="172" t="s">
        <v>24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1812</v>
      </c>
      <c r="J22" s="176">
        <v>46052</v>
      </c>
      <c r="K22" s="172" t="s">
        <v>93</v>
      </c>
      <c r="L22" s="172" t="s">
        <v>94</v>
      </c>
      <c r="M22" s="179">
        <v>0.43</v>
      </c>
      <c r="N22" s="177"/>
      <c r="O22" s="177">
        <v>44</v>
      </c>
      <c r="P22" s="180">
        <v>-149.88999999999999</v>
      </c>
    </row>
    <row r="23" spans="1:16" ht="19.5" hidden="1" customHeight="1">
      <c r="A23" s="172" t="s">
        <v>1357</v>
      </c>
      <c r="B23" s="176">
        <v>46054</v>
      </c>
      <c r="C23" s="172" t="s">
        <v>100</v>
      </c>
      <c r="D23" s="172" t="s">
        <v>101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628.44000000000005</v>
      </c>
    </row>
    <row r="24" spans="1:16" ht="19.5" hidden="1" customHeight="1">
      <c r="A24" s="172" t="s">
        <v>1357</v>
      </c>
      <c r="B24" s="176">
        <v>46054</v>
      </c>
      <c r="C24" s="172" t="s">
        <v>100</v>
      </c>
      <c r="D24" s="172" t="s">
        <v>102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6.28</v>
      </c>
    </row>
    <row r="25" spans="1:16" ht="19.5" hidden="1" customHeight="1">
      <c r="A25" s="172" t="s">
        <v>1357</v>
      </c>
      <c r="B25" s="176">
        <v>46054</v>
      </c>
      <c r="C25" s="172" t="s">
        <v>100</v>
      </c>
      <c r="D25" s="172" t="s">
        <v>103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1177.28</v>
      </c>
    </row>
    <row r="26" spans="1:16" ht="19.5" hidden="1" customHeight="1">
      <c r="A26" s="172" t="s">
        <v>1357</v>
      </c>
      <c r="B26" s="176">
        <v>46054</v>
      </c>
      <c r="C26" s="172" t="s">
        <v>104</v>
      </c>
      <c r="D26" s="172" t="s">
        <v>105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-779.16</v>
      </c>
    </row>
    <row r="27" spans="1:16" ht="19.5" hidden="1" customHeight="1">
      <c r="A27" s="172" t="s">
        <v>1357</v>
      </c>
      <c r="B27" s="176">
        <v>46054</v>
      </c>
      <c r="C27" s="172" t="s">
        <v>81</v>
      </c>
      <c r="D27" s="172" t="s">
        <v>95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-11.61</v>
      </c>
    </row>
    <row r="28" spans="1:16" ht="19.5" hidden="1" customHeight="1">
      <c r="A28" s="172" t="s">
        <v>1358</v>
      </c>
      <c r="B28" s="176">
        <v>46054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1750</v>
      </c>
      <c r="J28" s="176">
        <v>46051</v>
      </c>
      <c r="K28" s="172" t="s">
        <v>93</v>
      </c>
      <c r="L28" s="172" t="s">
        <v>94</v>
      </c>
      <c r="M28" s="179">
        <v>0.43</v>
      </c>
      <c r="N28" s="177"/>
      <c r="O28" s="177">
        <v>44</v>
      </c>
      <c r="P28" s="180">
        <v>-131.37</v>
      </c>
    </row>
    <row r="29" spans="1:16" ht="19.5" hidden="1" customHeight="1">
      <c r="A29" s="172" t="s">
        <v>1358</v>
      </c>
      <c r="B29" s="176">
        <v>46054</v>
      </c>
      <c r="C29" s="172" t="s">
        <v>100</v>
      </c>
      <c r="D29" s="172" t="s">
        <v>101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609.52</v>
      </c>
    </row>
    <row r="30" spans="1:16" ht="19.5" hidden="1" customHeight="1">
      <c r="A30" s="172" t="s">
        <v>1358</v>
      </c>
      <c r="B30" s="176">
        <v>46054</v>
      </c>
      <c r="C30" s="172" t="s">
        <v>100</v>
      </c>
      <c r="D30" s="172" t="s">
        <v>102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6.1</v>
      </c>
    </row>
    <row r="31" spans="1:16" ht="19.5" hidden="1" customHeight="1">
      <c r="A31" s="172" t="s">
        <v>1358</v>
      </c>
      <c r="B31" s="176">
        <v>46054</v>
      </c>
      <c r="C31" s="172" t="s">
        <v>100</v>
      </c>
      <c r="D31" s="172" t="s">
        <v>103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1134.3800000000001</v>
      </c>
    </row>
    <row r="32" spans="1:16" ht="19.5" hidden="1" customHeight="1">
      <c r="A32" s="172" t="s">
        <v>1358</v>
      </c>
      <c r="B32" s="176">
        <v>46054</v>
      </c>
      <c r="C32" s="172" t="s">
        <v>104</v>
      </c>
      <c r="D32" s="172" t="s">
        <v>105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-752.5</v>
      </c>
    </row>
    <row r="33" spans="1:16" ht="19.5" hidden="1" customHeight="1">
      <c r="A33" s="172" t="s">
        <v>1358</v>
      </c>
      <c r="B33" s="176">
        <v>46054</v>
      </c>
      <c r="C33" s="172" t="s">
        <v>81</v>
      </c>
      <c r="D33" s="172" t="s">
        <v>95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-23.21</v>
      </c>
    </row>
    <row r="34" spans="1:16" ht="19.5" hidden="1" customHeight="1">
      <c r="A34" s="172" t="s">
        <v>1359</v>
      </c>
      <c r="B34" s="176">
        <v>46054</v>
      </c>
      <c r="C34" s="172" t="s">
        <v>92</v>
      </c>
      <c r="D34" s="172" t="s">
        <v>24</v>
      </c>
      <c r="E34" s="172" t="s">
        <v>57</v>
      </c>
      <c r="F34" s="172" t="s">
        <v>1263</v>
      </c>
      <c r="G34" s="172" t="s">
        <v>84</v>
      </c>
      <c r="H34" s="177">
        <v>1</v>
      </c>
      <c r="I34" s="178">
        <v>2000</v>
      </c>
      <c r="J34" s="176">
        <v>46052</v>
      </c>
      <c r="K34" s="172" t="s">
        <v>93</v>
      </c>
      <c r="L34" s="172" t="s">
        <v>94</v>
      </c>
      <c r="M34" s="179">
        <v>0.43</v>
      </c>
      <c r="N34" s="177"/>
      <c r="O34" s="177">
        <v>44</v>
      </c>
      <c r="P34" s="180">
        <v>-155.81</v>
      </c>
    </row>
    <row r="35" spans="1:16" ht="19.5" hidden="1" customHeight="1">
      <c r="A35" s="172" t="s">
        <v>1359</v>
      </c>
      <c r="B35" s="176">
        <v>46054</v>
      </c>
      <c r="C35" s="172" t="s">
        <v>100</v>
      </c>
      <c r="D35" s="172" t="s">
        <v>101</v>
      </c>
      <c r="E35" s="172" t="s">
        <v>57</v>
      </c>
      <c r="F35" s="172" t="s">
        <v>1263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1169.52</v>
      </c>
    </row>
    <row r="36" spans="1:16" ht="19.5" hidden="1" customHeight="1">
      <c r="A36" s="172" t="s">
        <v>1359</v>
      </c>
      <c r="B36" s="176">
        <v>46054</v>
      </c>
      <c r="C36" s="172" t="s">
        <v>100</v>
      </c>
      <c r="D36" s="172" t="s">
        <v>102</v>
      </c>
      <c r="E36" s="172" t="s">
        <v>57</v>
      </c>
      <c r="F36" s="172" t="s">
        <v>1263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11.7</v>
      </c>
    </row>
    <row r="37" spans="1:16" ht="19.5" hidden="1" customHeight="1">
      <c r="A37" s="172" t="s">
        <v>1359</v>
      </c>
      <c r="B37" s="176">
        <v>46054</v>
      </c>
      <c r="C37" s="172" t="s">
        <v>100</v>
      </c>
      <c r="D37" s="172" t="s">
        <v>103</v>
      </c>
      <c r="E37" s="172" t="s">
        <v>57</v>
      </c>
      <c r="F37" s="172" t="s">
        <v>1263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818.78</v>
      </c>
    </row>
    <row r="38" spans="1:16" ht="19.5" hidden="1" customHeight="1">
      <c r="A38" s="172" t="s">
        <v>1359</v>
      </c>
      <c r="B38" s="176">
        <v>46054</v>
      </c>
      <c r="C38" s="172" t="s">
        <v>104</v>
      </c>
      <c r="D38" s="172" t="s">
        <v>105</v>
      </c>
      <c r="E38" s="172" t="s">
        <v>57</v>
      </c>
      <c r="F38" s="172" t="s">
        <v>1263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-860</v>
      </c>
    </row>
    <row r="39" spans="1:16" ht="19.5" hidden="1" customHeight="1">
      <c r="A39" s="172" t="s">
        <v>1357</v>
      </c>
      <c r="B39" s="176">
        <v>46054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46052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-11.94</v>
      </c>
    </row>
    <row r="40" spans="1:16" ht="19.5" hidden="1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42</v>
      </c>
      <c r="F40" s="172" t="s">
        <v>89</v>
      </c>
      <c r="G40" s="172" t="s">
        <v>84</v>
      </c>
      <c r="H40" s="177">
        <v>1</v>
      </c>
      <c r="I40" s="178">
        <v>0</v>
      </c>
      <c r="J40" s="176">
        <v>46054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-11.64</v>
      </c>
    </row>
    <row r="41" spans="1:16" ht="19.5" hidden="1" customHeight="1">
      <c r="A41" s="172" t="s">
        <v>1361</v>
      </c>
      <c r="B41" s="176">
        <v>46054</v>
      </c>
      <c r="C41" s="172" t="s">
        <v>92</v>
      </c>
      <c r="D41" s="172" t="s">
        <v>24</v>
      </c>
      <c r="E41" s="172" t="s">
        <v>39</v>
      </c>
      <c r="F41" s="172" t="s">
        <v>117</v>
      </c>
      <c r="G41" s="172" t="s">
        <v>84</v>
      </c>
      <c r="H41" s="177">
        <v>1</v>
      </c>
      <c r="I41" s="178">
        <v>1750</v>
      </c>
      <c r="J41" s="176">
        <v>46047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-119.28</v>
      </c>
    </row>
    <row r="42" spans="1:16" ht="19.5" hidden="1" customHeight="1">
      <c r="A42" s="172" t="s">
        <v>1361</v>
      </c>
      <c r="B42" s="176">
        <v>46054</v>
      </c>
      <c r="C42" s="172" t="s">
        <v>100</v>
      </c>
      <c r="D42" s="172" t="s">
        <v>101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684.76</v>
      </c>
    </row>
    <row r="43" spans="1:16" ht="19.5" hidden="1" customHeight="1">
      <c r="A43" s="172" t="s">
        <v>1361</v>
      </c>
      <c r="B43" s="176">
        <v>46054</v>
      </c>
      <c r="C43" s="172" t="s">
        <v>100</v>
      </c>
      <c r="D43" s="172" t="s">
        <v>102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6.85</v>
      </c>
    </row>
    <row r="44" spans="1:16" ht="19.5" hidden="1" customHeight="1">
      <c r="A44" s="172" t="s">
        <v>1361</v>
      </c>
      <c r="B44" s="176">
        <v>46054</v>
      </c>
      <c r="C44" s="172" t="s">
        <v>100</v>
      </c>
      <c r="D44" s="172" t="s">
        <v>103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1058.3900000000001</v>
      </c>
    </row>
    <row r="45" spans="1:16" ht="19.5" hidden="1" customHeight="1">
      <c r="A45" s="172" t="s">
        <v>1361</v>
      </c>
      <c r="B45" s="176">
        <v>46054</v>
      </c>
      <c r="C45" s="172" t="s">
        <v>104</v>
      </c>
      <c r="D45" s="172" t="s">
        <v>105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-752.5</v>
      </c>
    </row>
    <row r="46" spans="1:16" ht="19.5" hidden="1" customHeight="1">
      <c r="A46" s="172" t="s">
        <v>1361</v>
      </c>
      <c r="B46" s="176">
        <v>46054</v>
      </c>
      <c r="C46" s="172" t="s">
        <v>81</v>
      </c>
      <c r="D46" s="172" t="s">
        <v>95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-11.92</v>
      </c>
    </row>
    <row r="47" spans="1:16" ht="19.5" hidden="1" customHeight="1">
      <c r="A47" s="172" t="s">
        <v>1362</v>
      </c>
      <c r="B47" s="176">
        <v>46054</v>
      </c>
      <c r="C47" s="172" t="s">
        <v>92</v>
      </c>
      <c r="D47" s="172" t="s">
        <v>24</v>
      </c>
      <c r="E47" s="172" t="s">
        <v>53</v>
      </c>
      <c r="F47" s="172" t="s">
        <v>120</v>
      </c>
      <c r="G47" s="172" t="s">
        <v>84</v>
      </c>
      <c r="H47" s="177">
        <v>1</v>
      </c>
      <c r="I47" s="178">
        <v>0</v>
      </c>
      <c r="J47" s="176">
        <v>46035</v>
      </c>
      <c r="K47" s="172" t="s">
        <v>93</v>
      </c>
      <c r="L47" s="172" t="s">
        <v>94</v>
      </c>
      <c r="M47" s="179">
        <v>0</v>
      </c>
      <c r="N47" s="177"/>
      <c r="O47" s="177">
        <v>45</v>
      </c>
      <c r="P47" s="180">
        <v>-56</v>
      </c>
    </row>
    <row r="48" spans="1:16" ht="19.5" hidden="1" customHeight="1">
      <c r="A48" s="172" t="s">
        <v>1362</v>
      </c>
      <c r="B48" s="176">
        <v>46054</v>
      </c>
      <c r="C48" s="172" t="s">
        <v>81</v>
      </c>
      <c r="D48" s="172" t="s">
        <v>95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/>
      <c r="P48" s="180">
        <v>-10.23</v>
      </c>
    </row>
    <row r="49" spans="1:16" ht="19.5" hidden="1" customHeight="1">
      <c r="A49" s="172" t="s">
        <v>1362</v>
      </c>
      <c r="B49" s="176">
        <v>46054</v>
      </c>
      <c r="C49" s="172" t="s">
        <v>92</v>
      </c>
      <c r="D49" s="172" t="s">
        <v>96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0</v>
      </c>
    </row>
    <row r="50" spans="1:16" ht="19.5" hidden="1" customHeight="1">
      <c r="A50" s="172" t="s">
        <v>1362</v>
      </c>
      <c r="B50" s="176">
        <v>46054</v>
      </c>
      <c r="C50" s="172" t="s">
        <v>92</v>
      </c>
      <c r="D50" s="172" t="s">
        <v>97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-56</v>
      </c>
    </row>
    <row r="51" spans="1:16" ht="19.5" hidden="1" customHeight="1">
      <c r="A51" s="172" t="s">
        <v>1362</v>
      </c>
      <c r="B51" s="176">
        <v>46054</v>
      </c>
      <c r="C51" s="172" t="s">
        <v>81</v>
      </c>
      <c r="D51" s="172" t="s">
        <v>98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-15</v>
      </c>
    </row>
    <row r="52" spans="1:16" ht="19.5" hidden="1" customHeight="1">
      <c r="A52" s="172" t="s">
        <v>1363</v>
      </c>
      <c r="B52" s="176">
        <v>46054</v>
      </c>
      <c r="C52" s="172" t="s">
        <v>92</v>
      </c>
      <c r="D52" s="172" t="s">
        <v>24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1800</v>
      </c>
      <c r="J52" s="176">
        <v>46048</v>
      </c>
      <c r="K52" s="172" t="s">
        <v>93</v>
      </c>
      <c r="L52" s="172" t="s">
        <v>94</v>
      </c>
      <c r="M52" s="179">
        <v>0.43</v>
      </c>
      <c r="N52" s="177"/>
      <c r="O52" s="177">
        <v>44</v>
      </c>
      <c r="P52" s="180">
        <v>-147.97999999999999</v>
      </c>
    </row>
    <row r="53" spans="1:16" ht="19.5" hidden="1" customHeight="1">
      <c r="A53" s="172" t="s">
        <v>1363</v>
      </c>
      <c r="B53" s="176">
        <v>46054</v>
      </c>
      <c r="C53" s="172" t="s">
        <v>100</v>
      </c>
      <c r="D53" s="172" t="s">
        <v>101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742.86</v>
      </c>
    </row>
    <row r="54" spans="1:16" ht="19.5" hidden="1" customHeight="1">
      <c r="A54" s="172" t="s">
        <v>1363</v>
      </c>
      <c r="B54" s="176">
        <v>46054</v>
      </c>
      <c r="C54" s="172" t="s">
        <v>100</v>
      </c>
      <c r="D54" s="172" t="s">
        <v>102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hidden="1" customHeight="1">
      <c r="A55" s="172" t="s">
        <v>1363</v>
      </c>
      <c r="B55" s="176">
        <v>46054</v>
      </c>
      <c r="C55" s="172" t="s">
        <v>100</v>
      </c>
      <c r="D55" s="172" t="s">
        <v>103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1057.1400000000001</v>
      </c>
    </row>
    <row r="56" spans="1:16" ht="19.5" hidden="1" customHeight="1">
      <c r="A56" s="172" t="s">
        <v>1363</v>
      </c>
      <c r="B56" s="176">
        <v>46054</v>
      </c>
      <c r="C56" s="172" t="s">
        <v>104</v>
      </c>
      <c r="D56" s="172" t="s">
        <v>105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0.43</v>
      </c>
      <c r="N56" s="177"/>
      <c r="O56" s="177"/>
      <c r="P56" s="180">
        <v>-774</v>
      </c>
    </row>
    <row r="57" spans="1:16" ht="19.5" hidden="1" customHeight="1">
      <c r="A57" s="172" t="s">
        <v>1363</v>
      </c>
      <c r="B57" s="176">
        <v>46054</v>
      </c>
      <c r="C57" s="172" t="s">
        <v>81</v>
      </c>
      <c r="D57" s="172" t="s">
        <v>95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-11.2</v>
      </c>
    </row>
    <row r="58" spans="1:16" ht="19.5" hidden="1" customHeight="1">
      <c r="A58" s="172" t="s">
        <v>1361</v>
      </c>
      <c r="B58" s="176">
        <v>46054</v>
      </c>
      <c r="C58" s="172" t="s">
        <v>81</v>
      </c>
      <c r="D58" s="172" t="s">
        <v>82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46047</v>
      </c>
      <c r="K58" s="172" t="s">
        <v>85</v>
      </c>
      <c r="L58" s="172" t="s">
        <v>85</v>
      </c>
      <c r="M58" s="179">
        <v>0</v>
      </c>
      <c r="N58" s="177"/>
      <c r="O58" s="177"/>
      <c r="P58" s="180">
        <v>-13.01</v>
      </c>
    </row>
    <row r="59" spans="1:16" ht="19.5" hidden="1" customHeight="1">
      <c r="A59" s="172" t="s">
        <v>1364</v>
      </c>
      <c r="B59" s="176">
        <v>46054</v>
      </c>
      <c r="C59" s="172" t="s">
        <v>92</v>
      </c>
      <c r="D59" s="172" t="s">
        <v>24</v>
      </c>
      <c r="E59" s="172" t="s">
        <v>43</v>
      </c>
      <c r="F59" s="172" t="s">
        <v>125</v>
      </c>
      <c r="G59" s="172" t="s">
        <v>84</v>
      </c>
      <c r="H59" s="177">
        <v>1</v>
      </c>
      <c r="I59" s="178">
        <v>1750</v>
      </c>
      <c r="J59" s="176">
        <v>46051</v>
      </c>
      <c r="K59" s="172" t="s">
        <v>93</v>
      </c>
      <c r="L59" s="172" t="s">
        <v>94</v>
      </c>
      <c r="M59" s="179">
        <v>0.43</v>
      </c>
      <c r="N59" s="177"/>
      <c r="O59" s="177">
        <v>44</v>
      </c>
      <c r="P59" s="180">
        <v>-131.37</v>
      </c>
    </row>
    <row r="60" spans="1:16" ht="19.5" hidden="1" customHeight="1">
      <c r="A60" s="172" t="s">
        <v>1364</v>
      </c>
      <c r="B60" s="176">
        <v>46054</v>
      </c>
      <c r="C60" s="172" t="s">
        <v>100</v>
      </c>
      <c r="D60" s="172" t="s">
        <v>101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608.94000000000005</v>
      </c>
    </row>
    <row r="61" spans="1:16" ht="19.5" hidden="1" customHeight="1">
      <c r="A61" s="172" t="s">
        <v>1364</v>
      </c>
      <c r="B61" s="176">
        <v>46054</v>
      </c>
      <c r="C61" s="172" t="s">
        <v>100</v>
      </c>
      <c r="D61" s="172" t="s">
        <v>102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6.09</v>
      </c>
    </row>
    <row r="62" spans="1:16" ht="19.5" hidden="1" customHeight="1">
      <c r="A62" s="172" t="s">
        <v>1364</v>
      </c>
      <c r="B62" s="176">
        <v>46054</v>
      </c>
      <c r="C62" s="172" t="s">
        <v>100</v>
      </c>
      <c r="D62" s="172" t="s">
        <v>103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1134.97</v>
      </c>
    </row>
    <row r="63" spans="1:16" ht="19.5" hidden="1" customHeight="1">
      <c r="A63" s="172" t="s">
        <v>1364</v>
      </c>
      <c r="B63" s="176">
        <v>46054</v>
      </c>
      <c r="C63" s="172" t="s">
        <v>104</v>
      </c>
      <c r="D63" s="172" t="s">
        <v>105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0.43</v>
      </c>
      <c r="N63" s="177"/>
      <c r="O63" s="177"/>
      <c r="P63" s="180">
        <v>-752.5</v>
      </c>
    </row>
    <row r="64" spans="1:16" ht="19.5" hidden="1" customHeight="1">
      <c r="A64" s="172" t="s">
        <v>1364</v>
      </c>
      <c r="B64" s="176">
        <v>46054</v>
      </c>
      <c r="C64" s="172" t="s">
        <v>81</v>
      </c>
      <c r="D64" s="172" t="s">
        <v>95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-10.31</v>
      </c>
    </row>
    <row r="65" spans="1:16" ht="19.5" hidden="1" customHeight="1">
      <c r="A65" s="172" t="s">
        <v>1365</v>
      </c>
      <c r="B65" s="176">
        <v>46054</v>
      </c>
      <c r="C65" s="172" t="s">
        <v>92</v>
      </c>
      <c r="D65" s="172" t="s">
        <v>24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1812</v>
      </c>
      <c r="J65" s="176">
        <v>46048</v>
      </c>
      <c r="K65" s="172" t="s">
        <v>93</v>
      </c>
      <c r="L65" s="172" t="s">
        <v>94</v>
      </c>
      <c r="M65" s="179">
        <v>0.43</v>
      </c>
      <c r="N65" s="177"/>
      <c r="O65" s="177">
        <v>44</v>
      </c>
      <c r="P65" s="180">
        <v>-148.36000000000001</v>
      </c>
    </row>
    <row r="66" spans="1:16" ht="19.5" hidden="1" customHeight="1">
      <c r="A66" s="172" t="s">
        <v>1365</v>
      </c>
      <c r="B66" s="176">
        <v>46054</v>
      </c>
      <c r="C66" s="172" t="s">
        <v>100</v>
      </c>
      <c r="D66" s="172" t="s">
        <v>101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664.45</v>
      </c>
    </row>
    <row r="67" spans="1:16" ht="19.5" hidden="1" customHeight="1">
      <c r="A67" s="172" t="s">
        <v>1365</v>
      </c>
      <c r="B67" s="176">
        <v>46054</v>
      </c>
      <c r="C67" s="172" t="s">
        <v>100</v>
      </c>
      <c r="D67" s="172" t="s">
        <v>102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6.64</v>
      </c>
    </row>
    <row r="68" spans="1:16" ht="19.5" hidden="1" customHeight="1">
      <c r="A68" s="172" t="s">
        <v>1365</v>
      </c>
      <c r="B68" s="176">
        <v>46054</v>
      </c>
      <c r="C68" s="172" t="s">
        <v>100</v>
      </c>
      <c r="D68" s="172" t="s">
        <v>103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1140.9100000000001</v>
      </c>
    </row>
    <row r="69" spans="1:16" ht="19.5" hidden="1" customHeight="1">
      <c r="A69" s="172" t="s">
        <v>1365</v>
      </c>
      <c r="B69" s="176">
        <v>46054</v>
      </c>
      <c r="C69" s="172" t="s">
        <v>104</v>
      </c>
      <c r="D69" s="172" t="s">
        <v>105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0.43</v>
      </c>
      <c r="N69" s="177"/>
      <c r="O69" s="177"/>
      <c r="P69" s="180">
        <v>-779.16</v>
      </c>
    </row>
    <row r="70" spans="1:16" ht="19.5" hidden="1" customHeight="1">
      <c r="A70" s="172" t="s">
        <v>1365</v>
      </c>
      <c r="B70" s="176">
        <v>46054</v>
      </c>
      <c r="C70" s="172" t="s">
        <v>81</v>
      </c>
      <c r="D70" s="172" t="s">
        <v>95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-12.17</v>
      </c>
    </row>
    <row r="71" spans="1:16" ht="19.5" hidden="1" customHeight="1">
      <c r="A71" s="172" t="s">
        <v>1364</v>
      </c>
      <c r="B71" s="176">
        <v>46054</v>
      </c>
      <c r="C71" s="172" t="s">
        <v>81</v>
      </c>
      <c r="D71" s="172" t="s">
        <v>82</v>
      </c>
      <c r="E71" s="172" t="s">
        <v>43</v>
      </c>
      <c r="F71" s="172" t="s">
        <v>125</v>
      </c>
      <c r="G71" s="172" t="s">
        <v>84</v>
      </c>
      <c r="H71" s="177">
        <v>1</v>
      </c>
      <c r="I71" s="178">
        <v>0</v>
      </c>
      <c r="J71" s="176">
        <v>46051</v>
      </c>
      <c r="K71" s="172" t="s">
        <v>85</v>
      </c>
      <c r="L71" s="172" t="s">
        <v>85</v>
      </c>
      <c r="M71" s="179">
        <v>0</v>
      </c>
      <c r="N71" s="177"/>
      <c r="O71" s="177"/>
      <c r="P71" s="180">
        <v>-11.57</v>
      </c>
    </row>
    <row r="72" spans="1:16" ht="19.5" hidden="1" customHeight="1">
      <c r="A72" s="172" t="s">
        <v>1366</v>
      </c>
      <c r="B72" s="176">
        <v>46054</v>
      </c>
      <c r="C72" s="172" t="s">
        <v>81</v>
      </c>
      <c r="D72" s="172" t="s">
        <v>82</v>
      </c>
      <c r="E72" s="172" t="s">
        <v>53</v>
      </c>
      <c r="F72" s="172" t="s">
        <v>120</v>
      </c>
      <c r="G72" s="172" t="s">
        <v>84</v>
      </c>
      <c r="H72" s="177">
        <v>1</v>
      </c>
      <c r="I72" s="178">
        <v>0</v>
      </c>
      <c r="J72" s="176">
        <v>46054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-12</v>
      </c>
    </row>
    <row r="73" spans="1:16" ht="19.5" hidden="1" customHeight="1">
      <c r="A73" s="172" t="s">
        <v>1365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46048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-12.62</v>
      </c>
    </row>
    <row r="74" spans="1:16" ht="19.5" hidden="1" customHeight="1">
      <c r="A74" s="172" t="s">
        <v>1367</v>
      </c>
      <c r="B74" s="176">
        <v>46054</v>
      </c>
      <c r="C74" s="172" t="s">
        <v>92</v>
      </c>
      <c r="D74" s="172" t="s">
        <v>24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1812</v>
      </c>
      <c r="J74" s="176">
        <v>46050</v>
      </c>
      <c r="K74" s="172" t="s">
        <v>93</v>
      </c>
      <c r="L74" s="172" t="s">
        <v>94</v>
      </c>
      <c r="M74" s="179">
        <v>0.43</v>
      </c>
      <c r="N74" s="177"/>
      <c r="O74" s="177">
        <v>44</v>
      </c>
      <c r="P74" s="180">
        <v>-148.36000000000001</v>
      </c>
    </row>
    <row r="75" spans="1:16" ht="19.5" hidden="1" customHeight="1">
      <c r="A75" s="172" t="s">
        <v>1367</v>
      </c>
      <c r="B75" s="176">
        <v>46054</v>
      </c>
      <c r="C75" s="172" t="s">
        <v>100</v>
      </c>
      <c r="D75" s="172" t="s">
        <v>101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631.42999999999995</v>
      </c>
    </row>
    <row r="76" spans="1:16" ht="19.5" hidden="1" customHeight="1">
      <c r="A76" s="172" t="s">
        <v>1367</v>
      </c>
      <c r="B76" s="176">
        <v>46054</v>
      </c>
      <c r="C76" s="172" t="s">
        <v>100</v>
      </c>
      <c r="D76" s="172" t="s">
        <v>102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6.31</v>
      </c>
    </row>
    <row r="77" spans="1:16" ht="19.5" hidden="1" customHeight="1">
      <c r="A77" s="172" t="s">
        <v>1367</v>
      </c>
      <c r="B77" s="176">
        <v>46054</v>
      </c>
      <c r="C77" s="172" t="s">
        <v>100</v>
      </c>
      <c r="D77" s="172" t="s">
        <v>103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1174.26</v>
      </c>
    </row>
    <row r="78" spans="1:16" ht="19.5" hidden="1" customHeight="1">
      <c r="A78" s="172" t="s">
        <v>1367</v>
      </c>
      <c r="B78" s="176">
        <v>46054</v>
      </c>
      <c r="C78" s="172" t="s">
        <v>104</v>
      </c>
      <c r="D78" s="172" t="s">
        <v>105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-779.16</v>
      </c>
    </row>
    <row r="79" spans="1:16" ht="19.5" hidden="1" customHeight="1">
      <c r="A79" s="172" t="s">
        <v>1367</v>
      </c>
      <c r="B79" s="176">
        <v>46054</v>
      </c>
      <c r="C79" s="172" t="s">
        <v>81</v>
      </c>
      <c r="D79" s="172" t="s">
        <v>95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-22.16</v>
      </c>
    </row>
    <row r="80" spans="1:16" ht="19.5" hidden="1" customHeight="1">
      <c r="A80" s="172" t="s">
        <v>1368</v>
      </c>
      <c r="B80" s="176">
        <v>46054</v>
      </c>
      <c r="C80" s="172" t="s">
        <v>92</v>
      </c>
      <c r="D80" s="172" t="s">
        <v>24</v>
      </c>
      <c r="E80" s="172" t="s">
        <v>52</v>
      </c>
      <c r="F80" s="172" t="s">
        <v>90</v>
      </c>
      <c r="G80" s="172" t="s">
        <v>84</v>
      </c>
      <c r="H80" s="177">
        <v>1</v>
      </c>
      <c r="I80" s="178">
        <v>1800</v>
      </c>
      <c r="J80" s="176">
        <v>46053</v>
      </c>
      <c r="K80" s="172" t="s">
        <v>93</v>
      </c>
      <c r="L80" s="172" t="s">
        <v>94</v>
      </c>
      <c r="M80" s="179">
        <v>0.43</v>
      </c>
      <c r="N80" s="177"/>
      <c r="O80" s="177">
        <v>44</v>
      </c>
      <c r="P80" s="180">
        <v>-147.97999999999999</v>
      </c>
    </row>
    <row r="81" spans="1:16" ht="19.5" hidden="1" customHeight="1">
      <c r="A81" s="172" t="s">
        <v>1368</v>
      </c>
      <c r="B81" s="176">
        <v>46054</v>
      </c>
      <c r="C81" s="172" t="s">
        <v>100</v>
      </c>
      <c r="D81" s="172" t="s">
        <v>101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627.62</v>
      </c>
    </row>
    <row r="82" spans="1:16" ht="19.5" hidden="1" customHeight="1">
      <c r="A82" s="172" t="s">
        <v>1368</v>
      </c>
      <c r="B82" s="176">
        <v>46054</v>
      </c>
      <c r="C82" s="172" t="s">
        <v>100</v>
      </c>
      <c r="D82" s="172" t="s">
        <v>102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6.28</v>
      </c>
    </row>
    <row r="83" spans="1:16" ht="19.5" hidden="1" customHeight="1">
      <c r="A83" s="172" t="s">
        <v>1368</v>
      </c>
      <c r="B83" s="176">
        <v>46054</v>
      </c>
      <c r="C83" s="172" t="s">
        <v>100</v>
      </c>
      <c r="D83" s="172" t="s">
        <v>103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1166.0999999999999</v>
      </c>
    </row>
    <row r="84" spans="1:16" ht="19.5" hidden="1" customHeight="1">
      <c r="A84" s="172" t="s">
        <v>1368</v>
      </c>
      <c r="B84" s="176">
        <v>46054</v>
      </c>
      <c r="C84" s="172" t="s">
        <v>104</v>
      </c>
      <c r="D84" s="172" t="s">
        <v>105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-774</v>
      </c>
    </row>
    <row r="85" spans="1:16" ht="19.5" hidden="1" customHeight="1">
      <c r="A85" s="172" t="s">
        <v>1368</v>
      </c>
      <c r="B85" s="176">
        <v>46054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-9.4600000000000009</v>
      </c>
    </row>
    <row r="86" spans="1:16" ht="19.5" hidden="1" customHeight="1">
      <c r="A86" s="172" t="s">
        <v>1369</v>
      </c>
      <c r="B86" s="176">
        <v>46054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46054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-4.59</v>
      </c>
    </row>
    <row r="87" spans="1:16" ht="19.5" hidden="1" customHeight="1">
      <c r="A87" s="172" t="s">
        <v>1370</v>
      </c>
      <c r="B87" s="176">
        <v>46054</v>
      </c>
      <c r="C87" s="172" t="s">
        <v>92</v>
      </c>
      <c r="D87" s="172" t="s">
        <v>24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46047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hidden="1" customHeight="1">
      <c r="A88" s="172" t="s">
        <v>1370</v>
      </c>
      <c r="B88" s="176">
        <v>46054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-8.57</v>
      </c>
    </row>
    <row r="89" spans="1:16" ht="19.5" hidden="1" customHeight="1">
      <c r="A89" s="172" t="s">
        <v>1371</v>
      </c>
      <c r="B89" s="176">
        <v>46054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46049</v>
      </c>
      <c r="K89" s="172" t="s">
        <v>93</v>
      </c>
      <c r="L89" s="172" t="s">
        <v>94</v>
      </c>
      <c r="M89" s="179">
        <v>0</v>
      </c>
      <c r="N89" s="177"/>
      <c r="O89" s="177">
        <v>45</v>
      </c>
      <c r="P89" s="180">
        <v>-56.94</v>
      </c>
    </row>
    <row r="90" spans="1:16" ht="19.5" hidden="1" customHeight="1">
      <c r="A90" s="172" t="s">
        <v>1371</v>
      </c>
      <c r="B90" s="176">
        <v>46054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-15.72</v>
      </c>
    </row>
    <row r="91" spans="1:16" ht="19.5" hidden="1" customHeight="1">
      <c r="A91" s="172" t="s">
        <v>1370</v>
      </c>
      <c r="B91" s="176">
        <v>46054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46047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hidden="1" customHeight="1">
      <c r="A92" s="172" t="s">
        <v>1370</v>
      </c>
      <c r="B92" s="176">
        <v>46054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hidden="1" customHeight="1">
      <c r="A93" s="172" t="s">
        <v>1370</v>
      </c>
      <c r="B93" s="176">
        <v>46054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hidden="1" customHeight="1">
      <c r="A94" s="172" t="s">
        <v>1371</v>
      </c>
      <c r="B94" s="176">
        <v>46054</v>
      </c>
      <c r="C94" s="172" t="s">
        <v>92</v>
      </c>
      <c r="D94" s="172" t="s">
        <v>96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46049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0</v>
      </c>
    </row>
    <row r="95" spans="1:16" ht="19.5" hidden="1" customHeight="1">
      <c r="A95" s="172" t="s">
        <v>1371</v>
      </c>
      <c r="B95" s="176">
        <v>46054</v>
      </c>
      <c r="C95" s="172" t="s">
        <v>92</v>
      </c>
      <c r="D95" s="172" t="s">
        <v>97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-56.94</v>
      </c>
    </row>
    <row r="96" spans="1:16" ht="19.5" hidden="1" customHeight="1">
      <c r="A96" s="172" t="s">
        <v>1372</v>
      </c>
      <c r="B96" s="176">
        <v>46054</v>
      </c>
      <c r="C96" s="172" t="s">
        <v>92</v>
      </c>
      <c r="D96" s="172" t="s">
        <v>24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1712</v>
      </c>
      <c r="J96" s="176">
        <v>46051</v>
      </c>
      <c r="K96" s="172" t="s">
        <v>93</v>
      </c>
      <c r="L96" s="172" t="s">
        <v>94</v>
      </c>
      <c r="M96" s="179">
        <v>0.43</v>
      </c>
      <c r="N96" s="177"/>
      <c r="O96" s="177">
        <v>44</v>
      </c>
      <c r="P96" s="180">
        <v>-146.74</v>
      </c>
    </row>
    <row r="97" spans="1:16" ht="19.5" hidden="1" customHeight="1">
      <c r="A97" s="172" t="s">
        <v>1372</v>
      </c>
      <c r="B97" s="176">
        <v>46054</v>
      </c>
      <c r="C97" s="172" t="s">
        <v>100</v>
      </c>
      <c r="D97" s="172" t="s">
        <v>101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595.62</v>
      </c>
    </row>
    <row r="98" spans="1:16" ht="19.5" hidden="1" customHeight="1">
      <c r="A98" s="172" t="s">
        <v>1372</v>
      </c>
      <c r="B98" s="176">
        <v>46054</v>
      </c>
      <c r="C98" s="172" t="s">
        <v>100</v>
      </c>
      <c r="D98" s="172" t="s">
        <v>102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5.96</v>
      </c>
    </row>
    <row r="99" spans="1:16" ht="19.5" hidden="1" customHeight="1">
      <c r="A99" s="172" t="s">
        <v>1372</v>
      </c>
      <c r="B99" s="176">
        <v>46054</v>
      </c>
      <c r="C99" s="172" t="s">
        <v>100</v>
      </c>
      <c r="D99" s="172" t="s">
        <v>103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1110.42</v>
      </c>
    </row>
    <row r="100" spans="1:16" ht="19.5" hidden="1" customHeight="1">
      <c r="A100" s="172" t="s">
        <v>1372</v>
      </c>
      <c r="B100" s="176">
        <v>46054</v>
      </c>
      <c r="C100" s="172" t="s">
        <v>104</v>
      </c>
      <c r="D100" s="172" t="s">
        <v>105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0.43</v>
      </c>
      <c r="N100" s="177"/>
      <c r="O100" s="177"/>
      <c r="P100" s="180">
        <v>-736.16</v>
      </c>
    </row>
    <row r="101" spans="1:16" ht="19.5" hidden="1" customHeight="1">
      <c r="A101" s="172" t="s">
        <v>1372</v>
      </c>
      <c r="B101" s="176">
        <v>46054</v>
      </c>
      <c r="C101" s="172" t="s">
        <v>81</v>
      </c>
      <c r="D101" s="172" t="s">
        <v>95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-12.13</v>
      </c>
    </row>
    <row r="102" spans="1:16" ht="19.5" hidden="1" customHeight="1">
      <c r="A102" s="172" t="s">
        <v>1373</v>
      </c>
      <c r="B102" s="176">
        <v>46054</v>
      </c>
      <c r="C102" s="172" t="s">
        <v>92</v>
      </c>
      <c r="D102" s="172" t="s">
        <v>24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1800</v>
      </c>
      <c r="J102" s="176">
        <v>46045</v>
      </c>
      <c r="K102" s="172" t="s">
        <v>93</v>
      </c>
      <c r="L102" s="172" t="s">
        <v>94</v>
      </c>
      <c r="M102" s="179">
        <v>0.43</v>
      </c>
      <c r="N102" s="177"/>
      <c r="O102" s="177">
        <v>40</v>
      </c>
      <c r="P102" s="180">
        <v>-131.88</v>
      </c>
    </row>
    <row r="103" spans="1:16" ht="19.5" hidden="1" customHeight="1">
      <c r="A103" s="172" t="s">
        <v>1373</v>
      </c>
      <c r="B103" s="176">
        <v>46054</v>
      </c>
      <c r="C103" s="172" t="s">
        <v>100</v>
      </c>
      <c r="D103" s="172" t="s">
        <v>101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628.57000000000005</v>
      </c>
    </row>
    <row r="104" spans="1:16" ht="19.5" hidden="1" customHeight="1">
      <c r="A104" s="172" t="s">
        <v>1373</v>
      </c>
      <c r="B104" s="176">
        <v>46054</v>
      </c>
      <c r="C104" s="172" t="s">
        <v>100</v>
      </c>
      <c r="D104" s="172" t="s">
        <v>102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6.29</v>
      </c>
    </row>
    <row r="105" spans="1:16" ht="19.5" hidden="1" customHeight="1">
      <c r="A105" s="172" t="s">
        <v>1373</v>
      </c>
      <c r="B105" s="176">
        <v>46054</v>
      </c>
      <c r="C105" s="172" t="s">
        <v>100</v>
      </c>
      <c r="D105" s="172" t="s">
        <v>103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1165.1400000000001</v>
      </c>
    </row>
    <row r="106" spans="1:16" ht="19.5" hidden="1" customHeight="1">
      <c r="A106" s="172" t="s">
        <v>1373</v>
      </c>
      <c r="B106" s="176">
        <v>46054</v>
      </c>
      <c r="C106" s="172" t="s">
        <v>104</v>
      </c>
      <c r="D106" s="172" t="s">
        <v>105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0.43</v>
      </c>
      <c r="N106" s="177"/>
      <c r="O106" s="177"/>
      <c r="P106" s="180">
        <v>-774</v>
      </c>
    </row>
    <row r="107" spans="1:16" ht="19.5" hidden="1" customHeight="1">
      <c r="A107" s="172" t="s">
        <v>1373</v>
      </c>
      <c r="B107" s="176">
        <v>46054</v>
      </c>
      <c r="C107" s="172" t="s">
        <v>81</v>
      </c>
      <c r="D107" s="172" t="s">
        <v>95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-7.33</v>
      </c>
    </row>
    <row r="108" spans="1:16" ht="19.5" hidden="1" customHeight="1">
      <c r="A108" s="172" t="s">
        <v>1373</v>
      </c>
      <c r="B108" s="176">
        <v>46054</v>
      </c>
      <c r="C108" s="172" t="s">
        <v>81</v>
      </c>
      <c r="D108" s="172" t="s">
        <v>82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0</v>
      </c>
      <c r="J108" s="176">
        <v>46045</v>
      </c>
      <c r="K108" s="172" t="s">
        <v>85</v>
      </c>
      <c r="L108" s="172" t="s">
        <v>85</v>
      </c>
      <c r="M108" s="179">
        <v>0</v>
      </c>
      <c r="N108" s="177"/>
      <c r="O108" s="177"/>
      <c r="P108" s="180">
        <v>-11.94</v>
      </c>
    </row>
    <row r="109" spans="1:16" ht="19.5" hidden="1" customHeight="1">
      <c r="A109" s="172" t="s">
        <v>1374</v>
      </c>
      <c r="B109" s="176">
        <v>46054</v>
      </c>
      <c r="C109" s="172" t="s">
        <v>81</v>
      </c>
      <c r="D109" s="172" t="s">
        <v>82</v>
      </c>
      <c r="E109" s="172" t="s">
        <v>43</v>
      </c>
      <c r="F109" s="172" t="s">
        <v>125</v>
      </c>
      <c r="G109" s="172" t="s">
        <v>84</v>
      </c>
      <c r="H109" s="177">
        <v>1</v>
      </c>
      <c r="I109" s="178">
        <v>0</v>
      </c>
      <c r="J109" s="176">
        <v>46054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-11.58</v>
      </c>
    </row>
    <row r="110" spans="1:16" ht="19.5" hidden="1" customHeight="1">
      <c r="A110" s="172" t="s">
        <v>1375</v>
      </c>
      <c r="B110" s="176">
        <v>46054</v>
      </c>
      <c r="C110" s="172" t="s">
        <v>92</v>
      </c>
      <c r="D110" s="172" t="s">
        <v>24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1800</v>
      </c>
      <c r="J110" s="176">
        <v>46052</v>
      </c>
      <c r="K110" s="172" t="s">
        <v>93</v>
      </c>
      <c r="L110" s="172" t="s">
        <v>94</v>
      </c>
      <c r="M110" s="179">
        <v>0.43</v>
      </c>
      <c r="N110" s="177"/>
      <c r="O110" s="177">
        <v>44</v>
      </c>
      <c r="P110" s="180">
        <v>-147.97999999999999</v>
      </c>
    </row>
    <row r="111" spans="1:16" ht="19.5" hidden="1" customHeight="1">
      <c r="A111" s="172" t="s">
        <v>1375</v>
      </c>
      <c r="B111" s="176">
        <v>46054</v>
      </c>
      <c r="C111" s="172" t="s">
        <v>100</v>
      </c>
      <c r="D111" s="172" t="s">
        <v>101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627.62</v>
      </c>
    </row>
    <row r="112" spans="1:16" ht="19.5" hidden="1" customHeight="1">
      <c r="A112" s="172" t="s">
        <v>1375</v>
      </c>
      <c r="B112" s="176">
        <v>46054</v>
      </c>
      <c r="C112" s="172" t="s">
        <v>100</v>
      </c>
      <c r="D112" s="172" t="s">
        <v>102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6.28</v>
      </c>
    </row>
    <row r="113" spans="1:16" ht="19.5" hidden="1" customHeight="1">
      <c r="A113" s="172" t="s">
        <v>1375</v>
      </c>
      <c r="B113" s="176">
        <v>46054</v>
      </c>
      <c r="C113" s="172" t="s">
        <v>100</v>
      </c>
      <c r="D113" s="172" t="s">
        <v>103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1166.0999999999999</v>
      </c>
    </row>
    <row r="114" spans="1:16" ht="19.5" hidden="1" customHeight="1">
      <c r="A114" s="172" t="s">
        <v>1375</v>
      </c>
      <c r="B114" s="176">
        <v>46054</v>
      </c>
      <c r="C114" s="172" t="s">
        <v>104</v>
      </c>
      <c r="D114" s="172" t="s">
        <v>105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-774</v>
      </c>
    </row>
    <row r="115" spans="1:16" ht="19.5" hidden="1" customHeight="1">
      <c r="A115" s="172" t="s">
        <v>1375</v>
      </c>
      <c r="B115" s="176">
        <v>46054</v>
      </c>
      <c r="C115" s="172" t="s">
        <v>81</v>
      </c>
      <c r="D115" s="172" t="s">
        <v>95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-0.88</v>
      </c>
    </row>
    <row r="116" spans="1:16" ht="19.5" hidden="1" customHeight="1">
      <c r="A116" s="172" t="s">
        <v>1376</v>
      </c>
      <c r="B116" s="176">
        <v>46054</v>
      </c>
      <c r="C116" s="172" t="s">
        <v>92</v>
      </c>
      <c r="D116" s="172" t="s">
        <v>24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46053</v>
      </c>
      <c r="K116" s="172" t="s">
        <v>93</v>
      </c>
      <c r="L116" s="172" t="s">
        <v>94</v>
      </c>
      <c r="M116" s="179">
        <v>0.43</v>
      </c>
      <c r="N116" s="177"/>
      <c r="O116" s="177">
        <v>44</v>
      </c>
      <c r="P116" s="180">
        <v>-149.51</v>
      </c>
    </row>
    <row r="117" spans="1:16" ht="19.5" hidden="1" customHeight="1">
      <c r="A117" s="172" t="s">
        <v>1376</v>
      </c>
      <c r="B117" s="176">
        <v>46054</v>
      </c>
      <c r="C117" s="172" t="s">
        <v>100</v>
      </c>
      <c r="D117" s="172" t="s">
        <v>101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627.62</v>
      </c>
    </row>
    <row r="118" spans="1:16" ht="19.5" hidden="1" customHeight="1">
      <c r="A118" s="172" t="s">
        <v>1376</v>
      </c>
      <c r="B118" s="176">
        <v>46054</v>
      </c>
      <c r="C118" s="172" t="s">
        <v>100</v>
      </c>
      <c r="D118" s="172" t="s">
        <v>102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6.28</v>
      </c>
    </row>
    <row r="119" spans="1:16" ht="19.5" hidden="1" customHeight="1">
      <c r="A119" s="172" t="s">
        <v>1376</v>
      </c>
      <c r="B119" s="176">
        <v>46054</v>
      </c>
      <c r="C119" s="172" t="s">
        <v>100</v>
      </c>
      <c r="D119" s="172" t="s">
        <v>103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1166.0999999999999</v>
      </c>
    </row>
    <row r="120" spans="1:16" ht="19.5" hidden="1" customHeight="1">
      <c r="A120" s="172" t="s">
        <v>1376</v>
      </c>
      <c r="B120" s="176">
        <v>46054</v>
      </c>
      <c r="C120" s="172" t="s">
        <v>104</v>
      </c>
      <c r="D120" s="172" t="s">
        <v>105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0.43</v>
      </c>
      <c r="N120" s="177"/>
      <c r="O120" s="177"/>
      <c r="P120" s="180">
        <v>-774</v>
      </c>
    </row>
    <row r="121" spans="1:16" ht="19.5" hidden="1" customHeight="1">
      <c r="A121" s="172" t="s">
        <v>1376</v>
      </c>
      <c r="B121" s="176">
        <v>46054</v>
      </c>
      <c r="C121" s="172" t="s">
        <v>81</v>
      </c>
      <c r="D121" s="172" t="s">
        <v>95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-16.32</v>
      </c>
    </row>
    <row r="122" spans="1:16" ht="19.5" hidden="1" customHeight="1">
      <c r="A122" s="172" t="s">
        <v>1377</v>
      </c>
      <c r="B122" s="176">
        <v>46054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46048</v>
      </c>
      <c r="K122" s="172" t="s">
        <v>93</v>
      </c>
      <c r="L122" s="172" t="s">
        <v>94</v>
      </c>
      <c r="M122" s="179">
        <v>0.43</v>
      </c>
      <c r="N122" s="177"/>
      <c r="O122" s="177">
        <v>44</v>
      </c>
      <c r="P122" s="180">
        <v>-149.51</v>
      </c>
    </row>
    <row r="123" spans="1:16" ht="19.5" hidden="1" customHeight="1">
      <c r="A123" s="172" t="s">
        <v>1377</v>
      </c>
      <c r="B123" s="176">
        <v>46054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627.62</v>
      </c>
    </row>
    <row r="124" spans="1:16" ht="19.5" hidden="1" customHeight="1">
      <c r="A124" s="172" t="s">
        <v>1377</v>
      </c>
      <c r="B124" s="176">
        <v>46054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6.28</v>
      </c>
    </row>
    <row r="125" spans="1:16" ht="19.5" hidden="1" customHeight="1">
      <c r="A125" s="172" t="s">
        <v>1377</v>
      </c>
      <c r="B125" s="176">
        <v>46054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1166.0999999999999</v>
      </c>
    </row>
    <row r="126" spans="1:16" ht="19.5" hidden="1" customHeight="1">
      <c r="A126" s="172" t="s">
        <v>1377</v>
      </c>
      <c r="B126" s="176">
        <v>46054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-774</v>
      </c>
    </row>
    <row r="127" spans="1:16" ht="19.5" hidden="1" customHeight="1">
      <c r="A127" s="172" t="s">
        <v>1377</v>
      </c>
      <c r="B127" s="176">
        <v>46054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-11.28</v>
      </c>
    </row>
    <row r="128" spans="1:16" ht="19.5" hidden="1" customHeight="1">
      <c r="A128" s="172" t="s">
        <v>1378</v>
      </c>
      <c r="B128" s="176">
        <v>46054</v>
      </c>
      <c r="C128" s="172" t="s">
        <v>81</v>
      </c>
      <c r="D128" s="172" t="s">
        <v>82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0</v>
      </c>
      <c r="J128" s="176">
        <v>46054</v>
      </c>
      <c r="K128" s="172" t="s">
        <v>85</v>
      </c>
      <c r="L128" s="172" t="s">
        <v>85</v>
      </c>
      <c r="M128" s="179">
        <v>0</v>
      </c>
      <c r="N128" s="177"/>
      <c r="O128" s="177"/>
      <c r="P128" s="180">
        <v>-5.2</v>
      </c>
    </row>
    <row r="129" spans="1:16" ht="19.5" hidden="1" customHeight="1">
      <c r="A129" s="172" t="s">
        <v>1377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46048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-11.92</v>
      </c>
    </row>
    <row r="130" spans="1:16" ht="19.5" hidden="1" customHeight="1">
      <c r="A130" s="172" t="s">
        <v>1379</v>
      </c>
      <c r="B130" s="176">
        <v>46054</v>
      </c>
      <c r="C130" s="172" t="s">
        <v>81</v>
      </c>
      <c r="D130" s="172" t="s">
        <v>82</v>
      </c>
      <c r="E130" s="172" t="s">
        <v>42</v>
      </c>
      <c r="F130" s="172" t="s">
        <v>89</v>
      </c>
      <c r="G130" s="172" t="s">
        <v>84</v>
      </c>
      <c r="H130" s="177">
        <v>1</v>
      </c>
      <c r="I130" s="178">
        <v>0</v>
      </c>
      <c r="J130" s="176">
        <v>46054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-11.58</v>
      </c>
    </row>
    <row r="131" spans="1:16" ht="19.5" hidden="1" customHeight="1">
      <c r="A131" s="172" t="s">
        <v>1380</v>
      </c>
      <c r="B131" s="176">
        <v>46054</v>
      </c>
      <c r="C131" s="172" t="s">
        <v>92</v>
      </c>
      <c r="D131" s="172" t="s">
        <v>24</v>
      </c>
      <c r="E131" s="172" t="s">
        <v>56</v>
      </c>
      <c r="F131" s="172" t="s">
        <v>1213</v>
      </c>
      <c r="G131" s="172" t="s">
        <v>84</v>
      </c>
      <c r="H131" s="177">
        <v>1</v>
      </c>
      <c r="I131" s="178">
        <v>2000</v>
      </c>
      <c r="J131" s="176">
        <v>46052</v>
      </c>
      <c r="K131" s="172" t="s">
        <v>93</v>
      </c>
      <c r="L131" s="172" t="s">
        <v>94</v>
      </c>
      <c r="M131" s="179">
        <v>0.43</v>
      </c>
      <c r="N131" s="177"/>
      <c r="O131" s="177">
        <v>44</v>
      </c>
      <c r="P131" s="180">
        <v>-155.81</v>
      </c>
    </row>
    <row r="132" spans="1:16" ht="19.5" hidden="1" customHeight="1">
      <c r="A132" s="172" t="s">
        <v>1380</v>
      </c>
      <c r="B132" s="176">
        <v>46054</v>
      </c>
      <c r="C132" s="172" t="s">
        <v>100</v>
      </c>
      <c r="D132" s="172" t="s">
        <v>101</v>
      </c>
      <c r="E132" s="172" t="s">
        <v>56</v>
      </c>
      <c r="F132" s="172" t="s">
        <v>1213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749.52</v>
      </c>
    </row>
    <row r="133" spans="1:16" ht="19.5" hidden="1" customHeight="1">
      <c r="A133" s="172" t="s">
        <v>1380</v>
      </c>
      <c r="B133" s="176">
        <v>46054</v>
      </c>
      <c r="C133" s="172" t="s">
        <v>100</v>
      </c>
      <c r="D133" s="172" t="s">
        <v>102</v>
      </c>
      <c r="E133" s="172" t="s">
        <v>56</v>
      </c>
      <c r="F133" s="172" t="s">
        <v>1213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7.5</v>
      </c>
    </row>
    <row r="134" spans="1:16" ht="19.5" hidden="1" customHeight="1">
      <c r="A134" s="172" t="s">
        <v>1380</v>
      </c>
      <c r="B134" s="176">
        <v>46054</v>
      </c>
      <c r="C134" s="172" t="s">
        <v>100</v>
      </c>
      <c r="D134" s="172" t="s">
        <v>103</v>
      </c>
      <c r="E134" s="172" t="s">
        <v>56</v>
      </c>
      <c r="F134" s="172" t="s">
        <v>1213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1242.98</v>
      </c>
    </row>
    <row r="135" spans="1:16" ht="19.5" hidden="1" customHeight="1">
      <c r="A135" s="172" t="s">
        <v>1380</v>
      </c>
      <c r="B135" s="176">
        <v>46054</v>
      </c>
      <c r="C135" s="172" t="s">
        <v>104</v>
      </c>
      <c r="D135" s="172" t="s">
        <v>105</v>
      </c>
      <c r="E135" s="172" t="s">
        <v>56</v>
      </c>
      <c r="F135" s="172" t="s">
        <v>1213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-860</v>
      </c>
    </row>
    <row r="136" spans="1:16" ht="19.5" hidden="1" customHeight="1">
      <c r="A136" s="172" t="s">
        <v>1380</v>
      </c>
      <c r="B136" s="176">
        <v>46054</v>
      </c>
      <c r="C136" s="172" t="s">
        <v>81</v>
      </c>
      <c r="D136" s="172" t="s">
        <v>95</v>
      </c>
      <c r="E136" s="172" t="s">
        <v>56</v>
      </c>
      <c r="F136" s="172" t="s">
        <v>1213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-16.43</v>
      </c>
    </row>
    <row r="137" spans="1:16" ht="19.5" hidden="1" customHeight="1">
      <c r="A137" s="172" t="s">
        <v>1381</v>
      </c>
      <c r="B137" s="176">
        <v>46054</v>
      </c>
      <c r="C137" s="172" t="s">
        <v>92</v>
      </c>
      <c r="D137" s="172" t="s">
        <v>24</v>
      </c>
      <c r="E137" s="172" t="s">
        <v>42</v>
      </c>
      <c r="F137" s="172" t="s">
        <v>89</v>
      </c>
      <c r="G137" s="172" t="s">
        <v>84</v>
      </c>
      <c r="H137" s="177">
        <v>1</v>
      </c>
      <c r="I137" s="178">
        <v>1750</v>
      </c>
      <c r="J137" s="176">
        <v>46053</v>
      </c>
      <c r="K137" s="172" t="s">
        <v>93</v>
      </c>
      <c r="L137" s="172" t="s">
        <v>94</v>
      </c>
      <c r="M137" s="179">
        <v>0.43</v>
      </c>
      <c r="N137" s="177"/>
      <c r="O137" s="177">
        <v>44</v>
      </c>
      <c r="P137" s="180">
        <v>-131.37</v>
      </c>
    </row>
    <row r="138" spans="1:16" ht="19.5" hidden="1" customHeight="1">
      <c r="A138" s="172" t="s">
        <v>1381</v>
      </c>
      <c r="B138" s="176">
        <v>46054</v>
      </c>
      <c r="C138" s="172" t="s">
        <v>100</v>
      </c>
      <c r="D138" s="172" t="s">
        <v>101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</v>
      </c>
      <c r="N138" s="177"/>
      <c r="O138" s="177"/>
      <c r="P138" s="180">
        <v>609.52</v>
      </c>
    </row>
    <row r="139" spans="1:16" ht="19.5" hidden="1" customHeight="1">
      <c r="A139" s="172" t="s">
        <v>1381</v>
      </c>
      <c r="B139" s="176">
        <v>46054</v>
      </c>
      <c r="C139" s="172" t="s">
        <v>100</v>
      </c>
      <c r="D139" s="172" t="s">
        <v>102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6.1</v>
      </c>
    </row>
    <row r="140" spans="1:16" ht="19.5" hidden="1" customHeight="1">
      <c r="A140" s="172" t="s">
        <v>1381</v>
      </c>
      <c r="B140" s="176">
        <v>46054</v>
      </c>
      <c r="C140" s="172" t="s">
        <v>100</v>
      </c>
      <c r="D140" s="172" t="s">
        <v>103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1134.3800000000001</v>
      </c>
    </row>
    <row r="141" spans="1:16" ht="19.5" hidden="1" customHeight="1">
      <c r="A141" s="172" t="s">
        <v>1381</v>
      </c>
      <c r="B141" s="176">
        <v>46054</v>
      </c>
      <c r="C141" s="172" t="s">
        <v>104</v>
      </c>
      <c r="D141" s="172" t="s">
        <v>105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0.43</v>
      </c>
      <c r="N141" s="177"/>
      <c r="O141" s="177"/>
      <c r="P141" s="180">
        <v>-752.5</v>
      </c>
    </row>
    <row r="142" spans="1:16" ht="19.5" hidden="1" customHeight="1">
      <c r="A142" s="172" t="s">
        <v>1381</v>
      </c>
      <c r="B142" s="176">
        <v>46054</v>
      </c>
      <c r="C142" s="172" t="s">
        <v>81</v>
      </c>
      <c r="D142" s="172" t="s">
        <v>95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-10.92</v>
      </c>
    </row>
    <row r="143" spans="1:16" ht="19.5" hidden="1" customHeight="1">
      <c r="A143" s="172" t="s">
        <v>1382</v>
      </c>
      <c r="B143" s="176">
        <v>46054</v>
      </c>
      <c r="C143" s="172" t="s">
        <v>92</v>
      </c>
      <c r="D143" s="172" t="s">
        <v>24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1812</v>
      </c>
      <c r="J143" s="176">
        <v>46052</v>
      </c>
      <c r="K143" s="172" t="s">
        <v>93</v>
      </c>
      <c r="L143" s="172" t="s">
        <v>94</v>
      </c>
      <c r="M143" s="179">
        <v>0.43</v>
      </c>
      <c r="N143" s="177"/>
      <c r="O143" s="177">
        <v>44</v>
      </c>
      <c r="P143" s="180">
        <v>-148.36000000000001</v>
      </c>
    </row>
    <row r="144" spans="1:16" ht="19.5" hidden="1" customHeight="1">
      <c r="A144" s="172" t="s">
        <v>1382</v>
      </c>
      <c r="B144" s="176">
        <v>46054</v>
      </c>
      <c r="C144" s="172" t="s">
        <v>100</v>
      </c>
      <c r="D144" s="172" t="s">
        <v>101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</v>
      </c>
      <c r="N144" s="177"/>
      <c r="O144" s="177"/>
      <c r="P144" s="180">
        <v>631.42999999999995</v>
      </c>
    </row>
    <row r="145" spans="1:16" ht="19.5" hidden="1" customHeight="1">
      <c r="A145" s="172" t="s">
        <v>1382</v>
      </c>
      <c r="B145" s="176">
        <v>46054</v>
      </c>
      <c r="C145" s="172" t="s">
        <v>100</v>
      </c>
      <c r="D145" s="172" t="s">
        <v>102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6.31</v>
      </c>
    </row>
    <row r="146" spans="1:16" ht="19.5" hidden="1" customHeight="1">
      <c r="A146" s="172" t="s">
        <v>1382</v>
      </c>
      <c r="B146" s="176">
        <v>46054</v>
      </c>
      <c r="C146" s="172" t="s">
        <v>100</v>
      </c>
      <c r="D146" s="172" t="s">
        <v>103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1174.26</v>
      </c>
    </row>
    <row r="147" spans="1:16" ht="19.5" hidden="1" customHeight="1">
      <c r="A147" s="172" t="s">
        <v>1382</v>
      </c>
      <c r="B147" s="176">
        <v>46054</v>
      </c>
      <c r="C147" s="172" t="s">
        <v>104</v>
      </c>
      <c r="D147" s="172" t="s">
        <v>105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0.43</v>
      </c>
      <c r="N147" s="177"/>
      <c r="O147" s="177"/>
      <c r="P147" s="180">
        <v>-779.16</v>
      </c>
    </row>
    <row r="148" spans="1:16" ht="19.5" hidden="1" customHeight="1">
      <c r="A148" s="172" t="s">
        <v>1382</v>
      </c>
      <c r="B148" s="176">
        <v>46054</v>
      </c>
      <c r="C148" s="172" t="s">
        <v>81</v>
      </c>
      <c r="D148" s="172" t="s">
        <v>95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-10.01</v>
      </c>
    </row>
    <row r="149" spans="1:16" ht="19.5" hidden="1" customHeight="1">
      <c r="A149" s="172" t="s">
        <v>1380</v>
      </c>
      <c r="B149" s="176">
        <v>46054</v>
      </c>
      <c r="C149" s="172" t="s">
        <v>81</v>
      </c>
      <c r="D149" s="172" t="s">
        <v>82</v>
      </c>
      <c r="E149" s="172" t="s">
        <v>56</v>
      </c>
      <c r="F149" s="172" t="s">
        <v>1213</v>
      </c>
      <c r="G149" s="172" t="s">
        <v>84</v>
      </c>
      <c r="H149" s="177">
        <v>1</v>
      </c>
      <c r="I149" s="178">
        <v>0</v>
      </c>
      <c r="J149" s="176">
        <v>46052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-14.24</v>
      </c>
    </row>
    <row r="150" spans="1:16" ht="19.5" hidden="1" customHeight="1">
      <c r="A150" s="172" t="s">
        <v>1382</v>
      </c>
      <c r="B150" s="176">
        <v>46054</v>
      </c>
      <c r="C150" s="172" t="s">
        <v>81</v>
      </c>
      <c r="D150" s="172" t="s">
        <v>82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-12</v>
      </c>
    </row>
    <row r="151" spans="1:16" ht="19.5" hidden="1" customHeight="1">
      <c r="A151" s="172" t="s">
        <v>1383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46054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hidden="1" customHeight="1">
      <c r="A152" s="172" t="s">
        <v>1381</v>
      </c>
      <c r="B152" s="176">
        <v>46054</v>
      </c>
      <c r="C152" s="172" t="s">
        <v>81</v>
      </c>
      <c r="D152" s="172" t="s">
        <v>82</v>
      </c>
      <c r="E152" s="172" t="s">
        <v>42</v>
      </c>
      <c r="F152" s="172" t="s">
        <v>89</v>
      </c>
      <c r="G152" s="172" t="s">
        <v>84</v>
      </c>
      <c r="H152" s="177">
        <v>1</v>
      </c>
      <c r="I152" s="178">
        <v>0</v>
      </c>
      <c r="J152" s="176">
        <v>46053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-11.58</v>
      </c>
    </row>
    <row r="153" spans="1:16" ht="19.5" hidden="1" customHeight="1">
      <c r="A153" s="172" t="s">
        <v>1384</v>
      </c>
      <c r="B153" s="176">
        <v>46054</v>
      </c>
      <c r="C153" s="172" t="s">
        <v>92</v>
      </c>
      <c r="D153" s="172" t="s">
        <v>24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46050</v>
      </c>
      <c r="K153" s="172" t="s">
        <v>93</v>
      </c>
      <c r="L153" s="172" t="s">
        <v>94</v>
      </c>
      <c r="M153" s="179">
        <v>0</v>
      </c>
      <c r="N153" s="177"/>
      <c r="O153" s="177">
        <v>44</v>
      </c>
      <c r="P153" s="180">
        <v>-56.94</v>
      </c>
    </row>
    <row r="154" spans="1:16" ht="19.5" hidden="1" customHeight="1">
      <c r="A154" s="172" t="s">
        <v>1384</v>
      </c>
      <c r="B154" s="176">
        <v>46054</v>
      </c>
      <c r="C154" s="172" t="s">
        <v>81</v>
      </c>
      <c r="D154" s="172" t="s">
        <v>95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-10.23</v>
      </c>
    </row>
    <row r="155" spans="1:16" ht="19.5" hidden="1" customHeight="1">
      <c r="A155" s="172" t="s">
        <v>1384</v>
      </c>
      <c r="B155" s="176">
        <v>46054</v>
      </c>
      <c r="C155" s="172" t="s">
        <v>92</v>
      </c>
      <c r="D155" s="172" t="s">
        <v>96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0</v>
      </c>
    </row>
    <row r="156" spans="1:16" ht="19.5" hidden="1" customHeight="1">
      <c r="A156" s="172" t="s">
        <v>1384</v>
      </c>
      <c r="B156" s="176">
        <v>46054</v>
      </c>
      <c r="C156" s="172" t="s">
        <v>92</v>
      </c>
      <c r="D156" s="172" t="s">
        <v>97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-56.94</v>
      </c>
    </row>
    <row r="157" spans="1:16" ht="19.5" hidden="1" customHeight="1">
      <c r="A157" s="172" t="s">
        <v>1384</v>
      </c>
      <c r="B157" s="176">
        <v>46054</v>
      </c>
      <c r="C157" s="172" t="s">
        <v>81</v>
      </c>
      <c r="D157" s="172" t="s">
        <v>98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-15</v>
      </c>
    </row>
    <row r="158" spans="1:16" ht="19.5" hidden="1" customHeight="1">
      <c r="A158" s="172" t="s">
        <v>1385</v>
      </c>
      <c r="B158" s="176">
        <v>46054</v>
      </c>
      <c r="C158" s="172" t="s">
        <v>81</v>
      </c>
      <c r="D158" s="172" t="s">
        <v>82</v>
      </c>
      <c r="E158" s="172" t="s">
        <v>59</v>
      </c>
      <c r="F158" s="172" t="s">
        <v>1386</v>
      </c>
      <c r="G158" s="172" t="s">
        <v>84</v>
      </c>
      <c r="H158" s="177">
        <v>1</v>
      </c>
      <c r="I158" s="178">
        <v>0</v>
      </c>
      <c r="J158" s="176">
        <v>46054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-15.65</v>
      </c>
    </row>
    <row r="159" spans="1:16" ht="19.5" hidden="1" customHeight="1">
      <c r="A159" s="172" t="s">
        <v>1387</v>
      </c>
      <c r="B159" s="176">
        <v>46054</v>
      </c>
      <c r="C159" s="172" t="s">
        <v>81</v>
      </c>
      <c r="D159" s="172" t="s">
        <v>82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-11.92</v>
      </c>
    </row>
    <row r="160" spans="1:16" ht="19.5" hidden="1" customHeight="1">
      <c r="A160" s="172" t="s">
        <v>1206</v>
      </c>
      <c r="B160" s="176">
        <v>46054</v>
      </c>
      <c r="C160" s="172" t="s">
        <v>109</v>
      </c>
      <c r="D160" s="172" t="s">
        <v>139</v>
      </c>
      <c r="E160" s="172" t="s">
        <v>85</v>
      </c>
      <c r="F160" s="172" t="s">
        <v>85</v>
      </c>
      <c r="G160" s="172" t="s">
        <v>85</v>
      </c>
      <c r="H160" s="177">
        <v>0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-279.89</v>
      </c>
    </row>
    <row r="161" spans="1:16" ht="19.5" hidden="1" customHeight="1">
      <c r="A161" s="172" t="s">
        <v>1205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-287.43</v>
      </c>
    </row>
    <row r="162" spans="1:16" ht="19.5" hidden="1" customHeight="1">
      <c r="A162" s="172" t="s">
        <v>141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-437.07</v>
      </c>
    </row>
    <row r="163" spans="1:16" ht="19.5" hidden="1" customHeight="1">
      <c r="A163" s="172" t="s">
        <v>145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-1000.19</v>
      </c>
    </row>
    <row r="164" spans="1:16" ht="19.5" hidden="1" customHeight="1">
      <c r="A164" s="172" t="s">
        <v>144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-1175.6199999999999</v>
      </c>
    </row>
    <row r="165" spans="1:16" ht="19.5" hidden="1" customHeight="1">
      <c r="A165" s="172" t="s">
        <v>138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-1151.5</v>
      </c>
    </row>
    <row r="166" spans="1:16" ht="19.5" hidden="1" customHeight="1">
      <c r="A166" s="172" t="s">
        <v>142</v>
      </c>
      <c r="B166" s="176">
        <v>46054</v>
      </c>
      <c r="C166" s="172" t="s">
        <v>109</v>
      </c>
      <c r="D166" s="172" t="s">
        <v>143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-3076</v>
      </c>
    </row>
  </sheetData>
  <autoFilter ref="A1:P166" xr:uid="{012D1474-F56E-47BE-B012-26E806C49497}">
    <filterColumn colId="2">
      <filters>
        <filter val="Продвижение и реклама"/>
      </filters>
    </filterColumn>
    <filterColumn colId="3">
      <filters>
        <filter val="Закрепление отзыва"/>
      </filters>
    </filterColumn>
  </autoFilter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6" t="s">
        <v>1080</v>
      </c>
    </row>
    <row r="2" spans="1:16" ht="78.75" customHeight="1">
      <c r="A2" s="227" t="s">
        <v>64</v>
      </c>
      <c r="B2" s="227" t="s">
        <v>65</v>
      </c>
      <c r="C2" s="227" t="s">
        <v>66</v>
      </c>
      <c r="D2" s="227" t="s">
        <v>67</v>
      </c>
      <c r="E2" s="227" t="s">
        <v>68</v>
      </c>
      <c r="F2" s="227" t="s">
        <v>69</v>
      </c>
      <c r="G2" s="227" t="s">
        <v>70</v>
      </c>
      <c r="H2" s="227" t="s">
        <v>71</v>
      </c>
      <c r="I2" s="227" t="s">
        <v>72</v>
      </c>
      <c r="J2" s="227" t="s">
        <v>73</v>
      </c>
      <c r="K2" s="227" t="s">
        <v>74</v>
      </c>
      <c r="L2" s="227" t="s">
        <v>75</v>
      </c>
      <c r="M2" s="227" t="s">
        <v>76</v>
      </c>
      <c r="N2" s="227" t="s">
        <v>77</v>
      </c>
      <c r="O2" s="227" t="s">
        <v>78</v>
      </c>
      <c r="P2" s="228" t="s">
        <v>79</v>
      </c>
    </row>
    <row r="3" spans="1:16" ht="19.5" customHeight="1">
      <c r="A3" s="226" t="s">
        <v>1081</v>
      </c>
      <c r="B3" s="229">
        <v>46048</v>
      </c>
      <c r="C3" s="226" t="s">
        <v>81</v>
      </c>
      <c r="D3" s="226" t="s">
        <v>82</v>
      </c>
      <c r="E3" s="226" t="s">
        <v>52</v>
      </c>
      <c r="F3" s="226" t="s">
        <v>90</v>
      </c>
      <c r="G3" s="226" t="s">
        <v>84</v>
      </c>
      <c r="H3" s="230">
        <v>1</v>
      </c>
      <c r="I3" s="231">
        <v>0</v>
      </c>
      <c r="J3" s="229">
        <v>46048</v>
      </c>
      <c r="K3" s="226" t="s">
        <v>85</v>
      </c>
      <c r="L3" s="226" t="s">
        <v>85</v>
      </c>
      <c r="M3" s="232">
        <v>0</v>
      </c>
      <c r="N3" s="230"/>
      <c r="O3" s="230"/>
      <c r="P3" s="233">
        <v>-5.65</v>
      </c>
    </row>
    <row r="4" spans="1:16" ht="19.5" customHeight="1">
      <c r="A4" s="226" t="s">
        <v>247</v>
      </c>
      <c r="B4" s="229">
        <v>46048</v>
      </c>
      <c r="C4" s="226" t="s">
        <v>92</v>
      </c>
      <c r="D4" s="226" t="s">
        <v>272</v>
      </c>
      <c r="E4" s="226" t="s">
        <v>43</v>
      </c>
      <c r="F4" s="226" t="s">
        <v>125</v>
      </c>
      <c r="G4" s="226" t="s">
        <v>84</v>
      </c>
      <c r="H4" s="230">
        <v>1</v>
      </c>
      <c r="I4" s="231">
        <v>0</v>
      </c>
      <c r="J4" s="229">
        <v>46025</v>
      </c>
      <c r="K4" s="226" t="s">
        <v>93</v>
      </c>
      <c r="L4" s="226" t="s">
        <v>94</v>
      </c>
      <c r="M4" s="232">
        <v>0</v>
      </c>
      <c r="N4" s="230"/>
      <c r="O4" s="230"/>
      <c r="P4" s="233">
        <v>0</v>
      </c>
    </row>
    <row r="5" spans="1:16" ht="19.5" customHeight="1">
      <c r="A5" s="226" t="s">
        <v>247</v>
      </c>
      <c r="B5" s="229">
        <v>46048</v>
      </c>
      <c r="C5" s="226" t="s">
        <v>92</v>
      </c>
      <c r="D5" s="226" t="s">
        <v>97</v>
      </c>
      <c r="E5" s="226" t="s">
        <v>43</v>
      </c>
      <c r="F5" s="226" t="s">
        <v>125</v>
      </c>
      <c r="G5" s="226" t="s">
        <v>84</v>
      </c>
      <c r="H5" s="230">
        <v>1</v>
      </c>
      <c r="I5" s="231">
        <v>0</v>
      </c>
      <c r="J5" s="229">
        <v>46025</v>
      </c>
      <c r="K5" s="226" t="s">
        <v>93</v>
      </c>
      <c r="L5" s="226" t="s">
        <v>94</v>
      </c>
      <c r="M5" s="232">
        <v>0</v>
      </c>
      <c r="N5" s="230"/>
      <c r="O5" s="230"/>
      <c r="P5" s="233">
        <v>-46.77</v>
      </c>
    </row>
    <row r="6" spans="1:16" ht="19.5" customHeight="1">
      <c r="A6" s="226" t="s">
        <v>247</v>
      </c>
      <c r="B6" s="229">
        <v>46048</v>
      </c>
      <c r="C6" s="226" t="s">
        <v>81</v>
      </c>
      <c r="D6" s="226" t="s">
        <v>98</v>
      </c>
      <c r="E6" s="226" t="s">
        <v>43</v>
      </c>
      <c r="F6" s="226" t="s">
        <v>125</v>
      </c>
      <c r="G6" s="226" t="s">
        <v>84</v>
      </c>
      <c r="H6" s="230">
        <v>1</v>
      </c>
      <c r="I6" s="231">
        <v>0</v>
      </c>
      <c r="J6" s="229">
        <v>46025</v>
      </c>
      <c r="K6" s="226" t="s">
        <v>93</v>
      </c>
      <c r="L6" s="226" t="s">
        <v>94</v>
      </c>
      <c r="M6" s="232">
        <v>0</v>
      </c>
      <c r="N6" s="230"/>
      <c r="O6" s="230"/>
      <c r="P6" s="233">
        <v>-15</v>
      </c>
    </row>
    <row r="7" spans="1:16" ht="19.5" customHeight="1">
      <c r="A7" s="226" t="s">
        <v>1082</v>
      </c>
      <c r="B7" s="229">
        <v>46048</v>
      </c>
      <c r="C7" s="226" t="s">
        <v>92</v>
      </c>
      <c r="D7" s="226" t="s">
        <v>96</v>
      </c>
      <c r="E7" s="226" t="s">
        <v>52</v>
      </c>
      <c r="F7" s="226" t="s">
        <v>90</v>
      </c>
      <c r="G7" s="226" t="s">
        <v>84</v>
      </c>
      <c r="H7" s="230">
        <v>1</v>
      </c>
      <c r="I7" s="231">
        <v>0</v>
      </c>
      <c r="J7" s="229">
        <v>46041</v>
      </c>
      <c r="K7" s="226" t="s">
        <v>93</v>
      </c>
      <c r="L7" s="226" t="s">
        <v>94</v>
      </c>
      <c r="M7" s="232">
        <v>0</v>
      </c>
      <c r="N7" s="230"/>
      <c r="O7" s="230"/>
      <c r="P7" s="233">
        <v>0</v>
      </c>
    </row>
    <row r="8" spans="1:16" ht="19.5" customHeight="1">
      <c r="A8" s="226" t="s">
        <v>1082</v>
      </c>
      <c r="B8" s="229">
        <v>46048</v>
      </c>
      <c r="C8" s="226" t="s">
        <v>92</v>
      </c>
      <c r="D8" s="226" t="s">
        <v>97</v>
      </c>
      <c r="E8" s="226" t="s">
        <v>52</v>
      </c>
      <c r="F8" s="226" t="s">
        <v>90</v>
      </c>
      <c r="G8" s="226" t="s">
        <v>84</v>
      </c>
      <c r="H8" s="230">
        <v>1</v>
      </c>
      <c r="I8" s="231">
        <v>0</v>
      </c>
      <c r="J8" s="229">
        <v>46041</v>
      </c>
      <c r="K8" s="226" t="s">
        <v>93</v>
      </c>
      <c r="L8" s="226" t="s">
        <v>94</v>
      </c>
      <c r="M8" s="232">
        <v>0</v>
      </c>
      <c r="N8" s="230"/>
      <c r="O8" s="230"/>
      <c r="P8" s="233">
        <v>-56</v>
      </c>
    </row>
    <row r="9" spans="1:16" ht="19.5" customHeight="1">
      <c r="A9" s="226" t="s">
        <v>1082</v>
      </c>
      <c r="B9" s="229">
        <v>46048</v>
      </c>
      <c r="C9" s="226" t="s">
        <v>81</v>
      </c>
      <c r="D9" s="226" t="s">
        <v>98</v>
      </c>
      <c r="E9" s="226" t="s">
        <v>52</v>
      </c>
      <c r="F9" s="226" t="s">
        <v>90</v>
      </c>
      <c r="G9" s="226" t="s">
        <v>84</v>
      </c>
      <c r="H9" s="230">
        <v>1</v>
      </c>
      <c r="I9" s="231">
        <v>0</v>
      </c>
      <c r="J9" s="229">
        <v>46041</v>
      </c>
      <c r="K9" s="226" t="s">
        <v>93</v>
      </c>
      <c r="L9" s="226" t="s">
        <v>94</v>
      </c>
      <c r="M9" s="232">
        <v>0</v>
      </c>
      <c r="N9" s="230"/>
      <c r="O9" s="230"/>
      <c r="P9" s="233">
        <v>-15</v>
      </c>
    </row>
    <row r="10" spans="1:16" ht="19.5" customHeight="1">
      <c r="A10" s="226" t="s">
        <v>1082</v>
      </c>
      <c r="B10" s="229">
        <v>46048</v>
      </c>
      <c r="C10" s="226" t="s">
        <v>92</v>
      </c>
      <c r="D10" s="226" t="s">
        <v>24</v>
      </c>
      <c r="E10" s="226" t="s">
        <v>52</v>
      </c>
      <c r="F10" s="226" t="s">
        <v>90</v>
      </c>
      <c r="G10" s="226" t="s">
        <v>84</v>
      </c>
      <c r="H10" s="230">
        <v>1</v>
      </c>
      <c r="I10" s="231">
        <v>0</v>
      </c>
      <c r="J10" s="229">
        <v>46041</v>
      </c>
      <c r="K10" s="226" t="s">
        <v>93</v>
      </c>
      <c r="L10" s="226" t="s">
        <v>94</v>
      </c>
      <c r="M10" s="232">
        <v>0</v>
      </c>
      <c r="N10" s="230"/>
      <c r="O10" s="230">
        <v>44</v>
      </c>
      <c r="P10" s="233">
        <v>-56</v>
      </c>
    </row>
    <row r="11" spans="1:16" ht="19.5" customHeight="1">
      <c r="A11" s="226" t="s">
        <v>1082</v>
      </c>
      <c r="B11" s="229">
        <v>46048</v>
      </c>
      <c r="C11" s="226" t="s">
        <v>81</v>
      </c>
      <c r="D11" s="226" t="s">
        <v>95</v>
      </c>
      <c r="E11" s="226" t="s">
        <v>52</v>
      </c>
      <c r="F11" s="226" t="s">
        <v>90</v>
      </c>
      <c r="G11" s="226" t="s">
        <v>84</v>
      </c>
      <c r="H11" s="230">
        <v>1</v>
      </c>
      <c r="I11" s="231">
        <v>0</v>
      </c>
      <c r="J11" s="229">
        <v>46041</v>
      </c>
      <c r="K11" s="226" t="s">
        <v>93</v>
      </c>
      <c r="L11" s="226" t="s">
        <v>94</v>
      </c>
      <c r="M11" s="232">
        <v>0</v>
      </c>
      <c r="N11" s="230"/>
      <c r="O11" s="230"/>
      <c r="P11" s="233">
        <v>-9.6199999999999992</v>
      </c>
    </row>
    <row r="12" spans="1:16" ht="19.5" customHeight="1">
      <c r="A12" s="226" t="s">
        <v>1083</v>
      </c>
      <c r="B12" s="229">
        <v>46048</v>
      </c>
      <c r="C12" s="226" t="s">
        <v>92</v>
      </c>
      <c r="D12" s="226" t="s">
        <v>24</v>
      </c>
      <c r="E12" s="226" t="s">
        <v>38</v>
      </c>
      <c r="F12" s="226" t="s">
        <v>87</v>
      </c>
      <c r="G12" s="226" t="s">
        <v>84</v>
      </c>
      <c r="H12" s="230">
        <v>1</v>
      </c>
      <c r="I12" s="231">
        <v>0</v>
      </c>
      <c r="J12" s="229">
        <v>46044</v>
      </c>
      <c r="K12" s="226" t="s">
        <v>93</v>
      </c>
      <c r="L12" s="226" t="s">
        <v>94</v>
      </c>
      <c r="M12" s="232">
        <v>0</v>
      </c>
      <c r="N12" s="230"/>
      <c r="O12" s="230">
        <v>42</v>
      </c>
      <c r="P12" s="233">
        <v>-46.77</v>
      </c>
    </row>
    <row r="13" spans="1:16" ht="19.5" customHeight="1">
      <c r="A13" s="226" t="s">
        <v>1083</v>
      </c>
      <c r="B13" s="229">
        <v>46048</v>
      </c>
      <c r="C13" s="226" t="s">
        <v>81</v>
      </c>
      <c r="D13" s="226" t="s">
        <v>95</v>
      </c>
      <c r="E13" s="226" t="s">
        <v>38</v>
      </c>
      <c r="F13" s="226" t="s">
        <v>87</v>
      </c>
      <c r="G13" s="226" t="s">
        <v>84</v>
      </c>
      <c r="H13" s="230">
        <v>1</v>
      </c>
      <c r="I13" s="231">
        <v>0</v>
      </c>
      <c r="J13" s="229">
        <v>46044</v>
      </c>
      <c r="K13" s="226" t="s">
        <v>93</v>
      </c>
      <c r="L13" s="226" t="s">
        <v>94</v>
      </c>
      <c r="M13" s="232">
        <v>0</v>
      </c>
      <c r="N13" s="230"/>
      <c r="O13" s="230"/>
      <c r="P13" s="233">
        <v>-16.739999999999998</v>
      </c>
    </row>
    <row r="14" spans="1:16" ht="19.5" customHeight="1">
      <c r="A14" s="226" t="s">
        <v>1083</v>
      </c>
      <c r="B14" s="229">
        <v>46048</v>
      </c>
      <c r="C14" s="226" t="s">
        <v>92</v>
      </c>
      <c r="D14" s="226" t="s">
        <v>96</v>
      </c>
      <c r="E14" s="226" t="s">
        <v>38</v>
      </c>
      <c r="F14" s="226" t="s">
        <v>87</v>
      </c>
      <c r="G14" s="226" t="s">
        <v>84</v>
      </c>
      <c r="H14" s="230">
        <v>1</v>
      </c>
      <c r="I14" s="231">
        <v>0</v>
      </c>
      <c r="J14" s="229">
        <v>46044</v>
      </c>
      <c r="K14" s="226" t="s">
        <v>93</v>
      </c>
      <c r="L14" s="226" t="s">
        <v>94</v>
      </c>
      <c r="M14" s="232">
        <v>0</v>
      </c>
      <c r="N14" s="230"/>
      <c r="O14" s="230"/>
      <c r="P14" s="233">
        <v>0</v>
      </c>
    </row>
    <row r="15" spans="1:16" ht="19.5" customHeight="1">
      <c r="A15" s="226" t="s">
        <v>1083</v>
      </c>
      <c r="B15" s="229">
        <v>46048</v>
      </c>
      <c r="C15" s="226" t="s">
        <v>92</v>
      </c>
      <c r="D15" s="226" t="s">
        <v>97</v>
      </c>
      <c r="E15" s="226" t="s">
        <v>38</v>
      </c>
      <c r="F15" s="226" t="s">
        <v>87</v>
      </c>
      <c r="G15" s="226" t="s">
        <v>84</v>
      </c>
      <c r="H15" s="230">
        <v>1</v>
      </c>
      <c r="I15" s="231">
        <v>0</v>
      </c>
      <c r="J15" s="229">
        <v>46044</v>
      </c>
      <c r="K15" s="226" t="s">
        <v>93</v>
      </c>
      <c r="L15" s="226" t="s">
        <v>94</v>
      </c>
      <c r="M15" s="232">
        <v>0</v>
      </c>
      <c r="N15" s="230"/>
      <c r="O15" s="230"/>
      <c r="P15" s="233">
        <v>-46.77</v>
      </c>
    </row>
    <row r="16" spans="1:16" ht="19.5" customHeight="1">
      <c r="A16" s="226" t="s">
        <v>1083</v>
      </c>
      <c r="B16" s="229">
        <v>46048</v>
      </c>
      <c r="C16" s="226" t="s">
        <v>81</v>
      </c>
      <c r="D16" s="226" t="s">
        <v>98</v>
      </c>
      <c r="E16" s="226" t="s">
        <v>38</v>
      </c>
      <c r="F16" s="226" t="s">
        <v>87</v>
      </c>
      <c r="G16" s="226" t="s">
        <v>84</v>
      </c>
      <c r="H16" s="230">
        <v>1</v>
      </c>
      <c r="I16" s="231">
        <v>0</v>
      </c>
      <c r="J16" s="229">
        <v>46044</v>
      </c>
      <c r="K16" s="226" t="s">
        <v>93</v>
      </c>
      <c r="L16" s="226" t="s">
        <v>94</v>
      </c>
      <c r="M16" s="232">
        <v>0</v>
      </c>
      <c r="N16" s="230"/>
      <c r="O16" s="230"/>
      <c r="P16" s="233">
        <v>-15</v>
      </c>
    </row>
    <row r="17" spans="1:16" ht="19.5" customHeight="1">
      <c r="A17" s="226" t="s">
        <v>1084</v>
      </c>
      <c r="B17" s="229">
        <v>46048</v>
      </c>
      <c r="C17" s="226" t="s">
        <v>81</v>
      </c>
      <c r="D17" s="226" t="s">
        <v>82</v>
      </c>
      <c r="E17" s="226" t="s">
        <v>42</v>
      </c>
      <c r="F17" s="226" t="s">
        <v>89</v>
      </c>
      <c r="G17" s="226" t="s">
        <v>84</v>
      </c>
      <c r="H17" s="230">
        <v>1</v>
      </c>
      <c r="I17" s="231">
        <v>0</v>
      </c>
      <c r="J17" s="229">
        <v>46048</v>
      </c>
      <c r="K17" s="226" t="s">
        <v>85</v>
      </c>
      <c r="L17" s="226" t="s">
        <v>85</v>
      </c>
      <c r="M17" s="232">
        <v>0</v>
      </c>
      <c r="N17" s="230"/>
      <c r="O17" s="230"/>
      <c r="P17" s="233">
        <v>-6.53</v>
      </c>
    </row>
    <row r="18" spans="1:16" ht="19.5" customHeight="1">
      <c r="A18" s="226" t="s">
        <v>1085</v>
      </c>
      <c r="B18" s="229">
        <v>46048</v>
      </c>
      <c r="C18" s="226" t="s">
        <v>81</v>
      </c>
      <c r="D18" s="226" t="s">
        <v>82</v>
      </c>
      <c r="E18" s="226" t="s">
        <v>52</v>
      </c>
      <c r="F18" s="226" t="s">
        <v>90</v>
      </c>
      <c r="G18" s="226" t="s">
        <v>84</v>
      </c>
      <c r="H18" s="230">
        <v>2</v>
      </c>
      <c r="I18" s="231">
        <v>0</v>
      </c>
      <c r="J18" s="229">
        <v>46048</v>
      </c>
      <c r="K18" s="226" t="s">
        <v>85</v>
      </c>
      <c r="L18" s="226" t="s">
        <v>85</v>
      </c>
      <c r="M18" s="232">
        <v>0</v>
      </c>
      <c r="N18" s="230"/>
      <c r="O18" s="230"/>
      <c r="P18" s="233">
        <v>-25.82</v>
      </c>
    </row>
    <row r="19" spans="1:16" ht="19.5" customHeight="1">
      <c r="A19" s="226" t="s">
        <v>85</v>
      </c>
      <c r="B19" s="229">
        <v>46048</v>
      </c>
      <c r="C19" s="226" t="s">
        <v>109</v>
      </c>
      <c r="D19" s="226" t="s">
        <v>110</v>
      </c>
      <c r="E19" s="226" t="s">
        <v>85</v>
      </c>
      <c r="F19" s="226" t="s">
        <v>85</v>
      </c>
      <c r="G19" s="226" t="s">
        <v>1086</v>
      </c>
      <c r="H19" s="230">
        <v>0</v>
      </c>
      <c r="I19" s="231">
        <v>0</v>
      </c>
      <c r="J19" s="229">
        <v>46048</v>
      </c>
      <c r="K19" s="226" t="s">
        <v>85</v>
      </c>
      <c r="L19" s="226" t="s">
        <v>85</v>
      </c>
      <c r="M19" s="232">
        <v>0</v>
      </c>
      <c r="N19" s="230"/>
      <c r="O19" s="230"/>
      <c r="P19" s="233">
        <v>-150</v>
      </c>
    </row>
    <row r="20" spans="1:16" ht="19.5" customHeight="1">
      <c r="A20" s="226" t="s">
        <v>1087</v>
      </c>
      <c r="B20" s="229">
        <v>46048</v>
      </c>
      <c r="C20" s="226" t="s">
        <v>92</v>
      </c>
      <c r="D20" s="226" t="s">
        <v>24</v>
      </c>
      <c r="E20" s="226" t="s">
        <v>53</v>
      </c>
      <c r="F20" s="226" t="s">
        <v>120</v>
      </c>
      <c r="G20" s="226" t="s">
        <v>84</v>
      </c>
      <c r="H20" s="230">
        <v>1</v>
      </c>
      <c r="I20" s="231">
        <v>1845</v>
      </c>
      <c r="J20" s="229">
        <v>46040</v>
      </c>
      <c r="K20" s="226" t="s">
        <v>93</v>
      </c>
      <c r="L20" s="226" t="s">
        <v>94</v>
      </c>
      <c r="M20" s="232">
        <v>0.43</v>
      </c>
      <c r="N20" s="230"/>
      <c r="O20" s="230">
        <v>45</v>
      </c>
      <c r="P20" s="233">
        <v>-155.41</v>
      </c>
    </row>
    <row r="21" spans="1:16" ht="19.5" customHeight="1">
      <c r="A21" s="226" t="s">
        <v>1087</v>
      </c>
      <c r="B21" s="229">
        <v>46048</v>
      </c>
      <c r="C21" s="226" t="s">
        <v>100</v>
      </c>
      <c r="D21" s="226" t="s">
        <v>101</v>
      </c>
      <c r="E21" s="226" t="s">
        <v>53</v>
      </c>
      <c r="F21" s="226" t="s">
        <v>120</v>
      </c>
      <c r="G21" s="226" t="s">
        <v>84</v>
      </c>
      <c r="H21" s="230">
        <v>1</v>
      </c>
      <c r="I21" s="231">
        <v>1845</v>
      </c>
      <c r="J21" s="229">
        <v>46040</v>
      </c>
      <c r="K21" s="226" t="s">
        <v>93</v>
      </c>
      <c r="L21" s="226" t="s">
        <v>94</v>
      </c>
      <c r="M21" s="232">
        <v>0</v>
      </c>
      <c r="N21" s="230"/>
      <c r="O21" s="230"/>
      <c r="P21" s="233">
        <v>727.62</v>
      </c>
    </row>
    <row r="22" spans="1:16" ht="19.5" customHeight="1">
      <c r="A22" s="226" t="s">
        <v>1087</v>
      </c>
      <c r="B22" s="229">
        <v>46048</v>
      </c>
      <c r="C22" s="226" t="s">
        <v>100</v>
      </c>
      <c r="D22" s="226" t="s">
        <v>102</v>
      </c>
      <c r="E22" s="226" t="s">
        <v>53</v>
      </c>
      <c r="F22" s="226" t="s">
        <v>120</v>
      </c>
      <c r="G22" s="226" t="s">
        <v>84</v>
      </c>
      <c r="H22" s="230">
        <v>1</v>
      </c>
      <c r="I22" s="231">
        <v>1845</v>
      </c>
      <c r="J22" s="229">
        <v>46040</v>
      </c>
      <c r="K22" s="226" t="s">
        <v>93</v>
      </c>
      <c r="L22" s="226" t="s">
        <v>94</v>
      </c>
      <c r="M22" s="232">
        <v>0</v>
      </c>
      <c r="N22" s="230"/>
      <c r="O22" s="230"/>
      <c r="P22" s="233">
        <v>7.28</v>
      </c>
    </row>
    <row r="23" spans="1:16" ht="19.5" customHeight="1">
      <c r="A23" s="226" t="s">
        <v>1087</v>
      </c>
      <c r="B23" s="229">
        <v>46048</v>
      </c>
      <c r="C23" s="226" t="s">
        <v>100</v>
      </c>
      <c r="D23" s="226" t="s">
        <v>103</v>
      </c>
      <c r="E23" s="226" t="s">
        <v>53</v>
      </c>
      <c r="F23" s="226" t="s">
        <v>120</v>
      </c>
      <c r="G23" s="226" t="s">
        <v>84</v>
      </c>
      <c r="H23" s="230">
        <v>1</v>
      </c>
      <c r="I23" s="231">
        <v>1845</v>
      </c>
      <c r="J23" s="229">
        <v>46040</v>
      </c>
      <c r="K23" s="226" t="s">
        <v>93</v>
      </c>
      <c r="L23" s="226" t="s">
        <v>94</v>
      </c>
      <c r="M23" s="232">
        <v>0</v>
      </c>
      <c r="N23" s="230"/>
      <c r="O23" s="230"/>
      <c r="P23" s="233">
        <v>1110.0999999999999</v>
      </c>
    </row>
    <row r="24" spans="1:16" ht="19.5" customHeight="1">
      <c r="A24" s="226" t="s">
        <v>1087</v>
      </c>
      <c r="B24" s="229">
        <v>46048</v>
      </c>
      <c r="C24" s="226" t="s">
        <v>104</v>
      </c>
      <c r="D24" s="226" t="s">
        <v>105</v>
      </c>
      <c r="E24" s="226" t="s">
        <v>53</v>
      </c>
      <c r="F24" s="226" t="s">
        <v>120</v>
      </c>
      <c r="G24" s="226" t="s">
        <v>84</v>
      </c>
      <c r="H24" s="230">
        <v>1</v>
      </c>
      <c r="I24" s="231">
        <v>1845</v>
      </c>
      <c r="J24" s="229">
        <v>46040</v>
      </c>
      <c r="K24" s="226" t="s">
        <v>93</v>
      </c>
      <c r="L24" s="226" t="s">
        <v>94</v>
      </c>
      <c r="M24" s="232">
        <v>0.43</v>
      </c>
      <c r="N24" s="230"/>
      <c r="O24" s="230"/>
      <c r="P24" s="233">
        <v>-793.35</v>
      </c>
    </row>
    <row r="25" spans="1:16" ht="19.5" customHeight="1">
      <c r="A25" s="226" t="s">
        <v>1087</v>
      </c>
      <c r="B25" s="229">
        <v>46048</v>
      </c>
      <c r="C25" s="226" t="s">
        <v>81</v>
      </c>
      <c r="D25" s="226" t="s">
        <v>95</v>
      </c>
      <c r="E25" s="226" t="s">
        <v>53</v>
      </c>
      <c r="F25" s="226" t="s">
        <v>120</v>
      </c>
      <c r="G25" s="226" t="s">
        <v>84</v>
      </c>
      <c r="H25" s="230">
        <v>1</v>
      </c>
      <c r="I25" s="231">
        <v>1845</v>
      </c>
      <c r="J25" s="229">
        <v>46040</v>
      </c>
      <c r="K25" s="226" t="s">
        <v>93</v>
      </c>
      <c r="L25" s="226" t="s">
        <v>94</v>
      </c>
      <c r="M25" s="232">
        <v>0.43</v>
      </c>
      <c r="N25" s="230"/>
      <c r="O25" s="230"/>
      <c r="P25" s="233">
        <v>-25</v>
      </c>
    </row>
    <row r="26" spans="1:16" ht="19.5" customHeight="1">
      <c r="A26" s="226" t="s">
        <v>1087</v>
      </c>
      <c r="B26" s="229">
        <v>46048</v>
      </c>
      <c r="C26" s="226" t="s">
        <v>81</v>
      </c>
      <c r="D26" s="226" t="s">
        <v>82</v>
      </c>
      <c r="E26" s="226" t="s">
        <v>53</v>
      </c>
      <c r="F26" s="226" t="s">
        <v>120</v>
      </c>
      <c r="G26" s="226" t="s">
        <v>84</v>
      </c>
      <c r="H26" s="230">
        <v>1</v>
      </c>
      <c r="I26" s="231">
        <v>0</v>
      </c>
      <c r="J26" s="229">
        <v>46040</v>
      </c>
      <c r="K26" s="226" t="s">
        <v>85</v>
      </c>
      <c r="L26" s="226" t="s">
        <v>85</v>
      </c>
      <c r="M26" s="232">
        <v>0</v>
      </c>
      <c r="N26" s="230"/>
      <c r="O26" s="230"/>
      <c r="P26" s="233">
        <v>-13.82</v>
      </c>
    </row>
    <row r="27" spans="1:16" ht="19.5" customHeight="1">
      <c r="A27" s="226" t="s">
        <v>1088</v>
      </c>
      <c r="B27" s="229">
        <v>46048</v>
      </c>
      <c r="C27" s="226" t="s">
        <v>92</v>
      </c>
      <c r="D27" s="226" t="s">
        <v>24</v>
      </c>
      <c r="E27" s="226" t="s">
        <v>42</v>
      </c>
      <c r="F27" s="226" t="s">
        <v>89</v>
      </c>
      <c r="G27" s="226" t="s">
        <v>84</v>
      </c>
      <c r="H27" s="230">
        <v>1</v>
      </c>
      <c r="I27" s="231">
        <v>1750</v>
      </c>
      <c r="J27" s="229">
        <v>46046</v>
      </c>
      <c r="K27" s="226" t="s">
        <v>93</v>
      </c>
      <c r="L27" s="226" t="s">
        <v>94</v>
      </c>
      <c r="M27" s="232">
        <v>0.43</v>
      </c>
      <c r="N27" s="230"/>
      <c r="O27" s="230">
        <v>40</v>
      </c>
      <c r="P27" s="233">
        <v>-115.25</v>
      </c>
    </row>
    <row r="28" spans="1:16" ht="19.5" customHeight="1">
      <c r="A28" s="226" t="s">
        <v>1088</v>
      </c>
      <c r="B28" s="229">
        <v>46048</v>
      </c>
      <c r="C28" s="226" t="s">
        <v>100</v>
      </c>
      <c r="D28" s="226" t="s">
        <v>101</v>
      </c>
      <c r="E28" s="226" t="s">
        <v>42</v>
      </c>
      <c r="F28" s="226" t="s">
        <v>89</v>
      </c>
      <c r="G28" s="226" t="s">
        <v>84</v>
      </c>
      <c r="H28" s="230">
        <v>1</v>
      </c>
      <c r="I28" s="231">
        <v>1750</v>
      </c>
      <c r="J28" s="229">
        <v>46046</v>
      </c>
      <c r="K28" s="226" t="s">
        <v>93</v>
      </c>
      <c r="L28" s="226" t="s">
        <v>94</v>
      </c>
      <c r="M28" s="232">
        <v>0</v>
      </c>
      <c r="N28" s="230"/>
      <c r="O28" s="230"/>
      <c r="P28" s="233">
        <v>647.62</v>
      </c>
    </row>
    <row r="29" spans="1:16" ht="19.5" customHeight="1">
      <c r="A29" s="226" t="s">
        <v>1088</v>
      </c>
      <c r="B29" s="229">
        <v>46048</v>
      </c>
      <c r="C29" s="226" t="s">
        <v>100</v>
      </c>
      <c r="D29" s="226" t="s">
        <v>102</v>
      </c>
      <c r="E29" s="226" t="s">
        <v>42</v>
      </c>
      <c r="F29" s="226" t="s">
        <v>89</v>
      </c>
      <c r="G29" s="226" t="s">
        <v>84</v>
      </c>
      <c r="H29" s="230">
        <v>1</v>
      </c>
      <c r="I29" s="231">
        <v>1750</v>
      </c>
      <c r="J29" s="229">
        <v>46046</v>
      </c>
      <c r="K29" s="226" t="s">
        <v>93</v>
      </c>
      <c r="L29" s="226" t="s">
        <v>94</v>
      </c>
      <c r="M29" s="232">
        <v>0</v>
      </c>
      <c r="N29" s="230"/>
      <c r="O29" s="230"/>
      <c r="P29" s="233">
        <v>6.48</v>
      </c>
    </row>
    <row r="30" spans="1:16" ht="19.5" customHeight="1">
      <c r="A30" s="226" t="s">
        <v>1088</v>
      </c>
      <c r="B30" s="229">
        <v>46048</v>
      </c>
      <c r="C30" s="226" t="s">
        <v>100</v>
      </c>
      <c r="D30" s="226" t="s">
        <v>103</v>
      </c>
      <c r="E30" s="226" t="s">
        <v>42</v>
      </c>
      <c r="F30" s="226" t="s">
        <v>89</v>
      </c>
      <c r="G30" s="226" t="s">
        <v>84</v>
      </c>
      <c r="H30" s="230">
        <v>1</v>
      </c>
      <c r="I30" s="231">
        <v>1750</v>
      </c>
      <c r="J30" s="229">
        <v>46046</v>
      </c>
      <c r="K30" s="226" t="s">
        <v>93</v>
      </c>
      <c r="L30" s="226" t="s">
        <v>94</v>
      </c>
      <c r="M30" s="232">
        <v>0</v>
      </c>
      <c r="N30" s="230"/>
      <c r="O30" s="230"/>
      <c r="P30" s="233">
        <v>1095.9000000000001</v>
      </c>
    </row>
    <row r="31" spans="1:16" ht="19.5" customHeight="1">
      <c r="A31" s="226" t="s">
        <v>1088</v>
      </c>
      <c r="B31" s="229">
        <v>46048</v>
      </c>
      <c r="C31" s="226" t="s">
        <v>104</v>
      </c>
      <c r="D31" s="226" t="s">
        <v>105</v>
      </c>
      <c r="E31" s="226" t="s">
        <v>42</v>
      </c>
      <c r="F31" s="226" t="s">
        <v>89</v>
      </c>
      <c r="G31" s="226" t="s">
        <v>84</v>
      </c>
      <c r="H31" s="230">
        <v>1</v>
      </c>
      <c r="I31" s="231">
        <v>1750</v>
      </c>
      <c r="J31" s="229">
        <v>46046</v>
      </c>
      <c r="K31" s="226" t="s">
        <v>93</v>
      </c>
      <c r="L31" s="226" t="s">
        <v>94</v>
      </c>
      <c r="M31" s="232">
        <v>0.43</v>
      </c>
      <c r="N31" s="230"/>
      <c r="O31" s="230"/>
      <c r="P31" s="233">
        <v>-752.5</v>
      </c>
    </row>
    <row r="32" spans="1:16" ht="19.5" customHeight="1">
      <c r="A32" s="226" t="s">
        <v>1088</v>
      </c>
      <c r="B32" s="229">
        <v>46048</v>
      </c>
      <c r="C32" s="226" t="s">
        <v>81</v>
      </c>
      <c r="D32" s="226" t="s">
        <v>95</v>
      </c>
      <c r="E32" s="226" t="s">
        <v>42</v>
      </c>
      <c r="F32" s="226" t="s">
        <v>89</v>
      </c>
      <c r="G32" s="226" t="s">
        <v>84</v>
      </c>
      <c r="H32" s="230">
        <v>1</v>
      </c>
      <c r="I32" s="231">
        <v>1750</v>
      </c>
      <c r="J32" s="229">
        <v>46046</v>
      </c>
      <c r="K32" s="226" t="s">
        <v>93</v>
      </c>
      <c r="L32" s="226" t="s">
        <v>94</v>
      </c>
      <c r="M32" s="232">
        <v>0.43</v>
      </c>
      <c r="N32" s="230"/>
      <c r="O32" s="230"/>
      <c r="P32" s="233">
        <v>-13.63</v>
      </c>
    </row>
    <row r="33" spans="1:16" ht="19.5" customHeight="1">
      <c r="A33" s="226" t="s">
        <v>1088</v>
      </c>
      <c r="B33" s="229">
        <v>46048</v>
      </c>
      <c r="C33" s="226" t="s">
        <v>81</v>
      </c>
      <c r="D33" s="226" t="s">
        <v>82</v>
      </c>
      <c r="E33" s="226" t="s">
        <v>42</v>
      </c>
      <c r="F33" s="226" t="s">
        <v>89</v>
      </c>
      <c r="G33" s="226" t="s">
        <v>84</v>
      </c>
      <c r="H33" s="230">
        <v>1</v>
      </c>
      <c r="I33" s="231">
        <v>0</v>
      </c>
      <c r="J33" s="229">
        <v>46046</v>
      </c>
      <c r="K33" s="226" t="s">
        <v>85</v>
      </c>
      <c r="L33" s="226" t="s">
        <v>85</v>
      </c>
      <c r="M33" s="232">
        <v>0</v>
      </c>
      <c r="N33" s="230"/>
      <c r="O33" s="230"/>
      <c r="P33" s="233">
        <v>-12.3</v>
      </c>
    </row>
    <row r="34" spans="1:16" ht="19.5" customHeight="1">
      <c r="A34" s="226" t="s">
        <v>1089</v>
      </c>
      <c r="B34" s="229">
        <v>46048</v>
      </c>
      <c r="C34" s="226" t="s">
        <v>92</v>
      </c>
      <c r="D34" s="226" t="s">
        <v>24</v>
      </c>
      <c r="E34" s="226" t="s">
        <v>53</v>
      </c>
      <c r="F34" s="226" t="s">
        <v>120</v>
      </c>
      <c r="G34" s="226" t="s">
        <v>84</v>
      </c>
      <c r="H34" s="230">
        <v>1</v>
      </c>
      <c r="I34" s="231">
        <v>1812</v>
      </c>
      <c r="J34" s="229">
        <v>46045</v>
      </c>
      <c r="K34" s="226" t="s">
        <v>93</v>
      </c>
      <c r="L34" s="226" t="s">
        <v>94</v>
      </c>
      <c r="M34" s="232">
        <v>0.43</v>
      </c>
      <c r="N34" s="230"/>
      <c r="O34" s="230">
        <v>40</v>
      </c>
      <c r="P34" s="233">
        <v>-130.77000000000001</v>
      </c>
    </row>
    <row r="35" spans="1:16" ht="19.5" customHeight="1">
      <c r="A35" s="226" t="s">
        <v>1089</v>
      </c>
      <c r="B35" s="229">
        <v>46048</v>
      </c>
      <c r="C35" s="226" t="s">
        <v>100</v>
      </c>
      <c r="D35" s="226" t="s">
        <v>101</v>
      </c>
      <c r="E35" s="226" t="s">
        <v>53</v>
      </c>
      <c r="F35" s="226" t="s">
        <v>120</v>
      </c>
      <c r="G35" s="226" t="s">
        <v>84</v>
      </c>
      <c r="H35" s="230">
        <v>1</v>
      </c>
      <c r="I35" s="231">
        <v>1812</v>
      </c>
      <c r="J35" s="229">
        <v>46045</v>
      </c>
      <c r="K35" s="226" t="s">
        <v>93</v>
      </c>
      <c r="L35" s="226" t="s">
        <v>94</v>
      </c>
      <c r="M35" s="232">
        <v>0</v>
      </c>
      <c r="N35" s="230"/>
      <c r="O35" s="230"/>
      <c r="P35" s="233">
        <v>631.42999999999995</v>
      </c>
    </row>
    <row r="36" spans="1:16" ht="19.5" customHeight="1">
      <c r="A36" s="226" t="s">
        <v>1089</v>
      </c>
      <c r="B36" s="229">
        <v>46048</v>
      </c>
      <c r="C36" s="226" t="s">
        <v>100</v>
      </c>
      <c r="D36" s="226" t="s">
        <v>102</v>
      </c>
      <c r="E36" s="226" t="s">
        <v>53</v>
      </c>
      <c r="F36" s="226" t="s">
        <v>120</v>
      </c>
      <c r="G36" s="226" t="s">
        <v>84</v>
      </c>
      <c r="H36" s="230">
        <v>1</v>
      </c>
      <c r="I36" s="231">
        <v>1812</v>
      </c>
      <c r="J36" s="229">
        <v>46045</v>
      </c>
      <c r="K36" s="226" t="s">
        <v>93</v>
      </c>
      <c r="L36" s="226" t="s">
        <v>94</v>
      </c>
      <c r="M36" s="232">
        <v>0</v>
      </c>
      <c r="N36" s="230"/>
      <c r="O36" s="230"/>
      <c r="P36" s="233">
        <v>6.31</v>
      </c>
    </row>
    <row r="37" spans="1:16" ht="19.5" customHeight="1">
      <c r="A37" s="226" t="s">
        <v>1089</v>
      </c>
      <c r="B37" s="229">
        <v>46048</v>
      </c>
      <c r="C37" s="226" t="s">
        <v>100</v>
      </c>
      <c r="D37" s="226" t="s">
        <v>103</v>
      </c>
      <c r="E37" s="226" t="s">
        <v>53</v>
      </c>
      <c r="F37" s="226" t="s">
        <v>120</v>
      </c>
      <c r="G37" s="226" t="s">
        <v>84</v>
      </c>
      <c r="H37" s="230">
        <v>1</v>
      </c>
      <c r="I37" s="231">
        <v>1812</v>
      </c>
      <c r="J37" s="229">
        <v>46045</v>
      </c>
      <c r="K37" s="226" t="s">
        <v>93</v>
      </c>
      <c r="L37" s="226" t="s">
        <v>94</v>
      </c>
      <c r="M37" s="232">
        <v>0</v>
      </c>
      <c r="N37" s="230"/>
      <c r="O37" s="230"/>
      <c r="P37" s="233">
        <v>1174.26</v>
      </c>
    </row>
    <row r="38" spans="1:16" ht="19.5" customHeight="1">
      <c r="A38" s="226" t="s">
        <v>1089</v>
      </c>
      <c r="B38" s="229">
        <v>46048</v>
      </c>
      <c r="C38" s="226" t="s">
        <v>104</v>
      </c>
      <c r="D38" s="226" t="s">
        <v>105</v>
      </c>
      <c r="E38" s="226" t="s">
        <v>53</v>
      </c>
      <c r="F38" s="226" t="s">
        <v>120</v>
      </c>
      <c r="G38" s="226" t="s">
        <v>84</v>
      </c>
      <c r="H38" s="230">
        <v>1</v>
      </c>
      <c r="I38" s="231">
        <v>1812</v>
      </c>
      <c r="J38" s="229">
        <v>46045</v>
      </c>
      <c r="K38" s="226" t="s">
        <v>93</v>
      </c>
      <c r="L38" s="226" t="s">
        <v>94</v>
      </c>
      <c r="M38" s="232">
        <v>0.43</v>
      </c>
      <c r="N38" s="230"/>
      <c r="O38" s="230"/>
      <c r="P38" s="233">
        <v>-779.16</v>
      </c>
    </row>
    <row r="39" spans="1:16" ht="19.5" customHeight="1">
      <c r="A39" s="226" t="s">
        <v>1089</v>
      </c>
      <c r="B39" s="229">
        <v>46048</v>
      </c>
      <c r="C39" s="226" t="s">
        <v>81</v>
      </c>
      <c r="D39" s="226" t="s">
        <v>95</v>
      </c>
      <c r="E39" s="226" t="s">
        <v>53</v>
      </c>
      <c r="F39" s="226" t="s">
        <v>120</v>
      </c>
      <c r="G39" s="226" t="s">
        <v>84</v>
      </c>
      <c r="H39" s="230">
        <v>1</v>
      </c>
      <c r="I39" s="231">
        <v>1812</v>
      </c>
      <c r="J39" s="229">
        <v>46045</v>
      </c>
      <c r="K39" s="226" t="s">
        <v>93</v>
      </c>
      <c r="L39" s="226" t="s">
        <v>94</v>
      </c>
      <c r="M39" s="232">
        <v>0.43</v>
      </c>
      <c r="N39" s="230"/>
      <c r="O39" s="230"/>
      <c r="P39" s="233">
        <v>-9.07</v>
      </c>
    </row>
    <row r="40" spans="1:16" ht="19.5" customHeight="1">
      <c r="A40" s="226" t="s">
        <v>1090</v>
      </c>
      <c r="B40" s="229">
        <v>46048</v>
      </c>
      <c r="C40" s="226" t="s">
        <v>92</v>
      </c>
      <c r="D40" s="226" t="s">
        <v>24</v>
      </c>
      <c r="E40" s="226" t="s">
        <v>53</v>
      </c>
      <c r="F40" s="226" t="s">
        <v>120</v>
      </c>
      <c r="G40" s="226" t="s">
        <v>84</v>
      </c>
      <c r="H40" s="230">
        <v>1</v>
      </c>
      <c r="I40" s="231">
        <v>0</v>
      </c>
      <c r="J40" s="229">
        <v>46028</v>
      </c>
      <c r="K40" s="226" t="s">
        <v>93</v>
      </c>
      <c r="L40" s="226" t="s">
        <v>94</v>
      </c>
      <c r="M40" s="232">
        <v>0</v>
      </c>
      <c r="N40" s="230"/>
      <c r="O40" s="230">
        <v>44</v>
      </c>
      <c r="P40" s="233">
        <v>-56</v>
      </c>
    </row>
    <row r="41" spans="1:16" ht="19.5" customHeight="1">
      <c r="A41" s="226" t="s">
        <v>1090</v>
      </c>
      <c r="B41" s="229">
        <v>46048</v>
      </c>
      <c r="C41" s="226" t="s">
        <v>81</v>
      </c>
      <c r="D41" s="226" t="s">
        <v>95</v>
      </c>
      <c r="E41" s="226" t="s">
        <v>53</v>
      </c>
      <c r="F41" s="226" t="s">
        <v>120</v>
      </c>
      <c r="G41" s="226" t="s">
        <v>84</v>
      </c>
      <c r="H41" s="230">
        <v>1</v>
      </c>
      <c r="I41" s="231">
        <v>0</v>
      </c>
      <c r="J41" s="229">
        <v>46028</v>
      </c>
      <c r="K41" s="226" t="s">
        <v>93</v>
      </c>
      <c r="L41" s="226" t="s">
        <v>94</v>
      </c>
      <c r="M41" s="232">
        <v>0</v>
      </c>
      <c r="N41" s="230"/>
      <c r="O41" s="230"/>
      <c r="P41" s="233">
        <v>-18.190000000000001</v>
      </c>
    </row>
    <row r="42" spans="1:16" ht="19.5" customHeight="1">
      <c r="A42" s="226" t="s">
        <v>1090</v>
      </c>
      <c r="B42" s="229">
        <v>46048</v>
      </c>
      <c r="C42" s="226" t="s">
        <v>92</v>
      </c>
      <c r="D42" s="226" t="s">
        <v>96</v>
      </c>
      <c r="E42" s="226" t="s">
        <v>53</v>
      </c>
      <c r="F42" s="226" t="s">
        <v>120</v>
      </c>
      <c r="G42" s="226" t="s">
        <v>84</v>
      </c>
      <c r="H42" s="230">
        <v>1</v>
      </c>
      <c r="I42" s="231">
        <v>0</v>
      </c>
      <c r="J42" s="229">
        <v>46028</v>
      </c>
      <c r="K42" s="226" t="s">
        <v>93</v>
      </c>
      <c r="L42" s="226" t="s">
        <v>94</v>
      </c>
      <c r="M42" s="232">
        <v>0</v>
      </c>
      <c r="N42" s="230"/>
      <c r="O42" s="230"/>
      <c r="P42" s="233">
        <v>0</v>
      </c>
    </row>
    <row r="43" spans="1:16" ht="19.5" customHeight="1">
      <c r="A43" s="226" t="s">
        <v>1090</v>
      </c>
      <c r="B43" s="229">
        <v>46048</v>
      </c>
      <c r="C43" s="226" t="s">
        <v>92</v>
      </c>
      <c r="D43" s="226" t="s">
        <v>97</v>
      </c>
      <c r="E43" s="226" t="s">
        <v>53</v>
      </c>
      <c r="F43" s="226" t="s">
        <v>120</v>
      </c>
      <c r="G43" s="226" t="s">
        <v>84</v>
      </c>
      <c r="H43" s="230">
        <v>1</v>
      </c>
      <c r="I43" s="231">
        <v>0</v>
      </c>
      <c r="J43" s="229">
        <v>46028</v>
      </c>
      <c r="K43" s="226" t="s">
        <v>93</v>
      </c>
      <c r="L43" s="226" t="s">
        <v>94</v>
      </c>
      <c r="M43" s="232">
        <v>0</v>
      </c>
      <c r="N43" s="230"/>
      <c r="O43" s="230"/>
      <c r="P43" s="233">
        <v>-56</v>
      </c>
    </row>
    <row r="44" spans="1:16" ht="19.5" customHeight="1">
      <c r="A44" s="226" t="s">
        <v>1089</v>
      </c>
      <c r="B44" s="229">
        <v>46048</v>
      </c>
      <c r="C44" s="226" t="s">
        <v>81</v>
      </c>
      <c r="D44" s="226" t="s">
        <v>82</v>
      </c>
      <c r="E44" s="226" t="s">
        <v>53</v>
      </c>
      <c r="F44" s="226" t="s">
        <v>120</v>
      </c>
      <c r="G44" s="226" t="s">
        <v>84</v>
      </c>
      <c r="H44" s="230">
        <v>1</v>
      </c>
      <c r="I44" s="231">
        <v>0</v>
      </c>
      <c r="J44" s="229">
        <v>46045</v>
      </c>
      <c r="K44" s="226" t="s">
        <v>85</v>
      </c>
      <c r="L44" s="226" t="s">
        <v>85</v>
      </c>
      <c r="M44" s="232">
        <v>0</v>
      </c>
      <c r="N44" s="230"/>
      <c r="O44" s="230"/>
      <c r="P44" s="233">
        <v>-12</v>
      </c>
    </row>
    <row r="45" spans="1:16" ht="19.5" customHeight="1">
      <c r="A45" s="226" t="s">
        <v>1091</v>
      </c>
      <c r="B45" s="229">
        <v>46048</v>
      </c>
      <c r="C45" s="226" t="s">
        <v>81</v>
      </c>
      <c r="D45" s="226" t="s">
        <v>82</v>
      </c>
      <c r="E45" s="226" t="s">
        <v>52</v>
      </c>
      <c r="F45" s="226" t="s">
        <v>90</v>
      </c>
      <c r="G45" s="226" t="s">
        <v>84</v>
      </c>
      <c r="H45" s="230">
        <v>1</v>
      </c>
      <c r="I45" s="231">
        <v>0</v>
      </c>
      <c r="J45" s="229">
        <v>46048</v>
      </c>
      <c r="K45" s="226" t="s">
        <v>85</v>
      </c>
      <c r="L45" s="226" t="s">
        <v>85</v>
      </c>
      <c r="M45" s="232">
        <v>0</v>
      </c>
      <c r="N45" s="230"/>
      <c r="O45" s="230"/>
      <c r="P45" s="233">
        <v>-2.97</v>
      </c>
    </row>
    <row r="46" spans="1:16" ht="19.5" customHeight="1">
      <c r="A46" s="226" t="s">
        <v>1092</v>
      </c>
      <c r="B46" s="229">
        <v>46048</v>
      </c>
      <c r="C46" s="226" t="s">
        <v>81</v>
      </c>
      <c r="D46" s="226" t="s">
        <v>82</v>
      </c>
      <c r="E46" s="226" t="s">
        <v>53</v>
      </c>
      <c r="F46" s="226" t="s">
        <v>120</v>
      </c>
      <c r="G46" s="226" t="s">
        <v>84</v>
      </c>
      <c r="H46" s="230">
        <v>1</v>
      </c>
      <c r="I46" s="231">
        <v>0</v>
      </c>
      <c r="J46" s="229">
        <v>46048</v>
      </c>
      <c r="K46" s="226" t="s">
        <v>85</v>
      </c>
      <c r="L46" s="226" t="s">
        <v>85</v>
      </c>
      <c r="M46" s="232">
        <v>0</v>
      </c>
      <c r="N46" s="230"/>
      <c r="O46" s="230"/>
      <c r="P46" s="233">
        <v>-12.7</v>
      </c>
    </row>
    <row r="47" spans="1:16" ht="19.5" customHeight="1">
      <c r="A47" s="226" t="s">
        <v>1093</v>
      </c>
      <c r="B47" s="229">
        <v>46048</v>
      </c>
      <c r="C47" s="226" t="s">
        <v>92</v>
      </c>
      <c r="D47" s="226" t="s">
        <v>24</v>
      </c>
      <c r="E47" s="226" t="s">
        <v>43</v>
      </c>
      <c r="F47" s="226" t="s">
        <v>125</v>
      </c>
      <c r="G47" s="226" t="s">
        <v>84</v>
      </c>
      <c r="H47" s="230">
        <v>1</v>
      </c>
      <c r="I47" s="231">
        <v>1750</v>
      </c>
      <c r="J47" s="229">
        <v>46047</v>
      </c>
      <c r="K47" s="226" t="s">
        <v>93</v>
      </c>
      <c r="L47" s="226" t="s">
        <v>94</v>
      </c>
      <c r="M47" s="232">
        <v>0.43</v>
      </c>
      <c r="N47" s="230"/>
      <c r="O47" s="230">
        <v>41</v>
      </c>
      <c r="P47" s="233">
        <v>-119.28</v>
      </c>
    </row>
    <row r="48" spans="1:16" ht="19.5" customHeight="1">
      <c r="A48" s="226" t="s">
        <v>1093</v>
      </c>
      <c r="B48" s="229">
        <v>46048</v>
      </c>
      <c r="C48" s="226" t="s">
        <v>100</v>
      </c>
      <c r="D48" s="226" t="s">
        <v>101</v>
      </c>
      <c r="E48" s="226" t="s">
        <v>43</v>
      </c>
      <c r="F48" s="226" t="s">
        <v>125</v>
      </c>
      <c r="G48" s="226" t="s">
        <v>84</v>
      </c>
      <c r="H48" s="230">
        <v>1</v>
      </c>
      <c r="I48" s="231">
        <v>1750</v>
      </c>
      <c r="J48" s="229">
        <v>46047</v>
      </c>
      <c r="K48" s="226" t="s">
        <v>93</v>
      </c>
      <c r="L48" s="226" t="s">
        <v>94</v>
      </c>
      <c r="M48" s="232">
        <v>0</v>
      </c>
      <c r="N48" s="230"/>
      <c r="O48" s="230"/>
      <c r="P48" s="233">
        <v>657.14</v>
      </c>
    </row>
    <row r="49" spans="1:16" ht="19.5" customHeight="1">
      <c r="A49" s="226" t="s">
        <v>1093</v>
      </c>
      <c r="B49" s="229">
        <v>46048</v>
      </c>
      <c r="C49" s="226" t="s">
        <v>100</v>
      </c>
      <c r="D49" s="226" t="s">
        <v>102</v>
      </c>
      <c r="E49" s="226" t="s">
        <v>43</v>
      </c>
      <c r="F49" s="226" t="s">
        <v>125</v>
      </c>
      <c r="G49" s="226" t="s">
        <v>84</v>
      </c>
      <c r="H49" s="230">
        <v>1</v>
      </c>
      <c r="I49" s="231">
        <v>1750</v>
      </c>
      <c r="J49" s="229">
        <v>46047</v>
      </c>
      <c r="K49" s="226" t="s">
        <v>93</v>
      </c>
      <c r="L49" s="226" t="s">
        <v>94</v>
      </c>
      <c r="M49" s="232">
        <v>0</v>
      </c>
      <c r="N49" s="230"/>
      <c r="O49" s="230"/>
      <c r="P49" s="233">
        <v>6.57</v>
      </c>
    </row>
    <row r="50" spans="1:16" ht="19.5" customHeight="1">
      <c r="A50" s="226" t="s">
        <v>1093</v>
      </c>
      <c r="B50" s="229">
        <v>46048</v>
      </c>
      <c r="C50" s="226" t="s">
        <v>100</v>
      </c>
      <c r="D50" s="226" t="s">
        <v>103</v>
      </c>
      <c r="E50" s="226" t="s">
        <v>43</v>
      </c>
      <c r="F50" s="226" t="s">
        <v>125</v>
      </c>
      <c r="G50" s="226" t="s">
        <v>84</v>
      </c>
      <c r="H50" s="230">
        <v>1</v>
      </c>
      <c r="I50" s="231">
        <v>1750</v>
      </c>
      <c r="J50" s="229">
        <v>46047</v>
      </c>
      <c r="K50" s="226" t="s">
        <v>93</v>
      </c>
      <c r="L50" s="226" t="s">
        <v>94</v>
      </c>
      <c r="M50" s="232">
        <v>0</v>
      </c>
      <c r="N50" s="230"/>
      <c r="O50" s="230"/>
      <c r="P50" s="233">
        <v>1086.29</v>
      </c>
    </row>
    <row r="51" spans="1:16" ht="19.5" customHeight="1">
      <c r="A51" s="226" t="s">
        <v>1093</v>
      </c>
      <c r="B51" s="229">
        <v>46048</v>
      </c>
      <c r="C51" s="226" t="s">
        <v>104</v>
      </c>
      <c r="D51" s="226" t="s">
        <v>105</v>
      </c>
      <c r="E51" s="226" t="s">
        <v>43</v>
      </c>
      <c r="F51" s="226" t="s">
        <v>125</v>
      </c>
      <c r="G51" s="226" t="s">
        <v>84</v>
      </c>
      <c r="H51" s="230">
        <v>1</v>
      </c>
      <c r="I51" s="231">
        <v>1750</v>
      </c>
      <c r="J51" s="229">
        <v>46047</v>
      </c>
      <c r="K51" s="226" t="s">
        <v>93</v>
      </c>
      <c r="L51" s="226" t="s">
        <v>94</v>
      </c>
      <c r="M51" s="232">
        <v>0.43</v>
      </c>
      <c r="N51" s="230"/>
      <c r="O51" s="230"/>
      <c r="P51" s="233">
        <v>-752.5</v>
      </c>
    </row>
    <row r="52" spans="1:16" ht="19.5" customHeight="1">
      <c r="A52" s="226" t="s">
        <v>1093</v>
      </c>
      <c r="B52" s="229">
        <v>46048</v>
      </c>
      <c r="C52" s="226" t="s">
        <v>81</v>
      </c>
      <c r="D52" s="226" t="s">
        <v>95</v>
      </c>
      <c r="E52" s="226" t="s">
        <v>43</v>
      </c>
      <c r="F52" s="226" t="s">
        <v>125</v>
      </c>
      <c r="G52" s="226" t="s">
        <v>84</v>
      </c>
      <c r="H52" s="230">
        <v>1</v>
      </c>
      <c r="I52" s="231">
        <v>1750</v>
      </c>
      <c r="J52" s="229">
        <v>46047</v>
      </c>
      <c r="K52" s="226" t="s">
        <v>93</v>
      </c>
      <c r="L52" s="226" t="s">
        <v>94</v>
      </c>
      <c r="M52" s="232">
        <v>0.43</v>
      </c>
      <c r="N52" s="230"/>
      <c r="O52" s="230"/>
      <c r="P52" s="233">
        <v>-12.32</v>
      </c>
    </row>
    <row r="53" spans="1:16" ht="19.5" customHeight="1">
      <c r="A53" s="226" t="s">
        <v>1094</v>
      </c>
      <c r="B53" s="229">
        <v>46048</v>
      </c>
      <c r="C53" s="226" t="s">
        <v>81</v>
      </c>
      <c r="D53" s="226" t="s">
        <v>82</v>
      </c>
      <c r="E53" s="226" t="s">
        <v>52</v>
      </c>
      <c r="F53" s="226" t="s">
        <v>90</v>
      </c>
      <c r="G53" s="226" t="s">
        <v>84</v>
      </c>
      <c r="H53" s="230">
        <v>1</v>
      </c>
      <c r="I53" s="231">
        <v>0</v>
      </c>
      <c r="J53" s="229">
        <v>46048</v>
      </c>
      <c r="K53" s="226" t="s">
        <v>85</v>
      </c>
      <c r="L53" s="226" t="s">
        <v>85</v>
      </c>
      <c r="M53" s="232">
        <v>0</v>
      </c>
      <c r="N53" s="230"/>
      <c r="O53" s="230"/>
      <c r="P53" s="233">
        <v>-12.16</v>
      </c>
    </row>
    <row r="54" spans="1:16" ht="19.5" customHeight="1">
      <c r="A54" s="226" t="s">
        <v>1095</v>
      </c>
      <c r="B54" s="229">
        <v>46048</v>
      </c>
      <c r="C54" s="226" t="s">
        <v>92</v>
      </c>
      <c r="D54" s="226" t="s">
        <v>24</v>
      </c>
      <c r="E54" s="226" t="s">
        <v>52</v>
      </c>
      <c r="F54" s="226" t="s">
        <v>90</v>
      </c>
      <c r="G54" s="226" t="s">
        <v>84</v>
      </c>
      <c r="H54" s="230">
        <v>1</v>
      </c>
      <c r="I54" s="231">
        <v>1885</v>
      </c>
      <c r="J54" s="229">
        <v>46040</v>
      </c>
      <c r="K54" s="226" t="s">
        <v>93</v>
      </c>
      <c r="L54" s="226" t="s">
        <v>94</v>
      </c>
      <c r="M54" s="232">
        <v>0.43</v>
      </c>
      <c r="N54" s="230"/>
      <c r="O54" s="230">
        <v>45</v>
      </c>
      <c r="P54" s="233">
        <v>-155.16999999999999</v>
      </c>
    </row>
    <row r="55" spans="1:16" ht="19.5" customHeight="1">
      <c r="A55" s="226" t="s">
        <v>1095</v>
      </c>
      <c r="B55" s="229">
        <v>46048</v>
      </c>
      <c r="C55" s="226" t="s">
        <v>100</v>
      </c>
      <c r="D55" s="226" t="s">
        <v>101</v>
      </c>
      <c r="E55" s="226" t="s">
        <v>52</v>
      </c>
      <c r="F55" s="226" t="s">
        <v>90</v>
      </c>
      <c r="G55" s="226" t="s">
        <v>84</v>
      </c>
      <c r="H55" s="230">
        <v>1</v>
      </c>
      <c r="I55" s="231">
        <v>1885</v>
      </c>
      <c r="J55" s="229">
        <v>46040</v>
      </c>
      <c r="K55" s="226" t="s">
        <v>93</v>
      </c>
      <c r="L55" s="226" t="s">
        <v>94</v>
      </c>
      <c r="M55" s="232">
        <v>0</v>
      </c>
      <c r="N55" s="230"/>
      <c r="O55" s="230"/>
      <c r="P55" s="233">
        <v>784.02</v>
      </c>
    </row>
    <row r="56" spans="1:16" ht="19.5" customHeight="1">
      <c r="A56" s="226" t="s">
        <v>1095</v>
      </c>
      <c r="B56" s="229">
        <v>46048</v>
      </c>
      <c r="C56" s="226" t="s">
        <v>100</v>
      </c>
      <c r="D56" s="226" t="s">
        <v>102</v>
      </c>
      <c r="E56" s="226" t="s">
        <v>52</v>
      </c>
      <c r="F56" s="226" t="s">
        <v>90</v>
      </c>
      <c r="G56" s="226" t="s">
        <v>84</v>
      </c>
      <c r="H56" s="230">
        <v>1</v>
      </c>
      <c r="I56" s="231">
        <v>1885</v>
      </c>
      <c r="J56" s="229">
        <v>46040</v>
      </c>
      <c r="K56" s="226" t="s">
        <v>93</v>
      </c>
      <c r="L56" s="226" t="s">
        <v>94</v>
      </c>
      <c r="M56" s="232">
        <v>0</v>
      </c>
      <c r="N56" s="230"/>
      <c r="O56" s="230"/>
      <c r="P56" s="233">
        <v>7.84</v>
      </c>
    </row>
    <row r="57" spans="1:16" ht="19.5" customHeight="1">
      <c r="A57" s="226" t="s">
        <v>1095</v>
      </c>
      <c r="B57" s="229">
        <v>46048</v>
      </c>
      <c r="C57" s="226" t="s">
        <v>100</v>
      </c>
      <c r="D57" s="226" t="s">
        <v>103</v>
      </c>
      <c r="E57" s="226" t="s">
        <v>52</v>
      </c>
      <c r="F57" s="226" t="s">
        <v>90</v>
      </c>
      <c r="G57" s="226" t="s">
        <v>84</v>
      </c>
      <c r="H57" s="230">
        <v>1</v>
      </c>
      <c r="I57" s="231">
        <v>1885</v>
      </c>
      <c r="J57" s="229">
        <v>46040</v>
      </c>
      <c r="K57" s="226" t="s">
        <v>93</v>
      </c>
      <c r="L57" s="226" t="s">
        <v>94</v>
      </c>
      <c r="M57" s="232">
        <v>0</v>
      </c>
      <c r="N57" s="230"/>
      <c r="O57" s="230"/>
      <c r="P57" s="233">
        <v>1093.1400000000001</v>
      </c>
    </row>
    <row r="58" spans="1:16" ht="19.5" customHeight="1">
      <c r="A58" s="226" t="s">
        <v>1095</v>
      </c>
      <c r="B58" s="229">
        <v>46048</v>
      </c>
      <c r="C58" s="226" t="s">
        <v>104</v>
      </c>
      <c r="D58" s="226" t="s">
        <v>105</v>
      </c>
      <c r="E58" s="226" t="s">
        <v>52</v>
      </c>
      <c r="F58" s="226" t="s">
        <v>90</v>
      </c>
      <c r="G58" s="226" t="s">
        <v>84</v>
      </c>
      <c r="H58" s="230">
        <v>1</v>
      </c>
      <c r="I58" s="231">
        <v>1885</v>
      </c>
      <c r="J58" s="229">
        <v>46040</v>
      </c>
      <c r="K58" s="226" t="s">
        <v>93</v>
      </c>
      <c r="L58" s="226" t="s">
        <v>94</v>
      </c>
      <c r="M58" s="232">
        <v>0.43</v>
      </c>
      <c r="N58" s="230"/>
      <c r="O58" s="230"/>
      <c r="P58" s="233">
        <v>-810.55</v>
      </c>
    </row>
    <row r="59" spans="1:16" ht="19.5" customHeight="1">
      <c r="A59" s="226" t="s">
        <v>1095</v>
      </c>
      <c r="B59" s="229">
        <v>46048</v>
      </c>
      <c r="C59" s="226" t="s">
        <v>81</v>
      </c>
      <c r="D59" s="226" t="s">
        <v>95</v>
      </c>
      <c r="E59" s="226" t="s">
        <v>52</v>
      </c>
      <c r="F59" s="226" t="s">
        <v>90</v>
      </c>
      <c r="G59" s="226" t="s">
        <v>84</v>
      </c>
      <c r="H59" s="230">
        <v>1</v>
      </c>
      <c r="I59" s="231">
        <v>1885</v>
      </c>
      <c r="J59" s="229">
        <v>46040</v>
      </c>
      <c r="K59" s="226" t="s">
        <v>93</v>
      </c>
      <c r="L59" s="226" t="s">
        <v>94</v>
      </c>
      <c r="M59" s="232">
        <v>0.43</v>
      </c>
      <c r="N59" s="230"/>
      <c r="O59" s="230"/>
      <c r="P59" s="233">
        <v>-0.98</v>
      </c>
    </row>
    <row r="60" spans="1:16" ht="19.5" customHeight="1">
      <c r="A60" s="226" t="s">
        <v>277</v>
      </c>
      <c r="B60" s="229">
        <v>46048</v>
      </c>
      <c r="C60" s="226" t="s">
        <v>128</v>
      </c>
      <c r="D60" s="226" t="s">
        <v>924</v>
      </c>
      <c r="E60" s="226" t="s">
        <v>53</v>
      </c>
      <c r="F60" s="226" t="s">
        <v>120</v>
      </c>
      <c r="G60" s="226" t="s">
        <v>84</v>
      </c>
      <c r="H60" s="230">
        <v>1</v>
      </c>
      <c r="I60" s="231">
        <v>0</v>
      </c>
      <c r="J60" s="229">
        <v>46048</v>
      </c>
      <c r="K60" s="226" t="s">
        <v>85</v>
      </c>
      <c r="L60" s="226" t="s">
        <v>85</v>
      </c>
      <c r="M60" s="232">
        <v>0</v>
      </c>
      <c r="N60" s="230"/>
      <c r="O60" s="230"/>
      <c r="P60" s="233">
        <v>-75</v>
      </c>
    </row>
    <row r="61" spans="1:16" ht="19.5" customHeight="1">
      <c r="A61" s="226" t="s">
        <v>275</v>
      </c>
      <c r="B61" s="229">
        <v>46048</v>
      </c>
      <c r="C61" s="226" t="s">
        <v>128</v>
      </c>
      <c r="D61" s="226" t="s">
        <v>924</v>
      </c>
      <c r="E61" s="226" t="s">
        <v>41</v>
      </c>
      <c r="F61" s="226" t="s">
        <v>83</v>
      </c>
      <c r="G61" s="226" t="s">
        <v>84</v>
      </c>
      <c r="H61" s="230">
        <v>1</v>
      </c>
      <c r="I61" s="231">
        <v>0</v>
      </c>
      <c r="J61" s="229">
        <v>46048</v>
      </c>
      <c r="K61" s="226" t="s">
        <v>85</v>
      </c>
      <c r="L61" s="226" t="s">
        <v>85</v>
      </c>
      <c r="M61" s="232">
        <v>0</v>
      </c>
      <c r="N61" s="230"/>
      <c r="O61" s="230"/>
      <c r="P61" s="233">
        <v>-75</v>
      </c>
    </row>
    <row r="62" spans="1:16" ht="19.5" customHeight="1">
      <c r="A62" s="226" t="s">
        <v>1096</v>
      </c>
      <c r="B62" s="229">
        <v>46048</v>
      </c>
      <c r="C62" s="226" t="s">
        <v>81</v>
      </c>
      <c r="D62" s="226" t="s">
        <v>82</v>
      </c>
      <c r="E62" s="226" t="s">
        <v>52</v>
      </c>
      <c r="F62" s="226" t="s">
        <v>90</v>
      </c>
      <c r="G62" s="226" t="s">
        <v>84</v>
      </c>
      <c r="H62" s="230">
        <v>1</v>
      </c>
      <c r="I62" s="231">
        <v>0</v>
      </c>
      <c r="J62" s="229">
        <v>46048</v>
      </c>
      <c r="K62" s="226" t="s">
        <v>85</v>
      </c>
      <c r="L62" s="226" t="s">
        <v>85</v>
      </c>
      <c r="M62" s="232">
        <v>0</v>
      </c>
      <c r="N62" s="230"/>
      <c r="O62" s="230"/>
      <c r="P62" s="233">
        <v>-11.91</v>
      </c>
    </row>
    <row r="63" spans="1:16" ht="19.5" customHeight="1">
      <c r="A63" s="226" t="s">
        <v>1095</v>
      </c>
      <c r="B63" s="229">
        <v>46048</v>
      </c>
      <c r="C63" s="226" t="s">
        <v>81</v>
      </c>
      <c r="D63" s="226" t="s">
        <v>82</v>
      </c>
      <c r="E63" s="226" t="s">
        <v>52</v>
      </c>
      <c r="F63" s="226" t="s">
        <v>90</v>
      </c>
      <c r="G63" s="226" t="s">
        <v>84</v>
      </c>
      <c r="H63" s="230">
        <v>1</v>
      </c>
      <c r="I63" s="231">
        <v>0</v>
      </c>
      <c r="J63" s="229">
        <v>46040</v>
      </c>
      <c r="K63" s="226" t="s">
        <v>85</v>
      </c>
      <c r="L63" s="226" t="s">
        <v>85</v>
      </c>
      <c r="M63" s="232">
        <v>0</v>
      </c>
      <c r="N63" s="230"/>
      <c r="O63" s="230"/>
      <c r="P63" s="233">
        <v>-14.9</v>
      </c>
    </row>
    <row r="64" spans="1:16" ht="19.5" customHeight="1">
      <c r="A64" s="226" t="s">
        <v>1097</v>
      </c>
      <c r="B64" s="229">
        <v>46048</v>
      </c>
      <c r="C64" s="226" t="s">
        <v>81</v>
      </c>
      <c r="D64" s="226" t="s">
        <v>82</v>
      </c>
      <c r="E64" s="226" t="s">
        <v>52</v>
      </c>
      <c r="F64" s="226" t="s">
        <v>90</v>
      </c>
      <c r="G64" s="226" t="s">
        <v>84</v>
      </c>
      <c r="H64" s="230">
        <v>1</v>
      </c>
      <c r="I64" s="231">
        <v>0</v>
      </c>
      <c r="J64" s="229">
        <v>46048</v>
      </c>
      <c r="K64" s="226" t="s">
        <v>85</v>
      </c>
      <c r="L64" s="226" t="s">
        <v>85</v>
      </c>
      <c r="M64" s="232">
        <v>0</v>
      </c>
      <c r="N64" s="230"/>
      <c r="O64" s="230"/>
      <c r="P64" s="233">
        <v>-11.33</v>
      </c>
    </row>
    <row r="65" spans="1:16" ht="19.5" customHeight="1">
      <c r="A65" s="226" t="s">
        <v>1098</v>
      </c>
      <c r="B65" s="229">
        <v>46048</v>
      </c>
      <c r="C65" s="226" t="s">
        <v>81</v>
      </c>
      <c r="D65" s="226" t="s">
        <v>82</v>
      </c>
      <c r="E65" s="226" t="s">
        <v>43</v>
      </c>
      <c r="F65" s="226" t="s">
        <v>125</v>
      </c>
      <c r="G65" s="226" t="s">
        <v>84</v>
      </c>
      <c r="H65" s="230">
        <v>1</v>
      </c>
      <c r="I65" s="231">
        <v>0</v>
      </c>
      <c r="J65" s="229">
        <v>46048</v>
      </c>
      <c r="K65" s="226" t="s">
        <v>85</v>
      </c>
      <c r="L65" s="226" t="s">
        <v>85</v>
      </c>
      <c r="M65" s="232">
        <v>0</v>
      </c>
      <c r="N65" s="230"/>
      <c r="O65" s="230"/>
      <c r="P65" s="233">
        <v>-4.47</v>
      </c>
    </row>
    <row r="66" spans="1:16" ht="19.5" customHeight="1">
      <c r="A66" s="226" t="s">
        <v>1099</v>
      </c>
      <c r="B66" s="229">
        <v>46048</v>
      </c>
      <c r="C66" s="226" t="s">
        <v>92</v>
      </c>
      <c r="D66" s="226" t="s">
        <v>24</v>
      </c>
      <c r="E66" s="226" t="s">
        <v>52</v>
      </c>
      <c r="F66" s="226" t="s">
        <v>90</v>
      </c>
      <c r="G66" s="226" t="s">
        <v>84</v>
      </c>
      <c r="H66" s="230">
        <v>1</v>
      </c>
      <c r="I66" s="231">
        <v>1800</v>
      </c>
      <c r="J66" s="229">
        <v>46045</v>
      </c>
      <c r="K66" s="226" t="s">
        <v>93</v>
      </c>
      <c r="L66" s="226" t="s">
        <v>94</v>
      </c>
      <c r="M66" s="232">
        <v>0.43</v>
      </c>
      <c r="N66" s="230"/>
      <c r="O66" s="230">
        <v>40</v>
      </c>
      <c r="P66" s="233">
        <v>-130.46</v>
      </c>
    </row>
    <row r="67" spans="1:16" ht="19.5" customHeight="1">
      <c r="A67" s="226" t="s">
        <v>1099</v>
      </c>
      <c r="B67" s="229">
        <v>46048</v>
      </c>
      <c r="C67" s="226" t="s">
        <v>100</v>
      </c>
      <c r="D67" s="226" t="s">
        <v>101</v>
      </c>
      <c r="E67" s="226" t="s">
        <v>52</v>
      </c>
      <c r="F67" s="226" t="s">
        <v>90</v>
      </c>
      <c r="G67" s="226" t="s">
        <v>84</v>
      </c>
      <c r="H67" s="230">
        <v>1</v>
      </c>
      <c r="I67" s="231">
        <v>1800</v>
      </c>
      <c r="J67" s="229">
        <v>46045</v>
      </c>
      <c r="K67" s="226" t="s">
        <v>93</v>
      </c>
      <c r="L67" s="226" t="s">
        <v>94</v>
      </c>
      <c r="M67" s="232">
        <v>0</v>
      </c>
      <c r="N67" s="230"/>
      <c r="O67" s="230"/>
      <c r="P67" s="233">
        <v>688.57</v>
      </c>
    </row>
    <row r="68" spans="1:16" ht="19.5" customHeight="1">
      <c r="A68" s="226" t="s">
        <v>1099</v>
      </c>
      <c r="B68" s="229">
        <v>46048</v>
      </c>
      <c r="C68" s="226" t="s">
        <v>100</v>
      </c>
      <c r="D68" s="226" t="s">
        <v>102</v>
      </c>
      <c r="E68" s="226" t="s">
        <v>52</v>
      </c>
      <c r="F68" s="226" t="s">
        <v>90</v>
      </c>
      <c r="G68" s="226" t="s">
        <v>84</v>
      </c>
      <c r="H68" s="230">
        <v>1</v>
      </c>
      <c r="I68" s="231">
        <v>1800</v>
      </c>
      <c r="J68" s="229">
        <v>46045</v>
      </c>
      <c r="K68" s="226" t="s">
        <v>93</v>
      </c>
      <c r="L68" s="226" t="s">
        <v>94</v>
      </c>
      <c r="M68" s="232">
        <v>0</v>
      </c>
      <c r="N68" s="230"/>
      <c r="O68" s="230"/>
      <c r="P68" s="233">
        <v>0</v>
      </c>
    </row>
    <row r="69" spans="1:16" ht="19.5" customHeight="1">
      <c r="A69" s="226" t="s">
        <v>1099</v>
      </c>
      <c r="B69" s="229">
        <v>46048</v>
      </c>
      <c r="C69" s="226" t="s">
        <v>100</v>
      </c>
      <c r="D69" s="226" t="s">
        <v>103</v>
      </c>
      <c r="E69" s="226" t="s">
        <v>52</v>
      </c>
      <c r="F69" s="226" t="s">
        <v>90</v>
      </c>
      <c r="G69" s="226" t="s">
        <v>84</v>
      </c>
      <c r="H69" s="230">
        <v>1</v>
      </c>
      <c r="I69" s="231">
        <v>1800</v>
      </c>
      <c r="J69" s="229">
        <v>46045</v>
      </c>
      <c r="K69" s="226" t="s">
        <v>93</v>
      </c>
      <c r="L69" s="226" t="s">
        <v>94</v>
      </c>
      <c r="M69" s="232">
        <v>0</v>
      </c>
      <c r="N69" s="230"/>
      <c r="O69" s="230"/>
      <c r="P69" s="233">
        <v>1111.43</v>
      </c>
    </row>
    <row r="70" spans="1:16" ht="19.5" customHeight="1">
      <c r="A70" s="226" t="s">
        <v>1099</v>
      </c>
      <c r="B70" s="229">
        <v>46048</v>
      </c>
      <c r="C70" s="226" t="s">
        <v>104</v>
      </c>
      <c r="D70" s="226" t="s">
        <v>105</v>
      </c>
      <c r="E70" s="226" t="s">
        <v>52</v>
      </c>
      <c r="F70" s="226" t="s">
        <v>90</v>
      </c>
      <c r="G70" s="226" t="s">
        <v>84</v>
      </c>
      <c r="H70" s="230">
        <v>1</v>
      </c>
      <c r="I70" s="231">
        <v>1800</v>
      </c>
      <c r="J70" s="229">
        <v>46045</v>
      </c>
      <c r="K70" s="226" t="s">
        <v>93</v>
      </c>
      <c r="L70" s="226" t="s">
        <v>94</v>
      </c>
      <c r="M70" s="232">
        <v>0.43</v>
      </c>
      <c r="N70" s="230"/>
      <c r="O70" s="230"/>
      <c r="P70" s="233">
        <v>-774</v>
      </c>
    </row>
    <row r="71" spans="1:16" ht="19.5" customHeight="1">
      <c r="A71" s="226" t="s">
        <v>1099</v>
      </c>
      <c r="B71" s="229">
        <v>46048</v>
      </c>
      <c r="C71" s="226" t="s">
        <v>81</v>
      </c>
      <c r="D71" s="226" t="s">
        <v>95</v>
      </c>
      <c r="E71" s="226" t="s">
        <v>52</v>
      </c>
      <c r="F71" s="226" t="s">
        <v>90</v>
      </c>
      <c r="G71" s="226" t="s">
        <v>84</v>
      </c>
      <c r="H71" s="230">
        <v>1</v>
      </c>
      <c r="I71" s="231">
        <v>1800</v>
      </c>
      <c r="J71" s="229">
        <v>46045</v>
      </c>
      <c r="K71" s="226" t="s">
        <v>93</v>
      </c>
      <c r="L71" s="226" t="s">
        <v>94</v>
      </c>
      <c r="M71" s="232">
        <v>0.43</v>
      </c>
      <c r="N71" s="230"/>
      <c r="O71" s="230"/>
      <c r="P71" s="233">
        <v>-11.45</v>
      </c>
    </row>
    <row r="72" spans="1:16" ht="19.5" customHeight="1">
      <c r="A72" s="226" t="s">
        <v>1100</v>
      </c>
      <c r="B72" s="229">
        <v>46048</v>
      </c>
      <c r="C72" s="226" t="s">
        <v>92</v>
      </c>
      <c r="D72" s="226" t="s">
        <v>24</v>
      </c>
      <c r="E72" s="226" t="s">
        <v>52</v>
      </c>
      <c r="F72" s="226" t="s">
        <v>90</v>
      </c>
      <c r="G72" s="226" t="s">
        <v>84</v>
      </c>
      <c r="H72" s="230">
        <v>1</v>
      </c>
      <c r="I72" s="231">
        <v>0</v>
      </c>
      <c r="J72" s="229">
        <v>46033</v>
      </c>
      <c r="K72" s="226" t="s">
        <v>93</v>
      </c>
      <c r="L72" s="226" t="s">
        <v>94</v>
      </c>
      <c r="M72" s="232">
        <v>0</v>
      </c>
      <c r="N72" s="230"/>
      <c r="O72" s="230">
        <v>42</v>
      </c>
      <c r="P72" s="233">
        <v>-56</v>
      </c>
    </row>
    <row r="73" spans="1:16" ht="19.5" customHeight="1">
      <c r="A73" s="226" t="s">
        <v>1100</v>
      </c>
      <c r="B73" s="229">
        <v>46048</v>
      </c>
      <c r="C73" s="226" t="s">
        <v>81</v>
      </c>
      <c r="D73" s="226" t="s">
        <v>95</v>
      </c>
      <c r="E73" s="226" t="s">
        <v>52</v>
      </c>
      <c r="F73" s="226" t="s">
        <v>90</v>
      </c>
      <c r="G73" s="226" t="s">
        <v>84</v>
      </c>
      <c r="H73" s="230">
        <v>1</v>
      </c>
      <c r="I73" s="231">
        <v>0</v>
      </c>
      <c r="J73" s="229">
        <v>46033</v>
      </c>
      <c r="K73" s="226" t="s">
        <v>93</v>
      </c>
      <c r="L73" s="226" t="s">
        <v>94</v>
      </c>
      <c r="M73" s="232">
        <v>0</v>
      </c>
      <c r="N73" s="230"/>
      <c r="O73" s="230"/>
      <c r="P73" s="233">
        <v>-25</v>
      </c>
    </row>
    <row r="74" spans="1:16" ht="19.5" customHeight="1">
      <c r="A74" s="226" t="s">
        <v>1100</v>
      </c>
      <c r="B74" s="229">
        <v>46048</v>
      </c>
      <c r="C74" s="226" t="s">
        <v>92</v>
      </c>
      <c r="D74" s="226" t="s">
        <v>96</v>
      </c>
      <c r="E74" s="226" t="s">
        <v>52</v>
      </c>
      <c r="F74" s="226" t="s">
        <v>90</v>
      </c>
      <c r="G74" s="226" t="s">
        <v>84</v>
      </c>
      <c r="H74" s="230">
        <v>1</v>
      </c>
      <c r="I74" s="231">
        <v>0</v>
      </c>
      <c r="J74" s="229">
        <v>46033</v>
      </c>
      <c r="K74" s="226" t="s">
        <v>93</v>
      </c>
      <c r="L74" s="226" t="s">
        <v>94</v>
      </c>
      <c r="M74" s="232">
        <v>0</v>
      </c>
      <c r="N74" s="230"/>
      <c r="O74" s="230"/>
      <c r="P74" s="233">
        <v>0</v>
      </c>
    </row>
    <row r="75" spans="1:16" ht="19.5" customHeight="1">
      <c r="A75" s="226" t="s">
        <v>1100</v>
      </c>
      <c r="B75" s="229">
        <v>46048</v>
      </c>
      <c r="C75" s="226" t="s">
        <v>92</v>
      </c>
      <c r="D75" s="226" t="s">
        <v>97</v>
      </c>
      <c r="E75" s="226" t="s">
        <v>52</v>
      </c>
      <c r="F75" s="226" t="s">
        <v>90</v>
      </c>
      <c r="G75" s="226" t="s">
        <v>84</v>
      </c>
      <c r="H75" s="230">
        <v>1</v>
      </c>
      <c r="I75" s="231">
        <v>0</v>
      </c>
      <c r="J75" s="229">
        <v>46033</v>
      </c>
      <c r="K75" s="226" t="s">
        <v>93</v>
      </c>
      <c r="L75" s="226" t="s">
        <v>94</v>
      </c>
      <c r="M75" s="232">
        <v>0</v>
      </c>
      <c r="N75" s="230"/>
      <c r="O75" s="230"/>
      <c r="P75" s="233">
        <v>-56</v>
      </c>
    </row>
    <row r="76" spans="1:16" ht="19.5" customHeight="1">
      <c r="A76" s="226" t="s">
        <v>1100</v>
      </c>
      <c r="B76" s="229">
        <v>46048</v>
      </c>
      <c r="C76" s="226" t="s">
        <v>81</v>
      </c>
      <c r="D76" s="226" t="s">
        <v>98</v>
      </c>
      <c r="E76" s="226" t="s">
        <v>52</v>
      </c>
      <c r="F76" s="226" t="s">
        <v>90</v>
      </c>
      <c r="G76" s="226" t="s">
        <v>84</v>
      </c>
      <c r="H76" s="230">
        <v>1</v>
      </c>
      <c r="I76" s="231">
        <v>0</v>
      </c>
      <c r="J76" s="229">
        <v>46033</v>
      </c>
      <c r="K76" s="226" t="s">
        <v>93</v>
      </c>
      <c r="L76" s="226" t="s">
        <v>94</v>
      </c>
      <c r="M76" s="232">
        <v>0</v>
      </c>
      <c r="N76" s="230"/>
      <c r="O76" s="230"/>
      <c r="P76" s="233">
        <v>-15</v>
      </c>
    </row>
    <row r="77" spans="1:16" ht="19.5" customHeight="1">
      <c r="A77" s="226" t="s">
        <v>1101</v>
      </c>
      <c r="B77" s="229">
        <v>46048</v>
      </c>
      <c r="C77" s="226" t="s">
        <v>92</v>
      </c>
      <c r="D77" s="226" t="s">
        <v>24</v>
      </c>
      <c r="E77" s="226" t="s">
        <v>43</v>
      </c>
      <c r="F77" s="226" t="s">
        <v>125</v>
      </c>
      <c r="G77" s="226" t="s">
        <v>84</v>
      </c>
      <c r="H77" s="230">
        <v>1</v>
      </c>
      <c r="I77" s="231">
        <v>1750</v>
      </c>
      <c r="J77" s="229">
        <v>46046</v>
      </c>
      <c r="K77" s="226" t="s">
        <v>93</v>
      </c>
      <c r="L77" s="226" t="s">
        <v>94</v>
      </c>
      <c r="M77" s="232">
        <v>0.43</v>
      </c>
      <c r="N77" s="230"/>
      <c r="O77" s="230">
        <v>40</v>
      </c>
      <c r="P77" s="233">
        <v>-115.25</v>
      </c>
    </row>
    <row r="78" spans="1:16" ht="19.5" customHeight="1">
      <c r="A78" s="226" t="s">
        <v>1101</v>
      </c>
      <c r="B78" s="229">
        <v>46048</v>
      </c>
      <c r="C78" s="226" t="s">
        <v>100</v>
      </c>
      <c r="D78" s="226" t="s">
        <v>101</v>
      </c>
      <c r="E78" s="226" t="s">
        <v>43</v>
      </c>
      <c r="F78" s="226" t="s">
        <v>125</v>
      </c>
      <c r="G78" s="226" t="s">
        <v>84</v>
      </c>
      <c r="H78" s="230">
        <v>1</v>
      </c>
      <c r="I78" s="231">
        <v>1750</v>
      </c>
      <c r="J78" s="229">
        <v>46046</v>
      </c>
      <c r="K78" s="226" t="s">
        <v>93</v>
      </c>
      <c r="L78" s="226" t="s">
        <v>94</v>
      </c>
      <c r="M78" s="232">
        <v>0</v>
      </c>
      <c r="N78" s="230"/>
      <c r="O78" s="230"/>
      <c r="P78" s="233">
        <v>656.52</v>
      </c>
    </row>
    <row r="79" spans="1:16" ht="19.5" customHeight="1">
      <c r="A79" s="226" t="s">
        <v>1101</v>
      </c>
      <c r="B79" s="229">
        <v>46048</v>
      </c>
      <c r="C79" s="226" t="s">
        <v>100</v>
      </c>
      <c r="D79" s="226" t="s">
        <v>102</v>
      </c>
      <c r="E79" s="226" t="s">
        <v>43</v>
      </c>
      <c r="F79" s="226" t="s">
        <v>125</v>
      </c>
      <c r="G79" s="226" t="s">
        <v>84</v>
      </c>
      <c r="H79" s="230">
        <v>1</v>
      </c>
      <c r="I79" s="231">
        <v>1750</v>
      </c>
      <c r="J79" s="229">
        <v>46046</v>
      </c>
      <c r="K79" s="226" t="s">
        <v>93</v>
      </c>
      <c r="L79" s="226" t="s">
        <v>94</v>
      </c>
      <c r="M79" s="232">
        <v>0</v>
      </c>
      <c r="N79" s="230"/>
      <c r="O79" s="230"/>
      <c r="P79" s="233">
        <v>6.57</v>
      </c>
    </row>
    <row r="80" spans="1:16" ht="19.5" customHeight="1">
      <c r="A80" s="226" t="s">
        <v>1101</v>
      </c>
      <c r="B80" s="229">
        <v>46048</v>
      </c>
      <c r="C80" s="226" t="s">
        <v>100</v>
      </c>
      <c r="D80" s="226" t="s">
        <v>103</v>
      </c>
      <c r="E80" s="226" t="s">
        <v>43</v>
      </c>
      <c r="F80" s="226" t="s">
        <v>125</v>
      </c>
      <c r="G80" s="226" t="s">
        <v>84</v>
      </c>
      <c r="H80" s="230">
        <v>1</v>
      </c>
      <c r="I80" s="231">
        <v>1750</v>
      </c>
      <c r="J80" s="229">
        <v>46046</v>
      </c>
      <c r="K80" s="226" t="s">
        <v>93</v>
      </c>
      <c r="L80" s="226" t="s">
        <v>94</v>
      </c>
      <c r="M80" s="232">
        <v>0</v>
      </c>
      <c r="N80" s="230"/>
      <c r="O80" s="230"/>
      <c r="P80" s="233">
        <v>1086.9100000000001</v>
      </c>
    </row>
    <row r="81" spans="1:16" ht="19.5" customHeight="1">
      <c r="A81" s="226" t="s">
        <v>1101</v>
      </c>
      <c r="B81" s="229">
        <v>46048</v>
      </c>
      <c r="C81" s="226" t="s">
        <v>104</v>
      </c>
      <c r="D81" s="226" t="s">
        <v>105</v>
      </c>
      <c r="E81" s="226" t="s">
        <v>43</v>
      </c>
      <c r="F81" s="226" t="s">
        <v>125</v>
      </c>
      <c r="G81" s="226" t="s">
        <v>84</v>
      </c>
      <c r="H81" s="230">
        <v>1</v>
      </c>
      <c r="I81" s="231">
        <v>1750</v>
      </c>
      <c r="J81" s="229">
        <v>46046</v>
      </c>
      <c r="K81" s="226" t="s">
        <v>93</v>
      </c>
      <c r="L81" s="226" t="s">
        <v>94</v>
      </c>
      <c r="M81" s="232">
        <v>0.43</v>
      </c>
      <c r="N81" s="230"/>
      <c r="O81" s="230"/>
      <c r="P81" s="233">
        <v>-752.5</v>
      </c>
    </row>
    <row r="82" spans="1:16" ht="19.5" customHeight="1">
      <c r="A82" s="226" t="s">
        <v>1101</v>
      </c>
      <c r="B82" s="229">
        <v>46048</v>
      </c>
      <c r="C82" s="226" t="s">
        <v>81</v>
      </c>
      <c r="D82" s="226" t="s">
        <v>95</v>
      </c>
      <c r="E82" s="226" t="s">
        <v>43</v>
      </c>
      <c r="F82" s="226" t="s">
        <v>125</v>
      </c>
      <c r="G82" s="226" t="s">
        <v>84</v>
      </c>
      <c r="H82" s="230">
        <v>1</v>
      </c>
      <c r="I82" s="231">
        <v>1750</v>
      </c>
      <c r="J82" s="229">
        <v>46046</v>
      </c>
      <c r="K82" s="226" t="s">
        <v>93</v>
      </c>
      <c r="L82" s="226" t="s">
        <v>94</v>
      </c>
      <c r="M82" s="232">
        <v>0.43</v>
      </c>
      <c r="N82" s="230"/>
      <c r="O82" s="230"/>
      <c r="P82" s="233">
        <v>-9.59</v>
      </c>
    </row>
    <row r="83" spans="1:16" ht="19.5" customHeight="1">
      <c r="A83" s="226" t="s">
        <v>1102</v>
      </c>
      <c r="B83" s="229">
        <v>46048</v>
      </c>
      <c r="C83" s="226" t="s">
        <v>81</v>
      </c>
      <c r="D83" s="226" t="s">
        <v>82</v>
      </c>
      <c r="E83" s="226" t="s">
        <v>41</v>
      </c>
      <c r="F83" s="226" t="s">
        <v>83</v>
      </c>
      <c r="G83" s="226" t="s">
        <v>84</v>
      </c>
      <c r="H83" s="230">
        <v>1</v>
      </c>
      <c r="I83" s="231">
        <v>0</v>
      </c>
      <c r="J83" s="229">
        <v>46048</v>
      </c>
      <c r="K83" s="226" t="s">
        <v>85</v>
      </c>
      <c r="L83" s="226" t="s">
        <v>85</v>
      </c>
      <c r="M83" s="232">
        <v>0</v>
      </c>
      <c r="N83" s="230"/>
      <c r="O83" s="230"/>
      <c r="P83" s="233">
        <v>-6.87</v>
      </c>
    </row>
    <row r="84" spans="1:16" ht="19.5" customHeight="1">
      <c r="A84" s="226" t="s">
        <v>1103</v>
      </c>
      <c r="B84" s="229">
        <v>46048</v>
      </c>
      <c r="C84" s="226" t="s">
        <v>92</v>
      </c>
      <c r="D84" s="226" t="s">
        <v>24</v>
      </c>
      <c r="E84" s="226" t="s">
        <v>52</v>
      </c>
      <c r="F84" s="226" t="s">
        <v>90</v>
      </c>
      <c r="G84" s="226" t="s">
        <v>84</v>
      </c>
      <c r="H84" s="230">
        <v>1</v>
      </c>
      <c r="I84" s="231">
        <v>1885</v>
      </c>
      <c r="J84" s="229">
        <v>46040</v>
      </c>
      <c r="K84" s="226" t="s">
        <v>93</v>
      </c>
      <c r="L84" s="226" t="s">
        <v>94</v>
      </c>
      <c r="M84" s="232">
        <v>0.43</v>
      </c>
      <c r="N84" s="230"/>
      <c r="O84" s="230">
        <v>45</v>
      </c>
      <c r="P84" s="233">
        <v>-156.72999999999999</v>
      </c>
    </row>
    <row r="85" spans="1:16" ht="19.5" customHeight="1">
      <c r="A85" s="226" t="s">
        <v>1103</v>
      </c>
      <c r="B85" s="229">
        <v>46048</v>
      </c>
      <c r="C85" s="226" t="s">
        <v>100</v>
      </c>
      <c r="D85" s="226" t="s">
        <v>101</v>
      </c>
      <c r="E85" s="226" t="s">
        <v>52</v>
      </c>
      <c r="F85" s="226" t="s">
        <v>90</v>
      </c>
      <c r="G85" s="226" t="s">
        <v>84</v>
      </c>
      <c r="H85" s="230">
        <v>1</v>
      </c>
      <c r="I85" s="231">
        <v>1885</v>
      </c>
      <c r="J85" s="229">
        <v>46040</v>
      </c>
      <c r="K85" s="226" t="s">
        <v>93</v>
      </c>
      <c r="L85" s="226" t="s">
        <v>94</v>
      </c>
      <c r="M85" s="232">
        <v>0</v>
      </c>
      <c r="N85" s="230"/>
      <c r="O85" s="230"/>
      <c r="P85" s="233">
        <v>825.71</v>
      </c>
    </row>
    <row r="86" spans="1:16" ht="19.5" customHeight="1">
      <c r="A86" s="226" t="s">
        <v>1103</v>
      </c>
      <c r="B86" s="229">
        <v>46048</v>
      </c>
      <c r="C86" s="226" t="s">
        <v>100</v>
      </c>
      <c r="D86" s="226" t="s">
        <v>102</v>
      </c>
      <c r="E86" s="226" t="s">
        <v>52</v>
      </c>
      <c r="F86" s="226" t="s">
        <v>90</v>
      </c>
      <c r="G86" s="226" t="s">
        <v>84</v>
      </c>
      <c r="H86" s="230">
        <v>1</v>
      </c>
      <c r="I86" s="231">
        <v>1885</v>
      </c>
      <c r="J86" s="229">
        <v>46040</v>
      </c>
      <c r="K86" s="226" t="s">
        <v>93</v>
      </c>
      <c r="L86" s="226" t="s">
        <v>94</v>
      </c>
      <c r="M86" s="232">
        <v>0</v>
      </c>
      <c r="N86" s="230"/>
      <c r="O86" s="230"/>
      <c r="P86" s="233">
        <v>8.26</v>
      </c>
    </row>
    <row r="87" spans="1:16" ht="19.5" customHeight="1">
      <c r="A87" s="226" t="s">
        <v>1103</v>
      </c>
      <c r="B87" s="229">
        <v>46048</v>
      </c>
      <c r="C87" s="226" t="s">
        <v>100</v>
      </c>
      <c r="D87" s="226" t="s">
        <v>103</v>
      </c>
      <c r="E87" s="226" t="s">
        <v>52</v>
      </c>
      <c r="F87" s="226" t="s">
        <v>90</v>
      </c>
      <c r="G87" s="226" t="s">
        <v>84</v>
      </c>
      <c r="H87" s="230">
        <v>1</v>
      </c>
      <c r="I87" s="231">
        <v>1885</v>
      </c>
      <c r="J87" s="229">
        <v>46040</v>
      </c>
      <c r="K87" s="226" t="s">
        <v>93</v>
      </c>
      <c r="L87" s="226" t="s">
        <v>94</v>
      </c>
      <c r="M87" s="232">
        <v>0</v>
      </c>
      <c r="N87" s="230"/>
      <c r="O87" s="230"/>
      <c r="P87" s="233">
        <v>1051.03</v>
      </c>
    </row>
    <row r="88" spans="1:16" ht="19.5" customHeight="1">
      <c r="A88" s="226" t="s">
        <v>1103</v>
      </c>
      <c r="B88" s="229">
        <v>46048</v>
      </c>
      <c r="C88" s="226" t="s">
        <v>104</v>
      </c>
      <c r="D88" s="226" t="s">
        <v>105</v>
      </c>
      <c r="E88" s="226" t="s">
        <v>52</v>
      </c>
      <c r="F88" s="226" t="s">
        <v>90</v>
      </c>
      <c r="G88" s="226" t="s">
        <v>84</v>
      </c>
      <c r="H88" s="230">
        <v>1</v>
      </c>
      <c r="I88" s="231">
        <v>1885</v>
      </c>
      <c r="J88" s="229">
        <v>46040</v>
      </c>
      <c r="K88" s="226" t="s">
        <v>93</v>
      </c>
      <c r="L88" s="226" t="s">
        <v>94</v>
      </c>
      <c r="M88" s="232">
        <v>0.43</v>
      </c>
      <c r="N88" s="230"/>
      <c r="O88" s="230"/>
      <c r="P88" s="233">
        <v>-810.55</v>
      </c>
    </row>
    <row r="89" spans="1:16" ht="19.5" customHeight="1">
      <c r="A89" s="226" t="s">
        <v>1103</v>
      </c>
      <c r="B89" s="229">
        <v>46048</v>
      </c>
      <c r="C89" s="226" t="s">
        <v>81</v>
      </c>
      <c r="D89" s="226" t="s">
        <v>95</v>
      </c>
      <c r="E89" s="226" t="s">
        <v>52</v>
      </c>
      <c r="F89" s="226" t="s">
        <v>90</v>
      </c>
      <c r="G89" s="226" t="s">
        <v>84</v>
      </c>
      <c r="H89" s="230">
        <v>1</v>
      </c>
      <c r="I89" s="231">
        <v>1885</v>
      </c>
      <c r="J89" s="229">
        <v>46040</v>
      </c>
      <c r="K89" s="226" t="s">
        <v>93</v>
      </c>
      <c r="L89" s="226" t="s">
        <v>94</v>
      </c>
      <c r="M89" s="232">
        <v>0.43</v>
      </c>
      <c r="N89" s="230"/>
      <c r="O89" s="230"/>
      <c r="P89" s="233">
        <v>-14.79</v>
      </c>
    </row>
    <row r="90" spans="1:16" ht="19.5" customHeight="1">
      <c r="A90" s="226" t="s">
        <v>1103</v>
      </c>
      <c r="B90" s="229">
        <v>46048</v>
      </c>
      <c r="C90" s="226" t="s">
        <v>81</v>
      </c>
      <c r="D90" s="226" t="s">
        <v>82</v>
      </c>
      <c r="E90" s="226" t="s">
        <v>52</v>
      </c>
      <c r="F90" s="226" t="s">
        <v>90</v>
      </c>
      <c r="G90" s="226" t="s">
        <v>84</v>
      </c>
      <c r="H90" s="230">
        <v>1</v>
      </c>
      <c r="I90" s="231">
        <v>0</v>
      </c>
      <c r="J90" s="229">
        <v>46040</v>
      </c>
      <c r="K90" s="226" t="s">
        <v>85</v>
      </c>
      <c r="L90" s="226" t="s">
        <v>85</v>
      </c>
      <c r="M90" s="232">
        <v>0</v>
      </c>
      <c r="N90" s="230"/>
      <c r="O90" s="230"/>
      <c r="P90" s="233">
        <v>-15.69</v>
      </c>
    </row>
    <row r="91" spans="1:16" ht="19.5" customHeight="1">
      <c r="A91" s="226" t="s">
        <v>1104</v>
      </c>
      <c r="B91" s="229">
        <v>46048</v>
      </c>
      <c r="C91" s="226" t="s">
        <v>92</v>
      </c>
      <c r="D91" s="226" t="s">
        <v>24</v>
      </c>
      <c r="E91" s="226" t="s">
        <v>41</v>
      </c>
      <c r="F91" s="226" t="s">
        <v>83</v>
      </c>
      <c r="G91" s="226" t="s">
        <v>84</v>
      </c>
      <c r="H91" s="230">
        <v>1</v>
      </c>
      <c r="I91" s="231">
        <v>1750</v>
      </c>
      <c r="J91" s="229">
        <v>46047</v>
      </c>
      <c r="K91" s="226" t="s">
        <v>93</v>
      </c>
      <c r="L91" s="226" t="s">
        <v>94</v>
      </c>
      <c r="M91" s="232">
        <v>0.43</v>
      </c>
      <c r="N91" s="230"/>
      <c r="O91" s="230">
        <v>41</v>
      </c>
      <c r="P91" s="233">
        <v>-119.28</v>
      </c>
    </row>
    <row r="92" spans="1:16" ht="19.5" customHeight="1">
      <c r="A92" s="226" t="s">
        <v>1104</v>
      </c>
      <c r="B92" s="229">
        <v>46048</v>
      </c>
      <c r="C92" s="226" t="s">
        <v>100</v>
      </c>
      <c r="D92" s="226" t="s">
        <v>101</v>
      </c>
      <c r="E92" s="226" t="s">
        <v>41</v>
      </c>
      <c r="F92" s="226" t="s">
        <v>83</v>
      </c>
      <c r="G92" s="226" t="s">
        <v>84</v>
      </c>
      <c r="H92" s="230">
        <v>1</v>
      </c>
      <c r="I92" s="231">
        <v>1750</v>
      </c>
      <c r="J92" s="229">
        <v>46047</v>
      </c>
      <c r="K92" s="226" t="s">
        <v>93</v>
      </c>
      <c r="L92" s="226" t="s">
        <v>94</v>
      </c>
      <c r="M92" s="232">
        <v>0</v>
      </c>
      <c r="N92" s="230"/>
      <c r="O92" s="230"/>
      <c r="P92" s="233">
        <v>723.81</v>
      </c>
    </row>
    <row r="93" spans="1:16" ht="19.5" customHeight="1">
      <c r="A93" s="226" t="s">
        <v>1104</v>
      </c>
      <c r="B93" s="229">
        <v>46048</v>
      </c>
      <c r="C93" s="226" t="s">
        <v>100</v>
      </c>
      <c r="D93" s="226" t="s">
        <v>102</v>
      </c>
      <c r="E93" s="226" t="s">
        <v>41</v>
      </c>
      <c r="F93" s="226" t="s">
        <v>83</v>
      </c>
      <c r="G93" s="226" t="s">
        <v>84</v>
      </c>
      <c r="H93" s="230">
        <v>1</v>
      </c>
      <c r="I93" s="231">
        <v>1750</v>
      </c>
      <c r="J93" s="229">
        <v>46047</v>
      </c>
      <c r="K93" s="226" t="s">
        <v>93</v>
      </c>
      <c r="L93" s="226" t="s">
        <v>94</v>
      </c>
      <c r="M93" s="232">
        <v>0</v>
      </c>
      <c r="N93" s="230"/>
      <c r="O93" s="230"/>
      <c r="P93" s="233">
        <v>7.24</v>
      </c>
    </row>
    <row r="94" spans="1:16" ht="19.5" customHeight="1">
      <c r="A94" s="226" t="s">
        <v>1104</v>
      </c>
      <c r="B94" s="229">
        <v>46048</v>
      </c>
      <c r="C94" s="226" t="s">
        <v>100</v>
      </c>
      <c r="D94" s="226" t="s">
        <v>103</v>
      </c>
      <c r="E94" s="226" t="s">
        <v>41</v>
      </c>
      <c r="F94" s="226" t="s">
        <v>83</v>
      </c>
      <c r="G94" s="226" t="s">
        <v>84</v>
      </c>
      <c r="H94" s="230">
        <v>1</v>
      </c>
      <c r="I94" s="231">
        <v>1750</v>
      </c>
      <c r="J94" s="229">
        <v>46047</v>
      </c>
      <c r="K94" s="226" t="s">
        <v>93</v>
      </c>
      <c r="L94" s="226" t="s">
        <v>94</v>
      </c>
      <c r="M94" s="232">
        <v>0</v>
      </c>
      <c r="N94" s="230"/>
      <c r="O94" s="230"/>
      <c r="P94" s="233">
        <v>1018.95</v>
      </c>
    </row>
    <row r="95" spans="1:16" ht="19.5" customHeight="1">
      <c r="A95" s="226" t="s">
        <v>1104</v>
      </c>
      <c r="B95" s="229">
        <v>46048</v>
      </c>
      <c r="C95" s="226" t="s">
        <v>104</v>
      </c>
      <c r="D95" s="226" t="s">
        <v>105</v>
      </c>
      <c r="E95" s="226" t="s">
        <v>41</v>
      </c>
      <c r="F95" s="226" t="s">
        <v>83</v>
      </c>
      <c r="G95" s="226" t="s">
        <v>84</v>
      </c>
      <c r="H95" s="230">
        <v>1</v>
      </c>
      <c r="I95" s="231">
        <v>1750</v>
      </c>
      <c r="J95" s="229">
        <v>46047</v>
      </c>
      <c r="K95" s="226" t="s">
        <v>93</v>
      </c>
      <c r="L95" s="226" t="s">
        <v>94</v>
      </c>
      <c r="M95" s="232">
        <v>0.43</v>
      </c>
      <c r="N95" s="230"/>
      <c r="O95" s="230"/>
      <c r="P95" s="233">
        <v>-752.5</v>
      </c>
    </row>
    <row r="96" spans="1:16" ht="19.5" customHeight="1">
      <c r="A96" s="226" t="s">
        <v>1104</v>
      </c>
      <c r="B96" s="229">
        <v>46048</v>
      </c>
      <c r="C96" s="226" t="s">
        <v>81</v>
      </c>
      <c r="D96" s="226" t="s">
        <v>95</v>
      </c>
      <c r="E96" s="226" t="s">
        <v>41</v>
      </c>
      <c r="F96" s="226" t="s">
        <v>83</v>
      </c>
      <c r="G96" s="226" t="s">
        <v>84</v>
      </c>
      <c r="H96" s="230">
        <v>1</v>
      </c>
      <c r="I96" s="231">
        <v>1750</v>
      </c>
      <c r="J96" s="229">
        <v>46047</v>
      </c>
      <c r="K96" s="226" t="s">
        <v>93</v>
      </c>
      <c r="L96" s="226" t="s">
        <v>94</v>
      </c>
      <c r="M96" s="232">
        <v>0.43</v>
      </c>
      <c r="N96" s="230"/>
      <c r="O96" s="230"/>
      <c r="P96" s="233">
        <v>-13.37</v>
      </c>
    </row>
    <row r="97" spans="1:16" ht="19.5" customHeight="1">
      <c r="A97" s="226" t="s">
        <v>1105</v>
      </c>
      <c r="B97" s="229">
        <v>46048</v>
      </c>
      <c r="C97" s="226" t="s">
        <v>92</v>
      </c>
      <c r="D97" s="226" t="s">
        <v>24</v>
      </c>
      <c r="E97" s="226" t="s">
        <v>39</v>
      </c>
      <c r="F97" s="226" t="s">
        <v>117</v>
      </c>
      <c r="G97" s="226" t="s">
        <v>84</v>
      </c>
      <c r="H97" s="230">
        <v>1</v>
      </c>
      <c r="I97" s="231">
        <v>1750</v>
      </c>
      <c r="J97" s="229">
        <v>46046</v>
      </c>
      <c r="K97" s="226" t="s">
        <v>93</v>
      </c>
      <c r="L97" s="226" t="s">
        <v>94</v>
      </c>
      <c r="M97" s="232">
        <v>0.43</v>
      </c>
      <c r="N97" s="230"/>
      <c r="O97" s="230">
        <v>40</v>
      </c>
      <c r="P97" s="233">
        <v>-115.25</v>
      </c>
    </row>
    <row r="98" spans="1:16" ht="19.5" customHeight="1">
      <c r="A98" s="226" t="s">
        <v>1105</v>
      </c>
      <c r="B98" s="229">
        <v>46048</v>
      </c>
      <c r="C98" s="226" t="s">
        <v>100</v>
      </c>
      <c r="D98" s="226" t="s">
        <v>101</v>
      </c>
      <c r="E98" s="226" t="s">
        <v>39</v>
      </c>
      <c r="F98" s="226" t="s">
        <v>117</v>
      </c>
      <c r="G98" s="226" t="s">
        <v>84</v>
      </c>
      <c r="H98" s="230">
        <v>1</v>
      </c>
      <c r="I98" s="231">
        <v>1750</v>
      </c>
      <c r="J98" s="229">
        <v>46046</v>
      </c>
      <c r="K98" s="226" t="s">
        <v>93</v>
      </c>
      <c r="L98" s="226" t="s">
        <v>94</v>
      </c>
      <c r="M98" s="232">
        <v>0</v>
      </c>
      <c r="N98" s="230"/>
      <c r="O98" s="230"/>
      <c r="P98" s="233">
        <v>749.52</v>
      </c>
    </row>
    <row r="99" spans="1:16" ht="19.5" customHeight="1">
      <c r="A99" s="226" t="s">
        <v>1105</v>
      </c>
      <c r="B99" s="229">
        <v>46048</v>
      </c>
      <c r="C99" s="226" t="s">
        <v>100</v>
      </c>
      <c r="D99" s="226" t="s">
        <v>102</v>
      </c>
      <c r="E99" s="226" t="s">
        <v>39</v>
      </c>
      <c r="F99" s="226" t="s">
        <v>117</v>
      </c>
      <c r="G99" s="226" t="s">
        <v>84</v>
      </c>
      <c r="H99" s="230">
        <v>1</v>
      </c>
      <c r="I99" s="231">
        <v>1750</v>
      </c>
      <c r="J99" s="229">
        <v>46046</v>
      </c>
      <c r="K99" s="226" t="s">
        <v>93</v>
      </c>
      <c r="L99" s="226" t="s">
        <v>94</v>
      </c>
      <c r="M99" s="232">
        <v>0</v>
      </c>
      <c r="N99" s="230"/>
      <c r="O99" s="230"/>
      <c r="P99" s="233">
        <v>0</v>
      </c>
    </row>
    <row r="100" spans="1:16" ht="19.5" customHeight="1">
      <c r="A100" s="226" t="s">
        <v>1105</v>
      </c>
      <c r="B100" s="229">
        <v>46048</v>
      </c>
      <c r="C100" s="226" t="s">
        <v>100</v>
      </c>
      <c r="D100" s="226" t="s">
        <v>103</v>
      </c>
      <c r="E100" s="226" t="s">
        <v>39</v>
      </c>
      <c r="F100" s="226" t="s">
        <v>117</v>
      </c>
      <c r="G100" s="226" t="s">
        <v>84</v>
      </c>
      <c r="H100" s="230">
        <v>1</v>
      </c>
      <c r="I100" s="231">
        <v>1750</v>
      </c>
      <c r="J100" s="229">
        <v>46046</v>
      </c>
      <c r="K100" s="226" t="s">
        <v>93</v>
      </c>
      <c r="L100" s="226" t="s">
        <v>94</v>
      </c>
      <c r="M100" s="232">
        <v>0</v>
      </c>
      <c r="N100" s="230"/>
      <c r="O100" s="230"/>
      <c r="P100" s="233">
        <v>1000.48</v>
      </c>
    </row>
    <row r="101" spans="1:16" ht="19.5" customHeight="1">
      <c r="A101" s="226" t="s">
        <v>1105</v>
      </c>
      <c r="B101" s="229">
        <v>46048</v>
      </c>
      <c r="C101" s="226" t="s">
        <v>104</v>
      </c>
      <c r="D101" s="226" t="s">
        <v>105</v>
      </c>
      <c r="E101" s="226" t="s">
        <v>39</v>
      </c>
      <c r="F101" s="226" t="s">
        <v>117</v>
      </c>
      <c r="G101" s="226" t="s">
        <v>84</v>
      </c>
      <c r="H101" s="230">
        <v>1</v>
      </c>
      <c r="I101" s="231">
        <v>1750</v>
      </c>
      <c r="J101" s="229">
        <v>46046</v>
      </c>
      <c r="K101" s="226" t="s">
        <v>93</v>
      </c>
      <c r="L101" s="226" t="s">
        <v>94</v>
      </c>
      <c r="M101" s="232">
        <v>0.43</v>
      </c>
      <c r="N101" s="230"/>
      <c r="O101" s="230"/>
      <c r="P101" s="233">
        <v>-752.5</v>
      </c>
    </row>
    <row r="102" spans="1:16" ht="19.5" customHeight="1">
      <c r="A102" s="226" t="s">
        <v>1105</v>
      </c>
      <c r="B102" s="229">
        <v>46048</v>
      </c>
      <c r="C102" s="226" t="s">
        <v>81</v>
      </c>
      <c r="D102" s="226" t="s">
        <v>95</v>
      </c>
      <c r="E102" s="226" t="s">
        <v>39</v>
      </c>
      <c r="F102" s="226" t="s">
        <v>117</v>
      </c>
      <c r="G102" s="226" t="s">
        <v>84</v>
      </c>
      <c r="H102" s="230">
        <v>1</v>
      </c>
      <c r="I102" s="231">
        <v>1750</v>
      </c>
      <c r="J102" s="229">
        <v>46046</v>
      </c>
      <c r="K102" s="226" t="s">
        <v>93</v>
      </c>
      <c r="L102" s="226" t="s">
        <v>94</v>
      </c>
      <c r="M102" s="232">
        <v>0.43</v>
      </c>
      <c r="N102" s="230"/>
      <c r="O102" s="230"/>
      <c r="P102" s="233">
        <v>-9.24</v>
      </c>
    </row>
    <row r="103" spans="1:16" ht="19.5" customHeight="1">
      <c r="A103" s="226" t="s">
        <v>1106</v>
      </c>
      <c r="B103" s="229">
        <v>46048</v>
      </c>
      <c r="C103" s="226" t="s">
        <v>92</v>
      </c>
      <c r="D103" s="226" t="s">
        <v>24</v>
      </c>
      <c r="E103" s="226" t="s">
        <v>52</v>
      </c>
      <c r="F103" s="226" t="s">
        <v>90</v>
      </c>
      <c r="G103" s="226" t="s">
        <v>84</v>
      </c>
      <c r="H103" s="230">
        <v>1</v>
      </c>
      <c r="I103" s="231">
        <v>1800</v>
      </c>
      <c r="J103" s="229">
        <v>46046</v>
      </c>
      <c r="K103" s="226" t="s">
        <v>93</v>
      </c>
      <c r="L103" s="226" t="s">
        <v>94</v>
      </c>
      <c r="M103" s="232">
        <v>0.43</v>
      </c>
      <c r="N103" s="230"/>
      <c r="O103" s="230">
        <v>40</v>
      </c>
      <c r="P103" s="233">
        <v>-130.46</v>
      </c>
    </row>
    <row r="104" spans="1:16" ht="19.5" customHeight="1">
      <c r="A104" s="226" t="s">
        <v>1106</v>
      </c>
      <c r="B104" s="229">
        <v>46048</v>
      </c>
      <c r="C104" s="226" t="s">
        <v>100</v>
      </c>
      <c r="D104" s="226" t="s">
        <v>101</v>
      </c>
      <c r="E104" s="226" t="s">
        <v>52</v>
      </c>
      <c r="F104" s="226" t="s">
        <v>90</v>
      </c>
      <c r="G104" s="226" t="s">
        <v>84</v>
      </c>
      <c r="H104" s="230">
        <v>1</v>
      </c>
      <c r="I104" s="231">
        <v>1800</v>
      </c>
      <c r="J104" s="229">
        <v>46046</v>
      </c>
      <c r="K104" s="226" t="s">
        <v>93</v>
      </c>
      <c r="L104" s="226" t="s">
        <v>94</v>
      </c>
      <c r="M104" s="232">
        <v>0</v>
      </c>
      <c r="N104" s="230"/>
      <c r="O104" s="230"/>
      <c r="P104" s="233">
        <v>627.62</v>
      </c>
    </row>
    <row r="105" spans="1:16" ht="19.5" customHeight="1">
      <c r="A105" s="226" t="s">
        <v>1106</v>
      </c>
      <c r="B105" s="229">
        <v>46048</v>
      </c>
      <c r="C105" s="226" t="s">
        <v>100</v>
      </c>
      <c r="D105" s="226" t="s">
        <v>102</v>
      </c>
      <c r="E105" s="226" t="s">
        <v>52</v>
      </c>
      <c r="F105" s="226" t="s">
        <v>90</v>
      </c>
      <c r="G105" s="226" t="s">
        <v>84</v>
      </c>
      <c r="H105" s="230">
        <v>1</v>
      </c>
      <c r="I105" s="231">
        <v>1800</v>
      </c>
      <c r="J105" s="229">
        <v>46046</v>
      </c>
      <c r="K105" s="226" t="s">
        <v>93</v>
      </c>
      <c r="L105" s="226" t="s">
        <v>94</v>
      </c>
      <c r="M105" s="232">
        <v>0</v>
      </c>
      <c r="N105" s="230"/>
      <c r="O105" s="230"/>
      <c r="P105" s="233">
        <v>6.28</v>
      </c>
    </row>
    <row r="106" spans="1:16" ht="19.5" customHeight="1">
      <c r="A106" s="226" t="s">
        <v>1106</v>
      </c>
      <c r="B106" s="229">
        <v>46048</v>
      </c>
      <c r="C106" s="226" t="s">
        <v>100</v>
      </c>
      <c r="D106" s="226" t="s">
        <v>103</v>
      </c>
      <c r="E106" s="226" t="s">
        <v>52</v>
      </c>
      <c r="F106" s="226" t="s">
        <v>90</v>
      </c>
      <c r="G106" s="226" t="s">
        <v>84</v>
      </c>
      <c r="H106" s="230">
        <v>1</v>
      </c>
      <c r="I106" s="231">
        <v>1800</v>
      </c>
      <c r="J106" s="229">
        <v>46046</v>
      </c>
      <c r="K106" s="226" t="s">
        <v>93</v>
      </c>
      <c r="L106" s="226" t="s">
        <v>94</v>
      </c>
      <c r="M106" s="232">
        <v>0</v>
      </c>
      <c r="N106" s="230"/>
      <c r="O106" s="230"/>
      <c r="P106" s="233">
        <v>1166.0999999999999</v>
      </c>
    </row>
    <row r="107" spans="1:16" ht="19.5" customHeight="1">
      <c r="A107" s="226" t="s">
        <v>1106</v>
      </c>
      <c r="B107" s="229">
        <v>46048</v>
      </c>
      <c r="C107" s="226" t="s">
        <v>104</v>
      </c>
      <c r="D107" s="226" t="s">
        <v>105</v>
      </c>
      <c r="E107" s="226" t="s">
        <v>52</v>
      </c>
      <c r="F107" s="226" t="s">
        <v>90</v>
      </c>
      <c r="G107" s="226" t="s">
        <v>84</v>
      </c>
      <c r="H107" s="230">
        <v>1</v>
      </c>
      <c r="I107" s="231">
        <v>1800</v>
      </c>
      <c r="J107" s="229">
        <v>46046</v>
      </c>
      <c r="K107" s="226" t="s">
        <v>93</v>
      </c>
      <c r="L107" s="226" t="s">
        <v>94</v>
      </c>
      <c r="M107" s="232">
        <v>0.43</v>
      </c>
      <c r="N107" s="230"/>
      <c r="O107" s="230"/>
      <c r="P107" s="233">
        <v>-774</v>
      </c>
    </row>
    <row r="108" spans="1:16" ht="19.5" customHeight="1">
      <c r="A108" s="226" t="s">
        <v>1106</v>
      </c>
      <c r="B108" s="229">
        <v>46048</v>
      </c>
      <c r="C108" s="226" t="s">
        <v>81</v>
      </c>
      <c r="D108" s="226" t="s">
        <v>95</v>
      </c>
      <c r="E108" s="226" t="s">
        <v>52</v>
      </c>
      <c r="F108" s="226" t="s">
        <v>90</v>
      </c>
      <c r="G108" s="226" t="s">
        <v>84</v>
      </c>
      <c r="H108" s="230">
        <v>1</v>
      </c>
      <c r="I108" s="231">
        <v>1800</v>
      </c>
      <c r="J108" s="229">
        <v>46046</v>
      </c>
      <c r="K108" s="226" t="s">
        <v>93</v>
      </c>
      <c r="L108" s="226" t="s">
        <v>94</v>
      </c>
      <c r="M108" s="232">
        <v>0.43</v>
      </c>
      <c r="N108" s="230"/>
      <c r="O108" s="230"/>
      <c r="P108" s="233">
        <v>-10.45</v>
      </c>
    </row>
    <row r="109" spans="1:16" ht="19.5" customHeight="1">
      <c r="A109" s="226" t="s">
        <v>1107</v>
      </c>
      <c r="B109" s="229">
        <v>46048</v>
      </c>
      <c r="C109" s="226" t="s">
        <v>92</v>
      </c>
      <c r="D109" s="226" t="s">
        <v>24</v>
      </c>
      <c r="E109" s="226" t="s">
        <v>53</v>
      </c>
      <c r="F109" s="226" t="s">
        <v>120</v>
      </c>
      <c r="G109" s="226" t="s">
        <v>84</v>
      </c>
      <c r="H109" s="230">
        <v>1</v>
      </c>
      <c r="I109" s="231">
        <v>1812</v>
      </c>
      <c r="J109" s="229">
        <v>46046</v>
      </c>
      <c r="K109" s="226" t="s">
        <v>93</v>
      </c>
      <c r="L109" s="226" t="s">
        <v>94</v>
      </c>
      <c r="M109" s="232">
        <v>0.43</v>
      </c>
      <c r="N109" s="230"/>
      <c r="O109" s="230">
        <v>40</v>
      </c>
      <c r="P109" s="233">
        <v>-130.77000000000001</v>
      </c>
    </row>
    <row r="110" spans="1:16" ht="19.5" customHeight="1">
      <c r="A110" s="226" t="s">
        <v>1107</v>
      </c>
      <c r="B110" s="229">
        <v>46048</v>
      </c>
      <c r="C110" s="226" t="s">
        <v>100</v>
      </c>
      <c r="D110" s="226" t="s">
        <v>101</v>
      </c>
      <c r="E110" s="226" t="s">
        <v>53</v>
      </c>
      <c r="F110" s="226" t="s">
        <v>120</v>
      </c>
      <c r="G110" s="226" t="s">
        <v>84</v>
      </c>
      <c r="H110" s="230">
        <v>1</v>
      </c>
      <c r="I110" s="231">
        <v>1812</v>
      </c>
      <c r="J110" s="229">
        <v>46046</v>
      </c>
      <c r="K110" s="226" t="s">
        <v>93</v>
      </c>
      <c r="L110" s="226" t="s">
        <v>94</v>
      </c>
      <c r="M110" s="232">
        <v>0</v>
      </c>
      <c r="N110" s="230"/>
      <c r="O110" s="230"/>
      <c r="P110" s="233">
        <v>712.38</v>
      </c>
    </row>
    <row r="111" spans="1:16" ht="19.5" customHeight="1">
      <c r="A111" s="226" t="s">
        <v>1107</v>
      </c>
      <c r="B111" s="229">
        <v>46048</v>
      </c>
      <c r="C111" s="226" t="s">
        <v>100</v>
      </c>
      <c r="D111" s="226" t="s">
        <v>102</v>
      </c>
      <c r="E111" s="226" t="s">
        <v>53</v>
      </c>
      <c r="F111" s="226" t="s">
        <v>120</v>
      </c>
      <c r="G111" s="226" t="s">
        <v>84</v>
      </c>
      <c r="H111" s="230">
        <v>1</v>
      </c>
      <c r="I111" s="231">
        <v>1812</v>
      </c>
      <c r="J111" s="229">
        <v>46046</v>
      </c>
      <c r="K111" s="226" t="s">
        <v>93</v>
      </c>
      <c r="L111" s="226" t="s">
        <v>94</v>
      </c>
      <c r="M111" s="232">
        <v>0</v>
      </c>
      <c r="N111" s="230"/>
      <c r="O111" s="230"/>
      <c r="P111" s="233">
        <v>7.12</v>
      </c>
    </row>
    <row r="112" spans="1:16" ht="19.5" customHeight="1">
      <c r="A112" s="226" t="s">
        <v>1107</v>
      </c>
      <c r="B112" s="229">
        <v>46048</v>
      </c>
      <c r="C112" s="226" t="s">
        <v>100</v>
      </c>
      <c r="D112" s="226" t="s">
        <v>103</v>
      </c>
      <c r="E112" s="226" t="s">
        <v>53</v>
      </c>
      <c r="F112" s="226" t="s">
        <v>120</v>
      </c>
      <c r="G112" s="226" t="s">
        <v>84</v>
      </c>
      <c r="H112" s="230">
        <v>1</v>
      </c>
      <c r="I112" s="231">
        <v>1812</v>
      </c>
      <c r="J112" s="229">
        <v>46046</v>
      </c>
      <c r="K112" s="226" t="s">
        <v>93</v>
      </c>
      <c r="L112" s="226" t="s">
        <v>94</v>
      </c>
      <c r="M112" s="232">
        <v>0</v>
      </c>
      <c r="N112" s="230"/>
      <c r="O112" s="230"/>
      <c r="P112" s="233">
        <v>1092.5</v>
      </c>
    </row>
    <row r="113" spans="1:16" ht="19.5" customHeight="1">
      <c r="A113" s="226" t="s">
        <v>1107</v>
      </c>
      <c r="B113" s="229">
        <v>46048</v>
      </c>
      <c r="C113" s="226" t="s">
        <v>104</v>
      </c>
      <c r="D113" s="226" t="s">
        <v>105</v>
      </c>
      <c r="E113" s="226" t="s">
        <v>53</v>
      </c>
      <c r="F113" s="226" t="s">
        <v>120</v>
      </c>
      <c r="G113" s="226" t="s">
        <v>84</v>
      </c>
      <c r="H113" s="230">
        <v>1</v>
      </c>
      <c r="I113" s="231">
        <v>1812</v>
      </c>
      <c r="J113" s="229">
        <v>46046</v>
      </c>
      <c r="K113" s="226" t="s">
        <v>93</v>
      </c>
      <c r="L113" s="226" t="s">
        <v>94</v>
      </c>
      <c r="M113" s="232">
        <v>0.43</v>
      </c>
      <c r="N113" s="230"/>
      <c r="O113" s="230"/>
      <c r="P113" s="233">
        <v>-779.16</v>
      </c>
    </row>
    <row r="114" spans="1:16" ht="19.5" customHeight="1">
      <c r="A114" s="226" t="s">
        <v>1107</v>
      </c>
      <c r="B114" s="229">
        <v>46048</v>
      </c>
      <c r="C114" s="226" t="s">
        <v>81</v>
      </c>
      <c r="D114" s="226" t="s">
        <v>95</v>
      </c>
      <c r="E114" s="226" t="s">
        <v>53</v>
      </c>
      <c r="F114" s="226" t="s">
        <v>120</v>
      </c>
      <c r="G114" s="226" t="s">
        <v>84</v>
      </c>
      <c r="H114" s="230">
        <v>1</v>
      </c>
      <c r="I114" s="231">
        <v>1812</v>
      </c>
      <c r="J114" s="229">
        <v>46046</v>
      </c>
      <c r="K114" s="226" t="s">
        <v>93</v>
      </c>
      <c r="L114" s="226" t="s">
        <v>94</v>
      </c>
      <c r="M114" s="232">
        <v>0.43</v>
      </c>
      <c r="N114" s="230"/>
      <c r="O114" s="230"/>
      <c r="P114" s="233">
        <v>-12.89</v>
      </c>
    </row>
    <row r="115" spans="1:16" ht="19.5" customHeight="1">
      <c r="A115" s="226" t="s">
        <v>1108</v>
      </c>
      <c r="B115" s="229">
        <v>46048</v>
      </c>
      <c r="C115" s="226" t="s">
        <v>92</v>
      </c>
      <c r="D115" s="226" t="s">
        <v>24</v>
      </c>
      <c r="E115" s="226" t="s">
        <v>41</v>
      </c>
      <c r="F115" s="226" t="s">
        <v>83</v>
      </c>
      <c r="G115" s="226" t="s">
        <v>84</v>
      </c>
      <c r="H115" s="230">
        <v>1</v>
      </c>
      <c r="I115" s="231">
        <v>0</v>
      </c>
      <c r="J115" s="229">
        <v>46042</v>
      </c>
      <c r="K115" s="226" t="s">
        <v>93</v>
      </c>
      <c r="L115" s="226" t="s">
        <v>94</v>
      </c>
      <c r="M115" s="232">
        <v>0</v>
      </c>
      <c r="N115" s="230"/>
      <c r="O115" s="230">
        <v>43</v>
      </c>
      <c r="P115" s="233">
        <v>-46.77</v>
      </c>
    </row>
    <row r="116" spans="1:16" ht="19.5" customHeight="1">
      <c r="A116" s="226" t="s">
        <v>1108</v>
      </c>
      <c r="B116" s="229">
        <v>46048</v>
      </c>
      <c r="C116" s="226" t="s">
        <v>81</v>
      </c>
      <c r="D116" s="226" t="s">
        <v>95</v>
      </c>
      <c r="E116" s="226" t="s">
        <v>41</v>
      </c>
      <c r="F116" s="226" t="s">
        <v>83</v>
      </c>
      <c r="G116" s="226" t="s">
        <v>84</v>
      </c>
      <c r="H116" s="230">
        <v>1</v>
      </c>
      <c r="I116" s="231">
        <v>0</v>
      </c>
      <c r="J116" s="229">
        <v>46042</v>
      </c>
      <c r="K116" s="226" t="s">
        <v>93</v>
      </c>
      <c r="L116" s="226" t="s">
        <v>94</v>
      </c>
      <c r="M116" s="232">
        <v>0</v>
      </c>
      <c r="N116" s="230"/>
      <c r="O116" s="230"/>
      <c r="P116" s="233">
        <v>-10.78</v>
      </c>
    </row>
    <row r="117" spans="1:16" ht="19.5" customHeight="1">
      <c r="A117" s="226" t="s">
        <v>1106</v>
      </c>
      <c r="B117" s="229">
        <v>46048</v>
      </c>
      <c r="C117" s="226" t="s">
        <v>81</v>
      </c>
      <c r="D117" s="226" t="s">
        <v>82</v>
      </c>
      <c r="E117" s="226" t="s">
        <v>52</v>
      </c>
      <c r="F117" s="226" t="s">
        <v>90</v>
      </c>
      <c r="G117" s="226" t="s">
        <v>84</v>
      </c>
      <c r="H117" s="230">
        <v>1</v>
      </c>
      <c r="I117" s="231">
        <v>0</v>
      </c>
      <c r="J117" s="229">
        <v>46046</v>
      </c>
      <c r="K117" s="226" t="s">
        <v>85</v>
      </c>
      <c r="L117" s="226" t="s">
        <v>85</v>
      </c>
      <c r="M117" s="232">
        <v>0</v>
      </c>
      <c r="N117" s="230"/>
      <c r="O117" s="230"/>
      <c r="P117" s="233">
        <v>-11.92</v>
      </c>
    </row>
    <row r="118" spans="1:16" ht="19.5" customHeight="1">
      <c r="A118" s="226" t="s">
        <v>1108</v>
      </c>
      <c r="B118" s="229">
        <v>46048</v>
      </c>
      <c r="C118" s="226" t="s">
        <v>92</v>
      </c>
      <c r="D118" s="226" t="s">
        <v>96</v>
      </c>
      <c r="E118" s="226" t="s">
        <v>41</v>
      </c>
      <c r="F118" s="226" t="s">
        <v>83</v>
      </c>
      <c r="G118" s="226" t="s">
        <v>84</v>
      </c>
      <c r="H118" s="230">
        <v>1</v>
      </c>
      <c r="I118" s="231">
        <v>0</v>
      </c>
      <c r="J118" s="229">
        <v>46042</v>
      </c>
      <c r="K118" s="226" t="s">
        <v>93</v>
      </c>
      <c r="L118" s="226" t="s">
        <v>94</v>
      </c>
      <c r="M118" s="232">
        <v>0</v>
      </c>
      <c r="N118" s="230"/>
      <c r="O118" s="230"/>
      <c r="P118" s="233">
        <v>0</v>
      </c>
    </row>
    <row r="119" spans="1:16" ht="19.5" customHeight="1">
      <c r="A119" s="226" t="s">
        <v>1108</v>
      </c>
      <c r="B119" s="229">
        <v>46048</v>
      </c>
      <c r="C119" s="226" t="s">
        <v>92</v>
      </c>
      <c r="D119" s="226" t="s">
        <v>97</v>
      </c>
      <c r="E119" s="226" t="s">
        <v>41</v>
      </c>
      <c r="F119" s="226" t="s">
        <v>83</v>
      </c>
      <c r="G119" s="226" t="s">
        <v>84</v>
      </c>
      <c r="H119" s="230">
        <v>1</v>
      </c>
      <c r="I119" s="231">
        <v>0</v>
      </c>
      <c r="J119" s="229">
        <v>46042</v>
      </c>
      <c r="K119" s="226" t="s">
        <v>93</v>
      </c>
      <c r="L119" s="226" t="s">
        <v>94</v>
      </c>
      <c r="M119" s="232">
        <v>0</v>
      </c>
      <c r="N119" s="230"/>
      <c r="O119" s="230"/>
      <c r="P119" s="233">
        <v>-46.77</v>
      </c>
    </row>
    <row r="120" spans="1:16" ht="19.5" customHeight="1">
      <c r="A120" s="226" t="s">
        <v>1108</v>
      </c>
      <c r="B120" s="229">
        <v>46048</v>
      </c>
      <c r="C120" s="226" t="s">
        <v>81</v>
      </c>
      <c r="D120" s="226" t="s">
        <v>98</v>
      </c>
      <c r="E120" s="226" t="s">
        <v>41</v>
      </c>
      <c r="F120" s="226" t="s">
        <v>83</v>
      </c>
      <c r="G120" s="226" t="s">
        <v>84</v>
      </c>
      <c r="H120" s="230">
        <v>1</v>
      </c>
      <c r="I120" s="231">
        <v>0</v>
      </c>
      <c r="J120" s="229">
        <v>46042</v>
      </c>
      <c r="K120" s="226" t="s">
        <v>93</v>
      </c>
      <c r="L120" s="226" t="s">
        <v>94</v>
      </c>
      <c r="M120" s="232">
        <v>0</v>
      </c>
      <c r="N120" s="230"/>
      <c r="O120" s="230"/>
      <c r="P120" s="233">
        <v>-15</v>
      </c>
    </row>
    <row r="121" spans="1:16" ht="19.5" customHeight="1">
      <c r="A121" s="226" t="s">
        <v>1109</v>
      </c>
      <c r="B121" s="229">
        <v>46048</v>
      </c>
      <c r="C121" s="226" t="s">
        <v>92</v>
      </c>
      <c r="D121" s="226" t="s">
        <v>24</v>
      </c>
      <c r="E121" s="226" t="s">
        <v>53</v>
      </c>
      <c r="F121" s="226" t="s">
        <v>120</v>
      </c>
      <c r="G121" s="226" t="s">
        <v>84</v>
      </c>
      <c r="H121" s="230">
        <v>1</v>
      </c>
      <c r="I121" s="231">
        <v>1812</v>
      </c>
      <c r="J121" s="229">
        <v>46047</v>
      </c>
      <c r="K121" s="226" t="s">
        <v>93</v>
      </c>
      <c r="L121" s="226" t="s">
        <v>94</v>
      </c>
      <c r="M121" s="232">
        <v>0.43</v>
      </c>
      <c r="N121" s="230"/>
      <c r="O121" s="230">
        <v>41</v>
      </c>
      <c r="P121" s="233">
        <v>-135.16</v>
      </c>
    </row>
    <row r="122" spans="1:16" ht="19.5" customHeight="1">
      <c r="A122" s="226" t="s">
        <v>1109</v>
      </c>
      <c r="B122" s="229">
        <v>46048</v>
      </c>
      <c r="C122" s="226" t="s">
        <v>100</v>
      </c>
      <c r="D122" s="226" t="s">
        <v>101</v>
      </c>
      <c r="E122" s="226" t="s">
        <v>53</v>
      </c>
      <c r="F122" s="226" t="s">
        <v>120</v>
      </c>
      <c r="G122" s="226" t="s">
        <v>84</v>
      </c>
      <c r="H122" s="230">
        <v>1</v>
      </c>
      <c r="I122" s="231">
        <v>1812</v>
      </c>
      <c r="J122" s="229">
        <v>46047</v>
      </c>
      <c r="K122" s="226" t="s">
        <v>93</v>
      </c>
      <c r="L122" s="226" t="s">
        <v>94</v>
      </c>
      <c r="M122" s="232">
        <v>0</v>
      </c>
      <c r="N122" s="230"/>
      <c r="O122" s="230"/>
      <c r="P122" s="233">
        <v>672.38</v>
      </c>
    </row>
    <row r="123" spans="1:16" ht="19.5" customHeight="1">
      <c r="A123" s="226" t="s">
        <v>1109</v>
      </c>
      <c r="B123" s="229">
        <v>46048</v>
      </c>
      <c r="C123" s="226" t="s">
        <v>100</v>
      </c>
      <c r="D123" s="226" t="s">
        <v>102</v>
      </c>
      <c r="E123" s="226" t="s">
        <v>53</v>
      </c>
      <c r="F123" s="226" t="s">
        <v>120</v>
      </c>
      <c r="G123" s="226" t="s">
        <v>84</v>
      </c>
      <c r="H123" s="230">
        <v>1</v>
      </c>
      <c r="I123" s="231">
        <v>1812</v>
      </c>
      <c r="J123" s="229">
        <v>46047</v>
      </c>
      <c r="K123" s="226" t="s">
        <v>93</v>
      </c>
      <c r="L123" s="226" t="s">
        <v>94</v>
      </c>
      <c r="M123" s="232">
        <v>0</v>
      </c>
      <c r="N123" s="230"/>
      <c r="O123" s="230"/>
      <c r="P123" s="233">
        <v>6.72</v>
      </c>
    </row>
    <row r="124" spans="1:16" ht="19.5" customHeight="1">
      <c r="A124" s="226" t="s">
        <v>1109</v>
      </c>
      <c r="B124" s="229">
        <v>46048</v>
      </c>
      <c r="C124" s="226" t="s">
        <v>100</v>
      </c>
      <c r="D124" s="226" t="s">
        <v>103</v>
      </c>
      <c r="E124" s="226" t="s">
        <v>53</v>
      </c>
      <c r="F124" s="226" t="s">
        <v>120</v>
      </c>
      <c r="G124" s="226" t="s">
        <v>84</v>
      </c>
      <c r="H124" s="230">
        <v>1</v>
      </c>
      <c r="I124" s="231">
        <v>1812</v>
      </c>
      <c r="J124" s="229">
        <v>46047</v>
      </c>
      <c r="K124" s="226" t="s">
        <v>93</v>
      </c>
      <c r="L124" s="226" t="s">
        <v>94</v>
      </c>
      <c r="M124" s="232">
        <v>0</v>
      </c>
      <c r="N124" s="230"/>
      <c r="O124" s="230"/>
      <c r="P124" s="233">
        <v>1132.9000000000001</v>
      </c>
    </row>
    <row r="125" spans="1:16" ht="19.5" customHeight="1">
      <c r="A125" s="226" t="s">
        <v>1109</v>
      </c>
      <c r="B125" s="229">
        <v>46048</v>
      </c>
      <c r="C125" s="226" t="s">
        <v>104</v>
      </c>
      <c r="D125" s="226" t="s">
        <v>105</v>
      </c>
      <c r="E125" s="226" t="s">
        <v>53</v>
      </c>
      <c r="F125" s="226" t="s">
        <v>120</v>
      </c>
      <c r="G125" s="226" t="s">
        <v>84</v>
      </c>
      <c r="H125" s="230">
        <v>1</v>
      </c>
      <c r="I125" s="231">
        <v>1812</v>
      </c>
      <c r="J125" s="229">
        <v>46047</v>
      </c>
      <c r="K125" s="226" t="s">
        <v>93</v>
      </c>
      <c r="L125" s="226" t="s">
        <v>94</v>
      </c>
      <c r="M125" s="232">
        <v>0.43</v>
      </c>
      <c r="N125" s="230"/>
      <c r="O125" s="230"/>
      <c r="P125" s="233">
        <v>-779.16</v>
      </c>
    </row>
    <row r="126" spans="1:16" ht="19.5" customHeight="1">
      <c r="A126" s="226" t="s">
        <v>1109</v>
      </c>
      <c r="B126" s="229">
        <v>46048</v>
      </c>
      <c r="C126" s="226" t="s">
        <v>81</v>
      </c>
      <c r="D126" s="226" t="s">
        <v>95</v>
      </c>
      <c r="E126" s="226" t="s">
        <v>53</v>
      </c>
      <c r="F126" s="226" t="s">
        <v>120</v>
      </c>
      <c r="G126" s="226" t="s">
        <v>84</v>
      </c>
      <c r="H126" s="230">
        <v>1</v>
      </c>
      <c r="I126" s="231">
        <v>1812</v>
      </c>
      <c r="J126" s="229">
        <v>46047</v>
      </c>
      <c r="K126" s="226" t="s">
        <v>93</v>
      </c>
      <c r="L126" s="226" t="s">
        <v>94</v>
      </c>
      <c r="M126" s="232">
        <v>0.43</v>
      </c>
      <c r="N126" s="230"/>
      <c r="O126" s="230"/>
      <c r="P126" s="233">
        <v>-9.52</v>
      </c>
    </row>
    <row r="127" spans="1:16" ht="19.5" customHeight="1">
      <c r="A127" s="226" t="s">
        <v>1110</v>
      </c>
      <c r="B127" s="229">
        <v>46048</v>
      </c>
      <c r="C127" s="226" t="s">
        <v>92</v>
      </c>
      <c r="D127" s="226" t="s">
        <v>24</v>
      </c>
      <c r="E127" s="226" t="s">
        <v>52</v>
      </c>
      <c r="F127" s="226" t="s">
        <v>90</v>
      </c>
      <c r="G127" s="226" t="s">
        <v>84</v>
      </c>
      <c r="H127" s="230">
        <v>1</v>
      </c>
      <c r="I127" s="231">
        <v>1800</v>
      </c>
      <c r="J127" s="229">
        <v>46047</v>
      </c>
      <c r="K127" s="226" t="s">
        <v>93</v>
      </c>
      <c r="L127" s="226" t="s">
        <v>94</v>
      </c>
      <c r="M127" s="232">
        <v>0.43</v>
      </c>
      <c r="N127" s="230"/>
      <c r="O127" s="230">
        <v>41</v>
      </c>
      <c r="P127" s="233">
        <v>-134.84</v>
      </c>
    </row>
    <row r="128" spans="1:16" ht="19.5" customHeight="1">
      <c r="A128" s="226" t="s">
        <v>1110</v>
      </c>
      <c r="B128" s="229">
        <v>46048</v>
      </c>
      <c r="C128" s="226" t="s">
        <v>100</v>
      </c>
      <c r="D128" s="226" t="s">
        <v>101</v>
      </c>
      <c r="E128" s="226" t="s">
        <v>52</v>
      </c>
      <c r="F128" s="226" t="s">
        <v>90</v>
      </c>
      <c r="G128" s="226" t="s">
        <v>84</v>
      </c>
      <c r="H128" s="230">
        <v>1</v>
      </c>
      <c r="I128" s="231">
        <v>1800</v>
      </c>
      <c r="J128" s="229">
        <v>46047</v>
      </c>
      <c r="K128" s="226" t="s">
        <v>93</v>
      </c>
      <c r="L128" s="226" t="s">
        <v>94</v>
      </c>
      <c r="M128" s="232">
        <v>0</v>
      </c>
      <c r="N128" s="230"/>
      <c r="O128" s="230"/>
      <c r="P128" s="233">
        <v>651.76</v>
      </c>
    </row>
    <row r="129" spans="1:16" ht="19.5" customHeight="1">
      <c r="A129" s="226" t="s">
        <v>1110</v>
      </c>
      <c r="B129" s="229">
        <v>46048</v>
      </c>
      <c r="C129" s="226" t="s">
        <v>100</v>
      </c>
      <c r="D129" s="226" t="s">
        <v>102</v>
      </c>
      <c r="E129" s="226" t="s">
        <v>52</v>
      </c>
      <c r="F129" s="226" t="s">
        <v>90</v>
      </c>
      <c r="G129" s="226" t="s">
        <v>84</v>
      </c>
      <c r="H129" s="230">
        <v>1</v>
      </c>
      <c r="I129" s="231">
        <v>1800</v>
      </c>
      <c r="J129" s="229">
        <v>46047</v>
      </c>
      <c r="K129" s="226" t="s">
        <v>93</v>
      </c>
      <c r="L129" s="226" t="s">
        <v>94</v>
      </c>
      <c r="M129" s="232">
        <v>0</v>
      </c>
      <c r="N129" s="230"/>
      <c r="O129" s="230"/>
      <c r="P129" s="233">
        <v>6.52</v>
      </c>
    </row>
    <row r="130" spans="1:16" ht="19.5" customHeight="1">
      <c r="A130" s="226" t="s">
        <v>1110</v>
      </c>
      <c r="B130" s="229">
        <v>46048</v>
      </c>
      <c r="C130" s="226" t="s">
        <v>100</v>
      </c>
      <c r="D130" s="226" t="s">
        <v>103</v>
      </c>
      <c r="E130" s="226" t="s">
        <v>52</v>
      </c>
      <c r="F130" s="226" t="s">
        <v>90</v>
      </c>
      <c r="G130" s="226" t="s">
        <v>84</v>
      </c>
      <c r="H130" s="230">
        <v>1</v>
      </c>
      <c r="I130" s="231">
        <v>1800</v>
      </c>
      <c r="J130" s="229">
        <v>46047</v>
      </c>
      <c r="K130" s="226" t="s">
        <v>93</v>
      </c>
      <c r="L130" s="226" t="s">
        <v>94</v>
      </c>
      <c r="M130" s="232">
        <v>0</v>
      </c>
      <c r="N130" s="230"/>
      <c r="O130" s="230"/>
      <c r="P130" s="233">
        <v>1141.72</v>
      </c>
    </row>
    <row r="131" spans="1:16" ht="19.5" customHeight="1">
      <c r="A131" s="226" t="s">
        <v>1110</v>
      </c>
      <c r="B131" s="229">
        <v>46048</v>
      </c>
      <c r="C131" s="226" t="s">
        <v>104</v>
      </c>
      <c r="D131" s="226" t="s">
        <v>105</v>
      </c>
      <c r="E131" s="226" t="s">
        <v>52</v>
      </c>
      <c r="F131" s="226" t="s">
        <v>90</v>
      </c>
      <c r="G131" s="226" t="s">
        <v>84</v>
      </c>
      <c r="H131" s="230">
        <v>1</v>
      </c>
      <c r="I131" s="231">
        <v>1800</v>
      </c>
      <c r="J131" s="229">
        <v>46047</v>
      </c>
      <c r="K131" s="226" t="s">
        <v>93</v>
      </c>
      <c r="L131" s="226" t="s">
        <v>94</v>
      </c>
      <c r="M131" s="232">
        <v>0.43</v>
      </c>
      <c r="N131" s="230"/>
      <c r="O131" s="230"/>
      <c r="P131" s="233">
        <v>-774</v>
      </c>
    </row>
    <row r="132" spans="1:16" ht="19.5" customHeight="1">
      <c r="A132" s="226" t="s">
        <v>1110</v>
      </c>
      <c r="B132" s="229">
        <v>46048</v>
      </c>
      <c r="C132" s="226" t="s">
        <v>81</v>
      </c>
      <c r="D132" s="226" t="s">
        <v>95</v>
      </c>
      <c r="E132" s="226" t="s">
        <v>52</v>
      </c>
      <c r="F132" s="226" t="s">
        <v>90</v>
      </c>
      <c r="G132" s="226" t="s">
        <v>84</v>
      </c>
      <c r="H132" s="230">
        <v>1</v>
      </c>
      <c r="I132" s="231">
        <v>1800</v>
      </c>
      <c r="J132" s="229">
        <v>46047</v>
      </c>
      <c r="K132" s="226" t="s">
        <v>93</v>
      </c>
      <c r="L132" s="226" t="s">
        <v>94</v>
      </c>
      <c r="M132" s="232">
        <v>0.43</v>
      </c>
      <c r="N132" s="230"/>
      <c r="O132" s="230"/>
      <c r="P132" s="233">
        <v>-8.64</v>
      </c>
    </row>
    <row r="133" spans="1:16" ht="19.5" customHeight="1">
      <c r="A133" s="226" t="s">
        <v>1109</v>
      </c>
      <c r="B133" s="229">
        <v>46048</v>
      </c>
      <c r="C133" s="226" t="s">
        <v>81</v>
      </c>
      <c r="D133" s="226" t="s">
        <v>82</v>
      </c>
      <c r="E133" s="226" t="s">
        <v>53</v>
      </c>
      <c r="F133" s="226" t="s">
        <v>120</v>
      </c>
      <c r="G133" s="226" t="s">
        <v>84</v>
      </c>
      <c r="H133" s="230">
        <v>1</v>
      </c>
      <c r="I133" s="231">
        <v>0</v>
      </c>
      <c r="J133" s="229">
        <v>46047</v>
      </c>
      <c r="K133" s="226" t="s">
        <v>85</v>
      </c>
      <c r="L133" s="226" t="s">
        <v>85</v>
      </c>
      <c r="M133" s="232">
        <v>0</v>
      </c>
      <c r="N133" s="230"/>
      <c r="O133" s="230"/>
      <c r="P133" s="233">
        <v>-12.78</v>
      </c>
    </row>
    <row r="134" spans="1:16" ht="19.5" customHeight="1">
      <c r="A134" s="226" t="s">
        <v>1111</v>
      </c>
      <c r="B134" s="229">
        <v>46048</v>
      </c>
      <c r="C134" s="226" t="s">
        <v>92</v>
      </c>
      <c r="D134" s="226" t="s">
        <v>24</v>
      </c>
      <c r="E134" s="226" t="s">
        <v>42</v>
      </c>
      <c r="F134" s="226" t="s">
        <v>89</v>
      </c>
      <c r="G134" s="226" t="s">
        <v>84</v>
      </c>
      <c r="H134" s="230">
        <v>1</v>
      </c>
      <c r="I134" s="231">
        <v>1750</v>
      </c>
      <c r="J134" s="229">
        <v>46045</v>
      </c>
      <c r="K134" s="226" t="s">
        <v>93</v>
      </c>
      <c r="L134" s="226" t="s">
        <v>94</v>
      </c>
      <c r="M134" s="232">
        <v>0.43</v>
      </c>
      <c r="N134" s="230"/>
      <c r="O134" s="230">
        <v>40</v>
      </c>
      <c r="P134" s="233">
        <v>-115.25</v>
      </c>
    </row>
    <row r="135" spans="1:16" ht="19.5" customHeight="1">
      <c r="A135" s="226" t="s">
        <v>1111</v>
      </c>
      <c r="B135" s="229">
        <v>46048</v>
      </c>
      <c r="C135" s="226" t="s">
        <v>100</v>
      </c>
      <c r="D135" s="226" t="s">
        <v>101</v>
      </c>
      <c r="E135" s="226" t="s">
        <v>42</v>
      </c>
      <c r="F135" s="226" t="s">
        <v>89</v>
      </c>
      <c r="G135" s="226" t="s">
        <v>84</v>
      </c>
      <c r="H135" s="230">
        <v>1</v>
      </c>
      <c r="I135" s="231">
        <v>1750</v>
      </c>
      <c r="J135" s="229">
        <v>46045</v>
      </c>
      <c r="K135" s="226" t="s">
        <v>93</v>
      </c>
      <c r="L135" s="226" t="s">
        <v>94</v>
      </c>
      <c r="M135" s="232">
        <v>0</v>
      </c>
      <c r="N135" s="230"/>
      <c r="O135" s="230"/>
      <c r="P135" s="233">
        <v>606.64</v>
      </c>
    </row>
    <row r="136" spans="1:16" ht="19.5" customHeight="1">
      <c r="A136" s="226" t="s">
        <v>1111</v>
      </c>
      <c r="B136" s="229">
        <v>46048</v>
      </c>
      <c r="C136" s="226" t="s">
        <v>100</v>
      </c>
      <c r="D136" s="226" t="s">
        <v>102</v>
      </c>
      <c r="E136" s="226" t="s">
        <v>42</v>
      </c>
      <c r="F136" s="226" t="s">
        <v>89</v>
      </c>
      <c r="G136" s="226" t="s">
        <v>84</v>
      </c>
      <c r="H136" s="230">
        <v>1</v>
      </c>
      <c r="I136" s="231">
        <v>1750</v>
      </c>
      <c r="J136" s="229">
        <v>46045</v>
      </c>
      <c r="K136" s="226" t="s">
        <v>93</v>
      </c>
      <c r="L136" s="226" t="s">
        <v>94</v>
      </c>
      <c r="M136" s="232">
        <v>0</v>
      </c>
      <c r="N136" s="230"/>
      <c r="O136" s="230"/>
      <c r="P136" s="233">
        <v>6.07</v>
      </c>
    </row>
    <row r="137" spans="1:16" ht="19.5" customHeight="1">
      <c r="A137" s="226" t="s">
        <v>1111</v>
      </c>
      <c r="B137" s="229">
        <v>46048</v>
      </c>
      <c r="C137" s="226" t="s">
        <v>100</v>
      </c>
      <c r="D137" s="226" t="s">
        <v>103</v>
      </c>
      <c r="E137" s="226" t="s">
        <v>42</v>
      </c>
      <c r="F137" s="226" t="s">
        <v>89</v>
      </c>
      <c r="G137" s="226" t="s">
        <v>84</v>
      </c>
      <c r="H137" s="230">
        <v>1</v>
      </c>
      <c r="I137" s="231">
        <v>1750</v>
      </c>
      <c r="J137" s="229">
        <v>46045</v>
      </c>
      <c r="K137" s="226" t="s">
        <v>93</v>
      </c>
      <c r="L137" s="226" t="s">
        <v>94</v>
      </c>
      <c r="M137" s="232">
        <v>0</v>
      </c>
      <c r="N137" s="230"/>
      <c r="O137" s="230"/>
      <c r="P137" s="233">
        <v>1137.29</v>
      </c>
    </row>
    <row r="138" spans="1:16" ht="19.5" customHeight="1">
      <c r="A138" s="226" t="s">
        <v>1111</v>
      </c>
      <c r="B138" s="229">
        <v>46048</v>
      </c>
      <c r="C138" s="226" t="s">
        <v>104</v>
      </c>
      <c r="D138" s="226" t="s">
        <v>105</v>
      </c>
      <c r="E138" s="226" t="s">
        <v>42</v>
      </c>
      <c r="F138" s="226" t="s">
        <v>89</v>
      </c>
      <c r="G138" s="226" t="s">
        <v>84</v>
      </c>
      <c r="H138" s="230">
        <v>1</v>
      </c>
      <c r="I138" s="231">
        <v>1750</v>
      </c>
      <c r="J138" s="229">
        <v>46045</v>
      </c>
      <c r="K138" s="226" t="s">
        <v>93</v>
      </c>
      <c r="L138" s="226" t="s">
        <v>94</v>
      </c>
      <c r="M138" s="232">
        <v>0.43</v>
      </c>
      <c r="N138" s="230"/>
      <c r="O138" s="230"/>
      <c r="P138" s="233">
        <v>-752.5</v>
      </c>
    </row>
    <row r="139" spans="1:16" ht="19.5" customHeight="1">
      <c r="A139" s="226" t="s">
        <v>1111</v>
      </c>
      <c r="B139" s="229">
        <v>46048</v>
      </c>
      <c r="C139" s="226" t="s">
        <v>81</v>
      </c>
      <c r="D139" s="226" t="s">
        <v>95</v>
      </c>
      <c r="E139" s="226" t="s">
        <v>42</v>
      </c>
      <c r="F139" s="226" t="s">
        <v>89</v>
      </c>
      <c r="G139" s="226" t="s">
        <v>84</v>
      </c>
      <c r="H139" s="230">
        <v>1</v>
      </c>
      <c r="I139" s="231">
        <v>1750</v>
      </c>
      <c r="J139" s="229">
        <v>46045</v>
      </c>
      <c r="K139" s="226" t="s">
        <v>93</v>
      </c>
      <c r="L139" s="226" t="s">
        <v>94</v>
      </c>
      <c r="M139" s="232">
        <v>0.43</v>
      </c>
      <c r="N139" s="230"/>
      <c r="O139" s="230"/>
      <c r="P139" s="233">
        <v>-11.02</v>
      </c>
    </row>
    <row r="140" spans="1:16" ht="19.5" customHeight="1">
      <c r="A140" s="226" t="s">
        <v>1112</v>
      </c>
      <c r="B140" s="229">
        <v>46048</v>
      </c>
      <c r="C140" s="226" t="s">
        <v>81</v>
      </c>
      <c r="D140" s="226" t="s">
        <v>82</v>
      </c>
      <c r="E140" s="226" t="s">
        <v>52</v>
      </c>
      <c r="F140" s="226" t="s">
        <v>90</v>
      </c>
      <c r="G140" s="226" t="s">
        <v>84</v>
      </c>
      <c r="H140" s="230">
        <v>1</v>
      </c>
      <c r="I140" s="231">
        <v>0</v>
      </c>
      <c r="J140" s="229">
        <v>46048</v>
      </c>
      <c r="K140" s="226" t="s">
        <v>85</v>
      </c>
      <c r="L140" s="226" t="s">
        <v>85</v>
      </c>
      <c r="M140" s="232">
        <v>0</v>
      </c>
      <c r="N140" s="230"/>
      <c r="O140" s="230"/>
      <c r="P140" s="233">
        <v>-12.16</v>
      </c>
    </row>
    <row r="141" spans="1:16" ht="19.5" customHeight="1">
      <c r="A141" s="226" t="s">
        <v>1113</v>
      </c>
      <c r="B141" s="229">
        <v>46048</v>
      </c>
      <c r="C141" s="226" t="s">
        <v>81</v>
      </c>
      <c r="D141" s="226" t="s">
        <v>82</v>
      </c>
      <c r="E141" s="226" t="s">
        <v>53</v>
      </c>
      <c r="F141" s="226" t="s">
        <v>120</v>
      </c>
      <c r="G141" s="226" t="s">
        <v>84</v>
      </c>
      <c r="H141" s="230">
        <v>1</v>
      </c>
      <c r="I141" s="231">
        <v>0</v>
      </c>
      <c r="J141" s="229">
        <v>46048</v>
      </c>
      <c r="K141" s="226" t="s">
        <v>85</v>
      </c>
      <c r="L141" s="226" t="s">
        <v>85</v>
      </c>
      <c r="M141" s="232">
        <v>0</v>
      </c>
      <c r="N141" s="230"/>
      <c r="O141" s="230"/>
      <c r="P141" s="233">
        <v>-12</v>
      </c>
    </row>
    <row r="142" spans="1:16" ht="19.5" customHeight="1">
      <c r="A142" s="226" t="s">
        <v>1114</v>
      </c>
      <c r="B142" s="229">
        <v>46048</v>
      </c>
      <c r="C142" s="226" t="s">
        <v>92</v>
      </c>
      <c r="D142" s="226" t="s">
        <v>24</v>
      </c>
      <c r="E142" s="226" t="s">
        <v>42</v>
      </c>
      <c r="F142" s="226" t="s">
        <v>89</v>
      </c>
      <c r="G142" s="226" t="s">
        <v>84</v>
      </c>
      <c r="H142" s="230">
        <v>1</v>
      </c>
      <c r="I142" s="231">
        <v>1750</v>
      </c>
      <c r="J142" s="229">
        <v>46046</v>
      </c>
      <c r="K142" s="226" t="s">
        <v>93</v>
      </c>
      <c r="L142" s="226" t="s">
        <v>94</v>
      </c>
      <c r="M142" s="232">
        <v>0.43</v>
      </c>
      <c r="N142" s="230"/>
      <c r="O142" s="230">
        <v>40</v>
      </c>
      <c r="P142" s="233">
        <v>-115.25</v>
      </c>
    </row>
    <row r="143" spans="1:16" ht="19.5" customHeight="1">
      <c r="A143" s="226" t="s">
        <v>1114</v>
      </c>
      <c r="B143" s="229">
        <v>46048</v>
      </c>
      <c r="C143" s="226" t="s">
        <v>100</v>
      </c>
      <c r="D143" s="226" t="s">
        <v>101</v>
      </c>
      <c r="E143" s="226" t="s">
        <v>42</v>
      </c>
      <c r="F143" s="226" t="s">
        <v>89</v>
      </c>
      <c r="G143" s="226" t="s">
        <v>84</v>
      </c>
      <c r="H143" s="230">
        <v>1</v>
      </c>
      <c r="I143" s="231">
        <v>1750</v>
      </c>
      <c r="J143" s="229">
        <v>46046</v>
      </c>
      <c r="K143" s="226" t="s">
        <v>93</v>
      </c>
      <c r="L143" s="226" t="s">
        <v>94</v>
      </c>
      <c r="M143" s="232">
        <v>0</v>
      </c>
      <c r="N143" s="230"/>
      <c r="O143" s="230"/>
      <c r="P143" s="233">
        <v>663.51</v>
      </c>
    </row>
    <row r="144" spans="1:16" ht="19.5" customHeight="1">
      <c r="A144" s="226" t="s">
        <v>1114</v>
      </c>
      <c r="B144" s="229">
        <v>46048</v>
      </c>
      <c r="C144" s="226" t="s">
        <v>100</v>
      </c>
      <c r="D144" s="226" t="s">
        <v>102</v>
      </c>
      <c r="E144" s="226" t="s">
        <v>42</v>
      </c>
      <c r="F144" s="226" t="s">
        <v>89</v>
      </c>
      <c r="G144" s="226" t="s">
        <v>84</v>
      </c>
      <c r="H144" s="230">
        <v>1</v>
      </c>
      <c r="I144" s="231">
        <v>1750</v>
      </c>
      <c r="J144" s="229">
        <v>46046</v>
      </c>
      <c r="K144" s="226" t="s">
        <v>93</v>
      </c>
      <c r="L144" s="226" t="s">
        <v>94</v>
      </c>
      <c r="M144" s="232">
        <v>0</v>
      </c>
      <c r="N144" s="230"/>
      <c r="O144" s="230"/>
      <c r="P144" s="233">
        <v>0</v>
      </c>
    </row>
    <row r="145" spans="1:16" ht="19.5" customHeight="1">
      <c r="A145" s="226" t="s">
        <v>1114</v>
      </c>
      <c r="B145" s="229">
        <v>46048</v>
      </c>
      <c r="C145" s="226" t="s">
        <v>100</v>
      </c>
      <c r="D145" s="226" t="s">
        <v>103</v>
      </c>
      <c r="E145" s="226" t="s">
        <v>42</v>
      </c>
      <c r="F145" s="226" t="s">
        <v>89</v>
      </c>
      <c r="G145" s="226" t="s">
        <v>84</v>
      </c>
      <c r="H145" s="230">
        <v>1</v>
      </c>
      <c r="I145" s="231">
        <v>1750</v>
      </c>
      <c r="J145" s="229">
        <v>46046</v>
      </c>
      <c r="K145" s="226" t="s">
        <v>93</v>
      </c>
      <c r="L145" s="226" t="s">
        <v>94</v>
      </c>
      <c r="M145" s="232">
        <v>0</v>
      </c>
      <c r="N145" s="230"/>
      <c r="O145" s="230"/>
      <c r="P145" s="233">
        <v>1086.49</v>
      </c>
    </row>
    <row r="146" spans="1:16" ht="19.5" customHeight="1">
      <c r="A146" s="226" t="s">
        <v>1114</v>
      </c>
      <c r="B146" s="229">
        <v>46048</v>
      </c>
      <c r="C146" s="226" t="s">
        <v>104</v>
      </c>
      <c r="D146" s="226" t="s">
        <v>105</v>
      </c>
      <c r="E146" s="226" t="s">
        <v>42</v>
      </c>
      <c r="F146" s="226" t="s">
        <v>89</v>
      </c>
      <c r="G146" s="226" t="s">
        <v>84</v>
      </c>
      <c r="H146" s="230">
        <v>1</v>
      </c>
      <c r="I146" s="231">
        <v>1750</v>
      </c>
      <c r="J146" s="229">
        <v>46046</v>
      </c>
      <c r="K146" s="226" t="s">
        <v>93</v>
      </c>
      <c r="L146" s="226" t="s">
        <v>94</v>
      </c>
      <c r="M146" s="232">
        <v>0.43</v>
      </c>
      <c r="N146" s="230"/>
      <c r="O146" s="230"/>
      <c r="P146" s="233">
        <v>-752.5</v>
      </c>
    </row>
    <row r="147" spans="1:16" ht="19.5" customHeight="1">
      <c r="A147" s="226" t="s">
        <v>1114</v>
      </c>
      <c r="B147" s="229">
        <v>46048</v>
      </c>
      <c r="C147" s="226" t="s">
        <v>81</v>
      </c>
      <c r="D147" s="226" t="s">
        <v>95</v>
      </c>
      <c r="E147" s="226" t="s">
        <v>42</v>
      </c>
      <c r="F147" s="226" t="s">
        <v>89</v>
      </c>
      <c r="G147" s="226" t="s">
        <v>84</v>
      </c>
      <c r="H147" s="230">
        <v>1</v>
      </c>
      <c r="I147" s="231">
        <v>1750</v>
      </c>
      <c r="J147" s="229">
        <v>46046</v>
      </c>
      <c r="K147" s="226" t="s">
        <v>93</v>
      </c>
      <c r="L147" s="226" t="s">
        <v>94</v>
      </c>
      <c r="M147" s="232">
        <v>0.43</v>
      </c>
      <c r="N147" s="230"/>
      <c r="O147" s="230"/>
      <c r="P147" s="233">
        <v>-9.43</v>
      </c>
    </row>
    <row r="148" spans="1:16" ht="19.5" customHeight="1">
      <c r="A148" s="226" t="s">
        <v>1115</v>
      </c>
      <c r="B148" s="229">
        <v>46048</v>
      </c>
      <c r="C148" s="226" t="s">
        <v>81</v>
      </c>
      <c r="D148" s="226" t="s">
        <v>82</v>
      </c>
      <c r="E148" s="226" t="s">
        <v>41</v>
      </c>
      <c r="F148" s="226" t="s">
        <v>83</v>
      </c>
      <c r="G148" s="226" t="s">
        <v>84</v>
      </c>
      <c r="H148" s="230">
        <v>1</v>
      </c>
      <c r="I148" s="231">
        <v>0</v>
      </c>
      <c r="J148" s="229">
        <v>46048</v>
      </c>
      <c r="K148" s="226" t="s">
        <v>85</v>
      </c>
      <c r="L148" s="226" t="s">
        <v>85</v>
      </c>
      <c r="M148" s="232">
        <v>0</v>
      </c>
      <c r="N148" s="230"/>
      <c r="O148" s="230"/>
      <c r="P148" s="233">
        <v>-13.18</v>
      </c>
    </row>
    <row r="149" spans="1:16" ht="19.5" customHeight="1">
      <c r="A149" s="226" t="s">
        <v>1116</v>
      </c>
      <c r="B149" s="229">
        <v>46048</v>
      </c>
      <c r="C149" s="226" t="s">
        <v>92</v>
      </c>
      <c r="D149" s="226" t="s">
        <v>96</v>
      </c>
      <c r="E149" s="226" t="s">
        <v>53</v>
      </c>
      <c r="F149" s="226" t="s">
        <v>120</v>
      </c>
      <c r="G149" s="226" t="s">
        <v>84</v>
      </c>
      <c r="H149" s="230">
        <v>1</v>
      </c>
      <c r="I149" s="231">
        <v>0</v>
      </c>
      <c r="J149" s="229">
        <v>46044</v>
      </c>
      <c r="K149" s="226" t="s">
        <v>93</v>
      </c>
      <c r="L149" s="226" t="s">
        <v>94</v>
      </c>
      <c r="M149" s="232">
        <v>0</v>
      </c>
      <c r="N149" s="230"/>
      <c r="O149" s="230"/>
      <c r="P149" s="233">
        <v>0</v>
      </c>
    </row>
    <row r="150" spans="1:16" ht="19.5" customHeight="1">
      <c r="A150" s="226" t="s">
        <v>1116</v>
      </c>
      <c r="B150" s="229">
        <v>46048</v>
      </c>
      <c r="C150" s="226" t="s">
        <v>92</v>
      </c>
      <c r="D150" s="226" t="s">
        <v>97</v>
      </c>
      <c r="E150" s="226" t="s">
        <v>53</v>
      </c>
      <c r="F150" s="226" t="s">
        <v>120</v>
      </c>
      <c r="G150" s="226" t="s">
        <v>84</v>
      </c>
      <c r="H150" s="230">
        <v>1</v>
      </c>
      <c r="I150" s="231">
        <v>0</v>
      </c>
      <c r="J150" s="229">
        <v>46044</v>
      </c>
      <c r="K150" s="226" t="s">
        <v>93</v>
      </c>
      <c r="L150" s="226" t="s">
        <v>94</v>
      </c>
      <c r="M150" s="232">
        <v>0</v>
      </c>
      <c r="N150" s="230"/>
      <c r="O150" s="230"/>
      <c r="P150" s="233">
        <v>-56</v>
      </c>
    </row>
    <row r="151" spans="1:16" ht="19.5" customHeight="1">
      <c r="A151" s="226" t="s">
        <v>1116</v>
      </c>
      <c r="B151" s="229">
        <v>46048</v>
      </c>
      <c r="C151" s="226" t="s">
        <v>92</v>
      </c>
      <c r="D151" s="226" t="s">
        <v>24</v>
      </c>
      <c r="E151" s="226" t="s">
        <v>53</v>
      </c>
      <c r="F151" s="226" t="s">
        <v>120</v>
      </c>
      <c r="G151" s="226" t="s">
        <v>84</v>
      </c>
      <c r="H151" s="230">
        <v>1</v>
      </c>
      <c r="I151" s="231">
        <v>0</v>
      </c>
      <c r="J151" s="229">
        <v>46044</v>
      </c>
      <c r="K151" s="226" t="s">
        <v>93</v>
      </c>
      <c r="L151" s="226" t="s">
        <v>94</v>
      </c>
      <c r="M151" s="232">
        <v>0</v>
      </c>
      <c r="N151" s="230"/>
      <c r="O151" s="230">
        <v>42</v>
      </c>
      <c r="P151" s="233">
        <v>-56</v>
      </c>
    </row>
    <row r="152" spans="1:16" ht="19.5" customHeight="1">
      <c r="A152" s="226" t="s">
        <v>298</v>
      </c>
      <c r="B152" s="229">
        <v>46048</v>
      </c>
      <c r="C152" s="226" t="s">
        <v>81</v>
      </c>
      <c r="D152" s="226" t="s">
        <v>82</v>
      </c>
      <c r="E152" s="226" t="s">
        <v>53</v>
      </c>
      <c r="F152" s="226" t="s">
        <v>120</v>
      </c>
      <c r="G152" s="226" t="s">
        <v>84</v>
      </c>
      <c r="H152" s="230">
        <v>1</v>
      </c>
      <c r="I152" s="231">
        <v>0</v>
      </c>
      <c r="J152" s="229">
        <v>46046</v>
      </c>
      <c r="K152" s="226" t="s">
        <v>85</v>
      </c>
      <c r="L152" s="226" t="s">
        <v>85</v>
      </c>
      <c r="M152" s="232">
        <v>0</v>
      </c>
      <c r="N152" s="230"/>
      <c r="O152" s="230"/>
      <c r="P152" s="233">
        <v>5.22</v>
      </c>
    </row>
    <row r="153" spans="1:16" ht="19.5" customHeight="1">
      <c r="A153" s="226" t="s">
        <v>1117</v>
      </c>
      <c r="B153" s="229">
        <v>46048</v>
      </c>
      <c r="C153" s="226" t="s">
        <v>92</v>
      </c>
      <c r="D153" s="226" t="s">
        <v>24</v>
      </c>
      <c r="E153" s="226" t="s">
        <v>53</v>
      </c>
      <c r="F153" s="226" t="s">
        <v>120</v>
      </c>
      <c r="G153" s="226" t="s">
        <v>84</v>
      </c>
      <c r="H153" s="230">
        <v>1</v>
      </c>
      <c r="I153" s="231">
        <v>0</v>
      </c>
      <c r="J153" s="229">
        <v>46031</v>
      </c>
      <c r="K153" s="226" t="s">
        <v>93</v>
      </c>
      <c r="L153" s="226" t="s">
        <v>94</v>
      </c>
      <c r="M153" s="232">
        <v>0</v>
      </c>
      <c r="N153" s="230"/>
      <c r="O153" s="230">
        <v>42</v>
      </c>
      <c r="P153" s="233">
        <v>-56</v>
      </c>
    </row>
    <row r="154" spans="1:16" ht="19.5" customHeight="1">
      <c r="A154" s="226" t="s">
        <v>1117</v>
      </c>
      <c r="B154" s="229">
        <v>46048</v>
      </c>
      <c r="C154" s="226" t="s">
        <v>81</v>
      </c>
      <c r="D154" s="226" t="s">
        <v>95</v>
      </c>
      <c r="E154" s="226" t="s">
        <v>53</v>
      </c>
      <c r="F154" s="226" t="s">
        <v>120</v>
      </c>
      <c r="G154" s="226" t="s">
        <v>84</v>
      </c>
      <c r="H154" s="230">
        <v>1</v>
      </c>
      <c r="I154" s="231">
        <v>0</v>
      </c>
      <c r="J154" s="229">
        <v>46031</v>
      </c>
      <c r="K154" s="226" t="s">
        <v>93</v>
      </c>
      <c r="L154" s="226" t="s">
        <v>94</v>
      </c>
      <c r="M154" s="232">
        <v>0</v>
      </c>
      <c r="N154" s="230"/>
      <c r="O154" s="230"/>
      <c r="P154" s="233">
        <v>-16.39</v>
      </c>
    </row>
    <row r="155" spans="1:16" ht="19.5" customHeight="1">
      <c r="A155" s="226" t="s">
        <v>1117</v>
      </c>
      <c r="B155" s="229">
        <v>46048</v>
      </c>
      <c r="C155" s="226" t="s">
        <v>92</v>
      </c>
      <c r="D155" s="226" t="s">
        <v>96</v>
      </c>
      <c r="E155" s="226" t="s">
        <v>53</v>
      </c>
      <c r="F155" s="226" t="s">
        <v>120</v>
      </c>
      <c r="G155" s="226" t="s">
        <v>84</v>
      </c>
      <c r="H155" s="230">
        <v>1</v>
      </c>
      <c r="I155" s="231">
        <v>0</v>
      </c>
      <c r="J155" s="229">
        <v>46031</v>
      </c>
      <c r="K155" s="226" t="s">
        <v>93</v>
      </c>
      <c r="L155" s="226" t="s">
        <v>94</v>
      </c>
      <c r="M155" s="232">
        <v>0</v>
      </c>
      <c r="N155" s="230"/>
      <c r="O155" s="230"/>
      <c r="P155" s="233">
        <v>0</v>
      </c>
    </row>
    <row r="156" spans="1:16" ht="19.5" customHeight="1">
      <c r="A156" s="226" t="s">
        <v>1117</v>
      </c>
      <c r="B156" s="229">
        <v>46048</v>
      </c>
      <c r="C156" s="226" t="s">
        <v>92</v>
      </c>
      <c r="D156" s="226" t="s">
        <v>97</v>
      </c>
      <c r="E156" s="226" t="s">
        <v>53</v>
      </c>
      <c r="F156" s="226" t="s">
        <v>120</v>
      </c>
      <c r="G156" s="226" t="s">
        <v>84</v>
      </c>
      <c r="H156" s="230">
        <v>1</v>
      </c>
      <c r="I156" s="231">
        <v>0</v>
      </c>
      <c r="J156" s="229">
        <v>46031</v>
      </c>
      <c r="K156" s="226" t="s">
        <v>93</v>
      </c>
      <c r="L156" s="226" t="s">
        <v>94</v>
      </c>
      <c r="M156" s="232">
        <v>0</v>
      </c>
      <c r="N156" s="230"/>
      <c r="O156" s="230"/>
      <c r="P156" s="233">
        <v>-56</v>
      </c>
    </row>
    <row r="157" spans="1:16" ht="19.5" customHeight="1">
      <c r="A157" s="226" t="s">
        <v>1118</v>
      </c>
      <c r="B157" s="229">
        <v>46048</v>
      </c>
      <c r="C157" s="226" t="s">
        <v>81</v>
      </c>
      <c r="D157" s="226" t="s">
        <v>82</v>
      </c>
      <c r="E157" s="226" t="s">
        <v>52</v>
      </c>
      <c r="F157" s="226" t="s">
        <v>90</v>
      </c>
      <c r="G157" s="226" t="s">
        <v>84</v>
      </c>
      <c r="H157" s="230">
        <v>1</v>
      </c>
      <c r="I157" s="231">
        <v>0</v>
      </c>
      <c r="J157" s="229">
        <v>46048</v>
      </c>
      <c r="K157" s="226" t="s">
        <v>85</v>
      </c>
      <c r="L157" s="226" t="s">
        <v>85</v>
      </c>
      <c r="M157" s="232">
        <v>0</v>
      </c>
      <c r="N157" s="230"/>
      <c r="O157" s="230"/>
      <c r="P157" s="233">
        <v>-12.56</v>
      </c>
    </row>
    <row r="158" spans="1:16" ht="19.5" customHeight="1">
      <c r="A158" s="226" t="s">
        <v>1119</v>
      </c>
      <c r="B158" s="229">
        <v>46048</v>
      </c>
      <c r="C158" s="226" t="s">
        <v>352</v>
      </c>
      <c r="D158" s="226" t="s">
        <v>890</v>
      </c>
      <c r="E158" s="226" t="s">
        <v>85</v>
      </c>
      <c r="F158" s="226" t="s">
        <v>85</v>
      </c>
      <c r="G158" s="226" t="s">
        <v>85</v>
      </c>
      <c r="H158" s="230">
        <v>0</v>
      </c>
      <c r="I158" s="231">
        <v>0</v>
      </c>
      <c r="J158" s="229">
        <v>46041</v>
      </c>
      <c r="K158" s="226" t="s">
        <v>85</v>
      </c>
      <c r="L158" s="226" t="s">
        <v>85</v>
      </c>
      <c r="M158" s="232">
        <v>0</v>
      </c>
      <c r="N158" s="230"/>
      <c r="O158" s="230"/>
      <c r="P158" s="233">
        <v>-2283.6</v>
      </c>
    </row>
    <row r="159" spans="1:16" ht="19.5" customHeight="1">
      <c r="A159" s="226" t="s">
        <v>1119</v>
      </c>
      <c r="B159" s="229">
        <v>46048</v>
      </c>
      <c r="C159" s="226" t="s">
        <v>352</v>
      </c>
      <c r="D159" s="226" t="s">
        <v>890</v>
      </c>
      <c r="E159" s="226" t="s">
        <v>85</v>
      </c>
      <c r="F159" s="226" t="s">
        <v>85</v>
      </c>
      <c r="G159" s="226" t="s">
        <v>85</v>
      </c>
      <c r="H159" s="230">
        <v>0</v>
      </c>
      <c r="I159" s="231">
        <v>0</v>
      </c>
      <c r="J159" s="229">
        <v>46041</v>
      </c>
      <c r="K159" s="226" t="s">
        <v>85</v>
      </c>
      <c r="L159" s="226" t="s">
        <v>85</v>
      </c>
      <c r="M159" s="232">
        <v>0</v>
      </c>
      <c r="N159" s="230"/>
      <c r="O159" s="230"/>
      <c r="P159" s="233">
        <v>-2283.6</v>
      </c>
    </row>
    <row r="160" spans="1:16" ht="19.5" customHeight="1">
      <c r="A160" s="226" t="s">
        <v>1119</v>
      </c>
      <c r="B160" s="229">
        <v>46048</v>
      </c>
      <c r="C160" s="226" t="s">
        <v>352</v>
      </c>
      <c r="D160" s="226" t="s">
        <v>890</v>
      </c>
      <c r="E160" s="226" t="s">
        <v>85</v>
      </c>
      <c r="F160" s="226" t="s">
        <v>85</v>
      </c>
      <c r="G160" s="226" t="s">
        <v>85</v>
      </c>
      <c r="H160" s="230">
        <v>0</v>
      </c>
      <c r="I160" s="231">
        <v>0</v>
      </c>
      <c r="J160" s="229">
        <v>46041</v>
      </c>
      <c r="K160" s="226" t="s">
        <v>85</v>
      </c>
      <c r="L160" s="226" t="s">
        <v>85</v>
      </c>
      <c r="M160" s="232">
        <v>0</v>
      </c>
      <c r="N160" s="230"/>
      <c r="O160" s="230"/>
      <c r="P160" s="233">
        <v>-2283.6</v>
      </c>
    </row>
    <row r="161" spans="1:16" ht="19.5" customHeight="1">
      <c r="A161" s="226" t="s">
        <v>1119</v>
      </c>
      <c r="B161" s="229">
        <v>46048</v>
      </c>
      <c r="C161" s="226" t="s">
        <v>352</v>
      </c>
      <c r="D161" s="226" t="s">
        <v>890</v>
      </c>
      <c r="E161" s="226" t="s">
        <v>85</v>
      </c>
      <c r="F161" s="226" t="s">
        <v>85</v>
      </c>
      <c r="G161" s="226" t="s">
        <v>85</v>
      </c>
      <c r="H161" s="230">
        <v>0</v>
      </c>
      <c r="I161" s="231">
        <v>0</v>
      </c>
      <c r="J161" s="229">
        <v>46041</v>
      </c>
      <c r="K161" s="226" t="s">
        <v>85</v>
      </c>
      <c r="L161" s="226" t="s">
        <v>85</v>
      </c>
      <c r="M161" s="232">
        <v>0</v>
      </c>
      <c r="N161" s="230"/>
      <c r="O161" s="230"/>
      <c r="P161" s="233">
        <v>-2283.6</v>
      </c>
    </row>
    <row r="162" spans="1:16" ht="19.5" customHeight="1">
      <c r="A162" s="226" t="s">
        <v>1120</v>
      </c>
      <c r="B162" s="229">
        <v>46048</v>
      </c>
      <c r="C162" s="226" t="s">
        <v>81</v>
      </c>
      <c r="D162" s="226" t="s">
        <v>82</v>
      </c>
      <c r="E162" s="226" t="s">
        <v>52</v>
      </c>
      <c r="F162" s="226" t="s">
        <v>90</v>
      </c>
      <c r="G162" s="226" t="s">
        <v>84</v>
      </c>
      <c r="H162" s="230">
        <v>1</v>
      </c>
      <c r="I162" s="231">
        <v>0</v>
      </c>
      <c r="J162" s="229">
        <v>46048</v>
      </c>
      <c r="K162" s="226" t="s">
        <v>85</v>
      </c>
      <c r="L162" s="226" t="s">
        <v>85</v>
      </c>
      <c r="M162" s="232">
        <v>0</v>
      </c>
      <c r="N162" s="230"/>
      <c r="O162" s="230"/>
      <c r="P162" s="233">
        <v>-11.91</v>
      </c>
    </row>
    <row r="163" spans="1:16" ht="19.5" customHeight="1">
      <c r="A163" s="226" t="s">
        <v>226</v>
      </c>
      <c r="B163" s="229">
        <v>46048</v>
      </c>
      <c r="C163" s="226" t="s">
        <v>81</v>
      </c>
      <c r="D163" s="226" t="s">
        <v>82</v>
      </c>
      <c r="E163" s="226" t="s">
        <v>42</v>
      </c>
      <c r="F163" s="226" t="s">
        <v>89</v>
      </c>
      <c r="G163" s="226" t="s">
        <v>84</v>
      </c>
      <c r="H163" s="230">
        <v>1</v>
      </c>
      <c r="I163" s="231">
        <v>0</v>
      </c>
      <c r="J163" s="229">
        <v>46044</v>
      </c>
      <c r="K163" s="226" t="s">
        <v>85</v>
      </c>
      <c r="L163" s="226" t="s">
        <v>85</v>
      </c>
      <c r="M163" s="232">
        <v>0</v>
      </c>
      <c r="N163" s="230"/>
      <c r="O163" s="230"/>
      <c r="P163" s="233">
        <v>11.53</v>
      </c>
    </row>
    <row r="164" spans="1:16" ht="19.5" customHeight="1">
      <c r="A164" s="226" t="s">
        <v>1121</v>
      </c>
      <c r="B164" s="229">
        <v>46048</v>
      </c>
      <c r="C164" s="226" t="s">
        <v>81</v>
      </c>
      <c r="D164" s="226" t="s">
        <v>82</v>
      </c>
      <c r="E164" s="226" t="s">
        <v>53</v>
      </c>
      <c r="F164" s="226" t="s">
        <v>120</v>
      </c>
      <c r="G164" s="226" t="s">
        <v>84</v>
      </c>
      <c r="H164" s="230">
        <v>1</v>
      </c>
      <c r="I164" s="231">
        <v>0</v>
      </c>
      <c r="J164" s="229">
        <v>46048</v>
      </c>
      <c r="K164" s="226" t="s">
        <v>85</v>
      </c>
      <c r="L164" s="226" t="s">
        <v>85</v>
      </c>
      <c r="M164" s="232">
        <v>0</v>
      </c>
      <c r="N164" s="230"/>
      <c r="O164" s="230"/>
      <c r="P164" s="233">
        <v>-12.67</v>
      </c>
    </row>
    <row r="165" spans="1:16" ht="19.5" customHeight="1">
      <c r="A165" s="226" t="s">
        <v>1122</v>
      </c>
      <c r="B165" s="229">
        <v>46048</v>
      </c>
      <c r="C165" s="226" t="s">
        <v>81</v>
      </c>
      <c r="D165" s="226" t="s">
        <v>82</v>
      </c>
      <c r="E165" s="226" t="s">
        <v>42</v>
      </c>
      <c r="F165" s="226" t="s">
        <v>89</v>
      </c>
      <c r="G165" s="226" t="s">
        <v>84</v>
      </c>
      <c r="H165" s="230">
        <v>1</v>
      </c>
      <c r="I165" s="231">
        <v>0</v>
      </c>
      <c r="J165" s="229">
        <v>46048</v>
      </c>
      <c r="K165" s="226" t="s">
        <v>85</v>
      </c>
      <c r="L165" s="226" t="s">
        <v>85</v>
      </c>
      <c r="M165" s="232">
        <v>0</v>
      </c>
      <c r="N165" s="230"/>
      <c r="O165" s="230"/>
      <c r="P165" s="233">
        <v>-5.07</v>
      </c>
    </row>
    <row r="166" spans="1:16" ht="19.5" customHeight="1">
      <c r="A166" s="226" t="s">
        <v>141</v>
      </c>
      <c r="B166" s="229">
        <v>46048</v>
      </c>
      <c r="C166" s="226" t="s">
        <v>109</v>
      </c>
      <c r="D166" s="226" t="s">
        <v>139</v>
      </c>
      <c r="E166" s="226" t="s">
        <v>85</v>
      </c>
      <c r="F166" s="226" t="s">
        <v>85</v>
      </c>
      <c r="G166" s="226" t="s">
        <v>85</v>
      </c>
      <c r="H166" s="230">
        <v>0</v>
      </c>
      <c r="I166" s="231">
        <v>0</v>
      </c>
      <c r="J166" s="229">
        <v>46048</v>
      </c>
      <c r="K166" s="226" t="s">
        <v>85</v>
      </c>
      <c r="L166" s="226" t="s">
        <v>85</v>
      </c>
      <c r="M166" s="232">
        <v>0</v>
      </c>
      <c r="N166" s="230"/>
      <c r="O166" s="230"/>
      <c r="P166" s="233">
        <v>-414.96</v>
      </c>
    </row>
    <row r="167" spans="1:16" ht="19.5" customHeight="1">
      <c r="A167" s="226" t="s">
        <v>145</v>
      </c>
      <c r="B167" s="229">
        <v>46048</v>
      </c>
      <c r="C167" s="226" t="s">
        <v>109</v>
      </c>
      <c r="D167" s="226" t="s">
        <v>139</v>
      </c>
      <c r="E167" s="226" t="s">
        <v>85</v>
      </c>
      <c r="F167" s="226" t="s">
        <v>85</v>
      </c>
      <c r="G167" s="226" t="s">
        <v>85</v>
      </c>
      <c r="H167" s="230">
        <v>0</v>
      </c>
      <c r="I167" s="231">
        <v>0</v>
      </c>
      <c r="J167" s="229">
        <v>46048</v>
      </c>
      <c r="K167" s="226" t="s">
        <v>85</v>
      </c>
      <c r="L167" s="226" t="s">
        <v>85</v>
      </c>
      <c r="M167" s="232">
        <v>0</v>
      </c>
      <c r="N167" s="230"/>
      <c r="O167" s="230"/>
      <c r="P167" s="233">
        <v>-708.04</v>
      </c>
    </row>
    <row r="168" spans="1:16" ht="19.5" customHeight="1">
      <c r="A168" s="226" t="s">
        <v>138</v>
      </c>
      <c r="B168" s="229">
        <v>46048</v>
      </c>
      <c r="C168" s="226" t="s">
        <v>109</v>
      </c>
      <c r="D168" s="226" t="s">
        <v>139</v>
      </c>
      <c r="E168" s="226" t="s">
        <v>85</v>
      </c>
      <c r="F168" s="226" t="s">
        <v>85</v>
      </c>
      <c r="G168" s="226" t="s">
        <v>85</v>
      </c>
      <c r="H168" s="230">
        <v>0</v>
      </c>
      <c r="I168" s="231">
        <v>0</v>
      </c>
      <c r="J168" s="229">
        <v>46048</v>
      </c>
      <c r="K168" s="226" t="s">
        <v>85</v>
      </c>
      <c r="L168" s="226" t="s">
        <v>85</v>
      </c>
      <c r="M168" s="232">
        <v>0</v>
      </c>
      <c r="N168" s="230"/>
      <c r="O168" s="230"/>
      <c r="P168" s="233">
        <v>-1840.48</v>
      </c>
    </row>
    <row r="169" spans="1:16" ht="19.5" customHeight="1">
      <c r="A169" s="226" t="s">
        <v>144</v>
      </c>
      <c r="B169" s="229">
        <v>46048</v>
      </c>
      <c r="C169" s="226" t="s">
        <v>109</v>
      </c>
      <c r="D169" s="226" t="s">
        <v>139</v>
      </c>
      <c r="E169" s="226" t="s">
        <v>85</v>
      </c>
      <c r="F169" s="226" t="s">
        <v>85</v>
      </c>
      <c r="G169" s="226" t="s">
        <v>85</v>
      </c>
      <c r="H169" s="230">
        <v>0</v>
      </c>
      <c r="I169" s="231">
        <v>0</v>
      </c>
      <c r="J169" s="229">
        <v>46048</v>
      </c>
      <c r="K169" s="226" t="s">
        <v>85</v>
      </c>
      <c r="L169" s="226" t="s">
        <v>85</v>
      </c>
      <c r="M169" s="232">
        <v>0</v>
      </c>
      <c r="N169" s="230"/>
      <c r="O169" s="230"/>
      <c r="P169" s="233">
        <v>-1537.17</v>
      </c>
    </row>
    <row r="170" spans="1:16" ht="19.5" customHeight="1">
      <c r="A170" s="226" t="s">
        <v>142</v>
      </c>
      <c r="B170" s="229">
        <v>46048</v>
      </c>
      <c r="C170" s="226" t="s">
        <v>109</v>
      </c>
      <c r="D170" s="226" t="s">
        <v>143</v>
      </c>
      <c r="E170" s="226" t="s">
        <v>85</v>
      </c>
      <c r="F170" s="226" t="s">
        <v>85</v>
      </c>
      <c r="G170" s="226" t="s">
        <v>85</v>
      </c>
      <c r="H170" s="230">
        <v>0</v>
      </c>
      <c r="I170" s="231">
        <v>0</v>
      </c>
      <c r="J170" s="229">
        <v>46048</v>
      </c>
      <c r="K170" s="226" t="s">
        <v>85</v>
      </c>
      <c r="L170" s="226" t="s">
        <v>85</v>
      </c>
      <c r="M170" s="232">
        <v>0</v>
      </c>
      <c r="N170" s="230"/>
      <c r="O170" s="230"/>
      <c r="P170" s="233">
        <v>-4704.2</v>
      </c>
    </row>
    <row r="171" spans="1:16" ht="19.5" customHeight="1">
      <c r="A171" s="226" t="s">
        <v>1123</v>
      </c>
      <c r="B171" s="229">
        <v>46049</v>
      </c>
      <c r="C171" s="226" t="s">
        <v>92</v>
      </c>
      <c r="D171" s="226" t="s">
        <v>96</v>
      </c>
      <c r="E171" s="226" t="s">
        <v>42</v>
      </c>
      <c r="F171" s="226" t="s">
        <v>89</v>
      </c>
      <c r="G171" s="226" t="s">
        <v>84</v>
      </c>
      <c r="H171" s="230">
        <v>1</v>
      </c>
      <c r="I171" s="231">
        <v>0</v>
      </c>
      <c r="J171" s="229">
        <v>46043</v>
      </c>
      <c r="K171" s="226" t="s">
        <v>93</v>
      </c>
      <c r="L171" s="226" t="s">
        <v>94</v>
      </c>
      <c r="M171" s="232">
        <v>0</v>
      </c>
      <c r="N171" s="230"/>
      <c r="O171" s="230"/>
      <c r="P171" s="233">
        <v>0</v>
      </c>
    </row>
    <row r="172" spans="1:16" ht="19.5" customHeight="1">
      <c r="A172" s="226" t="s">
        <v>1123</v>
      </c>
      <c r="B172" s="229">
        <v>46049</v>
      </c>
      <c r="C172" s="226" t="s">
        <v>92</v>
      </c>
      <c r="D172" s="226" t="s">
        <v>97</v>
      </c>
      <c r="E172" s="226" t="s">
        <v>42</v>
      </c>
      <c r="F172" s="226" t="s">
        <v>89</v>
      </c>
      <c r="G172" s="226" t="s">
        <v>84</v>
      </c>
      <c r="H172" s="230">
        <v>1</v>
      </c>
      <c r="I172" s="231">
        <v>0</v>
      </c>
      <c r="J172" s="229">
        <v>46043</v>
      </c>
      <c r="K172" s="226" t="s">
        <v>93</v>
      </c>
      <c r="L172" s="226" t="s">
        <v>94</v>
      </c>
      <c r="M172" s="232">
        <v>0</v>
      </c>
      <c r="N172" s="230"/>
      <c r="O172" s="230"/>
      <c r="P172" s="233">
        <v>-46.77</v>
      </c>
    </row>
    <row r="173" spans="1:16" ht="19.5" customHeight="1">
      <c r="A173" s="226" t="s">
        <v>1123</v>
      </c>
      <c r="B173" s="229">
        <v>46049</v>
      </c>
      <c r="C173" s="226" t="s">
        <v>81</v>
      </c>
      <c r="D173" s="226" t="s">
        <v>98</v>
      </c>
      <c r="E173" s="226" t="s">
        <v>42</v>
      </c>
      <c r="F173" s="226" t="s">
        <v>89</v>
      </c>
      <c r="G173" s="226" t="s">
        <v>84</v>
      </c>
      <c r="H173" s="230">
        <v>1</v>
      </c>
      <c r="I173" s="231">
        <v>0</v>
      </c>
      <c r="J173" s="229">
        <v>46043</v>
      </c>
      <c r="K173" s="226" t="s">
        <v>93</v>
      </c>
      <c r="L173" s="226" t="s">
        <v>94</v>
      </c>
      <c r="M173" s="232">
        <v>0</v>
      </c>
      <c r="N173" s="230"/>
      <c r="O173" s="230"/>
      <c r="P173" s="233">
        <v>-15</v>
      </c>
    </row>
    <row r="174" spans="1:16" ht="19.5" customHeight="1">
      <c r="A174" s="226" t="s">
        <v>1123</v>
      </c>
      <c r="B174" s="229">
        <v>46049</v>
      </c>
      <c r="C174" s="226" t="s">
        <v>92</v>
      </c>
      <c r="D174" s="226" t="s">
        <v>24</v>
      </c>
      <c r="E174" s="226" t="s">
        <v>42</v>
      </c>
      <c r="F174" s="226" t="s">
        <v>89</v>
      </c>
      <c r="G174" s="226" t="s">
        <v>84</v>
      </c>
      <c r="H174" s="230">
        <v>1</v>
      </c>
      <c r="I174" s="231">
        <v>0</v>
      </c>
      <c r="J174" s="229">
        <v>46043</v>
      </c>
      <c r="K174" s="226" t="s">
        <v>93</v>
      </c>
      <c r="L174" s="226" t="s">
        <v>94</v>
      </c>
      <c r="M174" s="232">
        <v>0</v>
      </c>
      <c r="N174" s="230"/>
      <c r="O174" s="230">
        <v>43</v>
      </c>
      <c r="P174" s="233">
        <v>-46.77</v>
      </c>
    </row>
    <row r="175" spans="1:16" ht="19.5" customHeight="1">
      <c r="A175" s="226" t="s">
        <v>1123</v>
      </c>
      <c r="B175" s="229">
        <v>46049</v>
      </c>
      <c r="C175" s="226" t="s">
        <v>81</v>
      </c>
      <c r="D175" s="226" t="s">
        <v>95</v>
      </c>
      <c r="E175" s="226" t="s">
        <v>42</v>
      </c>
      <c r="F175" s="226" t="s">
        <v>89</v>
      </c>
      <c r="G175" s="226" t="s">
        <v>84</v>
      </c>
      <c r="H175" s="230">
        <v>1</v>
      </c>
      <c r="I175" s="231">
        <v>0</v>
      </c>
      <c r="J175" s="229">
        <v>46043</v>
      </c>
      <c r="K175" s="226" t="s">
        <v>93</v>
      </c>
      <c r="L175" s="226" t="s">
        <v>94</v>
      </c>
      <c r="M175" s="232">
        <v>0</v>
      </c>
      <c r="N175" s="230"/>
      <c r="O175" s="230"/>
      <c r="P175" s="233">
        <v>-10.23</v>
      </c>
    </row>
    <row r="176" spans="1:16" ht="19.5" customHeight="1">
      <c r="A176" s="226" t="s">
        <v>1124</v>
      </c>
      <c r="B176" s="229">
        <v>46049</v>
      </c>
      <c r="C176" s="226" t="s">
        <v>92</v>
      </c>
      <c r="D176" s="226" t="s">
        <v>24</v>
      </c>
      <c r="E176" s="226" t="s">
        <v>42</v>
      </c>
      <c r="F176" s="226" t="s">
        <v>89</v>
      </c>
      <c r="G176" s="226" t="s">
        <v>84</v>
      </c>
      <c r="H176" s="230">
        <v>1</v>
      </c>
      <c r="I176" s="231">
        <v>0</v>
      </c>
      <c r="J176" s="229">
        <v>46041</v>
      </c>
      <c r="K176" s="226" t="s">
        <v>93</v>
      </c>
      <c r="L176" s="226" t="s">
        <v>94</v>
      </c>
      <c r="M176" s="232">
        <v>0</v>
      </c>
      <c r="N176" s="230"/>
      <c r="O176" s="230">
        <v>44</v>
      </c>
      <c r="P176" s="233">
        <v>-46.77</v>
      </c>
    </row>
    <row r="177" spans="1:16" ht="19.5" customHeight="1">
      <c r="A177" s="226" t="s">
        <v>1124</v>
      </c>
      <c r="B177" s="229">
        <v>46049</v>
      </c>
      <c r="C177" s="226" t="s">
        <v>81</v>
      </c>
      <c r="D177" s="226" t="s">
        <v>95</v>
      </c>
      <c r="E177" s="226" t="s">
        <v>42</v>
      </c>
      <c r="F177" s="226" t="s">
        <v>89</v>
      </c>
      <c r="G177" s="226" t="s">
        <v>84</v>
      </c>
      <c r="H177" s="230">
        <v>1</v>
      </c>
      <c r="I177" s="231">
        <v>0</v>
      </c>
      <c r="J177" s="229">
        <v>46041</v>
      </c>
      <c r="K177" s="226" t="s">
        <v>93</v>
      </c>
      <c r="L177" s="226" t="s">
        <v>94</v>
      </c>
      <c r="M177" s="232">
        <v>0</v>
      </c>
      <c r="N177" s="230"/>
      <c r="O177" s="230"/>
      <c r="P177" s="233">
        <v>-11.57</v>
      </c>
    </row>
    <row r="178" spans="1:16" ht="19.5" customHeight="1">
      <c r="A178" s="226" t="s">
        <v>1124</v>
      </c>
      <c r="B178" s="229">
        <v>46049</v>
      </c>
      <c r="C178" s="226" t="s">
        <v>92</v>
      </c>
      <c r="D178" s="226" t="s">
        <v>96</v>
      </c>
      <c r="E178" s="226" t="s">
        <v>42</v>
      </c>
      <c r="F178" s="226" t="s">
        <v>89</v>
      </c>
      <c r="G178" s="226" t="s">
        <v>84</v>
      </c>
      <c r="H178" s="230">
        <v>1</v>
      </c>
      <c r="I178" s="231">
        <v>0</v>
      </c>
      <c r="J178" s="229">
        <v>46041</v>
      </c>
      <c r="K178" s="226" t="s">
        <v>93</v>
      </c>
      <c r="L178" s="226" t="s">
        <v>94</v>
      </c>
      <c r="M178" s="232">
        <v>0</v>
      </c>
      <c r="N178" s="230"/>
      <c r="O178" s="230"/>
      <c r="P178" s="233">
        <v>0</v>
      </c>
    </row>
    <row r="179" spans="1:16" ht="19.5" customHeight="1">
      <c r="A179" s="226" t="s">
        <v>1124</v>
      </c>
      <c r="B179" s="229">
        <v>46049</v>
      </c>
      <c r="C179" s="226" t="s">
        <v>92</v>
      </c>
      <c r="D179" s="226" t="s">
        <v>97</v>
      </c>
      <c r="E179" s="226" t="s">
        <v>42</v>
      </c>
      <c r="F179" s="226" t="s">
        <v>89</v>
      </c>
      <c r="G179" s="226" t="s">
        <v>84</v>
      </c>
      <c r="H179" s="230">
        <v>1</v>
      </c>
      <c r="I179" s="231">
        <v>0</v>
      </c>
      <c r="J179" s="229">
        <v>46041</v>
      </c>
      <c r="K179" s="226" t="s">
        <v>93</v>
      </c>
      <c r="L179" s="226" t="s">
        <v>94</v>
      </c>
      <c r="M179" s="232">
        <v>0</v>
      </c>
      <c r="N179" s="230"/>
      <c r="O179" s="230"/>
      <c r="P179" s="233">
        <v>-46.77</v>
      </c>
    </row>
    <row r="180" spans="1:16" ht="19.5" customHeight="1">
      <c r="A180" s="226" t="s">
        <v>1124</v>
      </c>
      <c r="B180" s="229">
        <v>46049</v>
      </c>
      <c r="C180" s="226" t="s">
        <v>81</v>
      </c>
      <c r="D180" s="226" t="s">
        <v>98</v>
      </c>
      <c r="E180" s="226" t="s">
        <v>42</v>
      </c>
      <c r="F180" s="226" t="s">
        <v>89</v>
      </c>
      <c r="G180" s="226" t="s">
        <v>84</v>
      </c>
      <c r="H180" s="230">
        <v>1</v>
      </c>
      <c r="I180" s="231">
        <v>0</v>
      </c>
      <c r="J180" s="229">
        <v>46041</v>
      </c>
      <c r="K180" s="226" t="s">
        <v>93</v>
      </c>
      <c r="L180" s="226" t="s">
        <v>94</v>
      </c>
      <c r="M180" s="232">
        <v>0</v>
      </c>
      <c r="N180" s="230"/>
      <c r="O180" s="230"/>
      <c r="P180" s="233">
        <v>-15</v>
      </c>
    </row>
    <row r="181" spans="1:16" ht="19.5" customHeight="1">
      <c r="A181" s="226" t="s">
        <v>1125</v>
      </c>
      <c r="B181" s="229">
        <v>46049</v>
      </c>
      <c r="C181" s="226" t="s">
        <v>92</v>
      </c>
      <c r="D181" s="226" t="s">
        <v>24</v>
      </c>
      <c r="E181" s="226" t="s">
        <v>42</v>
      </c>
      <c r="F181" s="226" t="s">
        <v>89</v>
      </c>
      <c r="G181" s="226" t="s">
        <v>84</v>
      </c>
      <c r="H181" s="230">
        <v>1</v>
      </c>
      <c r="I181" s="231">
        <v>0</v>
      </c>
      <c r="J181" s="229">
        <v>46041</v>
      </c>
      <c r="K181" s="226" t="s">
        <v>93</v>
      </c>
      <c r="L181" s="226" t="s">
        <v>94</v>
      </c>
      <c r="M181" s="232">
        <v>0</v>
      </c>
      <c r="N181" s="230"/>
      <c r="O181" s="230">
        <v>44</v>
      </c>
      <c r="P181" s="233">
        <v>-46.77</v>
      </c>
    </row>
    <row r="182" spans="1:16" ht="19.5" customHeight="1">
      <c r="A182" s="226" t="s">
        <v>1125</v>
      </c>
      <c r="B182" s="229">
        <v>46049</v>
      </c>
      <c r="C182" s="226" t="s">
        <v>81</v>
      </c>
      <c r="D182" s="226" t="s">
        <v>95</v>
      </c>
      <c r="E182" s="226" t="s">
        <v>42</v>
      </c>
      <c r="F182" s="226" t="s">
        <v>89</v>
      </c>
      <c r="G182" s="226" t="s">
        <v>84</v>
      </c>
      <c r="H182" s="230">
        <v>1</v>
      </c>
      <c r="I182" s="231">
        <v>0</v>
      </c>
      <c r="J182" s="229">
        <v>46041</v>
      </c>
      <c r="K182" s="226" t="s">
        <v>93</v>
      </c>
      <c r="L182" s="226" t="s">
        <v>94</v>
      </c>
      <c r="M182" s="232">
        <v>0</v>
      </c>
      <c r="N182" s="230"/>
      <c r="O182" s="230"/>
      <c r="P182" s="233">
        <v>-9.18</v>
      </c>
    </row>
    <row r="183" spans="1:16" ht="19.5" customHeight="1">
      <c r="A183" s="226" t="s">
        <v>1125</v>
      </c>
      <c r="B183" s="229">
        <v>46049</v>
      </c>
      <c r="C183" s="226" t="s">
        <v>92</v>
      </c>
      <c r="D183" s="226" t="s">
        <v>96</v>
      </c>
      <c r="E183" s="226" t="s">
        <v>42</v>
      </c>
      <c r="F183" s="226" t="s">
        <v>89</v>
      </c>
      <c r="G183" s="226" t="s">
        <v>84</v>
      </c>
      <c r="H183" s="230">
        <v>1</v>
      </c>
      <c r="I183" s="231">
        <v>0</v>
      </c>
      <c r="J183" s="229">
        <v>46041</v>
      </c>
      <c r="K183" s="226" t="s">
        <v>93</v>
      </c>
      <c r="L183" s="226" t="s">
        <v>94</v>
      </c>
      <c r="M183" s="232">
        <v>0</v>
      </c>
      <c r="N183" s="230"/>
      <c r="O183" s="230"/>
      <c r="P183" s="233">
        <v>0</v>
      </c>
    </row>
    <row r="184" spans="1:16" ht="19.5" customHeight="1">
      <c r="A184" s="226" t="s">
        <v>1125</v>
      </c>
      <c r="B184" s="229">
        <v>46049</v>
      </c>
      <c r="C184" s="226" t="s">
        <v>92</v>
      </c>
      <c r="D184" s="226" t="s">
        <v>97</v>
      </c>
      <c r="E184" s="226" t="s">
        <v>42</v>
      </c>
      <c r="F184" s="226" t="s">
        <v>89</v>
      </c>
      <c r="G184" s="226" t="s">
        <v>84</v>
      </c>
      <c r="H184" s="230">
        <v>1</v>
      </c>
      <c r="I184" s="231">
        <v>0</v>
      </c>
      <c r="J184" s="229">
        <v>46041</v>
      </c>
      <c r="K184" s="226" t="s">
        <v>93</v>
      </c>
      <c r="L184" s="226" t="s">
        <v>94</v>
      </c>
      <c r="M184" s="232">
        <v>0</v>
      </c>
      <c r="N184" s="230"/>
      <c r="O184" s="230"/>
      <c r="P184" s="233">
        <v>-46.77</v>
      </c>
    </row>
    <row r="185" spans="1:16" ht="19.5" customHeight="1">
      <c r="A185" s="226" t="s">
        <v>1125</v>
      </c>
      <c r="B185" s="229">
        <v>46049</v>
      </c>
      <c r="C185" s="226" t="s">
        <v>81</v>
      </c>
      <c r="D185" s="226" t="s">
        <v>98</v>
      </c>
      <c r="E185" s="226" t="s">
        <v>42</v>
      </c>
      <c r="F185" s="226" t="s">
        <v>89</v>
      </c>
      <c r="G185" s="226" t="s">
        <v>84</v>
      </c>
      <c r="H185" s="230">
        <v>1</v>
      </c>
      <c r="I185" s="231">
        <v>0</v>
      </c>
      <c r="J185" s="229">
        <v>46041</v>
      </c>
      <c r="K185" s="226" t="s">
        <v>93</v>
      </c>
      <c r="L185" s="226" t="s">
        <v>94</v>
      </c>
      <c r="M185" s="232">
        <v>0</v>
      </c>
      <c r="N185" s="230"/>
      <c r="O185" s="230"/>
      <c r="P185" s="233">
        <v>-15</v>
      </c>
    </row>
    <row r="186" spans="1:16" ht="19.5" customHeight="1">
      <c r="A186" s="226" t="s">
        <v>1126</v>
      </c>
      <c r="B186" s="229">
        <v>46049</v>
      </c>
      <c r="C186" s="226" t="s">
        <v>92</v>
      </c>
      <c r="D186" s="226" t="s">
        <v>24</v>
      </c>
      <c r="E186" s="226" t="s">
        <v>53</v>
      </c>
      <c r="F186" s="226" t="s">
        <v>120</v>
      </c>
      <c r="G186" s="226" t="s">
        <v>84</v>
      </c>
      <c r="H186" s="230">
        <v>1</v>
      </c>
      <c r="I186" s="231">
        <v>0</v>
      </c>
      <c r="J186" s="229">
        <v>46039</v>
      </c>
      <c r="K186" s="226" t="s">
        <v>93</v>
      </c>
      <c r="L186" s="226" t="s">
        <v>94</v>
      </c>
      <c r="M186" s="232">
        <v>0</v>
      </c>
      <c r="N186" s="230"/>
      <c r="O186" s="230">
        <v>47</v>
      </c>
      <c r="P186" s="233">
        <v>-56</v>
      </c>
    </row>
    <row r="187" spans="1:16" ht="19.5" customHeight="1">
      <c r="A187" s="226" t="s">
        <v>1126</v>
      </c>
      <c r="B187" s="229">
        <v>46049</v>
      </c>
      <c r="C187" s="226" t="s">
        <v>92</v>
      </c>
      <c r="D187" s="226" t="s">
        <v>96</v>
      </c>
      <c r="E187" s="226" t="s">
        <v>53</v>
      </c>
      <c r="F187" s="226" t="s">
        <v>120</v>
      </c>
      <c r="G187" s="226" t="s">
        <v>84</v>
      </c>
      <c r="H187" s="230">
        <v>1</v>
      </c>
      <c r="I187" s="231">
        <v>0</v>
      </c>
      <c r="J187" s="229">
        <v>46039</v>
      </c>
      <c r="K187" s="226" t="s">
        <v>93</v>
      </c>
      <c r="L187" s="226" t="s">
        <v>94</v>
      </c>
      <c r="M187" s="232">
        <v>0</v>
      </c>
      <c r="N187" s="230"/>
      <c r="O187" s="230"/>
      <c r="P187" s="233">
        <v>0</v>
      </c>
    </row>
    <row r="188" spans="1:16" ht="19.5" customHeight="1">
      <c r="A188" s="226" t="s">
        <v>1126</v>
      </c>
      <c r="B188" s="229">
        <v>46049</v>
      </c>
      <c r="C188" s="226" t="s">
        <v>92</v>
      </c>
      <c r="D188" s="226" t="s">
        <v>97</v>
      </c>
      <c r="E188" s="226" t="s">
        <v>53</v>
      </c>
      <c r="F188" s="226" t="s">
        <v>120</v>
      </c>
      <c r="G188" s="226" t="s">
        <v>84</v>
      </c>
      <c r="H188" s="230">
        <v>1</v>
      </c>
      <c r="I188" s="231">
        <v>0</v>
      </c>
      <c r="J188" s="229">
        <v>46039</v>
      </c>
      <c r="K188" s="226" t="s">
        <v>93</v>
      </c>
      <c r="L188" s="226" t="s">
        <v>94</v>
      </c>
      <c r="M188" s="232">
        <v>0</v>
      </c>
      <c r="N188" s="230"/>
      <c r="O188" s="230"/>
      <c r="P188" s="233">
        <v>-56</v>
      </c>
    </row>
    <row r="189" spans="1:16" ht="19.5" customHeight="1">
      <c r="A189" s="226" t="s">
        <v>1126</v>
      </c>
      <c r="B189" s="229">
        <v>46049</v>
      </c>
      <c r="C189" s="226" t="s">
        <v>81</v>
      </c>
      <c r="D189" s="226" t="s">
        <v>98</v>
      </c>
      <c r="E189" s="226" t="s">
        <v>53</v>
      </c>
      <c r="F189" s="226" t="s">
        <v>120</v>
      </c>
      <c r="G189" s="226" t="s">
        <v>84</v>
      </c>
      <c r="H189" s="230">
        <v>1</v>
      </c>
      <c r="I189" s="231">
        <v>0</v>
      </c>
      <c r="J189" s="229">
        <v>46039</v>
      </c>
      <c r="K189" s="226" t="s">
        <v>93</v>
      </c>
      <c r="L189" s="226" t="s">
        <v>94</v>
      </c>
      <c r="M189" s="232">
        <v>0</v>
      </c>
      <c r="N189" s="230"/>
      <c r="O189" s="230"/>
      <c r="P189" s="233">
        <v>-15</v>
      </c>
    </row>
    <row r="190" spans="1:16" ht="19.5" customHeight="1">
      <c r="A190" s="226" t="s">
        <v>85</v>
      </c>
      <c r="B190" s="229">
        <v>46049</v>
      </c>
      <c r="C190" s="226" t="s">
        <v>109</v>
      </c>
      <c r="D190" s="226" t="s">
        <v>110</v>
      </c>
      <c r="E190" s="226" t="s">
        <v>85</v>
      </c>
      <c r="F190" s="226" t="s">
        <v>85</v>
      </c>
      <c r="G190" s="226" t="s">
        <v>1127</v>
      </c>
      <c r="H190" s="230">
        <v>0</v>
      </c>
      <c r="I190" s="231">
        <v>0</v>
      </c>
      <c r="J190" s="229">
        <v>46049</v>
      </c>
      <c r="K190" s="226" t="s">
        <v>85</v>
      </c>
      <c r="L190" s="226" t="s">
        <v>85</v>
      </c>
      <c r="M190" s="232">
        <v>0</v>
      </c>
      <c r="N190" s="230"/>
      <c r="O190" s="230"/>
      <c r="P190" s="233">
        <v>-150</v>
      </c>
    </row>
    <row r="191" spans="1:16" ht="19.5" customHeight="1">
      <c r="A191" s="226" t="s">
        <v>1119</v>
      </c>
      <c r="B191" s="229">
        <v>46049</v>
      </c>
      <c r="C191" s="226" t="s">
        <v>352</v>
      </c>
      <c r="D191" s="226" t="s">
        <v>465</v>
      </c>
      <c r="E191" s="226" t="s">
        <v>85</v>
      </c>
      <c r="F191" s="226" t="s">
        <v>85</v>
      </c>
      <c r="G191" s="226" t="s">
        <v>85</v>
      </c>
      <c r="H191" s="230">
        <v>0</v>
      </c>
      <c r="I191" s="231">
        <v>0</v>
      </c>
      <c r="J191" s="229">
        <v>46049</v>
      </c>
      <c r="K191" s="226" t="s">
        <v>85</v>
      </c>
      <c r="L191" s="226" t="s">
        <v>85</v>
      </c>
      <c r="M191" s="232">
        <v>0</v>
      </c>
      <c r="N191" s="230"/>
      <c r="O191" s="230"/>
      <c r="P191" s="233">
        <v>-1920</v>
      </c>
    </row>
    <row r="192" spans="1:16" ht="19.5" customHeight="1">
      <c r="A192" s="226" t="s">
        <v>1128</v>
      </c>
      <c r="B192" s="229">
        <v>46049</v>
      </c>
      <c r="C192" s="226" t="s">
        <v>81</v>
      </c>
      <c r="D192" s="226" t="s">
        <v>82</v>
      </c>
      <c r="E192" s="226" t="s">
        <v>53</v>
      </c>
      <c r="F192" s="226" t="s">
        <v>120</v>
      </c>
      <c r="G192" s="226" t="s">
        <v>84</v>
      </c>
      <c r="H192" s="230">
        <v>1</v>
      </c>
      <c r="I192" s="231">
        <v>0</v>
      </c>
      <c r="J192" s="229">
        <v>46049</v>
      </c>
      <c r="K192" s="226" t="s">
        <v>85</v>
      </c>
      <c r="L192" s="226" t="s">
        <v>85</v>
      </c>
      <c r="M192" s="232">
        <v>0</v>
      </c>
      <c r="N192" s="230"/>
      <c r="O192" s="230"/>
      <c r="P192" s="233">
        <v>-12</v>
      </c>
    </row>
    <row r="193" spans="1:16" ht="19.5" customHeight="1">
      <c r="A193" s="226" t="s">
        <v>1129</v>
      </c>
      <c r="B193" s="229">
        <v>46049</v>
      </c>
      <c r="C193" s="226" t="s">
        <v>92</v>
      </c>
      <c r="D193" s="226" t="s">
        <v>24</v>
      </c>
      <c r="E193" s="226" t="s">
        <v>53</v>
      </c>
      <c r="F193" s="226" t="s">
        <v>120</v>
      </c>
      <c r="G193" s="226" t="s">
        <v>84</v>
      </c>
      <c r="H193" s="230">
        <v>1</v>
      </c>
      <c r="I193" s="231">
        <v>1812</v>
      </c>
      <c r="J193" s="229">
        <v>46045</v>
      </c>
      <c r="K193" s="226" t="s">
        <v>93</v>
      </c>
      <c r="L193" s="226" t="s">
        <v>94</v>
      </c>
      <c r="M193" s="232">
        <v>0.43</v>
      </c>
      <c r="N193" s="230"/>
      <c r="O193" s="230">
        <v>40</v>
      </c>
      <c r="P193" s="233">
        <v>-130.77000000000001</v>
      </c>
    </row>
    <row r="194" spans="1:16" ht="19.5" customHeight="1">
      <c r="A194" s="226" t="s">
        <v>1129</v>
      </c>
      <c r="B194" s="229">
        <v>46049</v>
      </c>
      <c r="C194" s="226" t="s">
        <v>100</v>
      </c>
      <c r="D194" s="226" t="s">
        <v>101</v>
      </c>
      <c r="E194" s="226" t="s">
        <v>53</v>
      </c>
      <c r="F194" s="226" t="s">
        <v>120</v>
      </c>
      <c r="G194" s="226" t="s">
        <v>84</v>
      </c>
      <c r="H194" s="230">
        <v>1</v>
      </c>
      <c r="I194" s="231">
        <v>1812</v>
      </c>
      <c r="J194" s="229">
        <v>46045</v>
      </c>
      <c r="K194" s="226" t="s">
        <v>93</v>
      </c>
      <c r="L194" s="226" t="s">
        <v>94</v>
      </c>
      <c r="M194" s="232">
        <v>0</v>
      </c>
      <c r="N194" s="230"/>
      <c r="O194" s="230"/>
      <c r="P194" s="233">
        <v>652.38</v>
      </c>
    </row>
    <row r="195" spans="1:16" ht="19.5" customHeight="1">
      <c r="A195" s="226" t="s">
        <v>1129</v>
      </c>
      <c r="B195" s="229">
        <v>46049</v>
      </c>
      <c r="C195" s="226" t="s">
        <v>100</v>
      </c>
      <c r="D195" s="226" t="s">
        <v>102</v>
      </c>
      <c r="E195" s="226" t="s">
        <v>53</v>
      </c>
      <c r="F195" s="226" t="s">
        <v>120</v>
      </c>
      <c r="G195" s="226" t="s">
        <v>84</v>
      </c>
      <c r="H195" s="230">
        <v>1</v>
      </c>
      <c r="I195" s="231">
        <v>1812</v>
      </c>
      <c r="J195" s="229">
        <v>46045</v>
      </c>
      <c r="K195" s="226" t="s">
        <v>93</v>
      </c>
      <c r="L195" s="226" t="s">
        <v>94</v>
      </c>
      <c r="M195" s="232">
        <v>0</v>
      </c>
      <c r="N195" s="230"/>
      <c r="O195" s="230"/>
      <c r="P195" s="233">
        <v>6.52</v>
      </c>
    </row>
    <row r="196" spans="1:16" ht="19.5" customHeight="1">
      <c r="A196" s="226" t="s">
        <v>1129</v>
      </c>
      <c r="B196" s="229">
        <v>46049</v>
      </c>
      <c r="C196" s="226" t="s">
        <v>100</v>
      </c>
      <c r="D196" s="226" t="s">
        <v>103</v>
      </c>
      <c r="E196" s="226" t="s">
        <v>53</v>
      </c>
      <c r="F196" s="226" t="s">
        <v>120</v>
      </c>
      <c r="G196" s="226" t="s">
        <v>84</v>
      </c>
      <c r="H196" s="230">
        <v>1</v>
      </c>
      <c r="I196" s="231">
        <v>1812</v>
      </c>
      <c r="J196" s="229">
        <v>46045</v>
      </c>
      <c r="K196" s="226" t="s">
        <v>93</v>
      </c>
      <c r="L196" s="226" t="s">
        <v>94</v>
      </c>
      <c r="M196" s="232">
        <v>0</v>
      </c>
      <c r="N196" s="230"/>
      <c r="O196" s="230"/>
      <c r="P196" s="233">
        <v>1153.0999999999999</v>
      </c>
    </row>
    <row r="197" spans="1:16" ht="19.5" customHeight="1">
      <c r="A197" s="226" t="s">
        <v>1129</v>
      </c>
      <c r="B197" s="229">
        <v>46049</v>
      </c>
      <c r="C197" s="226" t="s">
        <v>104</v>
      </c>
      <c r="D197" s="226" t="s">
        <v>105</v>
      </c>
      <c r="E197" s="226" t="s">
        <v>53</v>
      </c>
      <c r="F197" s="226" t="s">
        <v>120</v>
      </c>
      <c r="G197" s="226" t="s">
        <v>84</v>
      </c>
      <c r="H197" s="230">
        <v>1</v>
      </c>
      <c r="I197" s="231">
        <v>1812</v>
      </c>
      <c r="J197" s="229">
        <v>46045</v>
      </c>
      <c r="K197" s="226" t="s">
        <v>93</v>
      </c>
      <c r="L197" s="226" t="s">
        <v>94</v>
      </c>
      <c r="M197" s="232">
        <v>0.43</v>
      </c>
      <c r="N197" s="230"/>
      <c r="O197" s="230"/>
      <c r="P197" s="233">
        <v>-779.16</v>
      </c>
    </row>
    <row r="198" spans="1:16" ht="19.5" customHeight="1">
      <c r="A198" s="226" t="s">
        <v>1129</v>
      </c>
      <c r="B198" s="229">
        <v>46049</v>
      </c>
      <c r="C198" s="226" t="s">
        <v>81</v>
      </c>
      <c r="D198" s="226" t="s">
        <v>95</v>
      </c>
      <c r="E198" s="226" t="s">
        <v>53</v>
      </c>
      <c r="F198" s="226" t="s">
        <v>120</v>
      </c>
      <c r="G198" s="226" t="s">
        <v>84</v>
      </c>
      <c r="H198" s="230">
        <v>1</v>
      </c>
      <c r="I198" s="231">
        <v>1812</v>
      </c>
      <c r="J198" s="229">
        <v>46045</v>
      </c>
      <c r="K198" s="226" t="s">
        <v>93</v>
      </c>
      <c r="L198" s="226" t="s">
        <v>94</v>
      </c>
      <c r="M198" s="232">
        <v>0.43</v>
      </c>
      <c r="N198" s="230"/>
      <c r="O198" s="230"/>
      <c r="P198" s="233">
        <v>-12.45</v>
      </c>
    </row>
    <row r="199" spans="1:16" ht="19.5" customHeight="1">
      <c r="A199" s="226" t="s">
        <v>1130</v>
      </c>
      <c r="B199" s="229">
        <v>46049</v>
      </c>
      <c r="C199" s="226" t="s">
        <v>81</v>
      </c>
      <c r="D199" s="226" t="s">
        <v>82</v>
      </c>
      <c r="E199" s="226" t="s">
        <v>52</v>
      </c>
      <c r="F199" s="226" t="s">
        <v>90</v>
      </c>
      <c r="G199" s="226" t="s">
        <v>84</v>
      </c>
      <c r="H199" s="230">
        <v>1</v>
      </c>
      <c r="I199" s="231">
        <v>0</v>
      </c>
      <c r="J199" s="229">
        <v>46049</v>
      </c>
      <c r="K199" s="226" t="s">
        <v>85</v>
      </c>
      <c r="L199" s="226" t="s">
        <v>85</v>
      </c>
      <c r="M199" s="232">
        <v>0</v>
      </c>
      <c r="N199" s="230"/>
      <c r="O199" s="230"/>
      <c r="P199" s="233">
        <v>-12.56</v>
      </c>
    </row>
    <row r="200" spans="1:16" ht="19.5" customHeight="1">
      <c r="A200" s="226" t="s">
        <v>1131</v>
      </c>
      <c r="B200" s="229">
        <v>46049</v>
      </c>
      <c r="C200" s="226" t="s">
        <v>92</v>
      </c>
      <c r="D200" s="226" t="s">
        <v>24</v>
      </c>
      <c r="E200" s="226" t="s">
        <v>42</v>
      </c>
      <c r="F200" s="226" t="s">
        <v>89</v>
      </c>
      <c r="G200" s="226" t="s">
        <v>84</v>
      </c>
      <c r="H200" s="230">
        <v>1</v>
      </c>
      <c r="I200" s="231">
        <v>0</v>
      </c>
      <c r="J200" s="229">
        <v>46043</v>
      </c>
      <c r="K200" s="226" t="s">
        <v>93</v>
      </c>
      <c r="L200" s="226" t="s">
        <v>94</v>
      </c>
      <c r="M200" s="232">
        <v>0</v>
      </c>
      <c r="N200" s="230"/>
      <c r="O200" s="230">
        <v>43</v>
      </c>
      <c r="P200" s="233">
        <v>-46.77</v>
      </c>
    </row>
    <row r="201" spans="1:16" ht="19.5" customHeight="1">
      <c r="A201" s="226" t="s">
        <v>1131</v>
      </c>
      <c r="B201" s="229">
        <v>46049</v>
      </c>
      <c r="C201" s="226" t="s">
        <v>81</v>
      </c>
      <c r="D201" s="226" t="s">
        <v>95</v>
      </c>
      <c r="E201" s="226" t="s">
        <v>42</v>
      </c>
      <c r="F201" s="226" t="s">
        <v>89</v>
      </c>
      <c r="G201" s="226" t="s">
        <v>84</v>
      </c>
      <c r="H201" s="230">
        <v>1</v>
      </c>
      <c r="I201" s="231">
        <v>0</v>
      </c>
      <c r="J201" s="229">
        <v>46043</v>
      </c>
      <c r="K201" s="226" t="s">
        <v>93</v>
      </c>
      <c r="L201" s="226" t="s">
        <v>94</v>
      </c>
      <c r="M201" s="232">
        <v>0</v>
      </c>
      <c r="N201" s="230"/>
      <c r="O201" s="230"/>
      <c r="P201" s="233">
        <v>-8.52</v>
      </c>
    </row>
    <row r="202" spans="1:16" ht="19.5" customHeight="1">
      <c r="A202" s="226" t="s">
        <v>1131</v>
      </c>
      <c r="B202" s="229">
        <v>46049</v>
      </c>
      <c r="C202" s="226" t="s">
        <v>92</v>
      </c>
      <c r="D202" s="226" t="s">
        <v>96</v>
      </c>
      <c r="E202" s="226" t="s">
        <v>42</v>
      </c>
      <c r="F202" s="226" t="s">
        <v>89</v>
      </c>
      <c r="G202" s="226" t="s">
        <v>84</v>
      </c>
      <c r="H202" s="230">
        <v>1</v>
      </c>
      <c r="I202" s="231">
        <v>0</v>
      </c>
      <c r="J202" s="229">
        <v>46043</v>
      </c>
      <c r="K202" s="226" t="s">
        <v>93</v>
      </c>
      <c r="L202" s="226" t="s">
        <v>94</v>
      </c>
      <c r="M202" s="232">
        <v>0</v>
      </c>
      <c r="N202" s="230"/>
      <c r="O202" s="230"/>
      <c r="P202" s="233">
        <v>0</v>
      </c>
    </row>
    <row r="203" spans="1:16" ht="19.5" customHeight="1">
      <c r="A203" s="226" t="s">
        <v>1131</v>
      </c>
      <c r="B203" s="229">
        <v>46049</v>
      </c>
      <c r="C203" s="226" t="s">
        <v>92</v>
      </c>
      <c r="D203" s="226" t="s">
        <v>97</v>
      </c>
      <c r="E203" s="226" t="s">
        <v>42</v>
      </c>
      <c r="F203" s="226" t="s">
        <v>89</v>
      </c>
      <c r="G203" s="226" t="s">
        <v>84</v>
      </c>
      <c r="H203" s="230">
        <v>1</v>
      </c>
      <c r="I203" s="231">
        <v>0</v>
      </c>
      <c r="J203" s="229">
        <v>46043</v>
      </c>
      <c r="K203" s="226" t="s">
        <v>93</v>
      </c>
      <c r="L203" s="226" t="s">
        <v>94</v>
      </c>
      <c r="M203" s="232">
        <v>0</v>
      </c>
      <c r="N203" s="230"/>
      <c r="O203" s="230"/>
      <c r="P203" s="233">
        <v>-46.77</v>
      </c>
    </row>
    <row r="204" spans="1:16" ht="19.5" customHeight="1">
      <c r="A204" s="226" t="s">
        <v>1131</v>
      </c>
      <c r="B204" s="229">
        <v>46049</v>
      </c>
      <c r="C204" s="226" t="s">
        <v>81</v>
      </c>
      <c r="D204" s="226" t="s">
        <v>98</v>
      </c>
      <c r="E204" s="226" t="s">
        <v>42</v>
      </c>
      <c r="F204" s="226" t="s">
        <v>89</v>
      </c>
      <c r="G204" s="226" t="s">
        <v>84</v>
      </c>
      <c r="H204" s="230">
        <v>1</v>
      </c>
      <c r="I204" s="231">
        <v>0</v>
      </c>
      <c r="J204" s="229">
        <v>46043</v>
      </c>
      <c r="K204" s="226" t="s">
        <v>93</v>
      </c>
      <c r="L204" s="226" t="s">
        <v>94</v>
      </c>
      <c r="M204" s="232">
        <v>0</v>
      </c>
      <c r="N204" s="230"/>
      <c r="O204" s="230"/>
      <c r="P204" s="233">
        <v>-15</v>
      </c>
    </row>
    <row r="205" spans="1:16" ht="19.5" customHeight="1">
      <c r="A205" s="226" t="s">
        <v>1132</v>
      </c>
      <c r="B205" s="229">
        <v>46049</v>
      </c>
      <c r="C205" s="226" t="s">
        <v>92</v>
      </c>
      <c r="D205" s="226" t="s">
        <v>24</v>
      </c>
      <c r="E205" s="226" t="s">
        <v>43</v>
      </c>
      <c r="F205" s="226" t="s">
        <v>125</v>
      </c>
      <c r="G205" s="226" t="s">
        <v>84</v>
      </c>
      <c r="H205" s="230">
        <v>1</v>
      </c>
      <c r="I205" s="231">
        <v>0</v>
      </c>
      <c r="J205" s="229">
        <v>46047</v>
      </c>
      <c r="K205" s="226" t="s">
        <v>93</v>
      </c>
      <c r="L205" s="226" t="s">
        <v>94</v>
      </c>
      <c r="M205" s="232">
        <v>0</v>
      </c>
      <c r="N205" s="230"/>
      <c r="O205" s="230">
        <v>41</v>
      </c>
      <c r="P205" s="233">
        <v>-46.77</v>
      </c>
    </row>
    <row r="206" spans="1:16" ht="19.5" customHeight="1">
      <c r="A206" s="226" t="s">
        <v>1132</v>
      </c>
      <c r="B206" s="229">
        <v>46049</v>
      </c>
      <c r="C206" s="226" t="s">
        <v>81</v>
      </c>
      <c r="D206" s="226" t="s">
        <v>95</v>
      </c>
      <c r="E206" s="226" t="s">
        <v>43</v>
      </c>
      <c r="F206" s="226" t="s">
        <v>125</v>
      </c>
      <c r="G206" s="226" t="s">
        <v>84</v>
      </c>
      <c r="H206" s="230">
        <v>1</v>
      </c>
      <c r="I206" s="231">
        <v>0</v>
      </c>
      <c r="J206" s="229">
        <v>46047</v>
      </c>
      <c r="K206" s="226" t="s">
        <v>93</v>
      </c>
      <c r="L206" s="226" t="s">
        <v>94</v>
      </c>
      <c r="M206" s="232">
        <v>0</v>
      </c>
      <c r="N206" s="230"/>
      <c r="O206" s="230"/>
      <c r="P206" s="233">
        <v>-10.11</v>
      </c>
    </row>
    <row r="207" spans="1:16" ht="19.5" customHeight="1">
      <c r="A207" s="226" t="s">
        <v>1132</v>
      </c>
      <c r="B207" s="229">
        <v>46049</v>
      </c>
      <c r="C207" s="226" t="s">
        <v>92</v>
      </c>
      <c r="D207" s="226" t="s">
        <v>96</v>
      </c>
      <c r="E207" s="226" t="s">
        <v>43</v>
      </c>
      <c r="F207" s="226" t="s">
        <v>125</v>
      </c>
      <c r="G207" s="226" t="s">
        <v>84</v>
      </c>
      <c r="H207" s="230">
        <v>1</v>
      </c>
      <c r="I207" s="231">
        <v>0</v>
      </c>
      <c r="J207" s="229">
        <v>46047</v>
      </c>
      <c r="K207" s="226" t="s">
        <v>93</v>
      </c>
      <c r="L207" s="226" t="s">
        <v>94</v>
      </c>
      <c r="M207" s="232">
        <v>0</v>
      </c>
      <c r="N207" s="230"/>
      <c r="O207" s="230"/>
      <c r="P207" s="233">
        <v>0</v>
      </c>
    </row>
    <row r="208" spans="1:16" ht="19.5" customHeight="1">
      <c r="A208" s="226" t="s">
        <v>1132</v>
      </c>
      <c r="B208" s="229">
        <v>46049</v>
      </c>
      <c r="C208" s="226" t="s">
        <v>92</v>
      </c>
      <c r="D208" s="226" t="s">
        <v>97</v>
      </c>
      <c r="E208" s="226" t="s">
        <v>43</v>
      </c>
      <c r="F208" s="226" t="s">
        <v>125</v>
      </c>
      <c r="G208" s="226" t="s">
        <v>84</v>
      </c>
      <c r="H208" s="230">
        <v>1</v>
      </c>
      <c r="I208" s="231">
        <v>0</v>
      </c>
      <c r="J208" s="229">
        <v>46047</v>
      </c>
      <c r="K208" s="226" t="s">
        <v>93</v>
      </c>
      <c r="L208" s="226" t="s">
        <v>94</v>
      </c>
      <c r="M208" s="232">
        <v>0</v>
      </c>
      <c r="N208" s="230"/>
      <c r="O208" s="230"/>
      <c r="P208" s="233">
        <v>-46.77</v>
      </c>
    </row>
    <row r="209" spans="1:16" ht="19.5" customHeight="1">
      <c r="A209" s="226" t="s">
        <v>1132</v>
      </c>
      <c r="B209" s="229">
        <v>46049</v>
      </c>
      <c r="C209" s="226" t="s">
        <v>81</v>
      </c>
      <c r="D209" s="226" t="s">
        <v>98</v>
      </c>
      <c r="E209" s="226" t="s">
        <v>43</v>
      </c>
      <c r="F209" s="226" t="s">
        <v>125</v>
      </c>
      <c r="G209" s="226" t="s">
        <v>84</v>
      </c>
      <c r="H209" s="230">
        <v>1</v>
      </c>
      <c r="I209" s="231">
        <v>0</v>
      </c>
      <c r="J209" s="229">
        <v>46047</v>
      </c>
      <c r="K209" s="226" t="s">
        <v>93</v>
      </c>
      <c r="L209" s="226" t="s">
        <v>94</v>
      </c>
      <c r="M209" s="232">
        <v>0</v>
      </c>
      <c r="N209" s="230"/>
      <c r="O209" s="230"/>
      <c r="P209" s="233">
        <v>-15</v>
      </c>
    </row>
    <row r="210" spans="1:16" ht="19.5" customHeight="1">
      <c r="A210" s="226" t="s">
        <v>1133</v>
      </c>
      <c r="B210" s="229">
        <v>46049</v>
      </c>
      <c r="C210" s="226" t="s">
        <v>92</v>
      </c>
      <c r="D210" s="226" t="s">
        <v>24</v>
      </c>
      <c r="E210" s="226" t="s">
        <v>42</v>
      </c>
      <c r="F210" s="226" t="s">
        <v>89</v>
      </c>
      <c r="G210" s="226" t="s">
        <v>84</v>
      </c>
      <c r="H210" s="230">
        <v>1</v>
      </c>
      <c r="I210" s="231">
        <v>0</v>
      </c>
      <c r="J210" s="229">
        <v>46045</v>
      </c>
      <c r="K210" s="226" t="s">
        <v>93</v>
      </c>
      <c r="L210" s="226" t="s">
        <v>94</v>
      </c>
      <c r="M210" s="232">
        <v>0</v>
      </c>
      <c r="N210" s="230"/>
      <c r="O210" s="230">
        <v>40</v>
      </c>
      <c r="P210" s="233">
        <v>-115.25</v>
      </c>
    </row>
    <row r="211" spans="1:16" ht="19.5" customHeight="1">
      <c r="A211" s="226" t="s">
        <v>1134</v>
      </c>
      <c r="B211" s="229">
        <v>46049</v>
      </c>
      <c r="C211" s="226" t="s">
        <v>92</v>
      </c>
      <c r="D211" s="226" t="s">
        <v>24</v>
      </c>
      <c r="E211" s="226" t="s">
        <v>53</v>
      </c>
      <c r="F211" s="226" t="s">
        <v>120</v>
      </c>
      <c r="G211" s="226" t="s">
        <v>84</v>
      </c>
      <c r="H211" s="230">
        <v>1</v>
      </c>
      <c r="I211" s="231">
        <v>0</v>
      </c>
      <c r="J211" s="229">
        <v>46043</v>
      </c>
      <c r="K211" s="226" t="s">
        <v>93</v>
      </c>
      <c r="L211" s="226" t="s">
        <v>94</v>
      </c>
      <c r="M211" s="232">
        <v>0</v>
      </c>
      <c r="N211" s="230"/>
      <c r="O211" s="230">
        <v>43</v>
      </c>
      <c r="P211" s="233">
        <v>-146.44999999999999</v>
      </c>
    </row>
    <row r="212" spans="1:16" ht="19.5" customHeight="1">
      <c r="A212" s="226" t="s">
        <v>1135</v>
      </c>
      <c r="B212" s="229">
        <v>46049</v>
      </c>
      <c r="C212" s="226" t="s">
        <v>92</v>
      </c>
      <c r="D212" s="226" t="s">
        <v>24</v>
      </c>
      <c r="E212" s="226" t="s">
        <v>52</v>
      </c>
      <c r="F212" s="226" t="s">
        <v>90</v>
      </c>
      <c r="G212" s="226" t="s">
        <v>84</v>
      </c>
      <c r="H212" s="230">
        <v>1</v>
      </c>
      <c r="I212" s="231">
        <v>1800</v>
      </c>
      <c r="J212" s="229">
        <v>46046</v>
      </c>
      <c r="K212" s="226" t="s">
        <v>93</v>
      </c>
      <c r="L212" s="226" t="s">
        <v>94</v>
      </c>
      <c r="M212" s="232">
        <v>0.43</v>
      </c>
      <c r="N212" s="230"/>
      <c r="O212" s="230">
        <v>40</v>
      </c>
      <c r="P212" s="233">
        <v>-130.46</v>
      </c>
    </row>
    <row r="213" spans="1:16" ht="19.5" customHeight="1">
      <c r="A213" s="226" t="s">
        <v>1135</v>
      </c>
      <c r="B213" s="229">
        <v>46049</v>
      </c>
      <c r="C213" s="226" t="s">
        <v>100</v>
      </c>
      <c r="D213" s="226" t="s">
        <v>101</v>
      </c>
      <c r="E213" s="226" t="s">
        <v>52</v>
      </c>
      <c r="F213" s="226" t="s">
        <v>90</v>
      </c>
      <c r="G213" s="226" t="s">
        <v>84</v>
      </c>
      <c r="H213" s="230">
        <v>1</v>
      </c>
      <c r="I213" s="231">
        <v>1800</v>
      </c>
      <c r="J213" s="229">
        <v>46046</v>
      </c>
      <c r="K213" s="226" t="s">
        <v>93</v>
      </c>
      <c r="L213" s="226" t="s">
        <v>94</v>
      </c>
      <c r="M213" s="232">
        <v>0</v>
      </c>
      <c r="N213" s="230"/>
      <c r="O213" s="230"/>
      <c r="P213" s="233">
        <v>677.14</v>
      </c>
    </row>
    <row r="214" spans="1:16" ht="19.5" customHeight="1">
      <c r="A214" s="226" t="s">
        <v>1135</v>
      </c>
      <c r="B214" s="229">
        <v>46049</v>
      </c>
      <c r="C214" s="226" t="s">
        <v>100</v>
      </c>
      <c r="D214" s="226" t="s">
        <v>102</v>
      </c>
      <c r="E214" s="226" t="s">
        <v>52</v>
      </c>
      <c r="F214" s="226" t="s">
        <v>90</v>
      </c>
      <c r="G214" s="226" t="s">
        <v>84</v>
      </c>
      <c r="H214" s="230">
        <v>1</v>
      </c>
      <c r="I214" s="231">
        <v>1800</v>
      </c>
      <c r="J214" s="229">
        <v>46046</v>
      </c>
      <c r="K214" s="226" t="s">
        <v>93</v>
      </c>
      <c r="L214" s="226" t="s">
        <v>94</v>
      </c>
      <c r="M214" s="232">
        <v>0</v>
      </c>
      <c r="N214" s="230"/>
      <c r="O214" s="230"/>
      <c r="P214" s="233">
        <v>6.77</v>
      </c>
    </row>
    <row r="215" spans="1:16" ht="19.5" customHeight="1">
      <c r="A215" s="226" t="s">
        <v>1135</v>
      </c>
      <c r="B215" s="229">
        <v>46049</v>
      </c>
      <c r="C215" s="226" t="s">
        <v>100</v>
      </c>
      <c r="D215" s="226" t="s">
        <v>103</v>
      </c>
      <c r="E215" s="226" t="s">
        <v>52</v>
      </c>
      <c r="F215" s="226" t="s">
        <v>90</v>
      </c>
      <c r="G215" s="226" t="s">
        <v>84</v>
      </c>
      <c r="H215" s="230">
        <v>1</v>
      </c>
      <c r="I215" s="231">
        <v>1800</v>
      </c>
      <c r="J215" s="229">
        <v>46046</v>
      </c>
      <c r="K215" s="226" t="s">
        <v>93</v>
      </c>
      <c r="L215" s="226" t="s">
        <v>94</v>
      </c>
      <c r="M215" s="232">
        <v>0</v>
      </c>
      <c r="N215" s="230"/>
      <c r="O215" s="230"/>
      <c r="P215" s="233">
        <v>1116.0899999999999</v>
      </c>
    </row>
    <row r="216" spans="1:16" ht="19.5" customHeight="1">
      <c r="A216" s="226" t="s">
        <v>1135</v>
      </c>
      <c r="B216" s="229">
        <v>46049</v>
      </c>
      <c r="C216" s="226" t="s">
        <v>104</v>
      </c>
      <c r="D216" s="226" t="s">
        <v>105</v>
      </c>
      <c r="E216" s="226" t="s">
        <v>52</v>
      </c>
      <c r="F216" s="226" t="s">
        <v>90</v>
      </c>
      <c r="G216" s="226" t="s">
        <v>84</v>
      </c>
      <c r="H216" s="230">
        <v>1</v>
      </c>
      <c r="I216" s="231">
        <v>1800</v>
      </c>
      <c r="J216" s="229">
        <v>46046</v>
      </c>
      <c r="K216" s="226" t="s">
        <v>93</v>
      </c>
      <c r="L216" s="226" t="s">
        <v>94</v>
      </c>
      <c r="M216" s="232">
        <v>0.43</v>
      </c>
      <c r="N216" s="230"/>
      <c r="O216" s="230"/>
      <c r="P216" s="233">
        <v>-774</v>
      </c>
    </row>
    <row r="217" spans="1:16" ht="19.5" customHeight="1">
      <c r="A217" s="226" t="s">
        <v>1135</v>
      </c>
      <c r="B217" s="229">
        <v>46049</v>
      </c>
      <c r="C217" s="226" t="s">
        <v>81</v>
      </c>
      <c r="D217" s="226" t="s">
        <v>95</v>
      </c>
      <c r="E217" s="226" t="s">
        <v>52</v>
      </c>
      <c r="F217" s="226" t="s">
        <v>90</v>
      </c>
      <c r="G217" s="226" t="s">
        <v>84</v>
      </c>
      <c r="H217" s="230">
        <v>1</v>
      </c>
      <c r="I217" s="231">
        <v>1800</v>
      </c>
      <c r="J217" s="229">
        <v>46046</v>
      </c>
      <c r="K217" s="226" t="s">
        <v>93</v>
      </c>
      <c r="L217" s="226" t="s">
        <v>94</v>
      </c>
      <c r="M217" s="232">
        <v>0.43</v>
      </c>
      <c r="N217" s="230"/>
      <c r="O217" s="230"/>
      <c r="P217" s="233">
        <v>-8.07</v>
      </c>
    </row>
    <row r="218" spans="1:16" ht="19.5" customHeight="1">
      <c r="A218" s="226" t="s">
        <v>1135</v>
      </c>
      <c r="B218" s="229">
        <v>46049</v>
      </c>
      <c r="C218" s="226" t="s">
        <v>81</v>
      </c>
      <c r="D218" s="226" t="s">
        <v>82</v>
      </c>
      <c r="E218" s="226" t="s">
        <v>52</v>
      </c>
      <c r="F218" s="226" t="s">
        <v>90</v>
      </c>
      <c r="G218" s="226" t="s">
        <v>84</v>
      </c>
      <c r="H218" s="230">
        <v>1</v>
      </c>
      <c r="I218" s="231">
        <v>0</v>
      </c>
      <c r="J218" s="229">
        <v>46046</v>
      </c>
      <c r="K218" s="226" t="s">
        <v>85</v>
      </c>
      <c r="L218" s="226" t="s">
        <v>85</v>
      </c>
      <c r="M218" s="232">
        <v>0</v>
      </c>
      <c r="N218" s="230"/>
      <c r="O218" s="230"/>
      <c r="P218" s="233">
        <v>-12.87</v>
      </c>
    </row>
    <row r="219" spans="1:16" ht="19.5" customHeight="1">
      <c r="A219" s="226" t="s">
        <v>287</v>
      </c>
      <c r="B219" s="229">
        <v>46049</v>
      </c>
      <c r="C219" s="226" t="s">
        <v>166</v>
      </c>
      <c r="D219" s="226" t="s">
        <v>167</v>
      </c>
      <c r="E219" s="226" t="s">
        <v>53</v>
      </c>
      <c r="F219" s="226" t="s">
        <v>120</v>
      </c>
      <c r="G219" s="226" t="s">
        <v>84</v>
      </c>
      <c r="H219" s="230">
        <v>1</v>
      </c>
      <c r="I219" s="231">
        <v>-1845</v>
      </c>
      <c r="J219" s="229">
        <v>46044</v>
      </c>
      <c r="K219" s="226" t="s">
        <v>93</v>
      </c>
      <c r="L219" s="226" t="s">
        <v>94</v>
      </c>
      <c r="M219" s="232">
        <v>0</v>
      </c>
      <c r="N219" s="230"/>
      <c r="O219" s="230"/>
      <c r="P219" s="233">
        <v>-658.42</v>
      </c>
    </row>
    <row r="220" spans="1:16" ht="19.5" customHeight="1">
      <c r="A220" s="226" t="s">
        <v>287</v>
      </c>
      <c r="B220" s="229">
        <v>46049</v>
      </c>
      <c r="C220" s="226" t="s">
        <v>166</v>
      </c>
      <c r="D220" s="226" t="s">
        <v>102</v>
      </c>
      <c r="E220" s="226" t="s">
        <v>53</v>
      </c>
      <c r="F220" s="226" t="s">
        <v>120</v>
      </c>
      <c r="G220" s="226" t="s">
        <v>84</v>
      </c>
      <c r="H220" s="230">
        <v>1</v>
      </c>
      <c r="I220" s="231">
        <v>-1845</v>
      </c>
      <c r="J220" s="229">
        <v>46044</v>
      </c>
      <c r="K220" s="226" t="s">
        <v>93</v>
      </c>
      <c r="L220" s="226" t="s">
        <v>94</v>
      </c>
      <c r="M220" s="232">
        <v>0</v>
      </c>
      <c r="N220" s="230"/>
      <c r="O220" s="230"/>
      <c r="P220" s="233">
        <v>-6.58</v>
      </c>
    </row>
    <row r="221" spans="1:16" ht="19.5" customHeight="1">
      <c r="A221" s="226" t="s">
        <v>287</v>
      </c>
      <c r="B221" s="229">
        <v>46049</v>
      </c>
      <c r="C221" s="226" t="s">
        <v>166</v>
      </c>
      <c r="D221" s="226" t="s">
        <v>103</v>
      </c>
      <c r="E221" s="226" t="s">
        <v>53</v>
      </c>
      <c r="F221" s="226" t="s">
        <v>120</v>
      </c>
      <c r="G221" s="226" t="s">
        <v>84</v>
      </c>
      <c r="H221" s="230">
        <v>1</v>
      </c>
      <c r="I221" s="231">
        <v>-1845</v>
      </c>
      <c r="J221" s="229">
        <v>46044</v>
      </c>
      <c r="K221" s="226" t="s">
        <v>93</v>
      </c>
      <c r="L221" s="226" t="s">
        <v>94</v>
      </c>
      <c r="M221" s="232">
        <v>0</v>
      </c>
      <c r="N221" s="230"/>
      <c r="O221" s="230"/>
      <c r="P221" s="233">
        <v>-1180</v>
      </c>
    </row>
    <row r="222" spans="1:16" ht="19.5" customHeight="1">
      <c r="A222" s="226" t="s">
        <v>287</v>
      </c>
      <c r="B222" s="229">
        <v>46049</v>
      </c>
      <c r="C222" s="226" t="s">
        <v>104</v>
      </c>
      <c r="D222" s="226" t="s">
        <v>168</v>
      </c>
      <c r="E222" s="226" t="s">
        <v>53</v>
      </c>
      <c r="F222" s="226" t="s">
        <v>120</v>
      </c>
      <c r="G222" s="226" t="s">
        <v>84</v>
      </c>
      <c r="H222" s="230">
        <v>1</v>
      </c>
      <c r="I222" s="231">
        <v>-1845</v>
      </c>
      <c r="J222" s="229">
        <v>46044</v>
      </c>
      <c r="K222" s="226" t="s">
        <v>93</v>
      </c>
      <c r="L222" s="226" t="s">
        <v>94</v>
      </c>
      <c r="M222" s="232">
        <v>0.43</v>
      </c>
      <c r="N222" s="230"/>
      <c r="O222" s="230"/>
      <c r="P222" s="233">
        <v>793.35</v>
      </c>
    </row>
    <row r="223" spans="1:16" ht="19.5" customHeight="1">
      <c r="A223" s="226" t="s">
        <v>217</v>
      </c>
      <c r="B223" s="229">
        <v>46049</v>
      </c>
      <c r="C223" s="226" t="s">
        <v>81</v>
      </c>
      <c r="D223" s="226" t="s">
        <v>82</v>
      </c>
      <c r="E223" s="226" t="s">
        <v>53</v>
      </c>
      <c r="F223" s="226" t="s">
        <v>120</v>
      </c>
      <c r="G223" s="226" t="s">
        <v>84</v>
      </c>
      <c r="H223" s="230">
        <v>1</v>
      </c>
      <c r="I223" s="231">
        <v>0</v>
      </c>
      <c r="J223" s="229">
        <v>46044</v>
      </c>
      <c r="K223" s="226" t="s">
        <v>85</v>
      </c>
      <c r="L223" s="226" t="s">
        <v>85</v>
      </c>
      <c r="M223" s="232">
        <v>0</v>
      </c>
      <c r="N223" s="230"/>
      <c r="O223" s="230"/>
      <c r="P223" s="233">
        <v>12.51</v>
      </c>
    </row>
    <row r="224" spans="1:16" ht="19.5" customHeight="1">
      <c r="A224" s="226" t="s">
        <v>1136</v>
      </c>
      <c r="B224" s="229">
        <v>46049</v>
      </c>
      <c r="C224" s="226" t="s">
        <v>92</v>
      </c>
      <c r="D224" s="226" t="s">
        <v>24</v>
      </c>
      <c r="E224" s="226" t="s">
        <v>41</v>
      </c>
      <c r="F224" s="226" t="s">
        <v>83</v>
      </c>
      <c r="G224" s="226" t="s">
        <v>84</v>
      </c>
      <c r="H224" s="230">
        <v>1</v>
      </c>
      <c r="I224" s="231">
        <v>1750</v>
      </c>
      <c r="J224" s="229">
        <v>46048</v>
      </c>
      <c r="K224" s="226" t="s">
        <v>93</v>
      </c>
      <c r="L224" s="226" t="s">
        <v>94</v>
      </c>
      <c r="M224" s="232">
        <v>0.43</v>
      </c>
      <c r="N224" s="230"/>
      <c r="O224" s="230">
        <v>44</v>
      </c>
      <c r="P224" s="233">
        <v>-130.11000000000001</v>
      </c>
    </row>
    <row r="225" spans="1:16" ht="19.5" customHeight="1">
      <c r="A225" s="226" t="s">
        <v>1136</v>
      </c>
      <c r="B225" s="229">
        <v>46049</v>
      </c>
      <c r="C225" s="226" t="s">
        <v>100</v>
      </c>
      <c r="D225" s="226" t="s">
        <v>101</v>
      </c>
      <c r="E225" s="226" t="s">
        <v>41</v>
      </c>
      <c r="F225" s="226" t="s">
        <v>83</v>
      </c>
      <c r="G225" s="226" t="s">
        <v>84</v>
      </c>
      <c r="H225" s="230">
        <v>1</v>
      </c>
      <c r="I225" s="231">
        <v>1750</v>
      </c>
      <c r="J225" s="229">
        <v>46048</v>
      </c>
      <c r="K225" s="226" t="s">
        <v>93</v>
      </c>
      <c r="L225" s="226" t="s">
        <v>94</v>
      </c>
      <c r="M225" s="232">
        <v>0</v>
      </c>
      <c r="N225" s="230"/>
      <c r="O225" s="230"/>
      <c r="P225" s="233">
        <v>780.42</v>
      </c>
    </row>
    <row r="226" spans="1:16" ht="19.5" customHeight="1">
      <c r="A226" s="226" t="s">
        <v>1136</v>
      </c>
      <c r="B226" s="229">
        <v>46049</v>
      </c>
      <c r="C226" s="226" t="s">
        <v>100</v>
      </c>
      <c r="D226" s="226" t="s">
        <v>102</v>
      </c>
      <c r="E226" s="226" t="s">
        <v>41</v>
      </c>
      <c r="F226" s="226" t="s">
        <v>83</v>
      </c>
      <c r="G226" s="226" t="s">
        <v>84</v>
      </c>
      <c r="H226" s="230">
        <v>1</v>
      </c>
      <c r="I226" s="231">
        <v>1750</v>
      </c>
      <c r="J226" s="229">
        <v>46048</v>
      </c>
      <c r="K226" s="226" t="s">
        <v>93</v>
      </c>
      <c r="L226" s="226" t="s">
        <v>94</v>
      </c>
      <c r="M226" s="232">
        <v>0</v>
      </c>
      <c r="N226" s="230"/>
      <c r="O226" s="230"/>
      <c r="P226" s="233">
        <v>0</v>
      </c>
    </row>
    <row r="227" spans="1:16" ht="19.5" customHeight="1">
      <c r="A227" s="226" t="s">
        <v>1136</v>
      </c>
      <c r="B227" s="229">
        <v>46049</v>
      </c>
      <c r="C227" s="226" t="s">
        <v>100</v>
      </c>
      <c r="D227" s="226" t="s">
        <v>103</v>
      </c>
      <c r="E227" s="226" t="s">
        <v>41</v>
      </c>
      <c r="F227" s="226" t="s">
        <v>83</v>
      </c>
      <c r="G227" s="226" t="s">
        <v>84</v>
      </c>
      <c r="H227" s="230">
        <v>1</v>
      </c>
      <c r="I227" s="231">
        <v>1750</v>
      </c>
      <c r="J227" s="229">
        <v>46048</v>
      </c>
      <c r="K227" s="226" t="s">
        <v>93</v>
      </c>
      <c r="L227" s="226" t="s">
        <v>94</v>
      </c>
      <c r="M227" s="232">
        <v>0</v>
      </c>
      <c r="N227" s="230"/>
      <c r="O227" s="230"/>
      <c r="P227" s="233">
        <v>969.58</v>
      </c>
    </row>
    <row r="228" spans="1:16" ht="19.5" customHeight="1">
      <c r="A228" s="226" t="s">
        <v>1136</v>
      </c>
      <c r="B228" s="229">
        <v>46049</v>
      </c>
      <c r="C228" s="226" t="s">
        <v>104</v>
      </c>
      <c r="D228" s="226" t="s">
        <v>105</v>
      </c>
      <c r="E228" s="226" t="s">
        <v>41</v>
      </c>
      <c r="F228" s="226" t="s">
        <v>83</v>
      </c>
      <c r="G228" s="226" t="s">
        <v>84</v>
      </c>
      <c r="H228" s="230">
        <v>1</v>
      </c>
      <c r="I228" s="231">
        <v>1750</v>
      </c>
      <c r="J228" s="229">
        <v>46048</v>
      </c>
      <c r="K228" s="226" t="s">
        <v>93</v>
      </c>
      <c r="L228" s="226" t="s">
        <v>94</v>
      </c>
      <c r="M228" s="232">
        <v>0.43</v>
      </c>
      <c r="N228" s="230"/>
      <c r="O228" s="230"/>
      <c r="P228" s="233">
        <v>-752.5</v>
      </c>
    </row>
    <row r="229" spans="1:16" ht="19.5" customHeight="1">
      <c r="A229" s="226" t="s">
        <v>1136</v>
      </c>
      <c r="B229" s="229">
        <v>46049</v>
      </c>
      <c r="C229" s="226" t="s">
        <v>81</v>
      </c>
      <c r="D229" s="226" t="s">
        <v>95</v>
      </c>
      <c r="E229" s="226" t="s">
        <v>41</v>
      </c>
      <c r="F229" s="226" t="s">
        <v>83</v>
      </c>
      <c r="G229" s="226" t="s">
        <v>84</v>
      </c>
      <c r="H229" s="230">
        <v>1</v>
      </c>
      <c r="I229" s="231">
        <v>1750</v>
      </c>
      <c r="J229" s="229">
        <v>46048</v>
      </c>
      <c r="K229" s="226" t="s">
        <v>93</v>
      </c>
      <c r="L229" s="226" t="s">
        <v>94</v>
      </c>
      <c r="M229" s="232">
        <v>0.43</v>
      </c>
      <c r="N229" s="230"/>
      <c r="O229" s="230"/>
      <c r="P229" s="233">
        <v>-15.11</v>
      </c>
    </row>
    <row r="230" spans="1:16" ht="19.5" customHeight="1">
      <c r="A230" s="226" t="s">
        <v>1137</v>
      </c>
      <c r="B230" s="229">
        <v>46049</v>
      </c>
      <c r="C230" s="226" t="s">
        <v>92</v>
      </c>
      <c r="D230" s="226" t="s">
        <v>24</v>
      </c>
      <c r="E230" s="226" t="s">
        <v>42</v>
      </c>
      <c r="F230" s="226" t="s">
        <v>89</v>
      </c>
      <c r="G230" s="226" t="s">
        <v>84</v>
      </c>
      <c r="H230" s="230">
        <v>1</v>
      </c>
      <c r="I230" s="231">
        <v>1750</v>
      </c>
      <c r="J230" s="229">
        <v>46044</v>
      </c>
      <c r="K230" s="226" t="s">
        <v>93</v>
      </c>
      <c r="L230" s="226" t="s">
        <v>94</v>
      </c>
      <c r="M230" s="232">
        <v>0.43</v>
      </c>
      <c r="N230" s="230"/>
      <c r="O230" s="230">
        <v>42</v>
      </c>
      <c r="P230" s="233">
        <v>-123.31</v>
      </c>
    </row>
    <row r="231" spans="1:16" ht="19.5" customHeight="1">
      <c r="A231" s="226" t="s">
        <v>1137</v>
      </c>
      <c r="B231" s="229">
        <v>46049</v>
      </c>
      <c r="C231" s="226" t="s">
        <v>100</v>
      </c>
      <c r="D231" s="226" t="s">
        <v>101</v>
      </c>
      <c r="E231" s="226" t="s">
        <v>42</v>
      </c>
      <c r="F231" s="226" t="s">
        <v>89</v>
      </c>
      <c r="G231" s="226" t="s">
        <v>84</v>
      </c>
      <c r="H231" s="230">
        <v>1</v>
      </c>
      <c r="I231" s="231">
        <v>1750</v>
      </c>
      <c r="J231" s="229">
        <v>46044</v>
      </c>
      <c r="K231" s="226" t="s">
        <v>93</v>
      </c>
      <c r="L231" s="226" t="s">
        <v>94</v>
      </c>
      <c r="M231" s="232">
        <v>0</v>
      </c>
      <c r="N231" s="230"/>
      <c r="O231" s="230"/>
      <c r="P231" s="233">
        <v>609.52</v>
      </c>
    </row>
    <row r="232" spans="1:16" ht="19.5" customHeight="1">
      <c r="A232" s="226" t="s">
        <v>1137</v>
      </c>
      <c r="B232" s="229">
        <v>46049</v>
      </c>
      <c r="C232" s="226" t="s">
        <v>100</v>
      </c>
      <c r="D232" s="226" t="s">
        <v>102</v>
      </c>
      <c r="E232" s="226" t="s">
        <v>42</v>
      </c>
      <c r="F232" s="226" t="s">
        <v>89</v>
      </c>
      <c r="G232" s="226" t="s">
        <v>84</v>
      </c>
      <c r="H232" s="230">
        <v>1</v>
      </c>
      <c r="I232" s="231">
        <v>1750</v>
      </c>
      <c r="J232" s="229">
        <v>46044</v>
      </c>
      <c r="K232" s="226" t="s">
        <v>93</v>
      </c>
      <c r="L232" s="226" t="s">
        <v>94</v>
      </c>
      <c r="M232" s="232">
        <v>0</v>
      </c>
      <c r="N232" s="230"/>
      <c r="O232" s="230"/>
      <c r="P232" s="233">
        <v>6.1</v>
      </c>
    </row>
    <row r="233" spans="1:16" ht="19.5" customHeight="1">
      <c r="A233" s="226" t="s">
        <v>1137</v>
      </c>
      <c r="B233" s="229">
        <v>46049</v>
      </c>
      <c r="C233" s="226" t="s">
        <v>100</v>
      </c>
      <c r="D233" s="226" t="s">
        <v>103</v>
      </c>
      <c r="E233" s="226" t="s">
        <v>42</v>
      </c>
      <c r="F233" s="226" t="s">
        <v>89</v>
      </c>
      <c r="G233" s="226" t="s">
        <v>84</v>
      </c>
      <c r="H233" s="230">
        <v>1</v>
      </c>
      <c r="I233" s="231">
        <v>1750</v>
      </c>
      <c r="J233" s="229">
        <v>46044</v>
      </c>
      <c r="K233" s="226" t="s">
        <v>93</v>
      </c>
      <c r="L233" s="226" t="s">
        <v>94</v>
      </c>
      <c r="M233" s="232">
        <v>0</v>
      </c>
      <c r="N233" s="230"/>
      <c r="O233" s="230"/>
      <c r="P233" s="233">
        <v>1134.3800000000001</v>
      </c>
    </row>
    <row r="234" spans="1:16" ht="19.5" customHeight="1">
      <c r="A234" s="226" t="s">
        <v>1137</v>
      </c>
      <c r="B234" s="229">
        <v>46049</v>
      </c>
      <c r="C234" s="226" t="s">
        <v>104</v>
      </c>
      <c r="D234" s="226" t="s">
        <v>105</v>
      </c>
      <c r="E234" s="226" t="s">
        <v>42</v>
      </c>
      <c r="F234" s="226" t="s">
        <v>89</v>
      </c>
      <c r="G234" s="226" t="s">
        <v>84</v>
      </c>
      <c r="H234" s="230">
        <v>1</v>
      </c>
      <c r="I234" s="231">
        <v>1750</v>
      </c>
      <c r="J234" s="229">
        <v>46044</v>
      </c>
      <c r="K234" s="226" t="s">
        <v>93</v>
      </c>
      <c r="L234" s="226" t="s">
        <v>94</v>
      </c>
      <c r="M234" s="232">
        <v>0.43</v>
      </c>
      <c r="N234" s="230"/>
      <c r="O234" s="230"/>
      <c r="P234" s="233">
        <v>-752.5</v>
      </c>
    </row>
    <row r="235" spans="1:16" ht="19.5" customHeight="1">
      <c r="A235" s="226" t="s">
        <v>1137</v>
      </c>
      <c r="B235" s="229">
        <v>46049</v>
      </c>
      <c r="C235" s="226" t="s">
        <v>81</v>
      </c>
      <c r="D235" s="226" t="s">
        <v>95</v>
      </c>
      <c r="E235" s="226" t="s">
        <v>42</v>
      </c>
      <c r="F235" s="226" t="s">
        <v>89</v>
      </c>
      <c r="G235" s="226" t="s">
        <v>84</v>
      </c>
      <c r="H235" s="230">
        <v>1</v>
      </c>
      <c r="I235" s="231">
        <v>1750</v>
      </c>
      <c r="J235" s="229">
        <v>46044</v>
      </c>
      <c r="K235" s="226" t="s">
        <v>93</v>
      </c>
      <c r="L235" s="226" t="s">
        <v>94</v>
      </c>
      <c r="M235" s="232">
        <v>0.43</v>
      </c>
      <c r="N235" s="230"/>
      <c r="O235" s="230"/>
      <c r="P235" s="233">
        <v>-10.36</v>
      </c>
    </row>
    <row r="236" spans="1:16" ht="19.5" customHeight="1">
      <c r="A236" s="226" t="s">
        <v>1138</v>
      </c>
      <c r="B236" s="229">
        <v>46049</v>
      </c>
      <c r="C236" s="226" t="s">
        <v>92</v>
      </c>
      <c r="D236" s="226" t="s">
        <v>24</v>
      </c>
      <c r="E236" s="226" t="s">
        <v>53</v>
      </c>
      <c r="F236" s="226" t="s">
        <v>120</v>
      </c>
      <c r="G236" s="226" t="s">
        <v>84</v>
      </c>
      <c r="H236" s="230">
        <v>1</v>
      </c>
      <c r="I236" s="231">
        <v>1812</v>
      </c>
      <c r="J236" s="229">
        <v>46045</v>
      </c>
      <c r="K236" s="226" t="s">
        <v>93</v>
      </c>
      <c r="L236" s="226" t="s">
        <v>94</v>
      </c>
      <c r="M236" s="232">
        <v>0.43</v>
      </c>
      <c r="N236" s="230"/>
      <c r="O236" s="230">
        <v>40</v>
      </c>
      <c r="P236" s="233">
        <v>-130.77000000000001</v>
      </c>
    </row>
    <row r="237" spans="1:16" ht="19.5" customHeight="1">
      <c r="A237" s="226" t="s">
        <v>1138</v>
      </c>
      <c r="B237" s="229">
        <v>46049</v>
      </c>
      <c r="C237" s="226" t="s">
        <v>100</v>
      </c>
      <c r="D237" s="226" t="s">
        <v>101</v>
      </c>
      <c r="E237" s="226" t="s">
        <v>53</v>
      </c>
      <c r="F237" s="226" t="s">
        <v>120</v>
      </c>
      <c r="G237" s="226" t="s">
        <v>84</v>
      </c>
      <c r="H237" s="230">
        <v>1</v>
      </c>
      <c r="I237" s="231">
        <v>1812</v>
      </c>
      <c r="J237" s="229">
        <v>46045</v>
      </c>
      <c r="K237" s="226" t="s">
        <v>93</v>
      </c>
      <c r="L237" s="226" t="s">
        <v>94</v>
      </c>
      <c r="M237" s="232">
        <v>0</v>
      </c>
      <c r="N237" s="230"/>
      <c r="O237" s="230"/>
      <c r="P237" s="233">
        <v>692.97</v>
      </c>
    </row>
    <row r="238" spans="1:16" ht="19.5" customHeight="1">
      <c r="A238" s="226" t="s">
        <v>1138</v>
      </c>
      <c r="B238" s="229">
        <v>46049</v>
      </c>
      <c r="C238" s="226" t="s">
        <v>100</v>
      </c>
      <c r="D238" s="226" t="s">
        <v>102</v>
      </c>
      <c r="E238" s="226" t="s">
        <v>53</v>
      </c>
      <c r="F238" s="226" t="s">
        <v>120</v>
      </c>
      <c r="G238" s="226" t="s">
        <v>84</v>
      </c>
      <c r="H238" s="230">
        <v>1</v>
      </c>
      <c r="I238" s="231">
        <v>1812</v>
      </c>
      <c r="J238" s="229">
        <v>46045</v>
      </c>
      <c r="K238" s="226" t="s">
        <v>93</v>
      </c>
      <c r="L238" s="226" t="s">
        <v>94</v>
      </c>
      <c r="M238" s="232">
        <v>0</v>
      </c>
      <c r="N238" s="230"/>
      <c r="O238" s="230"/>
      <c r="P238" s="233">
        <v>6.93</v>
      </c>
    </row>
    <row r="239" spans="1:16" ht="19.5" customHeight="1">
      <c r="A239" s="226" t="s">
        <v>1138</v>
      </c>
      <c r="B239" s="229">
        <v>46049</v>
      </c>
      <c r="C239" s="226" t="s">
        <v>100</v>
      </c>
      <c r="D239" s="226" t="s">
        <v>103</v>
      </c>
      <c r="E239" s="226" t="s">
        <v>53</v>
      </c>
      <c r="F239" s="226" t="s">
        <v>120</v>
      </c>
      <c r="G239" s="226" t="s">
        <v>84</v>
      </c>
      <c r="H239" s="230">
        <v>1</v>
      </c>
      <c r="I239" s="231">
        <v>1812</v>
      </c>
      <c r="J239" s="229">
        <v>46045</v>
      </c>
      <c r="K239" s="226" t="s">
        <v>93</v>
      </c>
      <c r="L239" s="226" t="s">
        <v>94</v>
      </c>
      <c r="M239" s="232">
        <v>0</v>
      </c>
      <c r="N239" s="230"/>
      <c r="O239" s="230"/>
      <c r="P239" s="233">
        <v>1112.0999999999999</v>
      </c>
    </row>
    <row r="240" spans="1:16" ht="19.5" customHeight="1">
      <c r="A240" s="226" t="s">
        <v>1138</v>
      </c>
      <c r="B240" s="229">
        <v>46049</v>
      </c>
      <c r="C240" s="226" t="s">
        <v>104</v>
      </c>
      <c r="D240" s="226" t="s">
        <v>105</v>
      </c>
      <c r="E240" s="226" t="s">
        <v>53</v>
      </c>
      <c r="F240" s="226" t="s">
        <v>120</v>
      </c>
      <c r="G240" s="226" t="s">
        <v>84</v>
      </c>
      <c r="H240" s="230">
        <v>1</v>
      </c>
      <c r="I240" s="231">
        <v>1812</v>
      </c>
      <c r="J240" s="229">
        <v>46045</v>
      </c>
      <c r="K240" s="226" t="s">
        <v>93</v>
      </c>
      <c r="L240" s="226" t="s">
        <v>94</v>
      </c>
      <c r="M240" s="232">
        <v>0.43</v>
      </c>
      <c r="N240" s="230"/>
      <c r="O240" s="230"/>
      <c r="P240" s="233">
        <v>-779.16</v>
      </c>
    </row>
    <row r="241" spans="1:16" ht="19.5" customHeight="1">
      <c r="A241" s="226" t="s">
        <v>1138</v>
      </c>
      <c r="B241" s="229">
        <v>46049</v>
      </c>
      <c r="C241" s="226" t="s">
        <v>81</v>
      </c>
      <c r="D241" s="226" t="s">
        <v>95</v>
      </c>
      <c r="E241" s="226" t="s">
        <v>53</v>
      </c>
      <c r="F241" s="226" t="s">
        <v>120</v>
      </c>
      <c r="G241" s="226" t="s">
        <v>84</v>
      </c>
      <c r="H241" s="230">
        <v>1</v>
      </c>
      <c r="I241" s="231">
        <v>1812</v>
      </c>
      <c r="J241" s="229">
        <v>46045</v>
      </c>
      <c r="K241" s="226" t="s">
        <v>93</v>
      </c>
      <c r="L241" s="226" t="s">
        <v>94</v>
      </c>
      <c r="M241" s="232">
        <v>0.43</v>
      </c>
      <c r="N241" s="230"/>
      <c r="O241" s="230"/>
      <c r="P241" s="233">
        <v>-9.43</v>
      </c>
    </row>
    <row r="242" spans="1:16" ht="19.5" customHeight="1">
      <c r="A242" s="226" t="s">
        <v>1139</v>
      </c>
      <c r="B242" s="229">
        <v>46049</v>
      </c>
      <c r="C242" s="226" t="s">
        <v>92</v>
      </c>
      <c r="D242" s="226" t="s">
        <v>24</v>
      </c>
      <c r="E242" s="226" t="s">
        <v>43</v>
      </c>
      <c r="F242" s="226" t="s">
        <v>125</v>
      </c>
      <c r="G242" s="226" t="s">
        <v>84</v>
      </c>
      <c r="H242" s="230">
        <v>1</v>
      </c>
      <c r="I242" s="231">
        <v>1750</v>
      </c>
      <c r="J242" s="229">
        <v>46047</v>
      </c>
      <c r="K242" s="226" t="s">
        <v>93</v>
      </c>
      <c r="L242" s="226" t="s">
        <v>94</v>
      </c>
      <c r="M242" s="232">
        <v>0.43</v>
      </c>
      <c r="N242" s="230"/>
      <c r="O242" s="230">
        <v>41</v>
      </c>
      <c r="P242" s="233">
        <v>-119.28</v>
      </c>
    </row>
    <row r="243" spans="1:16" ht="19.5" customHeight="1">
      <c r="A243" s="226" t="s">
        <v>1139</v>
      </c>
      <c r="B243" s="229">
        <v>46049</v>
      </c>
      <c r="C243" s="226" t="s">
        <v>100</v>
      </c>
      <c r="D243" s="226" t="s">
        <v>101</v>
      </c>
      <c r="E243" s="226" t="s">
        <v>43</v>
      </c>
      <c r="F243" s="226" t="s">
        <v>125</v>
      </c>
      <c r="G243" s="226" t="s">
        <v>84</v>
      </c>
      <c r="H243" s="230">
        <v>1</v>
      </c>
      <c r="I243" s="231">
        <v>1750</v>
      </c>
      <c r="J243" s="229">
        <v>46047</v>
      </c>
      <c r="K243" s="226" t="s">
        <v>93</v>
      </c>
      <c r="L243" s="226" t="s">
        <v>94</v>
      </c>
      <c r="M243" s="232">
        <v>0</v>
      </c>
      <c r="N243" s="230"/>
      <c r="O243" s="230"/>
      <c r="P243" s="233">
        <v>609.52</v>
      </c>
    </row>
    <row r="244" spans="1:16" ht="19.5" customHeight="1">
      <c r="A244" s="226" t="s">
        <v>1139</v>
      </c>
      <c r="B244" s="229">
        <v>46049</v>
      </c>
      <c r="C244" s="226" t="s">
        <v>100</v>
      </c>
      <c r="D244" s="226" t="s">
        <v>102</v>
      </c>
      <c r="E244" s="226" t="s">
        <v>43</v>
      </c>
      <c r="F244" s="226" t="s">
        <v>125</v>
      </c>
      <c r="G244" s="226" t="s">
        <v>84</v>
      </c>
      <c r="H244" s="230">
        <v>1</v>
      </c>
      <c r="I244" s="231">
        <v>1750</v>
      </c>
      <c r="J244" s="229">
        <v>46047</v>
      </c>
      <c r="K244" s="226" t="s">
        <v>93</v>
      </c>
      <c r="L244" s="226" t="s">
        <v>94</v>
      </c>
      <c r="M244" s="232">
        <v>0</v>
      </c>
      <c r="N244" s="230"/>
      <c r="O244" s="230"/>
      <c r="P244" s="233">
        <v>6.1</v>
      </c>
    </row>
    <row r="245" spans="1:16" ht="19.5" customHeight="1">
      <c r="A245" s="226" t="s">
        <v>1139</v>
      </c>
      <c r="B245" s="229">
        <v>46049</v>
      </c>
      <c r="C245" s="226" t="s">
        <v>100</v>
      </c>
      <c r="D245" s="226" t="s">
        <v>103</v>
      </c>
      <c r="E245" s="226" t="s">
        <v>43</v>
      </c>
      <c r="F245" s="226" t="s">
        <v>125</v>
      </c>
      <c r="G245" s="226" t="s">
        <v>84</v>
      </c>
      <c r="H245" s="230">
        <v>1</v>
      </c>
      <c r="I245" s="231">
        <v>1750</v>
      </c>
      <c r="J245" s="229">
        <v>46047</v>
      </c>
      <c r="K245" s="226" t="s">
        <v>93</v>
      </c>
      <c r="L245" s="226" t="s">
        <v>94</v>
      </c>
      <c r="M245" s="232">
        <v>0</v>
      </c>
      <c r="N245" s="230"/>
      <c r="O245" s="230"/>
      <c r="P245" s="233">
        <v>1134.3800000000001</v>
      </c>
    </row>
    <row r="246" spans="1:16" ht="19.5" customHeight="1">
      <c r="A246" s="226" t="s">
        <v>1139</v>
      </c>
      <c r="B246" s="229">
        <v>46049</v>
      </c>
      <c r="C246" s="226" t="s">
        <v>104</v>
      </c>
      <c r="D246" s="226" t="s">
        <v>105</v>
      </c>
      <c r="E246" s="226" t="s">
        <v>43</v>
      </c>
      <c r="F246" s="226" t="s">
        <v>125</v>
      </c>
      <c r="G246" s="226" t="s">
        <v>84</v>
      </c>
      <c r="H246" s="230">
        <v>1</v>
      </c>
      <c r="I246" s="231">
        <v>1750</v>
      </c>
      <c r="J246" s="229">
        <v>46047</v>
      </c>
      <c r="K246" s="226" t="s">
        <v>93</v>
      </c>
      <c r="L246" s="226" t="s">
        <v>94</v>
      </c>
      <c r="M246" s="232">
        <v>0.43</v>
      </c>
      <c r="N246" s="230"/>
      <c r="O246" s="230"/>
      <c r="P246" s="233">
        <v>-752.5</v>
      </c>
    </row>
    <row r="247" spans="1:16" ht="19.5" customHeight="1">
      <c r="A247" s="226" t="s">
        <v>1139</v>
      </c>
      <c r="B247" s="229">
        <v>46049</v>
      </c>
      <c r="C247" s="226" t="s">
        <v>81</v>
      </c>
      <c r="D247" s="226" t="s">
        <v>95</v>
      </c>
      <c r="E247" s="226" t="s">
        <v>43</v>
      </c>
      <c r="F247" s="226" t="s">
        <v>125</v>
      </c>
      <c r="G247" s="226" t="s">
        <v>84</v>
      </c>
      <c r="H247" s="230">
        <v>1</v>
      </c>
      <c r="I247" s="231">
        <v>1750</v>
      </c>
      <c r="J247" s="229">
        <v>46047</v>
      </c>
      <c r="K247" s="226" t="s">
        <v>93</v>
      </c>
      <c r="L247" s="226" t="s">
        <v>94</v>
      </c>
      <c r="M247" s="232">
        <v>0.43</v>
      </c>
      <c r="N247" s="230"/>
      <c r="O247" s="230"/>
      <c r="P247" s="233">
        <v>-7.89</v>
      </c>
    </row>
    <row r="248" spans="1:16" ht="19.5" customHeight="1">
      <c r="A248" s="226" t="s">
        <v>1140</v>
      </c>
      <c r="B248" s="229">
        <v>46049</v>
      </c>
      <c r="C248" s="226" t="s">
        <v>92</v>
      </c>
      <c r="D248" s="226" t="s">
        <v>24</v>
      </c>
      <c r="E248" s="226" t="s">
        <v>52</v>
      </c>
      <c r="F248" s="226" t="s">
        <v>90</v>
      </c>
      <c r="G248" s="226" t="s">
        <v>84</v>
      </c>
      <c r="H248" s="230">
        <v>1</v>
      </c>
      <c r="I248" s="231">
        <v>1800</v>
      </c>
      <c r="J248" s="229">
        <v>46046</v>
      </c>
      <c r="K248" s="226" t="s">
        <v>93</v>
      </c>
      <c r="L248" s="226" t="s">
        <v>94</v>
      </c>
      <c r="M248" s="232">
        <v>0.43</v>
      </c>
      <c r="N248" s="230"/>
      <c r="O248" s="230">
        <v>40</v>
      </c>
      <c r="P248" s="233">
        <v>-131.88</v>
      </c>
    </row>
    <row r="249" spans="1:16" ht="19.5" customHeight="1">
      <c r="A249" s="226" t="s">
        <v>1140</v>
      </c>
      <c r="B249" s="229">
        <v>46049</v>
      </c>
      <c r="C249" s="226" t="s">
        <v>100</v>
      </c>
      <c r="D249" s="226" t="s">
        <v>101</v>
      </c>
      <c r="E249" s="226" t="s">
        <v>52</v>
      </c>
      <c r="F249" s="226" t="s">
        <v>90</v>
      </c>
      <c r="G249" s="226" t="s">
        <v>84</v>
      </c>
      <c r="H249" s="230">
        <v>1</v>
      </c>
      <c r="I249" s="231">
        <v>1800</v>
      </c>
      <c r="J249" s="229">
        <v>46046</v>
      </c>
      <c r="K249" s="226" t="s">
        <v>93</v>
      </c>
      <c r="L249" s="226" t="s">
        <v>94</v>
      </c>
      <c r="M249" s="232">
        <v>0</v>
      </c>
      <c r="N249" s="230"/>
      <c r="O249" s="230"/>
      <c r="P249" s="233">
        <v>638.1</v>
      </c>
    </row>
    <row r="250" spans="1:16" ht="19.5" customHeight="1">
      <c r="A250" s="226" t="s">
        <v>1140</v>
      </c>
      <c r="B250" s="229">
        <v>46049</v>
      </c>
      <c r="C250" s="226" t="s">
        <v>100</v>
      </c>
      <c r="D250" s="226" t="s">
        <v>102</v>
      </c>
      <c r="E250" s="226" t="s">
        <v>52</v>
      </c>
      <c r="F250" s="226" t="s">
        <v>90</v>
      </c>
      <c r="G250" s="226" t="s">
        <v>84</v>
      </c>
      <c r="H250" s="230">
        <v>1</v>
      </c>
      <c r="I250" s="231">
        <v>1800</v>
      </c>
      <c r="J250" s="229">
        <v>46046</v>
      </c>
      <c r="K250" s="226" t="s">
        <v>93</v>
      </c>
      <c r="L250" s="226" t="s">
        <v>94</v>
      </c>
      <c r="M250" s="232">
        <v>0</v>
      </c>
      <c r="N250" s="230"/>
      <c r="O250" s="230"/>
      <c r="P250" s="233">
        <v>6.38</v>
      </c>
    </row>
    <row r="251" spans="1:16" ht="19.5" customHeight="1">
      <c r="A251" s="226" t="s">
        <v>1140</v>
      </c>
      <c r="B251" s="229">
        <v>46049</v>
      </c>
      <c r="C251" s="226" t="s">
        <v>100</v>
      </c>
      <c r="D251" s="226" t="s">
        <v>103</v>
      </c>
      <c r="E251" s="226" t="s">
        <v>52</v>
      </c>
      <c r="F251" s="226" t="s">
        <v>90</v>
      </c>
      <c r="G251" s="226" t="s">
        <v>84</v>
      </c>
      <c r="H251" s="230">
        <v>1</v>
      </c>
      <c r="I251" s="231">
        <v>1800</v>
      </c>
      <c r="J251" s="229">
        <v>46046</v>
      </c>
      <c r="K251" s="226" t="s">
        <v>93</v>
      </c>
      <c r="L251" s="226" t="s">
        <v>94</v>
      </c>
      <c r="M251" s="232">
        <v>0</v>
      </c>
      <c r="N251" s="230"/>
      <c r="O251" s="230"/>
      <c r="P251" s="233">
        <v>1155.52</v>
      </c>
    </row>
    <row r="252" spans="1:16" ht="19.5" customHeight="1">
      <c r="A252" s="226" t="s">
        <v>1140</v>
      </c>
      <c r="B252" s="229">
        <v>46049</v>
      </c>
      <c r="C252" s="226" t="s">
        <v>104</v>
      </c>
      <c r="D252" s="226" t="s">
        <v>105</v>
      </c>
      <c r="E252" s="226" t="s">
        <v>52</v>
      </c>
      <c r="F252" s="226" t="s">
        <v>90</v>
      </c>
      <c r="G252" s="226" t="s">
        <v>84</v>
      </c>
      <c r="H252" s="230">
        <v>1</v>
      </c>
      <c r="I252" s="231">
        <v>1800</v>
      </c>
      <c r="J252" s="229">
        <v>46046</v>
      </c>
      <c r="K252" s="226" t="s">
        <v>93</v>
      </c>
      <c r="L252" s="226" t="s">
        <v>94</v>
      </c>
      <c r="M252" s="232">
        <v>0.43</v>
      </c>
      <c r="N252" s="230"/>
      <c r="O252" s="230"/>
      <c r="P252" s="233">
        <v>-774</v>
      </c>
    </row>
    <row r="253" spans="1:16" ht="19.5" customHeight="1">
      <c r="A253" s="226" t="s">
        <v>1140</v>
      </c>
      <c r="B253" s="229">
        <v>46049</v>
      </c>
      <c r="C253" s="226" t="s">
        <v>81</v>
      </c>
      <c r="D253" s="226" t="s">
        <v>95</v>
      </c>
      <c r="E253" s="226" t="s">
        <v>52</v>
      </c>
      <c r="F253" s="226" t="s">
        <v>90</v>
      </c>
      <c r="G253" s="226" t="s">
        <v>84</v>
      </c>
      <c r="H253" s="230">
        <v>1</v>
      </c>
      <c r="I253" s="231">
        <v>1800</v>
      </c>
      <c r="J253" s="229">
        <v>46046</v>
      </c>
      <c r="K253" s="226" t="s">
        <v>93</v>
      </c>
      <c r="L253" s="226" t="s">
        <v>94</v>
      </c>
      <c r="M253" s="232">
        <v>0.43</v>
      </c>
      <c r="N253" s="230"/>
      <c r="O253" s="230"/>
      <c r="P253" s="233">
        <v>-12.56</v>
      </c>
    </row>
    <row r="254" spans="1:16" ht="19.5" customHeight="1">
      <c r="A254" s="226" t="s">
        <v>1137</v>
      </c>
      <c r="B254" s="229">
        <v>46049</v>
      </c>
      <c r="C254" s="226" t="s">
        <v>81</v>
      </c>
      <c r="D254" s="226" t="s">
        <v>82</v>
      </c>
      <c r="E254" s="226" t="s">
        <v>42</v>
      </c>
      <c r="F254" s="226" t="s">
        <v>89</v>
      </c>
      <c r="G254" s="226" t="s">
        <v>84</v>
      </c>
      <c r="H254" s="230">
        <v>1</v>
      </c>
      <c r="I254" s="231">
        <v>0</v>
      </c>
      <c r="J254" s="229">
        <v>46044</v>
      </c>
      <c r="K254" s="226" t="s">
        <v>85</v>
      </c>
      <c r="L254" s="226" t="s">
        <v>85</v>
      </c>
      <c r="M254" s="232">
        <v>0</v>
      </c>
      <c r="N254" s="230"/>
      <c r="O254" s="230"/>
      <c r="P254" s="233">
        <v>-11.58</v>
      </c>
    </row>
    <row r="255" spans="1:16" ht="19.5" customHeight="1">
      <c r="A255" s="226" t="s">
        <v>1140</v>
      </c>
      <c r="B255" s="229">
        <v>46049</v>
      </c>
      <c r="C255" s="226" t="s">
        <v>81</v>
      </c>
      <c r="D255" s="226" t="s">
        <v>82</v>
      </c>
      <c r="E255" s="226" t="s">
        <v>52</v>
      </c>
      <c r="F255" s="226" t="s">
        <v>90</v>
      </c>
      <c r="G255" s="226" t="s">
        <v>84</v>
      </c>
      <c r="H255" s="230">
        <v>1</v>
      </c>
      <c r="I255" s="231">
        <v>0</v>
      </c>
      <c r="J255" s="229">
        <v>46046</v>
      </c>
      <c r="K255" s="226" t="s">
        <v>85</v>
      </c>
      <c r="L255" s="226" t="s">
        <v>85</v>
      </c>
      <c r="M255" s="232">
        <v>0</v>
      </c>
      <c r="N255" s="230"/>
      <c r="O255" s="230"/>
      <c r="P255" s="233">
        <v>-12.12</v>
      </c>
    </row>
    <row r="256" spans="1:16" ht="19.5" customHeight="1">
      <c r="A256" s="226" t="s">
        <v>1141</v>
      </c>
      <c r="B256" s="229">
        <v>46049</v>
      </c>
      <c r="C256" s="226" t="s">
        <v>92</v>
      </c>
      <c r="D256" s="226" t="s">
        <v>24</v>
      </c>
      <c r="E256" s="226" t="s">
        <v>52</v>
      </c>
      <c r="F256" s="226" t="s">
        <v>90</v>
      </c>
      <c r="G256" s="226" t="s">
        <v>84</v>
      </c>
      <c r="H256" s="230">
        <v>1</v>
      </c>
      <c r="I256" s="231">
        <v>0</v>
      </c>
      <c r="J256" s="229">
        <v>46044</v>
      </c>
      <c r="K256" s="226" t="s">
        <v>93</v>
      </c>
      <c r="L256" s="226" t="s">
        <v>94</v>
      </c>
      <c r="M256" s="232">
        <v>0</v>
      </c>
      <c r="N256" s="230"/>
      <c r="O256" s="230">
        <v>42</v>
      </c>
      <c r="P256" s="233">
        <v>-141.63999999999999</v>
      </c>
    </row>
    <row r="257" spans="1:16" ht="19.5" customHeight="1">
      <c r="A257" s="226" t="s">
        <v>1142</v>
      </c>
      <c r="B257" s="229">
        <v>46049</v>
      </c>
      <c r="C257" s="226" t="s">
        <v>92</v>
      </c>
      <c r="D257" s="226" t="s">
        <v>24</v>
      </c>
      <c r="E257" s="226" t="s">
        <v>53</v>
      </c>
      <c r="F257" s="226" t="s">
        <v>120</v>
      </c>
      <c r="G257" s="226" t="s">
        <v>84</v>
      </c>
      <c r="H257" s="230">
        <v>1</v>
      </c>
      <c r="I257" s="231">
        <v>1812</v>
      </c>
      <c r="J257" s="229">
        <v>46045</v>
      </c>
      <c r="K257" s="226" t="s">
        <v>93</v>
      </c>
      <c r="L257" s="226" t="s">
        <v>94</v>
      </c>
      <c r="M257" s="232">
        <v>0.43</v>
      </c>
      <c r="N257" s="230"/>
      <c r="O257" s="230">
        <v>40</v>
      </c>
      <c r="P257" s="233">
        <v>-130.77000000000001</v>
      </c>
    </row>
    <row r="258" spans="1:16" ht="19.5" customHeight="1">
      <c r="A258" s="226" t="s">
        <v>1142</v>
      </c>
      <c r="B258" s="229">
        <v>46049</v>
      </c>
      <c r="C258" s="226" t="s">
        <v>100</v>
      </c>
      <c r="D258" s="226" t="s">
        <v>101</v>
      </c>
      <c r="E258" s="226" t="s">
        <v>53</v>
      </c>
      <c r="F258" s="226" t="s">
        <v>120</v>
      </c>
      <c r="G258" s="226" t="s">
        <v>84</v>
      </c>
      <c r="H258" s="230">
        <v>1</v>
      </c>
      <c r="I258" s="231">
        <v>1812</v>
      </c>
      <c r="J258" s="229">
        <v>46045</v>
      </c>
      <c r="K258" s="226" t="s">
        <v>93</v>
      </c>
      <c r="L258" s="226" t="s">
        <v>94</v>
      </c>
      <c r="M258" s="232">
        <v>0</v>
      </c>
      <c r="N258" s="230"/>
      <c r="O258" s="230"/>
      <c r="P258" s="233">
        <v>631.42999999999995</v>
      </c>
    </row>
    <row r="259" spans="1:16" ht="19.5" customHeight="1">
      <c r="A259" s="226" t="s">
        <v>1142</v>
      </c>
      <c r="B259" s="229">
        <v>46049</v>
      </c>
      <c r="C259" s="226" t="s">
        <v>100</v>
      </c>
      <c r="D259" s="226" t="s">
        <v>102</v>
      </c>
      <c r="E259" s="226" t="s">
        <v>53</v>
      </c>
      <c r="F259" s="226" t="s">
        <v>120</v>
      </c>
      <c r="G259" s="226" t="s">
        <v>84</v>
      </c>
      <c r="H259" s="230">
        <v>1</v>
      </c>
      <c r="I259" s="231">
        <v>1812</v>
      </c>
      <c r="J259" s="229">
        <v>46045</v>
      </c>
      <c r="K259" s="226" t="s">
        <v>93</v>
      </c>
      <c r="L259" s="226" t="s">
        <v>94</v>
      </c>
      <c r="M259" s="232">
        <v>0</v>
      </c>
      <c r="N259" s="230"/>
      <c r="O259" s="230"/>
      <c r="P259" s="233">
        <v>6.31</v>
      </c>
    </row>
    <row r="260" spans="1:16" ht="19.5" customHeight="1">
      <c r="A260" s="226" t="s">
        <v>1142</v>
      </c>
      <c r="B260" s="229">
        <v>46049</v>
      </c>
      <c r="C260" s="226" t="s">
        <v>100</v>
      </c>
      <c r="D260" s="226" t="s">
        <v>103</v>
      </c>
      <c r="E260" s="226" t="s">
        <v>53</v>
      </c>
      <c r="F260" s="226" t="s">
        <v>120</v>
      </c>
      <c r="G260" s="226" t="s">
        <v>84</v>
      </c>
      <c r="H260" s="230">
        <v>1</v>
      </c>
      <c r="I260" s="231">
        <v>1812</v>
      </c>
      <c r="J260" s="229">
        <v>46045</v>
      </c>
      <c r="K260" s="226" t="s">
        <v>93</v>
      </c>
      <c r="L260" s="226" t="s">
        <v>94</v>
      </c>
      <c r="M260" s="232">
        <v>0</v>
      </c>
      <c r="N260" s="230"/>
      <c r="O260" s="230"/>
      <c r="P260" s="233">
        <v>1174.26</v>
      </c>
    </row>
    <row r="261" spans="1:16" ht="19.5" customHeight="1">
      <c r="A261" s="226" t="s">
        <v>1142</v>
      </c>
      <c r="B261" s="229">
        <v>46049</v>
      </c>
      <c r="C261" s="226" t="s">
        <v>104</v>
      </c>
      <c r="D261" s="226" t="s">
        <v>105</v>
      </c>
      <c r="E261" s="226" t="s">
        <v>53</v>
      </c>
      <c r="F261" s="226" t="s">
        <v>120</v>
      </c>
      <c r="G261" s="226" t="s">
        <v>84</v>
      </c>
      <c r="H261" s="230">
        <v>1</v>
      </c>
      <c r="I261" s="231">
        <v>1812</v>
      </c>
      <c r="J261" s="229">
        <v>46045</v>
      </c>
      <c r="K261" s="226" t="s">
        <v>93</v>
      </c>
      <c r="L261" s="226" t="s">
        <v>94</v>
      </c>
      <c r="M261" s="232">
        <v>0.43</v>
      </c>
      <c r="N261" s="230"/>
      <c r="O261" s="230"/>
      <c r="P261" s="233">
        <v>-779.16</v>
      </c>
    </row>
    <row r="262" spans="1:16" ht="19.5" customHeight="1">
      <c r="A262" s="226" t="s">
        <v>1143</v>
      </c>
      <c r="B262" s="229">
        <v>46049</v>
      </c>
      <c r="C262" s="226" t="s">
        <v>92</v>
      </c>
      <c r="D262" s="226" t="s">
        <v>24</v>
      </c>
      <c r="E262" s="226" t="s">
        <v>43</v>
      </c>
      <c r="F262" s="226" t="s">
        <v>125</v>
      </c>
      <c r="G262" s="226" t="s">
        <v>84</v>
      </c>
      <c r="H262" s="230">
        <v>1</v>
      </c>
      <c r="I262" s="231">
        <v>1750</v>
      </c>
      <c r="J262" s="229">
        <v>46047</v>
      </c>
      <c r="K262" s="226" t="s">
        <v>93</v>
      </c>
      <c r="L262" s="226" t="s">
        <v>94</v>
      </c>
      <c r="M262" s="232">
        <v>0.43</v>
      </c>
      <c r="N262" s="230"/>
      <c r="O262" s="230">
        <v>41</v>
      </c>
      <c r="P262" s="233">
        <v>-119.28</v>
      </c>
    </row>
    <row r="263" spans="1:16" ht="19.5" customHeight="1">
      <c r="A263" s="226" t="s">
        <v>1143</v>
      </c>
      <c r="B263" s="229">
        <v>46049</v>
      </c>
      <c r="C263" s="226" t="s">
        <v>100</v>
      </c>
      <c r="D263" s="226" t="s">
        <v>101</v>
      </c>
      <c r="E263" s="226" t="s">
        <v>43</v>
      </c>
      <c r="F263" s="226" t="s">
        <v>125</v>
      </c>
      <c r="G263" s="226" t="s">
        <v>84</v>
      </c>
      <c r="H263" s="230">
        <v>1</v>
      </c>
      <c r="I263" s="231">
        <v>1750</v>
      </c>
      <c r="J263" s="229">
        <v>46047</v>
      </c>
      <c r="K263" s="226" t="s">
        <v>93</v>
      </c>
      <c r="L263" s="226" t="s">
        <v>94</v>
      </c>
      <c r="M263" s="232">
        <v>0</v>
      </c>
      <c r="N263" s="230"/>
      <c r="O263" s="230"/>
      <c r="P263" s="233">
        <v>718.1</v>
      </c>
    </row>
    <row r="264" spans="1:16" ht="19.5" customHeight="1">
      <c r="A264" s="226" t="s">
        <v>1143</v>
      </c>
      <c r="B264" s="229">
        <v>46049</v>
      </c>
      <c r="C264" s="226" t="s">
        <v>100</v>
      </c>
      <c r="D264" s="226" t="s">
        <v>102</v>
      </c>
      <c r="E264" s="226" t="s">
        <v>43</v>
      </c>
      <c r="F264" s="226" t="s">
        <v>125</v>
      </c>
      <c r="G264" s="226" t="s">
        <v>84</v>
      </c>
      <c r="H264" s="230">
        <v>1</v>
      </c>
      <c r="I264" s="231">
        <v>1750</v>
      </c>
      <c r="J264" s="229">
        <v>46047</v>
      </c>
      <c r="K264" s="226" t="s">
        <v>93</v>
      </c>
      <c r="L264" s="226" t="s">
        <v>94</v>
      </c>
      <c r="M264" s="232">
        <v>0</v>
      </c>
      <c r="N264" s="230"/>
      <c r="O264" s="230"/>
      <c r="P264" s="233">
        <v>0</v>
      </c>
    </row>
    <row r="265" spans="1:16" ht="19.5" customHeight="1">
      <c r="A265" s="226" t="s">
        <v>1143</v>
      </c>
      <c r="B265" s="229">
        <v>46049</v>
      </c>
      <c r="C265" s="226" t="s">
        <v>100</v>
      </c>
      <c r="D265" s="226" t="s">
        <v>103</v>
      </c>
      <c r="E265" s="226" t="s">
        <v>43</v>
      </c>
      <c r="F265" s="226" t="s">
        <v>125</v>
      </c>
      <c r="G265" s="226" t="s">
        <v>84</v>
      </c>
      <c r="H265" s="230">
        <v>1</v>
      </c>
      <c r="I265" s="231">
        <v>1750</v>
      </c>
      <c r="J265" s="229">
        <v>46047</v>
      </c>
      <c r="K265" s="226" t="s">
        <v>93</v>
      </c>
      <c r="L265" s="226" t="s">
        <v>94</v>
      </c>
      <c r="M265" s="232">
        <v>0</v>
      </c>
      <c r="N265" s="230"/>
      <c r="O265" s="230"/>
      <c r="P265" s="233">
        <v>1031.9000000000001</v>
      </c>
    </row>
    <row r="266" spans="1:16" ht="19.5" customHeight="1">
      <c r="A266" s="226" t="s">
        <v>1143</v>
      </c>
      <c r="B266" s="229">
        <v>46049</v>
      </c>
      <c r="C266" s="226" t="s">
        <v>104</v>
      </c>
      <c r="D266" s="226" t="s">
        <v>105</v>
      </c>
      <c r="E266" s="226" t="s">
        <v>43</v>
      </c>
      <c r="F266" s="226" t="s">
        <v>125</v>
      </c>
      <c r="G266" s="226" t="s">
        <v>84</v>
      </c>
      <c r="H266" s="230">
        <v>1</v>
      </c>
      <c r="I266" s="231">
        <v>1750</v>
      </c>
      <c r="J266" s="229">
        <v>46047</v>
      </c>
      <c r="K266" s="226" t="s">
        <v>93</v>
      </c>
      <c r="L266" s="226" t="s">
        <v>94</v>
      </c>
      <c r="M266" s="232">
        <v>0.43</v>
      </c>
      <c r="N266" s="230"/>
      <c r="O266" s="230"/>
      <c r="P266" s="233">
        <v>-752.5</v>
      </c>
    </row>
    <row r="267" spans="1:16" ht="19.5" customHeight="1">
      <c r="A267" s="226" t="s">
        <v>1143</v>
      </c>
      <c r="B267" s="229">
        <v>46049</v>
      </c>
      <c r="C267" s="226" t="s">
        <v>81</v>
      </c>
      <c r="D267" s="226" t="s">
        <v>95</v>
      </c>
      <c r="E267" s="226" t="s">
        <v>43</v>
      </c>
      <c r="F267" s="226" t="s">
        <v>125</v>
      </c>
      <c r="G267" s="226" t="s">
        <v>84</v>
      </c>
      <c r="H267" s="230">
        <v>1</v>
      </c>
      <c r="I267" s="231">
        <v>1750</v>
      </c>
      <c r="J267" s="229">
        <v>46047</v>
      </c>
      <c r="K267" s="226" t="s">
        <v>93</v>
      </c>
      <c r="L267" s="226" t="s">
        <v>94</v>
      </c>
      <c r="M267" s="232">
        <v>0.43</v>
      </c>
      <c r="N267" s="230"/>
      <c r="O267" s="230"/>
      <c r="P267" s="233">
        <v>-25</v>
      </c>
    </row>
    <row r="268" spans="1:16" ht="19.5" customHeight="1">
      <c r="A268" s="226" t="s">
        <v>1128</v>
      </c>
      <c r="B268" s="229">
        <v>46049</v>
      </c>
      <c r="C268" s="226" t="s">
        <v>81</v>
      </c>
      <c r="D268" s="226" t="s">
        <v>82</v>
      </c>
      <c r="E268" s="226" t="s">
        <v>53</v>
      </c>
      <c r="F268" s="226" t="s">
        <v>120</v>
      </c>
      <c r="G268" s="226" t="s">
        <v>84</v>
      </c>
      <c r="H268" s="230">
        <v>1</v>
      </c>
      <c r="I268" s="231">
        <v>0</v>
      </c>
      <c r="J268" s="229">
        <v>46049</v>
      </c>
      <c r="K268" s="226" t="s">
        <v>85</v>
      </c>
      <c r="L268" s="226" t="s">
        <v>85</v>
      </c>
      <c r="M268" s="232">
        <v>0</v>
      </c>
      <c r="N268" s="230"/>
      <c r="O268" s="230"/>
      <c r="P268" s="233">
        <v>12</v>
      </c>
    </row>
    <row r="269" spans="1:16" ht="19.5" customHeight="1">
      <c r="A269" s="226" t="s">
        <v>1142</v>
      </c>
      <c r="B269" s="229">
        <v>46049</v>
      </c>
      <c r="C269" s="226" t="s">
        <v>81</v>
      </c>
      <c r="D269" s="226" t="s">
        <v>82</v>
      </c>
      <c r="E269" s="226" t="s">
        <v>53</v>
      </c>
      <c r="F269" s="226" t="s">
        <v>120</v>
      </c>
      <c r="G269" s="226" t="s">
        <v>84</v>
      </c>
      <c r="H269" s="230">
        <v>1</v>
      </c>
      <c r="I269" s="231">
        <v>0</v>
      </c>
      <c r="J269" s="229">
        <v>46045</v>
      </c>
      <c r="K269" s="226" t="s">
        <v>85</v>
      </c>
      <c r="L269" s="226" t="s">
        <v>85</v>
      </c>
      <c r="M269" s="232">
        <v>0</v>
      </c>
      <c r="N269" s="230"/>
      <c r="O269" s="230"/>
      <c r="P269" s="233">
        <v>-12</v>
      </c>
    </row>
    <row r="270" spans="1:16" ht="19.5" customHeight="1">
      <c r="A270" s="226" t="s">
        <v>1144</v>
      </c>
      <c r="B270" s="229">
        <v>46049</v>
      </c>
      <c r="C270" s="226" t="s">
        <v>92</v>
      </c>
      <c r="D270" s="226" t="s">
        <v>24</v>
      </c>
      <c r="E270" s="226" t="s">
        <v>53</v>
      </c>
      <c r="F270" s="226" t="s">
        <v>120</v>
      </c>
      <c r="G270" s="226" t="s">
        <v>84</v>
      </c>
      <c r="H270" s="230">
        <v>1</v>
      </c>
      <c r="I270" s="231">
        <v>1812</v>
      </c>
      <c r="J270" s="229">
        <v>46045</v>
      </c>
      <c r="K270" s="226" t="s">
        <v>93</v>
      </c>
      <c r="L270" s="226" t="s">
        <v>94</v>
      </c>
      <c r="M270" s="232">
        <v>0.43</v>
      </c>
      <c r="N270" s="230"/>
      <c r="O270" s="230">
        <v>40</v>
      </c>
      <c r="P270" s="233">
        <v>-130.77000000000001</v>
      </c>
    </row>
    <row r="271" spans="1:16" ht="19.5" customHeight="1">
      <c r="A271" s="226" t="s">
        <v>1144</v>
      </c>
      <c r="B271" s="229">
        <v>46049</v>
      </c>
      <c r="C271" s="226" t="s">
        <v>100</v>
      </c>
      <c r="D271" s="226" t="s">
        <v>101</v>
      </c>
      <c r="E271" s="226" t="s">
        <v>53</v>
      </c>
      <c r="F271" s="226" t="s">
        <v>120</v>
      </c>
      <c r="G271" s="226" t="s">
        <v>84</v>
      </c>
      <c r="H271" s="230">
        <v>1</v>
      </c>
      <c r="I271" s="231">
        <v>1812</v>
      </c>
      <c r="J271" s="229">
        <v>46045</v>
      </c>
      <c r="K271" s="226" t="s">
        <v>93</v>
      </c>
      <c r="L271" s="226" t="s">
        <v>94</v>
      </c>
      <c r="M271" s="232">
        <v>0</v>
      </c>
      <c r="N271" s="230"/>
      <c r="O271" s="230"/>
      <c r="P271" s="233">
        <v>750.48</v>
      </c>
    </row>
    <row r="272" spans="1:16" ht="19.5" customHeight="1">
      <c r="A272" s="226" t="s">
        <v>1144</v>
      </c>
      <c r="B272" s="229">
        <v>46049</v>
      </c>
      <c r="C272" s="226" t="s">
        <v>100</v>
      </c>
      <c r="D272" s="226" t="s">
        <v>102</v>
      </c>
      <c r="E272" s="226" t="s">
        <v>53</v>
      </c>
      <c r="F272" s="226" t="s">
        <v>120</v>
      </c>
      <c r="G272" s="226" t="s">
        <v>84</v>
      </c>
      <c r="H272" s="230">
        <v>1</v>
      </c>
      <c r="I272" s="231">
        <v>1812</v>
      </c>
      <c r="J272" s="229">
        <v>46045</v>
      </c>
      <c r="K272" s="226" t="s">
        <v>93</v>
      </c>
      <c r="L272" s="226" t="s">
        <v>94</v>
      </c>
      <c r="M272" s="232">
        <v>0</v>
      </c>
      <c r="N272" s="230"/>
      <c r="O272" s="230"/>
      <c r="P272" s="233">
        <v>0</v>
      </c>
    </row>
    <row r="273" spans="1:16" ht="19.5" customHeight="1">
      <c r="A273" s="226" t="s">
        <v>1144</v>
      </c>
      <c r="B273" s="229">
        <v>46049</v>
      </c>
      <c r="C273" s="226" t="s">
        <v>100</v>
      </c>
      <c r="D273" s="226" t="s">
        <v>103</v>
      </c>
      <c r="E273" s="226" t="s">
        <v>53</v>
      </c>
      <c r="F273" s="226" t="s">
        <v>120</v>
      </c>
      <c r="G273" s="226" t="s">
        <v>84</v>
      </c>
      <c r="H273" s="230">
        <v>1</v>
      </c>
      <c r="I273" s="231">
        <v>1812</v>
      </c>
      <c r="J273" s="229">
        <v>46045</v>
      </c>
      <c r="K273" s="226" t="s">
        <v>93</v>
      </c>
      <c r="L273" s="226" t="s">
        <v>94</v>
      </c>
      <c r="M273" s="232">
        <v>0</v>
      </c>
      <c r="N273" s="230"/>
      <c r="O273" s="230"/>
      <c r="P273" s="233">
        <v>1061.52</v>
      </c>
    </row>
    <row r="274" spans="1:16" ht="19.5" customHeight="1">
      <c r="A274" s="226" t="s">
        <v>1144</v>
      </c>
      <c r="B274" s="229">
        <v>46049</v>
      </c>
      <c r="C274" s="226" t="s">
        <v>104</v>
      </c>
      <c r="D274" s="226" t="s">
        <v>105</v>
      </c>
      <c r="E274" s="226" t="s">
        <v>53</v>
      </c>
      <c r="F274" s="226" t="s">
        <v>120</v>
      </c>
      <c r="G274" s="226" t="s">
        <v>84</v>
      </c>
      <c r="H274" s="230">
        <v>1</v>
      </c>
      <c r="I274" s="231">
        <v>1812</v>
      </c>
      <c r="J274" s="229">
        <v>46045</v>
      </c>
      <c r="K274" s="226" t="s">
        <v>93</v>
      </c>
      <c r="L274" s="226" t="s">
        <v>94</v>
      </c>
      <c r="M274" s="232">
        <v>0.43</v>
      </c>
      <c r="N274" s="230"/>
      <c r="O274" s="230"/>
      <c r="P274" s="233">
        <v>-779.16</v>
      </c>
    </row>
    <row r="275" spans="1:16" ht="19.5" customHeight="1">
      <c r="A275" s="226" t="s">
        <v>1144</v>
      </c>
      <c r="B275" s="229">
        <v>46049</v>
      </c>
      <c r="C275" s="226" t="s">
        <v>81</v>
      </c>
      <c r="D275" s="226" t="s">
        <v>95</v>
      </c>
      <c r="E275" s="226" t="s">
        <v>53</v>
      </c>
      <c r="F275" s="226" t="s">
        <v>120</v>
      </c>
      <c r="G275" s="226" t="s">
        <v>84</v>
      </c>
      <c r="H275" s="230">
        <v>1</v>
      </c>
      <c r="I275" s="231">
        <v>1812</v>
      </c>
      <c r="J275" s="229">
        <v>46045</v>
      </c>
      <c r="K275" s="226" t="s">
        <v>93</v>
      </c>
      <c r="L275" s="226" t="s">
        <v>94</v>
      </c>
      <c r="M275" s="232">
        <v>0.43</v>
      </c>
      <c r="N275" s="230"/>
      <c r="O275" s="230"/>
      <c r="P275" s="233">
        <v>-10.66</v>
      </c>
    </row>
    <row r="276" spans="1:16" ht="19.5" customHeight="1">
      <c r="A276" s="226" t="s">
        <v>1115</v>
      </c>
      <c r="B276" s="229">
        <v>46049</v>
      </c>
      <c r="C276" s="226" t="s">
        <v>81</v>
      </c>
      <c r="D276" s="226" t="s">
        <v>82</v>
      </c>
      <c r="E276" s="226" t="s">
        <v>41</v>
      </c>
      <c r="F276" s="226" t="s">
        <v>83</v>
      </c>
      <c r="G276" s="226" t="s">
        <v>84</v>
      </c>
      <c r="H276" s="230">
        <v>1</v>
      </c>
      <c r="I276" s="231">
        <v>0</v>
      </c>
      <c r="J276" s="229">
        <v>46048</v>
      </c>
      <c r="K276" s="226" t="s">
        <v>85</v>
      </c>
      <c r="L276" s="226" t="s">
        <v>85</v>
      </c>
      <c r="M276" s="232">
        <v>0</v>
      </c>
      <c r="N276" s="230"/>
      <c r="O276" s="230"/>
      <c r="P276" s="233">
        <v>13.18</v>
      </c>
    </row>
    <row r="277" spans="1:16" ht="19.5" customHeight="1">
      <c r="A277" s="226" t="s">
        <v>1145</v>
      </c>
      <c r="B277" s="229">
        <v>46049</v>
      </c>
      <c r="C277" s="226" t="s">
        <v>92</v>
      </c>
      <c r="D277" s="226" t="s">
        <v>24</v>
      </c>
      <c r="E277" s="226" t="s">
        <v>42</v>
      </c>
      <c r="F277" s="226" t="s">
        <v>89</v>
      </c>
      <c r="G277" s="226" t="s">
        <v>84</v>
      </c>
      <c r="H277" s="230">
        <v>1</v>
      </c>
      <c r="I277" s="231">
        <v>1750</v>
      </c>
      <c r="J277" s="229">
        <v>46047</v>
      </c>
      <c r="K277" s="226" t="s">
        <v>93</v>
      </c>
      <c r="L277" s="226" t="s">
        <v>94</v>
      </c>
      <c r="M277" s="232">
        <v>0.43</v>
      </c>
      <c r="N277" s="230"/>
      <c r="O277" s="230">
        <v>41</v>
      </c>
      <c r="P277" s="233">
        <v>-119.28</v>
      </c>
    </row>
    <row r="278" spans="1:16" ht="19.5" customHeight="1">
      <c r="A278" s="226" t="s">
        <v>1145</v>
      </c>
      <c r="B278" s="229">
        <v>46049</v>
      </c>
      <c r="C278" s="226" t="s">
        <v>100</v>
      </c>
      <c r="D278" s="226" t="s">
        <v>101</v>
      </c>
      <c r="E278" s="226" t="s">
        <v>42</v>
      </c>
      <c r="F278" s="226" t="s">
        <v>89</v>
      </c>
      <c r="G278" s="226" t="s">
        <v>84</v>
      </c>
      <c r="H278" s="230">
        <v>1</v>
      </c>
      <c r="I278" s="231">
        <v>1750</v>
      </c>
      <c r="J278" s="229">
        <v>46047</v>
      </c>
      <c r="K278" s="226" t="s">
        <v>93</v>
      </c>
      <c r="L278" s="226" t="s">
        <v>94</v>
      </c>
      <c r="M278" s="232">
        <v>0</v>
      </c>
      <c r="N278" s="230"/>
      <c r="O278" s="230"/>
      <c r="P278" s="233">
        <v>665.4</v>
      </c>
    </row>
    <row r="279" spans="1:16" ht="19.5" customHeight="1">
      <c r="A279" s="226" t="s">
        <v>1145</v>
      </c>
      <c r="B279" s="229">
        <v>46049</v>
      </c>
      <c r="C279" s="226" t="s">
        <v>100</v>
      </c>
      <c r="D279" s="226" t="s">
        <v>102</v>
      </c>
      <c r="E279" s="226" t="s">
        <v>42</v>
      </c>
      <c r="F279" s="226" t="s">
        <v>89</v>
      </c>
      <c r="G279" s="226" t="s">
        <v>84</v>
      </c>
      <c r="H279" s="230">
        <v>1</v>
      </c>
      <c r="I279" s="231">
        <v>1750</v>
      </c>
      <c r="J279" s="229">
        <v>46047</v>
      </c>
      <c r="K279" s="226" t="s">
        <v>93</v>
      </c>
      <c r="L279" s="226" t="s">
        <v>94</v>
      </c>
      <c r="M279" s="232">
        <v>0</v>
      </c>
      <c r="N279" s="230"/>
      <c r="O279" s="230"/>
      <c r="P279" s="233">
        <v>0</v>
      </c>
    </row>
    <row r="280" spans="1:16" ht="19.5" customHeight="1">
      <c r="A280" s="226" t="s">
        <v>1145</v>
      </c>
      <c r="B280" s="229">
        <v>46049</v>
      </c>
      <c r="C280" s="226" t="s">
        <v>100</v>
      </c>
      <c r="D280" s="226" t="s">
        <v>103</v>
      </c>
      <c r="E280" s="226" t="s">
        <v>42</v>
      </c>
      <c r="F280" s="226" t="s">
        <v>89</v>
      </c>
      <c r="G280" s="226" t="s">
        <v>84</v>
      </c>
      <c r="H280" s="230">
        <v>1</v>
      </c>
      <c r="I280" s="231">
        <v>1750</v>
      </c>
      <c r="J280" s="229">
        <v>46047</v>
      </c>
      <c r="K280" s="226" t="s">
        <v>93</v>
      </c>
      <c r="L280" s="226" t="s">
        <v>94</v>
      </c>
      <c r="M280" s="232">
        <v>0</v>
      </c>
      <c r="N280" s="230"/>
      <c r="O280" s="230"/>
      <c r="P280" s="233">
        <v>1084.5999999999999</v>
      </c>
    </row>
    <row r="281" spans="1:16" ht="19.5" customHeight="1">
      <c r="A281" s="226" t="s">
        <v>1145</v>
      </c>
      <c r="B281" s="229">
        <v>46049</v>
      </c>
      <c r="C281" s="226" t="s">
        <v>104</v>
      </c>
      <c r="D281" s="226" t="s">
        <v>105</v>
      </c>
      <c r="E281" s="226" t="s">
        <v>42</v>
      </c>
      <c r="F281" s="226" t="s">
        <v>89</v>
      </c>
      <c r="G281" s="226" t="s">
        <v>84</v>
      </c>
      <c r="H281" s="230">
        <v>1</v>
      </c>
      <c r="I281" s="231">
        <v>1750</v>
      </c>
      <c r="J281" s="229">
        <v>46047</v>
      </c>
      <c r="K281" s="226" t="s">
        <v>93</v>
      </c>
      <c r="L281" s="226" t="s">
        <v>94</v>
      </c>
      <c r="M281" s="232">
        <v>0.43</v>
      </c>
      <c r="N281" s="230"/>
      <c r="O281" s="230"/>
      <c r="P281" s="233">
        <v>-752.5</v>
      </c>
    </row>
    <row r="282" spans="1:16" ht="19.5" customHeight="1">
      <c r="A282" s="226" t="s">
        <v>1145</v>
      </c>
      <c r="B282" s="229">
        <v>46049</v>
      </c>
      <c r="C282" s="226" t="s">
        <v>81</v>
      </c>
      <c r="D282" s="226" t="s">
        <v>95</v>
      </c>
      <c r="E282" s="226" t="s">
        <v>42</v>
      </c>
      <c r="F282" s="226" t="s">
        <v>89</v>
      </c>
      <c r="G282" s="226" t="s">
        <v>84</v>
      </c>
      <c r="H282" s="230">
        <v>1</v>
      </c>
      <c r="I282" s="231">
        <v>1750</v>
      </c>
      <c r="J282" s="229">
        <v>46047</v>
      </c>
      <c r="K282" s="226" t="s">
        <v>93</v>
      </c>
      <c r="L282" s="226" t="s">
        <v>94</v>
      </c>
      <c r="M282" s="232">
        <v>0.43</v>
      </c>
      <c r="N282" s="230"/>
      <c r="O282" s="230"/>
      <c r="P282" s="233">
        <v>-13.63</v>
      </c>
    </row>
    <row r="283" spans="1:16" ht="19.5" customHeight="1">
      <c r="A283" s="226" t="s">
        <v>1146</v>
      </c>
      <c r="B283" s="229">
        <v>46049</v>
      </c>
      <c r="C283" s="226" t="s">
        <v>81</v>
      </c>
      <c r="D283" s="226" t="s">
        <v>82</v>
      </c>
      <c r="E283" s="226" t="s">
        <v>52</v>
      </c>
      <c r="F283" s="226" t="s">
        <v>90</v>
      </c>
      <c r="G283" s="226" t="s">
        <v>84</v>
      </c>
      <c r="H283" s="230">
        <v>1</v>
      </c>
      <c r="I283" s="231">
        <v>0</v>
      </c>
      <c r="J283" s="229">
        <v>46049</v>
      </c>
      <c r="K283" s="226" t="s">
        <v>85</v>
      </c>
      <c r="L283" s="226" t="s">
        <v>85</v>
      </c>
      <c r="M283" s="232">
        <v>0</v>
      </c>
      <c r="N283" s="230"/>
      <c r="O283" s="230"/>
      <c r="P283" s="233">
        <v>-11.92</v>
      </c>
    </row>
    <row r="284" spans="1:16" ht="19.5" customHeight="1">
      <c r="A284" s="226" t="s">
        <v>1147</v>
      </c>
      <c r="B284" s="229">
        <v>46049</v>
      </c>
      <c r="C284" s="226" t="s">
        <v>352</v>
      </c>
      <c r="D284" s="226" t="s">
        <v>890</v>
      </c>
      <c r="E284" s="226" t="s">
        <v>85</v>
      </c>
      <c r="F284" s="226" t="s">
        <v>85</v>
      </c>
      <c r="G284" s="226" t="s">
        <v>85</v>
      </c>
      <c r="H284" s="230">
        <v>0</v>
      </c>
      <c r="I284" s="231">
        <v>0</v>
      </c>
      <c r="J284" s="229">
        <v>46044</v>
      </c>
      <c r="K284" s="226" t="s">
        <v>85</v>
      </c>
      <c r="L284" s="226" t="s">
        <v>85</v>
      </c>
      <c r="M284" s="232">
        <v>0</v>
      </c>
      <c r="N284" s="230"/>
      <c r="O284" s="230"/>
      <c r="P284" s="233">
        <v>-1972.2</v>
      </c>
    </row>
    <row r="285" spans="1:16" ht="19.5" customHeight="1">
      <c r="A285" s="226" t="s">
        <v>1147</v>
      </c>
      <c r="B285" s="229">
        <v>46049</v>
      </c>
      <c r="C285" s="226" t="s">
        <v>352</v>
      </c>
      <c r="D285" s="226" t="s">
        <v>890</v>
      </c>
      <c r="E285" s="226" t="s">
        <v>85</v>
      </c>
      <c r="F285" s="226" t="s">
        <v>85</v>
      </c>
      <c r="G285" s="226" t="s">
        <v>85</v>
      </c>
      <c r="H285" s="230">
        <v>0</v>
      </c>
      <c r="I285" s="231">
        <v>0</v>
      </c>
      <c r="J285" s="229">
        <v>46044</v>
      </c>
      <c r="K285" s="226" t="s">
        <v>85</v>
      </c>
      <c r="L285" s="226" t="s">
        <v>85</v>
      </c>
      <c r="M285" s="232">
        <v>0</v>
      </c>
      <c r="N285" s="230"/>
      <c r="O285" s="230"/>
      <c r="P285" s="233">
        <v>-1972.2</v>
      </c>
    </row>
    <row r="286" spans="1:16" ht="19.5" customHeight="1">
      <c r="A286" s="226" t="s">
        <v>1148</v>
      </c>
      <c r="B286" s="229">
        <v>46049</v>
      </c>
      <c r="C286" s="226" t="s">
        <v>92</v>
      </c>
      <c r="D286" s="226" t="s">
        <v>24</v>
      </c>
      <c r="E286" s="226" t="s">
        <v>53</v>
      </c>
      <c r="F286" s="226" t="s">
        <v>120</v>
      </c>
      <c r="G286" s="226" t="s">
        <v>84</v>
      </c>
      <c r="H286" s="230">
        <v>1</v>
      </c>
      <c r="I286" s="231">
        <v>1845</v>
      </c>
      <c r="J286" s="229">
        <v>46044</v>
      </c>
      <c r="K286" s="226" t="s">
        <v>93</v>
      </c>
      <c r="L286" s="226" t="s">
        <v>94</v>
      </c>
      <c r="M286" s="232">
        <v>0.43</v>
      </c>
      <c r="N286" s="230"/>
      <c r="O286" s="230">
        <v>42</v>
      </c>
      <c r="P286" s="233">
        <v>-140.5</v>
      </c>
    </row>
    <row r="287" spans="1:16" ht="19.5" customHeight="1">
      <c r="A287" s="226" t="s">
        <v>1148</v>
      </c>
      <c r="B287" s="229">
        <v>46049</v>
      </c>
      <c r="C287" s="226" t="s">
        <v>100</v>
      </c>
      <c r="D287" s="226" t="s">
        <v>101</v>
      </c>
      <c r="E287" s="226" t="s">
        <v>53</v>
      </c>
      <c r="F287" s="226" t="s">
        <v>120</v>
      </c>
      <c r="G287" s="226" t="s">
        <v>84</v>
      </c>
      <c r="H287" s="230">
        <v>1</v>
      </c>
      <c r="I287" s="231">
        <v>1845</v>
      </c>
      <c r="J287" s="229">
        <v>46044</v>
      </c>
      <c r="K287" s="226" t="s">
        <v>93</v>
      </c>
      <c r="L287" s="226" t="s">
        <v>94</v>
      </c>
      <c r="M287" s="232">
        <v>0</v>
      </c>
      <c r="N287" s="230"/>
      <c r="O287" s="230"/>
      <c r="P287" s="233">
        <v>642.86</v>
      </c>
    </row>
    <row r="288" spans="1:16" ht="19.5" customHeight="1">
      <c r="A288" s="226" t="s">
        <v>1148</v>
      </c>
      <c r="B288" s="229">
        <v>46049</v>
      </c>
      <c r="C288" s="226" t="s">
        <v>100</v>
      </c>
      <c r="D288" s="226" t="s">
        <v>102</v>
      </c>
      <c r="E288" s="226" t="s">
        <v>53</v>
      </c>
      <c r="F288" s="226" t="s">
        <v>120</v>
      </c>
      <c r="G288" s="226" t="s">
        <v>84</v>
      </c>
      <c r="H288" s="230">
        <v>1</v>
      </c>
      <c r="I288" s="231">
        <v>1845</v>
      </c>
      <c r="J288" s="229">
        <v>46044</v>
      </c>
      <c r="K288" s="226" t="s">
        <v>93</v>
      </c>
      <c r="L288" s="226" t="s">
        <v>94</v>
      </c>
      <c r="M288" s="232">
        <v>0</v>
      </c>
      <c r="N288" s="230"/>
      <c r="O288" s="230"/>
      <c r="P288" s="233">
        <v>6.43</v>
      </c>
    </row>
    <row r="289" spans="1:16" ht="19.5" customHeight="1">
      <c r="A289" s="226" t="s">
        <v>1148</v>
      </c>
      <c r="B289" s="229">
        <v>46049</v>
      </c>
      <c r="C289" s="226" t="s">
        <v>100</v>
      </c>
      <c r="D289" s="226" t="s">
        <v>103</v>
      </c>
      <c r="E289" s="226" t="s">
        <v>53</v>
      </c>
      <c r="F289" s="226" t="s">
        <v>120</v>
      </c>
      <c r="G289" s="226" t="s">
        <v>84</v>
      </c>
      <c r="H289" s="230">
        <v>1</v>
      </c>
      <c r="I289" s="231">
        <v>1845</v>
      </c>
      <c r="J289" s="229">
        <v>46044</v>
      </c>
      <c r="K289" s="226" t="s">
        <v>93</v>
      </c>
      <c r="L289" s="226" t="s">
        <v>94</v>
      </c>
      <c r="M289" s="232">
        <v>0</v>
      </c>
      <c r="N289" s="230"/>
      <c r="O289" s="230"/>
      <c r="P289" s="233">
        <v>1195.71</v>
      </c>
    </row>
    <row r="290" spans="1:16" ht="19.5" customHeight="1">
      <c r="A290" s="226" t="s">
        <v>1148</v>
      </c>
      <c r="B290" s="229">
        <v>46049</v>
      </c>
      <c r="C290" s="226" t="s">
        <v>104</v>
      </c>
      <c r="D290" s="226" t="s">
        <v>105</v>
      </c>
      <c r="E290" s="226" t="s">
        <v>53</v>
      </c>
      <c r="F290" s="226" t="s">
        <v>120</v>
      </c>
      <c r="G290" s="226" t="s">
        <v>84</v>
      </c>
      <c r="H290" s="230">
        <v>1</v>
      </c>
      <c r="I290" s="231">
        <v>1845</v>
      </c>
      <c r="J290" s="229">
        <v>46044</v>
      </c>
      <c r="K290" s="226" t="s">
        <v>93</v>
      </c>
      <c r="L290" s="226" t="s">
        <v>94</v>
      </c>
      <c r="M290" s="232">
        <v>0.43</v>
      </c>
      <c r="N290" s="230"/>
      <c r="O290" s="230"/>
      <c r="P290" s="233">
        <v>-793.35</v>
      </c>
    </row>
    <row r="291" spans="1:16" ht="19.5" customHeight="1">
      <c r="A291" s="226" t="s">
        <v>1148</v>
      </c>
      <c r="B291" s="229">
        <v>46049</v>
      </c>
      <c r="C291" s="226" t="s">
        <v>81</v>
      </c>
      <c r="D291" s="226" t="s">
        <v>95</v>
      </c>
      <c r="E291" s="226" t="s">
        <v>53</v>
      </c>
      <c r="F291" s="226" t="s">
        <v>120</v>
      </c>
      <c r="G291" s="226" t="s">
        <v>84</v>
      </c>
      <c r="H291" s="230">
        <v>1</v>
      </c>
      <c r="I291" s="231">
        <v>1845</v>
      </c>
      <c r="J291" s="229">
        <v>46044</v>
      </c>
      <c r="K291" s="226" t="s">
        <v>93</v>
      </c>
      <c r="L291" s="226" t="s">
        <v>94</v>
      </c>
      <c r="M291" s="232">
        <v>0.43</v>
      </c>
      <c r="N291" s="230"/>
      <c r="O291" s="230"/>
      <c r="P291" s="233">
        <v>-17.57</v>
      </c>
    </row>
    <row r="292" spans="1:16" ht="19.5" customHeight="1">
      <c r="A292" s="226" t="s">
        <v>1149</v>
      </c>
      <c r="B292" s="229">
        <v>46049</v>
      </c>
      <c r="C292" s="226" t="s">
        <v>81</v>
      </c>
      <c r="D292" s="226" t="s">
        <v>82</v>
      </c>
      <c r="E292" s="226" t="s">
        <v>53</v>
      </c>
      <c r="F292" s="226" t="s">
        <v>120</v>
      </c>
      <c r="G292" s="226" t="s">
        <v>84</v>
      </c>
      <c r="H292" s="230">
        <v>1</v>
      </c>
      <c r="I292" s="231">
        <v>0</v>
      </c>
      <c r="J292" s="229">
        <v>46049</v>
      </c>
      <c r="K292" s="226" t="s">
        <v>85</v>
      </c>
      <c r="L292" s="226" t="s">
        <v>85</v>
      </c>
      <c r="M292" s="232">
        <v>0</v>
      </c>
      <c r="N292" s="230"/>
      <c r="O292" s="230"/>
      <c r="P292" s="233">
        <v>-11.94</v>
      </c>
    </row>
    <row r="293" spans="1:16" ht="19.5" customHeight="1">
      <c r="A293" s="226" t="s">
        <v>1150</v>
      </c>
      <c r="B293" s="229">
        <v>46049</v>
      </c>
      <c r="C293" s="226" t="s">
        <v>81</v>
      </c>
      <c r="D293" s="226" t="s">
        <v>82</v>
      </c>
      <c r="E293" s="226" t="s">
        <v>53</v>
      </c>
      <c r="F293" s="226" t="s">
        <v>120</v>
      </c>
      <c r="G293" s="226" t="s">
        <v>84</v>
      </c>
      <c r="H293" s="230">
        <v>1</v>
      </c>
      <c r="I293" s="231">
        <v>0</v>
      </c>
      <c r="J293" s="229">
        <v>46049</v>
      </c>
      <c r="K293" s="226" t="s">
        <v>85</v>
      </c>
      <c r="L293" s="226" t="s">
        <v>85</v>
      </c>
      <c r="M293" s="232">
        <v>0</v>
      </c>
      <c r="N293" s="230"/>
      <c r="O293" s="230"/>
      <c r="P293" s="233">
        <v>-4.5999999999999996</v>
      </c>
    </row>
    <row r="294" spans="1:16" ht="19.5" customHeight="1">
      <c r="A294" s="226" t="s">
        <v>1151</v>
      </c>
      <c r="B294" s="229">
        <v>46049</v>
      </c>
      <c r="C294" s="226" t="s">
        <v>81</v>
      </c>
      <c r="D294" s="226" t="s">
        <v>82</v>
      </c>
      <c r="E294" s="226" t="s">
        <v>52</v>
      </c>
      <c r="F294" s="226" t="s">
        <v>90</v>
      </c>
      <c r="G294" s="226" t="s">
        <v>84</v>
      </c>
      <c r="H294" s="230">
        <v>1</v>
      </c>
      <c r="I294" s="231">
        <v>0</v>
      </c>
      <c r="J294" s="229">
        <v>46049</v>
      </c>
      <c r="K294" s="226" t="s">
        <v>85</v>
      </c>
      <c r="L294" s="226" t="s">
        <v>85</v>
      </c>
      <c r="M294" s="232">
        <v>0</v>
      </c>
      <c r="N294" s="230"/>
      <c r="O294" s="230"/>
      <c r="P294" s="233">
        <v>-12.23</v>
      </c>
    </row>
    <row r="295" spans="1:16" ht="19.5" customHeight="1">
      <c r="A295" s="226" t="s">
        <v>1152</v>
      </c>
      <c r="B295" s="229">
        <v>46049</v>
      </c>
      <c r="C295" s="226" t="s">
        <v>92</v>
      </c>
      <c r="D295" s="226" t="s">
        <v>24</v>
      </c>
      <c r="E295" s="226" t="s">
        <v>38</v>
      </c>
      <c r="F295" s="226" t="s">
        <v>87</v>
      </c>
      <c r="G295" s="226" t="s">
        <v>84</v>
      </c>
      <c r="H295" s="230">
        <v>1</v>
      </c>
      <c r="I295" s="231">
        <v>1750</v>
      </c>
      <c r="J295" s="229">
        <v>46048</v>
      </c>
      <c r="K295" s="226" t="s">
        <v>93</v>
      </c>
      <c r="L295" s="226" t="s">
        <v>94</v>
      </c>
      <c r="M295" s="232">
        <v>0.43</v>
      </c>
      <c r="N295" s="230"/>
      <c r="O295" s="230">
        <v>44</v>
      </c>
      <c r="P295" s="233">
        <v>-131.37</v>
      </c>
    </row>
    <row r="296" spans="1:16" ht="19.5" customHeight="1">
      <c r="A296" s="226" t="s">
        <v>1152</v>
      </c>
      <c r="B296" s="229">
        <v>46049</v>
      </c>
      <c r="C296" s="226" t="s">
        <v>100</v>
      </c>
      <c r="D296" s="226" t="s">
        <v>101</v>
      </c>
      <c r="E296" s="226" t="s">
        <v>38</v>
      </c>
      <c r="F296" s="226" t="s">
        <v>87</v>
      </c>
      <c r="G296" s="226" t="s">
        <v>84</v>
      </c>
      <c r="H296" s="230">
        <v>1</v>
      </c>
      <c r="I296" s="231">
        <v>1750</v>
      </c>
      <c r="J296" s="229">
        <v>46048</v>
      </c>
      <c r="K296" s="226" t="s">
        <v>93</v>
      </c>
      <c r="L296" s="226" t="s">
        <v>94</v>
      </c>
      <c r="M296" s="232">
        <v>0</v>
      </c>
      <c r="N296" s="230"/>
      <c r="O296" s="230"/>
      <c r="P296" s="233">
        <v>1020</v>
      </c>
    </row>
    <row r="297" spans="1:16" ht="19.5" customHeight="1">
      <c r="A297" s="226" t="s">
        <v>1152</v>
      </c>
      <c r="B297" s="229">
        <v>46049</v>
      </c>
      <c r="C297" s="226" t="s">
        <v>100</v>
      </c>
      <c r="D297" s="226" t="s">
        <v>102</v>
      </c>
      <c r="E297" s="226" t="s">
        <v>38</v>
      </c>
      <c r="F297" s="226" t="s">
        <v>87</v>
      </c>
      <c r="G297" s="226" t="s">
        <v>84</v>
      </c>
      <c r="H297" s="230">
        <v>1</v>
      </c>
      <c r="I297" s="231">
        <v>1750</v>
      </c>
      <c r="J297" s="229">
        <v>46048</v>
      </c>
      <c r="K297" s="226" t="s">
        <v>93</v>
      </c>
      <c r="L297" s="226" t="s">
        <v>94</v>
      </c>
      <c r="M297" s="232">
        <v>0</v>
      </c>
      <c r="N297" s="230"/>
      <c r="O297" s="230"/>
      <c r="P297" s="233">
        <v>10.199999999999999</v>
      </c>
    </row>
    <row r="298" spans="1:16" ht="19.5" customHeight="1">
      <c r="A298" s="226" t="s">
        <v>1152</v>
      </c>
      <c r="B298" s="229">
        <v>46049</v>
      </c>
      <c r="C298" s="226" t="s">
        <v>100</v>
      </c>
      <c r="D298" s="226" t="s">
        <v>103</v>
      </c>
      <c r="E298" s="226" t="s">
        <v>38</v>
      </c>
      <c r="F298" s="226" t="s">
        <v>87</v>
      </c>
      <c r="G298" s="226" t="s">
        <v>84</v>
      </c>
      <c r="H298" s="230">
        <v>1</v>
      </c>
      <c r="I298" s="231">
        <v>1750</v>
      </c>
      <c r="J298" s="229">
        <v>46048</v>
      </c>
      <c r="K298" s="226" t="s">
        <v>93</v>
      </c>
      <c r="L298" s="226" t="s">
        <v>94</v>
      </c>
      <c r="M298" s="232">
        <v>0</v>
      </c>
      <c r="N298" s="230"/>
      <c r="O298" s="230"/>
      <c r="P298" s="233">
        <v>719.8</v>
      </c>
    </row>
    <row r="299" spans="1:16" ht="19.5" customHeight="1">
      <c r="A299" s="226" t="s">
        <v>1152</v>
      </c>
      <c r="B299" s="229">
        <v>46049</v>
      </c>
      <c r="C299" s="226" t="s">
        <v>104</v>
      </c>
      <c r="D299" s="226" t="s">
        <v>105</v>
      </c>
      <c r="E299" s="226" t="s">
        <v>38</v>
      </c>
      <c r="F299" s="226" t="s">
        <v>87</v>
      </c>
      <c r="G299" s="226" t="s">
        <v>84</v>
      </c>
      <c r="H299" s="230">
        <v>1</v>
      </c>
      <c r="I299" s="231">
        <v>1750</v>
      </c>
      <c r="J299" s="229">
        <v>46048</v>
      </c>
      <c r="K299" s="226" t="s">
        <v>93</v>
      </c>
      <c r="L299" s="226" t="s">
        <v>94</v>
      </c>
      <c r="M299" s="232">
        <v>0.43</v>
      </c>
      <c r="N299" s="230"/>
      <c r="O299" s="230"/>
      <c r="P299" s="233">
        <v>-752.5</v>
      </c>
    </row>
    <row r="300" spans="1:16" ht="19.5" customHeight="1">
      <c r="A300" s="226" t="s">
        <v>1152</v>
      </c>
      <c r="B300" s="229">
        <v>46049</v>
      </c>
      <c r="C300" s="226" t="s">
        <v>81</v>
      </c>
      <c r="D300" s="226" t="s">
        <v>95</v>
      </c>
      <c r="E300" s="226" t="s">
        <v>38</v>
      </c>
      <c r="F300" s="226" t="s">
        <v>87</v>
      </c>
      <c r="G300" s="226" t="s">
        <v>84</v>
      </c>
      <c r="H300" s="230">
        <v>1</v>
      </c>
      <c r="I300" s="231">
        <v>1750</v>
      </c>
      <c r="J300" s="229">
        <v>46048</v>
      </c>
      <c r="K300" s="226" t="s">
        <v>93</v>
      </c>
      <c r="L300" s="226" t="s">
        <v>94</v>
      </c>
      <c r="M300" s="232">
        <v>0.43</v>
      </c>
      <c r="N300" s="230"/>
      <c r="O300" s="230"/>
      <c r="P300" s="233">
        <v>-13.36</v>
      </c>
    </row>
    <row r="301" spans="1:16" ht="19.5" customHeight="1">
      <c r="A301" s="226" t="s">
        <v>1153</v>
      </c>
      <c r="B301" s="229">
        <v>46049</v>
      </c>
      <c r="C301" s="226" t="s">
        <v>92</v>
      </c>
      <c r="D301" s="226" t="s">
        <v>24</v>
      </c>
      <c r="E301" s="226" t="s">
        <v>52</v>
      </c>
      <c r="F301" s="226" t="s">
        <v>90</v>
      </c>
      <c r="G301" s="226" t="s">
        <v>84</v>
      </c>
      <c r="H301" s="230">
        <v>1</v>
      </c>
      <c r="I301" s="231">
        <v>1800</v>
      </c>
      <c r="J301" s="229">
        <v>46047</v>
      </c>
      <c r="K301" s="226" t="s">
        <v>93</v>
      </c>
      <c r="L301" s="226" t="s">
        <v>94</v>
      </c>
      <c r="M301" s="232">
        <v>0.43</v>
      </c>
      <c r="N301" s="230"/>
      <c r="O301" s="230">
        <v>41</v>
      </c>
      <c r="P301" s="233">
        <v>-134.84</v>
      </c>
    </row>
    <row r="302" spans="1:16" ht="19.5" customHeight="1">
      <c r="A302" s="226" t="s">
        <v>1153</v>
      </c>
      <c r="B302" s="229">
        <v>46049</v>
      </c>
      <c r="C302" s="226" t="s">
        <v>100</v>
      </c>
      <c r="D302" s="226" t="s">
        <v>101</v>
      </c>
      <c r="E302" s="226" t="s">
        <v>52</v>
      </c>
      <c r="F302" s="226" t="s">
        <v>90</v>
      </c>
      <c r="G302" s="226" t="s">
        <v>84</v>
      </c>
      <c r="H302" s="230">
        <v>1</v>
      </c>
      <c r="I302" s="231">
        <v>1800</v>
      </c>
      <c r="J302" s="229">
        <v>46047</v>
      </c>
      <c r="K302" s="226" t="s">
        <v>93</v>
      </c>
      <c r="L302" s="226" t="s">
        <v>94</v>
      </c>
      <c r="M302" s="232">
        <v>0</v>
      </c>
      <c r="N302" s="230"/>
      <c r="O302" s="230"/>
      <c r="P302" s="233">
        <v>651.14</v>
      </c>
    </row>
    <row r="303" spans="1:16" ht="19.5" customHeight="1">
      <c r="A303" s="226" t="s">
        <v>1153</v>
      </c>
      <c r="B303" s="229">
        <v>46049</v>
      </c>
      <c r="C303" s="226" t="s">
        <v>100</v>
      </c>
      <c r="D303" s="226" t="s">
        <v>102</v>
      </c>
      <c r="E303" s="226" t="s">
        <v>52</v>
      </c>
      <c r="F303" s="226" t="s">
        <v>90</v>
      </c>
      <c r="G303" s="226" t="s">
        <v>84</v>
      </c>
      <c r="H303" s="230">
        <v>1</v>
      </c>
      <c r="I303" s="231">
        <v>1800</v>
      </c>
      <c r="J303" s="229">
        <v>46047</v>
      </c>
      <c r="K303" s="226" t="s">
        <v>93</v>
      </c>
      <c r="L303" s="226" t="s">
        <v>94</v>
      </c>
      <c r="M303" s="232">
        <v>0</v>
      </c>
      <c r="N303" s="230"/>
      <c r="O303" s="230"/>
      <c r="P303" s="233">
        <v>6.51</v>
      </c>
    </row>
    <row r="304" spans="1:16" ht="19.5" customHeight="1">
      <c r="A304" s="226" t="s">
        <v>1153</v>
      </c>
      <c r="B304" s="229">
        <v>46049</v>
      </c>
      <c r="C304" s="226" t="s">
        <v>100</v>
      </c>
      <c r="D304" s="226" t="s">
        <v>103</v>
      </c>
      <c r="E304" s="226" t="s">
        <v>52</v>
      </c>
      <c r="F304" s="226" t="s">
        <v>90</v>
      </c>
      <c r="G304" s="226" t="s">
        <v>84</v>
      </c>
      <c r="H304" s="230">
        <v>1</v>
      </c>
      <c r="I304" s="231">
        <v>1800</v>
      </c>
      <c r="J304" s="229">
        <v>46047</v>
      </c>
      <c r="K304" s="226" t="s">
        <v>93</v>
      </c>
      <c r="L304" s="226" t="s">
        <v>94</v>
      </c>
      <c r="M304" s="232">
        <v>0</v>
      </c>
      <c r="N304" s="230"/>
      <c r="O304" s="230"/>
      <c r="P304" s="233">
        <v>1142.3499999999999</v>
      </c>
    </row>
    <row r="305" spans="1:16" ht="19.5" customHeight="1">
      <c r="A305" s="226" t="s">
        <v>1153</v>
      </c>
      <c r="B305" s="229">
        <v>46049</v>
      </c>
      <c r="C305" s="226" t="s">
        <v>104</v>
      </c>
      <c r="D305" s="226" t="s">
        <v>105</v>
      </c>
      <c r="E305" s="226" t="s">
        <v>52</v>
      </c>
      <c r="F305" s="226" t="s">
        <v>90</v>
      </c>
      <c r="G305" s="226" t="s">
        <v>84</v>
      </c>
      <c r="H305" s="230">
        <v>1</v>
      </c>
      <c r="I305" s="231">
        <v>1800</v>
      </c>
      <c r="J305" s="229">
        <v>46047</v>
      </c>
      <c r="K305" s="226" t="s">
        <v>93</v>
      </c>
      <c r="L305" s="226" t="s">
        <v>94</v>
      </c>
      <c r="M305" s="232">
        <v>0.43</v>
      </c>
      <c r="N305" s="230"/>
      <c r="O305" s="230"/>
      <c r="P305" s="233">
        <v>-774</v>
      </c>
    </row>
    <row r="306" spans="1:16" ht="19.5" customHeight="1">
      <c r="A306" s="226" t="s">
        <v>1153</v>
      </c>
      <c r="B306" s="229">
        <v>46049</v>
      </c>
      <c r="C306" s="226" t="s">
        <v>81</v>
      </c>
      <c r="D306" s="226" t="s">
        <v>95</v>
      </c>
      <c r="E306" s="226" t="s">
        <v>52</v>
      </c>
      <c r="F306" s="226" t="s">
        <v>90</v>
      </c>
      <c r="G306" s="226" t="s">
        <v>84</v>
      </c>
      <c r="H306" s="230">
        <v>1</v>
      </c>
      <c r="I306" s="231">
        <v>1800</v>
      </c>
      <c r="J306" s="229">
        <v>46047</v>
      </c>
      <c r="K306" s="226" t="s">
        <v>93</v>
      </c>
      <c r="L306" s="226" t="s">
        <v>94</v>
      </c>
      <c r="M306" s="232">
        <v>0.43</v>
      </c>
      <c r="N306" s="230"/>
      <c r="O306" s="230"/>
      <c r="P306" s="233">
        <v>-9.23</v>
      </c>
    </row>
    <row r="307" spans="1:16" ht="19.5" customHeight="1">
      <c r="A307" s="226" t="s">
        <v>1154</v>
      </c>
      <c r="B307" s="229">
        <v>46049</v>
      </c>
      <c r="C307" s="226" t="s">
        <v>92</v>
      </c>
      <c r="D307" s="226" t="s">
        <v>24</v>
      </c>
      <c r="E307" s="226" t="s">
        <v>39</v>
      </c>
      <c r="F307" s="226" t="s">
        <v>117</v>
      </c>
      <c r="G307" s="226" t="s">
        <v>84</v>
      </c>
      <c r="H307" s="230">
        <v>1</v>
      </c>
      <c r="I307" s="231">
        <v>1750</v>
      </c>
      <c r="J307" s="229">
        <v>46047</v>
      </c>
      <c r="K307" s="226" t="s">
        <v>93</v>
      </c>
      <c r="L307" s="226" t="s">
        <v>94</v>
      </c>
      <c r="M307" s="232">
        <v>0.43</v>
      </c>
      <c r="N307" s="230"/>
      <c r="O307" s="230">
        <v>41</v>
      </c>
      <c r="P307" s="233">
        <v>-119.28</v>
      </c>
    </row>
    <row r="308" spans="1:16" ht="19.5" customHeight="1">
      <c r="A308" s="226" t="s">
        <v>1154</v>
      </c>
      <c r="B308" s="229">
        <v>46049</v>
      </c>
      <c r="C308" s="226" t="s">
        <v>100</v>
      </c>
      <c r="D308" s="226" t="s">
        <v>101</v>
      </c>
      <c r="E308" s="226" t="s">
        <v>39</v>
      </c>
      <c r="F308" s="226" t="s">
        <v>117</v>
      </c>
      <c r="G308" s="226" t="s">
        <v>84</v>
      </c>
      <c r="H308" s="230">
        <v>1</v>
      </c>
      <c r="I308" s="231">
        <v>1750</v>
      </c>
      <c r="J308" s="229">
        <v>46047</v>
      </c>
      <c r="K308" s="226" t="s">
        <v>93</v>
      </c>
      <c r="L308" s="226" t="s">
        <v>94</v>
      </c>
      <c r="M308" s="232">
        <v>0</v>
      </c>
      <c r="N308" s="230"/>
      <c r="O308" s="230"/>
      <c r="P308" s="233">
        <v>785.24</v>
      </c>
    </row>
    <row r="309" spans="1:16" ht="19.5" customHeight="1">
      <c r="A309" s="226" t="s">
        <v>1154</v>
      </c>
      <c r="B309" s="229">
        <v>46049</v>
      </c>
      <c r="C309" s="226" t="s">
        <v>100</v>
      </c>
      <c r="D309" s="226" t="s">
        <v>102</v>
      </c>
      <c r="E309" s="226" t="s">
        <v>39</v>
      </c>
      <c r="F309" s="226" t="s">
        <v>117</v>
      </c>
      <c r="G309" s="226" t="s">
        <v>84</v>
      </c>
      <c r="H309" s="230">
        <v>1</v>
      </c>
      <c r="I309" s="231">
        <v>1750</v>
      </c>
      <c r="J309" s="229">
        <v>46047</v>
      </c>
      <c r="K309" s="226" t="s">
        <v>93</v>
      </c>
      <c r="L309" s="226" t="s">
        <v>94</v>
      </c>
      <c r="M309" s="232">
        <v>0</v>
      </c>
      <c r="N309" s="230"/>
      <c r="O309" s="230"/>
      <c r="P309" s="233">
        <v>0</v>
      </c>
    </row>
    <row r="310" spans="1:16" ht="19.5" customHeight="1">
      <c r="A310" s="226" t="s">
        <v>1154</v>
      </c>
      <c r="B310" s="229">
        <v>46049</v>
      </c>
      <c r="C310" s="226" t="s">
        <v>100</v>
      </c>
      <c r="D310" s="226" t="s">
        <v>103</v>
      </c>
      <c r="E310" s="226" t="s">
        <v>39</v>
      </c>
      <c r="F310" s="226" t="s">
        <v>117</v>
      </c>
      <c r="G310" s="226" t="s">
        <v>84</v>
      </c>
      <c r="H310" s="230">
        <v>1</v>
      </c>
      <c r="I310" s="231">
        <v>1750</v>
      </c>
      <c r="J310" s="229">
        <v>46047</v>
      </c>
      <c r="K310" s="226" t="s">
        <v>93</v>
      </c>
      <c r="L310" s="226" t="s">
        <v>94</v>
      </c>
      <c r="M310" s="232">
        <v>0</v>
      </c>
      <c r="N310" s="230"/>
      <c r="O310" s="230"/>
      <c r="P310" s="233">
        <v>964.76</v>
      </c>
    </row>
    <row r="311" spans="1:16" ht="19.5" customHeight="1">
      <c r="A311" s="226" t="s">
        <v>1154</v>
      </c>
      <c r="B311" s="229">
        <v>46049</v>
      </c>
      <c r="C311" s="226" t="s">
        <v>104</v>
      </c>
      <c r="D311" s="226" t="s">
        <v>105</v>
      </c>
      <c r="E311" s="226" t="s">
        <v>39</v>
      </c>
      <c r="F311" s="226" t="s">
        <v>117</v>
      </c>
      <c r="G311" s="226" t="s">
        <v>84</v>
      </c>
      <c r="H311" s="230">
        <v>1</v>
      </c>
      <c r="I311" s="231">
        <v>1750</v>
      </c>
      <c r="J311" s="229">
        <v>46047</v>
      </c>
      <c r="K311" s="226" t="s">
        <v>93</v>
      </c>
      <c r="L311" s="226" t="s">
        <v>94</v>
      </c>
      <c r="M311" s="232">
        <v>0.43</v>
      </c>
      <c r="N311" s="230"/>
      <c r="O311" s="230"/>
      <c r="P311" s="233">
        <v>-752.5</v>
      </c>
    </row>
    <row r="312" spans="1:16" ht="19.5" customHeight="1">
      <c r="A312" s="226" t="s">
        <v>1154</v>
      </c>
      <c r="B312" s="229">
        <v>46049</v>
      </c>
      <c r="C312" s="226" t="s">
        <v>81</v>
      </c>
      <c r="D312" s="226" t="s">
        <v>95</v>
      </c>
      <c r="E312" s="226" t="s">
        <v>39</v>
      </c>
      <c r="F312" s="226" t="s">
        <v>117</v>
      </c>
      <c r="G312" s="226" t="s">
        <v>84</v>
      </c>
      <c r="H312" s="230">
        <v>1</v>
      </c>
      <c r="I312" s="231">
        <v>1750</v>
      </c>
      <c r="J312" s="229">
        <v>46047</v>
      </c>
      <c r="K312" s="226" t="s">
        <v>93</v>
      </c>
      <c r="L312" s="226" t="s">
        <v>94</v>
      </c>
      <c r="M312" s="232">
        <v>0.43</v>
      </c>
      <c r="N312" s="230"/>
      <c r="O312" s="230"/>
      <c r="P312" s="233">
        <v>-10.01</v>
      </c>
    </row>
    <row r="313" spans="1:16" ht="19.5" customHeight="1">
      <c r="A313" s="226" t="s">
        <v>1152</v>
      </c>
      <c r="B313" s="229">
        <v>46049</v>
      </c>
      <c r="C313" s="226" t="s">
        <v>81</v>
      </c>
      <c r="D313" s="226" t="s">
        <v>82</v>
      </c>
      <c r="E313" s="226" t="s">
        <v>38</v>
      </c>
      <c r="F313" s="226" t="s">
        <v>87</v>
      </c>
      <c r="G313" s="226" t="s">
        <v>84</v>
      </c>
      <c r="H313" s="230">
        <v>1</v>
      </c>
      <c r="I313" s="231">
        <v>0</v>
      </c>
      <c r="J313" s="229">
        <v>46048</v>
      </c>
      <c r="K313" s="226" t="s">
        <v>85</v>
      </c>
      <c r="L313" s="226" t="s">
        <v>85</v>
      </c>
      <c r="M313" s="232">
        <v>0</v>
      </c>
      <c r="N313" s="230"/>
      <c r="O313" s="230"/>
      <c r="P313" s="233">
        <v>-19.38</v>
      </c>
    </row>
    <row r="314" spans="1:16" ht="19.5" customHeight="1">
      <c r="A314" s="226" t="s">
        <v>1153</v>
      </c>
      <c r="B314" s="229">
        <v>46049</v>
      </c>
      <c r="C314" s="226" t="s">
        <v>81</v>
      </c>
      <c r="D314" s="226" t="s">
        <v>82</v>
      </c>
      <c r="E314" s="226" t="s">
        <v>52</v>
      </c>
      <c r="F314" s="226" t="s">
        <v>90</v>
      </c>
      <c r="G314" s="226" t="s">
        <v>84</v>
      </c>
      <c r="H314" s="230">
        <v>1</v>
      </c>
      <c r="I314" s="231">
        <v>0</v>
      </c>
      <c r="J314" s="229">
        <v>46047</v>
      </c>
      <c r="K314" s="226" t="s">
        <v>85</v>
      </c>
      <c r="L314" s="226" t="s">
        <v>85</v>
      </c>
      <c r="M314" s="232">
        <v>0</v>
      </c>
      <c r="N314" s="230"/>
      <c r="O314" s="230"/>
      <c r="P314" s="233">
        <v>-12.37</v>
      </c>
    </row>
    <row r="315" spans="1:16" ht="19.5" customHeight="1">
      <c r="A315" s="226" t="s">
        <v>1155</v>
      </c>
      <c r="B315" s="229">
        <v>46049</v>
      </c>
      <c r="C315" s="226" t="s">
        <v>92</v>
      </c>
      <c r="D315" s="226" t="s">
        <v>24</v>
      </c>
      <c r="E315" s="226" t="s">
        <v>42</v>
      </c>
      <c r="F315" s="226" t="s">
        <v>89</v>
      </c>
      <c r="G315" s="226" t="s">
        <v>84</v>
      </c>
      <c r="H315" s="230">
        <v>1</v>
      </c>
      <c r="I315" s="231">
        <v>0</v>
      </c>
      <c r="J315" s="229">
        <v>46045</v>
      </c>
      <c r="K315" s="226" t="s">
        <v>93</v>
      </c>
      <c r="L315" s="226" t="s">
        <v>94</v>
      </c>
      <c r="M315" s="232">
        <v>0</v>
      </c>
      <c r="N315" s="230"/>
      <c r="O315" s="230">
        <v>40</v>
      </c>
      <c r="P315" s="233">
        <v>-46.77</v>
      </c>
    </row>
    <row r="316" spans="1:16" ht="19.5" customHeight="1">
      <c r="A316" s="226" t="s">
        <v>1155</v>
      </c>
      <c r="B316" s="229">
        <v>46049</v>
      </c>
      <c r="C316" s="226" t="s">
        <v>81</v>
      </c>
      <c r="D316" s="226" t="s">
        <v>95</v>
      </c>
      <c r="E316" s="226" t="s">
        <v>42</v>
      </c>
      <c r="F316" s="226" t="s">
        <v>89</v>
      </c>
      <c r="G316" s="226" t="s">
        <v>84</v>
      </c>
      <c r="H316" s="230">
        <v>1</v>
      </c>
      <c r="I316" s="231">
        <v>0</v>
      </c>
      <c r="J316" s="229">
        <v>46045</v>
      </c>
      <c r="K316" s="226" t="s">
        <v>93</v>
      </c>
      <c r="L316" s="226" t="s">
        <v>94</v>
      </c>
      <c r="M316" s="232">
        <v>0</v>
      </c>
      <c r="N316" s="230"/>
      <c r="O316" s="230"/>
      <c r="P316" s="233">
        <v>-8.5</v>
      </c>
    </row>
    <row r="317" spans="1:16" ht="19.5" customHeight="1">
      <c r="A317" s="226" t="s">
        <v>1155</v>
      </c>
      <c r="B317" s="229">
        <v>46049</v>
      </c>
      <c r="C317" s="226" t="s">
        <v>92</v>
      </c>
      <c r="D317" s="226" t="s">
        <v>96</v>
      </c>
      <c r="E317" s="226" t="s">
        <v>42</v>
      </c>
      <c r="F317" s="226" t="s">
        <v>89</v>
      </c>
      <c r="G317" s="226" t="s">
        <v>84</v>
      </c>
      <c r="H317" s="230">
        <v>1</v>
      </c>
      <c r="I317" s="231">
        <v>0</v>
      </c>
      <c r="J317" s="229">
        <v>46045</v>
      </c>
      <c r="K317" s="226" t="s">
        <v>93</v>
      </c>
      <c r="L317" s="226" t="s">
        <v>94</v>
      </c>
      <c r="M317" s="232">
        <v>0</v>
      </c>
      <c r="N317" s="230"/>
      <c r="O317" s="230"/>
      <c r="P317" s="233">
        <v>0</v>
      </c>
    </row>
    <row r="318" spans="1:16" ht="19.5" customHeight="1">
      <c r="A318" s="226" t="s">
        <v>1155</v>
      </c>
      <c r="B318" s="229">
        <v>46049</v>
      </c>
      <c r="C318" s="226" t="s">
        <v>92</v>
      </c>
      <c r="D318" s="226" t="s">
        <v>97</v>
      </c>
      <c r="E318" s="226" t="s">
        <v>42</v>
      </c>
      <c r="F318" s="226" t="s">
        <v>89</v>
      </c>
      <c r="G318" s="226" t="s">
        <v>84</v>
      </c>
      <c r="H318" s="230">
        <v>1</v>
      </c>
      <c r="I318" s="231">
        <v>0</v>
      </c>
      <c r="J318" s="229">
        <v>46045</v>
      </c>
      <c r="K318" s="226" t="s">
        <v>93</v>
      </c>
      <c r="L318" s="226" t="s">
        <v>94</v>
      </c>
      <c r="M318" s="232">
        <v>0</v>
      </c>
      <c r="N318" s="230"/>
      <c r="O318" s="230"/>
      <c r="P318" s="233">
        <v>-46.77</v>
      </c>
    </row>
    <row r="319" spans="1:16" ht="19.5" customHeight="1">
      <c r="A319" s="226" t="s">
        <v>1155</v>
      </c>
      <c r="B319" s="229">
        <v>46049</v>
      </c>
      <c r="C319" s="226" t="s">
        <v>81</v>
      </c>
      <c r="D319" s="226" t="s">
        <v>98</v>
      </c>
      <c r="E319" s="226" t="s">
        <v>42</v>
      </c>
      <c r="F319" s="226" t="s">
        <v>89</v>
      </c>
      <c r="G319" s="226" t="s">
        <v>84</v>
      </c>
      <c r="H319" s="230">
        <v>1</v>
      </c>
      <c r="I319" s="231">
        <v>0</v>
      </c>
      <c r="J319" s="229">
        <v>46045</v>
      </c>
      <c r="K319" s="226" t="s">
        <v>93</v>
      </c>
      <c r="L319" s="226" t="s">
        <v>94</v>
      </c>
      <c r="M319" s="232">
        <v>0</v>
      </c>
      <c r="N319" s="230"/>
      <c r="O319" s="230"/>
      <c r="P319" s="233">
        <v>-15</v>
      </c>
    </row>
    <row r="320" spans="1:16" ht="19.5" customHeight="1">
      <c r="A320" s="226" t="s">
        <v>1156</v>
      </c>
      <c r="B320" s="229">
        <v>46049</v>
      </c>
      <c r="C320" s="226" t="s">
        <v>92</v>
      </c>
      <c r="D320" s="226" t="s">
        <v>24</v>
      </c>
      <c r="E320" s="226" t="s">
        <v>41</v>
      </c>
      <c r="F320" s="226" t="s">
        <v>83</v>
      </c>
      <c r="G320" s="226" t="s">
        <v>84</v>
      </c>
      <c r="H320" s="230">
        <v>1</v>
      </c>
      <c r="I320" s="231">
        <v>1750</v>
      </c>
      <c r="J320" s="229">
        <v>46047</v>
      </c>
      <c r="K320" s="226" t="s">
        <v>93</v>
      </c>
      <c r="L320" s="226" t="s">
        <v>94</v>
      </c>
      <c r="M320" s="232">
        <v>0.43</v>
      </c>
      <c r="N320" s="230"/>
      <c r="O320" s="230">
        <v>41</v>
      </c>
      <c r="P320" s="233">
        <v>-119.28</v>
      </c>
    </row>
    <row r="321" spans="1:16" ht="19.5" customHeight="1">
      <c r="A321" s="226" t="s">
        <v>1156</v>
      </c>
      <c r="B321" s="229">
        <v>46049</v>
      </c>
      <c r="C321" s="226" t="s">
        <v>100</v>
      </c>
      <c r="D321" s="226" t="s">
        <v>101</v>
      </c>
      <c r="E321" s="226" t="s">
        <v>41</v>
      </c>
      <c r="F321" s="226" t="s">
        <v>83</v>
      </c>
      <c r="G321" s="226" t="s">
        <v>84</v>
      </c>
      <c r="H321" s="230">
        <v>1</v>
      </c>
      <c r="I321" s="231">
        <v>1750</v>
      </c>
      <c r="J321" s="229">
        <v>46047</v>
      </c>
      <c r="K321" s="226" t="s">
        <v>93</v>
      </c>
      <c r="L321" s="226" t="s">
        <v>94</v>
      </c>
      <c r="M321" s="232">
        <v>0</v>
      </c>
      <c r="N321" s="230"/>
      <c r="O321" s="230"/>
      <c r="P321" s="233">
        <v>633.87</v>
      </c>
    </row>
    <row r="322" spans="1:16" ht="19.5" customHeight="1">
      <c r="A322" s="226" t="s">
        <v>1156</v>
      </c>
      <c r="B322" s="229">
        <v>46049</v>
      </c>
      <c r="C322" s="226" t="s">
        <v>100</v>
      </c>
      <c r="D322" s="226" t="s">
        <v>102</v>
      </c>
      <c r="E322" s="226" t="s">
        <v>41</v>
      </c>
      <c r="F322" s="226" t="s">
        <v>83</v>
      </c>
      <c r="G322" s="226" t="s">
        <v>84</v>
      </c>
      <c r="H322" s="230">
        <v>1</v>
      </c>
      <c r="I322" s="231">
        <v>1750</v>
      </c>
      <c r="J322" s="229">
        <v>46047</v>
      </c>
      <c r="K322" s="226" t="s">
        <v>93</v>
      </c>
      <c r="L322" s="226" t="s">
        <v>94</v>
      </c>
      <c r="M322" s="232">
        <v>0</v>
      </c>
      <c r="N322" s="230"/>
      <c r="O322" s="230"/>
      <c r="P322" s="233">
        <v>6.34</v>
      </c>
    </row>
    <row r="323" spans="1:16" ht="19.5" customHeight="1">
      <c r="A323" s="226" t="s">
        <v>1156</v>
      </c>
      <c r="B323" s="229">
        <v>46049</v>
      </c>
      <c r="C323" s="226" t="s">
        <v>100</v>
      </c>
      <c r="D323" s="226" t="s">
        <v>103</v>
      </c>
      <c r="E323" s="226" t="s">
        <v>41</v>
      </c>
      <c r="F323" s="226" t="s">
        <v>83</v>
      </c>
      <c r="G323" s="226" t="s">
        <v>84</v>
      </c>
      <c r="H323" s="230">
        <v>1</v>
      </c>
      <c r="I323" s="231">
        <v>1750</v>
      </c>
      <c r="J323" s="229">
        <v>46047</v>
      </c>
      <c r="K323" s="226" t="s">
        <v>93</v>
      </c>
      <c r="L323" s="226" t="s">
        <v>94</v>
      </c>
      <c r="M323" s="232">
        <v>0</v>
      </c>
      <c r="N323" s="230"/>
      <c r="O323" s="230"/>
      <c r="P323" s="233">
        <v>1109.79</v>
      </c>
    </row>
    <row r="324" spans="1:16" ht="19.5" customHeight="1">
      <c r="A324" s="226" t="s">
        <v>1156</v>
      </c>
      <c r="B324" s="229">
        <v>46049</v>
      </c>
      <c r="C324" s="226" t="s">
        <v>104</v>
      </c>
      <c r="D324" s="226" t="s">
        <v>105</v>
      </c>
      <c r="E324" s="226" t="s">
        <v>41</v>
      </c>
      <c r="F324" s="226" t="s">
        <v>83</v>
      </c>
      <c r="G324" s="226" t="s">
        <v>84</v>
      </c>
      <c r="H324" s="230">
        <v>1</v>
      </c>
      <c r="I324" s="231">
        <v>1750</v>
      </c>
      <c r="J324" s="229">
        <v>46047</v>
      </c>
      <c r="K324" s="226" t="s">
        <v>93</v>
      </c>
      <c r="L324" s="226" t="s">
        <v>94</v>
      </c>
      <c r="M324" s="232">
        <v>0.43</v>
      </c>
      <c r="N324" s="230"/>
      <c r="O324" s="230"/>
      <c r="P324" s="233">
        <v>-752.5</v>
      </c>
    </row>
    <row r="325" spans="1:16" ht="19.5" customHeight="1">
      <c r="A325" s="226" t="s">
        <v>1156</v>
      </c>
      <c r="B325" s="229">
        <v>46049</v>
      </c>
      <c r="C325" s="226" t="s">
        <v>81</v>
      </c>
      <c r="D325" s="226" t="s">
        <v>95</v>
      </c>
      <c r="E325" s="226" t="s">
        <v>41</v>
      </c>
      <c r="F325" s="226" t="s">
        <v>83</v>
      </c>
      <c r="G325" s="226" t="s">
        <v>84</v>
      </c>
      <c r="H325" s="230">
        <v>1</v>
      </c>
      <c r="I325" s="231">
        <v>1750</v>
      </c>
      <c r="J325" s="229">
        <v>46047</v>
      </c>
      <c r="K325" s="226" t="s">
        <v>93</v>
      </c>
      <c r="L325" s="226" t="s">
        <v>94</v>
      </c>
      <c r="M325" s="232">
        <v>0.43</v>
      </c>
      <c r="N325" s="230"/>
      <c r="O325" s="230"/>
      <c r="P325" s="233">
        <v>-8.68</v>
      </c>
    </row>
    <row r="326" spans="1:16" ht="19.5" customHeight="1">
      <c r="A326" s="226" t="s">
        <v>1157</v>
      </c>
      <c r="B326" s="229">
        <v>46049</v>
      </c>
      <c r="C326" s="226" t="s">
        <v>92</v>
      </c>
      <c r="D326" s="226" t="s">
        <v>96</v>
      </c>
      <c r="E326" s="226" t="s">
        <v>53</v>
      </c>
      <c r="F326" s="226" t="s">
        <v>120</v>
      </c>
      <c r="G326" s="226" t="s">
        <v>84</v>
      </c>
      <c r="H326" s="230">
        <v>1</v>
      </c>
      <c r="I326" s="231">
        <v>0</v>
      </c>
      <c r="J326" s="229">
        <v>46040</v>
      </c>
      <c r="K326" s="226" t="s">
        <v>93</v>
      </c>
      <c r="L326" s="226" t="s">
        <v>94</v>
      </c>
      <c r="M326" s="232">
        <v>0</v>
      </c>
      <c r="N326" s="230"/>
      <c r="O326" s="230"/>
      <c r="P326" s="233">
        <v>0</v>
      </c>
    </row>
    <row r="327" spans="1:16" ht="19.5" customHeight="1">
      <c r="A327" s="226" t="s">
        <v>1157</v>
      </c>
      <c r="B327" s="229">
        <v>46049</v>
      </c>
      <c r="C327" s="226" t="s">
        <v>92</v>
      </c>
      <c r="D327" s="226" t="s">
        <v>97</v>
      </c>
      <c r="E327" s="226" t="s">
        <v>53</v>
      </c>
      <c r="F327" s="226" t="s">
        <v>120</v>
      </c>
      <c r="G327" s="226" t="s">
        <v>84</v>
      </c>
      <c r="H327" s="230">
        <v>1</v>
      </c>
      <c r="I327" s="231">
        <v>0</v>
      </c>
      <c r="J327" s="229">
        <v>46040</v>
      </c>
      <c r="K327" s="226" t="s">
        <v>93</v>
      </c>
      <c r="L327" s="226" t="s">
        <v>94</v>
      </c>
      <c r="M327" s="232">
        <v>0</v>
      </c>
      <c r="N327" s="230"/>
      <c r="O327" s="230"/>
      <c r="P327" s="233">
        <v>-56</v>
      </c>
    </row>
    <row r="328" spans="1:16" ht="19.5" customHeight="1">
      <c r="A328" s="226" t="s">
        <v>1157</v>
      </c>
      <c r="B328" s="229">
        <v>46049</v>
      </c>
      <c r="C328" s="226" t="s">
        <v>81</v>
      </c>
      <c r="D328" s="226" t="s">
        <v>98</v>
      </c>
      <c r="E328" s="226" t="s">
        <v>53</v>
      </c>
      <c r="F328" s="226" t="s">
        <v>120</v>
      </c>
      <c r="G328" s="226" t="s">
        <v>84</v>
      </c>
      <c r="H328" s="230">
        <v>1</v>
      </c>
      <c r="I328" s="231">
        <v>0</v>
      </c>
      <c r="J328" s="229">
        <v>46040</v>
      </c>
      <c r="K328" s="226" t="s">
        <v>93</v>
      </c>
      <c r="L328" s="226" t="s">
        <v>94</v>
      </c>
      <c r="M328" s="232">
        <v>0</v>
      </c>
      <c r="N328" s="230"/>
      <c r="O328" s="230"/>
      <c r="P328" s="233">
        <v>-15</v>
      </c>
    </row>
    <row r="329" spans="1:16" ht="19.5" customHeight="1">
      <c r="A329" s="226" t="s">
        <v>1157</v>
      </c>
      <c r="B329" s="229">
        <v>46049</v>
      </c>
      <c r="C329" s="226" t="s">
        <v>92</v>
      </c>
      <c r="D329" s="226" t="s">
        <v>24</v>
      </c>
      <c r="E329" s="226" t="s">
        <v>53</v>
      </c>
      <c r="F329" s="226" t="s">
        <v>120</v>
      </c>
      <c r="G329" s="226" t="s">
        <v>84</v>
      </c>
      <c r="H329" s="230">
        <v>1</v>
      </c>
      <c r="I329" s="231">
        <v>0</v>
      </c>
      <c r="J329" s="229">
        <v>46040</v>
      </c>
      <c r="K329" s="226" t="s">
        <v>93</v>
      </c>
      <c r="L329" s="226" t="s">
        <v>94</v>
      </c>
      <c r="M329" s="232">
        <v>0</v>
      </c>
      <c r="N329" s="230"/>
      <c r="O329" s="230">
        <v>45</v>
      </c>
      <c r="P329" s="233">
        <v>-56</v>
      </c>
    </row>
    <row r="330" spans="1:16" ht="19.5" customHeight="1">
      <c r="A330" s="226" t="s">
        <v>1157</v>
      </c>
      <c r="B330" s="229">
        <v>46049</v>
      </c>
      <c r="C330" s="226" t="s">
        <v>81</v>
      </c>
      <c r="D330" s="226" t="s">
        <v>95</v>
      </c>
      <c r="E330" s="226" t="s">
        <v>53</v>
      </c>
      <c r="F330" s="226" t="s">
        <v>120</v>
      </c>
      <c r="G330" s="226" t="s">
        <v>84</v>
      </c>
      <c r="H330" s="230">
        <v>1</v>
      </c>
      <c r="I330" s="231">
        <v>0</v>
      </c>
      <c r="J330" s="229">
        <v>46040</v>
      </c>
      <c r="K330" s="226" t="s">
        <v>93</v>
      </c>
      <c r="L330" s="226" t="s">
        <v>94</v>
      </c>
      <c r="M330" s="232">
        <v>0</v>
      </c>
      <c r="N330" s="230"/>
      <c r="O330" s="230"/>
      <c r="P330" s="233">
        <v>-17.88</v>
      </c>
    </row>
    <row r="331" spans="1:16" ht="19.5" customHeight="1">
      <c r="A331" s="226" t="s">
        <v>1156</v>
      </c>
      <c r="B331" s="229">
        <v>46049</v>
      </c>
      <c r="C331" s="226" t="s">
        <v>81</v>
      </c>
      <c r="D331" s="226" t="s">
        <v>82</v>
      </c>
      <c r="E331" s="226" t="s">
        <v>41</v>
      </c>
      <c r="F331" s="226" t="s">
        <v>83</v>
      </c>
      <c r="G331" s="226" t="s">
        <v>84</v>
      </c>
      <c r="H331" s="230">
        <v>1</v>
      </c>
      <c r="I331" s="231">
        <v>0</v>
      </c>
      <c r="J331" s="229">
        <v>46047</v>
      </c>
      <c r="K331" s="226" t="s">
        <v>85</v>
      </c>
      <c r="L331" s="226" t="s">
        <v>85</v>
      </c>
      <c r="M331" s="232">
        <v>0</v>
      </c>
      <c r="N331" s="230"/>
      <c r="O331" s="230"/>
      <c r="P331" s="233">
        <v>-12.04</v>
      </c>
    </row>
    <row r="332" spans="1:16" ht="19.5" customHeight="1">
      <c r="A332" s="226" t="s">
        <v>1158</v>
      </c>
      <c r="B332" s="229">
        <v>46049</v>
      </c>
      <c r="C332" s="226" t="s">
        <v>92</v>
      </c>
      <c r="D332" s="226" t="s">
        <v>96</v>
      </c>
      <c r="E332" s="226" t="s">
        <v>39</v>
      </c>
      <c r="F332" s="226" t="s">
        <v>117</v>
      </c>
      <c r="G332" s="226" t="s">
        <v>84</v>
      </c>
      <c r="H332" s="230">
        <v>1</v>
      </c>
      <c r="I332" s="231">
        <v>0</v>
      </c>
      <c r="J332" s="229">
        <v>46045</v>
      </c>
      <c r="K332" s="226" t="s">
        <v>93</v>
      </c>
      <c r="L332" s="226" t="s">
        <v>94</v>
      </c>
      <c r="M332" s="232">
        <v>0</v>
      </c>
      <c r="N332" s="230"/>
      <c r="O332" s="230"/>
      <c r="P332" s="233">
        <v>0</v>
      </c>
    </row>
    <row r="333" spans="1:16" ht="19.5" customHeight="1">
      <c r="A333" s="226" t="s">
        <v>1158</v>
      </c>
      <c r="B333" s="229">
        <v>46049</v>
      </c>
      <c r="C333" s="226" t="s">
        <v>92</v>
      </c>
      <c r="D333" s="226" t="s">
        <v>97</v>
      </c>
      <c r="E333" s="226" t="s">
        <v>39</v>
      </c>
      <c r="F333" s="226" t="s">
        <v>117</v>
      </c>
      <c r="G333" s="226" t="s">
        <v>84</v>
      </c>
      <c r="H333" s="230">
        <v>1</v>
      </c>
      <c r="I333" s="231">
        <v>0</v>
      </c>
      <c r="J333" s="229">
        <v>46045</v>
      </c>
      <c r="K333" s="226" t="s">
        <v>93</v>
      </c>
      <c r="L333" s="226" t="s">
        <v>94</v>
      </c>
      <c r="M333" s="232">
        <v>0</v>
      </c>
      <c r="N333" s="230"/>
      <c r="O333" s="230"/>
      <c r="P333" s="233">
        <v>-46.77</v>
      </c>
    </row>
    <row r="334" spans="1:16" ht="19.5" customHeight="1">
      <c r="A334" s="226" t="s">
        <v>1158</v>
      </c>
      <c r="B334" s="229">
        <v>46049</v>
      </c>
      <c r="C334" s="226" t="s">
        <v>81</v>
      </c>
      <c r="D334" s="226" t="s">
        <v>98</v>
      </c>
      <c r="E334" s="226" t="s">
        <v>39</v>
      </c>
      <c r="F334" s="226" t="s">
        <v>117</v>
      </c>
      <c r="G334" s="226" t="s">
        <v>84</v>
      </c>
      <c r="H334" s="230">
        <v>1</v>
      </c>
      <c r="I334" s="231">
        <v>0</v>
      </c>
      <c r="J334" s="229">
        <v>46045</v>
      </c>
      <c r="K334" s="226" t="s">
        <v>93</v>
      </c>
      <c r="L334" s="226" t="s">
        <v>94</v>
      </c>
      <c r="M334" s="232">
        <v>0</v>
      </c>
      <c r="N334" s="230"/>
      <c r="O334" s="230"/>
      <c r="P334" s="233">
        <v>-15</v>
      </c>
    </row>
    <row r="335" spans="1:16" ht="19.5" customHeight="1">
      <c r="A335" s="226" t="s">
        <v>1158</v>
      </c>
      <c r="B335" s="229">
        <v>46049</v>
      </c>
      <c r="C335" s="226" t="s">
        <v>92</v>
      </c>
      <c r="D335" s="226" t="s">
        <v>24</v>
      </c>
      <c r="E335" s="226" t="s">
        <v>39</v>
      </c>
      <c r="F335" s="226" t="s">
        <v>117</v>
      </c>
      <c r="G335" s="226" t="s">
        <v>84</v>
      </c>
      <c r="H335" s="230">
        <v>1</v>
      </c>
      <c r="I335" s="231">
        <v>0</v>
      </c>
      <c r="J335" s="229">
        <v>46045</v>
      </c>
      <c r="K335" s="226" t="s">
        <v>93</v>
      </c>
      <c r="L335" s="226" t="s">
        <v>94</v>
      </c>
      <c r="M335" s="232">
        <v>0</v>
      </c>
      <c r="N335" s="230"/>
      <c r="O335" s="230">
        <v>40</v>
      </c>
      <c r="P335" s="233">
        <v>-46.77</v>
      </c>
    </row>
    <row r="336" spans="1:16" ht="19.5" customHeight="1">
      <c r="A336" s="226" t="s">
        <v>1158</v>
      </c>
      <c r="B336" s="229">
        <v>46049</v>
      </c>
      <c r="C336" s="226" t="s">
        <v>81</v>
      </c>
      <c r="D336" s="226" t="s">
        <v>95</v>
      </c>
      <c r="E336" s="226" t="s">
        <v>39</v>
      </c>
      <c r="F336" s="226" t="s">
        <v>117</v>
      </c>
      <c r="G336" s="226" t="s">
        <v>84</v>
      </c>
      <c r="H336" s="230">
        <v>1</v>
      </c>
      <c r="I336" s="231">
        <v>0</v>
      </c>
      <c r="J336" s="229">
        <v>46045</v>
      </c>
      <c r="K336" s="226" t="s">
        <v>93</v>
      </c>
      <c r="L336" s="226" t="s">
        <v>94</v>
      </c>
      <c r="M336" s="232">
        <v>0</v>
      </c>
      <c r="N336" s="230"/>
      <c r="O336" s="230"/>
      <c r="P336" s="233">
        <v>-8.5</v>
      </c>
    </row>
    <row r="337" spans="1:16" ht="19.5" customHeight="1">
      <c r="A337" s="226" t="s">
        <v>1159</v>
      </c>
      <c r="B337" s="229">
        <v>46049</v>
      </c>
      <c r="C337" s="226" t="s">
        <v>81</v>
      </c>
      <c r="D337" s="226" t="s">
        <v>82</v>
      </c>
      <c r="E337" s="226" t="s">
        <v>53</v>
      </c>
      <c r="F337" s="226" t="s">
        <v>120</v>
      </c>
      <c r="G337" s="226" t="s">
        <v>84</v>
      </c>
      <c r="H337" s="230">
        <v>1</v>
      </c>
      <c r="I337" s="231">
        <v>0</v>
      </c>
      <c r="J337" s="229">
        <v>46049</v>
      </c>
      <c r="K337" s="226" t="s">
        <v>85</v>
      </c>
      <c r="L337" s="226" t="s">
        <v>85</v>
      </c>
      <c r="M337" s="232">
        <v>0</v>
      </c>
      <c r="N337" s="230"/>
      <c r="O337" s="230"/>
      <c r="P337" s="233">
        <v>-4.63</v>
      </c>
    </row>
    <row r="338" spans="1:16" ht="19.5" customHeight="1">
      <c r="A338" s="226" t="s">
        <v>1160</v>
      </c>
      <c r="B338" s="229">
        <v>46049</v>
      </c>
      <c r="C338" s="226" t="s">
        <v>81</v>
      </c>
      <c r="D338" s="226" t="s">
        <v>82</v>
      </c>
      <c r="E338" s="226" t="s">
        <v>42</v>
      </c>
      <c r="F338" s="226" t="s">
        <v>89</v>
      </c>
      <c r="G338" s="226" t="s">
        <v>84</v>
      </c>
      <c r="H338" s="230">
        <v>1</v>
      </c>
      <c r="I338" s="231">
        <v>0</v>
      </c>
      <c r="J338" s="229">
        <v>46049</v>
      </c>
      <c r="K338" s="226" t="s">
        <v>85</v>
      </c>
      <c r="L338" s="226" t="s">
        <v>85</v>
      </c>
      <c r="M338" s="232">
        <v>0</v>
      </c>
      <c r="N338" s="230"/>
      <c r="O338" s="230"/>
      <c r="P338" s="233">
        <v>-11.58</v>
      </c>
    </row>
    <row r="339" spans="1:16" ht="19.5" customHeight="1">
      <c r="A339" s="226" t="s">
        <v>1161</v>
      </c>
      <c r="B339" s="229">
        <v>46049</v>
      </c>
      <c r="C339" s="226" t="s">
        <v>81</v>
      </c>
      <c r="D339" s="226" t="s">
        <v>82</v>
      </c>
      <c r="E339" s="226" t="s">
        <v>52</v>
      </c>
      <c r="F339" s="226" t="s">
        <v>90</v>
      </c>
      <c r="G339" s="226" t="s">
        <v>84</v>
      </c>
      <c r="H339" s="230">
        <v>1</v>
      </c>
      <c r="I339" s="231">
        <v>0</v>
      </c>
      <c r="J339" s="229">
        <v>46049</v>
      </c>
      <c r="K339" s="226" t="s">
        <v>85</v>
      </c>
      <c r="L339" s="226" t="s">
        <v>85</v>
      </c>
      <c r="M339" s="232">
        <v>0</v>
      </c>
      <c r="N339" s="230"/>
      <c r="O339" s="230"/>
      <c r="P339" s="233">
        <v>-5.05</v>
      </c>
    </row>
    <row r="340" spans="1:16" ht="19.5" customHeight="1">
      <c r="A340" s="226" t="s">
        <v>141</v>
      </c>
      <c r="B340" s="229">
        <v>46049</v>
      </c>
      <c r="C340" s="226" t="s">
        <v>109</v>
      </c>
      <c r="D340" s="226" t="s">
        <v>139</v>
      </c>
      <c r="E340" s="226" t="s">
        <v>85</v>
      </c>
      <c r="F340" s="226" t="s">
        <v>85</v>
      </c>
      <c r="G340" s="226" t="s">
        <v>85</v>
      </c>
      <c r="H340" s="230">
        <v>0</v>
      </c>
      <c r="I340" s="231">
        <v>0</v>
      </c>
      <c r="J340" s="229">
        <v>46049</v>
      </c>
      <c r="K340" s="226" t="s">
        <v>85</v>
      </c>
      <c r="L340" s="226" t="s">
        <v>85</v>
      </c>
      <c r="M340" s="232">
        <v>0</v>
      </c>
      <c r="N340" s="230"/>
      <c r="O340" s="230"/>
      <c r="P340" s="233">
        <v>-423.42</v>
      </c>
    </row>
    <row r="341" spans="1:16" ht="19.5" customHeight="1">
      <c r="A341" s="226" t="s">
        <v>145</v>
      </c>
      <c r="B341" s="229">
        <v>46049</v>
      </c>
      <c r="C341" s="226" t="s">
        <v>109</v>
      </c>
      <c r="D341" s="226" t="s">
        <v>139</v>
      </c>
      <c r="E341" s="226" t="s">
        <v>85</v>
      </c>
      <c r="F341" s="226" t="s">
        <v>85</v>
      </c>
      <c r="G341" s="226" t="s">
        <v>85</v>
      </c>
      <c r="H341" s="230">
        <v>0</v>
      </c>
      <c r="I341" s="231">
        <v>0</v>
      </c>
      <c r="J341" s="229">
        <v>46049</v>
      </c>
      <c r="K341" s="226" t="s">
        <v>85</v>
      </c>
      <c r="L341" s="226" t="s">
        <v>85</v>
      </c>
      <c r="M341" s="232">
        <v>0</v>
      </c>
      <c r="N341" s="230"/>
      <c r="O341" s="230"/>
      <c r="P341" s="233">
        <v>-1200.68</v>
      </c>
    </row>
    <row r="342" spans="1:16" ht="19.5" customHeight="1">
      <c r="A342" s="226" t="s">
        <v>138</v>
      </c>
      <c r="B342" s="229">
        <v>46049</v>
      </c>
      <c r="C342" s="226" t="s">
        <v>109</v>
      </c>
      <c r="D342" s="226" t="s">
        <v>139</v>
      </c>
      <c r="E342" s="226" t="s">
        <v>85</v>
      </c>
      <c r="F342" s="226" t="s">
        <v>85</v>
      </c>
      <c r="G342" s="226" t="s">
        <v>85</v>
      </c>
      <c r="H342" s="230">
        <v>0</v>
      </c>
      <c r="I342" s="231">
        <v>0</v>
      </c>
      <c r="J342" s="229">
        <v>46049</v>
      </c>
      <c r="K342" s="226" t="s">
        <v>85</v>
      </c>
      <c r="L342" s="226" t="s">
        <v>85</v>
      </c>
      <c r="M342" s="232">
        <v>0</v>
      </c>
      <c r="N342" s="230"/>
      <c r="O342" s="230"/>
      <c r="P342" s="233">
        <v>-1112.96</v>
      </c>
    </row>
    <row r="343" spans="1:16" ht="19.5" customHeight="1">
      <c r="A343" s="226" t="s">
        <v>144</v>
      </c>
      <c r="B343" s="229">
        <v>46049</v>
      </c>
      <c r="C343" s="226" t="s">
        <v>109</v>
      </c>
      <c r="D343" s="226" t="s">
        <v>139</v>
      </c>
      <c r="E343" s="226" t="s">
        <v>85</v>
      </c>
      <c r="F343" s="226" t="s">
        <v>85</v>
      </c>
      <c r="G343" s="226" t="s">
        <v>85</v>
      </c>
      <c r="H343" s="230">
        <v>0</v>
      </c>
      <c r="I343" s="231">
        <v>0</v>
      </c>
      <c r="J343" s="229">
        <v>46049</v>
      </c>
      <c r="K343" s="226" t="s">
        <v>85</v>
      </c>
      <c r="L343" s="226" t="s">
        <v>85</v>
      </c>
      <c r="M343" s="232">
        <v>0</v>
      </c>
      <c r="N343" s="230"/>
      <c r="O343" s="230"/>
      <c r="P343" s="233">
        <v>-1092.71</v>
      </c>
    </row>
    <row r="344" spans="1:16" ht="19.5" customHeight="1">
      <c r="A344" s="226" t="s">
        <v>142</v>
      </c>
      <c r="B344" s="229">
        <v>46049</v>
      </c>
      <c r="C344" s="226" t="s">
        <v>109</v>
      </c>
      <c r="D344" s="226" t="s">
        <v>143</v>
      </c>
      <c r="E344" s="226" t="s">
        <v>85</v>
      </c>
      <c r="F344" s="226" t="s">
        <v>85</v>
      </c>
      <c r="G344" s="226" t="s">
        <v>85</v>
      </c>
      <c r="H344" s="230">
        <v>0</v>
      </c>
      <c r="I344" s="231">
        <v>0</v>
      </c>
      <c r="J344" s="229">
        <v>46049</v>
      </c>
      <c r="K344" s="226" t="s">
        <v>85</v>
      </c>
      <c r="L344" s="226" t="s">
        <v>85</v>
      </c>
      <c r="M344" s="232">
        <v>0</v>
      </c>
      <c r="N344" s="230"/>
      <c r="O344" s="230"/>
      <c r="P344" s="233">
        <v>-2915.8</v>
      </c>
    </row>
    <row r="345" spans="1:16" ht="19.5" customHeight="1">
      <c r="A345" s="226" t="s">
        <v>1162</v>
      </c>
      <c r="B345" s="229">
        <v>46050</v>
      </c>
      <c r="C345" s="226" t="s">
        <v>92</v>
      </c>
      <c r="D345" s="226" t="s">
        <v>24</v>
      </c>
      <c r="E345" s="226" t="s">
        <v>41</v>
      </c>
      <c r="F345" s="226" t="s">
        <v>83</v>
      </c>
      <c r="G345" s="226" t="s">
        <v>84</v>
      </c>
      <c r="H345" s="230">
        <v>1</v>
      </c>
      <c r="I345" s="231">
        <v>0</v>
      </c>
      <c r="J345" s="229">
        <v>46041</v>
      </c>
      <c r="K345" s="226" t="s">
        <v>93</v>
      </c>
      <c r="L345" s="226" t="s">
        <v>94</v>
      </c>
      <c r="M345" s="232">
        <v>0</v>
      </c>
      <c r="N345" s="230"/>
      <c r="O345" s="230">
        <v>44</v>
      </c>
      <c r="P345" s="233">
        <v>-46</v>
      </c>
    </row>
    <row r="346" spans="1:16" ht="19.5" customHeight="1">
      <c r="A346" s="226" t="s">
        <v>1162</v>
      </c>
      <c r="B346" s="229">
        <v>46050</v>
      </c>
      <c r="C346" s="226" t="s">
        <v>81</v>
      </c>
      <c r="D346" s="226" t="s">
        <v>95</v>
      </c>
      <c r="E346" s="226" t="s">
        <v>41</v>
      </c>
      <c r="F346" s="226" t="s">
        <v>83</v>
      </c>
      <c r="G346" s="226" t="s">
        <v>84</v>
      </c>
      <c r="H346" s="230">
        <v>1</v>
      </c>
      <c r="I346" s="231">
        <v>0</v>
      </c>
      <c r="J346" s="229">
        <v>46041</v>
      </c>
      <c r="K346" s="226" t="s">
        <v>93</v>
      </c>
      <c r="L346" s="226" t="s">
        <v>94</v>
      </c>
      <c r="M346" s="232">
        <v>0</v>
      </c>
      <c r="N346" s="230"/>
      <c r="O346" s="230"/>
      <c r="P346" s="233">
        <v>-14.75</v>
      </c>
    </row>
    <row r="347" spans="1:16" ht="19.5" customHeight="1">
      <c r="A347" s="226" t="s">
        <v>1162</v>
      </c>
      <c r="B347" s="229">
        <v>46050</v>
      </c>
      <c r="C347" s="226" t="s">
        <v>92</v>
      </c>
      <c r="D347" s="226" t="s">
        <v>96</v>
      </c>
      <c r="E347" s="226" t="s">
        <v>41</v>
      </c>
      <c r="F347" s="226" t="s">
        <v>83</v>
      </c>
      <c r="G347" s="226" t="s">
        <v>84</v>
      </c>
      <c r="H347" s="230">
        <v>1</v>
      </c>
      <c r="I347" s="231">
        <v>0</v>
      </c>
      <c r="J347" s="229">
        <v>46041</v>
      </c>
      <c r="K347" s="226" t="s">
        <v>93</v>
      </c>
      <c r="L347" s="226" t="s">
        <v>94</v>
      </c>
      <c r="M347" s="232">
        <v>0</v>
      </c>
      <c r="N347" s="230"/>
      <c r="O347" s="230"/>
      <c r="P347" s="233">
        <v>0</v>
      </c>
    </row>
    <row r="348" spans="1:16" ht="19.5" customHeight="1">
      <c r="A348" s="226" t="s">
        <v>1162</v>
      </c>
      <c r="B348" s="229">
        <v>46050</v>
      </c>
      <c r="C348" s="226" t="s">
        <v>92</v>
      </c>
      <c r="D348" s="226" t="s">
        <v>97</v>
      </c>
      <c r="E348" s="226" t="s">
        <v>41</v>
      </c>
      <c r="F348" s="226" t="s">
        <v>83</v>
      </c>
      <c r="G348" s="226" t="s">
        <v>84</v>
      </c>
      <c r="H348" s="230">
        <v>1</v>
      </c>
      <c r="I348" s="231">
        <v>0</v>
      </c>
      <c r="J348" s="229">
        <v>46041</v>
      </c>
      <c r="K348" s="226" t="s">
        <v>93</v>
      </c>
      <c r="L348" s="226" t="s">
        <v>94</v>
      </c>
      <c r="M348" s="232">
        <v>0</v>
      </c>
      <c r="N348" s="230"/>
      <c r="O348" s="230"/>
      <c r="P348" s="233">
        <v>-46</v>
      </c>
    </row>
    <row r="349" spans="1:16" ht="19.5" customHeight="1">
      <c r="A349" s="226" t="s">
        <v>1162</v>
      </c>
      <c r="B349" s="229">
        <v>46050</v>
      </c>
      <c r="C349" s="226" t="s">
        <v>81</v>
      </c>
      <c r="D349" s="226" t="s">
        <v>98</v>
      </c>
      <c r="E349" s="226" t="s">
        <v>41</v>
      </c>
      <c r="F349" s="226" t="s">
        <v>83</v>
      </c>
      <c r="G349" s="226" t="s">
        <v>84</v>
      </c>
      <c r="H349" s="230">
        <v>1</v>
      </c>
      <c r="I349" s="231">
        <v>0</v>
      </c>
      <c r="J349" s="229">
        <v>46041</v>
      </c>
      <c r="K349" s="226" t="s">
        <v>93</v>
      </c>
      <c r="L349" s="226" t="s">
        <v>94</v>
      </c>
      <c r="M349" s="232">
        <v>0</v>
      </c>
      <c r="N349" s="230"/>
      <c r="O349" s="230"/>
      <c r="P349" s="233">
        <v>-15</v>
      </c>
    </row>
    <row r="350" spans="1:16" ht="19.5" customHeight="1">
      <c r="A350" s="226" t="s">
        <v>1163</v>
      </c>
      <c r="B350" s="229">
        <v>46050</v>
      </c>
      <c r="C350" s="226" t="s">
        <v>92</v>
      </c>
      <c r="D350" s="226" t="s">
        <v>24</v>
      </c>
      <c r="E350" s="226" t="s">
        <v>53</v>
      </c>
      <c r="F350" s="226" t="s">
        <v>120</v>
      </c>
      <c r="G350" s="226" t="s">
        <v>84</v>
      </c>
      <c r="H350" s="230">
        <v>1</v>
      </c>
      <c r="I350" s="231">
        <v>0</v>
      </c>
      <c r="J350" s="229">
        <v>46045</v>
      </c>
      <c r="K350" s="226" t="s">
        <v>93</v>
      </c>
      <c r="L350" s="226" t="s">
        <v>94</v>
      </c>
      <c r="M350" s="232">
        <v>0</v>
      </c>
      <c r="N350" s="230"/>
      <c r="O350" s="230">
        <v>40</v>
      </c>
      <c r="P350" s="233">
        <v>-56</v>
      </c>
    </row>
    <row r="351" spans="1:16" ht="19.5" customHeight="1">
      <c r="A351" s="226" t="s">
        <v>1163</v>
      </c>
      <c r="B351" s="229">
        <v>46050</v>
      </c>
      <c r="C351" s="226" t="s">
        <v>81</v>
      </c>
      <c r="D351" s="226" t="s">
        <v>95</v>
      </c>
      <c r="E351" s="226" t="s">
        <v>53</v>
      </c>
      <c r="F351" s="226" t="s">
        <v>120</v>
      </c>
      <c r="G351" s="226" t="s">
        <v>84</v>
      </c>
      <c r="H351" s="230">
        <v>1</v>
      </c>
      <c r="I351" s="231">
        <v>0</v>
      </c>
      <c r="J351" s="229">
        <v>46045</v>
      </c>
      <c r="K351" s="226" t="s">
        <v>93</v>
      </c>
      <c r="L351" s="226" t="s">
        <v>94</v>
      </c>
      <c r="M351" s="232">
        <v>0</v>
      </c>
      <c r="N351" s="230"/>
      <c r="O351" s="230"/>
      <c r="P351" s="233">
        <v>-9.5500000000000007</v>
      </c>
    </row>
    <row r="352" spans="1:16" ht="19.5" customHeight="1">
      <c r="A352" s="226" t="s">
        <v>1163</v>
      </c>
      <c r="B352" s="229">
        <v>46050</v>
      </c>
      <c r="C352" s="226" t="s">
        <v>92</v>
      </c>
      <c r="D352" s="226" t="s">
        <v>96</v>
      </c>
      <c r="E352" s="226" t="s">
        <v>53</v>
      </c>
      <c r="F352" s="226" t="s">
        <v>120</v>
      </c>
      <c r="G352" s="226" t="s">
        <v>84</v>
      </c>
      <c r="H352" s="230">
        <v>1</v>
      </c>
      <c r="I352" s="231">
        <v>0</v>
      </c>
      <c r="J352" s="229">
        <v>46045</v>
      </c>
      <c r="K352" s="226" t="s">
        <v>93</v>
      </c>
      <c r="L352" s="226" t="s">
        <v>94</v>
      </c>
      <c r="M352" s="232">
        <v>0</v>
      </c>
      <c r="N352" s="230"/>
      <c r="O352" s="230"/>
      <c r="P352" s="233">
        <v>0</v>
      </c>
    </row>
    <row r="353" spans="1:16" ht="19.5" customHeight="1">
      <c r="A353" s="226" t="s">
        <v>1163</v>
      </c>
      <c r="B353" s="229">
        <v>46050</v>
      </c>
      <c r="C353" s="226" t="s">
        <v>92</v>
      </c>
      <c r="D353" s="226" t="s">
        <v>97</v>
      </c>
      <c r="E353" s="226" t="s">
        <v>53</v>
      </c>
      <c r="F353" s="226" t="s">
        <v>120</v>
      </c>
      <c r="G353" s="226" t="s">
        <v>84</v>
      </c>
      <c r="H353" s="230">
        <v>1</v>
      </c>
      <c r="I353" s="231">
        <v>0</v>
      </c>
      <c r="J353" s="229">
        <v>46045</v>
      </c>
      <c r="K353" s="226" t="s">
        <v>93</v>
      </c>
      <c r="L353" s="226" t="s">
        <v>94</v>
      </c>
      <c r="M353" s="232">
        <v>0</v>
      </c>
      <c r="N353" s="230"/>
      <c r="O353" s="230"/>
      <c r="P353" s="233">
        <v>-56</v>
      </c>
    </row>
    <row r="354" spans="1:16" ht="19.5" customHeight="1">
      <c r="A354" s="226" t="s">
        <v>1163</v>
      </c>
      <c r="B354" s="229">
        <v>46050</v>
      </c>
      <c r="C354" s="226" t="s">
        <v>81</v>
      </c>
      <c r="D354" s="226" t="s">
        <v>98</v>
      </c>
      <c r="E354" s="226" t="s">
        <v>53</v>
      </c>
      <c r="F354" s="226" t="s">
        <v>120</v>
      </c>
      <c r="G354" s="226" t="s">
        <v>84</v>
      </c>
      <c r="H354" s="230">
        <v>1</v>
      </c>
      <c r="I354" s="231">
        <v>0</v>
      </c>
      <c r="J354" s="229">
        <v>46045</v>
      </c>
      <c r="K354" s="226" t="s">
        <v>93</v>
      </c>
      <c r="L354" s="226" t="s">
        <v>94</v>
      </c>
      <c r="M354" s="232">
        <v>0</v>
      </c>
      <c r="N354" s="230"/>
      <c r="O354" s="230"/>
      <c r="P354" s="233">
        <v>-15</v>
      </c>
    </row>
    <row r="355" spans="1:16" ht="19.5" customHeight="1">
      <c r="A355" s="226" t="s">
        <v>1164</v>
      </c>
      <c r="B355" s="229">
        <v>46050</v>
      </c>
      <c r="C355" s="226" t="s">
        <v>92</v>
      </c>
      <c r="D355" s="226" t="s">
        <v>96</v>
      </c>
      <c r="E355" s="226" t="s">
        <v>52</v>
      </c>
      <c r="F355" s="226" t="s">
        <v>90</v>
      </c>
      <c r="G355" s="226" t="s">
        <v>84</v>
      </c>
      <c r="H355" s="230">
        <v>1</v>
      </c>
      <c r="I355" s="231">
        <v>0</v>
      </c>
      <c r="J355" s="229">
        <v>45995</v>
      </c>
      <c r="K355" s="226" t="s">
        <v>93</v>
      </c>
      <c r="L355" s="226" t="s">
        <v>94</v>
      </c>
      <c r="M355" s="232">
        <v>0</v>
      </c>
      <c r="N355" s="230"/>
      <c r="O355" s="230"/>
      <c r="P355" s="233">
        <v>0</v>
      </c>
    </row>
    <row r="356" spans="1:16" ht="19.5" customHeight="1">
      <c r="A356" s="226" t="s">
        <v>1164</v>
      </c>
      <c r="B356" s="229">
        <v>46050</v>
      </c>
      <c r="C356" s="226" t="s">
        <v>92</v>
      </c>
      <c r="D356" s="226" t="s">
        <v>97</v>
      </c>
      <c r="E356" s="226" t="s">
        <v>52</v>
      </c>
      <c r="F356" s="226" t="s">
        <v>90</v>
      </c>
      <c r="G356" s="226" t="s">
        <v>84</v>
      </c>
      <c r="H356" s="230">
        <v>1</v>
      </c>
      <c r="I356" s="231">
        <v>0</v>
      </c>
      <c r="J356" s="229">
        <v>45995</v>
      </c>
      <c r="K356" s="226" t="s">
        <v>93</v>
      </c>
      <c r="L356" s="226" t="s">
        <v>94</v>
      </c>
      <c r="M356" s="232">
        <v>0</v>
      </c>
      <c r="N356" s="230"/>
      <c r="O356" s="230"/>
      <c r="P356" s="233">
        <v>-56</v>
      </c>
    </row>
    <row r="357" spans="1:16" ht="19.5" customHeight="1">
      <c r="A357" s="226" t="s">
        <v>1164</v>
      </c>
      <c r="B357" s="229">
        <v>46050</v>
      </c>
      <c r="C357" s="226" t="s">
        <v>92</v>
      </c>
      <c r="D357" s="226" t="s">
        <v>24</v>
      </c>
      <c r="E357" s="226" t="s">
        <v>52</v>
      </c>
      <c r="F357" s="226" t="s">
        <v>90</v>
      </c>
      <c r="G357" s="226" t="s">
        <v>84</v>
      </c>
      <c r="H357" s="230">
        <v>1</v>
      </c>
      <c r="I357" s="231">
        <v>0</v>
      </c>
      <c r="J357" s="229">
        <v>45995</v>
      </c>
      <c r="K357" s="226" t="s">
        <v>93</v>
      </c>
      <c r="L357" s="226" t="s">
        <v>94</v>
      </c>
      <c r="M357" s="232">
        <v>0</v>
      </c>
      <c r="N357" s="230"/>
      <c r="O357" s="230"/>
      <c r="P357" s="233">
        <v>-56</v>
      </c>
    </row>
    <row r="358" spans="1:16" ht="19.5" customHeight="1">
      <c r="A358" s="226" t="s">
        <v>1165</v>
      </c>
      <c r="B358" s="229">
        <v>46050</v>
      </c>
      <c r="C358" s="226" t="s">
        <v>81</v>
      </c>
      <c r="D358" s="226" t="s">
        <v>82</v>
      </c>
      <c r="E358" s="226" t="s">
        <v>53</v>
      </c>
      <c r="F358" s="226" t="s">
        <v>120</v>
      </c>
      <c r="G358" s="226" t="s">
        <v>84</v>
      </c>
      <c r="H358" s="230">
        <v>1</v>
      </c>
      <c r="I358" s="231">
        <v>0</v>
      </c>
      <c r="J358" s="229">
        <v>46050</v>
      </c>
      <c r="K358" s="226" t="s">
        <v>85</v>
      </c>
      <c r="L358" s="226" t="s">
        <v>85</v>
      </c>
      <c r="M358" s="232">
        <v>0</v>
      </c>
      <c r="N358" s="230"/>
      <c r="O358" s="230"/>
      <c r="P358" s="233">
        <v>-12</v>
      </c>
    </row>
    <row r="359" spans="1:16" ht="19.5" customHeight="1">
      <c r="A359" s="226" t="s">
        <v>1166</v>
      </c>
      <c r="B359" s="229">
        <v>46050</v>
      </c>
      <c r="C359" s="226" t="s">
        <v>81</v>
      </c>
      <c r="D359" s="226" t="s">
        <v>82</v>
      </c>
      <c r="E359" s="226" t="s">
        <v>53</v>
      </c>
      <c r="F359" s="226" t="s">
        <v>120</v>
      </c>
      <c r="G359" s="226" t="s">
        <v>84</v>
      </c>
      <c r="H359" s="230">
        <v>1</v>
      </c>
      <c r="I359" s="231">
        <v>0</v>
      </c>
      <c r="J359" s="229">
        <v>46050</v>
      </c>
      <c r="K359" s="226" t="s">
        <v>85</v>
      </c>
      <c r="L359" s="226" t="s">
        <v>85</v>
      </c>
      <c r="M359" s="232">
        <v>0</v>
      </c>
      <c r="N359" s="230"/>
      <c r="O359" s="230"/>
      <c r="P359" s="233">
        <v>-12</v>
      </c>
    </row>
    <row r="360" spans="1:16" ht="19.5" customHeight="1">
      <c r="A360" s="226" t="s">
        <v>85</v>
      </c>
      <c r="B360" s="229">
        <v>46050</v>
      </c>
      <c r="C360" s="226" t="s">
        <v>109</v>
      </c>
      <c r="D360" s="226" t="s">
        <v>110</v>
      </c>
      <c r="E360" s="226" t="s">
        <v>85</v>
      </c>
      <c r="F360" s="226" t="s">
        <v>85</v>
      </c>
      <c r="G360" s="226" t="s">
        <v>1167</v>
      </c>
      <c r="H360" s="230">
        <v>0</v>
      </c>
      <c r="I360" s="231">
        <v>0</v>
      </c>
      <c r="J360" s="229">
        <v>46050</v>
      </c>
      <c r="K360" s="226" t="s">
        <v>85</v>
      </c>
      <c r="L360" s="226" t="s">
        <v>85</v>
      </c>
      <c r="M360" s="232">
        <v>0</v>
      </c>
      <c r="N360" s="230"/>
      <c r="O360" s="230"/>
      <c r="P360" s="233">
        <v>-150</v>
      </c>
    </row>
    <row r="361" spans="1:16" ht="19.5" customHeight="1">
      <c r="A361" s="226" t="s">
        <v>1168</v>
      </c>
      <c r="B361" s="229">
        <v>46050</v>
      </c>
      <c r="C361" s="226" t="s">
        <v>81</v>
      </c>
      <c r="D361" s="226" t="s">
        <v>82</v>
      </c>
      <c r="E361" s="226" t="s">
        <v>52</v>
      </c>
      <c r="F361" s="226" t="s">
        <v>90</v>
      </c>
      <c r="G361" s="226" t="s">
        <v>84</v>
      </c>
      <c r="H361" s="230">
        <v>1</v>
      </c>
      <c r="I361" s="231">
        <v>0</v>
      </c>
      <c r="J361" s="229">
        <v>46050</v>
      </c>
      <c r="K361" s="226" t="s">
        <v>85</v>
      </c>
      <c r="L361" s="226" t="s">
        <v>85</v>
      </c>
      <c r="M361" s="232">
        <v>0</v>
      </c>
      <c r="N361" s="230"/>
      <c r="O361" s="230"/>
      <c r="P361" s="233">
        <v>-4.75</v>
      </c>
    </row>
    <row r="362" spans="1:16" ht="19.5" customHeight="1">
      <c r="A362" s="226" t="s">
        <v>1169</v>
      </c>
      <c r="B362" s="229">
        <v>46050</v>
      </c>
      <c r="C362" s="226" t="s">
        <v>81</v>
      </c>
      <c r="D362" s="226" t="s">
        <v>82</v>
      </c>
      <c r="E362" s="226" t="s">
        <v>53</v>
      </c>
      <c r="F362" s="226" t="s">
        <v>120</v>
      </c>
      <c r="G362" s="226" t="s">
        <v>84</v>
      </c>
      <c r="H362" s="230">
        <v>1</v>
      </c>
      <c r="I362" s="231">
        <v>0</v>
      </c>
      <c r="J362" s="229">
        <v>46050</v>
      </c>
      <c r="K362" s="226" t="s">
        <v>85</v>
      </c>
      <c r="L362" s="226" t="s">
        <v>85</v>
      </c>
      <c r="M362" s="232">
        <v>0</v>
      </c>
      <c r="N362" s="230"/>
      <c r="O362" s="230"/>
      <c r="P362" s="233">
        <v>-12</v>
      </c>
    </row>
    <row r="363" spans="1:16" ht="19.5" customHeight="1">
      <c r="A363" s="226" t="s">
        <v>1169</v>
      </c>
      <c r="B363" s="229">
        <v>46050</v>
      </c>
      <c r="C363" s="226" t="s">
        <v>81</v>
      </c>
      <c r="D363" s="226" t="s">
        <v>82</v>
      </c>
      <c r="E363" s="226" t="s">
        <v>53</v>
      </c>
      <c r="F363" s="226" t="s">
        <v>120</v>
      </c>
      <c r="G363" s="226" t="s">
        <v>84</v>
      </c>
      <c r="H363" s="230">
        <v>1</v>
      </c>
      <c r="I363" s="231">
        <v>0</v>
      </c>
      <c r="J363" s="229">
        <v>46050</v>
      </c>
      <c r="K363" s="226" t="s">
        <v>85</v>
      </c>
      <c r="L363" s="226" t="s">
        <v>85</v>
      </c>
      <c r="M363" s="232">
        <v>0</v>
      </c>
      <c r="N363" s="230"/>
      <c r="O363" s="230"/>
      <c r="P363" s="233">
        <v>12</v>
      </c>
    </row>
    <row r="364" spans="1:16" ht="19.5" customHeight="1">
      <c r="A364" s="226" t="s">
        <v>1170</v>
      </c>
      <c r="B364" s="229">
        <v>46050</v>
      </c>
      <c r="C364" s="226" t="s">
        <v>92</v>
      </c>
      <c r="D364" s="226" t="s">
        <v>24</v>
      </c>
      <c r="E364" s="226" t="s">
        <v>52</v>
      </c>
      <c r="F364" s="226" t="s">
        <v>90</v>
      </c>
      <c r="G364" s="226" t="s">
        <v>84</v>
      </c>
      <c r="H364" s="230">
        <v>1</v>
      </c>
      <c r="I364" s="231">
        <v>1800</v>
      </c>
      <c r="J364" s="229">
        <v>46048</v>
      </c>
      <c r="K364" s="226" t="s">
        <v>93</v>
      </c>
      <c r="L364" s="226" t="s">
        <v>94</v>
      </c>
      <c r="M364" s="232">
        <v>0.43</v>
      </c>
      <c r="N364" s="230"/>
      <c r="O364" s="230">
        <v>44</v>
      </c>
      <c r="P364" s="233">
        <v>-147.97999999999999</v>
      </c>
    </row>
    <row r="365" spans="1:16" ht="19.5" customHeight="1">
      <c r="A365" s="226" t="s">
        <v>1170</v>
      </c>
      <c r="B365" s="229">
        <v>46050</v>
      </c>
      <c r="C365" s="226" t="s">
        <v>100</v>
      </c>
      <c r="D365" s="226" t="s">
        <v>101</v>
      </c>
      <c r="E365" s="226" t="s">
        <v>52</v>
      </c>
      <c r="F365" s="226" t="s">
        <v>90</v>
      </c>
      <c r="G365" s="226" t="s">
        <v>84</v>
      </c>
      <c r="H365" s="230">
        <v>1</v>
      </c>
      <c r="I365" s="231">
        <v>1800</v>
      </c>
      <c r="J365" s="229">
        <v>46048</v>
      </c>
      <c r="K365" s="226" t="s">
        <v>93</v>
      </c>
      <c r="L365" s="226" t="s">
        <v>94</v>
      </c>
      <c r="M365" s="232">
        <v>0</v>
      </c>
      <c r="N365" s="230"/>
      <c r="O365" s="230"/>
      <c r="P365" s="233">
        <v>742.86</v>
      </c>
    </row>
    <row r="366" spans="1:16" ht="19.5" customHeight="1">
      <c r="A366" s="226" t="s">
        <v>1170</v>
      </c>
      <c r="B366" s="229">
        <v>46050</v>
      </c>
      <c r="C366" s="226" t="s">
        <v>100</v>
      </c>
      <c r="D366" s="226" t="s">
        <v>102</v>
      </c>
      <c r="E366" s="226" t="s">
        <v>52</v>
      </c>
      <c r="F366" s="226" t="s">
        <v>90</v>
      </c>
      <c r="G366" s="226" t="s">
        <v>84</v>
      </c>
      <c r="H366" s="230">
        <v>1</v>
      </c>
      <c r="I366" s="231">
        <v>1800</v>
      </c>
      <c r="J366" s="229">
        <v>46048</v>
      </c>
      <c r="K366" s="226" t="s">
        <v>93</v>
      </c>
      <c r="L366" s="226" t="s">
        <v>94</v>
      </c>
      <c r="M366" s="232">
        <v>0</v>
      </c>
      <c r="N366" s="230"/>
      <c r="O366" s="230"/>
      <c r="P366" s="233">
        <v>0</v>
      </c>
    </row>
    <row r="367" spans="1:16" ht="19.5" customHeight="1">
      <c r="A367" s="226" t="s">
        <v>1170</v>
      </c>
      <c r="B367" s="229">
        <v>46050</v>
      </c>
      <c r="C367" s="226" t="s">
        <v>100</v>
      </c>
      <c r="D367" s="226" t="s">
        <v>103</v>
      </c>
      <c r="E367" s="226" t="s">
        <v>52</v>
      </c>
      <c r="F367" s="226" t="s">
        <v>90</v>
      </c>
      <c r="G367" s="226" t="s">
        <v>84</v>
      </c>
      <c r="H367" s="230">
        <v>1</v>
      </c>
      <c r="I367" s="231">
        <v>1800</v>
      </c>
      <c r="J367" s="229">
        <v>46048</v>
      </c>
      <c r="K367" s="226" t="s">
        <v>93</v>
      </c>
      <c r="L367" s="226" t="s">
        <v>94</v>
      </c>
      <c r="M367" s="232">
        <v>0</v>
      </c>
      <c r="N367" s="230"/>
      <c r="O367" s="230"/>
      <c r="P367" s="233">
        <v>1057.1400000000001</v>
      </c>
    </row>
    <row r="368" spans="1:16" ht="19.5" customHeight="1">
      <c r="A368" s="226" t="s">
        <v>1170</v>
      </c>
      <c r="B368" s="229">
        <v>46050</v>
      </c>
      <c r="C368" s="226" t="s">
        <v>104</v>
      </c>
      <c r="D368" s="226" t="s">
        <v>105</v>
      </c>
      <c r="E368" s="226" t="s">
        <v>52</v>
      </c>
      <c r="F368" s="226" t="s">
        <v>90</v>
      </c>
      <c r="G368" s="226" t="s">
        <v>84</v>
      </c>
      <c r="H368" s="230">
        <v>1</v>
      </c>
      <c r="I368" s="231">
        <v>1800</v>
      </c>
      <c r="J368" s="229">
        <v>46048</v>
      </c>
      <c r="K368" s="226" t="s">
        <v>93</v>
      </c>
      <c r="L368" s="226" t="s">
        <v>94</v>
      </c>
      <c r="M368" s="232">
        <v>0.43</v>
      </c>
      <c r="N368" s="230"/>
      <c r="O368" s="230"/>
      <c r="P368" s="233">
        <v>-774</v>
      </c>
    </row>
    <row r="369" spans="1:16" ht="19.5" customHeight="1">
      <c r="A369" s="226" t="s">
        <v>1170</v>
      </c>
      <c r="B369" s="229">
        <v>46050</v>
      </c>
      <c r="C369" s="226" t="s">
        <v>81</v>
      </c>
      <c r="D369" s="226" t="s">
        <v>95</v>
      </c>
      <c r="E369" s="226" t="s">
        <v>52</v>
      </c>
      <c r="F369" s="226" t="s">
        <v>90</v>
      </c>
      <c r="G369" s="226" t="s">
        <v>84</v>
      </c>
      <c r="H369" s="230">
        <v>1</v>
      </c>
      <c r="I369" s="231">
        <v>1800</v>
      </c>
      <c r="J369" s="229">
        <v>46048</v>
      </c>
      <c r="K369" s="226" t="s">
        <v>93</v>
      </c>
      <c r="L369" s="226" t="s">
        <v>94</v>
      </c>
      <c r="M369" s="232">
        <v>0.43</v>
      </c>
      <c r="N369" s="230"/>
      <c r="O369" s="230"/>
      <c r="P369" s="233">
        <v>-12.36</v>
      </c>
    </row>
    <row r="370" spans="1:16" ht="19.5" customHeight="1">
      <c r="A370" s="226" t="s">
        <v>1171</v>
      </c>
      <c r="B370" s="229">
        <v>46050</v>
      </c>
      <c r="C370" s="226" t="s">
        <v>92</v>
      </c>
      <c r="D370" s="226" t="s">
        <v>24</v>
      </c>
      <c r="E370" s="226" t="s">
        <v>43</v>
      </c>
      <c r="F370" s="226" t="s">
        <v>125</v>
      </c>
      <c r="G370" s="226" t="s">
        <v>84</v>
      </c>
      <c r="H370" s="230">
        <v>1</v>
      </c>
      <c r="I370" s="231">
        <v>1750</v>
      </c>
      <c r="J370" s="229">
        <v>46048</v>
      </c>
      <c r="K370" s="226" t="s">
        <v>93</v>
      </c>
      <c r="L370" s="226" t="s">
        <v>94</v>
      </c>
      <c r="M370" s="232">
        <v>0.43</v>
      </c>
      <c r="N370" s="230"/>
      <c r="O370" s="230">
        <v>44</v>
      </c>
      <c r="P370" s="233">
        <v>-131.37</v>
      </c>
    </row>
    <row r="371" spans="1:16" ht="19.5" customHeight="1">
      <c r="A371" s="226" t="s">
        <v>1171</v>
      </c>
      <c r="B371" s="229">
        <v>46050</v>
      </c>
      <c r="C371" s="226" t="s">
        <v>100</v>
      </c>
      <c r="D371" s="226" t="s">
        <v>101</v>
      </c>
      <c r="E371" s="226" t="s">
        <v>43</v>
      </c>
      <c r="F371" s="226" t="s">
        <v>125</v>
      </c>
      <c r="G371" s="226" t="s">
        <v>84</v>
      </c>
      <c r="H371" s="230">
        <v>1</v>
      </c>
      <c r="I371" s="231">
        <v>1750</v>
      </c>
      <c r="J371" s="229">
        <v>46048</v>
      </c>
      <c r="K371" s="226" t="s">
        <v>93</v>
      </c>
      <c r="L371" s="226" t="s">
        <v>94</v>
      </c>
      <c r="M371" s="232">
        <v>0</v>
      </c>
      <c r="N371" s="230"/>
      <c r="O371" s="230"/>
      <c r="P371" s="233">
        <v>666.67</v>
      </c>
    </row>
    <row r="372" spans="1:16" ht="19.5" customHeight="1">
      <c r="A372" s="226" t="s">
        <v>1171</v>
      </c>
      <c r="B372" s="229">
        <v>46050</v>
      </c>
      <c r="C372" s="226" t="s">
        <v>100</v>
      </c>
      <c r="D372" s="226" t="s">
        <v>102</v>
      </c>
      <c r="E372" s="226" t="s">
        <v>43</v>
      </c>
      <c r="F372" s="226" t="s">
        <v>125</v>
      </c>
      <c r="G372" s="226" t="s">
        <v>84</v>
      </c>
      <c r="H372" s="230">
        <v>1</v>
      </c>
      <c r="I372" s="231">
        <v>1750</v>
      </c>
      <c r="J372" s="229">
        <v>46048</v>
      </c>
      <c r="K372" s="226" t="s">
        <v>93</v>
      </c>
      <c r="L372" s="226" t="s">
        <v>94</v>
      </c>
      <c r="M372" s="232">
        <v>0</v>
      </c>
      <c r="N372" s="230"/>
      <c r="O372" s="230"/>
      <c r="P372" s="233">
        <v>0</v>
      </c>
    </row>
    <row r="373" spans="1:16" ht="19.5" customHeight="1">
      <c r="A373" s="226" t="s">
        <v>1171</v>
      </c>
      <c r="B373" s="229">
        <v>46050</v>
      </c>
      <c r="C373" s="226" t="s">
        <v>100</v>
      </c>
      <c r="D373" s="226" t="s">
        <v>103</v>
      </c>
      <c r="E373" s="226" t="s">
        <v>43</v>
      </c>
      <c r="F373" s="226" t="s">
        <v>125</v>
      </c>
      <c r="G373" s="226" t="s">
        <v>84</v>
      </c>
      <c r="H373" s="230">
        <v>1</v>
      </c>
      <c r="I373" s="231">
        <v>1750</v>
      </c>
      <c r="J373" s="229">
        <v>46048</v>
      </c>
      <c r="K373" s="226" t="s">
        <v>93</v>
      </c>
      <c r="L373" s="226" t="s">
        <v>94</v>
      </c>
      <c r="M373" s="232">
        <v>0</v>
      </c>
      <c r="N373" s="230"/>
      <c r="O373" s="230"/>
      <c r="P373" s="233">
        <v>1083.33</v>
      </c>
    </row>
    <row r="374" spans="1:16" ht="19.5" customHeight="1">
      <c r="A374" s="226" t="s">
        <v>1171</v>
      </c>
      <c r="B374" s="229">
        <v>46050</v>
      </c>
      <c r="C374" s="226" t="s">
        <v>104</v>
      </c>
      <c r="D374" s="226" t="s">
        <v>105</v>
      </c>
      <c r="E374" s="226" t="s">
        <v>43</v>
      </c>
      <c r="F374" s="226" t="s">
        <v>125</v>
      </c>
      <c r="G374" s="226" t="s">
        <v>84</v>
      </c>
      <c r="H374" s="230">
        <v>1</v>
      </c>
      <c r="I374" s="231">
        <v>1750</v>
      </c>
      <c r="J374" s="229">
        <v>46048</v>
      </c>
      <c r="K374" s="226" t="s">
        <v>93</v>
      </c>
      <c r="L374" s="226" t="s">
        <v>94</v>
      </c>
      <c r="M374" s="232">
        <v>0.43</v>
      </c>
      <c r="N374" s="230"/>
      <c r="O374" s="230"/>
      <c r="P374" s="233">
        <v>-752.5</v>
      </c>
    </row>
    <row r="375" spans="1:16" ht="19.5" customHeight="1">
      <c r="A375" s="226" t="s">
        <v>1171</v>
      </c>
      <c r="B375" s="229">
        <v>46050</v>
      </c>
      <c r="C375" s="226" t="s">
        <v>81</v>
      </c>
      <c r="D375" s="226" t="s">
        <v>95</v>
      </c>
      <c r="E375" s="226" t="s">
        <v>43</v>
      </c>
      <c r="F375" s="226" t="s">
        <v>125</v>
      </c>
      <c r="G375" s="226" t="s">
        <v>84</v>
      </c>
      <c r="H375" s="230">
        <v>1</v>
      </c>
      <c r="I375" s="231">
        <v>1750</v>
      </c>
      <c r="J375" s="229">
        <v>46048</v>
      </c>
      <c r="K375" s="226" t="s">
        <v>93</v>
      </c>
      <c r="L375" s="226" t="s">
        <v>94</v>
      </c>
      <c r="M375" s="232">
        <v>0.43</v>
      </c>
      <c r="N375" s="230"/>
      <c r="O375" s="230"/>
      <c r="P375" s="233">
        <v>-17.02</v>
      </c>
    </row>
    <row r="376" spans="1:16" ht="19.5" customHeight="1">
      <c r="A376" s="226" t="s">
        <v>1172</v>
      </c>
      <c r="B376" s="229">
        <v>46050</v>
      </c>
      <c r="C376" s="226" t="s">
        <v>81</v>
      </c>
      <c r="D376" s="226" t="s">
        <v>82</v>
      </c>
      <c r="E376" s="226" t="s">
        <v>52</v>
      </c>
      <c r="F376" s="226" t="s">
        <v>90</v>
      </c>
      <c r="G376" s="226" t="s">
        <v>84</v>
      </c>
      <c r="H376" s="230">
        <v>1</v>
      </c>
      <c r="I376" s="231">
        <v>0</v>
      </c>
      <c r="J376" s="229">
        <v>46050</v>
      </c>
      <c r="K376" s="226" t="s">
        <v>85</v>
      </c>
      <c r="L376" s="226" t="s">
        <v>85</v>
      </c>
      <c r="M376" s="232">
        <v>0</v>
      </c>
      <c r="N376" s="230"/>
      <c r="O376" s="230"/>
      <c r="P376" s="233">
        <v>-11.62</v>
      </c>
    </row>
    <row r="377" spans="1:16" ht="19.5" customHeight="1">
      <c r="A377" s="226" t="s">
        <v>1173</v>
      </c>
      <c r="B377" s="229">
        <v>46050</v>
      </c>
      <c r="C377" s="226" t="s">
        <v>81</v>
      </c>
      <c r="D377" s="226" t="s">
        <v>82</v>
      </c>
      <c r="E377" s="226" t="s">
        <v>53</v>
      </c>
      <c r="F377" s="226" t="s">
        <v>120</v>
      </c>
      <c r="G377" s="226" t="s">
        <v>84</v>
      </c>
      <c r="H377" s="230">
        <v>1</v>
      </c>
      <c r="I377" s="231">
        <v>0</v>
      </c>
      <c r="J377" s="229">
        <v>46050</v>
      </c>
      <c r="K377" s="226" t="s">
        <v>85</v>
      </c>
      <c r="L377" s="226" t="s">
        <v>85</v>
      </c>
      <c r="M377" s="232">
        <v>0</v>
      </c>
      <c r="N377" s="230"/>
      <c r="O377" s="230"/>
      <c r="P377" s="233">
        <v>-6.27</v>
      </c>
    </row>
    <row r="378" spans="1:16" ht="19.5" customHeight="1">
      <c r="A378" s="226" t="s">
        <v>1174</v>
      </c>
      <c r="B378" s="229">
        <v>46050</v>
      </c>
      <c r="C378" s="226" t="s">
        <v>92</v>
      </c>
      <c r="D378" s="226" t="s">
        <v>24</v>
      </c>
      <c r="E378" s="226" t="s">
        <v>53</v>
      </c>
      <c r="F378" s="226" t="s">
        <v>120</v>
      </c>
      <c r="G378" s="226" t="s">
        <v>84</v>
      </c>
      <c r="H378" s="230">
        <v>1</v>
      </c>
      <c r="I378" s="231">
        <v>1812</v>
      </c>
      <c r="J378" s="229">
        <v>46047</v>
      </c>
      <c r="K378" s="226" t="s">
        <v>93</v>
      </c>
      <c r="L378" s="226" t="s">
        <v>94</v>
      </c>
      <c r="M378" s="232">
        <v>0.43</v>
      </c>
      <c r="N378" s="230"/>
      <c r="O378" s="230">
        <v>41</v>
      </c>
      <c r="P378" s="233">
        <v>-135.16</v>
      </c>
    </row>
    <row r="379" spans="1:16" ht="19.5" customHeight="1">
      <c r="A379" s="226" t="s">
        <v>1174</v>
      </c>
      <c r="B379" s="229">
        <v>46050</v>
      </c>
      <c r="C379" s="226" t="s">
        <v>100</v>
      </c>
      <c r="D379" s="226" t="s">
        <v>101</v>
      </c>
      <c r="E379" s="226" t="s">
        <v>53</v>
      </c>
      <c r="F379" s="226" t="s">
        <v>120</v>
      </c>
      <c r="G379" s="226" t="s">
        <v>84</v>
      </c>
      <c r="H379" s="230">
        <v>1</v>
      </c>
      <c r="I379" s="231">
        <v>1812</v>
      </c>
      <c r="J379" s="229">
        <v>46047</v>
      </c>
      <c r="K379" s="226" t="s">
        <v>93</v>
      </c>
      <c r="L379" s="226" t="s">
        <v>94</v>
      </c>
      <c r="M379" s="232">
        <v>0</v>
      </c>
      <c r="N379" s="230"/>
      <c r="O379" s="230"/>
      <c r="P379" s="233">
        <v>631.42999999999995</v>
      </c>
    </row>
    <row r="380" spans="1:16" ht="19.5" customHeight="1">
      <c r="A380" s="226" t="s">
        <v>1174</v>
      </c>
      <c r="B380" s="229">
        <v>46050</v>
      </c>
      <c r="C380" s="226" t="s">
        <v>100</v>
      </c>
      <c r="D380" s="226" t="s">
        <v>102</v>
      </c>
      <c r="E380" s="226" t="s">
        <v>53</v>
      </c>
      <c r="F380" s="226" t="s">
        <v>120</v>
      </c>
      <c r="G380" s="226" t="s">
        <v>84</v>
      </c>
      <c r="H380" s="230">
        <v>1</v>
      </c>
      <c r="I380" s="231">
        <v>1812</v>
      </c>
      <c r="J380" s="229">
        <v>46047</v>
      </c>
      <c r="K380" s="226" t="s">
        <v>93</v>
      </c>
      <c r="L380" s="226" t="s">
        <v>94</v>
      </c>
      <c r="M380" s="232">
        <v>0</v>
      </c>
      <c r="N380" s="230"/>
      <c r="O380" s="230"/>
      <c r="P380" s="233">
        <v>6.31</v>
      </c>
    </row>
    <row r="381" spans="1:16" ht="19.5" customHeight="1">
      <c r="A381" s="226" t="s">
        <v>1174</v>
      </c>
      <c r="B381" s="229">
        <v>46050</v>
      </c>
      <c r="C381" s="226" t="s">
        <v>100</v>
      </c>
      <c r="D381" s="226" t="s">
        <v>103</v>
      </c>
      <c r="E381" s="226" t="s">
        <v>53</v>
      </c>
      <c r="F381" s="226" t="s">
        <v>120</v>
      </c>
      <c r="G381" s="226" t="s">
        <v>84</v>
      </c>
      <c r="H381" s="230">
        <v>1</v>
      </c>
      <c r="I381" s="231">
        <v>1812</v>
      </c>
      <c r="J381" s="229">
        <v>46047</v>
      </c>
      <c r="K381" s="226" t="s">
        <v>93</v>
      </c>
      <c r="L381" s="226" t="s">
        <v>94</v>
      </c>
      <c r="M381" s="232">
        <v>0</v>
      </c>
      <c r="N381" s="230"/>
      <c r="O381" s="230"/>
      <c r="P381" s="233">
        <v>1174.26</v>
      </c>
    </row>
    <row r="382" spans="1:16" ht="19.5" customHeight="1">
      <c r="A382" s="226" t="s">
        <v>1174</v>
      </c>
      <c r="B382" s="229">
        <v>46050</v>
      </c>
      <c r="C382" s="226" t="s">
        <v>104</v>
      </c>
      <c r="D382" s="226" t="s">
        <v>105</v>
      </c>
      <c r="E382" s="226" t="s">
        <v>53</v>
      </c>
      <c r="F382" s="226" t="s">
        <v>120</v>
      </c>
      <c r="G382" s="226" t="s">
        <v>84</v>
      </c>
      <c r="H382" s="230">
        <v>1</v>
      </c>
      <c r="I382" s="231">
        <v>1812</v>
      </c>
      <c r="J382" s="229">
        <v>46047</v>
      </c>
      <c r="K382" s="226" t="s">
        <v>93</v>
      </c>
      <c r="L382" s="226" t="s">
        <v>94</v>
      </c>
      <c r="M382" s="232">
        <v>0.43</v>
      </c>
      <c r="N382" s="230"/>
      <c r="O382" s="230"/>
      <c r="P382" s="233">
        <v>-779.16</v>
      </c>
    </row>
    <row r="383" spans="1:16" ht="19.5" customHeight="1">
      <c r="A383" s="226" t="s">
        <v>1174</v>
      </c>
      <c r="B383" s="229">
        <v>46050</v>
      </c>
      <c r="C383" s="226" t="s">
        <v>81</v>
      </c>
      <c r="D383" s="226" t="s">
        <v>95</v>
      </c>
      <c r="E383" s="226" t="s">
        <v>53</v>
      </c>
      <c r="F383" s="226" t="s">
        <v>120</v>
      </c>
      <c r="G383" s="226" t="s">
        <v>84</v>
      </c>
      <c r="H383" s="230">
        <v>1</v>
      </c>
      <c r="I383" s="231">
        <v>1812</v>
      </c>
      <c r="J383" s="229">
        <v>46047</v>
      </c>
      <c r="K383" s="226" t="s">
        <v>93</v>
      </c>
      <c r="L383" s="226" t="s">
        <v>94</v>
      </c>
      <c r="M383" s="232">
        <v>0.43</v>
      </c>
      <c r="N383" s="230"/>
      <c r="O383" s="230"/>
      <c r="P383" s="233">
        <v>-13.24</v>
      </c>
    </row>
    <row r="384" spans="1:16" ht="19.5" customHeight="1">
      <c r="A384" s="226" t="s">
        <v>1174</v>
      </c>
      <c r="B384" s="229">
        <v>46050</v>
      </c>
      <c r="C384" s="226" t="s">
        <v>81</v>
      </c>
      <c r="D384" s="226" t="s">
        <v>82</v>
      </c>
      <c r="E384" s="226" t="s">
        <v>53</v>
      </c>
      <c r="F384" s="226" t="s">
        <v>120</v>
      </c>
      <c r="G384" s="226" t="s">
        <v>84</v>
      </c>
      <c r="H384" s="230">
        <v>1</v>
      </c>
      <c r="I384" s="231">
        <v>0</v>
      </c>
      <c r="J384" s="229">
        <v>46047</v>
      </c>
      <c r="K384" s="226" t="s">
        <v>85</v>
      </c>
      <c r="L384" s="226" t="s">
        <v>85</v>
      </c>
      <c r="M384" s="232">
        <v>0</v>
      </c>
      <c r="N384" s="230"/>
      <c r="O384" s="230"/>
      <c r="P384" s="233">
        <v>-12</v>
      </c>
    </row>
    <row r="385" spans="1:16" ht="19.5" customHeight="1">
      <c r="A385" s="226" t="s">
        <v>1175</v>
      </c>
      <c r="B385" s="229">
        <v>46050</v>
      </c>
      <c r="C385" s="226" t="s">
        <v>92</v>
      </c>
      <c r="D385" s="226" t="s">
        <v>24</v>
      </c>
      <c r="E385" s="226" t="s">
        <v>53</v>
      </c>
      <c r="F385" s="226" t="s">
        <v>120</v>
      </c>
      <c r="G385" s="226" t="s">
        <v>84</v>
      </c>
      <c r="H385" s="230">
        <v>1</v>
      </c>
      <c r="I385" s="231">
        <v>1845</v>
      </c>
      <c r="J385" s="229">
        <v>46044</v>
      </c>
      <c r="K385" s="226" t="s">
        <v>93</v>
      </c>
      <c r="L385" s="226" t="s">
        <v>94</v>
      </c>
      <c r="M385" s="232">
        <v>0.43</v>
      </c>
      <c r="N385" s="230"/>
      <c r="O385" s="230">
        <v>42</v>
      </c>
      <c r="P385" s="233">
        <v>-140.5</v>
      </c>
    </row>
    <row r="386" spans="1:16" ht="19.5" customHeight="1">
      <c r="A386" s="226" t="s">
        <v>1175</v>
      </c>
      <c r="B386" s="229">
        <v>46050</v>
      </c>
      <c r="C386" s="226" t="s">
        <v>100</v>
      </c>
      <c r="D386" s="226" t="s">
        <v>101</v>
      </c>
      <c r="E386" s="226" t="s">
        <v>53</v>
      </c>
      <c r="F386" s="226" t="s">
        <v>120</v>
      </c>
      <c r="G386" s="226" t="s">
        <v>84</v>
      </c>
      <c r="H386" s="230">
        <v>1</v>
      </c>
      <c r="I386" s="231">
        <v>1845</v>
      </c>
      <c r="J386" s="229">
        <v>46044</v>
      </c>
      <c r="K386" s="226" t="s">
        <v>93</v>
      </c>
      <c r="L386" s="226" t="s">
        <v>94</v>
      </c>
      <c r="M386" s="232">
        <v>0</v>
      </c>
      <c r="N386" s="230"/>
      <c r="O386" s="230"/>
      <c r="P386" s="233">
        <v>642.86</v>
      </c>
    </row>
    <row r="387" spans="1:16" ht="19.5" customHeight="1">
      <c r="A387" s="226" t="s">
        <v>1175</v>
      </c>
      <c r="B387" s="229">
        <v>46050</v>
      </c>
      <c r="C387" s="226" t="s">
        <v>100</v>
      </c>
      <c r="D387" s="226" t="s">
        <v>102</v>
      </c>
      <c r="E387" s="226" t="s">
        <v>53</v>
      </c>
      <c r="F387" s="226" t="s">
        <v>120</v>
      </c>
      <c r="G387" s="226" t="s">
        <v>84</v>
      </c>
      <c r="H387" s="230">
        <v>1</v>
      </c>
      <c r="I387" s="231">
        <v>1845</v>
      </c>
      <c r="J387" s="229">
        <v>46044</v>
      </c>
      <c r="K387" s="226" t="s">
        <v>93</v>
      </c>
      <c r="L387" s="226" t="s">
        <v>94</v>
      </c>
      <c r="M387" s="232">
        <v>0</v>
      </c>
      <c r="N387" s="230"/>
      <c r="O387" s="230"/>
      <c r="P387" s="233">
        <v>6.43</v>
      </c>
    </row>
    <row r="388" spans="1:16" ht="19.5" customHeight="1">
      <c r="A388" s="226" t="s">
        <v>1175</v>
      </c>
      <c r="B388" s="229">
        <v>46050</v>
      </c>
      <c r="C388" s="226" t="s">
        <v>100</v>
      </c>
      <c r="D388" s="226" t="s">
        <v>103</v>
      </c>
      <c r="E388" s="226" t="s">
        <v>53</v>
      </c>
      <c r="F388" s="226" t="s">
        <v>120</v>
      </c>
      <c r="G388" s="226" t="s">
        <v>84</v>
      </c>
      <c r="H388" s="230">
        <v>1</v>
      </c>
      <c r="I388" s="231">
        <v>1845</v>
      </c>
      <c r="J388" s="229">
        <v>46044</v>
      </c>
      <c r="K388" s="226" t="s">
        <v>93</v>
      </c>
      <c r="L388" s="226" t="s">
        <v>94</v>
      </c>
      <c r="M388" s="232">
        <v>0</v>
      </c>
      <c r="N388" s="230"/>
      <c r="O388" s="230"/>
      <c r="P388" s="233">
        <v>1195.71</v>
      </c>
    </row>
    <row r="389" spans="1:16" ht="19.5" customHeight="1">
      <c r="A389" s="226" t="s">
        <v>1175</v>
      </c>
      <c r="B389" s="229">
        <v>46050</v>
      </c>
      <c r="C389" s="226" t="s">
        <v>104</v>
      </c>
      <c r="D389" s="226" t="s">
        <v>105</v>
      </c>
      <c r="E389" s="226" t="s">
        <v>53</v>
      </c>
      <c r="F389" s="226" t="s">
        <v>120</v>
      </c>
      <c r="G389" s="226" t="s">
        <v>84</v>
      </c>
      <c r="H389" s="230">
        <v>1</v>
      </c>
      <c r="I389" s="231">
        <v>1845</v>
      </c>
      <c r="J389" s="229">
        <v>46044</v>
      </c>
      <c r="K389" s="226" t="s">
        <v>93</v>
      </c>
      <c r="L389" s="226" t="s">
        <v>94</v>
      </c>
      <c r="M389" s="232">
        <v>0.43</v>
      </c>
      <c r="N389" s="230"/>
      <c r="O389" s="230"/>
      <c r="P389" s="233">
        <v>-793.35</v>
      </c>
    </row>
    <row r="390" spans="1:16" ht="19.5" customHeight="1">
      <c r="A390" s="226" t="s">
        <v>1176</v>
      </c>
      <c r="B390" s="229">
        <v>46050</v>
      </c>
      <c r="C390" s="226" t="s">
        <v>81</v>
      </c>
      <c r="D390" s="226" t="s">
        <v>82</v>
      </c>
      <c r="E390" s="226" t="s">
        <v>52</v>
      </c>
      <c r="F390" s="226" t="s">
        <v>90</v>
      </c>
      <c r="G390" s="226" t="s">
        <v>84</v>
      </c>
      <c r="H390" s="230">
        <v>1</v>
      </c>
      <c r="I390" s="231">
        <v>0</v>
      </c>
      <c r="J390" s="229">
        <v>46050</v>
      </c>
      <c r="K390" s="226" t="s">
        <v>85</v>
      </c>
      <c r="L390" s="226" t="s">
        <v>85</v>
      </c>
      <c r="M390" s="232">
        <v>0</v>
      </c>
      <c r="N390" s="230"/>
      <c r="O390" s="230"/>
      <c r="P390" s="233">
        <v>-12.23</v>
      </c>
    </row>
    <row r="391" spans="1:16" ht="19.5" customHeight="1">
      <c r="A391" s="226" t="s">
        <v>1177</v>
      </c>
      <c r="B391" s="229">
        <v>46050</v>
      </c>
      <c r="C391" s="226" t="s">
        <v>81</v>
      </c>
      <c r="D391" s="226" t="s">
        <v>82</v>
      </c>
      <c r="E391" s="226" t="s">
        <v>52</v>
      </c>
      <c r="F391" s="226" t="s">
        <v>90</v>
      </c>
      <c r="G391" s="226" t="s">
        <v>84</v>
      </c>
      <c r="H391" s="230">
        <v>1</v>
      </c>
      <c r="I391" s="231">
        <v>0</v>
      </c>
      <c r="J391" s="229">
        <v>46050</v>
      </c>
      <c r="K391" s="226" t="s">
        <v>85</v>
      </c>
      <c r="L391" s="226" t="s">
        <v>85</v>
      </c>
      <c r="M391" s="232">
        <v>0</v>
      </c>
      <c r="N391" s="230"/>
      <c r="O391" s="230"/>
      <c r="P391" s="233">
        <v>-4.71</v>
      </c>
    </row>
    <row r="392" spans="1:16" ht="19.5" customHeight="1">
      <c r="A392" s="226" t="s">
        <v>1178</v>
      </c>
      <c r="B392" s="229">
        <v>46050</v>
      </c>
      <c r="C392" s="226" t="s">
        <v>92</v>
      </c>
      <c r="D392" s="226" t="s">
        <v>24</v>
      </c>
      <c r="E392" s="226" t="s">
        <v>53</v>
      </c>
      <c r="F392" s="226" t="s">
        <v>120</v>
      </c>
      <c r="G392" s="226" t="s">
        <v>84</v>
      </c>
      <c r="H392" s="230">
        <v>1</v>
      </c>
      <c r="I392" s="231">
        <v>1812</v>
      </c>
      <c r="J392" s="229">
        <v>46048</v>
      </c>
      <c r="K392" s="226" t="s">
        <v>93</v>
      </c>
      <c r="L392" s="226" t="s">
        <v>94</v>
      </c>
      <c r="M392" s="232">
        <v>0.43</v>
      </c>
      <c r="N392" s="230"/>
      <c r="O392" s="230">
        <v>44</v>
      </c>
      <c r="P392" s="233">
        <v>-148.36000000000001</v>
      </c>
    </row>
    <row r="393" spans="1:16" ht="19.5" customHeight="1">
      <c r="A393" s="226" t="s">
        <v>1178</v>
      </c>
      <c r="B393" s="229">
        <v>46050</v>
      </c>
      <c r="C393" s="226" t="s">
        <v>100</v>
      </c>
      <c r="D393" s="226" t="s">
        <v>101</v>
      </c>
      <c r="E393" s="226" t="s">
        <v>53</v>
      </c>
      <c r="F393" s="226" t="s">
        <v>120</v>
      </c>
      <c r="G393" s="226" t="s">
        <v>84</v>
      </c>
      <c r="H393" s="230">
        <v>1</v>
      </c>
      <c r="I393" s="231">
        <v>1812</v>
      </c>
      <c r="J393" s="229">
        <v>46048</v>
      </c>
      <c r="K393" s="226" t="s">
        <v>93</v>
      </c>
      <c r="L393" s="226" t="s">
        <v>94</v>
      </c>
      <c r="M393" s="232">
        <v>0</v>
      </c>
      <c r="N393" s="230"/>
      <c r="O393" s="230"/>
      <c r="P393" s="233">
        <v>668.57</v>
      </c>
    </row>
    <row r="394" spans="1:16" ht="19.5" customHeight="1">
      <c r="A394" s="226" t="s">
        <v>1178</v>
      </c>
      <c r="B394" s="229">
        <v>46050</v>
      </c>
      <c r="C394" s="226" t="s">
        <v>100</v>
      </c>
      <c r="D394" s="226" t="s">
        <v>102</v>
      </c>
      <c r="E394" s="226" t="s">
        <v>53</v>
      </c>
      <c r="F394" s="226" t="s">
        <v>120</v>
      </c>
      <c r="G394" s="226" t="s">
        <v>84</v>
      </c>
      <c r="H394" s="230">
        <v>1</v>
      </c>
      <c r="I394" s="231">
        <v>1812</v>
      </c>
      <c r="J394" s="229">
        <v>46048</v>
      </c>
      <c r="K394" s="226" t="s">
        <v>93</v>
      </c>
      <c r="L394" s="226" t="s">
        <v>94</v>
      </c>
      <c r="M394" s="232">
        <v>0</v>
      </c>
      <c r="N394" s="230"/>
      <c r="O394" s="230"/>
      <c r="P394" s="233">
        <v>6.69</v>
      </c>
    </row>
    <row r="395" spans="1:16" ht="19.5" customHeight="1">
      <c r="A395" s="226" t="s">
        <v>1178</v>
      </c>
      <c r="B395" s="229">
        <v>46050</v>
      </c>
      <c r="C395" s="226" t="s">
        <v>100</v>
      </c>
      <c r="D395" s="226" t="s">
        <v>103</v>
      </c>
      <c r="E395" s="226" t="s">
        <v>53</v>
      </c>
      <c r="F395" s="226" t="s">
        <v>120</v>
      </c>
      <c r="G395" s="226" t="s">
        <v>84</v>
      </c>
      <c r="H395" s="230">
        <v>1</v>
      </c>
      <c r="I395" s="231">
        <v>1812</v>
      </c>
      <c r="J395" s="229">
        <v>46048</v>
      </c>
      <c r="K395" s="226" t="s">
        <v>93</v>
      </c>
      <c r="L395" s="226" t="s">
        <v>94</v>
      </c>
      <c r="M395" s="232">
        <v>0</v>
      </c>
      <c r="N395" s="230"/>
      <c r="O395" s="230"/>
      <c r="P395" s="233">
        <v>1136.74</v>
      </c>
    </row>
    <row r="396" spans="1:16" ht="19.5" customHeight="1">
      <c r="A396" s="226" t="s">
        <v>1178</v>
      </c>
      <c r="B396" s="229">
        <v>46050</v>
      </c>
      <c r="C396" s="226" t="s">
        <v>104</v>
      </c>
      <c r="D396" s="226" t="s">
        <v>105</v>
      </c>
      <c r="E396" s="226" t="s">
        <v>53</v>
      </c>
      <c r="F396" s="226" t="s">
        <v>120</v>
      </c>
      <c r="G396" s="226" t="s">
        <v>84</v>
      </c>
      <c r="H396" s="230">
        <v>1</v>
      </c>
      <c r="I396" s="231">
        <v>1812</v>
      </c>
      <c r="J396" s="229">
        <v>46048</v>
      </c>
      <c r="K396" s="226" t="s">
        <v>93</v>
      </c>
      <c r="L396" s="226" t="s">
        <v>94</v>
      </c>
      <c r="M396" s="232">
        <v>0.43</v>
      </c>
      <c r="N396" s="230"/>
      <c r="O396" s="230"/>
      <c r="P396" s="233">
        <v>-779.16</v>
      </c>
    </row>
    <row r="397" spans="1:16" ht="19.5" customHeight="1">
      <c r="A397" s="226" t="s">
        <v>1178</v>
      </c>
      <c r="B397" s="229">
        <v>46050</v>
      </c>
      <c r="C397" s="226" t="s">
        <v>81</v>
      </c>
      <c r="D397" s="226" t="s">
        <v>95</v>
      </c>
      <c r="E397" s="226" t="s">
        <v>53</v>
      </c>
      <c r="F397" s="226" t="s">
        <v>120</v>
      </c>
      <c r="G397" s="226" t="s">
        <v>84</v>
      </c>
      <c r="H397" s="230">
        <v>1</v>
      </c>
      <c r="I397" s="231">
        <v>1812</v>
      </c>
      <c r="J397" s="229">
        <v>46048</v>
      </c>
      <c r="K397" s="226" t="s">
        <v>93</v>
      </c>
      <c r="L397" s="226" t="s">
        <v>94</v>
      </c>
      <c r="M397" s="232">
        <v>0.43</v>
      </c>
      <c r="N397" s="230"/>
      <c r="O397" s="230"/>
      <c r="P397" s="233">
        <v>-9.4700000000000006</v>
      </c>
    </row>
    <row r="398" spans="1:16" ht="19.5" customHeight="1">
      <c r="A398" s="226" t="s">
        <v>1179</v>
      </c>
      <c r="B398" s="229">
        <v>46050</v>
      </c>
      <c r="C398" s="226" t="s">
        <v>81</v>
      </c>
      <c r="D398" s="226" t="s">
        <v>82</v>
      </c>
      <c r="E398" s="226" t="s">
        <v>53</v>
      </c>
      <c r="F398" s="226" t="s">
        <v>120</v>
      </c>
      <c r="G398" s="226" t="s">
        <v>84</v>
      </c>
      <c r="H398" s="230">
        <v>1</v>
      </c>
      <c r="I398" s="231">
        <v>0</v>
      </c>
      <c r="J398" s="229">
        <v>46050</v>
      </c>
      <c r="K398" s="226" t="s">
        <v>85</v>
      </c>
      <c r="L398" s="226" t="s">
        <v>85</v>
      </c>
      <c r="M398" s="232">
        <v>0</v>
      </c>
      <c r="N398" s="230"/>
      <c r="O398" s="230"/>
      <c r="P398" s="233">
        <v>-2.76</v>
      </c>
    </row>
    <row r="399" spans="1:16" ht="19.5" customHeight="1">
      <c r="A399" s="226" t="s">
        <v>1180</v>
      </c>
      <c r="B399" s="229">
        <v>46050</v>
      </c>
      <c r="C399" s="226" t="s">
        <v>92</v>
      </c>
      <c r="D399" s="226" t="s">
        <v>24</v>
      </c>
      <c r="E399" s="226" t="s">
        <v>52</v>
      </c>
      <c r="F399" s="226" t="s">
        <v>90</v>
      </c>
      <c r="G399" s="226" t="s">
        <v>84</v>
      </c>
      <c r="H399" s="230">
        <v>1</v>
      </c>
      <c r="I399" s="231">
        <v>1800</v>
      </c>
      <c r="J399" s="229">
        <v>46045</v>
      </c>
      <c r="K399" s="226" t="s">
        <v>93</v>
      </c>
      <c r="L399" s="226" t="s">
        <v>94</v>
      </c>
      <c r="M399" s="232">
        <v>0.43</v>
      </c>
      <c r="N399" s="230"/>
      <c r="O399" s="230">
        <v>40</v>
      </c>
      <c r="P399" s="233">
        <v>-130.46</v>
      </c>
    </row>
    <row r="400" spans="1:16" ht="19.5" customHeight="1">
      <c r="A400" s="226" t="s">
        <v>1180</v>
      </c>
      <c r="B400" s="229">
        <v>46050</v>
      </c>
      <c r="C400" s="226" t="s">
        <v>100</v>
      </c>
      <c r="D400" s="226" t="s">
        <v>101</v>
      </c>
      <c r="E400" s="226" t="s">
        <v>52</v>
      </c>
      <c r="F400" s="226" t="s">
        <v>90</v>
      </c>
      <c r="G400" s="226" t="s">
        <v>84</v>
      </c>
      <c r="H400" s="230">
        <v>1</v>
      </c>
      <c r="I400" s="231">
        <v>1800</v>
      </c>
      <c r="J400" s="229">
        <v>46045</v>
      </c>
      <c r="K400" s="226" t="s">
        <v>93</v>
      </c>
      <c r="L400" s="226" t="s">
        <v>94</v>
      </c>
      <c r="M400" s="232">
        <v>0</v>
      </c>
      <c r="N400" s="230"/>
      <c r="O400" s="230"/>
      <c r="P400" s="233">
        <v>685.71</v>
      </c>
    </row>
    <row r="401" spans="1:16" ht="19.5" customHeight="1">
      <c r="A401" s="226" t="s">
        <v>1180</v>
      </c>
      <c r="B401" s="229">
        <v>46050</v>
      </c>
      <c r="C401" s="226" t="s">
        <v>100</v>
      </c>
      <c r="D401" s="226" t="s">
        <v>102</v>
      </c>
      <c r="E401" s="226" t="s">
        <v>52</v>
      </c>
      <c r="F401" s="226" t="s">
        <v>90</v>
      </c>
      <c r="G401" s="226" t="s">
        <v>84</v>
      </c>
      <c r="H401" s="230">
        <v>1</v>
      </c>
      <c r="I401" s="231">
        <v>1800</v>
      </c>
      <c r="J401" s="229">
        <v>46045</v>
      </c>
      <c r="K401" s="226" t="s">
        <v>93</v>
      </c>
      <c r="L401" s="226" t="s">
        <v>94</v>
      </c>
      <c r="M401" s="232">
        <v>0</v>
      </c>
      <c r="N401" s="230"/>
      <c r="O401" s="230"/>
      <c r="P401" s="233">
        <v>0</v>
      </c>
    </row>
    <row r="402" spans="1:16" ht="19.5" customHeight="1">
      <c r="A402" s="226" t="s">
        <v>1180</v>
      </c>
      <c r="B402" s="229">
        <v>46050</v>
      </c>
      <c r="C402" s="226" t="s">
        <v>100</v>
      </c>
      <c r="D402" s="226" t="s">
        <v>103</v>
      </c>
      <c r="E402" s="226" t="s">
        <v>52</v>
      </c>
      <c r="F402" s="226" t="s">
        <v>90</v>
      </c>
      <c r="G402" s="226" t="s">
        <v>84</v>
      </c>
      <c r="H402" s="230">
        <v>1</v>
      </c>
      <c r="I402" s="231">
        <v>1800</v>
      </c>
      <c r="J402" s="229">
        <v>46045</v>
      </c>
      <c r="K402" s="226" t="s">
        <v>93</v>
      </c>
      <c r="L402" s="226" t="s">
        <v>94</v>
      </c>
      <c r="M402" s="232">
        <v>0</v>
      </c>
      <c r="N402" s="230"/>
      <c r="O402" s="230"/>
      <c r="P402" s="233">
        <v>1114.29</v>
      </c>
    </row>
    <row r="403" spans="1:16" ht="19.5" customHeight="1">
      <c r="A403" s="226" t="s">
        <v>1180</v>
      </c>
      <c r="B403" s="229">
        <v>46050</v>
      </c>
      <c r="C403" s="226" t="s">
        <v>104</v>
      </c>
      <c r="D403" s="226" t="s">
        <v>105</v>
      </c>
      <c r="E403" s="226" t="s">
        <v>52</v>
      </c>
      <c r="F403" s="226" t="s">
        <v>90</v>
      </c>
      <c r="G403" s="226" t="s">
        <v>84</v>
      </c>
      <c r="H403" s="230">
        <v>1</v>
      </c>
      <c r="I403" s="231">
        <v>1800</v>
      </c>
      <c r="J403" s="229">
        <v>46045</v>
      </c>
      <c r="K403" s="226" t="s">
        <v>93</v>
      </c>
      <c r="L403" s="226" t="s">
        <v>94</v>
      </c>
      <c r="M403" s="232">
        <v>0.43</v>
      </c>
      <c r="N403" s="230"/>
      <c r="O403" s="230"/>
      <c r="P403" s="233">
        <v>-774</v>
      </c>
    </row>
    <row r="404" spans="1:16" ht="19.5" customHeight="1">
      <c r="A404" s="226" t="s">
        <v>1180</v>
      </c>
      <c r="B404" s="229">
        <v>46050</v>
      </c>
      <c r="C404" s="226" t="s">
        <v>81</v>
      </c>
      <c r="D404" s="226" t="s">
        <v>95</v>
      </c>
      <c r="E404" s="226" t="s">
        <v>52</v>
      </c>
      <c r="F404" s="226" t="s">
        <v>90</v>
      </c>
      <c r="G404" s="226" t="s">
        <v>84</v>
      </c>
      <c r="H404" s="230">
        <v>1</v>
      </c>
      <c r="I404" s="231">
        <v>1800</v>
      </c>
      <c r="J404" s="229">
        <v>46045</v>
      </c>
      <c r="K404" s="226" t="s">
        <v>93</v>
      </c>
      <c r="L404" s="226" t="s">
        <v>94</v>
      </c>
      <c r="M404" s="232">
        <v>0.43</v>
      </c>
      <c r="N404" s="230"/>
      <c r="O404" s="230"/>
      <c r="P404" s="233">
        <v>-7.56</v>
      </c>
    </row>
    <row r="405" spans="1:16" ht="19.5" customHeight="1">
      <c r="A405" s="226" t="s">
        <v>1181</v>
      </c>
      <c r="B405" s="229">
        <v>46050</v>
      </c>
      <c r="C405" s="226" t="s">
        <v>81</v>
      </c>
      <c r="D405" s="226" t="s">
        <v>82</v>
      </c>
      <c r="E405" s="226" t="s">
        <v>52</v>
      </c>
      <c r="F405" s="226" t="s">
        <v>90</v>
      </c>
      <c r="G405" s="226" t="s">
        <v>84</v>
      </c>
      <c r="H405" s="230">
        <v>1</v>
      </c>
      <c r="I405" s="231">
        <v>0</v>
      </c>
      <c r="J405" s="229">
        <v>46050</v>
      </c>
      <c r="K405" s="226" t="s">
        <v>85</v>
      </c>
      <c r="L405" s="226" t="s">
        <v>85</v>
      </c>
      <c r="M405" s="232">
        <v>0</v>
      </c>
      <c r="N405" s="230"/>
      <c r="O405" s="230"/>
      <c r="P405" s="233">
        <v>-12.23</v>
      </c>
    </row>
    <row r="406" spans="1:16" ht="19.5" customHeight="1">
      <c r="A406" s="226" t="s">
        <v>1182</v>
      </c>
      <c r="B406" s="229">
        <v>46050</v>
      </c>
      <c r="C406" s="226" t="s">
        <v>92</v>
      </c>
      <c r="D406" s="226" t="s">
        <v>24</v>
      </c>
      <c r="E406" s="226" t="s">
        <v>42</v>
      </c>
      <c r="F406" s="226" t="s">
        <v>89</v>
      </c>
      <c r="G406" s="226" t="s">
        <v>84</v>
      </c>
      <c r="H406" s="230">
        <v>1</v>
      </c>
      <c r="I406" s="231">
        <v>1662</v>
      </c>
      <c r="J406" s="229">
        <v>46049</v>
      </c>
      <c r="K406" s="226" t="s">
        <v>93</v>
      </c>
      <c r="L406" s="226" t="s">
        <v>94</v>
      </c>
      <c r="M406" s="232">
        <v>0.43</v>
      </c>
      <c r="N406" s="230"/>
      <c r="O406" s="230">
        <v>45</v>
      </c>
      <c r="P406" s="233">
        <v>-132.49</v>
      </c>
    </row>
    <row r="407" spans="1:16" ht="19.5" customHeight="1">
      <c r="A407" s="226" t="s">
        <v>1182</v>
      </c>
      <c r="B407" s="229">
        <v>46050</v>
      </c>
      <c r="C407" s="226" t="s">
        <v>100</v>
      </c>
      <c r="D407" s="226" t="s">
        <v>101</v>
      </c>
      <c r="E407" s="226" t="s">
        <v>42</v>
      </c>
      <c r="F407" s="226" t="s">
        <v>89</v>
      </c>
      <c r="G407" s="226" t="s">
        <v>84</v>
      </c>
      <c r="H407" s="230">
        <v>1</v>
      </c>
      <c r="I407" s="231">
        <v>1662</v>
      </c>
      <c r="J407" s="229">
        <v>46049</v>
      </c>
      <c r="K407" s="226" t="s">
        <v>93</v>
      </c>
      <c r="L407" s="226" t="s">
        <v>94</v>
      </c>
      <c r="M407" s="232">
        <v>0</v>
      </c>
      <c r="N407" s="230"/>
      <c r="O407" s="230"/>
      <c r="P407" s="233">
        <v>590.48</v>
      </c>
    </row>
    <row r="408" spans="1:16" ht="19.5" customHeight="1">
      <c r="A408" s="226" t="s">
        <v>1182</v>
      </c>
      <c r="B408" s="229">
        <v>46050</v>
      </c>
      <c r="C408" s="226" t="s">
        <v>100</v>
      </c>
      <c r="D408" s="226" t="s">
        <v>102</v>
      </c>
      <c r="E408" s="226" t="s">
        <v>42</v>
      </c>
      <c r="F408" s="226" t="s">
        <v>89</v>
      </c>
      <c r="G408" s="226" t="s">
        <v>84</v>
      </c>
      <c r="H408" s="230">
        <v>1</v>
      </c>
      <c r="I408" s="231">
        <v>1662</v>
      </c>
      <c r="J408" s="229">
        <v>46049</v>
      </c>
      <c r="K408" s="226" t="s">
        <v>93</v>
      </c>
      <c r="L408" s="226" t="s">
        <v>94</v>
      </c>
      <c r="M408" s="232">
        <v>0</v>
      </c>
      <c r="N408" s="230"/>
      <c r="O408" s="230"/>
      <c r="P408" s="233">
        <v>5.9</v>
      </c>
    </row>
    <row r="409" spans="1:16" ht="19.5" customHeight="1">
      <c r="A409" s="226" t="s">
        <v>1182</v>
      </c>
      <c r="B409" s="229">
        <v>46050</v>
      </c>
      <c r="C409" s="226" t="s">
        <v>100</v>
      </c>
      <c r="D409" s="226" t="s">
        <v>103</v>
      </c>
      <c r="E409" s="226" t="s">
        <v>42</v>
      </c>
      <c r="F409" s="226" t="s">
        <v>89</v>
      </c>
      <c r="G409" s="226" t="s">
        <v>84</v>
      </c>
      <c r="H409" s="230">
        <v>1</v>
      </c>
      <c r="I409" s="231">
        <v>1662</v>
      </c>
      <c r="J409" s="229">
        <v>46049</v>
      </c>
      <c r="K409" s="226" t="s">
        <v>93</v>
      </c>
      <c r="L409" s="226" t="s">
        <v>94</v>
      </c>
      <c r="M409" s="232">
        <v>0</v>
      </c>
      <c r="N409" s="230"/>
      <c r="O409" s="230"/>
      <c r="P409" s="233">
        <v>1065.6199999999999</v>
      </c>
    </row>
    <row r="410" spans="1:16" ht="19.5" customHeight="1">
      <c r="A410" s="226" t="s">
        <v>1182</v>
      </c>
      <c r="B410" s="229">
        <v>46050</v>
      </c>
      <c r="C410" s="226" t="s">
        <v>104</v>
      </c>
      <c r="D410" s="226" t="s">
        <v>105</v>
      </c>
      <c r="E410" s="226" t="s">
        <v>42</v>
      </c>
      <c r="F410" s="226" t="s">
        <v>89</v>
      </c>
      <c r="G410" s="226" t="s">
        <v>84</v>
      </c>
      <c r="H410" s="230">
        <v>1</v>
      </c>
      <c r="I410" s="231">
        <v>1662</v>
      </c>
      <c r="J410" s="229">
        <v>46049</v>
      </c>
      <c r="K410" s="226" t="s">
        <v>93</v>
      </c>
      <c r="L410" s="226" t="s">
        <v>94</v>
      </c>
      <c r="M410" s="232">
        <v>0.43</v>
      </c>
      <c r="N410" s="230"/>
      <c r="O410" s="230"/>
      <c r="P410" s="233">
        <v>-714.66</v>
      </c>
    </row>
    <row r="411" spans="1:16" ht="19.5" customHeight="1">
      <c r="A411" s="226" t="s">
        <v>1182</v>
      </c>
      <c r="B411" s="229">
        <v>46050</v>
      </c>
      <c r="C411" s="226" t="s">
        <v>81</v>
      </c>
      <c r="D411" s="226" t="s">
        <v>95</v>
      </c>
      <c r="E411" s="226" t="s">
        <v>42</v>
      </c>
      <c r="F411" s="226" t="s">
        <v>89</v>
      </c>
      <c r="G411" s="226" t="s">
        <v>84</v>
      </c>
      <c r="H411" s="230">
        <v>1</v>
      </c>
      <c r="I411" s="231">
        <v>1662</v>
      </c>
      <c r="J411" s="229">
        <v>46049</v>
      </c>
      <c r="K411" s="226" t="s">
        <v>93</v>
      </c>
      <c r="L411" s="226" t="s">
        <v>94</v>
      </c>
      <c r="M411" s="232">
        <v>0.43</v>
      </c>
      <c r="N411" s="230"/>
      <c r="O411" s="230"/>
      <c r="P411" s="233">
        <v>-9.43</v>
      </c>
    </row>
    <row r="412" spans="1:16" ht="19.5" customHeight="1">
      <c r="A412" s="226" t="s">
        <v>1183</v>
      </c>
      <c r="B412" s="229">
        <v>46050</v>
      </c>
      <c r="C412" s="226" t="s">
        <v>92</v>
      </c>
      <c r="D412" s="226" t="s">
        <v>24</v>
      </c>
      <c r="E412" s="226" t="s">
        <v>39</v>
      </c>
      <c r="F412" s="226" t="s">
        <v>117</v>
      </c>
      <c r="G412" s="226" t="s">
        <v>84</v>
      </c>
      <c r="H412" s="230">
        <v>1</v>
      </c>
      <c r="I412" s="231">
        <v>1750</v>
      </c>
      <c r="J412" s="229">
        <v>46047</v>
      </c>
      <c r="K412" s="226" t="s">
        <v>93</v>
      </c>
      <c r="L412" s="226" t="s">
        <v>94</v>
      </c>
      <c r="M412" s="232">
        <v>0.43</v>
      </c>
      <c r="N412" s="230"/>
      <c r="O412" s="230">
        <v>41</v>
      </c>
      <c r="P412" s="233">
        <v>-119.28</v>
      </c>
    </row>
    <row r="413" spans="1:16" ht="19.5" customHeight="1">
      <c r="A413" s="226" t="s">
        <v>1183</v>
      </c>
      <c r="B413" s="229">
        <v>46050</v>
      </c>
      <c r="C413" s="226" t="s">
        <v>100</v>
      </c>
      <c r="D413" s="226" t="s">
        <v>101</v>
      </c>
      <c r="E413" s="226" t="s">
        <v>39</v>
      </c>
      <c r="F413" s="226" t="s">
        <v>117</v>
      </c>
      <c r="G413" s="226" t="s">
        <v>84</v>
      </c>
      <c r="H413" s="230">
        <v>1</v>
      </c>
      <c r="I413" s="231">
        <v>1750</v>
      </c>
      <c r="J413" s="229">
        <v>46047</v>
      </c>
      <c r="K413" s="226" t="s">
        <v>93</v>
      </c>
      <c r="L413" s="226" t="s">
        <v>94</v>
      </c>
      <c r="M413" s="232">
        <v>0</v>
      </c>
      <c r="N413" s="230"/>
      <c r="O413" s="230"/>
      <c r="P413" s="233">
        <v>722.86</v>
      </c>
    </row>
    <row r="414" spans="1:16" ht="19.5" customHeight="1">
      <c r="A414" s="226" t="s">
        <v>1183</v>
      </c>
      <c r="B414" s="229">
        <v>46050</v>
      </c>
      <c r="C414" s="226" t="s">
        <v>100</v>
      </c>
      <c r="D414" s="226" t="s">
        <v>102</v>
      </c>
      <c r="E414" s="226" t="s">
        <v>39</v>
      </c>
      <c r="F414" s="226" t="s">
        <v>117</v>
      </c>
      <c r="G414" s="226" t="s">
        <v>84</v>
      </c>
      <c r="H414" s="230">
        <v>1</v>
      </c>
      <c r="I414" s="231">
        <v>1750</v>
      </c>
      <c r="J414" s="229">
        <v>46047</v>
      </c>
      <c r="K414" s="226" t="s">
        <v>93</v>
      </c>
      <c r="L414" s="226" t="s">
        <v>94</v>
      </c>
      <c r="M414" s="232">
        <v>0</v>
      </c>
      <c r="N414" s="230"/>
      <c r="O414" s="230"/>
      <c r="P414" s="233">
        <v>7.23</v>
      </c>
    </row>
    <row r="415" spans="1:16" ht="19.5" customHeight="1">
      <c r="A415" s="226" t="s">
        <v>1183</v>
      </c>
      <c r="B415" s="229">
        <v>46050</v>
      </c>
      <c r="C415" s="226" t="s">
        <v>100</v>
      </c>
      <c r="D415" s="226" t="s">
        <v>103</v>
      </c>
      <c r="E415" s="226" t="s">
        <v>39</v>
      </c>
      <c r="F415" s="226" t="s">
        <v>117</v>
      </c>
      <c r="G415" s="226" t="s">
        <v>84</v>
      </c>
      <c r="H415" s="230">
        <v>1</v>
      </c>
      <c r="I415" s="231">
        <v>1750</v>
      </c>
      <c r="J415" s="229">
        <v>46047</v>
      </c>
      <c r="K415" s="226" t="s">
        <v>93</v>
      </c>
      <c r="L415" s="226" t="s">
        <v>94</v>
      </c>
      <c r="M415" s="232">
        <v>0</v>
      </c>
      <c r="N415" s="230"/>
      <c r="O415" s="230"/>
      <c r="P415" s="233">
        <v>1019.91</v>
      </c>
    </row>
    <row r="416" spans="1:16" ht="19.5" customHeight="1">
      <c r="A416" s="226" t="s">
        <v>1183</v>
      </c>
      <c r="B416" s="229">
        <v>46050</v>
      </c>
      <c r="C416" s="226" t="s">
        <v>104</v>
      </c>
      <c r="D416" s="226" t="s">
        <v>105</v>
      </c>
      <c r="E416" s="226" t="s">
        <v>39</v>
      </c>
      <c r="F416" s="226" t="s">
        <v>117</v>
      </c>
      <c r="G416" s="226" t="s">
        <v>84</v>
      </c>
      <c r="H416" s="230">
        <v>1</v>
      </c>
      <c r="I416" s="231">
        <v>1750</v>
      </c>
      <c r="J416" s="229">
        <v>46047</v>
      </c>
      <c r="K416" s="226" t="s">
        <v>93</v>
      </c>
      <c r="L416" s="226" t="s">
        <v>94</v>
      </c>
      <c r="M416" s="232">
        <v>0.43</v>
      </c>
      <c r="N416" s="230"/>
      <c r="O416" s="230"/>
      <c r="P416" s="233">
        <v>-752.5</v>
      </c>
    </row>
    <row r="417" spans="1:16" ht="19.5" customHeight="1">
      <c r="A417" s="226" t="s">
        <v>1183</v>
      </c>
      <c r="B417" s="229">
        <v>46050</v>
      </c>
      <c r="C417" s="226" t="s">
        <v>81</v>
      </c>
      <c r="D417" s="226" t="s">
        <v>95</v>
      </c>
      <c r="E417" s="226" t="s">
        <v>39</v>
      </c>
      <c r="F417" s="226" t="s">
        <v>117</v>
      </c>
      <c r="G417" s="226" t="s">
        <v>84</v>
      </c>
      <c r="H417" s="230">
        <v>1</v>
      </c>
      <c r="I417" s="231">
        <v>1750</v>
      </c>
      <c r="J417" s="229">
        <v>46047</v>
      </c>
      <c r="K417" s="226" t="s">
        <v>93</v>
      </c>
      <c r="L417" s="226" t="s">
        <v>94</v>
      </c>
      <c r="M417" s="232">
        <v>0.43</v>
      </c>
      <c r="N417" s="230"/>
      <c r="O417" s="230"/>
      <c r="P417" s="233">
        <v>-8.69</v>
      </c>
    </row>
    <row r="418" spans="1:16" ht="19.5" customHeight="1">
      <c r="A418" s="226" t="s">
        <v>1182</v>
      </c>
      <c r="B418" s="229">
        <v>46050</v>
      </c>
      <c r="C418" s="226" t="s">
        <v>81</v>
      </c>
      <c r="D418" s="226" t="s">
        <v>82</v>
      </c>
      <c r="E418" s="226" t="s">
        <v>42</v>
      </c>
      <c r="F418" s="226" t="s">
        <v>89</v>
      </c>
      <c r="G418" s="226" t="s">
        <v>84</v>
      </c>
      <c r="H418" s="230">
        <v>1</v>
      </c>
      <c r="I418" s="231">
        <v>0</v>
      </c>
      <c r="J418" s="229">
        <v>46049</v>
      </c>
      <c r="K418" s="226" t="s">
        <v>85</v>
      </c>
      <c r="L418" s="226" t="s">
        <v>85</v>
      </c>
      <c r="M418" s="232">
        <v>0</v>
      </c>
      <c r="N418" s="230"/>
      <c r="O418" s="230"/>
      <c r="P418" s="233">
        <v>-11.22</v>
      </c>
    </row>
    <row r="419" spans="1:16" ht="19.5" customHeight="1">
      <c r="A419" s="226" t="s">
        <v>1184</v>
      </c>
      <c r="B419" s="229">
        <v>46050</v>
      </c>
      <c r="C419" s="226" t="s">
        <v>92</v>
      </c>
      <c r="D419" s="226" t="s">
        <v>24</v>
      </c>
      <c r="E419" s="226" t="s">
        <v>53</v>
      </c>
      <c r="F419" s="226" t="s">
        <v>120</v>
      </c>
      <c r="G419" s="226" t="s">
        <v>84</v>
      </c>
      <c r="H419" s="230">
        <v>1</v>
      </c>
      <c r="I419" s="231">
        <v>1845</v>
      </c>
      <c r="J419" s="229">
        <v>46044</v>
      </c>
      <c r="K419" s="226" t="s">
        <v>93</v>
      </c>
      <c r="L419" s="226" t="s">
        <v>94</v>
      </c>
      <c r="M419" s="232">
        <v>0.43</v>
      </c>
      <c r="N419" s="230"/>
      <c r="O419" s="230">
        <v>42</v>
      </c>
      <c r="P419" s="233">
        <v>-140.5</v>
      </c>
    </row>
    <row r="420" spans="1:16" ht="19.5" customHeight="1">
      <c r="A420" s="226" t="s">
        <v>1184</v>
      </c>
      <c r="B420" s="229">
        <v>46050</v>
      </c>
      <c r="C420" s="226" t="s">
        <v>100</v>
      </c>
      <c r="D420" s="226" t="s">
        <v>101</v>
      </c>
      <c r="E420" s="226" t="s">
        <v>53</v>
      </c>
      <c r="F420" s="226" t="s">
        <v>120</v>
      </c>
      <c r="G420" s="226" t="s">
        <v>84</v>
      </c>
      <c r="H420" s="230">
        <v>1</v>
      </c>
      <c r="I420" s="231">
        <v>1845</v>
      </c>
      <c r="J420" s="229">
        <v>46044</v>
      </c>
      <c r="K420" s="226" t="s">
        <v>93</v>
      </c>
      <c r="L420" s="226" t="s">
        <v>94</v>
      </c>
      <c r="M420" s="232">
        <v>0</v>
      </c>
      <c r="N420" s="230"/>
      <c r="O420" s="230"/>
      <c r="P420" s="233">
        <v>657.79</v>
      </c>
    </row>
    <row r="421" spans="1:16" ht="19.5" customHeight="1">
      <c r="A421" s="226" t="s">
        <v>1184</v>
      </c>
      <c r="B421" s="229">
        <v>46050</v>
      </c>
      <c r="C421" s="226" t="s">
        <v>100</v>
      </c>
      <c r="D421" s="226" t="s">
        <v>102</v>
      </c>
      <c r="E421" s="226" t="s">
        <v>53</v>
      </c>
      <c r="F421" s="226" t="s">
        <v>120</v>
      </c>
      <c r="G421" s="226" t="s">
        <v>84</v>
      </c>
      <c r="H421" s="230">
        <v>1</v>
      </c>
      <c r="I421" s="231">
        <v>1845</v>
      </c>
      <c r="J421" s="229">
        <v>46044</v>
      </c>
      <c r="K421" s="226" t="s">
        <v>93</v>
      </c>
      <c r="L421" s="226" t="s">
        <v>94</v>
      </c>
      <c r="M421" s="232">
        <v>0</v>
      </c>
      <c r="N421" s="230"/>
      <c r="O421" s="230"/>
      <c r="P421" s="233">
        <v>6.58</v>
      </c>
    </row>
    <row r="422" spans="1:16" ht="19.5" customHeight="1">
      <c r="A422" s="226" t="s">
        <v>1184</v>
      </c>
      <c r="B422" s="229">
        <v>46050</v>
      </c>
      <c r="C422" s="226" t="s">
        <v>100</v>
      </c>
      <c r="D422" s="226" t="s">
        <v>103</v>
      </c>
      <c r="E422" s="226" t="s">
        <v>53</v>
      </c>
      <c r="F422" s="226" t="s">
        <v>120</v>
      </c>
      <c r="G422" s="226" t="s">
        <v>84</v>
      </c>
      <c r="H422" s="230">
        <v>1</v>
      </c>
      <c r="I422" s="231">
        <v>1845</v>
      </c>
      <c r="J422" s="229">
        <v>46044</v>
      </c>
      <c r="K422" s="226" t="s">
        <v>93</v>
      </c>
      <c r="L422" s="226" t="s">
        <v>94</v>
      </c>
      <c r="M422" s="232">
        <v>0</v>
      </c>
      <c r="N422" s="230"/>
      <c r="O422" s="230"/>
      <c r="P422" s="233">
        <v>1180.6300000000001</v>
      </c>
    </row>
    <row r="423" spans="1:16" ht="19.5" customHeight="1">
      <c r="A423" s="226" t="s">
        <v>1184</v>
      </c>
      <c r="B423" s="229">
        <v>46050</v>
      </c>
      <c r="C423" s="226" t="s">
        <v>104</v>
      </c>
      <c r="D423" s="226" t="s">
        <v>105</v>
      </c>
      <c r="E423" s="226" t="s">
        <v>53</v>
      </c>
      <c r="F423" s="226" t="s">
        <v>120</v>
      </c>
      <c r="G423" s="226" t="s">
        <v>84</v>
      </c>
      <c r="H423" s="230">
        <v>1</v>
      </c>
      <c r="I423" s="231">
        <v>1845</v>
      </c>
      <c r="J423" s="229">
        <v>46044</v>
      </c>
      <c r="K423" s="226" t="s">
        <v>93</v>
      </c>
      <c r="L423" s="226" t="s">
        <v>94</v>
      </c>
      <c r="M423" s="232">
        <v>0.43</v>
      </c>
      <c r="N423" s="230"/>
      <c r="O423" s="230"/>
      <c r="P423" s="233">
        <v>-793.35</v>
      </c>
    </row>
    <row r="424" spans="1:16" ht="19.5" customHeight="1">
      <c r="A424" s="226" t="s">
        <v>1184</v>
      </c>
      <c r="B424" s="229">
        <v>46050</v>
      </c>
      <c r="C424" s="226" t="s">
        <v>81</v>
      </c>
      <c r="D424" s="226" t="s">
        <v>95</v>
      </c>
      <c r="E424" s="226" t="s">
        <v>53</v>
      </c>
      <c r="F424" s="226" t="s">
        <v>120</v>
      </c>
      <c r="G424" s="226" t="s">
        <v>84</v>
      </c>
      <c r="H424" s="230">
        <v>1</v>
      </c>
      <c r="I424" s="231">
        <v>1845</v>
      </c>
      <c r="J424" s="229">
        <v>46044</v>
      </c>
      <c r="K424" s="226" t="s">
        <v>93</v>
      </c>
      <c r="L424" s="226" t="s">
        <v>94</v>
      </c>
      <c r="M424" s="232">
        <v>0.43</v>
      </c>
      <c r="N424" s="230"/>
      <c r="O424" s="230"/>
      <c r="P424" s="233">
        <v>-10.199999999999999</v>
      </c>
    </row>
    <row r="425" spans="1:16" ht="19.5" customHeight="1">
      <c r="A425" s="226" t="s">
        <v>1185</v>
      </c>
      <c r="B425" s="229">
        <v>46050</v>
      </c>
      <c r="C425" s="226" t="s">
        <v>92</v>
      </c>
      <c r="D425" s="226" t="s">
        <v>24</v>
      </c>
      <c r="E425" s="226" t="s">
        <v>52</v>
      </c>
      <c r="F425" s="226" t="s">
        <v>90</v>
      </c>
      <c r="G425" s="226" t="s">
        <v>84</v>
      </c>
      <c r="H425" s="230">
        <v>1</v>
      </c>
      <c r="I425" s="231">
        <v>1800</v>
      </c>
      <c r="J425" s="229">
        <v>46047</v>
      </c>
      <c r="K425" s="226" t="s">
        <v>93</v>
      </c>
      <c r="L425" s="226" t="s">
        <v>94</v>
      </c>
      <c r="M425" s="232">
        <v>0.43</v>
      </c>
      <c r="N425" s="230"/>
      <c r="O425" s="230">
        <v>41</v>
      </c>
      <c r="P425" s="233">
        <v>-134.84</v>
      </c>
    </row>
    <row r="426" spans="1:16" ht="19.5" customHeight="1">
      <c r="A426" s="226" t="s">
        <v>1185</v>
      </c>
      <c r="B426" s="229">
        <v>46050</v>
      </c>
      <c r="C426" s="226" t="s">
        <v>100</v>
      </c>
      <c r="D426" s="226" t="s">
        <v>101</v>
      </c>
      <c r="E426" s="226" t="s">
        <v>52</v>
      </c>
      <c r="F426" s="226" t="s">
        <v>90</v>
      </c>
      <c r="G426" s="226" t="s">
        <v>84</v>
      </c>
      <c r="H426" s="230">
        <v>1</v>
      </c>
      <c r="I426" s="231">
        <v>1800</v>
      </c>
      <c r="J426" s="229">
        <v>46047</v>
      </c>
      <c r="K426" s="226" t="s">
        <v>93</v>
      </c>
      <c r="L426" s="226" t="s">
        <v>94</v>
      </c>
      <c r="M426" s="232">
        <v>0</v>
      </c>
      <c r="N426" s="230"/>
      <c r="O426" s="230"/>
      <c r="P426" s="233">
        <v>700</v>
      </c>
    </row>
    <row r="427" spans="1:16" ht="19.5" customHeight="1">
      <c r="A427" s="226" t="s">
        <v>1185</v>
      </c>
      <c r="B427" s="229">
        <v>46050</v>
      </c>
      <c r="C427" s="226" t="s">
        <v>100</v>
      </c>
      <c r="D427" s="226" t="s">
        <v>102</v>
      </c>
      <c r="E427" s="226" t="s">
        <v>52</v>
      </c>
      <c r="F427" s="226" t="s">
        <v>90</v>
      </c>
      <c r="G427" s="226" t="s">
        <v>84</v>
      </c>
      <c r="H427" s="230">
        <v>1</v>
      </c>
      <c r="I427" s="231">
        <v>1800</v>
      </c>
      <c r="J427" s="229">
        <v>46047</v>
      </c>
      <c r="K427" s="226" t="s">
        <v>93</v>
      </c>
      <c r="L427" s="226" t="s">
        <v>94</v>
      </c>
      <c r="M427" s="232">
        <v>0</v>
      </c>
      <c r="N427" s="230"/>
      <c r="O427" s="230"/>
      <c r="P427" s="233">
        <v>0</v>
      </c>
    </row>
    <row r="428" spans="1:16" ht="19.5" customHeight="1">
      <c r="A428" s="226" t="s">
        <v>1185</v>
      </c>
      <c r="B428" s="229">
        <v>46050</v>
      </c>
      <c r="C428" s="226" t="s">
        <v>100</v>
      </c>
      <c r="D428" s="226" t="s">
        <v>103</v>
      </c>
      <c r="E428" s="226" t="s">
        <v>52</v>
      </c>
      <c r="F428" s="226" t="s">
        <v>90</v>
      </c>
      <c r="G428" s="226" t="s">
        <v>84</v>
      </c>
      <c r="H428" s="230">
        <v>1</v>
      </c>
      <c r="I428" s="231">
        <v>1800</v>
      </c>
      <c r="J428" s="229">
        <v>46047</v>
      </c>
      <c r="K428" s="226" t="s">
        <v>93</v>
      </c>
      <c r="L428" s="226" t="s">
        <v>94</v>
      </c>
      <c r="M428" s="232">
        <v>0</v>
      </c>
      <c r="N428" s="230"/>
      <c r="O428" s="230"/>
      <c r="P428" s="233">
        <v>1100</v>
      </c>
    </row>
    <row r="429" spans="1:16" ht="19.5" customHeight="1">
      <c r="A429" s="226" t="s">
        <v>1185</v>
      </c>
      <c r="B429" s="229">
        <v>46050</v>
      </c>
      <c r="C429" s="226" t="s">
        <v>104</v>
      </c>
      <c r="D429" s="226" t="s">
        <v>105</v>
      </c>
      <c r="E429" s="226" t="s">
        <v>52</v>
      </c>
      <c r="F429" s="226" t="s">
        <v>90</v>
      </c>
      <c r="G429" s="226" t="s">
        <v>84</v>
      </c>
      <c r="H429" s="230">
        <v>1</v>
      </c>
      <c r="I429" s="231">
        <v>1800</v>
      </c>
      <c r="J429" s="229">
        <v>46047</v>
      </c>
      <c r="K429" s="226" t="s">
        <v>93</v>
      </c>
      <c r="L429" s="226" t="s">
        <v>94</v>
      </c>
      <c r="M429" s="232">
        <v>0.43</v>
      </c>
      <c r="N429" s="230"/>
      <c r="O429" s="230"/>
      <c r="P429" s="233">
        <v>-774</v>
      </c>
    </row>
    <row r="430" spans="1:16" ht="19.5" customHeight="1">
      <c r="A430" s="226" t="s">
        <v>1185</v>
      </c>
      <c r="B430" s="229">
        <v>46050</v>
      </c>
      <c r="C430" s="226" t="s">
        <v>81</v>
      </c>
      <c r="D430" s="226" t="s">
        <v>95</v>
      </c>
      <c r="E430" s="226" t="s">
        <v>52</v>
      </c>
      <c r="F430" s="226" t="s">
        <v>90</v>
      </c>
      <c r="G430" s="226" t="s">
        <v>84</v>
      </c>
      <c r="H430" s="230">
        <v>1</v>
      </c>
      <c r="I430" s="231">
        <v>1800</v>
      </c>
      <c r="J430" s="229">
        <v>46047</v>
      </c>
      <c r="K430" s="226" t="s">
        <v>93</v>
      </c>
      <c r="L430" s="226" t="s">
        <v>94</v>
      </c>
      <c r="M430" s="232">
        <v>0.43</v>
      </c>
      <c r="N430" s="230"/>
      <c r="O430" s="230"/>
      <c r="P430" s="233">
        <v>-18.100000000000001</v>
      </c>
    </row>
    <row r="431" spans="1:16" ht="19.5" customHeight="1">
      <c r="A431" s="226" t="s">
        <v>1186</v>
      </c>
      <c r="B431" s="229">
        <v>46050</v>
      </c>
      <c r="C431" s="226" t="s">
        <v>92</v>
      </c>
      <c r="D431" s="226" t="s">
        <v>24</v>
      </c>
      <c r="E431" s="226" t="s">
        <v>43</v>
      </c>
      <c r="F431" s="226" t="s">
        <v>125</v>
      </c>
      <c r="G431" s="226" t="s">
        <v>84</v>
      </c>
      <c r="H431" s="230">
        <v>1</v>
      </c>
      <c r="I431" s="231">
        <v>1750</v>
      </c>
      <c r="J431" s="229">
        <v>46048</v>
      </c>
      <c r="K431" s="226" t="s">
        <v>93</v>
      </c>
      <c r="L431" s="226" t="s">
        <v>94</v>
      </c>
      <c r="M431" s="232">
        <v>0.43</v>
      </c>
      <c r="N431" s="230"/>
      <c r="O431" s="230">
        <v>44</v>
      </c>
      <c r="P431" s="233">
        <v>-131.37</v>
      </c>
    </row>
    <row r="432" spans="1:16" ht="19.5" customHeight="1">
      <c r="A432" s="226" t="s">
        <v>1186</v>
      </c>
      <c r="B432" s="229">
        <v>46050</v>
      </c>
      <c r="C432" s="226" t="s">
        <v>100</v>
      </c>
      <c r="D432" s="226" t="s">
        <v>101</v>
      </c>
      <c r="E432" s="226" t="s">
        <v>43</v>
      </c>
      <c r="F432" s="226" t="s">
        <v>125</v>
      </c>
      <c r="G432" s="226" t="s">
        <v>84</v>
      </c>
      <c r="H432" s="230">
        <v>1</v>
      </c>
      <c r="I432" s="231">
        <v>1750</v>
      </c>
      <c r="J432" s="229">
        <v>46048</v>
      </c>
      <c r="K432" s="226" t="s">
        <v>93</v>
      </c>
      <c r="L432" s="226" t="s">
        <v>94</v>
      </c>
      <c r="M432" s="232">
        <v>0</v>
      </c>
      <c r="N432" s="230"/>
      <c r="O432" s="230"/>
      <c r="P432" s="233">
        <v>609.52</v>
      </c>
    </row>
    <row r="433" spans="1:16" ht="19.5" customHeight="1">
      <c r="A433" s="226" t="s">
        <v>1186</v>
      </c>
      <c r="B433" s="229">
        <v>46050</v>
      </c>
      <c r="C433" s="226" t="s">
        <v>100</v>
      </c>
      <c r="D433" s="226" t="s">
        <v>102</v>
      </c>
      <c r="E433" s="226" t="s">
        <v>43</v>
      </c>
      <c r="F433" s="226" t="s">
        <v>125</v>
      </c>
      <c r="G433" s="226" t="s">
        <v>84</v>
      </c>
      <c r="H433" s="230">
        <v>1</v>
      </c>
      <c r="I433" s="231">
        <v>1750</v>
      </c>
      <c r="J433" s="229">
        <v>46048</v>
      </c>
      <c r="K433" s="226" t="s">
        <v>93</v>
      </c>
      <c r="L433" s="226" t="s">
        <v>94</v>
      </c>
      <c r="M433" s="232">
        <v>0</v>
      </c>
      <c r="N433" s="230"/>
      <c r="O433" s="230"/>
      <c r="P433" s="233">
        <v>6.1</v>
      </c>
    </row>
    <row r="434" spans="1:16" ht="19.5" customHeight="1">
      <c r="A434" s="226" t="s">
        <v>1186</v>
      </c>
      <c r="B434" s="229">
        <v>46050</v>
      </c>
      <c r="C434" s="226" t="s">
        <v>100</v>
      </c>
      <c r="D434" s="226" t="s">
        <v>103</v>
      </c>
      <c r="E434" s="226" t="s">
        <v>43</v>
      </c>
      <c r="F434" s="226" t="s">
        <v>125</v>
      </c>
      <c r="G434" s="226" t="s">
        <v>84</v>
      </c>
      <c r="H434" s="230">
        <v>1</v>
      </c>
      <c r="I434" s="231">
        <v>1750</v>
      </c>
      <c r="J434" s="229">
        <v>46048</v>
      </c>
      <c r="K434" s="226" t="s">
        <v>93</v>
      </c>
      <c r="L434" s="226" t="s">
        <v>94</v>
      </c>
      <c r="M434" s="232">
        <v>0</v>
      </c>
      <c r="N434" s="230"/>
      <c r="O434" s="230"/>
      <c r="P434" s="233">
        <v>1134.3800000000001</v>
      </c>
    </row>
    <row r="435" spans="1:16" ht="19.5" customHeight="1">
      <c r="A435" s="226" t="s">
        <v>1186</v>
      </c>
      <c r="B435" s="229">
        <v>46050</v>
      </c>
      <c r="C435" s="226" t="s">
        <v>104</v>
      </c>
      <c r="D435" s="226" t="s">
        <v>105</v>
      </c>
      <c r="E435" s="226" t="s">
        <v>43</v>
      </c>
      <c r="F435" s="226" t="s">
        <v>125</v>
      </c>
      <c r="G435" s="226" t="s">
        <v>84</v>
      </c>
      <c r="H435" s="230">
        <v>1</v>
      </c>
      <c r="I435" s="231">
        <v>1750</v>
      </c>
      <c r="J435" s="229">
        <v>46048</v>
      </c>
      <c r="K435" s="226" t="s">
        <v>93</v>
      </c>
      <c r="L435" s="226" t="s">
        <v>94</v>
      </c>
      <c r="M435" s="232">
        <v>0.43</v>
      </c>
      <c r="N435" s="230"/>
      <c r="O435" s="230"/>
      <c r="P435" s="233">
        <v>-752.5</v>
      </c>
    </row>
    <row r="436" spans="1:16" ht="19.5" customHeight="1">
      <c r="A436" s="226" t="s">
        <v>1186</v>
      </c>
      <c r="B436" s="229">
        <v>46050</v>
      </c>
      <c r="C436" s="226" t="s">
        <v>81</v>
      </c>
      <c r="D436" s="226" t="s">
        <v>95</v>
      </c>
      <c r="E436" s="226" t="s">
        <v>43</v>
      </c>
      <c r="F436" s="226" t="s">
        <v>125</v>
      </c>
      <c r="G436" s="226" t="s">
        <v>84</v>
      </c>
      <c r="H436" s="230">
        <v>1</v>
      </c>
      <c r="I436" s="231">
        <v>1750</v>
      </c>
      <c r="J436" s="229">
        <v>46048</v>
      </c>
      <c r="K436" s="226" t="s">
        <v>93</v>
      </c>
      <c r="L436" s="226" t="s">
        <v>94</v>
      </c>
      <c r="M436" s="232">
        <v>0.43</v>
      </c>
      <c r="N436" s="230"/>
      <c r="O436" s="230"/>
      <c r="P436" s="233">
        <v>-12.97</v>
      </c>
    </row>
    <row r="437" spans="1:16" ht="19.5" customHeight="1">
      <c r="A437" s="226" t="s">
        <v>1186</v>
      </c>
      <c r="B437" s="229">
        <v>46050</v>
      </c>
      <c r="C437" s="226" t="s">
        <v>81</v>
      </c>
      <c r="D437" s="226" t="s">
        <v>82</v>
      </c>
      <c r="E437" s="226" t="s">
        <v>43</v>
      </c>
      <c r="F437" s="226" t="s">
        <v>125</v>
      </c>
      <c r="G437" s="226" t="s">
        <v>84</v>
      </c>
      <c r="H437" s="230">
        <v>1</v>
      </c>
      <c r="I437" s="231">
        <v>0</v>
      </c>
      <c r="J437" s="229">
        <v>46048</v>
      </c>
      <c r="K437" s="226" t="s">
        <v>85</v>
      </c>
      <c r="L437" s="226" t="s">
        <v>85</v>
      </c>
      <c r="M437" s="232">
        <v>0</v>
      </c>
      <c r="N437" s="230"/>
      <c r="O437" s="230"/>
      <c r="P437" s="233">
        <v>-11.58</v>
      </c>
    </row>
    <row r="438" spans="1:16" ht="19.5" customHeight="1">
      <c r="A438" s="226" t="s">
        <v>1187</v>
      </c>
      <c r="B438" s="229">
        <v>46050</v>
      </c>
      <c r="C438" s="226" t="s">
        <v>81</v>
      </c>
      <c r="D438" s="226" t="s">
        <v>82</v>
      </c>
      <c r="E438" s="226" t="s">
        <v>41</v>
      </c>
      <c r="F438" s="226" t="s">
        <v>83</v>
      </c>
      <c r="G438" s="226" t="s">
        <v>84</v>
      </c>
      <c r="H438" s="230">
        <v>1</v>
      </c>
      <c r="I438" s="231">
        <v>0</v>
      </c>
      <c r="J438" s="229">
        <v>46050</v>
      </c>
      <c r="K438" s="226" t="s">
        <v>85</v>
      </c>
      <c r="L438" s="226" t="s">
        <v>85</v>
      </c>
      <c r="M438" s="232">
        <v>0</v>
      </c>
      <c r="N438" s="230"/>
      <c r="O438" s="230"/>
      <c r="P438" s="233">
        <v>-12.29</v>
      </c>
    </row>
    <row r="439" spans="1:16" ht="19.5" customHeight="1">
      <c r="A439" s="226" t="s">
        <v>1188</v>
      </c>
      <c r="B439" s="229">
        <v>46050</v>
      </c>
      <c r="C439" s="226" t="s">
        <v>92</v>
      </c>
      <c r="D439" s="226" t="s">
        <v>24</v>
      </c>
      <c r="E439" s="226" t="s">
        <v>53</v>
      </c>
      <c r="F439" s="226" t="s">
        <v>120</v>
      </c>
      <c r="G439" s="226" t="s">
        <v>84</v>
      </c>
      <c r="H439" s="230">
        <v>1</v>
      </c>
      <c r="I439" s="231">
        <v>1845</v>
      </c>
      <c r="J439" s="229">
        <v>46043</v>
      </c>
      <c r="K439" s="226" t="s">
        <v>93</v>
      </c>
      <c r="L439" s="226" t="s">
        <v>94</v>
      </c>
      <c r="M439" s="232">
        <v>0.43</v>
      </c>
      <c r="N439" s="230"/>
      <c r="O439" s="230">
        <v>43</v>
      </c>
      <c r="P439" s="233">
        <v>-144.94999999999999</v>
      </c>
    </row>
    <row r="440" spans="1:16" ht="19.5" customHeight="1">
      <c r="A440" s="226" t="s">
        <v>1188</v>
      </c>
      <c r="B440" s="229">
        <v>46050</v>
      </c>
      <c r="C440" s="226" t="s">
        <v>100</v>
      </c>
      <c r="D440" s="226" t="s">
        <v>101</v>
      </c>
      <c r="E440" s="226" t="s">
        <v>53</v>
      </c>
      <c r="F440" s="226" t="s">
        <v>120</v>
      </c>
      <c r="G440" s="226" t="s">
        <v>84</v>
      </c>
      <c r="H440" s="230">
        <v>1</v>
      </c>
      <c r="I440" s="231">
        <v>1845</v>
      </c>
      <c r="J440" s="229">
        <v>46043</v>
      </c>
      <c r="K440" s="226" t="s">
        <v>93</v>
      </c>
      <c r="L440" s="226" t="s">
        <v>94</v>
      </c>
      <c r="M440" s="232">
        <v>0</v>
      </c>
      <c r="N440" s="230"/>
      <c r="O440" s="230"/>
      <c r="P440" s="233">
        <v>642.86</v>
      </c>
    </row>
    <row r="441" spans="1:16" ht="19.5" customHeight="1">
      <c r="A441" s="226" t="s">
        <v>1188</v>
      </c>
      <c r="B441" s="229">
        <v>46050</v>
      </c>
      <c r="C441" s="226" t="s">
        <v>100</v>
      </c>
      <c r="D441" s="226" t="s">
        <v>102</v>
      </c>
      <c r="E441" s="226" t="s">
        <v>53</v>
      </c>
      <c r="F441" s="226" t="s">
        <v>120</v>
      </c>
      <c r="G441" s="226" t="s">
        <v>84</v>
      </c>
      <c r="H441" s="230">
        <v>1</v>
      </c>
      <c r="I441" s="231">
        <v>1845</v>
      </c>
      <c r="J441" s="229">
        <v>46043</v>
      </c>
      <c r="K441" s="226" t="s">
        <v>93</v>
      </c>
      <c r="L441" s="226" t="s">
        <v>94</v>
      </c>
      <c r="M441" s="232">
        <v>0</v>
      </c>
      <c r="N441" s="230"/>
      <c r="O441" s="230"/>
      <c r="P441" s="233">
        <v>6.43</v>
      </c>
    </row>
    <row r="442" spans="1:16" ht="19.5" customHeight="1">
      <c r="A442" s="226" t="s">
        <v>1188</v>
      </c>
      <c r="B442" s="229">
        <v>46050</v>
      </c>
      <c r="C442" s="226" t="s">
        <v>100</v>
      </c>
      <c r="D442" s="226" t="s">
        <v>103</v>
      </c>
      <c r="E442" s="226" t="s">
        <v>53</v>
      </c>
      <c r="F442" s="226" t="s">
        <v>120</v>
      </c>
      <c r="G442" s="226" t="s">
        <v>84</v>
      </c>
      <c r="H442" s="230">
        <v>1</v>
      </c>
      <c r="I442" s="231">
        <v>1845</v>
      </c>
      <c r="J442" s="229">
        <v>46043</v>
      </c>
      <c r="K442" s="226" t="s">
        <v>93</v>
      </c>
      <c r="L442" s="226" t="s">
        <v>94</v>
      </c>
      <c r="M442" s="232">
        <v>0</v>
      </c>
      <c r="N442" s="230"/>
      <c r="O442" s="230"/>
      <c r="P442" s="233">
        <v>1195.71</v>
      </c>
    </row>
    <row r="443" spans="1:16" ht="19.5" customHeight="1">
      <c r="A443" s="226" t="s">
        <v>1188</v>
      </c>
      <c r="B443" s="229">
        <v>46050</v>
      </c>
      <c r="C443" s="226" t="s">
        <v>104</v>
      </c>
      <c r="D443" s="226" t="s">
        <v>105</v>
      </c>
      <c r="E443" s="226" t="s">
        <v>53</v>
      </c>
      <c r="F443" s="226" t="s">
        <v>120</v>
      </c>
      <c r="G443" s="226" t="s">
        <v>84</v>
      </c>
      <c r="H443" s="230">
        <v>1</v>
      </c>
      <c r="I443" s="231">
        <v>1845</v>
      </c>
      <c r="J443" s="229">
        <v>46043</v>
      </c>
      <c r="K443" s="226" t="s">
        <v>93</v>
      </c>
      <c r="L443" s="226" t="s">
        <v>94</v>
      </c>
      <c r="M443" s="232">
        <v>0.43</v>
      </c>
      <c r="N443" s="230"/>
      <c r="O443" s="230"/>
      <c r="P443" s="233">
        <v>-793.35</v>
      </c>
    </row>
    <row r="444" spans="1:16" ht="19.5" customHeight="1">
      <c r="A444" s="226" t="s">
        <v>1188</v>
      </c>
      <c r="B444" s="229">
        <v>46050</v>
      </c>
      <c r="C444" s="226" t="s">
        <v>81</v>
      </c>
      <c r="D444" s="226" t="s">
        <v>95</v>
      </c>
      <c r="E444" s="226" t="s">
        <v>53</v>
      </c>
      <c r="F444" s="226" t="s">
        <v>120</v>
      </c>
      <c r="G444" s="226" t="s">
        <v>84</v>
      </c>
      <c r="H444" s="230">
        <v>1</v>
      </c>
      <c r="I444" s="231">
        <v>1845</v>
      </c>
      <c r="J444" s="229">
        <v>46043</v>
      </c>
      <c r="K444" s="226" t="s">
        <v>93</v>
      </c>
      <c r="L444" s="226" t="s">
        <v>94</v>
      </c>
      <c r="M444" s="232">
        <v>0.43</v>
      </c>
      <c r="N444" s="230"/>
      <c r="O444" s="230"/>
      <c r="P444" s="233">
        <v>-20.440000000000001</v>
      </c>
    </row>
    <row r="445" spans="1:16" ht="19.5" customHeight="1">
      <c r="A445" s="226" t="s">
        <v>1188</v>
      </c>
      <c r="B445" s="229">
        <v>46050</v>
      </c>
      <c r="C445" s="226" t="s">
        <v>81</v>
      </c>
      <c r="D445" s="226" t="s">
        <v>82</v>
      </c>
      <c r="E445" s="226" t="s">
        <v>53</v>
      </c>
      <c r="F445" s="226" t="s">
        <v>120</v>
      </c>
      <c r="G445" s="226" t="s">
        <v>84</v>
      </c>
      <c r="H445" s="230">
        <v>1</v>
      </c>
      <c r="I445" s="231">
        <v>0</v>
      </c>
      <c r="J445" s="229">
        <v>46043</v>
      </c>
      <c r="K445" s="226" t="s">
        <v>85</v>
      </c>
      <c r="L445" s="226" t="s">
        <v>85</v>
      </c>
      <c r="M445" s="232">
        <v>0</v>
      </c>
      <c r="N445" s="230"/>
      <c r="O445" s="230"/>
      <c r="P445" s="233">
        <v>-12.21</v>
      </c>
    </row>
    <row r="446" spans="1:16" ht="19.5" customHeight="1">
      <c r="A446" s="226" t="s">
        <v>1189</v>
      </c>
      <c r="B446" s="229">
        <v>46050</v>
      </c>
      <c r="C446" s="226" t="s">
        <v>92</v>
      </c>
      <c r="D446" s="226" t="s">
        <v>24</v>
      </c>
      <c r="E446" s="226" t="s">
        <v>53</v>
      </c>
      <c r="F446" s="226" t="s">
        <v>120</v>
      </c>
      <c r="G446" s="226" t="s">
        <v>84</v>
      </c>
      <c r="H446" s="230">
        <v>1</v>
      </c>
      <c r="I446" s="231">
        <v>1845</v>
      </c>
      <c r="J446" s="229">
        <v>46043</v>
      </c>
      <c r="K446" s="226" t="s">
        <v>93</v>
      </c>
      <c r="L446" s="226" t="s">
        <v>94</v>
      </c>
      <c r="M446" s="232">
        <v>0.43</v>
      </c>
      <c r="N446" s="230"/>
      <c r="O446" s="230">
        <v>43</v>
      </c>
      <c r="P446" s="233">
        <v>-144.94999999999999</v>
      </c>
    </row>
    <row r="447" spans="1:16" ht="19.5" customHeight="1">
      <c r="A447" s="226" t="s">
        <v>1189</v>
      </c>
      <c r="B447" s="229">
        <v>46050</v>
      </c>
      <c r="C447" s="226" t="s">
        <v>100</v>
      </c>
      <c r="D447" s="226" t="s">
        <v>101</v>
      </c>
      <c r="E447" s="226" t="s">
        <v>53</v>
      </c>
      <c r="F447" s="226" t="s">
        <v>120</v>
      </c>
      <c r="G447" s="226" t="s">
        <v>84</v>
      </c>
      <c r="H447" s="230">
        <v>1</v>
      </c>
      <c r="I447" s="231">
        <v>1845</v>
      </c>
      <c r="J447" s="229">
        <v>46043</v>
      </c>
      <c r="K447" s="226" t="s">
        <v>93</v>
      </c>
      <c r="L447" s="226" t="s">
        <v>94</v>
      </c>
      <c r="M447" s="232">
        <v>0</v>
      </c>
      <c r="N447" s="230"/>
      <c r="O447" s="230"/>
      <c r="P447" s="233">
        <v>702.86</v>
      </c>
    </row>
    <row r="448" spans="1:16" ht="19.5" customHeight="1">
      <c r="A448" s="226" t="s">
        <v>1189</v>
      </c>
      <c r="B448" s="229">
        <v>46050</v>
      </c>
      <c r="C448" s="226" t="s">
        <v>100</v>
      </c>
      <c r="D448" s="226" t="s">
        <v>102</v>
      </c>
      <c r="E448" s="226" t="s">
        <v>53</v>
      </c>
      <c r="F448" s="226" t="s">
        <v>120</v>
      </c>
      <c r="G448" s="226" t="s">
        <v>84</v>
      </c>
      <c r="H448" s="230">
        <v>1</v>
      </c>
      <c r="I448" s="231">
        <v>1845</v>
      </c>
      <c r="J448" s="229">
        <v>46043</v>
      </c>
      <c r="K448" s="226" t="s">
        <v>93</v>
      </c>
      <c r="L448" s="226" t="s">
        <v>94</v>
      </c>
      <c r="M448" s="232">
        <v>0</v>
      </c>
      <c r="N448" s="230"/>
      <c r="O448" s="230"/>
      <c r="P448" s="233">
        <v>0</v>
      </c>
    </row>
    <row r="449" spans="1:16" ht="19.5" customHeight="1">
      <c r="A449" s="226" t="s">
        <v>1189</v>
      </c>
      <c r="B449" s="229">
        <v>46050</v>
      </c>
      <c r="C449" s="226" t="s">
        <v>100</v>
      </c>
      <c r="D449" s="226" t="s">
        <v>103</v>
      </c>
      <c r="E449" s="226" t="s">
        <v>53</v>
      </c>
      <c r="F449" s="226" t="s">
        <v>120</v>
      </c>
      <c r="G449" s="226" t="s">
        <v>84</v>
      </c>
      <c r="H449" s="230">
        <v>1</v>
      </c>
      <c r="I449" s="231">
        <v>1845</v>
      </c>
      <c r="J449" s="229">
        <v>46043</v>
      </c>
      <c r="K449" s="226" t="s">
        <v>93</v>
      </c>
      <c r="L449" s="226" t="s">
        <v>94</v>
      </c>
      <c r="M449" s="232">
        <v>0</v>
      </c>
      <c r="N449" s="230"/>
      <c r="O449" s="230"/>
      <c r="P449" s="233">
        <v>1142.1400000000001</v>
      </c>
    </row>
    <row r="450" spans="1:16" ht="19.5" customHeight="1">
      <c r="A450" s="226" t="s">
        <v>1189</v>
      </c>
      <c r="B450" s="229">
        <v>46050</v>
      </c>
      <c r="C450" s="226" t="s">
        <v>104</v>
      </c>
      <c r="D450" s="226" t="s">
        <v>105</v>
      </c>
      <c r="E450" s="226" t="s">
        <v>53</v>
      </c>
      <c r="F450" s="226" t="s">
        <v>120</v>
      </c>
      <c r="G450" s="226" t="s">
        <v>84</v>
      </c>
      <c r="H450" s="230">
        <v>1</v>
      </c>
      <c r="I450" s="231">
        <v>1845</v>
      </c>
      <c r="J450" s="229">
        <v>46043</v>
      </c>
      <c r="K450" s="226" t="s">
        <v>93</v>
      </c>
      <c r="L450" s="226" t="s">
        <v>94</v>
      </c>
      <c r="M450" s="232">
        <v>0.43</v>
      </c>
      <c r="N450" s="230"/>
      <c r="O450" s="230"/>
      <c r="P450" s="233">
        <v>-793.35</v>
      </c>
    </row>
    <row r="451" spans="1:16" ht="19.5" customHeight="1">
      <c r="A451" s="226" t="s">
        <v>1189</v>
      </c>
      <c r="B451" s="229">
        <v>46050</v>
      </c>
      <c r="C451" s="226" t="s">
        <v>81</v>
      </c>
      <c r="D451" s="226" t="s">
        <v>95</v>
      </c>
      <c r="E451" s="226" t="s">
        <v>53</v>
      </c>
      <c r="F451" s="226" t="s">
        <v>120</v>
      </c>
      <c r="G451" s="226" t="s">
        <v>84</v>
      </c>
      <c r="H451" s="230">
        <v>1</v>
      </c>
      <c r="I451" s="231">
        <v>1845</v>
      </c>
      <c r="J451" s="229">
        <v>46043</v>
      </c>
      <c r="K451" s="226" t="s">
        <v>93</v>
      </c>
      <c r="L451" s="226" t="s">
        <v>94</v>
      </c>
      <c r="M451" s="232">
        <v>0.43</v>
      </c>
      <c r="N451" s="230"/>
      <c r="O451" s="230"/>
      <c r="P451" s="233">
        <v>-11.47</v>
      </c>
    </row>
    <row r="452" spans="1:16" ht="19.5" customHeight="1">
      <c r="A452" s="226" t="s">
        <v>1190</v>
      </c>
      <c r="B452" s="229">
        <v>46050</v>
      </c>
      <c r="C452" s="226" t="s">
        <v>81</v>
      </c>
      <c r="D452" s="226" t="s">
        <v>82</v>
      </c>
      <c r="E452" s="226" t="s">
        <v>41</v>
      </c>
      <c r="F452" s="226" t="s">
        <v>83</v>
      </c>
      <c r="G452" s="226" t="s">
        <v>84</v>
      </c>
      <c r="H452" s="230">
        <v>1</v>
      </c>
      <c r="I452" s="231">
        <v>0</v>
      </c>
      <c r="J452" s="229">
        <v>46050</v>
      </c>
      <c r="K452" s="226" t="s">
        <v>85</v>
      </c>
      <c r="L452" s="226" t="s">
        <v>85</v>
      </c>
      <c r="M452" s="232">
        <v>0</v>
      </c>
      <c r="N452" s="230"/>
      <c r="O452" s="230"/>
      <c r="P452" s="233">
        <v>-11.57</v>
      </c>
    </row>
    <row r="453" spans="1:16" ht="19.5" customHeight="1">
      <c r="A453" s="226" t="s">
        <v>1191</v>
      </c>
      <c r="B453" s="229">
        <v>46050</v>
      </c>
      <c r="C453" s="226" t="s">
        <v>92</v>
      </c>
      <c r="D453" s="226" t="s">
        <v>24</v>
      </c>
      <c r="E453" s="226" t="s">
        <v>52</v>
      </c>
      <c r="F453" s="226" t="s">
        <v>90</v>
      </c>
      <c r="G453" s="226" t="s">
        <v>84</v>
      </c>
      <c r="H453" s="230">
        <v>1</v>
      </c>
      <c r="I453" s="231">
        <v>1800</v>
      </c>
      <c r="J453" s="229">
        <v>46048</v>
      </c>
      <c r="K453" s="226" t="s">
        <v>93</v>
      </c>
      <c r="L453" s="226" t="s">
        <v>94</v>
      </c>
      <c r="M453" s="232">
        <v>0.43</v>
      </c>
      <c r="N453" s="230"/>
      <c r="O453" s="230">
        <v>44</v>
      </c>
      <c r="P453" s="233">
        <v>-149.51</v>
      </c>
    </row>
    <row r="454" spans="1:16" ht="19.5" customHeight="1">
      <c r="A454" s="226" t="s">
        <v>1191</v>
      </c>
      <c r="B454" s="229">
        <v>46050</v>
      </c>
      <c r="C454" s="226" t="s">
        <v>100</v>
      </c>
      <c r="D454" s="226" t="s">
        <v>101</v>
      </c>
      <c r="E454" s="226" t="s">
        <v>52</v>
      </c>
      <c r="F454" s="226" t="s">
        <v>90</v>
      </c>
      <c r="G454" s="226" t="s">
        <v>84</v>
      </c>
      <c r="H454" s="230">
        <v>1</v>
      </c>
      <c r="I454" s="231">
        <v>1800</v>
      </c>
      <c r="J454" s="229">
        <v>46048</v>
      </c>
      <c r="K454" s="226" t="s">
        <v>93</v>
      </c>
      <c r="L454" s="226" t="s">
        <v>94</v>
      </c>
      <c r="M454" s="232">
        <v>0</v>
      </c>
      <c r="N454" s="230"/>
      <c r="O454" s="230"/>
      <c r="P454" s="233">
        <v>659.7</v>
      </c>
    </row>
    <row r="455" spans="1:16" ht="19.5" customHeight="1">
      <c r="A455" s="226" t="s">
        <v>1191</v>
      </c>
      <c r="B455" s="229">
        <v>46050</v>
      </c>
      <c r="C455" s="226" t="s">
        <v>100</v>
      </c>
      <c r="D455" s="226" t="s">
        <v>102</v>
      </c>
      <c r="E455" s="226" t="s">
        <v>52</v>
      </c>
      <c r="F455" s="226" t="s">
        <v>90</v>
      </c>
      <c r="G455" s="226" t="s">
        <v>84</v>
      </c>
      <c r="H455" s="230">
        <v>1</v>
      </c>
      <c r="I455" s="231">
        <v>1800</v>
      </c>
      <c r="J455" s="229">
        <v>46048</v>
      </c>
      <c r="K455" s="226" t="s">
        <v>93</v>
      </c>
      <c r="L455" s="226" t="s">
        <v>94</v>
      </c>
      <c r="M455" s="232">
        <v>0</v>
      </c>
      <c r="N455" s="230"/>
      <c r="O455" s="230"/>
      <c r="P455" s="233">
        <v>6.6</v>
      </c>
    </row>
    <row r="456" spans="1:16" ht="19.5" customHeight="1">
      <c r="A456" s="226" t="s">
        <v>1191</v>
      </c>
      <c r="B456" s="229">
        <v>46050</v>
      </c>
      <c r="C456" s="226" t="s">
        <v>100</v>
      </c>
      <c r="D456" s="226" t="s">
        <v>103</v>
      </c>
      <c r="E456" s="226" t="s">
        <v>52</v>
      </c>
      <c r="F456" s="226" t="s">
        <v>90</v>
      </c>
      <c r="G456" s="226" t="s">
        <v>84</v>
      </c>
      <c r="H456" s="230">
        <v>1</v>
      </c>
      <c r="I456" s="231">
        <v>1800</v>
      </c>
      <c r="J456" s="229">
        <v>46048</v>
      </c>
      <c r="K456" s="226" t="s">
        <v>93</v>
      </c>
      <c r="L456" s="226" t="s">
        <v>94</v>
      </c>
      <c r="M456" s="232">
        <v>0</v>
      </c>
      <c r="N456" s="230"/>
      <c r="O456" s="230"/>
      <c r="P456" s="233">
        <v>1133.7</v>
      </c>
    </row>
    <row r="457" spans="1:16" ht="19.5" customHeight="1">
      <c r="A457" s="226" t="s">
        <v>1191</v>
      </c>
      <c r="B457" s="229">
        <v>46050</v>
      </c>
      <c r="C457" s="226" t="s">
        <v>104</v>
      </c>
      <c r="D457" s="226" t="s">
        <v>105</v>
      </c>
      <c r="E457" s="226" t="s">
        <v>52</v>
      </c>
      <c r="F457" s="226" t="s">
        <v>90</v>
      </c>
      <c r="G457" s="226" t="s">
        <v>84</v>
      </c>
      <c r="H457" s="230">
        <v>1</v>
      </c>
      <c r="I457" s="231">
        <v>1800</v>
      </c>
      <c r="J457" s="229">
        <v>46048</v>
      </c>
      <c r="K457" s="226" t="s">
        <v>93</v>
      </c>
      <c r="L457" s="226" t="s">
        <v>94</v>
      </c>
      <c r="M457" s="232">
        <v>0.43</v>
      </c>
      <c r="N457" s="230"/>
      <c r="O457" s="230"/>
      <c r="P457" s="233">
        <v>-774</v>
      </c>
    </row>
    <row r="458" spans="1:16" ht="19.5" customHeight="1">
      <c r="A458" s="226" t="s">
        <v>1191</v>
      </c>
      <c r="B458" s="229">
        <v>46050</v>
      </c>
      <c r="C458" s="226" t="s">
        <v>81</v>
      </c>
      <c r="D458" s="226" t="s">
        <v>95</v>
      </c>
      <c r="E458" s="226" t="s">
        <v>52</v>
      </c>
      <c r="F458" s="226" t="s">
        <v>90</v>
      </c>
      <c r="G458" s="226" t="s">
        <v>84</v>
      </c>
      <c r="H458" s="230">
        <v>1</v>
      </c>
      <c r="I458" s="231">
        <v>1800</v>
      </c>
      <c r="J458" s="229">
        <v>46048</v>
      </c>
      <c r="K458" s="226" t="s">
        <v>93</v>
      </c>
      <c r="L458" s="226" t="s">
        <v>94</v>
      </c>
      <c r="M458" s="232">
        <v>0.43</v>
      </c>
      <c r="N458" s="230"/>
      <c r="O458" s="230"/>
      <c r="P458" s="233">
        <v>-16.059999999999999</v>
      </c>
    </row>
    <row r="459" spans="1:16" ht="19.5" customHeight="1">
      <c r="A459" s="226" t="s">
        <v>1192</v>
      </c>
      <c r="B459" s="229">
        <v>46050</v>
      </c>
      <c r="C459" s="226" t="s">
        <v>81</v>
      </c>
      <c r="D459" s="226" t="s">
        <v>82</v>
      </c>
      <c r="E459" s="226" t="s">
        <v>53</v>
      </c>
      <c r="F459" s="226" t="s">
        <v>120</v>
      </c>
      <c r="G459" s="226" t="s">
        <v>84</v>
      </c>
      <c r="H459" s="230">
        <v>1</v>
      </c>
      <c r="I459" s="231">
        <v>0</v>
      </c>
      <c r="J459" s="229">
        <v>46050</v>
      </c>
      <c r="K459" s="226" t="s">
        <v>85</v>
      </c>
      <c r="L459" s="226" t="s">
        <v>85</v>
      </c>
      <c r="M459" s="232">
        <v>0</v>
      </c>
      <c r="N459" s="230"/>
      <c r="O459" s="230"/>
      <c r="P459" s="233">
        <v>-12</v>
      </c>
    </row>
    <row r="460" spans="1:16" ht="19.5" customHeight="1">
      <c r="A460" s="226" t="s">
        <v>1191</v>
      </c>
      <c r="B460" s="229">
        <v>46050</v>
      </c>
      <c r="C460" s="226" t="s">
        <v>81</v>
      </c>
      <c r="D460" s="226" t="s">
        <v>82</v>
      </c>
      <c r="E460" s="226" t="s">
        <v>52</v>
      </c>
      <c r="F460" s="226" t="s">
        <v>90</v>
      </c>
      <c r="G460" s="226" t="s">
        <v>84</v>
      </c>
      <c r="H460" s="230">
        <v>1</v>
      </c>
      <c r="I460" s="231">
        <v>0</v>
      </c>
      <c r="J460" s="229">
        <v>46048</v>
      </c>
      <c r="K460" s="226" t="s">
        <v>85</v>
      </c>
      <c r="L460" s="226" t="s">
        <v>85</v>
      </c>
      <c r="M460" s="232">
        <v>0</v>
      </c>
      <c r="N460" s="230"/>
      <c r="O460" s="230"/>
      <c r="P460" s="233">
        <v>-12.53</v>
      </c>
    </row>
    <row r="461" spans="1:16" ht="19.5" customHeight="1">
      <c r="A461" s="226" t="s">
        <v>1193</v>
      </c>
      <c r="B461" s="229">
        <v>46050</v>
      </c>
      <c r="C461" s="226" t="s">
        <v>92</v>
      </c>
      <c r="D461" s="226" t="s">
        <v>24</v>
      </c>
      <c r="E461" s="226" t="s">
        <v>53</v>
      </c>
      <c r="F461" s="226" t="s">
        <v>120</v>
      </c>
      <c r="G461" s="226" t="s">
        <v>84</v>
      </c>
      <c r="H461" s="230">
        <v>1</v>
      </c>
      <c r="I461" s="231">
        <v>1812</v>
      </c>
      <c r="J461" s="229">
        <v>46045</v>
      </c>
      <c r="K461" s="226" t="s">
        <v>93</v>
      </c>
      <c r="L461" s="226" t="s">
        <v>94</v>
      </c>
      <c r="M461" s="232">
        <v>0.43</v>
      </c>
      <c r="N461" s="230"/>
      <c r="O461" s="230">
        <v>40</v>
      </c>
      <c r="P461" s="233">
        <v>-130.77000000000001</v>
      </c>
    </row>
    <row r="462" spans="1:16" ht="19.5" customHeight="1">
      <c r="A462" s="226" t="s">
        <v>1193</v>
      </c>
      <c r="B462" s="229">
        <v>46050</v>
      </c>
      <c r="C462" s="226" t="s">
        <v>100</v>
      </c>
      <c r="D462" s="226" t="s">
        <v>101</v>
      </c>
      <c r="E462" s="226" t="s">
        <v>53</v>
      </c>
      <c r="F462" s="226" t="s">
        <v>120</v>
      </c>
      <c r="G462" s="226" t="s">
        <v>84</v>
      </c>
      <c r="H462" s="230">
        <v>1</v>
      </c>
      <c r="I462" s="231">
        <v>1812</v>
      </c>
      <c r="J462" s="229">
        <v>46045</v>
      </c>
      <c r="K462" s="226" t="s">
        <v>93</v>
      </c>
      <c r="L462" s="226" t="s">
        <v>94</v>
      </c>
      <c r="M462" s="232">
        <v>0</v>
      </c>
      <c r="N462" s="230"/>
      <c r="O462" s="230"/>
      <c r="P462" s="233">
        <v>631.42999999999995</v>
      </c>
    </row>
    <row r="463" spans="1:16" ht="19.5" customHeight="1">
      <c r="A463" s="226" t="s">
        <v>1193</v>
      </c>
      <c r="B463" s="229">
        <v>46050</v>
      </c>
      <c r="C463" s="226" t="s">
        <v>100</v>
      </c>
      <c r="D463" s="226" t="s">
        <v>102</v>
      </c>
      <c r="E463" s="226" t="s">
        <v>53</v>
      </c>
      <c r="F463" s="226" t="s">
        <v>120</v>
      </c>
      <c r="G463" s="226" t="s">
        <v>84</v>
      </c>
      <c r="H463" s="230">
        <v>1</v>
      </c>
      <c r="I463" s="231">
        <v>1812</v>
      </c>
      <c r="J463" s="229">
        <v>46045</v>
      </c>
      <c r="K463" s="226" t="s">
        <v>93</v>
      </c>
      <c r="L463" s="226" t="s">
        <v>94</v>
      </c>
      <c r="M463" s="232">
        <v>0</v>
      </c>
      <c r="N463" s="230"/>
      <c r="O463" s="230"/>
      <c r="P463" s="233">
        <v>6.31</v>
      </c>
    </row>
    <row r="464" spans="1:16" ht="19.5" customHeight="1">
      <c r="A464" s="226" t="s">
        <v>1193</v>
      </c>
      <c r="B464" s="229">
        <v>46050</v>
      </c>
      <c r="C464" s="226" t="s">
        <v>100</v>
      </c>
      <c r="D464" s="226" t="s">
        <v>103</v>
      </c>
      <c r="E464" s="226" t="s">
        <v>53</v>
      </c>
      <c r="F464" s="226" t="s">
        <v>120</v>
      </c>
      <c r="G464" s="226" t="s">
        <v>84</v>
      </c>
      <c r="H464" s="230">
        <v>1</v>
      </c>
      <c r="I464" s="231">
        <v>1812</v>
      </c>
      <c r="J464" s="229">
        <v>46045</v>
      </c>
      <c r="K464" s="226" t="s">
        <v>93</v>
      </c>
      <c r="L464" s="226" t="s">
        <v>94</v>
      </c>
      <c r="M464" s="232">
        <v>0</v>
      </c>
      <c r="N464" s="230"/>
      <c r="O464" s="230"/>
      <c r="P464" s="233">
        <v>1174.26</v>
      </c>
    </row>
    <row r="465" spans="1:16" ht="19.5" customHeight="1">
      <c r="A465" s="226" t="s">
        <v>1193</v>
      </c>
      <c r="B465" s="229">
        <v>46050</v>
      </c>
      <c r="C465" s="226" t="s">
        <v>104</v>
      </c>
      <c r="D465" s="226" t="s">
        <v>105</v>
      </c>
      <c r="E465" s="226" t="s">
        <v>53</v>
      </c>
      <c r="F465" s="226" t="s">
        <v>120</v>
      </c>
      <c r="G465" s="226" t="s">
        <v>84</v>
      </c>
      <c r="H465" s="230">
        <v>1</v>
      </c>
      <c r="I465" s="231">
        <v>1812</v>
      </c>
      <c r="J465" s="229">
        <v>46045</v>
      </c>
      <c r="K465" s="226" t="s">
        <v>93</v>
      </c>
      <c r="L465" s="226" t="s">
        <v>94</v>
      </c>
      <c r="M465" s="232">
        <v>0.43</v>
      </c>
      <c r="N465" s="230"/>
      <c r="O465" s="230"/>
      <c r="P465" s="233">
        <v>-779.16</v>
      </c>
    </row>
    <row r="466" spans="1:16" ht="19.5" customHeight="1">
      <c r="A466" s="226" t="s">
        <v>1193</v>
      </c>
      <c r="B466" s="229">
        <v>46050</v>
      </c>
      <c r="C466" s="226" t="s">
        <v>81</v>
      </c>
      <c r="D466" s="226" t="s">
        <v>95</v>
      </c>
      <c r="E466" s="226" t="s">
        <v>53</v>
      </c>
      <c r="F466" s="226" t="s">
        <v>120</v>
      </c>
      <c r="G466" s="226" t="s">
        <v>84</v>
      </c>
      <c r="H466" s="230">
        <v>1</v>
      </c>
      <c r="I466" s="231">
        <v>1812</v>
      </c>
      <c r="J466" s="229">
        <v>46045</v>
      </c>
      <c r="K466" s="226" t="s">
        <v>93</v>
      </c>
      <c r="L466" s="226" t="s">
        <v>94</v>
      </c>
      <c r="M466" s="232">
        <v>0.43</v>
      </c>
      <c r="N466" s="230"/>
      <c r="O466" s="230"/>
      <c r="P466" s="233">
        <v>-14.06</v>
      </c>
    </row>
    <row r="467" spans="1:16" ht="19.5" customHeight="1">
      <c r="A467" s="226" t="s">
        <v>1194</v>
      </c>
      <c r="B467" s="229">
        <v>46050</v>
      </c>
      <c r="C467" s="226" t="s">
        <v>92</v>
      </c>
      <c r="D467" s="226" t="s">
        <v>24</v>
      </c>
      <c r="E467" s="226" t="s">
        <v>52</v>
      </c>
      <c r="F467" s="226" t="s">
        <v>90</v>
      </c>
      <c r="G467" s="226" t="s">
        <v>84</v>
      </c>
      <c r="H467" s="230">
        <v>1</v>
      </c>
      <c r="I467" s="231">
        <v>1800</v>
      </c>
      <c r="J467" s="229">
        <v>46047</v>
      </c>
      <c r="K467" s="226" t="s">
        <v>93</v>
      </c>
      <c r="L467" s="226" t="s">
        <v>94</v>
      </c>
      <c r="M467" s="232">
        <v>0.43</v>
      </c>
      <c r="N467" s="230"/>
      <c r="O467" s="230">
        <v>41</v>
      </c>
      <c r="P467" s="233">
        <v>-134.84</v>
      </c>
    </row>
    <row r="468" spans="1:16" ht="19.5" customHeight="1">
      <c r="A468" s="226" t="s">
        <v>1194</v>
      </c>
      <c r="B468" s="229">
        <v>46050</v>
      </c>
      <c r="C468" s="226" t="s">
        <v>100</v>
      </c>
      <c r="D468" s="226" t="s">
        <v>101</v>
      </c>
      <c r="E468" s="226" t="s">
        <v>52</v>
      </c>
      <c r="F468" s="226" t="s">
        <v>90</v>
      </c>
      <c r="G468" s="226" t="s">
        <v>84</v>
      </c>
      <c r="H468" s="230">
        <v>1</v>
      </c>
      <c r="I468" s="231">
        <v>1800</v>
      </c>
      <c r="J468" s="229">
        <v>46047</v>
      </c>
      <c r="K468" s="226" t="s">
        <v>93</v>
      </c>
      <c r="L468" s="226" t="s">
        <v>94</v>
      </c>
      <c r="M468" s="232">
        <v>0</v>
      </c>
      <c r="N468" s="230"/>
      <c r="O468" s="230"/>
      <c r="P468" s="233">
        <v>713.33</v>
      </c>
    </row>
    <row r="469" spans="1:16" ht="19.5" customHeight="1">
      <c r="A469" s="226" t="s">
        <v>1194</v>
      </c>
      <c r="B469" s="229">
        <v>46050</v>
      </c>
      <c r="C469" s="226" t="s">
        <v>100</v>
      </c>
      <c r="D469" s="226" t="s">
        <v>102</v>
      </c>
      <c r="E469" s="226" t="s">
        <v>52</v>
      </c>
      <c r="F469" s="226" t="s">
        <v>90</v>
      </c>
      <c r="G469" s="226" t="s">
        <v>84</v>
      </c>
      <c r="H469" s="230">
        <v>1</v>
      </c>
      <c r="I469" s="231">
        <v>1800</v>
      </c>
      <c r="J469" s="229">
        <v>46047</v>
      </c>
      <c r="K469" s="226" t="s">
        <v>93</v>
      </c>
      <c r="L469" s="226" t="s">
        <v>94</v>
      </c>
      <c r="M469" s="232">
        <v>0</v>
      </c>
      <c r="N469" s="230"/>
      <c r="O469" s="230"/>
      <c r="P469" s="233">
        <v>0</v>
      </c>
    </row>
    <row r="470" spans="1:16" ht="19.5" customHeight="1">
      <c r="A470" s="226" t="s">
        <v>1194</v>
      </c>
      <c r="B470" s="229">
        <v>46050</v>
      </c>
      <c r="C470" s="226" t="s">
        <v>100</v>
      </c>
      <c r="D470" s="226" t="s">
        <v>103</v>
      </c>
      <c r="E470" s="226" t="s">
        <v>52</v>
      </c>
      <c r="F470" s="226" t="s">
        <v>90</v>
      </c>
      <c r="G470" s="226" t="s">
        <v>84</v>
      </c>
      <c r="H470" s="230">
        <v>1</v>
      </c>
      <c r="I470" s="231">
        <v>1800</v>
      </c>
      <c r="J470" s="229">
        <v>46047</v>
      </c>
      <c r="K470" s="226" t="s">
        <v>93</v>
      </c>
      <c r="L470" s="226" t="s">
        <v>94</v>
      </c>
      <c r="M470" s="232">
        <v>0</v>
      </c>
      <c r="N470" s="230"/>
      <c r="O470" s="230"/>
      <c r="P470" s="233">
        <v>1086.67</v>
      </c>
    </row>
    <row r="471" spans="1:16" ht="19.5" customHeight="1">
      <c r="A471" s="226" t="s">
        <v>1194</v>
      </c>
      <c r="B471" s="229">
        <v>46050</v>
      </c>
      <c r="C471" s="226" t="s">
        <v>104</v>
      </c>
      <c r="D471" s="226" t="s">
        <v>105</v>
      </c>
      <c r="E471" s="226" t="s">
        <v>52</v>
      </c>
      <c r="F471" s="226" t="s">
        <v>90</v>
      </c>
      <c r="G471" s="226" t="s">
        <v>84</v>
      </c>
      <c r="H471" s="230">
        <v>1</v>
      </c>
      <c r="I471" s="231">
        <v>1800</v>
      </c>
      <c r="J471" s="229">
        <v>46047</v>
      </c>
      <c r="K471" s="226" t="s">
        <v>93</v>
      </c>
      <c r="L471" s="226" t="s">
        <v>94</v>
      </c>
      <c r="M471" s="232">
        <v>0.43</v>
      </c>
      <c r="N471" s="230"/>
      <c r="O471" s="230"/>
      <c r="P471" s="233">
        <v>-774</v>
      </c>
    </row>
    <row r="472" spans="1:16" ht="19.5" customHeight="1">
      <c r="A472" s="226" t="s">
        <v>1194</v>
      </c>
      <c r="B472" s="229">
        <v>46050</v>
      </c>
      <c r="C472" s="226" t="s">
        <v>81</v>
      </c>
      <c r="D472" s="226" t="s">
        <v>95</v>
      </c>
      <c r="E472" s="226" t="s">
        <v>52</v>
      </c>
      <c r="F472" s="226" t="s">
        <v>90</v>
      </c>
      <c r="G472" s="226" t="s">
        <v>84</v>
      </c>
      <c r="H472" s="230">
        <v>1</v>
      </c>
      <c r="I472" s="231">
        <v>1800</v>
      </c>
      <c r="J472" s="229">
        <v>46047</v>
      </c>
      <c r="K472" s="226" t="s">
        <v>93</v>
      </c>
      <c r="L472" s="226" t="s">
        <v>94</v>
      </c>
      <c r="M472" s="232">
        <v>0.43</v>
      </c>
      <c r="N472" s="230"/>
      <c r="O472" s="230"/>
      <c r="P472" s="233">
        <v>-9.7799999999999994</v>
      </c>
    </row>
    <row r="473" spans="1:16" ht="19.5" customHeight="1">
      <c r="A473" s="226" t="s">
        <v>1193</v>
      </c>
      <c r="B473" s="229">
        <v>46050</v>
      </c>
      <c r="C473" s="226" t="s">
        <v>81</v>
      </c>
      <c r="D473" s="226" t="s">
        <v>82</v>
      </c>
      <c r="E473" s="226" t="s">
        <v>53</v>
      </c>
      <c r="F473" s="226" t="s">
        <v>120</v>
      </c>
      <c r="G473" s="226" t="s">
        <v>84</v>
      </c>
      <c r="H473" s="230">
        <v>1</v>
      </c>
      <c r="I473" s="231">
        <v>0</v>
      </c>
      <c r="J473" s="229">
        <v>46045</v>
      </c>
      <c r="K473" s="226" t="s">
        <v>85</v>
      </c>
      <c r="L473" s="226" t="s">
        <v>85</v>
      </c>
      <c r="M473" s="232">
        <v>0</v>
      </c>
      <c r="N473" s="230"/>
      <c r="O473" s="230"/>
      <c r="P473" s="233">
        <v>-12</v>
      </c>
    </row>
    <row r="474" spans="1:16" ht="19.5" customHeight="1">
      <c r="A474" s="226" t="s">
        <v>1194</v>
      </c>
      <c r="B474" s="229">
        <v>46050</v>
      </c>
      <c r="C474" s="226" t="s">
        <v>81</v>
      </c>
      <c r="D474" s="226" t="s">
        <v>82</v>
      </c>
      <c r="E474" s="226" t="s">
        <v>52</v>
      </c>
      <c r="F474" s="226" t="s">
        <v>90</v>
      </c>
      <c r="G474" s="226" t="s">
        <v>84</v>
      </c>
      <c r="H474" s="230">
        <v>1</v>
      </c>
      <c r="I474" s="231">
        <v>0</v>
      </c>
      <c r="J474" s="229">
        <v>46047</v>
      </c>
      <c r="K474" s="226" t="s">
        <v>85</v>
      </c>
      <c r="L474" s="226" t="s">
        <v>85</v>
      </c>
      <c r="M474" s="232">
        <v>0</v>
      </c>
      <c r="N474" s="230"/>
      <c r="O474" s="230"/>
      <c r="P474" s="233">
        <v>-3.78</v>
      </c>
    </row>
    <row r="475" spans="1:16" ht="19.5" customHeight="1">
      <c r="A475" s="226" t="s">
        <v>1195</v>
      </c>
      <c r="B475" s="229">
        <v>46050</v>
      </c>
      <c r="C475" s="226" t="s">
        <v>92</v>
      </c>
      <c r="D475" s="226" t="s">
        <v>24</v>
      </c>
      <c r="E475" s="226" t="s">
        <v>52</v>
      </c>
      <c r="F475" s="226" t="s">
        <v>90</v>
      </c>
      <c r="G475" s="226" t="s">
        <v>84</v>
      </c>
      <c r="H475" s="230">
        <v>1</v>
      </c>
      <c r="I475" s="231">
        <v>1800</v>
      </c>
      <c r="J475" s="229">
        <v>46048</v>
      </c>
      <c r="K475" s="226" t="s">
        <v>93</v>
      </c>
      <c r="L475" s="226" t="s">
        <v>94</v>
      </c>
      <c r="M475" s="232">
        <v>0.43</v>
      </c>
      <c r="N475" s="230"/>
      <c r="O475" s="230">
        <v>44</v>
      </c>
      <c r="P475" s="233">
        <v>-147.97999999999999</v>
      </c>
    </row>
    <row r="476" spans="1:16" ht="19.5" customHeight="1">
      <c r="A476" s="226" t="s">
        <v>1195</v>
      </c>
      <c r="B476" s="229">
        <v>46050</v>
      </c>
      <c r="C476" s="226" t="s">
        <v>100</v>
      </c>
      <c r="D476" s="226" t="s">
        <v>101</v>
      </c>
      <c r="E476" s="226" t="s">
        <v>52</v>
      </c>
      <c r="F476" s="226" t="s">
        <v>90</v>
      </c>
      <c r="G476" s="226" t="s">
        <v>84</v>
      </c>
      <c r="H476" s="230">
        <v>1</v>
      </c>
      <c r="I476" s="231">
        <v>1800</v>
      </c>
      <c r="J476" s="229">
        <v>46048</v>
      </c>
      <c r="K476" s="226" t="s">
        <v>93</v>
      </c>
      <c r="L476" s="226" t="s">
        <v>94</v>
      </c>
      <c r="M476" s="232">
        <v>0</v>
      </c>
      <c r="N476" s="230"/>
      <c r="O476" s="230"/>
      <c r="P476" s="233">
        <v>627.02</v>
      </c>
    </row>
    <row r="477" spans="1:16" ht="19.5" customHeight="1">
      <c r="A477" s="226" t="s">
        <v>1195</v>
      </c>
      <c r="B477" s="229">
        <v>46050</v>
      </c>
      <c r="C477" s="226" t="s">
        <v>100</v>
      </c>
      <c r="D477" s="226" t="s">
        <v>102</v>
      </c>
      <c r="E477" s="226" t="s">
        <v>52</v>
      </c>
      <c r="F477" s="226" t="s">
        <v>90</v>
      </c>
      <c r="G477" s="226" t="s">
        <v>84</v>
      </c>
      <c r="H477" s="230">
        <v>1</v>
      </c>
      <c r="I477" s="231">
        <v>1800</v>
      </c>
      <c r="J477" s="229">
        <v>46048</v>
      </c>
      <c r="K477" s="226" t="s">
        <v>93</v>
      </c>
      <c r="L477" s="226" t="s">
        <v>94</v>
      </c>
      <c r="M477" s="232">
        <v>0</v>
      </c>
      <c r="N477" s="230"/>
      <c r="O477" s="230"/>
      <c r="P477" s="233">
        <v>6.27</v>
      </c>
    </row>
    <row r="478" spans="1:16" ht="19.5" customHeight="1">
      <c r="A478" s="226" t="s">
        <v>1195</v>
      </c>
      <c r="B478" s="229">
        <v>46050</v>
      </c>
      <c r="C478" s="226" t="s">
        <v>100</v>
      </c>
      <c r="D478" s="226" t="s">
        <v>103</v>
      </c>
      <c r="E478" s="226" t="s">
        <v>52</v>
      </c>
      <c r="F478" s="226" t="s">
        <v>90</v>
      </c>
      <c r="G478" s="226" t="s">
        <v>84</v>
      </c>
      <c r="H478" s="230">
        <v>1</v>
      </c>
      <c r="I478" s="231">
        <v>1800</v>
      </c>
      <c r="J478" s="229">
        <v>46048</v>
      </c>
      <c r="K478" s="226" t="s">
        <v>93</v>
      </c>
      <c r="L478" s="226" t="s">
        <v>94</v>
      </c>
      <c r="M478" s="232">
        <v>0</v>
      </c>
      <c r="N478" s="230"/>
      <c r="O478" s="230"/>
      <c r="P478" s="233">
        <v>1166.71</v>
      </c>
    </row>
    <row r="479" spans="1:16" ht="19.5" customHeight="1">
      <c r="A479" s="226" t="s">
        <v>1195</v>
      </c>
      <c r="B479" s="229">
        <v>46050</v>
      </c>
      <c r="C479" s="226" t="s">
        <v>104</v>
      </c>
      <c r="D479" s="226" t="s">
        <v>105</v>
      </c>
      <c r="E479" s="226" t="s">
        <v>52</v>
      </c>
      <c r="F479" s="226" t="s">
        <v>90</v>
      </c>
      <c r="G479" s="226" t="s">
        <v>84</v>
      </c>
      <c r="H479" s="230">
        <v>1</v>
      </c>
      <c r="I479" s="231">
        <v>1800</v>
      </c>
      <c r="J479" s="229">
        <v>46048</v>
      </c>
      <c r="K479" s="226" t="s">
        <v>93</v>
      </c>
      <c r="L479" s="226" t="s">
        <v>94</v>
      </c>
      <c r="M479" s="232">
        <v>0.43</v>
      </c>
      <c r="N479" s="230"/>
      <c r="O479" s="230"/>
      <c r="P479" s="233">
        <v>-774</v>
      </c>
    </row>
    <row r="480" spans="1:16" ht="19.5" customHeight="1">
      <c r="A480" s="226" t="s">
        <v>1195</v>
      </c>
      <c r="B480" s="229">
        <v>46050</v>
      </c>
      <c r="C480" s="226" t="s">
        <v>81</v>
      </c>
      <c r="D480" s="226" t="s">
        <v>95</v>
      </c>
      <c r="E480" s="226" t="s">
        <v>52</v>
      </c>
      <c r="F480" s="226" t="s">
        <v>90</v>
      </c>
      <c r="G480" s="226" t="s">
        <v>84</v>
      </c>
      <c r="H480" s="230">
        <v>1</v>
      </c>
      <c r="I480" s="231">
        <v>1800</v>
      </c>
      <c r="J480" s="229">
        <v>46048</v>
      </c>
      <c r="K480" s="226" t="s">
        <v>93</v>
      </c>
      <c r="L480" s="226" t="s">
        <v>94</v>
      </c>
      <c r="M480" s="232">
        <v>0.43</v>
      </c>
      <c r="N480" s="230"/>
      <c r="O480" s="230"/>
      <c r="P480" s="233">
        <v>-9.5500000000000007</v>
      </c>
    </row>
    <row r="481" spans="1:16" ht="19.5" customHeight="1">
      <c r="A481" s="226" t="s">
        <v>1196</v>
      </c>
      <c r="B481" s="229">
        <v>46050</v>
      </c>
      <c r="C481" s="226" t="s">
        <v>81</v>
      </c>
      <c r="D481" s="226" t="s">
        <v>82</v>
      </c>
      <c r="E481" s="226" t="s">
        <v>41</v>
      </c>
      <c r="F481" s="226" t="s">
        <v>83</v>
      </c>
      <c r="G481" s="226" t="s">
        <v>84</v>
      </c>
      <c r="H481" s="230">
        <v>1</v>
      </c>
      <c r="I481" s="231">
        <v>0</v>
      </c>
      <c r="J481" s="229">
        <v>46050</v>
      </c>
      <c r="K481" s="226" t="s">
        <v>85</v>
      </c>
      <c r="L481" s="226" t="s">
        <v>85</v>
      </c>
      <c r="M481" s="232">
        <v>0</v>
      </c>
      <c r="N481" s="230"/>
      <c r="O481" s="230"/>
      <c r="P481" s="233">
        <v>-12.27</v>
      </c>
    </row>
    <row r="482" spans="1:16" ht="19.5" customHeight="1">
      <c r="A482" s="226" t="s">
        <v>1197</v>
      </c>
      <c r="B482" s="229">
        <v>46050</v>
      </c>
      <c r="C482" s="226" t="s">
        <v>92</v>
      </c>
      <c r="D482" s="226" t="s">
        <v>24</v>
      </c>
      <c r="E482" s="226" t="s">
        <v>53</v>
      </c>
      <c r="F482" s="226" t="s">
        <v>120</v>
      </c>
      <c r="G482" s="226" t="s">
        <v>84</v>
      </c>
      <c r="H482" s="230">
        <v>1</v>
      </c>
      <c r="I482" s="231">
        <v>1812</v>
      </c>
      <c r="J482" s="229">
        <v>46048</v>
      </c>
      <c r="K482" s="226" t="s">
        <v>93</v>
      </c>
      <c r="L482" s="226" t="s">
        <v>94</v>
      </c>
      <c r="M482" s="232">
        <v>0.43</v>
      </c>
      <c r="N482" s="230"/>
      <c r="O482" s="230">
        <v>44</v>
      </c>
      <c r="P482" s="233">
        <v>-148.36000000000001</v>
      </c>
    </row>
    <row r="483" spans="1:16" ht="19.5" customHeight="1">
      <c r="A483" s="226" t="s">
        <v>1197</v>
      </c>
      <c r="B483" s="229">
        <v>46050</v>
      </c>
      <c r="C483" s="226" t="s">
        <v>100</v>
      </c>
      <c r="D483" s="226" t="s">
        <v>101</v>
      </c>
      <c r="E483" s="226" t="s">
        <v>53</v>
      </c>
      <c r="F483" s="226" t="s">
        <v>120</v>
      </c>
      <c r="G483" s="226" t="s">
        <v>84</v>
      </c>
      <c r="H483" s="230">
        <v>1</v>
      </c>
      <c r="I483" s="231">
        <v>1812</v>
      </c>
      <c r="J483" s="229">
        <v>46048</v>
      </c>
      <c r="K483" s="226" t="s">
        <v>93</v>
      </c>
      <c r="L483" s="226" t="s">
        <v>94</v>
      </c>
      <c r="M483" s="232">
        <v>0</v>
      </c>
      <c r="N483" s="230"/>
      <c r="O483" s="230"/>
      <c r="P483" s="233">
        <v>706.27</v>
      </c>
    </row>
    <row r="484" spans="1:16" ht="19.5" customHeight="1">
      <c r="A484" s="226" t="s">
        <v>1197</v>
      </c>
      <c r="B484" s="229">
        <v>46050</v>
      </c>
      <c r="C484" s="226" t="s">
        <v>100</v>
      </c>
      <c r="D484" s="226" t="s">
        <v>102</v>
      </c>
      <c r="E484" s="226" t="s">
        <v>53</v>
      </c>
      <c r="F484" s="226" t="s">
        <v>120</v>
      </c>
      <c r="G484" s="226" t="s">
        <v>84</v>
      </c>
      <c r="H484" s="230">
        <v>1</v>
      </c>
      <c r="I484" s="231">
        <v>1812</v>
      </c>
      <c r="J484" s="229">
        <v>46048</v>
      </c>
      <c r="K484" s="226" t="s">
        <v>93</v>
      </c>
      <c r="L484" s="226" t="s">
        <v>94</v>
      </c>
      <c r="M484" s="232">
        <v>0</v>
      </c>
      <c r="N484" s="230"/>
      <c r="O484" s="230"/>
      <c r="P484" s="233">
        <v>7.06</v>
      </c>
    </row>
    <row r="485" spans="1:16" ht="19.5" customHeight="1">
      <c r="A485" s="226" t="s">
        <v>1197</v>
      </c>
      <c r="B485" s="229">
        <v>46050</v>
      </c>
      <c r="C485" s="226" t="s">
        <v>100</v>
      </c>
      <c r="D485" s="226" t="s">
        <v>103</v>
      </c>
      <c r="E485" s="226" t="s">
        <v>53</v>
      </c>
      <c r="F485" s="226" t="s">
        <v>120</v>
      </c>
      <c r="G485" s="226" t="s">
        <v>84</v>
      </c>
      <c r="H485" s="230">
        <v>1</v>
      </c>
      <c r="I485" s="231">
        <v>1812</v>
      </c>
      <c r="J485" s="229">
        <v>46048</v>
      </c>
      <c r="K485" s="226" t="s">
        <v>93</v>
      </c>
      <c r="L485" s="226" t="s">
        <v>94</v>
      </c>
      <c r="M485" s="232">
        <v>0</v>
      </c>
      <c r="N485" s="230"/>
      <c r="O485" s="230"/>
      <c r="P485" s="233">
        <v>1098.67</v>
      </c>
    </row>
    <row r="486" spans="1:16" ht="19.5" customHeight="1">
      <c r="A486" s="226" t="s">
        <v>1197</v>
      </c>
      <c r="B486" s="229">
        <v>46050</v>
      </c>
      <c r="C486" s="226" t="s">
        <v>104</v>
      </c>
      <c r="D486" s="226" t="s">
        <v>105</v>
      </c>
      <c r="E486" s="226" t="s">
        <v>53</v>
      </c>
      <c r="F486" s="226" t="s">
        <v>120</v>
      </c>
      <c r="G486" s="226" t="s">
        <v>84</v>
      </c>
      <c r="H486" s="230">
        <v>1</v>
      </c>
      <c r="I486" s="231">
        <v>1812</v>
      </c>
      <c r="J486" s="229">
        <v>46048</v>
      </c>
      <c r="K486" s="226" t="s">
        <v>93</v>
      </c>
      <c r="L486" s="226" t="s">
        <v>94</v>
      </c>
      <c r="M486" s="232">
        <v>0.43</v>
      </c>
      <c r="N486" s="230"/>
      <c r="O486" s="230"/>
      <c r="P486" s="233">
        <v>-779.16</v>
      </c>
    </row>
    <row r="487" spans="1:16" ht="19.5" customHeight="1">
      <c r="A487" s="226" t="s">
        <v>1197</v>
      </c>
      <c r="B487" s="229">
        <v>46050</v>
      </c>
      <c r="C487" s="226" t="s">
        <v>81</v>
      </c>
      <c r="D487" s="226" t="s">
        <v>95</v>
      </c>
      <c r="E487" s="226" t="s">
        <v>53</v>
      </c>
      <c r="F487" s="226" t="s">
        <v>120</v>
      </c>
      <c r="G487" s="226" t="s">
        <v>84</v>
      </c>
      <c r="H487" s="230">
        <v>1</v>
      </c>
      <c r="I487" s="231">
        <v>1812</v>
      </c>
      <c r="J487" s="229">
        <v>46048</v>
      </c>
      <c r="K487" s="226" t="s">
        <v>93</v>
      </c>
      <c r="L487" s="226" t="s">
        <v>94</v>
      </c>
      <c r="M487" s="232">
        <v>0.43</v>
      </c>
      <c r="N487" s="230"/>
      <c r="O487" s="230"/>
      <c r="P487" s="233">
        <v>-9.75</v>
      </c>
    </row>
    <row r="488" spans="1:16" ht="19.5" customHeight="1">
      <c r="A488" s="226" t="s">
        <v>1197</v>
      </c>
      <c r="B488" s="229">
        <v>46050</v>
      </c>
      <c r="C488" s="226" t="s">
        <v>81</v>
      </c>
      <c r="D488" s="226" t="s">
        <v>82</v>
      </c>
      <c r="E488" s="226" t="s">
        <v>53</v>
      </c>
      <c r="F488" s="226" t="s">
        <v>120</v>
      </c>
      <c r="G488" s="226" t="s">
        <v>84</v>
      </c>
      <c r="H488" s="230">
        <v>1</v>
      </c>
      <c r="I488" s="231">
        <v>0</v>
      </c>
      <c r="J488" s="229">
        <v>46048</v>
      </c>
      <c r="K488" s="226" t="s">
        <v>85</v>
      </c>
      <c r="L488" s="226" t="s">
        <v>85</v>
      </c>
      <c r="M488" s="232">
        <v>0</v>
      </c>
      <c r="N488" s="230"/>
      <c r="O488" s="230"/>
      <c r="P488" s="233">
        <v>-13.42</v>
      </c>
    </row>
    <row r="489" spans="1:16" ht="19.5" customHeight="1">
      <c r="A489" s="226" t="s">
        <v>1198</v>
      </c>
      <c r="B489" s="229">
        <v>46050</v>
      </c>
      <c r="C489" s="226" t="s">
        <v>92</v>
      </c>
      <c r="D489" s="226" t="s">
        <v>24</v>
      </c>
      <c r="E489" s="226" t="s">
        <v>52</v>
      </c>
      <c r="F489" s="226" t="s">
        <v>90</v>
      </c>
      <c r="G489" s="226" t="s">
        <v>84</v>
      </c>
      <c r="H489" s="230">
        <v>1</v>
      </c>
      <c r="I489" s="231">
        <v>1800</v>
      </c>
      <c r="J489" s="229">
        <v>46048</v>
      </c>
      <c r="K489" s="226" t="s">
        <v>93</v>
      </c>
      <c r="L489" s="226" t="s">
        <v>94</v>
      </c>
      <c r="M489" s="232">
        <v>0.43</v>
      </c>
      <c r="N489" s="230"/>
      <c r="O489" s="230">
        <v>44</v>
      </c>
      <c r="P489" s="233">
        <v>-147.97999999999999</v>
      </c>
    </row>
    <row r="490" spans="1:16" ht="19.5" customHeight="1">
      <c r="A490" s="226" t="s">
        <v>1198</v>
      </c>
      <c r="B490" s="229">
        <v>46050</v>
      </c>
      <c r="C490" s="226" t="s">
        <v>100</v>
      </c>
      <c r="D490" s="226" t="s">
        <v>101</v>
      </c>
      <c r="E490" s="226" t="s">
        <v>52</v>
      </c>
      <c r="F490" s="226" t="s">
        <v>90</v>
      </c>
      <c r="G490" s="226" t="s">
        <v>84</v>
      </c>
      <c r="H490" s="230">
        <v>1</v>
      </c>
      <c r="I490" s="231">
        <v>1800</v>
      </c>
      <c r="J490" s="229">
        <v>46048</v>
      </c>
      <c r="K490" s="226" t="s">
        <v>93</v>
      </c>
      <c r="L490" s="226" t="s">
        <v>94</v>
      </c>
      <c r="M490" s="232">
        <v>0</v>
      </c>
      <c r="N490" s="230"/>
      <c r="O490" s="230"/>
      <c r="P490" s="233">
        <v>639.39</v>
      </c>
    </row>
    <row r="491" spans="1:16" ht="19.5" customHeight="1">
      <c r="A491" s="226" t="s">
        <v>1198</v>
      </c>
      <c r="B491" s="229">
        <v>46050</v>
      </c>
      <c r="C491" s="226" t="s">
        <v>100</v>
      </c>
      <c r="D491" s="226" t="s">
        <v>102</v>
      </c>
      <c r="E491" s="226" t="s">
        <v>52</v>
      </c>
      <c r="F491" s="226" t="s">
        <v>90</v>
      </c>
      <c r="G491" s="226" t="s">
        <v>84</v>
      </c>
      <c r="H491" s="230">
        <v>1</v>
      </c>
      <c r="I491" s="231">
        <v>1800</v>
      </c>
      <c r="J491" s="229">
        <v>46048</v>
      </c>
      <c r="K491" s="226" t="s">
        <v>93</v>
      </c>
      <c r="L491" s="226" t="s">
        <v>94</v>
      </c>
      <c r="M491" s="232">
        <v>0</v>
      </c>
      <c r="N491" s="230"/>
      <c r="O491" s="230"/>
      <c r="P491" s="233">
        <v>6.39</v>
      </c>
    </row>
    <row r="492" spans="1:16" ht="19.5" customHeight="1">
      <c r="A492" s="226" t="s">
        <v>1198</v>
      </c>
      <c r="B492" s="229">
        <v>46050</v>
      </c>
      <c r="C492" s="226" t="s">
        <v>100</v>
      </c>
      <c r="D492" s="226" t="s">
        <v>103</v>
      </c>
      <c r="E492" s="226" t="s">
        <v>52</v>
      </c>
      <c r="F492" s="226" t="s">
        <v>90</v>
      </c>
      <c r="G492" s="226" t="s">
        <v>84</v>
      </c>
      <c r="H492" s="230">
        <v>1</v>
      </c>
      <c r="I492" s="231">
        <v>1800</v>
      </c>
      <c r="J492" s="229">
        <v>46048</v>
      </c>
      <c r="K492" s="226" t="s">
        <v>93</v>
      </c>
      <c r="L492" s="226" t="s">
        <v>94</v>
      </c>
      <c r="M492" s="232">
        <v>0</v>
      </c>
      <c r="N492" s="230"/>
      <c r="O492" s="230"/>
      <c r="P492" s="233">
        <v>1154.22</v>
      </c>
    </row>
    <row r="493" spans="1:16" ht="19.5" customHeight="1">
      <c r="A493" s="226" t="s">
        <v>1198</v>
      </c>
      <c r="B493" s="229">
        <v>46050</v>
      </c>
      <c r="C493" s="226" t="s">
        <v>104</v>
      </c>
      <c r="D493" s="226" t="s">
        <v>105</v>
      </c>
      <c r="E493" s="226" t="s">
        <v>52</v>
      </c>
      <c r="F493" s="226" t="s">
        <v>90</v>
      </c>
      <c r="G493" s="226" t="s">
        <v>84</v>
      </c>
      <c r="H493" s="230">
        <v>1</v>
      </c>
      <c r="I493" s="231">
        <v>1800</v>
      </c>
      <c r="J493" s="229">
        <v>46048</v>
      </c>
      <c r="K493" s="226" t="s">
        <v>93</v>
      </c>
      <c r="L493" s="226" t="s">
        <v>94</v>
      </c>
      <c r="M493" s="232">
        <v>0.43</v>
      </c>
      <c r="N493" s="230"/>
      <c r="O493" s="230"/>
      <c r="P493" s="233">
        <v>-774</v>
      </c>
    </row>
    <row r="494" spans="1:16" ht="19.5" customHeight="1">
      <c r="A494" s="226" t="s">
        <v>1198</v>
      </c>
      <c r="B494" s="229">
        <v>46050</v>
      </c>
      <c r="C494" s="226" t="s">
        <v>81</v>
      </c>
      <c r="D494" s="226" t="s">
        <v>95</v>
      </c>
      <c r="E494" s="226" t="s">
        <v>52</v>
      </c>
      <c r="F494" s="226" t="s">
        <v>90</v>
      </c>
      <c r="G494" s="226" t="s">
        <v>84</v>
      </c>
      <c r="H494" s="230">
        <v>1</v>
      </c>
      <c r="I494" s="231">
        <v>1800</v>
      </c>
      <c r="J494" s="229">
        <v>46048</v>
      </c>
      <c r="K494" s="226" t="s">
        <v>93</v>
      </c>
      <c r="L494" s="226" t="s">
        <v>94</v>
      </c>
      <c r="M494" s="232">
        <v>0.43</v>
      </c>
      <c r="N494" s="230"/>
      <c r="O494" s="230"/>
      <c r="P494" s="233">
        <v>-9.57</v>
      </c>
    </row>
    <row r="495" spans="1:16" ht="19.5" customHeight="1">
      <c r="A495" s="226" t="s">
        <v>1198</v>
      </c>
      <c r="B495" s="229">
        <v>46050</v>
      </c>
      <c r="C495" s="226" t="s">
        <v>81</v>
      </c>
      <c r="D495" s="226" t="s">
        <v>82</v>
      </c>
      <c r="E495" s="226" t="s">
        <v>52</v>
      </c>
      <c r="F495" s="226" t="s">
        <v>90</v>
      </c>
      <c r="G495" s="226" t="s">
        <v>84</v>
      </c>
      <c r="H495" s="230">
        <v>1</v>
      </c>
      <c r="I495" s="231">
        <v>0</v>
      </c>
      <c r="J495" s="229">
        <v>46048</v>
      </c>
      <c r="K495" s="226" t="s">
        <v>85</v>
      </c>
      <c r="L495" s="226" t="s">
        <v>85</v>
      </c>
      <c r="M495" s="232">
        <v>0</v>
      </c>
      <c r="N495" s="230"/>
      <c r="O495" s="230"/>
      <c r="P495" s="233">
        <v>-12.15</v>
      </c>
    </row>
    <row r="496" spans="1:16" ht="19.5" customHeight="1">
      <c r="A496" s="226" t="s">
        <v>1199</v>
      </c>
      <c r="B496" s="229">
        <v>46050</v>
      </c>
      <c r="C496" s="226" t="s">
        <v>81</v>
      </c>
      <c r="D496" s="226" t="s">
        <v>82</v>
      </c>
      <c r="E496" s="226" t="s">
        <v>52</v>
      </c>
      <c r="F496" s="226" t="s">
        <v>90</v>
      </c>
      <c r="G496" s="226" t="s">
        <v>84</v>
      </c>
      <c r="H496" s="230">
        <v>1</v>
      </c>
      <c r="I496" s="231">
        <v>0</v>
      </c>
      <c r="J496" s="229">
        <v>46050</v>
      </c>
      <c r="K496" s="226" t="s">
        <v>85</v>
      </c>
      <c r="L496" s="226" t="s">
        <v>85</v>
      </c>
      <c r="M496" s="232">
        <v>0</v>
      </c>
      <c r="N496" s="230"/>
      <c r="O496" s="230"/>
      <c r="P496" s="233">
        <v>-11.92</v>
      </c>
    </row>
    <row r="497" spans="1:16" ht="19.5" customHeight="1">
      <c r="A497" s="226" t="s">
        <v>1161</v>
      </c>
      <c r="B497" s="229">
        <v>46050</v>
      </c>
      <c r="C497" s="226" t="s">
        <v>81</v>
      </c>
      <c r="D497" s="226" t="s">
        <v>82</v>
      </c>
      <c r="E497" s="226" t="s">
        <v>52</v>
      </c>
      <c r="F497" s="226" t="s">
        <v>90</v>
      </c>
      <c r="G497" s="226" t="s">
        <v>84</v>
      </c>
      <c r="H497" s="230">
        <v>1</v>
      </c>
      <c r="I497" s="231">
        <v>0</v>
      </c>
      <c r="J497" s="229">
        <v>46049</v>
      </c>
      <c r="K497" s="226" t="s">
        <v>85</v>
      </c>
      <c r="L497" s="226" t="s">
        <v>85</v>
      </c>
      <c r="M497" s="232">
        <v>0</v>
      </c>
      <c r="N497" s="230"/>
      <c r="O497" s="230"/>
      <c r="P497" s="233">
        <v>5.05</v>
      </c>
    </row>
    <row r="498" spans="1:16" ht="19.5" customHeight="1">
      <c r="A498" s="226" t="s">
        <v>1200</v>
      </c>
      <c r="B498" s="229">
        <v>46050</v>
      </c>
      <c r="C498" s="226" t="s">
        <v>81</v>
      </c>
      <c r="D498" s="226" t="s">
        <v>82</v>
      </c>
      <c r="E498" s="226" t="s">
        <v>53</v>
      </c>
      <c r="F498" s="226" t="s">
        <v>120</v>
      </c>
      <c r="G498" s="226" t="s">
        <v>84</v>
      </c>
      <c r="H498" s="230">
        <v>1</v>
      </c>
      <c r="I498" s="231">
        <v>0</v>
      </c>
      <c r="J498" s="229">
        <v>46050</v>
      </c>
      <c r="K498" s="226" t="s">
        <v>85</v>
      </c>
      <c r="L498" s="226" t="s">
        <v>85</v>
      </c>
      <c r="M498" s="232">
        <v>0</v>
      </c>
      <c r="N498" s="230"/>
      <c r="O498" s="230"/>
      <c r="P498" s="233">
        <v>-12</v>
      </c>
    </row>
    <row r="499" spans="1:16" ht="19.5" customHeight="1">
      <c r="A499" s="226" t="s">
        <v>1201</v>
      </c>
      <c r="B499" s="229">
        <v>46050</v>
      </c>
      <c r="C499" s="226" t="s">
        <v>81</v>
      </c>
      <c r="D499" s="226" t="s">
        <v>82</v>
      </c>
      <c r="E499" s="226" t="s">
        <v>52</v>
      </c>
      <c r="F499" s="226" t="s">
        <v>90</v>
      </c>
      <c r="G499" s="226" t="s">
        <v>84</v>
      </c>
      <c r="H499" s="230">
        <v>1</v>
      </c>
      <c r="I499" s="231">
        <v>0</v>
      </c>
      <c r="J499" s="229">
        <v>46050</v>
      </c>
      <c r="K499" s="226" t="s">
        <v>85</v>
      </c>
      <c r="L499" s="226" t="s">
        <v>85</v>
      </c>
      <c r="M499" s="232">
        <v>0</v>
      </c>
      <c r="N499" s="230"/>
      <c r="O499" s="230"/>
      <c r="P499" s="233">
        <v>-11.92</v>
      </c>
    </row>
    <row r="500" spans="1:16" ht="19.5" customHeight="1">
      <c r="A500" s="226" t="s">
        <v>1202</v>
      </c>
      <c r="B500" s="229">
        <v>46050</v>
      </c>
      <c r="C500" s="226" t="s">
        <v>81</v>
      </c>
      <c r="D500" s="226" t="s">
        <v>82</v>
      </c>
      <c r="E500" s="226" t="s">
        <v>53</v>
      </c>
      <c r="F500" s="226" t="s">
        <v>120</v>
      </c>
      <c r="G500" s="226" t="s">
        <v>84</v>
      </c>
      <c r="H500" s="230">
        <v>1</v>
      </c>
      <c r="I500" s="231">
        <v>0</v>
      </c>
      <c r="J500" s="229">
        <v>46050</v>
      </c>
      <c r="K500" s="226" t="s">
        <v>85</v>
      </c>
      <c r="L500" s="226" t="s">
        <v>85</v>
      </c>
      <c r="M500" s="232">
        <v>0</v>
      </c>
      <c r="N500" s="230"/>
      <c r="O500" s="230"/>
      <c r="P500" s="233">
        <v>-11.97</v>
      </c>
    </row>
    <row r="501" spans="1:16" ht="19.5" customHeight="1">
      <c r="A501" s="226" t="s">
        <v>1203</v>
      </c>
      <c r="B501" s="229">
        <v>46050</v>
      </c>
      <c r="C501" s="226" t="s">
        <v>81</v>
      </c>
      <c r="D501" s="226" t="s">
        <v>82</v>
      </c>
      <c r="E501" s="226" t="s">
        <v>52</v>
      </c>
      <c r="F501" s="226" t="s">
        <v>90</v>
      </c>
      <c r="G501" s="226" t="s">
        <v>84</v>
      </c>
      <c r="H501" s="230">
        <v>1</v>
      </c>
      <c r="I501" s="231">
        <v>0</v>
      </c>
      <c r="J501" s="229">
        <v>46050</v>
      </c>
      <c r="K501" s="226" t="s">
        <v>85</v>
      </c>
      <c r="L501" s="226" t="s">
        <v>85</v>
      </c>
      <c r="M501" s="232">
        <v>0</v>
      </c>
      <c r="N501" s="230"/>
      <c r="O501" s="230"/>
      <c r="P501" s="233">
        <v>-11.92</v>
      </c>
    </row>
    <row r="502" spans="1:16" ht="19.5" customHeight="1">
      <c r="A502" s="226" t="s">
        <v>1204</v>
      </c>
      <c r="B502" s="229">
        <v>46050</v>
      </c>
      <c r="C502" s="226" t="s">
        <v>109</v>
      </c>
      <c r="D502" s="226" t="s">
        <v>139</v>
      </c>
      <c r="E502" s="226" t="s">
        <v>85</v>
      </c>
      <c r="F502" s="226" t="s">
        <v>85</v>
      </c>
      <c r="G502" s="226" t="s">
        <v>85</v>
      </c>
      <c r="H502" s="230">
        <v>0</v>
      </c>
      <c r="I502" s="231">
        <v>0</v>
      </c>
      <c r="J502" s="229">
        <v>46050</v>
      </c>
      <c r="K502" s="226" t="s">
        <v>85</v>
      </c>
      <c r="L502" s="226" t="s">
        <v>85</v>
      </c>
      <c r="M502" s="232">
        <v>0</v>
      </c>
      <c r="N502" s="230"/>
      <c r="O502" s="230"/>
      <c r="P502" s="233">
        <v>-234.57</v>
      </c>
    </row>
    <row r="503" spans="1:16" ht="19.5" customHeight="1">
      <c r="A503" s="226" t="s">
        <v>1205</v>
      </c>
      <c r="B503" s="229">
        <v>46050</v>
      </c>
      <c r="C503" s="226" t="s">
        <v>109</v>
      </c>
      <c r="D503" s="226" t="s">
        <v>139</v>
      </c>
      <c r="E503" s="226" t="s">
        <v>85</v>
      </c>
      <c r="F503" s="226" t="s">
        <v>85</v>
      </c>
      <c r="G503" s="226" t="s">
        <v>85</v>
      </c>
      <c r="H503" s="230">
        <v>0</v>
      </c>
      <c r="I503" s="231">
        <v>0</v>
      </c>
      <c r="J503" s="229">
        <v>46050</v>
      </c>
      <c r="K503" s="226" t="s">
        <v>85</v>
      </c>
      <c r="L503" s="226" t="s">
        <v>85</v>
      </c>
      <c r="M503" s="232">
        <v>0</v>
      </c>
      <c r="N503" s="230"/>
      <c r="O503" s="230"/>
      <c r="P503" s="233">
        <v>-230.44</v>
      </c>
    </row>
    <row r="504" spans="1:16" ht="19.5" customHeight="1">
      <c r="A504" s="226" t="s">
        <v>1206</v>
      </c>
      <c r="B504" s="229">
        <v>46050</v>
      </c>
      <c r="C504" s="226" t="s">
        <v>109</v>
      </c>
      <c r="D504" s="226" t="s">
        <v>139</v>
      </c>
      <c r="E504" s="226" t="s">
        <v>85</v>
      </c>
      <c r="F504" s="226" t="s">
        <v>85</v>
      </c>
      <c r="G504" s="226" t="s">
        <v>85</v>
      </c>
      <c r="H504" s="230">
        <v>0</v>
      </c>
      <c r="I504" s="231">
        <v>0</v>
      </c>
      <c r="J504" s="229">
        <v>46050</v>
      </c>
      <c r="K504" s="226" t="s">
        <v>85</v>
      </c>
      <c r="L504" s="226" t="s">
        <v>85</v>
      </c>
      <c r="M504" s="232">
        <v>0</v>
      </c>
      <c r="N504" s="230"/>
      <c r="O504" s="230"/>
      <c r="P504" s="233">
        <v>-279.14</v>
      </c>
    </row>
    <row r="505" spans="1:16" ht="19.5" customHeight="1">
      <c r="A505" s="226" t="s">
        <v>1207</v>
      </c>
      <c r="B505" s="229">
        <v>46050</v>
      </c>
      <c r="C505" s="226" t="s">
        <v>109</v>
      </c>
      <c r="D505" s="226" t="s">
        <v>139</v>
      </c>
      <c r="E505" s="226" t="s">
        <v>85</v>
      </c>
      <c r="F505" s="226" t="s">
        <v>85</v>
      </c>
      <c r="G505" s="226" t="s">
        <v>85</v>
      </c>
      <c r="H505" s="230">
        <v>0</v>
      </c>
      <c r="I505" s="231">
        <v>0</v>
      </c>
      <c r="J505" s="229">
        <v>46050</v>
      </c>
      <c r="K505" s="226" t="s">
        <v>85</v>
      </c>
      <c r="L505" s="226" t="s">
        <v>85</v>
      </c>
      <c r="M505" s="232">
        <v>0</v>
      </c>
      <c r="N505" s="230"/>
      <c r="O505" s="230"/>
      <c r="P505" s="233">
        <v>-222.92</v>
      </c>
    </row>
    <row r="506" spans="1:16" ht="19.5" customHeight="1">
      <c r="A506" s="226" t="s">
        <v>1208</v>
      </c>
      <c r="B506" s="229">
        <v>46050</v>
      </c>
      <c r="C506" s="226" t="s">
        <v>109</v>
      </c>
      <c r="D506" s="226" t="s">
        <v>139</v>
      </c>
      <c r="E506" s="226" t="s">
        <v>85</v>
      </c>
      <c r="F506" s="226" t="s">
        <v>85</v>
      </c>
      <c r="G506" s="226" t="s">
        <v>85</v>
      </c>
      <c r="H506" s="230">
        <v>0</v>
      </c>
      <c r="I506" s="231">
        <v>0</v>
      </c>
      <c r="J506" s="229">
        <v>46050</v>
      </c>
      <c r="K506" s="226" t="s">
        <v>85</v>
      </c>
      <c r="L506" s="226" t="s">
        <v>85</v>
      </c>
      <c r="M506" s="232">
        <v>0</v>
      </c>
      <c r="N506" s="230"/>
      <c r="O506" s="230"/>
      <c r="P506" s="233">
        <v>-252.93</v>
      </c>
    </row>
    <row r="507" spans="1:16" ht="19.5" customHeight="1">
      <c r="A507" s="226" t="s">
        <v>1209</v>
      </c>
      <c r="B507" s="229">
        <v>46050</v>
      </c>
      <c r="C507" s="226" t="s">
        <v>109</v>
      </c>
      <c r="D507" s="226" t="s">
        <v>139</v>
      </c>
      <c r="E507" s="226" t="s">
        <v>85</v>
      </c>
      <c r="F507" s="226" t="s">
        <v>85</v>
      </c>
      <c r="G507" s="226" t="s">
        <v>85</v>
      </c>
      <c r="H507" s="230">
        <v>0</v>
      </c>
      <c r="I507" s="231">
        <v>0</v>
      </c>
      <c r="J507" s="229">
        <v>46050</v>
      </c>
      <c r="K507" s="226" t="s">
        <v>85</v>
      </c>
      <c r="L507" s="226" t="s">
        <v>85</v>
      </c>
      <c r="M507" s="232">
        <v>0</v>
      </c>
      <c r="N507" s="230"/>
      <c r="O507" s="230"/>
      <c r="P507" s="233">
        <v>-221.81</v>
      </c>
    </row>
    <row r="508" spans="1:16" ht="19.5" customHeight="1">
      <c r="A508" s="226" t="s">
        <v>141</v>
      </c>
      <c r="B508" s="229">
        <v>46050</v>
      </c>
      <c r="C508" s="226" t="s">
        <v>109</v>
      </c>
      <c r="D508" s="226" t="s">
        <v>139</v>
      </c>
      <c r="E508" s="226" t="s">
        <v>85</v>
      </c>
      <c r="F508" s="226" t="s">
        <v>85</v>
      </c>
      <c r="G508" s="226" t="s">
        <v>85</v>
      </c>
      <c r="H508" s="230">
        <v>0</v>
      </c>
      <c r="I508" s="231">
        <v>0</v>
      </c>
      <c r="J508" s="229">
        <v>46050</v>
      </c>
      <c r="K508" s="226" t="s">
        <v>85</v>
      </c>
      <c r="L508" s="226" t="s">
        <v>85</v>
      </c>
      <c r="M508" s="232">
        <v>0</v>
      </c>
      <c r="N508" s="230"/>
      <c r="O508" s="230"/>
      <c r="P508" s="233">
        <v>-405.73</v>
      </c>
    </row>
    <row r="509" spans="1:16" ht="19.5" customHeight="1">
      <c r="A509" s="226" t="s">
        <v>145</v>
      </c>
      <c r="B509" s="229">
        <v>46050</v>
      </c>
      <c r="C509" s="226" t="s">
        <v>109</v>
      </c>
      <c r="D509" s="226" t="s">
        <v>139</v>
      </c>
      <c r="E509" s="226" t="s">
        <v>85</v>
      </c>
      <c r="F509" s="226" t="s">
        <v>85</v>
      </c>
      <c r="G509" s="226" t="s">
        <v>85</v>
      </c>
      <c r="H509" s="230">
        <v>0</v>
      </c>
      <c r="I509" s="231">
        <v>0</v>
      </c>
      <c r="J509" s="229">
        <v>46050</v>
      </c>
      <c r="K509" s="226" t="s">
        <v>85</v>
      </c>
      <c r="L509" s="226" t="s">
        <v>85</v>
      </c>
      <c r="M509" s="232">
        <v>0</v>
      </c>
      <c r="N509" s="230"/>
      <c r="O509" s="230"/>
      <c r="P509" s="233">
        <v>-1190.6300000000001</v>
      </c>
    </row>
    <row r="510" spans="1:16" ht="19.5" customHeight="1">
      <c r="A510" s="226" t="s">
        <v>144</v>
      </c>
      <c r="B510" s="229">
        <v>46050</v>
      </c>
      <c r="C510" s="226" t="s">
        <v>109</v>
      </c>
      <c r="D510" s="226" t="s">
        <v>139</v>
      </c>
      <c r="E510" s="226" t="s">
        <v>85</v>
      </c>
      <c r="F510" s="226" t="s">
        <v>85</v>
      </c>
      <c r="G510" s="226" t="s">
        <v>85</v>
      </c>
      <c r="H510" s="230">
        <v>0</v>
      </c>
      <c r="I510" s="231">
        <v>0</v>
      </c>
      <c r="J510" s="229">
        <v>46050</v>
      </c>
      <c r="K510" s="226" t="s">
        <v>85</v>
      </c>
      <c r="L510" s="226" t="s">
        <v>85</v>
      </c>
      <c r="M510" s="232">
        <v>0</v>
      </c>
      <c r="N510" s="230"/>
      <c r="O510" s="230"/>
      <c r="P510" s="233">
        <v>-1082.99</v>
      </c>
    </row>
    <row r="511" spans="1:16" ht="19.5" customHeight="1">
      <c r="A511" s="226" t="s">
        <v>138</v>
      </c>
      <c r="B511" s="229">
        <v>46050</v>
      </c>
      <c r="C511" s="226" t="s">
        <v>109</v>
      </c>
      <c r="D511" s="226" t="s">
        <v>139</v>
      </c>
      <c r="E511" s="226" t="s">
        <v>85</v>
      </c>
      <c r="F511" s="226" t="s">
        <v>85</v>
      </c>
      <c r="G511" s="226" t="s">
        <v>85</v>
      </c>
      <c r="H511" s="230">
        <v>0</v>
      </c>
      <c r="I511" s="231">
        <v>0</v>
      </c>
      <c r="J511" s="229">
        <v>46050</v>
      </c>
      <c r="K511" s="226" t="s">
        <v>85</v>
      </c>
      <c r="L511" s="226" t="s">
        <v>85</v>
      </c>
      <c r="M511" s="232">
        <v>0</v>
      </c>
      <c r="N511" s="230"/>
      <c r="O511" s="230"/>
      <c r="P511" s="233">
        <v>-1149.56</v>
      </c>
    </row>
    <row r="512" spans="1:16" ht="19.5" customHeight="1">
      <c r="A512" s="226" t="s">
        <v>142</v>
      </c>
      <c r="B512" s="229">
        <v>46050</v>
      </c>
      <c r="C512" s="226" t="s">
        <v>109</v>
      </c>
      <c r="D512" s="226" t="s">
        <v>143</v>
      </c>
      <c r="E512" s="226" t="s">
        <v>85</v>
      </c>
      <c r="F512" s="226" t="s">
        <v>85</v>
      </c>
      <c r="G512" s="226" t="s">
        <v>85</v>
      </c>
      <c r="H512" s="230">
        <v>0</v>
      </c>
      <c r="I512" s="231">
        <v>0</v>
      </c>
      <c r="J512" s="229">
        <v>46050</v>
      </c>
      <c r="K512" s="226" t="s">
        <v>85</v>
      </c>
      <c r="L512" s="226" t="s">
        <v>85</v>
      </c>
      <c r="M512" s="232">
        <v>0</v>
      </c>
      <c r="N512" s="230"/>
      <c r="O512" s="230"/>
      <c r="P512" s="233">
        <v>-4734.3999999999996</v>
      </c>
    </row>
    <row r="513" spans="1:16" ht="19.5" customHeight="1">
      <c r="A513" s="226" t="s">
        <v>1210</v>
      </c>
      <c r="B513" s="229">
        <v>46051</v>
      </c>
      <c r="C513" s="226" t="s">
        <v>92</v>
      </c>
      <c r="D513" s="226" t="s">
        <v>24</v>
      </c>
      <c r="E513" s="226" t="s">
        <v>42</v>
      </c>
      <c r="F513" s="226" t="s">
        <v>89</v>
      </c>
      <c r="G513" s="226" t="s">
        <v>84</v>
      </c>
      <c r="H513" s="230">
        <v>1</v>
      </c>
      <c r="I513" s="231">
        <v>0</v>
      </c>
      <c r="J513" s="229">
        <v>46034</v>
      </c>
      <c r="K513" s="226" t="s">
        <v>93</v>
      </c>
      <c r="L513" s="226" t="s">
        <v>94</v>
      </c>
      <c r="M513" s="232">
        <v>0</v>
      </c>
      <c r="N513" s="230"/>
      <c r="O513" s="230">
        <v>42</v>
      </c>
      <c r="P513" s="233">
        <v>-46.77</v>
      </c>
    </row>
    <row r="514" spans="1:16" ht="19.5" customHeight="1">
      <c r="A514" s="226" t="s">
        <v>1210</v>
      </c>
      <c r="B514" s="229">
        <v>46051</v>
      </c>
      <c r="C514" s="226" t="s">
        <v>81</v>
      </c>
      <c r="D514" s="226" t="s">
        <v>95</v>
      </c>
      <c r="E514" s="226" t="s">
        <v>42</v>
      </c>
      <c r="F514" s="226" t="s">
        <v>89</v>
      </c>
      <c r="G514" s="226" t="s">
        <v>84</v>
      </c>
      <c r="H514" s="230">
        <v>1</v>
      </c>
      <c r="I514" s="231">
        <v>0</v>
      </c>
      <c r="J514" s="229">
        <v>46034</v>
      </c>
      <c r="K514" s="226" t="s">
        <v>93</v>
      </c>
      <c r="L514" s="226" t="s">
        <v>94</v>
      </c>
      <c r="M514" s="232">
        <v>0</v>
      </c>
      <c r="N514" s="230"/>
      <c r="O514" s="230"/>
      <c r="P514" s="233">
        <v>-14.12</v>
      </c>
    </row>
    <row r="515" spans="1:16" ht="19.5" customHeight="1">
      <c r="A515" s="226" t="s">
        <v>1210</v>
      </c>
      <c r="B515" s="229">
        <v>46051</v>
      </c>
      <c r="C515" s="226" t="s">
        <v>92</v>
      </c>
      <c r="D515" s="226" t="s">
        <v>96</v>
      </c>
      <c r="E515" s="226" t="s">
        <v>42</v>
      </c>
      <c r="F515" s="226" t="s">
        <v>89</v>
      </c>
      <c r="G515" s="226" t="s">
        <v>84</v>
      </c>
      <c r="H515" s="230">
        <v>1</v>
      </c>
      <c r="I515" s="231">
        <v>0</v>
      </c>
      <c r="J515" s="229">
        <v>46034</v>
      </c>
      <c r="K515" s="226" t="s">
        <v>93</v>
      </c>
      <c r="L515" s="226" t="s">
        <v>94</v>
      </c>
      <c r="M515" s="232">
        <v>0</v>
      </c>
      <c r="N515" s="230"/>
      <c r="O515" s="230"/>
      <c r="P515" s="233">
        <v>0</v>
      </c>
    </row>
    <row r="516" spans="1:16" ht="19.5" customHeight="1">
      <c r="A516" s="226" t="s">
        <v>1210</v>
      </c>
      <c r="B516" s="229">
        <v>46051</v>
      </c>
      <c r="C516" s="226" t="s">
        <v>92</v>
      </c>
      <c r="D516" s="226" t="s">
        <v>97</v>
      </c>
      <c r="E516" s="226" t="s">
        <v>42</v>
      </c>
      <c r="F516" s="226" t="s">
        <v>89</v>
      </c>
      <c r="G516" s="226" t="s">
        <v>84</v>
      </c>
      <c r="H516" s="230">
        <v>1</v>
      </c>
      <c r="I516" s="231">
        <v>0</v>
      </c>
      <c r="J516" s="229">
        <v>46034</v>
      </c>
      <c r="K516" s="226" t="s">
        <v>93</v>
      </c>
      <c r="L516" s="226" t="s">
        <v>94</v>
      </c>
      <c r="M516" s="232">
        <v>0</v>
      </c>
      <c r="N516" s="230"/>
      <c r="O516" s="230"/>
      <c r="P516" s="233">
        <v>-46.77</v>
      </c>
    </row>
    <row r="517" spans="1:16" ht="19.5" customHeight="1">
      <c r="A517" s="226" t="s">
        <v>1211</v>
      </c>
      <c r="B517" s="229">
        <v>46051</v>
      </c>
      <c r="C517" s="226" t="s">
        <v>92</v>
      </c>
      <c r="D517" s="226" t="s">
        <v>24</v>
      </c>
      <c r="E517" s="226" t="s">
        <v>42</v>
      </c>
      <c r="F517" s="226" t="s">
        <v>89</v>
      </c>
      <c r="G517" s="226" t="s">
        <v>84</v>
      </c>
      <c r="H517" s="230">
        <v>1</v>
      </c>
      <c r="I517" s="231">
        <v>0</v>
      </c>
      <c r="J517" s="229">
        <v>46048</v>
      </c>
      <c r="K517" s="226" t="s">
        <v>93</v>
      </c>
      <c r="L517" s="226" t="s">
        <v>94</v>
      </c>
      <c r="M517" s="232">
        <v>0</v>
      </c>
      <c r="N517" s="230"/>
      <c r="O517" s="230">
        <v>44</v>
      </c>
      <c r="P517" s="233">
        <v>-46.77</v>
      </c>
    </row>
    <row r="518" spans="1:16" ht="19.5" customHeight="1">
      <c r="A518" s="226" t="s">
        <v>1211</v>
      </c>
      <c r="B518" s="229">
        <v>46051</v>
      </c>
      <c r="C518" s="226" t="s">
        <v>81</v>
      </c>
      <c r="D518" s="226" t="s">
        <v>95</v>
      </c>
      <c r="E518" s="226" t="s">
        <v>42</v>
      </c>
      <c r="F518" s="226" t="s">
        <v>89</v>
      </c>
      <c r="G518" s="226" t="s">
        <v>84</v>
      </c>
      <c r="H518" s="230">
        <v>1</v>
      </c>
      <c r="I518" s="231">
        <v>0</v>
      </c>
      <c r="J518" s="229">
        <v>46048</v>
      </c>
      <c r="K518" s="226" t="s">
        <v>93</v>
      </c>
      <c r="L518" s="226" t="s">
        <v>94</v>
      </c>
      <c r="M518" s="232">
        <v>0</v>
      </c>
      <c r="N518" s="230"/>
      <c r="O518" s="230"/>
      <c r="P518" s="233">
        <v>-9.6199999999999992</v>
      </c>
    </row>
    <row r="519" spans="1:16" ht="19.5" customHeight="1">
      <c r="A519" s="226" t="s">
        <v>1211</v>
      </c>
      <c r="B519" s="229">
        <v>46051</v>
      </c>
      <c r="C519" s="226" t="s">
        <v>92</v>
      </c>
      <c r="D519" s="226" t="s">
        <v>96</v>
      </c>
      <c r="E519" s="226" t="s">
        <v>42</v>
      </c>
      <c r="F519" s="226" t="s">
        <v>89</v>
      </c>
      <c r="G519" s="226" t="s">
        <v>84</v>
      </c>
      <c r="H519" s="230">
        <v>1</v>
      </c>
      <c r="I519" s="231">
        <v>0</v>
      </c>
      <c r="J519" s="229">
        <v>46048</v>
      </c>
      <c r="K519" s="226" t="s">
        <v>93</v>
      </c>
      <c r="L519" s="226" t="s">
        <v>94</v>
      </c>
      <c r="M519" s="232">
        <v>0</v>
      </c>
      <c r="N519" s="230"/>
      <c r="O519" s="230"/>
      <c r="P519" s="233">
        <v>0</v>
      </c>
    </row>
    <row r="520" spans="1:16" ht="19.5" customHeight="1">
      <c r="A520" s="226" t="s">
        <v>1211</v>
      </c>
      <c r="B520" s="229">
        <v>46051</v>
      </c>
      <c r="C520" s="226" t="s">
        <v>92</v>
      </c>
      <c r="D520" s="226" t="s">
        <v>97</v>
      </c>
      <c r="E520" s="226" t="s">
        <v>42</v>
      </c>
      <c r="F520" s="226" t="s">
        <v>89</v>
      </c>
      <c r="G520" s="226" t="s">
        <v>84</v>
      </c>
      <c r="H520" s="230">
        <v>1</v>
      </c>
      <c r="I520" s="231">
        <v>0</v>
      </c>
      <c r="J520" s="229">
        <v>46048</v>
      </c>
      <c r="K520" s="226" t="s">
        <v>93</v>
      </c>
      <c r="L520" s="226" t="s">
        <v>94</v>
      </c>
      <c r="M520" s="232">
        <v>0</v>
      </c>
      <c r="N520" s="230"/>
      <c r="O520" s="230"/>
      <c r="P520" s="233">
        <v>-46.77</v>
      </c>
    </row>
    <row r="521" spans="1:16" ht="19.5" customHeight="1">
      <c r="A521" s="226" t="s">
        <v>1212</v>
      </c>
      <c r="B521" s="229">
        <v>46051</v>
      </c>
      <c r="C521" s="226" t="s">
        <v>81</v>
      </c>
      <c r="D521" s="226" t="s">
        <v>82</v>
      </c>
      <c r="E521" s="226" t="s">
        <v>56</v>
      </c>
      <c r="F521" s="226" t="s">
        <v>1213</v>
      </c>
      <c r="G521" s="226" t="s">
        <v>84</v>
      </c>
      <c r="H521" s="230">
        <v>1</v>
      </c>
      <c r="I521" s="231">
        <v>0</v>
      </c>
      <c r="J521" s="229">
        <v>46051</v>
      </c>
      <c r="K521" s="226" t="s">
        <v>85</v>
      </c>
      <c r="L521" s="226" t="s">
        <v>85</v>
      </c>
      <c r="M521" s="232">
        <v>0</v>
      </c>
      <c r="N521" s="230"/>
      <c r="O521" s="230"/>
      <c r="P521" s="233">
        <v>-20.93</v>
      </c>
    </row>
    <row r="522" spans="1:16" ht="19.5" customHeight="1">
      <c r="A522" s="226" t="s">
        <v>1214</v>
      </c>
      <c r="B522" s="229">
        <v>46051</v>
      </c>
      <c r="C522" s="226" t="s">
        <v>81</v>
      </c>
      <c r="D522" s="226" t="s">
        <v>82</v>
      </c>
      <c r="E522" s="226" t="s">
        <v>52</v>
      </c>
      <c r="F522" s="226" t="s">
        <v>90</v>
      </c>
      <c r="G522" s="226" t="s">
        <v>84</v>
      </c>
      <c r="H522" s="230">
        <v>1</v>
      </c>
      <c r="I522" s="231">
        <v>0</v>
      </c>
      <c r="J522" s="229">
        <v>46051</v>
      </c>
      <c r="K522" s="226" t="s">
        <v>85</v>
      </c>
      <c r="L522" s="226" t="s">
        <v>85</v>
      </c>
      <c r="M522" s="232">
        <v>0</v>
      </c>
      <c r="N522" s="230"/>
      <c r="O522" s="230"/>
      <c r="P522" s="233">
        <v>-12</v>
      </c>
    </row>
    <row r="523" spans="1:16" ht="19.5" customHeight="1">
      <c r="A523" s="226" t="s">
        <v>1215</v>
      </c>
      <c r="B523" s="229">
        <v>46051</v>
      </c>
      <c r="C523" s="226" t="s">
        <v>81</v>
      </c>
      <c r="D523" s="226" t="s">
        <v>82</v>
      </c>
      <c r="E523" s="226" t="s">
        <v>53</v>
      </c>
      <c r="F523" s="226" t="s">
        <v>120</v>
      </c>
      <c r="G523" s="226" t="s">
        <v>84</v>
      </c>
      <c r="H523" s="230">
        <v>1</v>
      </c>
      <c r="I523" s="231">
        <v>0</v>
      </c>
      <c r="J523" s="229">
        <v>46051</v>
      </c>
      <c r="K523" s="226" t="s">
        <v>85</v>
      </c>
      <c r="L523" s="226" t="s">
        <v>85</v>
      </c>
      <c r="M523" s="232">
        <v>0</v>
      </c>
      <c r="N523" s="230"/>
      <c r="O523" s="230"/>
      <c r="P523" s="233">
        <v>-11.99</v>
      </c>
    </row>
    <row r="524" spans="1:16" ht="19.5" customHeight="1">
      <c r="A524" s="226" t="s">
        <v>1216</v>
      </c>
      <c r="B524" s="229">
        <v>46051</v>
      </c>
      <c r="C524" s="226" t="s">
        <v>81</v>
      </c>
      <c r="D524" s="226" t="s">
        <v>82</v>
      </c>
      <c r="E524" s="226" t="s">
        <v>53</v>
      </c>
      <c r="F524" s="226" t="s">
        <v>120</v>
      </c>
      <c r="G524" s="226" t="s">
        <v>84</v>
      </c>
      <c r="H524" s="230">
        <v>1</v>
      </c>
      <c r="I524" s="231">
        <v>0</v>
      </c>
      <c r="J524" s="229">
        <v>46051</v>
      </c>
      <c r="K524" s="226" t="s">
        <v>85</v>
      </c>
      <c r="L524" s="226" t="s">
        <v>85</v>
      </c>
      <c r="M524" s="232">
        <v>0</v>
      </c>
      <c r="N524" s="230"/>
      <c r="O524" s="230"/>
      <c r="P524" s="233">
        <v>-11.99</v>
      </c>
    </row>
    <row r="525" spans="1:16" ht="19.5" customHeight="1">
      <c r="A525" s="226" t="s">
        <v>85</v>
      </c>
      <c r="B525" s="229">
        <v>46051</v>
      </c>
      <c r="C525" s="226" t="s">
        <v>109</v>
      </c>
      <c r="D525" s="226" t="s">
        <v>110</v>
      </c>
      <c r="E525" s="226" t="s">
        <v>85</v>
      </c>
      <c r="F525" s="226" t="s">
        <v>85</v>
      </c>
      <c r="G525" s="226" t="s">
        <v>1217</v>
      </c>
      <c r="H525" s="230">
        <v>0</v>
      </c>
      <c r="I525" s="231">
        <v>0</v>
      </c>
      <c r="J525" s="229">
        <v>46051</v>
      </c>
      <c r="K525" s="226" t="s">
        <v>85</v>
      </c>
      <c r="L525" s="226" t="s">
        <v>85</v>
      </c>
      <c r="M525" s="232">
        <v>0</v>
      </c>
      <c r="N525" s="230"/>
      <c r="O525" s="230"/>
      <c r="P525" s="233">
        <v>-150</v>
      </c>
    </row>
    <row r="526" spans="1:16" ht="19.5" customHeight="1">
      <c r="A526" s="226" t="s">
        <v>1218</v>
      </c>
      <c r="B526" s="229">
        <v>46051</v>
      </c>
      <c r="C526" s="226" t="s">
        <v>92</v>
      </c>
      <c r="D526" s="226" t="s">
        <v>24</v>
      </c>
      <c r="E526" s="226" t="s">
        <v>42</v>
      </c>
      <c r="F526" s="226" t="s">
        <v>89</v>
      </c>
      <c r="G526" s="226" t="s">
        <v>84</v>
      </c>
      <c r="H526" s="230">
        <v>1</v>
      </c>
      <c r="I526" s="231">
        <v>1663</v>
      </c>
      <c r="J526" s="229">
        <v>46048</v>
      </c>
      <c r="K526" s="226" t="s">
        <v>93</v>
      </c>
      <c r="L526" s="226" t="s">
        <v>94</v>
      </c>
      <c r="M526" s="232">
        <v>0.43</v>
      </c>
      <c r="N526" s="230"/>
      <c r="O526" s="230">
        <v>44</v>
      </c>
      <c r="P526" s="233">
        <v>-128.62</v>
      </c>
    </row>
    <row r="527" spans="1:16" ht="19.5" customHeight="1">
      <c r="A527" s="226" t="s">
        <v>1218</v>
      </c>
      <c r="B527" s="229">
        <v>46051</v>
      </c>
      <c r="C527" s="226" t="s">
        <v>100</v>
      </c>
      <c r="D527" s="226" t="s">
        <v>101</v>
      </c>
      <c r="E527" s="226" t="s">
        <v>42</v>
      </c>
      <c r="F527" s="226" t="s">
        <v>89</v>
      </c>
      <c r="G527" s="226" t="s">
        <v>84</v>
      </c>
      <c r="H527" s="230">
        <v>1</v>
      </c>
      <c r="I527" s="231">
        <v>1663</v>
      </c>
      <c r="J527" s="229">
        <v>46048</v>
      </c>
      <c r="K527" s="226" t="s">
        <v>93</v>
      </c>
      <c r="L527" s="226" t="s">
        <v>94</v>
      </c>
      <c r="M527" s="232">
        <v>0</v>
      </c>
      <c r="N527" s="230"/>
      <c r="O527" s="230"/>
      <c r="P527" s="233">
        <v>579.04999999999995</v>
      </c>
    </row>
    <row r="528" spans="1:16" ht="19.5" customHeight="1">
      <c r="A528" s="226" t="s">
        <v>1218</v>
      </c>
      <c r="B528" s="229">
        <v>46051</v>
      </c>
      <c r="C528" s="226" t="s">
        <v>100</v>
      </c>
      <c r="D528" s="226" t="s">
        <v>102</v>
      </c>
      <c r="E528" s="226" t="s">
        <v>42</v>
      </c>
      <c r="F528" s="226" t="s">
        <v>89</v>
      </c>
      <c r="G528" s="226" t="s">
        <v>84</v>
      </c>
      <c r="H528" s="230">
        <v>1</v>
      </c>
      <c r="I528" s="231">
        <v>1663</v>
      </c>
      <c r="J528" s="229">
        <v>46048</v>
      </c>
      <c r="K528" s="226" t="s">
        <v>93</v>
      </c>
      <c r="L528" s="226" t="s">
        <v>94</v>
      </c>
      <c r="M528" s="232">
        <v>0</v>
      </c>
      <c r="N528" s="230"/>
      <c r="O528" s="230"/>
      <c r="P528" s="233">
        <v>5.79</v>
      </c>
    </row>
    <row r="529" spans="1:16" ht="19.5" customHeight="1">
      <c r="A529" s="226" t="s">
        <v>1218</v>
      </c>
      <c r="B529" s="229">
        <v>46051</v>
      </c>
      <c r="C529" s="226" t="s">
        <v>100</v>
      </c>
      <c r="D529" s="226" t="s">
        <v>103</v>
      </c>
      <c r="E529" s="226" t="s">
        <v>42</v>
      </c>
      <c r="F529" s="226" t="s">
        <v>89</v>
      </c>
      <c r="G529" s="226" t="s">
        <v>84</v>
      </c>
      <c r="H529" s="230">
        <v>1</v>
      </c>
      <c r="I529" s="231">
        <v>1663</v>
      </c>
      <c r="J529" s="229">
        <v>46048</v>
      </c>
      <c r="K529" s="226" t="s">
        <v>93</v>
      </c>
      <c r="L529" s="226" t="s">
        <v>94</v>
      </c>
      <c r="M529" s="232">
        <v>0</v>
      </c>
      <c r="N529" s="230"/>
      <c r="O529" s="230"/>
      <c r="P529" s="233">
        <v>1078.1600000000001</v>
      </c>
    </row>
    <row r="530" spans="1:16" ht="19.5" customHeight="1">
      <c r="A530" s="226" t="s">
        <v>1218</v>
      </c>
      <c r="B530" s="229">
        <v>46051</v>
      </c>
      <c r="C530" s="226" t="s">
        <v>104</v>
      </c>
      <c r="D530" s="226" t="s">
        <v>105</v>
      </c>
      <c r="E530" s="226" t="s">
        <v>42</v>
      </c>
      <c r="F530" s="226" t="s">
        <v>89</v>
      </c>
      <c r="G530" s="226" t="s">
        <v>84</v>
      </c>
      <c r="H530" s="230">
        <v>1</v>
      </c>
      <c r="I530" s="231">
        <v>1663</v>
      </c>
      <c r="J530" s="229">
        <v>46048</v>
      </c>
      <c r="K530" s="226" t="s">
        <v>93</v>
      </c>
      <c r="L530" s="226" t="s">
        <v>94</v>
      </c>
      <c r="M530" s="232">
        <v>0.43</v>
      </c>
      <c r="N530" s="230"/>
      <c r="O530" s="230"/>
      <c r="P530" s="233">
        <v>-715.09</v>
      </c>
    </row>
    <row r="531" spans="1:16" ht="19.5" customHeight="1">
      <c r="A531" s="226" t="s">
        <v>1218</v>
      </c>
      <c r="B531" s="229">
        <v>46051</v>
      </c>
      <c r="C531" s="226" t="s">
        <v>81</v>
      </c>
      <c r="D531" s="226" t="s">
        <v>95</v>
      </c>
      <c r="E531" s="226" t="s">
        <v>42</v>
      </c>
      <c r="F531" s="226" t="s">
        <v>89</v>
      </c>
      <c r="G531" s="226" t="s">
        <v>84</v>
      </c>
      <c r="H531" s="230">
        <v>1</v>
      </c>
      <c r="I531" s="231">
        <v>1663</v>
      </c>
      <c r="J531" s="229">
        <v>46048</v>
      </c>
      <c r="K531" s="226" t="s">
        <v>93</v>
      </c>
      <c r="L531" s="226" t="s">
        <v>94</v>
      </c>
      <c r="M531" s="232">
        <v>0.43</v>
      </c>
      <c r="N531" s="230"/>
      <c r="O531" s="230"/>
      <c r="P531" s="233">
        <v>-23.69</v>
      </c>
    </row>
    <row r="532" spans="1:16" ht="19.5" customHeight="1">
      <c r="A532" s="226" t="s">
        <v>1219</v>
      </c>
      <c r="B532" s="229">
        <v>46051</v>
      </c>
      <c r="C532" s="226" t="s">
        <v>81</v>
      </c>
      <c r="D532" s="226" t="s">
        <v>82</v>
      </c>
      <c r="E532" s="226" t="s">
        <v>52</v>
      </c>
      <c r="F532" s="226" t="s">
        <v>90</v>
      </c>
      <c r="G532" s="226" t="s">
        <v>84</v>
      </c>
      <c r="H532" s="230">
        <v>1</v>
      </c>
      <c r="I532" s="231">
        <v>0</v>
      </c>
      <c r="J532" s="229">
        <v>46051</v>
      </c>
      <c r="K532" s="226" t="s">
        <v>85</v>
      </c>
      <c r="L532" s="226" t="s">
        <v>85</v>
      </c>
      <c r="M532" s="232">
        <v>0</v>
      </c>
      <c r="N532" s="230"/>
      <c r="O532" s="230"/>
      <c r="P532" s="233">
        <v>-11.32</v>
      </c>
    </row>
    <row r="533" spans="1:16" ht="19.5" customHeight="1">
      <c r="A533" s="226" t="s">
        <v>1218</v>
      </c>
      <c r="B533" s="229">
        <v>46051</v>
      </c>
      <c r="C533" s="226" t="s">
        <v>81</v>
      </c>
      <c r="D533" s="226" t="s">
        <v>82</v>
      </c>
      <c r="E533" s="226" t="s">
        <v>42</v>
      </c>
      <c r="F533" s="226" t="s">
        <v>89</v>
      </c>
      <c r="G533" s="226" t="s">
        <v>84</v>
      </c>
      <c r="H533" s="230">
        <v>1</v>
      </c>
      <c r="I533" s="231">
        <v>0</v>
      </c>
      <c r="J533" s="229">
        <v>46048</v>
      </c>
      <c r="K533" s="226" t="s">
        <v>85</v>
      </c>
      <c r="L533" s="226" t="s">
        <v>85</v>
      </c>
      <c r="M533" s="232">
        <v>0</v>
      </c>
      <c r="N533" s="230"/>
      <c r="O533" s="230"/>
      <c r="P533" s="233">
        <v>-11</v>
      </c>
    </row>
    <row r="534" spans="1:16" ht="19.5" customHeight="1">
      <c r="A534" s="226" t="s">
        <v>1220</v>
      </c>
      <c r="B534" s="229">
        <v>46051</v>
      </c>
      <c r="C534" s="226" t="s">
        <v>92</v>
      </c>
      <c r="D534" s="226" t="s">
        <v>24</v>
      </c>
      <c r="E534" s="226" t="s">
        <v>53</v>
      </c>
      <c r="F534" s="226" t="s">
        <v>120</v>
      </c>
      <c r="G534" s="226" t="s">
        <v>84</v>
      </c>
      <c r="H534" s="230">
        <v>1</v>
      </c>
      <c r="I534" s="231">
        <v>0</v>
      </c>
      <c r="J534" s="229">
        <v>46031</v>
      </c>
      <c r="K534" s="226" t="s">
        <v>93</v>
      </c>
      <c r="L534" s="226" t="s">
        <v>94</v>
      </c>
      <c r="M534" s="232">
        <v>0</v>
      </c>
      <c r="N534" s="230"/>
      <c r="O534" s="230">
        <v>42</v>
      </c>
      <c r="P534" s="233">
        <v>-56</v>
      </c>
    </row>
    <row r="535" spans="1:16" ht="19.5" customHeight="1">
      <c r="A535" s="226" t="s">
        <v>1220</v>
      </c>
      <c r="B535" s="229">
        <v>46051</v>
      </c>
      <c r="C535" s="226" t="s">
        <v>81</v>
      </c>
      <c r="D535" s="226" t="s">
        <v>95</v>
      </c>
      <c r="E535" s="226" t="s">
        <v>53</v>
      </c>
      <c r="F535" s="226" t="s">
        <v>120</v>
      </c>
      <c r="G535" s="226" t="s">
        <v>84</v>
      </c>
      <c r="H535" s="230">
        <v>1</v>
      </c>
      <c r="I535" s="231">
        <v>0</v>
      </c>
      <c r="J535" s="229">
        <v>46031</v>
      </c>
      <c r="K535" s="226" t="s">
        <v>93</v>
      </c>
      <c r="L535" s="226" t="s">
        <v>94</v>
      </c>
      <c r="M535" s="232">
        <v>0</v>
      </c>
      <c r="N535" s="230"/>
      <c r="O535" s="230"/>
      <c r="P535" s="233">
        <v>-16.059999999999999</v>
      </c>
    </row>
    <row r="536" spans="1:16" ht="19.5" customHeight="1">
      <c r="A536" s="226" t="s">
        <v>1221</v>
      </c>
      <c r="B536" s="229">
        <v>46051</v>
      </c>
      <c r="C536" s="226" t="s">
        <v>92</v>
      </c>
      <c r="D536" s="226" t="s">
        <v>24</v>
      </c>
      <c r="E536" s="226" t="s">
        <v>42</v>
      </c>
      <c r="F536" s="226" t="s">
        <v>89</v>
      </c>
      <c r="G536" s="226" t="s">
        <v>84</v>
      </c>
      <c r="H536" s="230">
        <v>1</v>
      </c>
      <c r="I536" s="231">
        <v>1750</v>
      </c>
      <c r="J536" s="229">
        <v>46047</v>
      </c>
      <c r="K536" s="226" t="s">
        <v>93</v>
      </c>
      <c r="L536" s="226" t="s">
        <v>94</v>
      </c>
      <c r="M536" s="232">
        <v>0.43</v>
      </c>
      <c r="N536" s="230"/>
      <c r="O536" s="230">
        <v>41</v>
      </c>
      <c r="P536" s="233">
        <v>-119.28</v>
      </c>
    </row>
    <row r="537" spans="1:16" ht="19.5" customHeight="1">
      <c r="A537" s="226" t="s">
        <v>1221</v>
      </c>
      <c r="B537" s="229">
        <v>46051</v>
      </c>
      <c r="C537" s="226" t="s">
        <v>100</v>
      </c>
      <c r="D537" s="226" t="s">
        <v>101</v>
      </c>
      <c r="E537" s="226" t="s">
        <v>42</v>
      </c>
      <c r="F537" s="226" t="s">
        <v>89</v>
      </c>
      <c r="G537" s="226" t="s">
        <v>84</v>
      </c>
      <c r="H537" s="230">
        <v>1</v>
      </c>
      <c r="I537" s="231">
        <v>1750</v>
      </c>
      <c r="J537" s="229">
        <v>46047</v>
      </c>
      <c r="K537" s="226" t="s">
        <v>93</v>
      </c>
      <c r="L537" s="226" t="s">
        <v>94</v>
      </c>
      <c r="M537" s="232">
        <v>0</v>
      </c>
      <c r="N537" s="230"/>
      <c r="O537" s="230"/>
      <c r="P537" s="233">
        <v>621.36</v>
      </c>
    </row>
    <row r="538" spans="1:16" ht="19.5" customHeight="1">
      <c r="A538" s="226" t="s">
        <v>1221</v>
      </c>
      <c r="B538" s="229">
        <v>46051</v>
      </c>
      <c r="C538" s="226" t="s">
        <v>100</v>
      </c>
      <c r="D538" s="226" t="s">
        <v>102</v>
      </c>
      <c r="E538" s="226" t="s">
        <v>42</v>
      </c>
      <c r="F538" s="226" t="s">
        <v>89</v>
      </c>
      <c r="G538" s="226" t="s">
        <v>84</v>
      </c>
      <c r="H538" s="230">
        <v>1</v>
      </c>
      <c r="I538" s="231">
        <v>1750</v>
      </c>
      <c r="J538" s="229">
        <v>46047</v>
      </c>
      <c r="K538" s="226" t="s">
        <v>93</v>
      </c>
      <c r="L538" s="226" t="s">
        <v>94</v>
      </c>
      <c r="M538" s="232">
        <v>0</v>
      </c>
      <c r="N538" s="230"/>
      <c r="O538" s="230"/>
      <c r="P538" s="233">
        <v>6.21</v>
      </c>
    </row>
    <row r="539" spans="1:16" ht="19.5" customHeight="1">
      <c r="A539" s="226" t="s">
        <v>1221</v>
      </c>
      <c r="B539" s="229">
        <v>46051</v>
      </c>
      <c r="C539" s="226" t="s">
        <v>100</v>
      </c>
      <c r="D539" s="226" t="s">
        <v>103</v>
      </c>
      <c r="E539" s="226" t="s">
        <v>42</v>
      </c>
      <c r="F539" s="226" t="s">
        <v>89</v>
      </c>
      <c r="G539" s="226" t="s">
        <v>84</v>
      </c>
      <c r="H539" s="230">
        <v>1</v>
      </c>
      <c r="I539" s="231">
        <v>1750</v>
      </c>
      <c r="J539" s="229">
        <v>46047</v>
      </c>
      <c r="K539" s="226" t="s">
        <v>93</v>
      </c>
      <c r="L539" s="226" t="s">
        <v>94</v>
      </c>
      <c r="M539" s="232">
        <v>0</v>
      </c>
      <c r="N539" s="230"/>
      <c r="O539" s="230"/>
      <c r="P539" s="233">
        <v>1122.43</v>
      </c>
    </row>
    <row r="540" spans="1:16" ht="19.5" customHeight="1">
      <c r="A540" s="226" t="s">
        <v>1221</v>
      </c>
      <c r="B540" s="229">
        <v>46051</v>
      </c>
      <c r="C540" s="226" t="s">
        <v>104</v>
      </c>
      <c r="D540" s="226" t="s">
        <v>105</v>
      </c>
      <c r="E540" s="226" t="s">
        <v>42</v>
      </c>
      <c r="F540" s="226" t="s">
        <v>89</v>
      </c>
      <c r="G540" s="226" t="s">
        <v>84</v>
      </c>
      <c r="H540" s="230">
        <v>1</v>
      </c>
      <c r="I540" s="231">
        <v>1750</v>
      </c>
      <c r="J540" s="229">
        <v>46047</v>
      </c>
      <c r="K540" s="226" t="s">
        <v>93</v>
      </c>
      <c r="L540" s="226" t="s">
        <v>94</v>
      </c>
      <c r="M540" s="232">
        <v>0.43</v>
      </c>
      <c r="N540" s="230"/>
      <c r="O540" s="230"/>
      <c r="P540" s="233">
        <v>-752.5</v>
      </c>
    </row>
    <row r="541" spans="1:16" ht="19.5" customHeight="1">
      <c r="A541" s="226" t="s">
        <v>1221</v>
      </c>
      <c r="B541" s="229">
        <v>46051</v>
      </c>
      <c r="C541" s="226" t="s">
        <v>81</v>
      </c>
      <c r="D541" s="226" t="s">
        <v>95</v>
      </c>
      <c r="E541" s="226" t="s">
        <v>42</v>
      </c>
      <c r="F541" s="226" t="s">
        <v>89</v>
      </c>
      <c r="G541" s="226" t="s">
        <v>84</v>
      </c>
      <c r="H541" s="230">
        <v>1</v>
      </c>
      <c r="I541" s="231">
        <v>1750</v>
      </c>
      <c r="J541" s="229">
        <v>46047</v>
      </c>
      <c r="K541" s="226" t="s">
        <v>93</v>
      </c>
      <c r="L541" s="226" t="s">
        <v>94</v>
      </c>
      <c r="M541" s="232">
        <v>0.43</v>
      </c>
      <c r="N541" s="230"/>
      <c r="O541" s="230"/>
      <c r="P541" s="233">
        <v>-9.89</v>
      </c>
    </row>
    <row r="542" spans="1:16" ht="19.5" customHeight="1">
      <c r="A542" s="226" t="s">
        <v>1220</v>
      </c>
      <c r="B542" s="229">
        <v>46051</v>
      </c>
      <c r="C542" s="226" t="s">
        <v>92</v>
      </c>
      <c r="D542" s="226" t="s">
        <v>96</v>
      </c>
      <c r="E542" s="226" t="s">
        <v>53</v>
      </c>
      <c r="F542" s="226" t="s">
        <v>120</v>
      </c>
      <c r="G542" s="226" t="s">
        <v>84</v>
      </c>
      <c r="H542" s="230">
        <v>1</v>
      </c>
      <c r="I542" s="231">
        <v>0</v>
      </c>
      <c r="J542" s="229">
        <v>46031</v>
      </c>
      <c r="K542" s="226" t="s">
        <v>93</v>
      </c>
      <c r="L542" s="226" t="s">
        <v>94</v>
      </c>
      <c r="M542" s="232">
        <v>0</v>
      </c>
      <c r="N542" s="230"/>
      <c r="O542" s="230"/>
      <c r="P542" s="233">
        <v>0</v>
      </c>
    </row>
    <row r="543" spans="1:16" ht="19.5" customHeight="1">
      <c r="A543" s="226" t="s">
        <v>1220</v>
      </c>
      <c r="B543" s="229">
        <v>46051</v>
      </c>
      <c r="C543" s="226" t="s">
        <v>92</v>
      </c>
      <c r="D543" s="226" t="s">
        <v>97</v>
      </c>
      <c r="E543" s="226" t="s">
        <v>53</v>
      </c>
      <c r="F543" s="226" t="s">
        <v>120</v>
      </c>
      <c r="G543" s="226" t="s">
        <v>84</v>
      </c>
      <c r="H543" s="230">
        <v>1</v>
      </c>
      <c r="I543" s="231">
        <v>0</v>
      </c>
      <c r="J543" s="229">
        <v>46031</v>
      </c>
      <c r="K543" s="226" t="s">
        <v>93</v>
      </c>
      <c r="L543" s="226" t="s">
        <v>94</v>
      </c>
      <c r="M543" s="232">
        <v>0</v>
      </c>
      <c r="N543" s="230"/>
      <c r="O543" s="230"/>
      <c r="P543" s="233">
        <v>-56</v>
      </c>
    </row>
    <row r="544" spans="1:16" ht="19.5" customHeight="1">
      <c r="A544" s="226" t="s">
        <v>1222</v>
      </c>
      <c r="B544" s="229">
        <v>46051</v>
      </c>
      <c r="C544" s="226" t="s">
        <v>92</v>
      </c>
      <c r="D544" s="226" t="s">
        <v>24</v>
      </c>
      <c r="E544" s="226" t="s">
        <v>53</v>
      </c>
      <c r="F544" s="226" t="s">
        <v>120</v>
      </c>
      <c r="G544" s="226" t="s">
        <v>84</v>
      </c>
      <c r="H544" s="230">
        <v>1</v>
      </c>
      <c r="I544" s="231">
        <v>1845</v>
      </c>
      <c r="J544" s="229">
        <v>46044</v>
      </c>
      <c r="K544" s="226" t="s">
        <v>93</v>
      </c>
      <c r="L544" s="226" t="s">
        <v>94</v>
      </c>
      <c r="M544" s="232">
        <v>0.43</v>
      </c>
      <c r="N544" s="230"/>
      <c r="O544" s="230">
        <v>42</v>
      </c>
      <c r="P544" s="233">
        <v>-140.5</v>
      </c>
    </row>
    <row r="545" spans="1:16" ht="19.5" customHeight="1">
      <c r="A545" s="226" t="s">
        <v>1222</v>
      </c>
      <c r="B545" s="229">
        <v>46051</v>
      </c>
      <c r="C545" s="226" t="s">
        <v>100</v>
      </c>
      <c r="D545" s="226" t="s">
        <v>101</v>
      </c>
      <c r="E545" s="226" t="s">
        <v>53</v>
      </c>
      <c r="F545" s="226" t="s">
        <v>120</v>
      </c>
      <c r="G545" s="226" t="s">
        <v>84</v>
      </c>
      <c r="H545" s="230">
        <v>1</v>
      </c>
      <c r="I545" s="231">
        <v>1845</v>
      </c>
      <c r="J545" s="229">
        <v>46044</v>
      </c>
      <c r="K545" s="226" t="s">
        <v>93</v>
      </c>
      <c r="L545" s="226" t="s">
        <v>94</v>
      </c>
      <c r="M545" s="232">
        <v>0</v>
      </c>
      <c r="N545" s="230"/>
      <c r="O545" s="230"/>
      <c r="P545" s="233">
        <v>664.76</v>
      </c>
    </row>
    <row r="546" spans="1:16" ht="19.5" customHeight="1">
      <c r="A546" s="226" t="s">
        <v>1222</v>
      </c>
      <c r="B546" s="229">
        <v>46051</v>
      </c>
      <c r="C546" s="226" t="s">
        <v>100</v>
      </c>
      <c r="D546" s="226" t="s">
        <v>102</v>
      </c>
      <c r="E546" s="226" t="s">
        <v>53</v>
      </c>
      <c r="F546" s="226" t="s">
        <v>120</v>
      </c>
      <c r="G546" s="226" t="s">
        <v>84</v>
      </c>
      <c r="H546" s="230">
        <v>1</v>
      </c>
      <c r="I546" s="231">
        <v>1845</v>
      </c>
      <c r="J546" s="229">
        <v>46044</v>
      </c>
      <c r="K546" s="226" t="s">
        <v>93</v>
      </c>
      <c r="L546" s="226" t="s">
        <v>94</v>
      </c>
      <c r="M546" s="232">
        <v>0</v>
      </c>
      <c r="N546" s="230"/>
      <c r="O546" s="230"/>
      <c r="P546" s="233">
        <v>6.65</v>
      </c>
    </row>
    <row r="547" spans="1:16" ht="19.5" customHeight="1">
      <c r="A547" s="226" t="s">
        <v>1222</v>
      </c>
      <c r="B547" s="229">
        <v>46051</v>
      </c>
      <c r="C547" s="226" t="s">
        <v>100</v>
      </c>
      <c r="D547" s="226" t="s">
        <v>103</v>
      </c>
      <c r="E547" s="226" t="s">
        <v>53</v>
      </c>
      <c r="F547" s="226" t="s">
        <v>120</v>
      </c>
      <c r="G547" s="226" t="s">
        <v>84</v>
      </c>
      <c r="H547" s="230">
        <v>1</v>
      </c>
      <c r="I547" s="231">
        <v>1845</v>
      </c>
      <c r="J547" s="229">
        <v>46044</v>
      </c>
      <c r="K547" s="226" t="s">
        <v>93</v>
      </c>
      <c r="L547" s="226" t="s">
        <v>94</v>
      </c>
      <c r="M547" s="232">
        <v>0</v>
      </c>
      <c r="N547" s="230"/>
      <c r="O547" s="230"/>
      <c r="P547" s="233">
        <v>1173.5899999999999</v>
      </c>
    </row>
    <row r="548" spans="1:16" ht="19.5" customHeight="1">
      <c r="A548" s="226" t="s">
        <v>1222</v>
      </c>
      <c r="B548" s="229">
        <v>46051</v>
      </c>
      <c r="C548" s="226" t="s">
        <v>104</v>
      </c>
      <c r="D548" s="226" t="s">
        <v>105</v>
      </c>
      <c r="E548" s="226" t="s">
        <v>53</v>
      </c>
      <c r="F548" s="226" t="s">
        <v>120</v>
      </c>
      <c r="G548" s="226" t="s">
        <v>84</v>
      </c>
      <c r="H548" s="230">
        <v>1</v>
      </c>
      <c r="I548" s="231">
        <v>1845</v>
      </c>
      <c r="J548" s="229">
        <v>46044</v>
      </c>
      <c r="K548" s="226" t="s">
        <v>93</v>
      </c>
      <c r="L548" s="226" t="s">
        <v>94</v>
      </c>
      <c r="M548" s="232">
        <v>0.43</v>
      </c>
      <c r="N548" s="230"/>
      <c r="O548" s="230"/>
      <c r="P548" s="233">
        <v>-793.35</v>
      </c>
    </row>
    <row r="549" spans="1:16" ht="19.5" customHeight="1">
      <c r="A549" s="226" t="s">
        <v>1222</v>
      </c>
      <c r="B549" s="229">
        <v>46051</v>
      </c>
      <c r="C549" s="226" t="s">
        <v>81</v>
      </c>
      <c r="D549" s="226" t="s">
        <v>95</v>
      </c>
      <c r="E549" s="226" t="s">
        <v>53</v>
      </c>
      <c r="F549" s="226" t="s">
        <v>120</v>
      </c>
      <c r="G549" s="226" t="s">
        <v>84</v>
      </c>
      <c r="H549" s="230">
        <v>1</v>
      </c>
      <c r="I549" s="231">
        <v>1845</v>
      </c>
      <c r="J549" s="229">
        <v>46044</v>
      </c>
      <c r="K549" s="226" t="s">
        <v>93</v>
      </c>
      <c r="L549" s="226" t="s">
        <v>94</v>
      </c>
      <c r="M549" s="232">
        <v>0.43</v>
      </c>
      <c r="N549" s="230"/>
      <c r="O549" s="230"/>
      <c r="P549" s="233">
        <v>-9.91</v>
      </c>
    </row>
    <row r="550" spans="1:16" ht="19.5" customHeight="1">
      <c r="A550" s="226" t="s">
        <v>1221</v>
      </c>
      <c r="B550" s="229">
        <v>46051</v>
      </c>
      <c r="C550" s="226" t="s">
        <v>81</v>
      </c>
      <c r="D550" s="226" t="s">
        <v>82</v>
      </c>
      <c r="E550" s="226" t="s">
        <v>42</v>
      </c>
      <c r="F550" s="226" t="s">
        <v>89</v>
      </c>
      <c r="G550" s="226" t="s">
        <v>84</v>
      </c>
      <c r="H550" s="230">
        <v>1</v>
      </c>
      <c r="I550" s="231">
        <v>0</v>
      </c>
      <c r="J550" s="229">
        <v>46047</v>
      </c>
      <c r="K550" s="226" t="s">
        <v>85</v>
      </c>
      <c r="L550" s="226" t="s">
        <v>85</v>
      </c>
      <c r="M550" s="232">
        <v>0</v>
      </c>
      <c r="N550" s="230"/>
      <c r="O550" s="230"/>
      <c r="P550" s="233">
        <v>-11.81</v>
      </c>
    </row>
    <row r="551" spans="1:16" ht="19.5" customHeight="1">
      <c r="A551" s="226" t="s">
        <v>1222</v>
      </c>
      <c r="B551" s="229">
        <v>46051</v>
      </c>
      <c r="C551" s="226" t="s">
        <v>81</v>
      </c>
      <c r="D551" s="226" t="s">
        <v>82</v>
      </c>
      <c r="E551" s="226" t="s">
        <v>53</v>
      </c>
      <c r="F551" s="226" t="s">
        <v>120</v>
      </c>
      <c r="G551" s="226" t="s">
        <v>84</v>
      </c>
      <c r="H551" s="230">
        <v>1</v>
      </c>
      <c r="I551" s="231">
        <v>0</v>
      </c>
      <c r="J551" s="229">
        <v>46044</v>
      </c>
      <c r="K551" s="226" t="s">
        <v>85</v>
      </c>
      <c r="L551" s="226" t="s">
        <v>85</v>
      </c>
      <c r="M551" s="232">
        <v>0</v>
      </c>
      <c r="N551" s="230"/>
      <c r="O551" s="230"/>
      <c r="P551" s="233">
        <v>-12.63</v>
      </c>
    </row>
    <row r="552" spans="1:16" ht="19.5" customHeight="1">
      <c r="A552" s="226" t="s">
        <v>1223</v>
      </c>
      <c r="B552" s="229">
        <v>46051</v>
      </c>
      <c r="C552" s="226" t="s">
        <v>92</v>
      </c>
      <c r="D552" s="226" t="s">
        <v>24</v>
      </c>
      <c r="E552" s="226" t="s">
        <v>52</v>
      </c>
      <c r="F552" s="226" t="s">
        <v>90</v>
      </c>
      <c r="G552" s="226" t="s">
        <v>84</v>
      </c>
      <c r="H552" s="230">
        <v>1</v>
      </c>
      <c r="I552" s="231">
        <v>1800</v>
      </c>
      <c r="J552" s="229">
        <v>46048</v>
      </c>
      <c r="K552" s="226" t="s">
        <v>93</v>
      </c>
      <c r="L552" s="226" t="s">
        <v>94</v>
      </c>
      <c r="M552" s="232">
        <v>0.43</v>
      </c>
      <c r="N552" s="230"/>
      <c r="O552" s="230">
        <v>44</v>
      </c>
      <c r="P552" s="233">
        <v>-149.51</v>
      </c>
    </row>
    <row r="553" spans="1:16" ht="19.5" customHeight="1">
      <c r="A553" s="226" t="s">
        <v>1223</v>
      </c>
      <c r="B553" s="229">
        <v>46051</v>
      </c>
      <c r="C553" s="226" t="s">
        <v>100</v>
      </c>
      <c r="D553" s="226" t="s">
        <v>101</v>
      </c>
      <c r="E553" s="226" t="s">
        <v>52</v>
      </c>
      <c r="F553" s="226" t="s">
        <v>90</v>
      </c>
      <c r="G553" s="226" t="s">
        <v>84</v>
      </c>
      <c r="H553" s="230">
        <v>1</v>
      </c>
      <c r="I553" s="231">
        <v>1800</v>
      </c>
      <c r="J553" s="229">
        <v>46048</v>
      </c>
      <c r="K553" s="226" t="s">
        <v>93</v>
      </c>
      <c r="L553" s="226" t="s">
        <v>94</v>
      </c>
      <c r="M553" s="232">
        <v>0</v>
      </c>
      <c r="N553" s="230"/>
      <c r="O553" s="230"/>
      <c r="P553" s="233">
        <v>660.95</v>
      </c>
    </row>
    <row r="554" spans="1:16" ht="19.5" customHeight="1">
      <c r="A554" s="226" t="s">
        <v>1223</v>
      </c>
      <c r="B554" s="229">
        <v>46051</v>
      </c>
      <c r="C554" s="226" t="s">
        <v>100</v>
      </c>
      <c r="D554" s="226" t="s">
        <v>102</v>
      </c>
      <c r="E554" s="226" t="s">
        <v>52</v>
      </c>
      <c r="F554" s="226" t="s">
        <v>90</v>
      </c>
      <c r="G554" s="226" t="s">
        <v>84</v>
      </c>
      <c r="H554" s="230">
        <v>1</v>
      </c>
      <c r="I554" s="231">
        <v>1800</v>
      </c>
      <c r="J554" s="229">
        <v>46048</v>
      </c>
      <c r="K554" s="226" t="s">
        <v>93</v>
      </c>
      <c r="L554" s="226" t="s">
        <v>94</v>
      </c>
      <c r="M554" s="232">
        <v>0</v>
      </c>
      <c r="N554" s="230"/>
      <c r="O554" s="230"/>
      <c r="P554" s="233">
        <v>6.61</v>
      </c>
    </row>
    <row r="555" spans="1:16" ht="19.5" customHeight="1">
      <c r="A555" s="226" t="s">
        <v>1223</v>
      </c>
      <c r="B555" s="229">
        <v>46051</v>
      </c>
      <c r="C555" s="226" t="s">
        <v>100</v>
      </c>
      <c r="D555" s="226" t="s">
        <v>103</v>
      </c>
      <c r="E555" s="226" t="s">
        <v>52</v>
      </c>
      <c r="F555" s="226" t="s">
        <v>90</v>
      </c>
      <c r="G555" s="226" t="s">
        <v>84</v>
      </c>
      <c r="H555" s="230">
        <v>1</v>
      </c>
      <c r="I555" s="231">
        <v>1800</v>
      </c>
      <c r="J555" s="229">
        <v>46048</v>
      </c>
      <c r="K555" s="226" t="s">
        <v>93</v>
      </c>
      <c r="L555" s="226" t="s">
        <v>94</v>
      </c>
      <c r="M555" s="232">
        <v>0</v>
      </c>
      <c r="N555" s="230"/>
      <c r="O555" s="230"/>
      <c r="P555" s="233">
        <v>1132.44</v>
      </c>
    </row>
    <row r="556" spans="1:16" ht="19.5" customHeight="1">
      <c r="A556" s="226" t="s">
        <v>1223</v>
      </c>
      <c r="B556" s="229">
        <v>46051</v>
      </c>
      <c r="C556" s="226" t="s">
        <v>104</v>
      </c>
      <c r="D556" s="226" t="s">
        <v>105</v>
      </c>
      <c r="E556" s="226" t="s">
        <v>52</v>
      </c>
      <c r="F556" s="226" t="s">
        <v>90</v>
      </c>
      <c r="G556" s="226" t="s">
        <v>84</v>
      </c>
      <c r="H556" s="230">
        <v>1</v>
      </c>
      <c r="I556" s="231">
        <v>1800</v>
      </c>
      <c r="J556" s="229">
        <v>46048</v>
      </c>
      <c r="K556" s="226" t="s">
        <v>93</v>
      </c>
      <c r="L556" s="226" t="s">
        <v>94</v>
      </c>
      <c r="M556" s="232">
        <v>0.43</v>
      </c>
      <c r="N556" s="230"/>
      <c r="O556" s="230"/>
      <c r="P556" s="233">
        <v>-774</v>
      </c>
    </row>
    <row r="557" spans="1:16" ht="19.5" customHeight="1">
      <c r="A557" s="226" t="s">
        <v>1223</v>
      </c>
      <c r="B557" s="229">
        <v>46051</v>
      </c>
      <c r="C557" s="226" t="s">
        <v>81</v>
      </c>
      <c r="D557" s="226" t="s">
        <v>95</v>
      </c>
      <c r="E557" s="226" t="s">
        <v>52</v>
      </c>
      <c r="F557" s="226" t="s">
        <v>90</v>
      </c>
      <c r="G557" s="226" t="s">
        <v>84</v>
      </c>
      <c r="H557" s="230">
        <v>1</v>
      </c>
      <c r="I557" s="231">
        <v>1800</v>
      </c>
      <c r="J557" s="229">
        <v>46048</v>
      </c>
      <c r="K557" s="226" t="s">
        <v>93</v>
      </c>
      <c r="L557" s="226" t="s">
        <v>94</v>
      </c>
      <c r="M557" s="232">
        <v>0.43</v>
      </c>
      <c r="N557" s="230"/>
      <c r="O557" s="230"/>
      <c r="P557" s="233">
        <v>-25</v>
      </c>
    </row>
    <row r="558" spans="1:16" ht="19.5" customHeight="1">
      <c r="A558" s="226" t="s">
        <v>1224</v>
      </c>
      <c r="B558" s="229">
        <v>46051</v>
      </c>
      <c r="C558" s="226" t="s">
        <v>92</v>
      </c>
      <c r="D558" s="226" t="s">
        <v>24</v>
      </c>
      <c r="E558" s="226" t="s">
        <v>53</v>
      </c>
      <c r="F558" s="226" t="s">
        <v>120</v>
      </c>
      <c r="G558" s="226" t="s">
        <v>84</v>
      </c>
      <c r="H558" s="230">
        <v>1</v>
      </c>
      <c r="I558" s="231">
        <v>1812</v>
      </c>
      <c r="J558" s="229">
        <v>46048</v>
      </c>
      <c r="K558" s="226" t="s">
        <v>93</v>
      </c>
      <c r="L558" s="226" t="s">
        <v>94</v>
      </c>
      <c r="M558" s="232">
        <v>0.43</v>
      </c>
      <c r="N558" s="230"/>
      <c r="O558" s="230">
        <v>44</v>
      </c>
      <c r="P558" s="233">
        <v>-148.36000000000001</v>
      </c>
    </row>
    <row r="559" spans="1:16" ht="19.5" customHeight="1">
      <c r="A559" s="226" t="s">
        <v>1224</v>
      </c>
      <c r="B559" s="229">
        <v>46051</v>
      </c>
      <c r="C559" s="226" t="s">
        <v>100</v>
      </c>
      <c r="D559" s="226" t="s">
        <v>101</v>
      </c>
      <c r="E559" s="226" t="s">
        <v>53</v>
      </c>
      <c r="F559" s="226" t="s">
        <v>120</v>
      </c>
      <c r="G559" s="226" t="s">
        <v>84</v>
      </c>
      <c r="H559" s="230">
        <v>1</v>
      </c>
      <c r="I559" s="231">
        <v>1812</v>
      </c>
      <c r="J559" s="229">
        <v>46048</v>
      </c>
      <c r="K559" s="226" t="s">
        <v>93</v>
      </c>
      <c r="L559" s="226" t="s">
        <v>94</v>
      </c>
      <c r="M559" s="232">
        <v>0</v>
      </c>
      <c r="N559" s="230"/>
      <c r="O559" s="230"/>
      <c r="P559" s="233">
        <v>631.42999999999995</v>
      </c>
    </row>
    <row r="560" spans="1:16" ht="19.5" customHeight="1">
      <c r="A560" s="226" t="s">
        <v>1224</v>
      </c>
      <c r="B560" s="229">
        <v>46051</v>
      </c>
      <c r="C560" s="226" t="s">
        <v>100</v>
      </c>
      <c r="D560" s="226" t="s">
        <v>102</v>
      </c>
      <c r="E560" s="226" t="s">
        <v>53</v>
      </c>
      <c r="F560" s="226" t="s">
        <v>120</v>
      </c>
      <c r="G560" s="226" t="s">
        <v>84</v>
      </c>
      <c r="H560" s="230">
        <v>1</v>
      </c>
      <c r="I560" s="231">
        <v>1812</v>
      </c>
      <c r="J560" s="229">
        <v>46048</v>
      </c>
      <c r="K560" s="226" t="s">
        <v>93</v>
      </c>
      <c r="L560" s="226" t="s">
        <v>94</v>
      </c>
      <c r="M560" s="232">
        <v>0</v>
      </c>
      <c r="N560" s="230"/>
      <c r="O560" s="230"/>
      <c r="P560" s="233">
        <v>6.31</v>
      </c>
    </row>
    <row r="561" spans="1:16" ht="19.5" customHeight="1">
      <c r="A561" s="226" t="s">
        <v>1224</v>
      </c>
      <c r="B561" s="229">
        <v>46051</v>
      </c>
      <c r="C561" s="226" t="s">
        <v>100</v>
      </c>
      <c r="D561" s="226" t="s">
        <v>103</v>
      </c>
      <c r="E561" s="226" t="s">
        <v>53</v>
      </c>
      <c r="F561" s="226" t="s">
        <v>120</v>
      </c>
      <c r="G561" s="226" t="s">
        <v>84</v>
      </c>
      <c r="H561" s="230">
        <v>1</v>
      </c>
      <c r="I561" s="231">
        <v>1812</v>
      </c>
      <c r="J561" s="229">
        <v>46048</v>
      </c>
      <c r="K561" s="226" t="s">
        <v>93</v>
      </c>
      <c r="L561" s="226" t="s">
        <v>94</v>
      </c>
      <c r="M561" s="232">
        <v>0</v>
      </c>
      <c r="N561" s="230"/>
      <c r="O561" s="230"/>
      <c r="P561" s="233">
        <v>1174.26</v>
      </c>
    </row>
    <row r="562" spans="1:16" ht="19.5" customHeight="1">
      <c r="A562" s="226" t="s">
        <v>1224</v>
      </c>
      <c r="B562" s="229">
        <v>46051</v>
      </c>
      <c r="C562" s="226" t="s">
        <v>104</v>
      </c>
      <c r="D562" s="226" t="s">
        <v>105</v>
      </c>
      <c r="E562" s="226" t="s">
        <v>53</v>
      </c>
      <c r="F562" s="226" t="s">
        <v>120</v>
      </c>
      <c r="G562" s="226" t="s">
        <v>84</v>
      </c>
      <c r="H562" s="230">
        <v>1</v>
      </c>
      <c r="I562" s="231">
        <v>1812</v>
      </c>
      <c r="J562" s="229">
        <v>46048</v>
      </c>
      <c r="K562" s="226" t="s">
        <v>93</v>
      </c>
      <c r="L562" s="226" t="s">
        <v>94</v>
      </c>
      <c r="M562" s="232">
        <v>0.43</v>
      </c>
      <c r="N562" s="230"/>
      <c r="O562" s="230"/>
      <c r="P562" s="233">
        <v>-779.16</v>
      </c>
    </row>
    <row r="563" spans="1:16" ht="19.5" customHeight="1">
      <c r="A563" s="226" t="s">
        <v>1224</v>
      </c>
      <c r="B563" s="229">
        <v>46051</v>
      </c>
      <c r="C563" s="226" t="s">
        <v>81</v>
      </c>
      <c r="D563" s="226" t="s">
        <v>95</v>
      </c>
      <c r="E563" s="226" t="s">
        <v>53</v>
      </c>
      <c r="F563" s="226" t="s">
        <v>120</v>
      </c>
      <c r="G563" s="226" t="s">
        <v>84</v>
      </c>
      <c r="H563" s="230">
        <v>1</v>
      </c>
      <c r="I563" s="231">
        <v>1812</v>
      </c>
      <c r="J563" s="229">
        <v>46048</v>
      </c>
      <c r="K563" s="226" t="s">
        <v>93</v>
      </c>
      <c r="L563" s="226" t="s">
        <v>94</v>
      </c>
      <c r="M563" s="232">
        <v>0.43</v>
      </c>
      <c r="N563" s="230"/>
      <c r="O563" s="230"/>
      <c r="P563" s="233">
        <v>-14.04</v>
      </c>
    </row>
    <row r="564" spans="1:16" ht="19.5" customHeight="1">
      <c r="A564" s="226" t="s">
        <v>1225</v>
      </c>
      <c r="B564" s="229">
        <v>46051</v>
      </c>
      <c r="C564" s="226" t="s">
        <v>92</v>
      </c>
      <c r="D564" s="226" t="s">
        <v>24</v>
      </c>
      <c r="E564" s="226" t="s">
        <v>52</v>
      </c>
      <c r="F564" s="226" t="s">
        <v>90</v>
      </c>
      <c r="G564" s="226" t="s">
        <v>84</v>
      </c>
      <c r="H564" s="230">
        <v>1</v>
      </c>
      <c r="I564" s="231">
        <v>1800</v>
      </c>
      <c r="J564" s="229">
        <v>46050</v>
      </c>
      <c r="K564" s="226" t="s">
        <v>93</v>
      </c>
      <c r="L564" s="226" t="s">
        <v>94</v>
      </c>
      <c r="M564" s="232">
        <v>0.43</v>
      </c>
      <c r="N564" s="230"/>
      <c r="O564" s="230">
        <v>44</v>
      </c>
      <c r="P564" s="233">
        <v>-149.51</v>
      </c>
    </row>
    <row r="565" spans="1:16" ht="19.5" customHeight="1">
      <c r="A565" s="226" t="s">
        <v>1225</v>
      </c>
      <c r="B565" s="229">
        <v>46051</v>
      </c>
      <c r="C565" s="226" t="s">
        <v>100</v>
      </c>
      <c r="D565" s="226" t="s">
        <v>101</v>
      </c>
      <c r="E565" s="226" t="s">
        <v>52</v>
      </c>
      <c r="F565" s="226" t="s">
        <v>90</v>
      </c>
      <c r="G565" s="226" t="s">
        <v>84</v>
      </c>
      <c r="H565" s="230">
        <v>1</v>
      </c>
      <c r="I565" s="231">
        <v>1800</v>
      </c>
      <c r="J565" s="229">
        <v>46050</v>
      </c>
      <c r="K565" s="226" t="s">
        <v>93</v>
      </c>
      <c r="L565" s="226" t="s">
        <v>94</v>
      </c>
      <c r="M565" s="232">
        <v>0</v>
      </c>
      <c r="N565" s="230"/>
      <c r="O565" s="230"/>
      <c r="P565" s="233">
        <v>643.80999999999995</v>
      </c>
    </row>
    <row r="566" spans="1:16" ht="19.5" customHeight="1">
      <c r="A566" s="226" t="s">
        <v>1225</v>
      </c>
      <c r="B566" s="229">
        <v>46051</v>
      </c>
      <c r="C566" s="226" t="s">
        <v>100</v>
      </c>
      <c r="D566" s="226" t="s">
        <v>102</v>
      </c>
      <c r="E566" s="226" t="s">
        <v>52</v>
      </c>
      <c r="F566" s="226" t="s">
        <v>90</v>
      </c>
      <c r="G566" s="226" t="s">
        <v>84</v>
      </c>
      <c r="H566" s="230">
        <v>1</v>
      </c>
      <c r="I566" s="231">
        <v>1800</v>
      </c>
      <c r="J566" s="229">
        <v>46050</v>
      </c>
      <c r="K566" s="226" t="s">
        <v>93</v>
      </c>
      <c r="L566" s="226" t="s">
        <v>94</v>
      </c>
      <c r="M566" s="232">
        <v>0</v>
      </c>
      <c r="N566" s="230"/>
      <c r="O566" s="230"/>
      <c r="P566" s="233">
        <v>6.44</v>
      </c>
    </row>
    <row r="567" spans="1:16" ht="19.5" customHeight="1">
      <c r="A567" s="226" t="s">
        <v>1225</v>
      </c>
      <c r="B567" s="229">
        <v>46051</v>
      </c>
      <c r="C567" s="226" t="s">
        <v>100</v>
      </c>
      <c r="D567" s="226" t="s">
        <v>103</v>
      </c>
      <c r="E567" s="226" t="s">
        <v>52</v>
      </c>
      <c r="F567" s="226" t="s">
        <v>90</v>
      </c>
      <c r="G567" s="226" t="s">
        <v>84</v>
      </c>
      <c r="H567" s="230">
        <v>1</v>
      </c>
      <c r="I567" s="231">
        <v>1800</v>
      </c>
      <c r="J567" s="229">
        <v>46050</v>
      </c>
      <c r="K567" s="226" t="s">
        <v>93</v>
      </c>
      <c r="L567" s="226" t="s">
        <v>94</v>
      </c>
      <c r="M567" s="232">
        <v>0</v>
      </c>
      <c r="N567" s="230"/>
      <c r="O567" s="230"/>
      <c r="P567" s="233">
        <v>1149.75</v>
      </c>
    </row>
    <row r="568" spans="1:16" ht="19.5" customHeight="1">
      <c r="A568" s="226" t="s">
        <v>1225</v>
      </c>
      <c r="B568" s="229">
        <v>46051</v>
      </c>
      <c r="C568" s="226" t="s">
        <v>104</v>
      </c>
      <c r="D568" s="226" t="s">
        <v>105</v>
      </c>
      <c r="E568" s="226" t="s">
        <v>52</v>
      </c>
      <c r="F568" s="226" t="s">
        <v>90</v>
      </c>
      <c r="G568" s="226" t="s">
        <v>84</v>
      </c>
      <c r="H568" s="230">
        <v>1</v>
      </c>
      <c r="I568" s="231">
        <v>1800</v>
      </c>
      <c r="J568" s="229">
        <v>46050</v>
      </c>
      <c r="K568" s="226" t="s">
        <v>93</v>
      </c>
      <c r="L568" s="226" t="s">
        <v>94</v>
      </c>
      <c r="M568" s="232">
        <v>0.43</v>
      </c>
      <c r="N568" s="230"/>
      <c r="O568" s="230"/>
      <c r="P568" s="233">
        <v>-774</v>
      </c>
    </row>
    <row r="569" spans="1:16" ht="19.5" customHeight="1">
      <c r="A569" s="226" t="s">
        <v>1225</v>
      </c>
      <c r="B569" s="229">
        <v>46051</v>
      </c>
      <c r="C569" s="226" t="s">
        <v>81</v>
      </c>
      <c r="D569" s="226" t="s">
        <v>95</v>
      </c>
      <c r="E569" s="226" t="s">
        <v>52</v>
      </c>
      <c r="F569" s="226" t="s">
        <v>90</v>
      </c>
      <c r="G569" s="226" t="s">
        <v>84</v>
      </c>
      <c r="H569" s="230">
        <v>1</v>
      </c>
      <c r="I569" s="231">
        <v>1800</v>
      </c>
      <c r="J569" s="229">
        <v>46050</v>
      </c>
      <c r="K569" s="226" t="s">
        <v>93</v>
      </c>
      <c r="L569" s="226" t="s">
        <v>94</v>
      </c>
      <c r="M569" s="232">
        <v>0.43</v>
      </c>
      <c r="N569" s="230"/>
      <c r="O569" s="230"/>
      <c r="P569" s="233">
        <v>-22.6</v>
      </c>
    </row>
    <row r="570" spans="1:16" ht="19.5" customHeight="1">
      <c r="A570" s="226" t="s">
        <v>1226</v>
      </c>
      <c r="B570" s="229">
        <v>46051</v>
      </c>
      <c r="C570" s="226" t="s">
        <v>92</v>
      </c>
      <c r="D570" s="226" t="s">
        <v>24</v>
      </c>
      <c r="E570" s="226" t="s">
        <v>39</v>
      </c>
      <c r="F570" s="226" t="s">
        <v>117</v>
      </c>
      <c r="G570" s="226" t="s">
        <v>84</v>
      </c>
      <c r="H570" s="230">
        <v>1</v>
      </c>
      <c r="I570" s="231">
        <v>0</v>
      </c>
      <c r="J570" s="229">
        <v>46043</v>
      </c>
      <c r="K570" s="226" t="s">
        <v>93</v>
      </c>
      <c r="L570" s="226" t="s">
        <v>94</v>
      </c>
      <c r="M570" s="232">
        <v>0</v>
      </c>
      <c r="N570" s="230"/>
      <c r="O570" s="230">
        <v>43</v>
      </c>
      <c r="P570" s="233">
        <v>-46.77</v>
      </c>
    </row>
    <row r="571" spans="1:16" ht="19.5" customHeight="1">
      <c r="A571" s="226" t="s">
        <v>1227</v>
      </c>
      <c r="B571" s="229">
        <v>46051</v>
      </c>
      <c r="C571" s="226" t="s">
        <v>92</v>
      </c>
      <c r="D571" s="226" t="s">
        <v>24</v>
      </c>
      <c r="E571" s="226" t="s">
        <v>52</v>
      </c>
      <c r="F571" s="226" t="s">
        <v>90</v>
      </c>
      <c r="G571" s="226" t="s">
        <v>84</v>
      </c>
      <c r="H571" s="230">
        <v>1</v>
      </c>
      <c r="I571" s="231">
        <v>1800</v>
      </c>
      <c r="J571" s="229">
        <v>46048</v>
      </c>
      <c r="K571" s="226" t="s">
        <v>93</v>
      </c>
      <c r="L571" s="226" t="s">
        <v>94</v>
      </c>
      <c r="M571" s="232">
        <v>0.43</v>
      </c>
      <c r="N571" s="230"/>
      <c r="O571" s="230">
        <v>44</v>
      </c>
      <c r="P571" s="233">
        <v>-147.97999999999999</v>
      </c>
    </row>
    <row r="572" spans="1:16" ht="19.5" customHeight="1">
      <c r="A572" s="226" t="s">
        <v>1227</v>
      </c>
      <c r="B572" s="229">
        <v>46051</v>
      </c>
      <c r="C572" s="226" t="s">
        <v>100</v>
      </c>
      <c r="D572" s="226" t="s">
        <v>101</v>
      </c>
      <c r="E572" s="226" t="s">
        <v>52</v>
      </c>
      <c r="F572" s="226" t="s">
        <v>90</v>
      </c>
      <c r="G572" s="226" t="s">
        <v>84</v>
      </c>
      <c r="H572" s="230">
        <v>1</v>
      </c>
      <c r="I572" s="231">
        <v>1800</v>
      </c>
      <c r="J572" s="229">
        <v>46048</v>
      </c>
      <c r="K572" s="226" t="s">
        <v>93</v>
      </c>
      <c r="L572" s="226" t="s">
        <v>94</v>
      </c>
      <c r="M572" s="232">
        <v>0</v>
      </c>
      <c r="N572" s="230"/>
      <c r="O572" s="230"/>
      <c r="P572" s="233">
        <v>679.35</v>
      </c>
    </row>
    <row r="573" spans="1:16" ht="19.5" customHeight="1">
      <c r="A573" s="226" t="s">
        <v>1227</v>
      </c>
      <c r="B573" s="229">
        <v>46051</v>
      </c>
      <c r="C573" s="226" t="s">
        <v>100</v>
      </c>
      <c r="D573" s="226" t="s">
        <v>102</v>
      </c>
      <c r="E573" s="226" t="s">
        <v>52</v>
      </c>
      <c r="F573" s="226" t="s">
        <v>90</v>
      </c>
      <c r="G573" s="226" t="s">
        <v>84</v>
      </c>
      <c r="H573" s="230">
        <v>1</v>
      </c>
      <c r="I573" s="231">
        <v>1800</v>
      </c>
      <c r="J573" s="229">
        <v>46048</v>
      </c>
      <c r="K573" s="226" t="s">
        <v>93</v>
      </c>
      <c r="L573" s="226" t="s">
        <v>94</v>
      </c>
      <c r="M573" s="232">
        <v>0</v>
      </c>
      <c r="N573" s="230"/>
      <c r="O573" s="230"/>
      <c r="P573" s="233">
        <v>6.79</v>
      </c>
    </row>
    <row r="574" spans="1:16" ht="19.5" customHeight="1">
      <c r="A574" s="226" t="s">
        <v>1227</v>
      </c>
      <c r="B574" s="229">
        <v>46051</v>
      </c>
      <c r="C574" s="226" t="s">
        <v>100</v>
      </c>
      <c r="D574" s="226" t="s">
        <v>103</v>
      </c>
      <c r="E574" s="226" t="s">
        <v>52</v>
      </c>
      <c r="F574" s="226" t="s">
        <v>90</v>
      </c>
      <c r="G574" s="226" t="s">
        <v>84</v>
      </c>
      <c r="H574" s="230">
        <v>1</v>
      </c>
      <c r="I574" s="231">
        <v>1800</v>
      </c>
      <c r="J574" s="229">
        <v>46048</v>
      </c>
      <c r="K574" s="226" t="s">
        <v>93</v>
      </c>
      <c r="L574" s="226" t="s">
        <v>94</v>
      </c>
      <c r="M574" s="232">
        <v>0</v>
      </c>
      <c r="N574" s="230"/>
      <c r="O574" s="230"/>
      <c r="P574" s="233">
        <v>1113.8599999999999</v>
      </c>
    </row>
    <row r="575" spans="1:16" ht="19.5" customHeight="1">
      <c r="A575" s="226" t="s">
        <v>1227</v>
      </c>
      <c r="B575" s="229">
        <v>46051</v>
      </c>
      <c r="C575" s="226" t="s">
        <v>104</v>
      </c>
      <c r="D575" s="226" t="s">
        <v>105</v>
      </c>
      <c r="E575" s="226" t="s">
        <v>52</v>
      </c>
      <c r="F575" s="226" t="s">
        <v>90</v>
      </c>
      <c r="G575" s="226" t="s">
        <v>84</v>
      </c>
      <c r="H575" s="230">
        <v>1</v>
      </c>
      <c r="I575" s="231">
        <v>1800</v>
      </c>
      <c r="J575" s="229">
        <v>46048</v>
      </c>
      <c r="K575" s="226" t="s">
        <v>93</v>
      </c>
      <c r="L575" s="226" t="s">
        <v>94</v>
      </c>
      <c r="M575" s="232">
        <v>0.43</v>
      </c>
      <c r="N575" s="230"/>
      <c r="O575" s="230"/>
      <c r="P575" s="233">
        <v>-774</v>
      </c>
    </row>
    <row r="576" spans="1:16" ht="19.5" customHeight="1">
      <c r="A576" s="226" t="s">
        <v>1227</v>
      </c>
      <c r="B576" s="229">
        <v>46051</v>
      </c>
      <c r="C576" s="226" t="s">
        <v>81</v>
      </c>
      <c r="D576" s="226" t="s">
        <v>95</v>
      </c>
      <c r="E576" s="226" t="s">
        <v>52</v>
      </c>
      <c r="F576" s="226" t="s">
        <v>90</v>
      </c>
      <c r="G576" s="226" t="s">
        <v>84</v>
      </c>
      <c r="H576" s="230">
        <v>1</v>
      </c>
      <c r="I576" s="231">
        <v>1800</v>
      </c>
      <c r="J576" s="229">
        <v>46048</v>
      </c>
      <c r="K576" s="226" t="s">
        <v>93</v>
      </c>
      <c r="L576" s="226" t="s">
        <v>94</v>
      </c>
      <c r="M576" s="232">
        <v>0.43</v>
      </c>
      <c r="N576" s="230"/>
      <c r="O576" s="230"/>
      <c r="P576" s="233">
        <v>-10.210000000000001</v>
      </c>
    </row>
    <row r="577" spans="1:16" ht="19.5" customHeight="1">
      <c r="A577" s="226" t="s">
        <v>1228</v>
      </c>
      <c r="B577" s="229">
        <v>46051</v>
      </c>
      <c r="C577" s="226" t="s">
        <v>92</v>
      </c>
      <c r="D577" s="226" t="s">
        <v>24</v>
      </c>
      <c r="E577" s="226" t="s">
        <v>52</v>
      </c>
      <c r="F577" s="226" t="s">
        <v>90</v>
      </c>
      <c r="G577" s="226" t="s">
        <v>84</v>
      </c>
      <c r="H577" s="230">
        <v>1</v>
      </c>
      <c r="I577" s="231">
        <v>1800</v>
      </c>
      <c r="J577" s="229">
        <v>46048</v>
      </c>
      <c r="K577" s="226" t="s">
        <v>93</v>
      </c>
      <c r="L577" s="226" t="s">
        <v>94</v>
      </c>
      <c r="M577" s="232">
        <v>0.43</v>
      </c>
      <c r="N577" s="230"/>
      <c r="O577" s="230">
        <v>44</v>
      </c>
      <c r="P577" s="233">
        <v>-147.97999999999999</v>
      </c>
    </row>
    <row r="578" spans="1:16" ht="19.5" customHeight="1">
      <c r="A578" s="226" t="s">
        <v>1228</v>
      </c>
      <c r="B578" s="229">
        <v>46051</v>
      </c>
      <c r="C578" s="226" t="s">
        <v>100</v>
      </c>
      <c r="D578" s="226" t="s">
        <v>101</v>
      </c>
      <c r="E578" s="226" t="s">
        <v>52</v>
      </c>
      <c r="F578" s="226" t="s">
        <v>90</v>
      </c>
      <c r="G578" s="226" t="s">
        <v>84</v>
      </c>
      <c r="H578" s="230">
        <v>1</v>
      </c>
      <c r="I578" s="231">
        <v>1800</v>
      </c>
      <c r="J578" s="229">
        <v>46048</v>
      </c>
      <c r="K578" s="226" t="s">
        <v>93</v>
      </c>
      <c r="L578" s="226" t="s">
        <v>94</v>
      </c>
      <c r="M578" s="232">
        <v>0</v>
      </c>
      <c r="N578" s="230"/>
      <c r="O578" s="230"/>
      <c r="P578" s="233">
        <v>679.35</v>
      </c>
    </row>
    <row r="579" spans="1:16" ht="19.5" customHeight="1">
      <c r="A579" s="226" t="s">
        <v>1228</v>
      </c>
      <c r="B579" s="229">
        <v>46051</v>
      </c>
      <c r="C579" s="226" t="s">
        <v>100</v>
      </c>
      <c r="D579" s="226" t="s">
        <v>102</v>
      </c>
      <c r="E579" s="226" t="s">
        <v>52</v>
      </c>
      <c r="F579" s="226" t="s">
        <v>90</v>
      </c>
      <c r="G579" s="226" t="s">
        <v>84</v>
      </c>
      <c r="H579" s="230">
        <v>1</v>
      </c>
      <c r="I579" s="231">
        <v>1800</v>
      </c>
      <c r="J579" s="229">
        <v>46048</v>
      </c>
      <c r="K579" s="226" t="s">
        <v>93</v>
      </c>
      <c r="L579" s="226" t="s">
        <v>94</v>
      </c>
      <c r="M579" s="232">
        <v>0</v>
      </c>
      <c r="N579" s="230"/>
      <c r="O579" s="230"/>
      <c r="P579" s="233">
        <v>6.79</v>
      </c>
    </row>
    <row r="580" spans="1:16" ht="19.5" customHeight="1">
      <c r="A580" s="226" t="s">
        <v>1228</v>
      </c>
      <c r="B580" s="229">
        <v>46051</v>
      </c>
      <c r="C580" s="226" t="s">
        <v>100</v>
      </c>
      <c r="D580" s="226" t="s">
        <v>103</v>
      </c>
      <c r="E580" s="226" t="s">
        <v>52</v>
      </c>
      <c r="F580" s="226" t="s">
        <v>90</v>
      </c>
      <c r="G580" s="226" t="s">
        <v>84</v>
      </c>
      <c r="H580" s="230">
        <v>1</v>
      </c>
      <c r="I580" s="231">
        <v>1800</v>
      </c>
      <c r="J580" s="229">
        <v>46048</v>
      </c>
      <c r="K580" s="226" t="s">
        <v>93</v>
      </c>
      <c r="L580" s="226" t="s">
        <v>94</v>
      </c>
      <c r="M580" s="232">
        <v>0</v>
      </c>
      <c r="N580" s="230"/>
      <c r="O580" s="230"/>
      <c r="P580" s="233">
        <v>1113.8599999999999</v>
      </c>
    </row>
    <row r="581" spans="1:16" ht="19.5" customHeight="1">
      <c r="A581" s="226" t="s">
        <v>1228</v>
      </c>
      <c r="B581" s="229">
        <v>46051</v>
      </c>
      <c r="C581" s="226" t="s">
        <v>104</v>
      </c>
      <c r="D581" s="226" t="s">
        <v>105</v>
      </c>
      <c r="E581" s="226" t="s">
        <v>52</v>
      </c>
      <c r="F581" s="226" t="s">
        <v>90</v>
      </c>
      <c r="G581" s="226" t="s">
        <v>84</v>
      </c>
      <c r="H581" s="230">
        <v>1</v>
      </c>
      <c r="I581" s="231">
        <v>1800</v>
      </c>
      <c r="J581" s="229">
        <v>46048</v>
      </c>
      <c r="K581" s="226" t="s">
        <v>93</v>
      </c>
      <c r="L581" s="226" t="s">
        <v>94</v>
      </c>
      <c r="M581" s="232">
        <v>0.43</v>
      </c>
      <c r="N581" s="230"/>
      <c r="O581" s="230"/>
      <c r="P581" s="233">
        <v>-774</v>
      </c>
    </row>
    <row r="582" spans="1:16" ht="19.5" customHeight="1">
      <c r="A582" s="226" t="s">
        <v>1228</v>
      </c>
      <c r="B582" s="229">
        <v>46051</v>
      </c>
      <c r="C582" s="226" t="s">
        <v>81</v>
      </c>
      <c r="D582" s="226" t="s">
        <v>95</v>
      </c>
      <c r="E582" s="226" t="s">
        <v>52</v>
      </c>
      <c r="F582" s="226" t="s">
        <v>90</v>
      </c>
      <c r="G582" s="226" t="s">
        <v>84</v>
      </c>
      <c r="H582" s="230">
        <v>1</v>
      </c>
      <c r="I582" s="231">
        <v>1800</v>
      </c>
      <c r="J582" s="229">
        <v>46048</v>
      </c>
      <c r="K582" s="226" t="s">
        <v>93</v>
      </c>
      <c r="L582" s="226" t="s">
        <v>94</v>
      </c>
      <c r="M582" s="232">
        <v>0.43</v>
      </c>
      <c r="N582" s="230"/>
      <c r="O582" s="230"/>
      <c r="P582" s="233">
        <v>-10.210000000000001</v>
      </c>
    </row>
    <row r="583" spans="1:16" ht="19.5" customHeight="1">
      <c r="A583" s="226" t="s">
        <v>1229</v>
      </c>
      <c r="B583" s="229">
        <v>46051</v>
      </c>
      <c r="C583" s="226" t="s">
        <v>92</v>
      </c>
      <c r="D583" s="226" t="s">
        <v>24</v>
      </c>
      <c r="E583" s="226" t="s">
        <v>42</v>
      </c>
      <c r="F583" s="226" t="s">
        <v>89</v>
      </c>
      <c r="G583" s="226" t="s">
        <v>84</v>
      </c>
      <c r="H583" s="230">
        <v>1</v>
      </c>
      <c r="I583" s="231">
        <v>1750</v>
      </c>
      <c r="J583" s="229">
        <v>46043</v>
      </c>
      <c r="K583" s="226" t="s">
        <v>93</v>
      </c>
      <c r="L583" s="226" t="s">
        <v>94</v>
      </c>
      <c r="M583" s="232">
        <v>0.43</v>
      </c>
      <c r="N583" s="230"/>
      <c r="O583" s="230">
        <v>43</v>
      </c>
      <c r="P583" s="233">
        <v>-127.33</v>
      </c>
    </row>
    <row r="584" spans="1:16" ht="19.5" customHeight="1">
      <c r="A584" s="226" t="s">
        <v>1229</v>
      </c>
      <c r="B584" s="229">
        <v>46051</v>
      </c>
      <c r="C584" s="226" t="s">
        <v>100</v>
      </c>
      <c r="D584" s="226" t="s">
        <v>101</v>
      </c>
      <c r="E584" s="226" t="s">
        <v>42</v>
      </c>
      <c r="F584" s="226" t="s">
        <v>89</v>
      </c>
      <c r="G584" s="226" t="s">
        <v>84</v>
      </c>
      <c r="H584" s="230">
        <v>1</v>
      </c>
      <c r="I584" s="231">
        <v>1750</v>
      </c>
      <c r="J584" s="229">
        <v>46043</v>
      </c>
      <c r="K584" s="226" t="s">
        <v>93</v>
      </c>
      <c r="L584" s="226" t="s">
        <v>94</v>
      </c>
      <c r="M584" s="232">
        <v>0</v>
      </c>
      <c r="N584" s="230"/>
      <c r="O584" s="230"/>
      <c r="P584" s="233">
        <v>609.52</v>
      </c>
    </row>
    <row r="585" spans="1:16" ht="19.5" customHeight="1">
      <c r="A585" s="226" t="s">
        <v>1229</v>
      </c>
      <c r="B585" s="229">
        <v>46051</v>
      </c>
      <c r="C585" s="226" t="s">
        <v>100</v>
      </c>
      <c r="D585" s="226" t="s">
        <v>102</v>
      </c>
      <c r="E585" s="226" t="s">
        <v>42</v>
      </c>
      <c r="F585" s="226" t="s">
        <v>89</v>
      </c>
      <c r="G585" s="226" t="s">
        <v>84</v>
      </c>
      <c r="H585" s="230">
        <v>1</v>
      </c>
      <c r="I585" s="231">
        <v>1750</v>
      </c>
      <c r="J585" s="229">
        <v>46043</v>
      </c>
      <c r="K585" s="226" t="s">
        <v>93</v>
      </c>
      <c r="L585" s="226" t="s">
        <v>94</v>
      </c>
      <c r="M585" s="232">
        <v>0</v>
      </c>
      <c r="N585" s="230"/>
      <c r="O585" s="230"/>
      <c r="P585" s="233">
        <v>6.1</v>
      </c>
    </row>
    <row r="586" spans="1:16" ht="19.5" customHeight="1">
      <c r="A586" s="226" t="s">
        <v>1229</v>
      </c>
      <c r="B586" s="229">
        <v>46051</v>
      </c>
      <c r="C586" s="226" t="s">
        <v>100</v>
      </c>
      <c r="D586" s="226" t="s">
        <v>103</v>
      </c>
      <c r="E586" s="226" t="s">
        <v>42</v>
      </c>
      <c r="F586" s="226" t="s">
        <v>89</v>
      </c>
      <c r="G586" s="226" t="s">
        <v>84</v>
      </c>
      <c r="H586" s="230">
        <v>1</v>
      </c>
      <c r="I586" s="231">
        <v>1750</v>
      </c>
      <c r="J586" s="229">
        <v>46043</v>
      </c>
      <c r="K586" s="226" t="s">
        <v>93</v>
      </c>
      <c r="L586" s="226" t="s">
        <v>94</v>
      </c>
      <c r="M586" s="232">
        <v>0</v>
      </c>
      <c r="N586" s="230"/>
      <c r="O586" s="230"/>
      <c r="P586" s="233">
        <v>1134.3800000000001</v>
      </c>
    </row>
    <row r="587" spans="1:16" ht="19.5" customHeight="1">
      <c r="A587" s="226" t="s">
        <v>1229</v>
      </c>
      <c r="B587" s="229">
        <v>46051</v>
      </c>
      <c r="C587" s="226" t="s">
        <v>104</v>
      </c>
      <c r="D587" s="226" t="s">
        <v>105</v>
      </c>
      <c r="E587" s="226" t="s">
        <v>42</v>
      </c>
      <c r="F587" s="226" t="s">
        <v>89</v>
      </c>
      <c r="G587" s="226" t="s">
        <v>84</v>
      </c>
      <c r="H587" s="230">
        <v>1</v>
      </c>
      <c r="I587" s="231">
        <v>1750</v>
      </c>
      <c r="J587" s="229">
        <v>46043</v>
      </c>
      <c r="K587" s="226" t="s">
        <v>93</v>
      </c>
      <c r="L587" s="226" t="s">
        <v>94</v>
      </c>
      <c r="M587" s="232">
        <v>0.43</v>
      </c>
      <c r="N587" s="230"/>
      <c r="O587" s="230"/>
      <c r="P587" s="233">
        <v>-752.5</v>
      </c>
    </row>
    <row r="588" spans="1:16" ht="19.5" customHeight="1">
      <c r="A588" s="226" t="s">
        <v>1229</v>
      </c>
      <c r="B588" s="229">
        <v>46051</v>
      </c>
      <c r="C588" s="226" t="s">
        <v>81</v>
      </c>
      <c r="D588" s="226" t="s">
        <v>95</v>
      </c>
      <c r="E588" s="226" t="s">
        <v>42</v>
      </c>
      <c r="F588" s="226" t="s">
        <v>89</v>
      </c>
      <c r="G588" s="226" t="s">
        <v>84</v>
      </c>
      <c r="H588" s="230">
        <v>1</v>
      </c>
      <c r="I588" s="231">
        <v>1750</v>
      </c>
      <c r="J588" s="229">
        <v>46043</v>
      </c>
      <c r="K588" s="226" t="s">
        <v>93</v>
      </c>
      <c r="L588" s="226" t="s">
        <v>94</v>
      </c>
      <c r="M588" s="232">
        <v>0.43</v>
      </c>
      <c r="N588" s="230"/>
      <c r="O588" s="230"/>
      <c r="P588" s="233">
        <v>-10.53</v>
      </c>
    </row>
    <row r="589" spans="1:16" ht="19.5" customHeight="1">
      <c r="A589" s="226" t="s">
        <v>1226</v>
      </c>
      <c r="B589" s="229">
        <v>46051</v>
      </c>
      <c r="C589" s="226" t="s">
        <v>92</v>
      </c>
      <c r="D589" s="226" t="s">
        <v>96</v>
      </c>
      <c r="E589" s="226" t="s">
        <v>39</v>
      </c>
      <c r="F589" s="226" t="s">
        <v>117</v>
      </c>
      <c r="G589" s="226" t="s">
        <v>84</v>
      </c>
      <c r="H589" s="230">
        <v>1</v>
      </c>
      <c r="I589" s="231">
        <v>0</v>
      </c>
      <c r="J589" s="229">
        <v>46043</v>
      </c>
      <c r="K589" s="226" t="s">
        <v>93</v>
      </c>
      <c r="L589" s="226" t="s">
        <v>94</v>
      </c>
      <c r="M589" s="232">
        <v>0</v>
      </c>
      <c r="N589" s="230"/>
      <c r="O589" s="230"/>
      <c r="P589" s="233">
        <v>0</v>
      </c>
    </row>
    <row r="590" spans="1:16" ht="19.5" customHeight="1">
      <c r="A590" s="226" t="s">
        <v>1226</v>
      </c>
      <c r="B590" s="229">
        <v>46051</v>
      </c>
      <c r="C590" s="226" t="s">
        <v>92</v>
      </c>
      <c r="D590" s="226" t="s">
        <v>97</v>
      </c>
      <c r="E590" s="226" t="s">
        <v>39</v>
      </c>
      <c r="F590" s="226" t="s">
        <v>117</v>
      </c>
      <c r="G590" s="226" t="s">
        <v>84</v>
      </c>
      <c r="H590" s="230">
        <v>1</v>
      </c>
      <c r="I590" s="231">
        <v>0</v>
      </c>
      <c r="J590" s="229">
        <v>46043</v>
      </c>
      <c r="K590" s="226" t="s">
        <v>93</v>
      </c>
      <c r="L590" s="226" t="s">
        <v>94</v>
      </c>
      <c r="M590" s="232">
        <v>0</v>
      </c>
      <c r="N590" s="230"/>
      <c r="O590" s="230"/>
      <c r="P590" s="233">
        <v>-46.77</v>
      </c>
    </row>
    <row r="591" spans="1:16" ht="19.5" customHeight="1">
      <c r="A591" s="226" t="s">
        <v>1230</v>
      </c>
      <c r="B591" s="229">
        <v>46051</v>
      </c>
      <c r="C591" s="226" t="s">
        <v>92</v>
      </c>
      <c r="D591" s="226" t="s">
        <v>24</v>
      </c>
      <c r="E591" s="226" t="s">
        <v>52</v>
      </c>
      <c r="F591" s="226" t="s">
        <v>90</v>
      </c>
      <c r="G591" s="226" t="s">
        <v>84</v>
      </c>
      <c r="H591" s="230">
        <v>1</v>
      </c>
      <c r="I591" s="231">
        <v>1800</v>
      </c>
      <c r="J591" s="229">
        <v>46050</v>
      </c>
      <c r="K591" s="226" t="s">
        <v>93</v>
      </c>
      <c r="L591" s="226" t="s">
        <v>94</v>
      </c>
      <c r="M591" s="232">
        <v>0.43</v>
      </c>
      <c r="N591" s="230"/>
      <c r="O591" s="230">
        <v>44</v>
      </c>
      <c r="P591" s="233">
        <v>-149.51</v>
      </c>
    </row>
    <row r="592" spans="1:16" ht="19.5" customHeight="1">
      <c r="A592" s="226" t="s">
        <v>1230</v>
      </c>
      <c r="B592" s="229">
        <v>46051</v>
      </c>
      <c r="C592" s="226" t="s">
        <v>100</v>
      </c>
      <c r="D592" s="226" t="s">
        <v>101</v>
      </c>
      <c r="E592" s="226" t="s">
        <v>52</v>
      </c>
      <c r="F592" s="226" t="s">
        <v>90</v>
      </c>
      <c r="G592" s="226" t="s">
        <v>84</v>
      </c>
      <c r="H592" s="230">
        <v>1</v>
      </c>
      <c r="I592" s="231">
        <v>1800</v>
      </c>
      <c r="J592" s="229">
        <v>46050</v>
      </c>
      <c r="K592" s="226" t="s">
        <v>93</v>
      </c>
      <c r="L592" s="226" t="s">
        <v>94</v>
      </c>
      <c r="M592" s="232">
        <v>0</v>
      </c>
      <c r="N592" s="230"/>
      <c r="O592" s="230"/>
      <c r="P592" s="233">
        <v>643.80999999999995</v>
      </c>
    </row>
    <row r="593" spans="1:16" ht="19.5" customHeight="1">
      <c r="A593" s="226" t="s">
        <v>1230</v>
      </c>
      <c r="B593" s="229">
        <v>46051</v>
      </c>
      <c r="C593" s="226" t="s">
        <v>100</v>
      </c>
      <c r="D593" s="226" t="s">
        <v>102</v>
      </c>
      <c r="E593" s="226" t="s">
        <v>52</v>
      </c>
      <c r="F593" s="226" t="s">
        <v>90</v>
      </c>
      <c r="G593" s="226" t="s">
        <v>84</v>
      </c>
      <c r="H593" s="230">
        <v>1</v>
      </c>
      <c r="I593" s="231">
        <v>1800</v>
      </c>
      <c r="J593" s="229">
        <v>46050</v>
      </c>
      <c r="K593" s="226" t="s">
        <v>93</v>
      </c>
      <c r="L593" s="226" t="s">
        <v>94</v>
      </c>
      <c r="M593" s="232">
        <v>0</v>
      </c>
      <c r="N593" s="230"/>
      <c r="O593" s="230"/>
      <c r="P593" s="233">
        <v>6.44</v>
      </c>
    </row>
    <row r="594" spans="1:16" ht="19.5" customHeight="1">
      <c r="A594" s="226" t="s">
        <v>1230</v>
      </c>
      <c r="B594" s="229">
        <v>46051</v>
      </c>
      <c r="C594" s="226" t="s">
        <v>100</v>
      </c>
      <c r="D594" s="226" t="s">
        <v>103</v>
      </c>
      <c r="E594" s="226" t="s">
        <v>52</v>
      </c>
      <c r="F594" s="226" t="s">
        <v>90</v>
      </c>
      <c r="G594" s="226" t="s">
        <v>84</v>
      </c>
      <c r="H594" s="230">
        <v>1</v>
      </c>
      <c r="I594" s="231">
        <v>1800</v>
      </c>
      <c r="J594" s="229">
        <v>46050</v>
      </c>
      <c r="K594" s="226" t="s">
        <v>93</v>
      </c>
      <c r="L594" s="226" t="s">
        <v>94</v>
      </c>
      <c r="M594" s="232">
        <v>0</v>
      </c>
      <c r="N594" s="230"/>
      <c r="O594" s="230"/>
      <c r="P594" s="233">
        <v>1149.75</v>
      </c>
    </row>
    <row r="595" spans="1:16" ht="19.5" customHeight="1">
      <c r="A595" s="226" t="s">
        <v>1230</v>
      </c>
      <c r="B595" s="229">
        <v>46051</v>
      </c>
      <c r="C595" s="226" t="s">
        <v>104</v>
      </c>
      <c r="D595" s="226" t="s">
        <v>105</v>
      </c>
      <c r="E595" s="226" t="s">
        <v>52</v>
      </c>
      <c r="F595" s="226" t="s">
        <v>90</v>
      </c>
      <c r="G595" s="226" t="s">
        <v>84</v>
      </c>
      <c r="H595" s="230">
        <v>1</v>
      </c>
      <c r="I595" s="231">
        <v>1800</v>
      </c>
      <c r="J595" s="229">
        <v>46050</v>
      </c>
      <c r="K595" s="226" t="s">
        <v>93</v>
      </c>
      <c r="L595" s="226" t="s">
        <v>94</v>
      </c>
      <c r="M595" s="232">
        <v>0.43</v>
      </c>
      <c r="N595" s="230"/>
      <c r="O595" s="230"/>
      <c r="P595" s="233">
        <v>-774</v>
      </c>
    </row>
    <row r="596" spans="1:16" ht="19.5" customHeight="1">
      <c r="A596" s="226" t="s">
        <v>1230</v>
      </c>
      <c r="B596" s="229">
        <v>46051</v>
      </c>
      <c r="C596" s="226" t="s">
        <v>81</v>
      </c>
      <c r="D596" s="226" t="s">
        <v>95</v>
      </c>
      <c r="E596" s="226" t="s">
        <v>52</v>
      </c>
      <c r="F596" s="226" t="s">
        <v>90</v>
      </c>
      <c r="G596" s="226" t="s">
        <v>84</v>
      </c>
      <c r="H596" s="230">
        <v>1</v>
      </c>
      <c r="I596" s="231">
        <v>1800</v>
      </c>
      <c r="J596" s="229">
        <v>46050</v>
      </c>
      <c r="K596" s="226" t="s">
        <v>93</v>
      </c>
      <c r="L596" s="226" t="s">
        <v>94</v>
      </c>
      <c r="M596" s="232">
        <v>0.43</v>
      </c>
      <c r="N596" s="230"/>
      <c r="O596" s="230"/>
      <c r="P596" s="233">
        <v>-12.94</v>
      </c>
    </row>
    <row r="597" spans="1:16" ht="19.5" customHeight="1">
      <c r="A597" s="226" t="s">
        <v>1231</v>
      </c>
      <c r="B597" s="229">
        <v>46051</v>
      </c>
      <c r="C597" s="226" t="s">
        <v>92</v>
      </c>
      <c r="D597" s="226" t="s">
        <v>24</v>
      </c>
      <c r="E597" s="226" t="s">
        <v>52</v>
      </c>
      <c r="F597" s="226" t="s">
        <v>90</v>
      </c>
      <c r="G597" s="226" t="s">
        <v>84</v>
      </c>
      <c r="H597" s="230">
        <v>1</v>
      </c>
      <c r="I597" s="231">
        <v>1800</v>
      </c>
      <c r="J597" s="229">
        <v>46049</v>
      </c>
      <c r="K597" s="226" t="s">
        <v>93</v>
      </c>
      <c r="L597" s="226" t="s">
        <v>94</v>
      </c>
      <c r="M597" s="232">
        <v>0.43</v>
      </c>
      <c r="N597" s="230"/>
      <c r="O597" s="230">
        <v>45</v>
      </c>
      <c r="P597" s="233">
        <v>-152.36000000000001</v>
      </c>
    </row>
    <row r="598" spans="1:16" ht="19.5" customHeight="1">
      <c r="A598" s="226" t="s">
        <v>1231</v>
      </c>
      <c r="B598" s="229">
        <v>46051</v>
      </c>
      <c r="C598" s="226" t="s">
        <v>100</v>
      </c>
      <c r="D598" s="226" t="s">
        <v>101</v>
      </c>
      <c r="E598" s="226" t="s">
        <v>52</v>
      </c>
      <c r="F598" s="226" t="s">
        <v>90</v>
      </c>
      <c r="G598" s="226" t="s">
        <v>84</v>
      </c>
      <c r="H598" s="230">
        <v>1</v>
      </c>
      <c r="I598" s="231">
        <v>1800</v>
      </c>
      <c r="J598" s="229">
        <v>46049</v>
      </c>
      <c r="K598" s="226" t="s">
        <v>93</v>
      </c>
      <c r="L598" s="226" t="s">
        <v>94</v>
      </c>
      <c r="M598" s="232">
        <v>0</v>
      </c>
      <c r="N598" s="230"/>
      <c r="O598" s="230"/>
      <c r="P598" s="233">
        <v>627.62</v>
      </c>
    </row>
    <row r="599" spans="1:16" ht="19.5" customHeight="1">
      <c r="A599" s="226" t="s">
        <v>1231</v>
      </c>
      <c r="B599" s="229">
        <v>46051</v>
      </c>
      <c r="C599" s="226" t="s">
        <v>100</v>
      </c>
      <c r="D599" s="226" t="s">
        <v>102</v>
      </c>
      <c r="E599" s="226" t="s">
        <v>52</v>
      </c>
      <c r="F599" s="226" t="s">
        <v>90</v>
      </c>
      <c r="G599" s="226" t="s">
        <v>84</v>
      </c>
      <c r="H599" s="230">
        <v>1</v>
      </c>
      <c r="I599" s="231">
        <v>1800</v>
      </c>
      <c r="J599" s="229">
        <v>46049</v>
      </c>
      <c r="K599" s="226" t="s">
        <v>93</v>
      </c>
      <c r="L599" s="226" t="s">
        <v>94</v>
      </c>
      <c r="M599" s="232">
        <v>0</v>
      </c>
      <c r="N599" s="230"/>
      <c r="O599" s="230"/>
      <c r="P599" s="233">
        <v>6.28</v>
      </c>
    </row>
    <row r="600" spans="1:16" ht="19.5" customHeight="1">
      <c r="A600" s="226" t="s">
        <v>1231</v>
      </c>
      <c r="B600" s="229">
        <v>46051</v>
      </c>
      <c r="C600" s="226" t="s">
        <v>100</v>
      </c>
      <c r="D600" s="226" t="s">
        <v>103</v>
      </c>
      <c r="E600" s="226" t="s">
        <v>52</v>
      </c>
      <c r="F600" s="226" t="s">
        <v>90</v>
      </c>
      <c r="G600" s="226" t="s">
        <v>84</v>
      </c>
      <c r="H600" s="230">
        <v>1</v>
      </c>
      <c r="I600" s="231">
        <v>1800</v>
      </c>
      <c r="J600" s="229">
        <v>46049</v>
      </c>
      <c r="K600" s="226" t="s">
        <v>93</v>
      </c>
      <c r="L600" s="226" t="s">
        <v>94</v>
      </c>
      <c r="M600" s="232">
        <v>0</v>
      </c>
      <c r="N600" s="230"/>
      <c r="O600" s="230"/>
      <c r="P600" s="233">
        <v>1166.0999999999999</v>
      </c>
    </row>
    <row r="601" spans="1:16" ht="19.5" customHeight="1">
      <c r="A601" s="226" t="s">
        <v>1231</v>
      </c>
      <c r="B601" s="229">
        <v>46051</v>
      </c>
      <c r="C601" s="226" t="s">
        <v>104</v>
      </c>
      <c r="D601" s="226" t="s">
        <v>105</v>
      </c>
      <c r="E601" s="226" t="s">
        <v>52</v>
      </c>
      <c r="F601" s="226" t="s">
        <v>90</v>
      </c>
      <c r="G601" s="226" t="s">
        <v>84</v>
      </c>
      <c r="H601" s="230">
        <v>1</v>
      </c>
      <c r="I601" s="231">
        <v>1800</v>
      </c>
      <c r="J601" s="229">
        <v>46049</v>
      </c>
      <c r="K601" s="226" t="s">
        <v>93</v>
      </c>
      <c r="L601" s="226" t="s">
        <v>94</v>
      </c>
      <c r="M601" s="232">
        <v>0.43</v>
      </c>
      <c r="N601" s="230"/>
      <c r="O601" s="230"/>
      <c r="P601" s="233">
        <v>-774</v>
      </c>
    </row>
    <row r="602" spans="1:16" ht="19.5" customHeight="1">
      <c r="A602" s="226" t="s">
        <v>1232</v>
      </c>
      <c r="B602" s="229">
        <v>46051</v>
      </c>
      <c r="C602" s="226" t="s">
        <v>81</v>
      </c>
      <c r="D602" s="226" t="s">
        <v>82</v>
      </c>
      <c r="E602" s="226" t="s">
        <v>42</v>
      </c>
      <c r="F602" s="226" t="s">
        <v>89</v>
      </c>
      <c r="G602" s="226" t="s">
        <v>84</v>
      </c>
      <c r="H602" s="230">
        <v>1</v>
      </c>
      <c r="I602" s="231">
        <v>0</v>
      </c>
      <c r="J602" s="229">
        <v>46051</v>
      </c>
      <c r="K602" s="226" t="s">
        <v>85</v>
      </c>
      <c r="L602" s="226" t="s">
        <v>85</v>
      </c>
      <c r="M602" s="232">
        <v>0</v>
      </c>
      <c r="N602" s="230"/>
      <c r="O602" s="230"/>
      <c r="P602" s="233">
        <v>-11.58</v>
      </c>
    </row>
    <row r="603" spans="1:16" ht="19.5" customHeight="1">
      <c r="A603" s="226" t="s">
        <v>1233</v>
      </c>
      <c r="B603" s="229">
        <v>46051</v>
      </c>
      <c r="C603" s="226" t="s">
        <v>92</v>
      </c>
      <c r="D603" s="226" t="s">
        <v>24</v>
      </c>
      <c r="E603" s="226" t="s">
        <v>52</v>
      </c>
      <c r="F603" s="226" t="s">
        <v>90</v>
      </c>
      <c r="G603" s="226" t="s">
        <v>84</v>
      </c>
      <c r="H603" s="230">
        <v>1</v>
      </c>
      <c r="I603" s="231">
        <v>1800</v>
      </c>
      <c r="J603" s="229">
        <v>46048</v>
      </c>
      <c r="K603" s="226" t="s">
        <v>93</v>
      </c>
      <c r="L603" s="226" t="s">
        <v>94</v>
      </c>
      <c r="M603" s="232">
        <v>0.43</v>
      </c>
      <c r="N603" s="230"/>
      <c r="O603" s="230">
        <v>44</v>
      </c>
      <c r="P603" s="233">
        <v>-147.97999999999999</v>
      </c>
    </row>
    <row r="604" spans="1:16" ht="19.5" customHeight="1">
      <c r="A604" s="226" t="s">
        <v>1233</v>
      </c>
      <c r="B604" s="229">
        <v>46051</v>
      </c>
      <c r="C604" s="226" t="s">
        <v>100</v>
      </c>
      <c r="D604" s="226" t="s">
        <v>101</v>
      </c>
      <c r="E604" s="226" t="s">
        <v>52</v>
      </c>
      <c r="F604" s="226" t="s">
        <v>90</v>
      </c>
      <c r="G604" s="226" t="s">
        <v>84</v>
      </c>
      <c r="H604" s="230">
        <v>1</v>
      </c>
      <c r="I604" s="231">
        <v>1800</v>
      </c>
      <c r="J604" s="229">
        <v>46048</v>
      </c>
      <c r="K604" s="226" t="s">
        <v>93</v>
      </c>
      <c r="L604" s="226" t="s">
        <v>94</v>
      </c>
      <c r="M604" s="232">
        <v>0</v>
      </c>
      <c r="N604" s="230"/>
      <c r="O604" s="230"/>
      <c r="P604" s="233">
        <v>640</v>
      </c>
    </row>
    <row r="605" spans="1:16" ht="19.5" customHeight="1">
      <c r="A605" s="226" t="s">
        <v>1233</v>
      </c>
      <c r="B605" s="229">
        <v>46051</v>
      </c>
      <c r="C605" s="226" t="s">
        <v>100</v>
      </c>
      <c r="D605" s="226" t="s">
        <v>102</v>
      </c>
      <c r="E605" s="226" t="s">
        <v>52</v>
      </c>
      <c r="F605" s="226" t="s">
        <v>90</v>
      </c>
      <c r="G605" s="226" t="s">
        <v>84</v>
      </c>
      <c r="H605" s="230">
        <v>1</v>
      </c>
      <c r="I605" s="231">
        <v>1800</v>
      </c>
      <c r="J605" s="229">
        <v>46048</v>
      </c>
      <c r="K605" s="226" t="s">
        <v>93</v>
      </c>
      <c r="L605" s="226" t="s">
        <v>94</v>
      </c>
      <c r="M605" s="232">
        <v>0</v>
      </c>
      <c r="N605" s="230"/>
      <c r="O605" s="230"/>
      <c r="P605" s="233">
        <v>6.4</v>
      </c>
    </row>
    <row r="606" spans="1:16" ht="19.5" customHeight="1">
      <c r="A606" s="226" t="s">
        <v>1233</v>
      </c>
      <c r="B606" s="229">
        <v>46051</v>
      </c>
      <c r="C606" s="226" t="s">
        <v>100</v>
      </c>
      <c r="D606" s="226" t="s">
        <v>103</v>
      </c>
      <c r="E606" s="226" t="s">
        <v>52</v>
      </c>
      <c r="F606" s="226" t="s">
        <v>90</v>
      </c>
      <c r="G606" s="226" t="s">
        <v>84</v>
      </c>
      <c r="H606" s="230">
        <v>1</v>
      </c>
      <c r="I606" s="231">
        <v>1800</v>
      </c>
      <c r="J606" s="229">
        <v>46048</v>
      </c>
      <c r="K606" s="226" t="s">
        <v>93</v>
      </c>
      <c r="L606" s="226" t="s">
        <v>94</v>
      </c>
      <c r="M606" s="232">
        <v>0</v>
      </c>
      <c r="N606" s="230"/>
      <c r="O606" s="230"/>
      <c r="P606" s="233">
        <v>1153.5999999999999</v>
      </c>
    </row>
    <row r="607" spans="1:16" ht="19.5" customHeight="1">
      <c r="A607" s="226" t="s">
        <v>1233</v>
      </c>
      <c r="B607" s="229">
        <v>46051</v>
      </c>
      <c r="C607" s="226" t="s">
        <v>104</v>
      </c>
      <c r="D607" s="226" t="s">
        <v>105</v>
      </c>
      <c r="E607" s="226" t="s">
        <v>52</v>
      </c>
      <c r="F607" s="226" t="s">
        <v>90</v>
      </c>
      <c r="G607" s="226" t="s">
        <v>84</v>
      </c>
      <c r="H607" s="230">
        <v>1</v>
      </c>
      <c r="I607" s="231">
        <v>1800</v>
      </c>
      <c r="J607" s="229">
        <v>46048</v>
      </c>
      <c r="K607" s="226" t="s">
        <v>93</v>
      </c>
      <c r="L607" s="226" t="s">
        <v>94</v>
      </c>
      <c r="M607" s="232">
        <v>0.43</v>
      </c>
      <c r="N607" s="230"/>
      <c r="O607" s="230"/>
      <c r="P607" s="233">
        <v>-774</v>
      </c>
    </row>
    <row r="608" spans="1:16" ht="19.5" customHeight="1">
      <c r="A608" s="226" t="s">
        <v>1234</v>
      </c>
      <c r="B608" s="229">
        <v>46051</v>
      </c>
      <c r="C608" s="226" t="s">
        <v>92</v>
      </c>
      <c r="D608" s="226" t="s">
        <v>24</v>
      </c>
      <c r="E608" s="226" t="s">
        <v>42</v>
      </c>
      <c r="F608" s="226" t="s">
        <v>89</v>
      </c>
      <c r="G608" s="226" t="s">
        <v>84</v>
      </c>
      <c r="H608" s="230">
        <v>1</v>
      </c>
      <c r="I608" s="231">
        <v>1750</v>
      </c>
      <c r="J608" s="229">
        <v>46049</v>
      </c>
      <c r="K608" s="226" t="s">
        <v>93</v>
      </c>
      <c r="L608" s="226" t="s">
        <v>94</v>
      </c>
      <c r="M608" s="232">
        <v>0.43</v>
      </c>
      <c r="N608" s="230"/>
      <c r="O608" s="230">
        <v>45</v>
      </c>
      <c r="P608" s="233">
        <v>-135.38999999999999</v>
      </c>
    </row>
    <row r="609" spans="1:16" ht="19.5" customHeight="1">
      <c r="A609" s="226" t="s">
        <v>1234</v>
      </c>
      <c r="B609" s="229">
        <v>46051</v>
      </c>
      <c r="C609" s="226" t="s">
        <v>100</v>
      </c>
      <c r="D609" s="226" t="s">
        <v>101</v>
      </c>
      <c r="E609" s="226" t="s">
        <v>42</v>
      </c>
      <c r="F609" s="226" t="s">
        <v>89</v>
      </c>
      <c r="G609" s="226" t="s">
        <v>84</v>
      </c>
      <c r="H609" s="230">
        <v>1</v>
      </c>
      <c r="I609" s="231">
        <v>1750</v>
      </c>
      <c r="J609" s="229">
        <v>46049</v>
      </c>
      <c r="K609" s="226" t="s">
        <v>93</v>
      </c>
      <c r="L609" s="226" t="s">
        <v>94</v>
      </c>
      <c r="M609" s="232">
        <v>0</v>
      </c>
      <c r="N609" s="230"/>
      <c r="O609" s="230"/>
      <c r="P609" s="233">
        <v>606.64</v>
      </c>
    </row>
    <row r="610" spans="1:16" ht="19.5" customHeight="1">
      <c r="A610" s="226" t="s">
        <v>1234</v>
      </c>
      <c r="B610" s="229">
        <v>46051</v>
      </c>
      <c r="C610" s="226" t="s">
        <v>100</v>
      </c>
      <c r="D610" s="226" t="s">
        <v>102</v>
      </c>
      <c r="E610" s="226" t="s">
        <v>42</v>
      </c>
      <c r="F610" s="226" t="s">
        <v>89</v>
      </c>
      <c r="G610" s="226" t="s">
        <v>84</v>
      </c>
      <c r="H610" s="230">
        <v>1</v>
      </c>
      <c r="I610" s="231">
        <v>1750</v>
      </c>
      <c r="J610" s="229">
        <v>46049</v>
      </c>
      <c r="K610" s="226" t="s">
        <v>93</v>
      </c>
      <c r="L610" s="226" t="s">
        <v>94</v>
      </c>
      <c r="M610" s="232">
        <v>0</v>
      </c>
      <c r="N610" s="230"/>
      <c r="O610" s="230"/>
      <c r="P610" s="233">
        <v>6.07</v>
      </c>
    </row>
    <row r="611" spans="1:16" ht="19.5" customHeight="1">
      <c r="A611" s="226" t="s">
        <v>1234</v>
      </c>
      <c r="B611" s="229">
        <v>46051</v>
      </c>
      <c r="C611" s="226" t="s">
        <v>100</v>
      </c>
      <c r="D611" s="226" t="s">
        <v>103</v>
      </c>
      <c r="E611" s="226" t="s">
        <v>42</v>
      </c>
      <c r="F611" s="226" t="s">
        <v>89</v>
      </c>
      <c r="G611" s="226" t="s">
        <v>84</v>
      </c>
      <c r="H611" s="230">
        <v>1</v>
      </c>
      <c r="I611" s="231">
        <v>1750</v>
      </c>
      <c r="J611" s="229">
        <v>46049</v>
      </c>
      <c r="K611" s="226" t="s">
        <v>93</v>
      </c>
      <c r="L611" s="226" t="s">
        <v>94</v>
      </c>
      <c r="M611" s="232">
        <v>0</v>
      </c>
      <c r="N611" s="230"/>
      <c r="O611" s="230"/>
      <c r="P611" s="233">
        <v>1137.29</v>
      </c>
    </row>
    <row r="612" spans="1:16" ht="19.5" customHeight="1">
      <c r="A612" s="226" t="s">
        <v>1234</v>
      </c>
      <c r="B612" s="229">
        <v>46051</v>
      </c>
      <c r="C612" s="226" t="s">
        <v>104</v>
      </c>
      <c r="D612" s="226" t="s">
        <v>105</v>
      </c>
      <c r="E612" s="226" t="s">
        <v>42</v>
      </c>
      <c r="F612" s="226" t="s">
        <v>89</v>
      </c>
      <c r="G612" s="226" t="s">
        <v>84</v>
      </c>
      <c r="H612" s="230">
        <v>1</v>
      </c>
      <c r="I612" s="231">
        <v>1750</v>
      </c>
      <c r="J612" s="229">
        <v>46049</v>
      </c>
      <c r="K612" s="226" t="s">
        <v>93</v>
      </c>
      <c r="L612" s="226" t="s">
        <v>94</v>
      </c>
      <c r="M612" s="232">
        <v>0.43</v>
      </c>
      <c r="N612" s="230"/>
      <c r="O612" s="230"/>
      <c r="P612" s="233">
        <v>-752.5</v>
      </c>
    </row>
    <row r="613" spans="1:16" ht="19.5" customHeight="1">
      <c r="A613" s="226" t="s">
        <v>1234</v>
      </c>
      <c r="B613" s="229">
        <v>46051</v>
      </c>
      <c r="C613" s="226" t="s">
        <v>81</v>
      </c>
      <c r="D613" s="226" t="s">
        <v>95</v>
      </c>
      <c r="E613" s="226" t="s">
        <v>42</v>
      </c>
      <c r="F613" s="226" t="s">
        <v>89</v>
      </c>
      <c r="G613" s="226" t="s">
        <v>84</v>
      </c>
      <c r="H613" s="230">
        <v>1</v>
      </c>
      <c r="I613" s="231">
        <v>1750</v>
      </c>
      <c r="J613" s="229">
        <v>46049</v>
      </c>
      <c r="K613" s="226" t="s">
        <v>93</v>
      </c>
      <c r="L613" s="226" t="s">
        <v>94</v>
      </c>
      <c r="M613" s="232">
        <v>0.43</v>
      </c>
      <c r="N613" s="230"/>
      <c r="O613" s="230"/>
      <c r="P613" s="233">
        <v>-10.039999999999999</v>
      </c>
    </row>
    <row r="614" spans="1:16" ht="19.5" customHeight="1">
      <c r="A614" s="226" t="s">
        <v>1235</v>
      </c>
      <c r="B614" s="229">
        <v>46051</v>
      </c>
      <c r="C614" s="226" t="s">
        <v>92</v>
      </c>
      <c r="D614" s="226" t="s">
        <v>24</v>
      </c>
      <c r="E614" s="226" t="s">
        <v>53</v>
      </c>
      <c r="F614" s="226" t="s">
        <v>120</v>
      </c>
      <c r="G614" s="226" t="s">
        <v>84</v>
      </c>
      <c r="H614" s="230">
        <v>1</v>
      </c>
      <c r="I614" s="231">
        <v>1720</v>
      </c>
      <c r="J614" s="229">
        <v>46049</v>
      </c>
      <c r="K614" s="226" t="s">
        <v>93</v>
      </c>
      <c r="L614" s="226" t="s">
        <v>94</v>
      </c>
      <c r="M614" s="232">
        <v>0.43</v>
      </c>
      <c r="N614" s="230"/>
      <c r="O614" s="230">
        <v>45</v>
      </c>
      <c r="P614" s="233">
        <v>-149.72</v>
      </c>
    </row>
    <row r="615" spans="1:16" ht="19.5" customHeight="1">
      <c r="A615" s="226" t="s">
        <v>1235</v>
      </c>
      <c r="B615" s="229">
        <v>46051</v>
      </c>
      <c r="C615" s="226" t="s">
        <v>100</v>
      </c>
      <c r="D615" s="226" t="s">
        <v>101</v>
      </c>
      <c r="E615" s="226" t="s">
        <v>53</v>
      </c>
      <c r="F615" s="226" t="s">
        <v>120</v>
      </c>
      <c r="G615" s="226" t="s">
        <v>84</v>
      </c>
      <c r="H615" s="230">
        <v>1</v>
      </c>
      <c r="I615" s="231">
        <v>1720</v>
      </c>
      <c r="J615" s="229">
        <v>46049</v>
      </c>
      <c r="K615" s="226" t="s">
        <v>93</v>
      </c>
      <c r="L615" s="226" t="s">
        <v>94</v>
      </c>
      <c r="M615" s="232">
        <v>0</v>
      </c>
      <c r="N615" s="230"/>
      <c r="O615" s="230"/>
      <c r="P615" s="233">
        <v>599.04999999999995</v>
      </c>
    </row>
    <row r="616" spans="1:16" ht="19.5" customHeight="1">
      <c r="A616" s="226" t="s">
        <v>1235</v>
      </c>
      <c r="B616" s="229">
        <v>46051</v>
      </c>
      <c r="C616" s="226" t="s">
        <v>100</v>
      </c>
      <c r="D616" s="226" t="s">
        <v>102</v>
      </c>
      <c r="E616" s="226" t="s">
        <v>53</v>
      </c>
      <c r="F616" s="226" t="s">
        <v>120</v>
      </c>
      <c r="G616" s="226" t="s">
        <v>84</v>
      </c>
      <c r="H616" s="230">
        <v>1</v>
      </c>
      <c r="I616" s="231">
        <v>1720</v>
      </c>
      <c r="J616" s="229">
        <v>46049</v>
      </c>
      <c r="K616" s="226" t="s">
        <v>93</v>
      </c>
      <c r="L616" s="226" t="s">
        <v>94</v>
      </c>
      <c r="M616" s="232">
        <v>0</v>
      </c>
      <c r="N616" s="230"/>
      <c r="O616" s="230"/>
      <c r="P616" s="233">
        <v>5.99</v>
      </c>
    </row>
    <row r="617" spans="1:16" ht="19.5" customHeight="1">
      <c r="A617" s="226" t="s">
        <v>1235</v>
      </c>
      <c r="B617" s="229">
        <v>46051</v>
      </c>
      <c r="C617" s="226" t="s">
        <v>100</v>
      </c>
      <c r="D617" s="226" t="s">
        <v>103</v>
      </c>
      <c r="E617" s="226" t="s">
        <v>53</v>
      </c>
      <c r="F617" s="226" t="s">
        <v>120</v>
      </c>
      <c r="G617" s="226" t="s">
        <v>84</v>
      </c>
      <c r="H617" s="230">
        <v>1</v>
      </c>
      <c r="I617" s="231">
        <v>1720</v>
      </c>
      <c r="J617" s="229">
        <v>46049</v>
      </c>
      <c r="K617" s="226" t="s">
        <v>93</v>
      </c>
      <c r="L617" s="226" t="s">
        <v>94</v>
      </c>
      <c r="M617" s="232">
        <v>0</v>
      </c>
      <c r="N617" s="230"/>
      <c r="O617" s="230"/>
      <c r="P617" s="233">
        <v>1114.96</v>
      </c>
    </row>
    <row r="618" spans="1:16" ht="19.5" customHeight="1">
      <c r="A618" s="226" t="s">
        <v>1235</v>
      </c>
      <c r="B618" s="229">
        <v>46051</v>
      </c>
      <c r="C618" s="226" t="s">
        <v>104</v>
      </c>
      <c r="D618" s="226" t="s">
        <v>105</v>
      </c>
      <c r="E618" s="226" t="s">
        <v>53</v>
      </c>
      <c r="F618" s="226" t="s">
        <v>120</v>
      </c>
      <c r="G618" s="226" t="s">
        <v>84</v>
      </c>
      <c r="H618" s="230">
        <v>1</v>
      </c>
      <c r="I618" s="231">
        <v>1720</v>
      </c>
      <c r="J618" s="229">
        <v>46049</v>
      </c>
      <c r="K618" s="226" t="s">
        <v>93</v>
      </c>
      <c r="L618" s="226" t="s">
        <v>94</v>
      </c>
      <c r="M618" s="232">
        <v>0.43</v>
      </c>
      <c r="N618" s="230"/>
      <c r="O618" s="230"/>
      <c r="P618" s="233">
        <v>-739.6</v>
      </c>
    </row>
    <row r="619" spans="1:16" ht="19.5" customHeight="1">
      <c r="A619" s="226" t="s">
        <v>1235</v>
      </c>
      <c r="B619" s="229">
        <v>46051</v>
      </c>
      <c r="C619" s="226" t="s">
        <v>81</v>
      </c>
      <c r="D619" s="226" t="s">
        <v>95</v>
      </c>
      <c r="E619" s="226" t="s">
        <v>53</v>
      </c>
      <c r="F619" s="226" t="s">
        <v>120</v>
      </c>
      <c r="G619" s="226" t="s">
        <v>84</v>
      </c>
      <c r="H619" s="230">
        <v>1</v>
      </c>
      <c r="I619" s="231">
        <v>1720</v>
      </c>
      <c r="J619" s="229">
        <v>46049</v>
      </c>
      <c r="K619" s="226" t="s">
        <v>93</v>
      </c>
      <c r="L619" s="226" t="s">
        <v>94</v>
      </c>
      <c r="M619" s="232">
        <v>0.43</v>
      </c>
      <c r="N619" s="230"/>
      <c r="O619" s="230"/>
      <c r="P619" s="233">
        <v>-9.0500000000000007</v>
      </c>
    </row>
    <row r="620" spans="1:16" ht="19.5" customHeight="1">
      <c r="A620" s="226" t="s">
        <v>1236</v>
      </c>
      <c r="B620" s="229">
        <v>46051</v>
      </c>
      <c r="C620" s="226" t="s">
        <v>92</v>
      </c>
      <c r="D620" s="226" t="s">
        <v>24</v>
      </c>
      <c r="E620" s="226" t="s">
        <v>53</v>
      </c>
      <c r="F620" s="226" t="s">
        <v>120</v>
      </c>
      <c r="G620" s="226" t="s">
        <v>84</v>
      </c>
      <c r="H620" s="230">
        <v>1</v>
      </c>
      <c r="I620" s="231">
        <v>0</v>
      </c>
      <c r="J620" s="229">
        <v>46046</v>
      </c>
      <c r="K620" s="226" t="s">
        <v>93</v>
      </c>
      <c r="L620" s="226" t="s">
        <v>94</v>
      </c>
      <c r="M620" s="232">
        <v>0</v>
      </c>
      <c r="N620" s="230"/>
      <c r="O620" s="230">
        <v>40</v>
      </c>
      <c r="P620" s="233">
        <v>-56</v>
      </c>
    </row>
    <row r="621" spans="1:16" ht="19.5" customHeight="1">
      <c r="A621" s="226" t="s">
        <v>1237</v>
      </c>
      <c r="B621" s="229">
        <v>46051</v>
      </c>
      <c r="C621" s="226" t="s">
        <v>92</v>
      </c>
      <c r="D621" s="226" t="s">
        <v>24</v>
      </c>
      <c r="E621" s="226" t="s">
        <v>42</v>
      </c>
      <c r="F621" s="226" t="s">
        <v>89</v>
      </c>
      <c r="G621" s="226" t="s">
        <v>84</v>
      </c>
      <c r="H621" s="230">
        <v>1</v>
      </c>
      <c r="I621" s="231">
        <v>0</v>
      </c>
      <c r="J621" s="229">
        <v>46048</v>
      </c>
      <c r="K621" s="226" t="s">
        <v>93</v>
      </c>
      <c r="L621" s="226" t="s">
        <v>94</v>
      </c>
      <c r="M621" s="232">
        <v>0</v>
      </c>
      <c r="N621" s="230"/>
      <c r="O621" s="230">
        <v>44</v>
      </c>
      <c r="P621" s="233">
        <v>-46.77</v>
      </c>
    </row>
    <row r="622" spans="1:16" ht="19.5" customHeight="1">
      <c r="A622" s="226" t="s">
        <v>1237</v>
      </c>
      <c r="B622" s="229">
        <v>46051</v>
      </c>
      <c r="C622" s="226" t="s">
        <v>81</v>
      </c>
      <c r="D622" s="226" t="s">
        <v>95</v>
      </c>
      <c r="E622" s="226" t="s">
        <v>42</v>
      </c>
      <c r="F622" s="226" t="s">
        <v>89</v>
      </c>
      <c r="G622" s="226" t="s">
        <v>84</v>
      </c>
      <c r="H622" s="230">
        <v>1</v>
      </c>
      <c r="I622" s="231">
        <v>0</v>
      </c>
      <c r="J622" s="229">
        <v>46048</v>
      </c>
      <c r="K622" s="226" t="s">
        <v>93</v>
      </c>
      <c r="L622" s="226" t="s">
        <v>94</v>
      </c>
      <c r="M622" s="232">
        <v>0</v>
      </c>
      <c r="N622" s="230"/>
      <c r="O622" s="230"/>
      <c r="P622" s="233">
        <v>-7.85</v>
      </c>
    </row>
    <row r="623" spans="1:16" ht="19.5" customHeight="1">
      <c r="A623" s="226" t="s">
        <v>1237</v>
      </c>
      <c r="B623" s="229">
        <v>46051</v>
      </c>
      <c r="C623" s="226" t="s">
        <v>92</v>
      </c>
      <c r="D623" s="226" t="s">
        <v>96</v>
      </c>
      <c r="E623" s="226" t="s">
        <v>42</v>
      </c>
      <c r="F623" s="226" t="s">
        <v>89</v>
      </c>
      <c r="G623" s="226" t="s">
        <v>84</v>
      </c>
      <c r="H623" s="230">
        <v>1</v>
      </c>
      <c r="I623" s="231">
        <v>0</v>
      </c>
      <c r="J623" s="229">
        <v>46048</v>
      </c>
      <c r="K623" s="226" t="s">
        <v>93</v>
      </c>
      <c r="L623" s="226" t="s">
        <v>94</v>
      </c>
      <c r="M623" s="232">
        <v>0</v>
      </c>
      <c r="N623" s="230"/>
      <c r="O623" s="230"/>
      <c r="P623" s="233">
        <v>0</v>
      </c>
    </row>
    <row r="624" spans="1:16" ht="19.5" customHeight="1">
      <c r="A624" s="226" t="s">
        <v>1237</v>
      </c>
      <c r="B624" s="229">
        <v>46051</v>
      </c>
      <c r="C624" s="226" t="s">
        <v>92</v>
      </c>
      <c r="D624" s="226" t="s">
        <v>97</v>
      </c>
      <c r="E624" s="226" t="s">
        <v>42</v>
      </c>
      <c r="F624" s="226" t="s">
        <v>89</v>
      </c>
      <c r="G624" s="226" t="s">
        <v>84</v>
      </c>
      <c r="H624" s="230">
        <v>1</v>
      </c>
      <c r="I624" s="231">
        <v>0</v>
      </c>
      <c r="J624" s="229">
        <v>46048</v>
      </c>
      <c r="K624" s="226" t="s">
        <v>93</v>
      </c>
      <c r="L624" s="226" t="s">
        <v>94</v>
      </c>
      <c r="M624" s="232">
        <v>0</v>
      </c>
      <c r="N624" s="230"/>
      <c r="O624" s="230"/>
      <c r="P624" s="233">
        <v>-46.77</v>
      </c>
    </row>
    <row r="625" spans="1:16" ht="19.5" customHeight="1">
      <c r="A625" s="226" t="s">
        <v>1237</v>
      </c>
      <c r="B625" s="229">
        <v>46051</v>
      </c>
      <c r="C625" s="226" t="s">
        <v>81</v>
      </c>
      <c r="D625" s="226" t="s">
        <v>98</v>
      </c>
      <c r="E625" s="226" t="s">
        <v>42</v>
      </c>
      <c r="F625" s="226" t="s">
        <v>89</v>
      </c>
      <c r="G625" s="226" t="s">
        <v>84</v>
      </c>
      <c r="H625" s="230">
        <v>1</v>
      </c>
      <c r="I625" s="231">
        <v>0</v>
      </c>
      <c r="J625" s="229">
        <v>46048</v>
      </c>
      <c r="K625" s="226" t="s">
        <v>93</v>
      </c>
      <c r="L625" s="226" t="s">
        <v>94</v>
      </c>
      <c r="M625" s="232">
        <v>0</v>
      </c>
      <c r="N625" s="230"/>
      <c r="O625" s="230"/>
      <c r="P625" s="233">
        <v>-15</v>
      </c>
    </row>
    <row r="626" spans="1:16" ht="19.5" customHeight="1">
      <c r="A626" s="226" t="s">
        <v>1234</v>
      </c>
      <c r="B626" s="229">
        <v>46051</v>
      </c>
      <c r="C626" s="226" t="s">
        <v>81</v>
      </c>
      <c r="D626" s="226" t="s">
        <v>82</v>
      </c>
      <c r="E626" s="226" t="s">
        <v>42</v>
      </c>
      <c r="F626" s="226" t="s">
        <v>89</v>
      </c>
      <c r="G626" s="226" t="s">
        <v>84</v>
      </c>
      <c r="H626" s="230">
        <v>1</v>
      </c>
      <c r="I626" s="231">
        <v>0</v>
      </c>
      <c r="J626" s="229">
        <v>46049</v>
      </c>
      <c r="K626" s="226" t="s">
        <v>85</v>
      </c>
      <c r="L626" s="226" t="s">
        <v>85</v>
      </c>
      <c r="M626" s="232">
        <v>0</v>
      </c>
      <c r="N626" s="230"/>
      <c r="O626" s="230"/>
      <c r="P626" s="233">
        <v>-11.53</v>
      </c>
    </row>
    <row r="627" spans="1:16" ht="19.5" customHeight="1">
      <c r="A627" s="226" t="s">
        <v>1236</v>
      </c>
      <c r="B627" s="229">
        <v>46051</v>
      </c>
      <c r="C627" s="226" t="s">
        <v>92</v>
      </c>
      <c r="D627" s="226" t="s">
        <v>96</v>
      </c>
      <c r="E627" s="226" t="s">
        <v>53</v>
      </c>
      <c r="F627" s="226" t="s">
        <v>120</v>
      </c>
      <c r="G627" s="226" t="s">
        <v>84</v>
      </c>
      <c r="H627" s="230">
        <v>1</v>
      </c>
      <c r="I627" s="231">
        <v>0</v>
      </c>
      <c r="J627" s="229">
        <v>46046</v>
      </c>
      <c r="K627" s="226" t="s">
        <v>93</v>
      </c>
      <c r="L627" s="226" t="s">
        <v>94</v>
      </c>
      <c r="M627" s="232">
        <v>0</v>
      </c>
      <c r="N627" s="230"/>
      <c r="O627" s="230"/>
      <c r="P627" s="233">
        <v>0</v>
      </c>
    </row>
    <row r="628" spans="1:16" ht="19.5" customHeight="1">
      <c r="A628" s="226" t="s">
        <v>1236</v>
      </c>
      <c r="B628" s="229">
        <v>46051</v>
      </c>
      <c r="C628" s="226" t="s">
        <v>92</v>
      </c>
      <c r="D628" s="226" t="s">
        <v>97</v>
      </c>
      <c r="E628" s="226" t="s">
        <v>53</v>
      </c>
      <c r="F628" s="226" t="s">
        <v>120</v>
      </c>
      <c r="G628" s="226" t="s">
        <v>84</v>
      </c>
      <c r="H628" s="230">
        <v>1</v>
      </c>
      <c r="I628" s="231">
        <v>0</v>
      </c>
      <c r="J628" s="229">
        <v>46046</v>
      </c>
      <c r="K628" s="226" t="s">
        <v>93</v>
      </c>
      <c r="L628" s="226" t="s">
        <v>94</v>
      </c>
      <c r="M628" s="232">
        <v>0</v>
      </c>
      <c r="N628" s="230"/>
      <c r="O628" s="230"/>
      <c r="P628" s="233">
        <v>-56</v>
      </c>
    </row>
    <row r="629" spans="1:16" ht="19.5" customHeight="1">
      <c r="A629" s="226" t="s">
        <v>1235</v>
      </c>
      <c r="B629" s="229">
        <v>46051</v>
      </c>
      <c r="C629" s="226" t="s">
        <v>81</v>
      </c>
      <c r="D629" s="226" t="s">
        <v>82</v>
      </c>
      <c r="E629" s="226" t="s">
        <v>53</v>
      </c>
      <c r="F629" s="226" t="s">
        <v>120</v>
      </c>
      <c r="G629" s="226" t="s">
        <v>84</v>
      </c>
      <c r="H629" s="230">
        <v>1</v>
      </c>
      <c r="I629" s="231">
        <v>0</v>
      </c>
      <c r="J629" s="229">
        <v>46049</v>
      </c>
      <c r="K629" s="226" t="s">
        <v>85</v>
      </c>
      <c r="L629" s="226" t="s">
        <v>85</v>
      </c>
      <c r="M629" s="232">
        <v>0</v>
      </c>
      <c r="N629" s="230"/>
      <c r="O629" s="230"/>
      <c r="P629" s="233">
        <v>-11.38</v>
      </c>
    </row>
    <row r="630" spans="1:16" ht="19.5" customHeight="1">
      <c r="A630" s="226" t="s">
        <v>1238</v>
      </c>
      <c r="B630" s="229">
        <v>46051</v>
      </c>
      <c r="C630" s="226" t="s">
        <v>81</v>
      </c>
      <c r="D630" s="226" t="s">
        <v>82</v>
      </c>
      <c r="E630" s="226" t="s">
        <v>42</v>
      </c>
      <c r="F630" s="226" t="s">
        <v>89</v>
      </c>
      <c r="G630" s="226" t="s">
        <v>84</v>
      </c>
      <c r="H630" s="230">
        <v>1</v>
      </c>
      <c r="I630" s="231">
        <v>0</v>
      </c>
      <c r="J630" s="229">
        <v>46051</v>
      </c>
      <c r="K630" s="226" t="s">
        <v>85</v>
      </c>
      <c r="L630" s="226" t="s">
        <v>85</v>
      </c>
      <c r="M630" s="232">
        <v>0</v>
      </c>
      <c r="N630" s="230"/>
      <c r="O630" s="230"/>
      <c r="P630" s="233">
        <v>-11.58</v>
      </c>
    </row>
    <row r="631" spans="1:16" ht="19.5" customHeight="1">
      <c r="A631" s="226" t="s">
        <v>1239</v>
      </c>
      <c r="B631" s="229">
        <v>46051</v>
      </c>
      <c r="C631" s="226" t="s">
        <v>92</v>
      </c>
      <c r="D631" s="226" t="s">
        <v>24</v>
      </c>
      <c r="E631" s="226" t="s">
        <v>53</v>
      </c>
      <c r="F631" s="226" t="s">
        <v>120</v>
      </c>
      <c r="G631" s="226" t="s">
        <v>84</v>
      </c>
      <c r="H631" s="230">
        <v>1</v>
      </c>
      <c r="I631" s="231">
        <v>0</v>
      </c>
      <c r="J631" s="229">
        <v>46031</v>
      </c>
      <c r="K631" s="226" t="s">
        <v>93</v>
      </c>
      <c r="L631" s="226" t="s">
        <v>94</v>
      </c>
      <c r="M631" s="232">
        <v>0</v>
      </c>
      <c r="N631" s="230"/>
      <c r="O631" s="230">
        <v>42</v>
      </c>
      <c r="P631" s="233">
        <v>-56.94</v>
      </c>
    </row>
    <row r="632" spans="1:16" ht="19.5" customHeight="1">
      <c r="A632" s="226" t="s">
        <v>1239</v>
      </c>
      <c r="B632" s="229">
        <v>46051</v>
      </c>
      <c r="C632" s="226" t="s">
        <v>81</v>
      </c>
      <c r="D632" s="226" t="s">
        <v>95</v>
      </c>
      <c r="E632" s="226" t="s">
        <v>53</v>
      </c>
      <c r="F632" s="226" t="s">
        <v>120</v>
      </c>
      <c r="G632" s="226" t="s">
        <v>84</v>
      </c>
      <c r="H632" s="230">
        <v>1</v>
      </c>
      <c r="I632" s="231">
        <v>0</v>
      </c>
      <c r="J632" s="229">
        <v>46031</v>
      </c>
      <c r="K632" s="226" t="s">
        <v>93</v>
      </c>
      <c r="L632" s="226" t="s">
        <v>94</v>
      </c>
      <c r="M632" s="232">
        <v>0</v>
      </c>
      <c r="N632" s="230"/>
      <c r="O632" s="230"/>
      <c r="P632" s="233">
        <v>-11.02</v>
      </c>
    </row>
    <row r="633" spans="1:16" ht="19.5" customHeight="1">
      <c r="A633" s="226" t="s">
        <v>1239</v>
      </c>
      <c r="B633" s="229">
        <v>46051</v>
      </c>
      <c r="C633" s="226" t="s">
        <v>92</v>
      </c>
      <c r="D633" s="226" t="s">
        <v>96</v>
      </c>
      <c r="E633" s="226" t="s">
        <v>53</v>
      </c>
      <c r="F633" s="226" t="s">
        <v>120</v>
      </c>
      <c r="G633" s="226" t="s">
        <v>84</v>
      </c>
      <c r="H633" s="230">
        <v>1</v>
      </c>
      <c r="I633" s="231">
        <v>0</v>
      </c>
      <c r="J633" s="229">
        <v>46031</v>
      </c>
      <c r="K633" s="226" t="s">
        <v>93</v>
      </c>
      <c r="L633" s="226" t="s">
        <v>94</v>
      </c>
      <c r="M633" s="232">
        <v>0</v>
      </c>
      <c r="N633" s="230"/>
      <c r="O633" s="230"/>
      <c r="P633" s="233">
        <v>0</v>
      </c>
    </row>
    <row r="634" spans="1:16" ht="19.5" customHeight="1">
      <c r="A634" s="226" t="s">
        <v>1239</v>
      </c>
      <c r="B634" s="229">
        <v>46051</v>
      </c>
      <c r="C634" s="226" t="s">
        <v>92</v>
      </c>
      <c r="D634" s="226" t="s">
        <v>97</v>
      </c>
      <c r="E634" s="226" t="s">
        <v>53</v>
      </c>
      <c r="F634" s="226" t="s">
        <v>120</v>
      </c>
      <c r="G634" s="226" t="s">
        <v>84</v>
      </c>
      <c r="H634" s="230">
        <v>1</v>
      </c>
      <c r="I634" s="231">
        <v>0</v>
      </c>
      <c r="J634" s="229">
        <v>46031</v>
      </c>
      <c r="K634" s="226" t="s">
        <v>93</v>
      </c>
      <c r="L634" s="226" t="s">
        <v>94</v>
      </c>
      <c r="M634" s="232">
        <v>0</v>
      </c>
      <c r="N634" s="230"/>
      <c r="O634" s="230"/>
      <c r="P634" s="233">
        <v>-56.94</v>
      </c>
    </row>
    <row r="635" spans="1:16" ht="19.5" customHeight="1">
      <c r="A635" s="226" t="s">
        <v>1240</v>
      </c>
      <c r="B635" s="229">
        <v>46051</v>
      </c>
      <c r="C635" s="226" t="s">
        <v>92</v>
      </c>
      <c r="D635" s="226" t="s">
        <v>24</v>
      </c>
      <c r="E635" s="226" t="s">
        <v>53</v>
      </c>
      <c r="F635" s="226" t="s">
        <v>120</v>
      </c>
      <c r="G635" s="226" t="s">
        <v>84</v>
      </c>
      <c r="H635" s="230">
        <v>1</v>
      </c>
      <c r="I635" s="231">
        <v>1812</v>
      </c>
      <c r="J635" s="229">
        <v>46048</v>
      </c>
      <c r="K635" s="226" t="s">
        <v>93</v>
      </c>
      <c r="L635" s="226" t="s">
        <v>94</v>
      </c>
      <c r="M635" s="232">
        <v>0.43</v>
      </c>
      <c r="N635" s="230"/>
      <c r="O635" s="230">
        <v>44</v>
      </c>
      <c r="P635" s="233">
        <v>-148.36000000000001</v>
      </c>
    </row>
    <row r="636" spans="1:16" ht="19.5" customHeight="1">
      <c r="A636" s="226" t="s">
        <v>1240</v>
      </c>
      <c r="B636" s="229">
        <v>46051</v>
      </c>
      <c r="C636" s="226" t="s">
        <v>100</v>
      </c>
      <c r="D636" s="226" t="s">
        <v>101</v>
      </c>
      <c r="E636" s="226" t="s">
        <v>53</v>
      </c>
      <c r="F636" s="226" t="s">
        <v>120</v>
      </c>
      <c r="G636" s="226" t="s">
        <v>84</v>
      </c>
      <c r="H636" s="230">
        <v>1</v>
      </c>
      <c r="I636" s="231">
        <v>1812</v>
      </c>
      <c r="J636" s="229">
        <v>46048</v>
      </c>
      <c r="K636" s="226" t="s">
        <v>93</v>
      </c>
      <c r="L636" s="226" t="s">
        <v>94</v>
      </c>
      <c r="M636" s="232">
        <v>0</v>
      </c>
      <c r="N636" s="230"/>
      <c r="O636" s="230"/>
      <c r="P636" s="233">
        <v>706.27</v>
      </c>
    </row>
    <row r="637" spans="1:16" ht="19.5" customHeight="1">
      <c r="A637" s="226" t="s">
        <v>1240</v>
      </c>
      <c r="B637" s="229">
        <v>46051</v>
      </c>
      <c r="C637" s="226" t="s">
        <v>100</v>
      </c>
      <c r="D637" s="226" t="s">
        <v>102</v>
      </c>
      <c r="E637" s="226" t="s">
        <v>53</v>
      </c>
      <c r="F637" s="226" t="s">
        <v>120</v>
      </c>
      <c r="G637" s="226" t="s">
        <v>84</v>
      </c>
      <c r="H637" s="230">
        <v>1</v>
      </c>
      <c r="I637" s="231">
        <v>1812</v>
      </c>
      <c r="J637" s="229">
        <v>46048</v>
      </c>
      <c r="K637" s="226" t="s">
        <v>93</v>
      </c>
      <c r="L637" s="226" t="s">
        <v>94</v>
      </c>
      <c r="M637" s="232">
        <v>0</v>
      </c>
      <c r="N637" s="230"/>
      <c r="O637" s="230"/>
      <c r="P637" s="233">
        <v>7.06</v>
      </c>
    </row>
    <row r="638" spans="1:16" ht="19.5" customHeight="1">
      <c r="A638" s="226" t="s">
        <v>1240</v>
      </c>
      <c r="B638" s="229">
        <v>46051</v>
      </c>
      <c r="C638" s="226" t="s">
        <v>100</v>
      </c>
      <c r="D638" s="226" t="s">
        <v>103</v>
      </c>
      <c r="E638" s="226" t="s">
        <v>53</v>
      </c>
      <c r="F638" s="226" t="s">
        <v>120</v>
      </c>
      <c r="G638" s="226" t="s">
        <v>84</v>
      </c>
      <c r="H638" s="230">
        <v>1</v>
      </c>
      <c r="I638" s="231">
        <v>1812</v>
      </c>
      <c r="J638" s="229">
        <v>46048</v>
      </c>
      <c r="K638" s="226" t="s">
        <v>93</v>
      </c>
      <c r="L638" s="226" t="s">
        <v>94</v>
      </c>
      <c r="M638" s="232">
        <v>0</v>
      </c>
      <c r="N638" s="230"/>
      <c r="O638" s="230"/>
      <c r="P638" s="233">
        <v>1098.67</v>
      </c>
    </row>
    <row r="639" spans="1:16" ht="19.5" customHeight="1">
      <c r="A639" s="226" t="s">
        <v>1240</v>
      </c>
      <c r="B639" s="229">
        <v>46051</v>
      </c>
      <c r="C639" s="226" t="s">
        <v>104</v>
      </c>
      <c r="D639" s="226" t="s">
        <v>105</v>
      </c>
      <c r="E639" s="226" t="s">
        <v>53</v>
      </c>
      <c r="F639" s="226" t="s">
        <v>120</v>
      </c>
      <c r="G639" s="226" t="s">
        <v>84</v>
      </c>
      <c r="H639" s="230">
        <v>1</v>
      </c>
      <c r="I639" s="231">
        <v>1812</v>
      </c>
      <c r="J639" s="229">
        <v>46048</v>
      </c>
      <c r="K639" s="226" t="s">
        <v>93</v>
      </c>
      <c r="L639" s="226" t="s">
        <v>94</v>
      </c>
      <c r="M639" s="232">
        <v>0.43</v>
      </c>
      <c r="N639" s="230"/>
      <c r="O639" s="230"/>
      <c r="P639" s="233">
        <v>-779.16</v>
      </c>
    </row>
    <row r="640" spans="1:16" ht="19.5" customHeight="1">
      <c r="A640" s="226" t="s">
        <v>1240</v>
      </c>
      <c r="B640" s="229">
        <v>46051</v>
      </c>
      <c r="C640" s="226" t="s">
        <v>81</v>
      </c>
      <c r="D640" s="226" t="s">
        <v>95</v>
      </c>
      <c r="E640" s="226" t="s">
        <v>53</v>
      </c>
      <c r="F640" s="226" t="s">
        <v>120</v>
      </c>
      <c r="G640" s="226" t="s">
        <v>84</v>
      </c>
      <c r="H640" s="230">
        <v>1</v>
      </c>
      <c r="I640" s="231">
        <v>1812</v>
      </c>
      <c r="J640" s="229">
        <v>46048</v>
      </c>
      <c r="K640" s="226" t="s">
        <v>93</v>
      </c>
      <c r="L640" s="226" t="s">
        <v>94</v>
      </c>
      <c r="M640" s="232">
        <v>0.43</v>
      </c>
      <c r="N640" s="230"/>
      <c r="O640" s="230"/>
      <c r="P640" s="233">
        <v>-8.49</v>
      </c>
    </row>
    <row r="641" spans="1:16" ht="19.5" customHeight="1">
      <c r="A641" s="226" t="s">
        <v>1241</v>
      </c>
      <c r="B641" s="229">
        <v>46051</v>
      </c>
      <c r="C641" s="226" t="s">
        <v>92</v>
      </c>
      <c r="D641" s="226" t="s">
        <v>24</v>
      </c>
      <c r="E641" s="226" t="s">
        <v>39</v>
      </c>
      <c r="F641" s="226" t="s">
        <v>117</v>
      </c>
      <c r="G641" s="226" t="s">
        <v>84</v>
      </c>
      <c r="H641" s="230">
        <v>1</v>
      </c>
      <c r="I641" s="231">
        <v>1750</v>
      </c>
      <c r="J641" s="229">
        <v>46042</v>
      </c>
      <c r="K641" s="226" t="s">
        <v>93</v>
      </c>
      <c r="L641" s="226" t="s">
        <v>94</v>
      </c>
      <c r="M641" s="232">
        <v>0.43</v>
      </c>
      <c r="N641" s="230"/>
      <c r="O641" s="230">
        <v>43</v>
      </c>
      <c r="P641" s="233">
        <v>-127.33</v>
      </c>
    </row>
    <row r="642" spans="1:16" ht="19.5" customHeight="1">
      <c r="A642" s="226" t="s">
        <v>1241</v>
      </c>
      <c r="B642" s="229">
        <v>46051</v>
      </c>
      <c r="C642" s="226" t="s">
        <v>100</v>
      </c>
      <c r="D642" s="226" t="s">
        <v>101</v>
      </c>
      <c r="E642" s="226" t="s">
        <v>39</v>
      </c>
      <c r="F642" s="226" t="s">
        <v>117</v>
      </c>
      <c r="G642" s="226" t="s">
        <v>84</v>
      </c>
      <c r="H642" s="230">
        <v>1</v>
      </c>
      <c r="I642" s="231">
        <v>1750</v>
      </c>
      <c r="J642" s="229">
        <v>46042</v>
      </c>
      <c r="K642" s="226" t="s">
        <v>93</v>
      </c>
      <c r="L642" s="226" t="s">
        <v>94</v>
      </c>
      <c r="M642" s="232">
        <v>0</v>
      </c>
      <c r="N642" s="230"/>
      <c r="O642" s="230"/>
      <c r="P642" s="233">
        <v>609.52</v>
      </c>
    </row>
    <row r="643" spans="1:16" ht="19.5" customHeight="1">
      <c r="A643" s="226" t="s">
        <v>1241</v>
      </c>
      <c r="B643" s="229">
        <v>46051</v>
      </c>
      <c r="C643" s="226" t="s">
        <v>100</v>
      </c>
      <c r="D643" s="226" t="s">
        <v>102</v>
      </c>
      <c r="E643" s="226" t="s">
        <v>39</v>
      </c>
      <c r="F643" s="226" t="s">
        <v>117</v>
      </c>
      <c r="G643" s="226" t="s">
        <v>84</v>
      </c>
      <c r="H643" s="230">
        <v>1</v>
      </c>
      <c r="I643" s="231">
        <v>1750</v>
      </c>
      <c r="J643" s="229">
        <v>46042</v>
      </c>
      <c r="K643" s="226" t="s">
        <v>93</v>
      </c>
      <c r="L643" s="226" t="s">
        <v>94</v>
      </c>
      <c r="M643" s="232">
        <v>0</v>
      </c>
      <c r="N643" s="230"/>
      <c r="O643" s="230"/>
      <c r="P643" s="233">
        <v>6.1</v>
      </c>
    </row>
    <row r="644" spans="1:16" ht="19.5" customHeight="1">
      <c r="A644" s="226" t="s">
        <v>1241</v>
      </c>
      <c r="B644" s="229">
        <v>46051</v>
      </c>
      <c r="C644" s="226" t="s">
        <v>100</v>
      </c>
      <c r="D644" s="226" t="s">
        <v>103</v>
      </c>
      <c r="E644" s="226" t="s">
        <v>39</v>
      </c>
      <c r="F644" s="226" t="s">
        <v>117</v>
      </c>
      <c r="G644" s="226" t="s">
        <v>84</v>
      </c>
      <c r="H644" s="230">
        <v>1</v>
      </c>
      <c r="I644" s="231">
        <v>1750</v>
      </c>
      <c r="J644" s="229">
        <v>46042</v>
      </c>
      <c r="K644" s="226" t="s">
        <v>93</v>
      </c>
      <c r="L644" s="226" t="s">
        <v>94</v>
      </c>
      <c r="M644" s="232">
        <v>0</v>
      </c>
      <c r="N644" s="230"/>
      <c r="O644" s="230"/>
      <c r="P644" s="233">
        <v>1134.3800000000001</v>
      </c>
    </row>
    <row r="645" spans="1:16" ht="19.5" customHeight="1">
      <c r="A645" s="226" t="s">
        <v>1241</v>
      </c>
      <c r="B645" s="229">
        <v>46051</v>
      </c>
      <c r="C645" s="226" t="s">
        <v>104</v>
      </c>
      <c r="D645" s="226" t="s">
        <v>105</v>
      </c>
      <c r="E645" s="226" t="s">
        <v>39</v>
      </c>
      <c r="F645" s="226" t="s">
        <v>117</v>
      </c>
      <c r="G645" s="226" t="s">
        <v>84</v>
      </c>
      <c r="H645" s="230">
        <v>1</v>
      </c>
      <c r="I645" s="231">
        <v>1750</v>
      </c>
      <c r="J645" s="229">
        <v>46042</v>
      </c>
      <c r="K645" s="226" t="s">
        <v>93</v>
      </c>
      <c r="L645" s="226" t="s">
        <v>94</v>
      </c>
      <c r="M645" s="232">
        <v>0.43</v>
      </c>
      <c r="N645" s="230"/>
      <c r="O645" s="230"/>
      <c r="P645" s="233">
        <v>-752.5</v>
      </c>
    </row>
    <row r="646" spans="1:16" ht="19.5" customHeight="1">
      <c r="A646" s="226" t="s">
        <v>1241</v>
      </c>
      <c r="B646" s="229">
        <v>46051</v>
      </c>
      <c r="C646" s="226" t="s">
        <v>81</v>
      </c>
      <c r="D646" s="226" t="s">
        <v>95</v>
      </c>
      <c r="E646" s="226" t="s">
        <v>39</v>
      </c>
      <c r="F646" s="226" t="s">
        <v>117</v>
      </c>
      <c r="G646" s="226" t="s">
        <v>84</v>
      </c>
      <c r="H646" s="230">
        <v>1</v>
      </c>
      <c r="I646" s="231">
        <v>1750</v>
      </c>
      <c r="J646" s="229">
        <v>46042</v>
      </c>
      <c r="K646" s="226" t="s">
        <v>93</v>
      </c>
      <c r="L646" s="226" t="s">
        <v>94</v>
      </c>
      <c r="M646" s="232">
        <v>0.43</v>
      </c>
      <c r="N646" s="230"/>
      <c r="O646" s="230"/>
      <c r="P646" s="233">
        <v>-9.5</v>
      </c>
    </row>
    <row r="647" spans="1:16" ht="19.5" customHeight="1">
      <c r="A647" s="226" t="s">
        <v>1242</v>
      </c>
      <c r="B647" s="229">
        <v>46051</v>
      </c>
      <c r="C647" s="226" t="s">
        <v>92</v>
      </c>
      <c r="D647" s="226" t="s">
        <v>24</v>
      </c>
      <c r="E647" s="226" t="s">
        <v>42</v>
      </c>
      <c r="F647" s="226" t="s">
        <v>89</v>
      </c>
      <c r="G647" s="226" t="s">
        <v>84</v>
      </c>
      <c r="H647" s="230">
        <v>1</v>
      </c>
      <c r="I647" s="231">
        <v>1750</v>
      </c>
      <c r="J647" s="229">
        <v>46048</v>
      </c>
      <c r="K647" s="226" t="s">
        <v>93</v>
      </c>
      <c r="L647" s="226" t="s">
        <v>94</v>
      </c>
      <c r="M647" s="232">
        <v>0.43</v>
      </c>
      <c r="N647" s="230"/>
      <c r="O647" s="230">
        <v>44</v>
      </c>
      <c r="P647" s="233">
        <v>-131.37</v>
      </c>
    </row>
    <row r="648" spans="1:16" ht="19.5" customHeight="1">
      <c r="A648" s="226" t="s">
        <v>1242</v>
      </c>
      <c r="B648" s="229">
        <v>46051</v>
      </c>
      <c r="C648" s="226" t="s">
        <v>100</v>
      </c>
      <c r="D648" s="226" t="s">
        <v>101</v>
      </c>
      <c r="E648" s="226" t="s">
        <v>42</v>
      </c>
      <c r="F648" s="226" t="s">
        <v>89</v>
      </c>
      <c r="G648" s="226" t="s">
        <v>84</v>
      </c>
      <c r="H648" s="230">
        <v>1</v>
      </c>
      <c r="I648" s="231">
        <v>1750</v>
      </c>
      <c r="J648" s="229">
        <v>46048</v>
      </c>
      <c r="K648" s="226" t="s">
        <v>93</v>
      </c>
      <c r="L648" s="226" t="s">
        <v>94</v>
      </c>
      <c r="M648" s="232">
        <v>0</v>
      </c>
      <c r="N648" s="230"/>
      <c r="O648" s="230"/>
      <c r="P648" s="233">
        <v>666.67</v>
      </c>
    </row>
    <row r="649" spans="1:16" ht="19.5" customHeight="1">
      <c r="A649" s="226" t="s">
        <v>1242</v>
      </c>
      <c r="B649" s="229">
        <v>46051</v>
      </c>
      <c r="C649" s="226" t="s">
        <v>100</v>
      </c>
      <c r="D649" s="226" t="s">
        <v>102</v>
      </c>
      <c r="E649" s="226" t="s">
        <v>42</v>
      </c>
      <c r="F649" s="226" t="s">
        <v>89</v>
      </c>
      <c r="G649" s="226" t="s">
        <v>84</v>
      </c>
      <c r="H649" s="230">
        <v>1</v>
      </c>
      <c r="I649" s="231">
        <v>1750</v>
      </c>
      <c r="J649" s="229">
        <v>46048</v>
      </c>
      <c r="K649" s="226" t="s">
        <v>93</v>
      </c>
      <c r="L649" s="226" t="s">
        <v>94</v>
      </c>
      <c r="M649" s="232">
        <v>0</v>
      </c>
      <c r="N649" s="230"/>
      <c r="O649" s="230"/>
      <c r="P649" s="233">
        <v>0</v>
      </c>
    </row>
    <row r="650" spans="1:16" ht="19.5" customHeight="1">
      <c r="A650" s="226" t="s">
        <v>1242</v>
      </c>
      <c r="B650" s="229">
        <v>46051</v>
      </c>
      <c r="C650" s="226" t="s">
        <v>100</v>
      </c>
      <c r="D650" s="226" t="s">
        <v>103</v>
      </c>
      <c r="E650" s="226" t="s">
        <v>42</v>
      </c>
      <c r="F650" s="226" t="s">
        <v>89</v>
      </c>
      <c r="G650" s="226" t="s">
        <v>84</v>
      </c>
      <c r="H650" s="230">
        <v>1</v>
      </c>
      <c r="I650" s="231">
        <v>1750</v>
      </c>
      <c r="J650" s="229">
        <v>46048</v>
      </c>
      <c r="K650" s="226" t="s">
        <v>93</v>
      </c>
      <c r="L650" s="226" t="s">
        <v>94</v>
      </c>
      <c r="M650" s="232">
        <v>0</v>
      </c>
      <c r="N650" s="230"/>
      <c r="O650" s="230"/>
      <c r="P650" s="233">
        <v>1083.33</v>
      </c>
    </row>
    <row r="651" spans="1:16" ht="19.5" customHeight="1">
      <c r="A651" s="226" t="s">
        <v>1242</v>
      </c>
      <c r="B651" s="229">
        <v>46051</v>
      </c>
      <c r="C651" s="226" t="s">
        <v>104</v>
      </c>
      <c r="D651" s="226" t="s">
        <v>105</v>
      </c>
      <c r="E651" s="226" t="s">
        <v>42</v>
      </c>
      <c r="F651" s="226" t="s">
        <v>89</v>
      </c>
      <c r="G651" s="226" t="s">
        <v>84</v>
      </c>
      <c r="H651" s="230">
        <v>1</v>
      </c>
      <c r="I651" s="231">
        <v>1750</v>
      </c>
      <c r="J651" s="229">
        <v>46048</v>
      </c>
      <c r="K651" s="226" t="s">
        <v>93</v>
      </c>
      <c r="L651" s="226" t="s">
        <v>94</v>
      </c>
      <c r="M651" s="232">
        <v>0.43</v>
      </c>
      <c r="N651" s="230"/>
      <c r="O651" s="230"/>
      <c r="P651" s="233">
        <v>-752.5</v>
      </c>
    </row>
    <row r="652" spans="1:16" ht="19.5" customHeight="1">
      <c r="A652" s="226" t="s">
        <v>1243</v>
      </c>
      <c r="B652" s="229">
        <v>46051</v>
      </c>
      <c r="C652" s="226" t="s">
        <v>81</v>
      </c>
      <c r="D652" s="226" t="s">
        <v>82</v>
      </c>
      <c r="E652" s="226" t="s">
        <v>52</v>
      </c>
      <c r="F652" s="226" t="s">
        <v>90</v>
      </c>
      <c r="G652" s="226" t="s">
        <v>84</v>
      </c>
      <c r="H652" s="230">
        <v>1</v>
      </c>
      <c r="I652" s="231">
        <v>0</v>
      </c>
      <c r="J652" s="229">
        <v>46051</v>
      </c>
      <c r="K652" s="226" t="s">
        <v>85</v>
      </c>
      <c r="L652" s="226" t="s">
        <v>85</v>
      </c>
      <c r="M652" s="232">
        <v>0</v>
      </c>
      <c r="N652" s="230"/>
      <c r="O652" s="230"/>
      <c r="P652" s="233">
        <v>-11.92</v>
      </c>
    </row>
    <row r="653" spans="1:16" ht="19.5" customHeight="1">
      <c r="A653" s="226" t="s">
        <v>1240</v>
      </c>
      <c r="B653" s="229">
        <v>46051</v>
      </c>
      <c r="C653" s="226" t="s">
        <v>81</v>
      </c>
      <c r="D653" s="226" t="s">
        <v>82</v>
      </c>
      <c r="E653" s="226" t="s">
        <v>53</v>
      </c>
      <c r="F653" s="226" t="s">
        <v>120</v>
      </c>
      <c r="G653" s="226" t="s">
        <v>84</v>
      </c>
      <c r="H653" s="230">
        <v>1</v>
      </c>
      <c r="I653" s="231">
        <v>0</v>
      </c>
      <c r="J653" s="229">
        <v>46048</v>
      </c>
      <c r="K653" s="226" t="s">
        <v>85</v>
      </c>
      <c r="L653" s="226" t="s">
        <v>85</v>
      </c>
      <c r="M653" s="232">
        <v>0</v>
      </c>
      <c r="N653" s="230"/>
      <c r="O653" s="230"/>
      <c r="P653" s="233">
        <v>-13.42</v>
      </c>
    </row>
    <row r="654" spans="1:16" ht="19.5" customHeight="1">
      <c r="A654" s="226" t="s">
        <v>1241</v>
      </c>
      <c r="B654" s="229">
        <v>46051</v>
      </c>
      <c r="C654" s="226" t="s">
        <v>81</v>
      </c>
      <c r="D654" s="226" t="s">
        <v>82</v>
      </c>
      <c r="E654" s="226" t="s">
        <v>39</v>
      </c>
      <c r="F654" s="226" t="s">
        <v>117</v>
      </c>
      <c r="G654" s="226" t="s">
        <v>84</v>
      </c>
      <c r="H654" s="230">
        <v>1</v>
      </c>
      <c r="I654" s="231">
        <v>0</v>
      </c>
      <c r="J654" s="229">
        <v>46042</v>
      </c>
      <c r="K654" s="226" t="s">
        <v>85</v>
      </c>
      <c r="L654" s="226" t="s">
        <v>85</v>
      </c>
      <c r="M654" s="232">
        <v>0</v>
      </c>
      <c r="N654" s="230"/>
      <c r="O654" s="230"/>
      <c r="P654" s="233">
        <v>-11.58</v>
      </c>
    </row>
    <row r="655" spans="1:16" ht="19.5" customHeight="1">
      <c r="A655" s="226" t="s">
        <v>1244</v>
      </c>
      <c r="B655" s="229">
        <v>46051</v>
      </c>
      <c r="C655" s="226" t="s">
        <v>92</v>
      </c>
      <c r="D655" s="226" t="s">
        <v>24</v>
      </c>
      <c r="E655" s="226" t="s">
        <v>52</v>
      </c>
      <c r="F655" s="226" t="s">
        <v>90</v>
      </c>
      <c r="G655" s="226" t="s">
        <v>84</v>
      </c>
      <c r="H655" s="230">
        <v>1</v>
      </c>
      <c r="I655" s="231">
        <v>1800</v>
      </c>
      <c r="J655" s="229">
        <v>46050</v>
      </c>
      <c r="K655" s="226" t="s">
        <v>93</v>
      </c>
      <c r="L655" s="226" t="s">
        <v>94</v>
      </c>
      <c r="M655" s="232">
        <v>0.43</v>
      </c>
      <c r="N655" s="230"/>
      <c r="O655" s="230">
        <v>44</v>
      </c>
      <c r="P655" s="233">
        <v>-147.97999999999999</v>
      </c>
    </row>
    <row r="656" spans="1:16" ht="19.5" customHeight="1">
      <c r="A656" s="226" t="s">
        <v>1244</v>
      </c>
      <c r="B656" s="229">
        <v>46051</v>
      </c>
      <c r="C656" s="226" t="s">
        <v>100</v>
      </c>
      <c r="D656" s="226" t="s">
        <v>101</v>
      </c>
      <c r="E656" s="226" t="s">
        <v>52</v>
      </c>
      <c r="F656" s="226" t="s">
        <v>90</v>
      </c>
      <c r="G656" s="226" t="s">
        <v>84</v>
      </c>
      <c r="H656" s="230">
        <v>1</v>
      </c>
      <c r="I656" s="231">
        <v>1800</v>
      </c>
      <c r="J656" s="229">
        <v>46050</v>
      </c>
      <c r="K656" s="226" t="s">
        <v>93</v>
      </c>
      <c r="L656" s="226" t="s">
        <v>94</v>
      </c>
      <c r="M656" s="232">
        <v>0</v>
      </c>
      <c r="N656" s="230"/>
      <c r="O656" s="230"/>
      <c r="P656" s="233">
        <v>703.81</v>
      </c>
    </row>
    <row r="657" spans="1:16" ht="19.5" customHeight="1">
      <c r="A657" s="226" t="s">
        <v>1244</v>
      </c>
      <c r="B657" s="229">
        <v>46051</v>
      </c>
      <c r="C657" s="226" t="s">
        <v>100</v>
      </c>
      <c r="D657" s="226" t="s">
        <v>102</v>
      </c>
      <c r="E657" s="226" t="s">
        <v>52</v>
      </c>
      <c r="F657" s="226" t="s">
        <v>90</v>
      </c>
      <c r="G657" s="226" t="s">
        <v>84</v>
      </c>
      <c r="H657" s="230">
        <v>1</v>
      </c>
      <c r="I657" s="231">
        <v>1800</v>
      </c>
      <c r="J657" s="229">
        <v>46050</v>
      </c>
      <c r="K657" s="226" t="s">
        <v>93</v>
      </c>
      <c r="L657" s="226" t="s">
        <v>94</v>
      </c>
      <c r="M657" s="232">
        <v>0</v>
      </c>
      <c r="N657" s="230"/>
      <c r="O657" s="230"/>
      <c r="P657" s="233">
        <v>0</v>
      </c>
    </row>
    <row r="658" spans="1:16" ht="19.5" customHeight="1">
      <c r="A658" s="226" t="s">
        <v>1244</v>
      </c>
      <c r="B658" s="229">
        <v>46051</v>
      </c>
      <c r="C658" s="226" t="s">
        <v>100</v>
      </c>
      <c r="D658" s="226" t="s">
        <v>103</v>
      </c>
      <c r="E658" s="226" t="s">
        <v>52</v>
      </c>
      <c r="F658" s="226" t="s">
        <v>90</v>
      </c>
      <c r="G658" s="226" t="s">
        <v>84</v>
      </c>
      <c r="H658" s="230">
        <v>1</v>
      </c>
      <c r="I658" s="231">
        <v>1800</v>
      </c>
      <c r="J658" s="229">
        <v>46050</v>
      </c>
      <c r="K658" s="226" t="s">
        <v>93</v>
      </c>
      <c r="L658" s="226" t="s">
        <v>94</v>
      </c>
      <c r="M658" s="232">
        <v>0</v>
      </c>
      <c r="N658" s="230"/>
      <c r="O658" s="230"/>
      <c r="P658" s="233">
        <v>1096.19</v>
      </c>
    </row>
    <row r="659" spans="1:16" ht="19.5" customHeight="1">
      <c r="A659" s="226" t="s">
        <v>1244</v>
      </c>
      <c r="B659" s="229">
        <v>46051</v>
      </c>
      <c r="C659" s="226" t="s">
        <v>104</v>
      </c>
      <c r="D659" s="226" t="s">
        <v>105</v>
      </c>
      <c r="E659" s="226" t="s">
        <v>52</v>
      </c>
      <c r="F659" s="226" t="s">
        <v>90</v>
      </c>
      <c r="G659" s="226" t="s">
        <v>84</v>
      </c>
      <c r="H659" s="230">
        <v>1</v>
      </c>
      <c r="I659" s="231">
        <v>1800</v>
      </c>
      <c r="J659" s="229">
        <v>46050</v>
      </c>
      <c r="K659" s="226" t="s">
        <v>93</v>
      </c>
      <c r="L659" s="226" t="s">
        <v>94</v>
      </c>
      <c r="M659" s="232">
        <v>0.43</v>
      </c>
      <c r="N659" s="230"/>
      <c r="O659" s="230"/>
      <c r="P659" s="233">
        <v>-774</v>
      </c>
    </row>
    <row r="660" spans="1:16" ht="19.5" customHeight="1">
      <c r="A660" s="226" t="s">
        <v>1244</v>
      </c>
      <c r="B660" s="229">
        <v>46051</v>
      </c>
      <c r="C660" s="226" t="s">
        <v>81</v>
      </c>
      <c r="D660" s="226" t="s">
        <v>95</v>
      </c>
      <c r="E660" s="226" t="s">
        <v>52</v>
      </c>
      <c r="F660" s="226" t="s">
        <v>90</v>
      </c>
      <c r="G660" s="226" t="s">
        <v>84</v>
      </c>
      <c r="H660" s="230">
        <v>1</v>
      </c>
      <c r="I660" s="231">
        <v>1800</v>
      </c>
      <c r="J660" s="229">
        <v>46050</v>
      </c>
      <c r="K660" s="226" t="s">
        <v>93</v>
      </c>
      <c r="L660" s="226" t="s">
        <v>94</v>
      </c>
      <c r="M660" s="232">
        <v>0.43</v>
      </c>
      <c r="N660" s="230"/>
      <c r="O660" s="230"/>
      <c r="P660" s="233">
        <v>-16.05</v>
      </c>
    </row>
    <row r="661" spans="1:16" ht="19.5" customHeight="1">
      <c r="A661" s="226" t="s">
        <v>1245</v>
      </c>
      <c r="B661" s="229">
        <v>46051</v>
      </c>
      <c r="C661" s="226" t="s">
        <v>92</v>
      </c>
      <c r="D661" s="226" t="s">
        <v>24</v>
      </c>
      <c r="E661" s="226" t="s">
        <v>52</v>
      </c>
      <c r="F661" s="226" t="s">
        <v>90</v>
      </c>
      <c r="G661" s="226" t="s">
        <v>84</v>
      </c>
      <c r="H661" s="230">
        <v>1</v>
      </c>
      <c r="I661" s="231">
        <v>1800</v>
      </c>
      <c r="J661" s="229">
        <v>46049</v>
      </c>
      <c r="K661" s="226" t="s">
        <v>93</v>
      </c>
      <c r="L661" s="226" t="s">
        <v>94</v>
      </c>
      <c r="M661" s="232">
        <v>0.43</v>
      </c>
      <c r="N661" s="230"/>
      <c r="O661" s="230">
        <v>45</v>
      </c>
      <c r="P661" s="233">
        <v>-153.91999999999999</v>
      </c>
    </row>
    <row r="662" spans="1:16" ht="19.5" customHeight="1">
      <c r="A662" s="226" t="s">
        <v>1245</v>
      </c>
      <c r="B662" s="229">
        <v>46051</v>
      </c>
      <c r="C662" s="226" t="s">
        <v>100</v>
      </c>
      <c r="D662" s="226" t="s">
        <v>101</v>
      </c>
      <c r="E662" s="226" t="s">
        <v>52</v>
      </c>
      <c r="F662" s="226" t="s">
        <v>90</v>
      </c>
      <c r="G662" s="226" t="s">
        <v>84</v>
      </c>
      <c r="H662" s="230">
        <v>1</v>
      </c>
      <c r="I662" s="231">
        <v>1800</v>
      </c>
      <c r="J662" s="229">
        <v>46049</v>
      </c>
      <c r="K662" s="226" t="s">
        <v>93</v>
      </c>
      <c r="L662" s="226" t="s">
        <v>94</v>
      </c>
      <c r="M662" s="232">
        <v>0</v>
      </c>
      <c r="N662" s="230"/>
      <c r="O662" s="230"/>
      <c r="P662" s="233">
        <v>643.80999999999995</v>
      </c>
    </row>
    <row r="663" spans="1:16" ht="19.5" customHeight="1">
      <c r="A663" s="226" t="s">
        <v>1245</v>
      </c>
      <c r="B663" s="229">
        <v>46051</v>
      </c>
      <c r="C663" s="226" t="s">
        <v>100</v>
      </c>
      <c r="D663" s="226" t="s">
        <v>102</v>
      </c>
      <c r="E663" s="226" t="s">
        <v>52</v>
      </c>
      <c r="F663" s="226" t="s">
        <v>90</v>
      </c>
      <c r="G663" s="226" t="s">
        <v>84</v>
      </c>
      <c r="H663" s="230">
        <v>1</v>
      </c>
      <c r="I663" s="231">
        <v>1800</v>
      </c>
      <c r="J663" s="229">
        <v>46049</v>
      </c>
      <c r="K663" s="226" t="s">
        <v>93</v>
      </c>
      <c r="L663" s="226" t="s">
        <v>94</v>
      </c>
      <c r="M663" s="232">
        <v>0</v>
      </c>
      <c r="N663" s="230"/>
      <c r="O663" s="230"/>
      <c r="P663" s="233">
        <v>6.44</v>
      </c>
    </row>
    <row r="664" spans="1:16" ht="19.5" customHeight="1">
      <c r="A664" s="226" t="s">
        <v>1245</v>
      </c>
      <c r="B664" s="229">
        <v>46051</v>
      </c>
      <c r="C664" s="226" t="s">
        <v>100</v>
      </c>
      <c r="D664" s="226" t="s">
        <v>103</v>
      </c>
      <c r="E664" s="226" t="s">
        <v>52</v>
      </c>
      <c r="F664" s="226" t="s">
        <v>90</v>
      </c>
      <c r="G664" s="226" t="s">
        <v>84</v>
      </c>
      <c r="H664" s="230">
        <v>1</v>
      </c>
      <c r="I664" s="231">
        <v>1800</v>
      </c>
      <c r="J664" s="229">
        <v>46049</v>
      </c>
      <c r="K664" s="226" t="s">
        <v>93</v>
      </c>
      <c r="L664" s="226" t="s">
        <v>94</v>
      </c>
      <c r="M664" s="232">
        <v>0</v>
      </c>
      <c r="N664" s="230"/>
      <c r="O664" s="230"/>
      <c r="P664" s="233">
        <v>1149.75</v>
      </c>
    </row>
    <row r="665" spans="1:16" ht="19.5" customHeight="1">
      <c r="A665" s="226" t="s">
        <v>1245</v>
      </c>
      <c r="B665" s="229">
        <v>46051</v>
      </c>
      <c r="C665" s="226" t="s">
        <v>104</v>
      </c>
      <c r="D665" s="226" t="s">
        <v>105</v>
      </c>
      <c r="E665" s="226" t="s">
        <v>52</v>
      </c>
      <c r="F665" s="226" t="s">
        <v>90</v>
      </c>
      <c r="G665" s="226" t="s">
        <v>84</v>
      </c>
      <c r="H665" s="230">
        <v>1</v>
      </c>
      <c r="I665" s="231">
        <v>1800</v>
      </c>
      <c r="J665" s="229">
        <v>46049</v>
      </c>
      <c r="K665" s="226" t="s">
        <v>93</v>
      </c>
      <c r="L665" s="226" t="s">
        <v>94</v>
      </c>
      <c r="M665" s="232">
        <v>0.43</v>
      </c>
      <c r="N665" s="230"/>
      <c r="O665" s="230"/>
      <c r="P665" s="233">
        <v>-774</v>
      </c>
    </row>
    <row r="666" spans="1:16" ht="19.5" customHeight="1">
      <c r="A666" s="226" t="s">
        <v>1245</v>
      </c>
      <c r="B666" s="229">
        <v>46051</v>
      </c>
      <c r="C666" s="226" t="s">
        <v>81</v>
      </c>
      <c r="D666" s="226" t="s">
        <v>95</v>
      </c>
      <c r="E666" s="226" t="s">
        <v>52</v>
      </c>
      <c r="F666" s="226" t="s">
        <v>90</v>
      </c>
      <c r="G666" s="226" t="s">
        <v>84</v>
      </c>
      <c r="H666" s="230">
        <v>1</v>
      </c>
      <c r="I666" s="231">
        <v>1800</v>
      </c>
      <c r="J666" s="229">
        <v>46049</v>
      </c>
      <c r="K666" s="226" t="s">
        <v>93</v>
      </c>
      <c r="L666" s="226" t="s">
        <v>94</v>
      </c>
      <c r="M666" s="232">
        <v>0.43</v>
      </c>
      <c r="N666" s="230"/>
      <c r="O666" s="230"/>
      <c r="P666" s="233">
        <v>-25</v>
      </c>
    </row>
    <row r="667" spans="1:16" ht="19.5" customHeight="1">
      <c r="A667" s="226" t="s">
        <v>1246</v>
      </c>
      <c r="B667" s="229">
        <v>46051</v>
      </c>
      <c r="C667" s="226" t="s">
        <v>92</v>
      </c>
      <c r="D667" s="226" t="s">
        <v>24</v>
      </c>
      <c r="E667" s="226" t="s">
        <v>43</v>
      </c>
      <c r="F667" s="226" t="s">
        <v>125</v>
      </c>
      <c r="G667" s="226" t="s">
        <v>84</v>
      </c>
      <c r="H667" s="230">
        <v>1</v>
      </c>
      <c r="I667" s="231">
        <v>1750</v>
      </c>
      <c r="J667" s="229">
        <v>46050</v>
      </c>
      <c r="K667" s="226" t="s">
        <v>93</v>
      </c>
      <c r="L667" s="226" t="s">
        <v>94</v>
      </c>
      <c r="M667" s="232">
        <v>0.43</v>
      </c>
      <c r="N667" s="230"/>
      <c r="O667" s="230">
        <v>44</v>
      </c>
      <c r="P667" s="233">
        <v>-131.37</v>
      </c>
    </row>
    <row r="668" spans="1:16" ht="19.5" customHeight="1">
      <c r="A668" s="226" t="s">
        <v>1246</v>
      </c>
      <c r="B668" s="229">
        <v>46051</v>
      </c>
      <c r="C668" s="226" t="s">
        <v>100</v>
      </c>
      <c r="D668" s="226" t="s">
        <v>101</v>
      </c>
      <c r="E668" s="226" t="s">
        <v>43</v>
      </c>
      <c r="F668" s="226" t="s">
        <v>125</v>
      </c>
      <c r="G668" s="226" t="s">
        <v>84</v>
      </c>
      <c r="H668" s="230">
        <v>1</v>
      </c>
      <c r="I668" s="231">
        <v>1750</v>
      </c>
      <c r="J668" s="229">
        <v>46050</v>
      </c>
      <c r="K668" s="226" t="s">
        <v>93</v>
      </c>
      <c r="L668" s="226" t="s">
        <v>94</v>
      </c>
      <c r="M668" s="232">
        <v>0</v>
      </c>
      <c r="N668" s="230"/>
      <c r="O668" s="230"/>
      <c r="P668" s="233">
        <v>608.94000000000005</v>
      </c>
    </row>
    <row r="669" spans="1:16" ht="19.5" customHeight="1">
      <c r="A669" s="226" t="s">
        <v>1246</v>
      </c>
      <c r="B669" s="229">
        <v>46051</v>
      </c>
      <c r="C669" s="226" t="s">
        <v>100</v>
      </c>
      <c r="D669" s="226" t="s">
        <v>102</v>
      </c>
      <c r="E669" s="226" t="s">
        <v>43</v>
      </c>
      <c r="F669" s="226" t="s">
        <v>125</v>
      </c>
      <c r="G669" s="226" t="s">
        <v>84</v>
      </c>
      <c r="H669" s="230">
        <v>1</v>
      </c>
      <c r="I669" s="231">
        <v>1750</v>
      </c>
      <c r="J669" s="229">
        <v>46050</v>
      </c>
      <c r="K669" s="226" t="s">
        <v>93</v>
      </c>
      <c r="L669" s="226" t="s">
        <v>94</v>
      </c>
      <c r="M669" s="232">
        <v>0</v>
      </c>
      <c r="N669" s="230"/>
      <c r="O669" s="230"/>
      <c r="P669" s="233">
        <v>6.09</v>
      </c>
    </row>
    <row r="670" spans="1:16" ht="19.5" customHeight="1">
      <c r="A670" s="226" t="s">
        <v>1246</v>
      </c>
      <c r="B670" s="229">
        <v>46051</v>
      </c>
      <c r="C670" s="226" t="s">
        <v>100</v>
      </c>
      <c r="D670" s="226" t="s">
        <v>103</v>
      </c>
      <c r="E670" s="226" t="s">
        <v>43</v>
      </c>
      <c r="F670" s="226" t="s">
        <v>125</v>
      </c>
      <c r="G670" s="226" t="s">
        <v>84</v>
      </c>
      <c r="H670" s="230">
        <v>1</v>
      </c>
      <c r="I670" s="231">
        <v>1750</v>
      </c>
      <c r="J670" s="229">
        <v>46050</v>
      </c>
      <c r="K670" s="226" t="s">
        <v>93</v>
      </c>
      <c r="L670" s="226" t="s">
        <v>94</v>
      </c>
      <c r="M670" s="232">
        <v>0</v>
      </c>
      <c r="N670" s="230"/>
      <c r="O670" s="230"/>
      <c r="P670" s="233">
        <v>1134.97</v>
      </c>
    </row>
    <row r="671" spans="1:16" ht="19.5" customHeight="1">
      <c r="A671" s="226" t="s">
        <v>1246</v>
      </c>
      <c r="B671" s="229">
        <v>46051</v>
      </c>
      <c r="C671" s="226" t="s">
        <v>104</v>
      </c>
      <c r="D671" s="226" t="s">
        <v>105</v>
      </c>
      <c r="E671" s="226" t="s">
        <v>43</v>
      </c>
      <c r="F671" s="226" t="s">
        <v>125</v>
      </c>
      <c r="G671" s="226" t="s">
        <v>84</v>
      </c>
      <c r="H671" s="230">
        <v>1</v>
      </c>
      <c r="I671" s="231">
        <v>1750</v>
      </c>
      <c r="J671" s="229">
        <v>46050</v>
      </c>
      <c r="K671" s="226" t="s">
        <v>93</v>
      </c>
      <c r="L671" s="226" t="s">
        <v>94</v>
      </c>
      <c r="M671" s="232">
        <v>0.43</v>
      </c>
      <c r="N671" s="230"/>
      <c r="O671" s="230"/>
      <c r="P671" s="233">
        <v>-752.5</v>
      </c>
    </row>
    <row r="672" spans="1:16" ht="19.5" customHeight="1">
      <c r="A672" s="226" t="s">
        <v>1246</v>
      </c>
      <c r="B672" s="229">
        <v>46051</v>
      </c>
      <c r="C672" s="226" t="s">
        <v>81</v>
      </c>
      <c r="D672" s="226" t="s">
        <v>95</v>
      </c>
      <c r="E672" s="226" t="s">
        <v>43</v>
      </c>
      <c r="F672" s="226" t="s">
        <v>125</v>
      </c>
      <c r="G672" s="226" t="s">
        <v>84</v>
      </c>
      <c r="H672" s="230">
        <v>1</v>
      </c>
      <c r="I672" s="231">
        <v>1750</v>
      </c>
      <c r="J672" s="229">
        <v>46050</v>
      </c>
      <c r="K672" s="226" t="s">
        <v>93</v>
      </c>
      <c r="L672" s="226" t="s">
        <v>94</v>
      </c>
      <c r="M672" s="232">
        <v>0.43</v>
      </c>
      <c r="N672" s="230"/>
      <c r="O672" s="230"/>
      <c r="P672" s="233">
        <v>-11.17</v>
      </c>
    </row>
    <row r="673" spans="1:16" ht="19.5" customHeight="1">
      <c r="A673" s="226" t="s">
        <v>1247</v>
      </c>
      <c r="B673" s="229">
        <v>46051</v>
      </c>
      <c r="C673" s="226" t="s">
        <v>92</v>
      </c>
      <c r="D673" s="226" t="s">
        <v>24</v>
      </c>
      <c r="E673" s="226" t="s">
        <v>52</v>
      </c>
      <c r="F673" s="226" t="s">
        <v>90</v>
      </c>
      <c r="G673" s="226" t="s">
        <v>84</v>
      </c>
      <c r="H673" s="230">
        <v>1</v>
      </c>
      <c r="I673" s="231">
        <v>1712</v>
      </c>
      <c r="J673" s="229">
        <v>46050</v>
      </c>
      <c r="K673" s="226" t="s">
        <v>93</v>
      </c>
      <c r="L673" s="226" t="s">
        <v>94</v>
      </c>
      <c r="M673" s="232">
        <v>0.43</v>
      </c>
      <c r="N673" s="230"/>
      <c r="O673" s="230">
        <v>44</v>
      </c>
      <c r="P673" s="233">
        <v>-146.74</v>
      </c>
    </row>
    <row r="674" spans="1:16" ht="19.5" customHeight="1">
      <c r="A674" s="226" t="s">
        <v>1247</v>
      </c>
      <c r="B674" s="229">
        <v>46051</v>
      </c>
      <c r="C674" s="226" t="s">
        <v>100</v>
      </c>
      <c r="D674" s="226" t="s">
        <v>101</v>
      </c>
      <c r="E674" s="226" t="s">
        <v>52</v>
      </c>
      <c r="F674" s="226" t="s">
        <v>90</v>
      </c>
      <c r="G674" s="226" t="s">
        <v>84</v>
      </c>
      <c r="H674" s="230">
        <v>1</v>
      </c>
      <c r="I674" s="231">
        <v>1712</v>
      </c>
      <c r="J674" s="229">
        <v>46050</v>
      </c>
      <c r="K674" s="226" t="s">
        <v>93</v>
      </c>
      <c r="L674" s="226" t="s">
        <v>94</v>
      </c>
      <c r="M674" s="232">
        <v>0</v>
      </c>
      <c r="N674" s="230"/>
      <c r="O674" s="230"/>
      <c r="P674" s="233">
        <v>611.79999999999995</v>
      </c>
    </row>
    <row r="675" spans="1:16" ht="19.5" customHeight="1">
      <c r="A675" s="226" t="s">
        <v>1247</v>
      </c>
      <c r="B675" s="229">
        <v>46051</v>
      </c>
      <c r="C675" s="226" t="s">
        <v>100</v>
      </c>
      <c r="D675" s="226" t="s">
        <v>102</v>
      </c>
      <c r="E675" s="226" t="s">
        <v>52</v>
      </c>
      <c r="F675" s="226" t="s">
        <v>90</v>
      </c>
      <c r="G675" s="226" t="s">
        <v>84</v>
      </c>
      <c r="H675" s="230">
        <v>1</v>
      </c>
      <c r="I675" s="231">
        <v>1712</v>
      </c>
      <c r="J675" s="229">
        <v>46050</v>
      </c>
      <c r="K675" s="226" t="s">
        <v>93</v>
      </c>
      <c r="L675" s="226" t="s">
        <v>94</v>
      </c>
      <c r="M675" s="232">
        <v>0</v>
      </c>
      <c r="N675" s="230"/>
      <c r="O675" s="230"/>
      <c r="P675" s="233">
        <v>6.12</v>
      </c>
    </row>
    <row r="676" spans="1:16" ht="19.5" customHeight="1">
      <c r="A676" s="226" t="s">
        <v>1247</v>
      </c>
      <c r="B676" s="229">
        <v>46051</v>
      </c>
      <c r="C676" s="226" t="s">
        <v>100</v>
      </c>
      <c r="D676" s="226" t="s">
        <v>103</v>
      </c>
      <c r="E676" s="226" t="s">
        <v>52</v>
      </c>
      <c r="F676" s="226" t="s">
        <v>90</v>
      </c>
      <c r="G676" s="226" t="s">
        <v>84</v>
      </c>
      <c r="H676" s="230">
        <v>1</v>
      </c>
      <c r="I676" s="231">
        <v>1712</v>
      </c>
      <c r="J676" s="229">
        <v>46050</v>
      </c>
      <c r="K676" s="226" t="s">
        <v>93</v>
      </c>
      <c r="L676" s="226" t="s">
        <v>94</v>
      </c>
      <c r="M676" s="232">
        <v>0</v>
      </c>
      <c r="N676" s="230"/>
      <c r="O676" s="230"/>
      <c r="P676" s="233">
        <v>1094.08</v>
      </c>
    </row>
    <row r="677" spans="1:16" ht="19.5" customHeight="1">
      <c r="A677" s="226" t="s">
        <v>1247</v>
      </c>
      <c r="B677" s="229">
        <v>46051</v>
      </c>
      <c r="C677" s="226" t="s">
        <v>104</v>
      </c>
      <c r="D677" s="226" t="s">
        <v>105</v>
      </c>
      <c r="E677" s="226" t="s">
        <v>52</v>
      </c>
      <c r="F677" s="226" t="s">
        <v>90</v>
      </c>
      <c r="G677" s="226" t="s">
        <v>84</v>
      </c>
      <c r="H677" s="230">
        <v>1</v>
      </c>
      <c r="I677" s="231">
        <v>1712</v>
      </c>
      <c r="J677" s="229">
        <v>46050</v>
      </c>
      <c r="K677" s="226" t="s">
        <v>93</v>
      </c>
      <c r="L677" s="226" t="s">
        <v>94</v>
      </c>
      <c r="M677" s="232">
        <v>0.43</v>
      </c>
      <c r="N677" s="230"/>
      <c r="O677" s="230"/>
      <c r="P677" s="233">
        <v>-736.16</v>
      </c>
    </row>
    <row r="678" spans="1:16" ht="19.5" customHeight="1">
      <c r="A678" s="226" t="s">
        <v>1247</v>
      </c>
      <c r="B678" s="229">
        <v>46051</v>
      </c>
      <c r="C678" s="226" t="s">
        <v>81</v>
      </c>
      <c r="D678" s="226" t="s">
        <v>95</v>
      </c>
      <c r="E678" s="226" t="s">
        <v>52</v>
      </c>
      <c r="F678" s="226" t="s">
        <v>90</v>
      </c>
      <c r="G678" s="226" t="s">
        <v>84</v>
      </c>
      <c r="H678" s="230">
        <v>1</v>
      </c>
      <c r="I678" s="231">
        <v>1712</v>
      </c>
      <c r="J678" s="229">
        <v>46050</v>
      </c>
      <c r="K678" s="226" t="s">
        <v>93</v>
      </c>
      <c r="L678" s="226" t="s">
        <v>94</v>
      </c>
      <c r="M678" s="232">
        <v>0.43</v>
      </c>
      <c r="N678" s="230"/>
      <c r="O678" s="230"/>
      <c r="P678" s="233">
        <v>-12.92</v>
      </c>
    </row>
    <row r="679" spans="1:16" ht="19.5" customHeight="1">
      <c r="A679" s="226" t="s">
        <v>1244</v>
      </c>
      <c r="B679" s="229">
        <v>46051</v>
      </c>
      <c r="C679" s="226" t="s">
        <v>81</v>
      </c>
      <c r="D679" s="226" t="s">
        <v>82</v>
      </c>
      <c r="E679" s="226" t="s">
        <v>52</v>
      </c>
      <c r="F679" s="226" t="s">
        <v>90</v>
      </c>
      <c r="G679" s="226" t="s">
        <v>84</v>
      </c>
      <c r="H679" s="230">
        <v>1</v>
      </c>
      <c r="I679" s="231">
        <v>0</v>
      </c>
      <c r="J679" s="229">
        <v>46050</v>
      </c>
      <c r="K679" s="226" t="s">
        <v>85</v>
      </c>
      <c r="L679" s="226" t="s">
        <v>85</v>
      </c>
      <c r="M679" s="232">
        <v>0</v>
      </c>
      <c r="N679" s="230"/>
      <c r="O679" s="230"/>
      <c r="P679" s="233">
        <v>-3.73</v>
      </c>
    </row>
    <row r="680" spans="1:16" ht="19.5" customHeight="1">
      <c r="A680" s="226" t="s">
        <v>1246</v>
      </c>
      <c r="B680" s="229">
        <v>46051</v>
      </c>
      <c r="C680" s="226" t="s">
        <v>81</v>
      </c>
      <c r="D680" s="226" t="s">
        <v>82</v>
      </c>
      <c r="E680" s="226" t="s">
        <v>43</v>
      </c>
      <c r="F680" s="226" t="s">
        <v>125</v>
      </c>
      <c r="G680" s="226" t="s">
        <v>84</v>
      </c>
      <c r="H680" s="230">
        <v>1</v>
      </c>
      <c r="I680" s="231">
        <v>0</v>
      </c>
      <c r="J680" s="229">
        <v>46050</v>
      </c>
      <c r="K680" s="226" t="s">
        <v>85</v>
      </c>
      <c r="L680" s="226" t="s">
        <v>85</v>
      </c>
      <c r="M680" s="232">
        <v>0</v>
      </c>
      <c r="N680" s="230"/>
      <c r="O680" s="230"/>
      <c r="P680" s="233">
        <v>-11.57</v>
      </c>
    </row>
    <row r="681" spans="1:16" ht="19.5" customHeight="1">
      <c r="A681" s="226" t="s">
        <v>1248</v>
      </c>
      <c r="B681" s="229">
        <v>46051</v>
      </c>
      <c r="C681" s="226" t="s">
        <v>81</v>
      </c>
      <c r="D681" s="226" t="s">
        <v>82</v>
      </c>
      <c r="E681" s="226" t="s">
        <v>52</v>
      </c>
      <c r="F681" s="226" t="s">
        <v>90</v>
      </c>
      <c r="G681" s="226" t="s">
        <v>84</v>
      </c>
      <c r="H681" s="230">
        <v>1</v>
      </c>
      <c r="I681" s="231">
        <v>0</v>
      </c>
      <c r="J681" s="229">
        <v>46051</v>
      </c>
      <c r="K681" s="226" t="s">
        <v>85</v>
      </c>
      <c r="L681" s="226" t="s">
        <v>85</v>
      </c>
      <c r="M681" s="232">
        <v>0</v>
      </c>
      <c r="N681" s="230"/>
      <c r="O681" s="230"/>
      <c r="P681" s="233">
        <v>-11.92</v>
      </c>
    </row>
    <row r="682" spans="1:16" ht="19.5" customHeight="1">
      <c r="A682" s="226" t="s">
        <v>1249</v>
      </c>
      <c r="B682" s="229">
        <v>46051</v>
      </c>
      <c r="C682" s="226" t="s">
        <v>81</v>
      </c>
      <c r="D682" s="226" t="s">
        <v>82</v>
      </c>
      <c r="E682" s="226" t="s">
        <v>43</v>
      </c>
      <c r="F682" s="226" t="s">
        <v>125</v>
      </c>
      <c r="G682" s="226" t="s">
        <v>84</v>
      </c>
      <c r="H682" s="230">
        <v>1</v>
      </c>
      <c r="I682" s="231">
        <v>0</v>
      </c>
      <c r="J682" s="229">
        <v>46051</v>
      </c>
      <c r="K682" s="226" t="s">
        <v>85</v>
      </c>
      <c r="L682" s="226" t="s">
        <v>85</v>
      </c>
      <c r="M682" s="232">
        <v>0</v>
      </c>
      <c r="N682" s="230"/>
      <c r="O682" s="230"/>
      <c r="P682" s="233">
        <v>-11.58</v>
      </c>
    </row>
    <row r="683" spans="1:16" ht="19.5" customHeight="1">
      <c r="A683" s="226" t="s">
        <v>1250</v>
      </c>
      <c r="B683" s="229">
        <v>46051</v>
      </c>
      <c r="C683" s="226" t="s">
        <v>92</v>
      </c>
      <c r="D683" s="226" t="s">
        <v>24</v>
      </c>
      <c r="E683" s="226" t="s">
        <v>52</v>
      </c>
      <c r="F683" s="226" t="s">
        <v>90</v>
      </c>
      <c r="G683" s="226" t="s">
        <v>84</v>
      </c>
      <c r="H683" s="230">
        <v>1</v>
      </c>
      <c r="I683" s="231">
        <v>1793</v>
      </c>
      <c r="J683" s="229">
        <v>46047</v>
      </c>
      <c r="K683" s="226" t="s">
        <v>93</v>
      </c>
      <c r="L683" s="226" t="s">
        <v>94</v>
      </c>
      <c r="M683" s="232">
        <v>0.43</v>
      </c>
      <c r="N683" s="230"/>
      <c r="O683" s="230">
        <v>41</v>
      </c>
      <c r="P683" s="233">
        <v>-134.65</v>
      </c>
    </row>
    <row r="684" spans="1:16" ht="19.5" customHeight="1">
      <c r="A684" s="226" t="s">
        <v>1250</v>
      </c>
      <c r="B684" s="229">
        <v>46051</v>
      </c>
      <c r="C684" s="226" t="s">
        <v>100</v>
      </c>
      <c r="D684" s="226" t="s">
        <v>101</v>
      </c>
      <c r="E684" s="226" t="s">
        <v>52</v>
      </c>
      <c r="F684" s="226" t="s">
        <v>90</v>
      </c>
      <c r="G684" s="226" t="s">
        <v>84</v>
      </c>
      <c r="H684" s="230">
        <v>1</v>
      </c>
      <c r="I684" s="231">
        <v>1793</v>
      </c>
      <c r="J684" s="229">
        <v>46047</v>
      </c>
      <c r="K684" s="226" t="s">
        <v>93</v>
      </c>
      <c r="L684" s="226" t="s">
        <v>94</v>
      </c>
      <c r="M684" s="232">
        <v>0</v>
      </c>
      <c r="N684" s="230"/>
      <c r="O684" s="230"/>
      <c r="P684" s="233">
        <v>688.21</v>
      </c>
    </row>
    <row r="685" spans="1:16" ht="19.5" customHeight="1">
      <c r="A685" s="226" t="s">
        <v>1250</v>
      </c>
      <c r="B685" s="229">
        <v>46051</v>
      </c>
      <c r="C685" s="226" t="s">
        <v>100</v>
      </c>
      <c r="D685" s="226" t="s">
        <v>102</v>
      </c>
      <c r="E685" s="226" t="s">
        <v>52</v>
      </c>
      <c r="F685" s="226" t="s">
        <v>90</v>
      </c>
      <c r="G685" s="226" t="s">
        <v>84</v>
      </c>
      <c r="H685" s="230">
        <v>1</v>
      </c>
      <c r="I685" s="231">
        <v>1793</v>
      </c>
      <c r="J685" s="229">
        <v>46047</v>
      </c>
      <c r="K685" s="226" t="s">
        <v>93</v>
      </c>
      <c r="L685" s="226" t="s">
        <v>94</v>
      </c>
      <c r="M685" s="232">
        <v>0</v>
      </c>
      <c r="N685" s="230"/>
      <c r="O685" s="230"/>
      <c r="P685" s="233">
        <v>6.88</v>
      </c>
    </row>
    <row r="686" spans="1:16" ht="19.5" customHeight="1">
      <c r="A686" s="226" t="s">
        <v>1250</v>
      </c>
      <c r="B686" s="229">
        <v>46051</v>
      </c>
      <c r="C686" s="226" t="s">
        <v>100</v>
      </c>
      <c r="D686" s="226" t="s">
        <v>103</v>
      </c>
      <c r="E686" s="226" t="s">
        <v>52</v>
      </c>
      <c r="F686" s="226" t="s">
        <v>90</v>
      </c>
      <c r="G686" s="226" t="s">
        <v>84</v>
      </c>
      <c r="H686" s="230">
        <v>1</v>
      </c>
      <c r="I686" s="231">
        <v>1793</v>
      </c>
      <c r="J686" s="229">
        <v>46047</v>
      </c>
      <c r="K686" s="226" t="s">
        <v>93</v>
      </c>
      <c r="L686" s="226" t="s">
        <v>94</v>
      </c>
      <c r="M686" s="232">
        <v>0</v>
      </c>
      <c r="N686" s="230"/>
      <c r="O686" s="230"/>
      <c r="P686" s="233">
        <v>1097.9100000000001</v>
      </c>
    </row>
    <row r="687" spans="1:16" ht="19.5" customHeight="1">
      <c r="A687" s="226" t="s">
        <v>1250</v>
      </c>
      <c r="B687" s="229">
        <v>46051</v>
      </c>
      <c r="C687" s="226" t="s">
        <v>104</v>
      </c>
      <c r="D687" s="226" t="s">
        <v>105</v>
      </c>
      <c r="E687" s="226" t="s">
        <v>52</v>
      </c>
      <c r="F687" s="226" t="s">
        <v>90</v>
      </c>
      <c r="G687" s="226" t="s">
        <v>84</v>
      </c>
      <c r="H687" s="230">
        <v>1</v>
      </c>
      <c r="I687" s="231">
        <v>1793</v>
      </c>
      <c r="J687" s="229">
        <v>46047</v>
      </c>
      <c r="K687" s="226" t="s">
        <v>93</v>
      </c>
      <c r="L687" s="226" t="s">
        <v>94</v>
      </c>
      <c r="M687" s="232">
        <v>0.43</v>
      </c>
      <c r="N687" s="230"/>
      <c r="O687" s="230"/>
      <c r="P687" s="233">
        <v>-770.99</v>
      </c>
    </row>
    <row r="688" spans="1:16" ht="19.5" customHeight="1">
      <c r="A688" s="226" t="s">
        <v>1250</v>
      </c>
      <c r="B688" s="229">
        <v>46051</v>
      </c>
      <c r="C688" s="226" t="s">
        <v>81</v>
      </c>
      <c r="D688" s="226" t="s">
        <v>95</v>
      </c>
      <c r="E688" s="226" t="s">
        <v>52</v>
      </c>
      <c r="F688" s="226" t="s">
        <v>90</v>
      </c>
      <c r="G688" s="226" t="s">
        <v>84</v>
      </c>
      <c r="H688" s="230">
        <v>1</v>
      </c>
      <c r="I688" s="231">
        <v>1793</v>
      </c>
      <c r="J688" s="229">
        <v>46047</v>
      </c>
      <c r="K688" s="226" t="s">
        <v>93</v>
      </c>
      <c r="L688" s="226" t="s">
        <v>94</v>
      </c>
      <c r="M688" s="232">
        <v>0.43</v>
      </c>
      <c r="N688" s="230"/>
      <c r="O688" s="230"/>
      <c r="P688" s="233">
        <v>-11.92</v>
      </c>
    </row>
    <row r="689" spans="1:16" ht="19.5" customHeight="1">
      <c r="A689" s="226" t="s">
        <v>1250</v>
      </c>
      <c r="B689" s="229">
        <v>46051</v>
      </c>
      <c r="C689" s="226" t="s">
        <v>81</v>
      </c>
      <c r="D689" s="226" t="s">
        <v>82</v>
      </c>
      <c r="E689" s="226" t="s">
        <v>52</v>
      </c>
      <c r="F689" s="226" t="s">
        <v>90</v>
      </c>
      <c r="G689" s="226" t="s">
        <v>84</v>
      </c>
      <c r="H689" s="230">
        <v>1</v>
      </c>
      <c r="I689" s="231">
        <v>0</v>
      </c>
      <c r="J689" s="229">
        <v>46047</v>
      </c>
      <c r="K689" s="226" t="s">
        <v>85</v>
      </c>
      <c r="L689" s="226" t="s">
        <v>85</v>
      </c>
      <c r="M689" s="232">
        <v>0</v>
      </c>
      <c r="N689" s="230"/>
      <c r="O689" s="230"/>
      <c r="P689" s="233">
        <v>-13.08</v>
      </c>
    </row>
    <row r="690" spans="1:16" ht="19.5" customHeight="1">
      <c r="A690" s="226" t="s">
        <v>1251</v>
      </c>
      <c r="B690" s="229">
        <v>46051</v>
      </c>
      <c r="C690" s="226" t="s">
        <v>92</v>
      </c>
      <c r="D690" s="226" t="s">
        <v>24</v>
      </c>
      <c r="E690" s="226" t="s">
        <v>41</v>
      </c>
      <c r="F690" s="226" t="s">
        <v>83</v>
      </c>
      <c r="G690" s="226" t="s">
        <v>84</v>
      </c>
      <c r="H690" s="230">
        <v>1</v>
      </c>
      <c r="I690" s="231">
        <v>0</v>
      </c>
      <c r="J690" s="229">
        <v>46046</v>
      </c>
      <c r="K690" s="226" t="s">
        <v>93</v>
      </c>
      <c r="L690" s="226" t="s">
        <v>94</v>
      </c>
      <c r="M690" s="232">
        <v>0</v>
      </c>
      <c r="N690" s="230"/>
      <c r="O690" s="230">
        <v>40</v>
      </c>
      <c r="P690" s="233">
        <v>-46</v>
      </c>
    </row>
    <row r="691" spans="1:16" ht="19.5" customHeight="1">
      <c r="A691" s="226" t="s">
        <v>1251</v>
      </c>
      <c r="B691" s="229">
        <v>46051</v>
      </c>
      <c r="C691" s="226" t="s">
        <v>81</v>
      </c>
      <c r="D691" s="226" t="s">
        <v>95</v>
      </c>
      <c r="E691" s="226" t="s">
        <v>41</v>
      </c>
      <c r="F691" s="226" t="s">
        <v>83</v>
      </c>
      <c r="G691" s="226" t="s">
        <v>84</v>
      </c>
      <c r="H691" s="230">
        <v>1</v>
      </c>
      <c r="I691" s="231">
        <v>0</v>
      </c>
      <c r="J691" s="229">
        <v>46046</v>
      </c>
      <c r="K691" s="226" t="s">
        <v>93</v>
      </c>
      <c r="L691" s="226" t="s">
        <v>94</v>
      </c>
      <c r="M691" s="232">
        <v>0</v>
      </c>
      <c r="N691" s="230"/>
      <c r="O691" s="230"/>
      <c r="P691" s="233">
        <v>-11.44</v>
      </c>
    </row>
    <row r="692" spans="1:16" ht="19.5" customHeight="1">
      <c r="A692" s="226" t="s">
        <v>1251</v>
      </c>
      <c r="B692" s="229">
        <v>46051</v>
      </c>
      <c r="C692" s="226" t="s">
        <v>92</v>
      </c>
      <c r="D692" s="226" t="s">
        <v>96</v>
      </c>
      <c r="E692" s="226" t="s">
        <v>41</v>
      </c>
      <c r="F692" s="226" t="s">
        <v>83</v>
      </c>
      <c r="G692" s="226" t="s">
        <v>84</v>
      </c>
      <c r="H692" s="230">
        <v>1</v>
      </c>
      <c r="I692" s="231">
        <v>0</v>
      </c>
      <c r="J692" s="229">
        <v>46046</v>
      </c>
      <c r="K692" s="226" t="s">
        <v>93</v>
      </c>
      <c r="L692" s="226" t="s">
        <v>94</v>
      </c>
      <c r="M692" s="232">
        <v>0</v>
      </c>
      <c r="N692" s="230"/>
      <c r="O692" s="230"/>
      <c r="P692" s="233">
        <v>0</v>
      </c>
    </row>
    <row r="693" spans="1:16" ht="19.5" customHeight="1">
      <c r="A693" s="226" t="s">
        <v>1251</v>
      </c>
      <c r="B693" s="229">
        <v>46051</v>
      </c>
      <c r="C693" s="226" t="s">
        <v>92</v>
      </c>
      <c r="D693" s="226" t="s">
        <v>97</v>
      </c>
      <c r="E693" s="226" t="s">
        <v>41</v>
      </c>
      <c r="F693" s="226" t="s">
        <v>83</v>
      </c>
      <c r="G693" s="226" t="s">
        <v>84</v>
      </c>
      <c r="H693" s="230">
        <v>1</v>
      </c>
      <c r="I693" s="231">
        <v>0</v>
      </c>
      <c r="J693" s="229">
        <v>46046</v>
      </c>
      <c r="K693" s="226" t="s">
        <v>93</v>
      </c>
      <c r="L693" s="226" t="s">
        <v>94</v>
      </c>
      <c r="M693" s="232">
        <v>0</v>
      </c>
      <c r="N693" s="230"/>
      <c r="O693" s="230"/>
      <c r="P693" s="233">
        <v>-46</v>
      </c>
    </row>
    <row r="694" spans="1:16" ht="19.5" customHeight="1">
      <c r="A694" s="226" t="s">
        <v>1251</v>
      </c>
      <c r="B694" s="229">
        <v>46051</v>
      </c>
      <c r="C694" s="226" t="s">
        <v>81</v>
      </c>
      <c r="D694" s="226" t="s">
        <v>98</v>
      </c>
      <c r="E694" s="226" t="s">
        <v>41</v>
      </c>
      <c r="F694" s="226" t="s">
        <v>83</v>
      </c>
      <c r="G694" s="226" t="s">
        <v>84</v>
      </c>
      <c r="H694" s="230">
        <v>1</v>
      </c>
      <c r="I694" s="231">
        <v>0</v>
      </c>
      <c r="J694" s="229">
        <v>46046</v>
      </c>
      <c r="K694" s="226" t="s">
        <v>93</v>
      </c>
      <c r="L694" s="226" t="s">
        <v>94</v>
      </c>
      <c r="M694" s="232">
        <v>0</v>
      </c>
      <c r="N694" s="230"/>
      <c r="O694" s="230"/>
      <c r="P694" s="233">
        <v>-15</v>
      </c>
    </row>
    <row r="695" spans="1:16" ht="19.5" customHeight="1">
      <c r="A695" s="226" t="s">
        <v>1252</v>
      </c>
      <c r="B695" s="229">
        <v>46051</v>
      </c>
      <c r="C695" s="226" t="s">
        <v>92</v>
      </c>
      <c r="D695" s="226" t="s">
        <v>24</v>
      </c>
      <c r="E695" s="226" t="s">
        <v>52</v>
      </c>
      <c r="F695" s="226" t="s">
        <v>90</v>
      </c>
      <c r="G695" s="226" t="s">
        <v>84</v>
      </c>
      <c r="H695" s="230">
        <v>1</v>
      </c>
      <c r="I695" s="231">
        <v>1800</v>
      </c>
      <c r="J695" s="229">
        <v>46050</v>
      </c>
      <c r="K695" s="226" t="s">
        <v>93</v>
      </c>
      <c r="L695" s="226" t="s">
        <v>94</v>
      </c>
      <c r="M695" s="232">
        <v>0.43</v>
      </c>
      <c r="N695" s="230"/>
      <c r="O695" s="230">
        <v>44</v>
      </c>
      <c r="P695" s="233">
        <v>-147.97999999999999</v>
      </c>
    </row>
    <row r="696" spans="1:16" ht="19.5" customHeight="1">
      <c r="A696" s="226" t="s">
        <v>1252</v>
      </c>
      <c r="B696" s="229">
        <v>46051</v>
      </c>
      <c r="C696" s="226" t="s">
        <v>100</v>
      </c>
      <c r="D696" s="226" t="s">
        <v>101</v>
      </c>
      <c r="E696" s="226" t="s">
        <v>52</v>
      </c>
      <c r="F696" s="226" t="s">
        <v>90</v>
      </c>
      <c r="G696" s="226" t="s">
        <v>84</v>
      </c>
      <c r="H696" s="230">
        <v>1</v>
      </c>
      <c r="I696" s="231">
        <v>1800</v>
      </c>
      <c r="J696" s="229">
        <v>46050</v>
      </c>
      <c r="K696" s="226" t="s">
        <v>93</v>
      </c>
      <c r="L696" s="226" t="s">
        <v>94</v>
      </c>
      <c r="M696" s="232">
        <v>0</v>
      </c>
      <c r="N696" s="230"/>
      <c r="O696" s="230"/>
      <c r="P696" s="233">
        <v>626.42999999999995</v>
      </c>
    </row>
    <row r="697" spans="1:16" ht="19.5" customHeight="1">
      <c r="A697" s="226" t="s">
        <v>1252</v>
      </c>
      <c r="B697" s="229">
        <v>46051</v>
      </c>
      <c r="C697" s="226" t="s">
        <v>100</v>
      </c>
      <c r="D697" s="226" t="s">
        <v>102</v>
      </c>
      <c r="E697" s="226" t="s">
        <v>52</v>
      </c>
      <c r="F697" s="226" t="s">
        <v>90</v>
      </c>
      <c r="G697" s="226" t="s">
        <v>84</v>
      </c>
      <c r="H697" s="230">
        <v>1</v>
      </c>
      <c r="I697" s="231">
        <v>1800</v>
      </c>
      <c r="J697" s="229">
        <v>46050</v>
      </c>
      <c r="K697" s="226" t="s">
        <v>93</v>
      </c>
      <c r="L697" s="226" t="s">
        <v>94</v>
      </c>
      <c r="M697" s="232">
        <v>0</v>
      </c>
      <c r="N697" s="230"/>
      <c r="O697" s="230"/>
      <c r="P697" s="233">
        <v>6.26</v>
      </c>
    </row>
    <row r="698" spans="1:16" ht="19.5" customHeight="1">
      <c r="A698" s="226" t="s">
        <v>1252</v>
      </c>
      <c r="B698" s="229">
        <v>46051</v>
      </c>
      <c r="C698" s="226" t="s">
        <v>100</v>
      </c>
      <c r="D698" s="226" t="s">
        <v>103</v>
      </c>
      <c r="E698" s="226" t="s">
        <v>52</v>
      </c>
      <c r="F698" s="226" t="s">
        <v>90</v>
      </c>
      <c r="G698" s="226" t="s">
        <v>84</v>
      </c>
      <c r="H698" s="230">
        <v>1</v>
      </c>
      <c r="I698" s="231">
        <v>1800</v>
      </c>
      <c r="J698" s="229">
        <v>46050</v>
      </c>
      <c r="K698" s="226" t="s">
        <v>93</v>
      </c>
      <c r="L698" s="226" t="s">
        <v>94</v>
      </c>
      <c r="M698" s="232">
        <v>0</v>
      </c>
      <c r="N698" s="230"/>
      <c r="O698" s="230"/>
      <c r="P698" s="233">
        <v>1167.31</v>
      </c>
    </row>
    <row r="699" spans="1:16" ht="19.5" customHeight="1">
      <c r="A699" s="226" t="s">
        <v>1252</v>
      </c>
      <c r="B699" s="229">
        <v>46051</v>
      </c>
      <c r="C699" s="226" t="s">
        <v>104</v>
      </c>
      <c r="D699" s="226" t="s">
        <v>105</v>
      </c>
      <c r="E699" s="226" t="s">
        <v>52</v>
      </c>
      <c r="F699" s="226" t="s">
        <v>90</v>
      </c>
      <c r="G699" s="226" t="s">
        <v>84</v>
      </c>
      <c r="H699" s="230">
        <v>1</v>
      </c>
      <c r="I699" s="231">
        <v>1800</v>
      </c>
      <c r="J699" s="229">
        <v>46050</v>
      </c>
      <c r="K699" s="226" t="s">
        <v>93</v>
      </c>
      <c r="L699" s="226" t="s">
        <v>94</v>
      </c>
      <c r="M699" s="232">
        <v>0.43</v>
      </c>
      <c r="N699" s="230"/>
      <c r="O699" s="230"/>
      <c r="P699" s="233">
        <v>-774</v>
      </c>
    </row>
    <row r="700" spans="1:16" ht="19.5" customHeight="1">
      <c r="A700" s="226" t="s">
        <v>1252</v>
      </c>
      <c r="B700" s="229">
        <v>46051</v>
      </c>
      <c r="C700" s="226" t="s">
        <v>81</v>
      </c>
      <c r="D700" s="226" t="s">
        <v>95</v>
      </c>
      <c r="E700" s="226" t="s">
        <v>52</v>
      </c>
      <c r="F700" s="226" t="s">
        <v>90</v>
      </c>
      <c r="G700" s="226" t="s">
        <v>84</v>
      </c>
      <c r="H700" s="230">
        <v>1</v>
      </c>
      <c r="I700" s="231">
        <v>1800</v>
      </c>
      <c r="J700" s="229">
        <v>46050</v>
      </c>
      <c r="K700" s="226" t="s">
        <v>93</v>
      </c>
      <c r="L700" s="226" t="s">
        <v>94</v>
      </c>
      <c r="M700" s="232">
        <v>0.43</v>
      </c>
      <c r="N700" s="230"/>
      <c r="O700" s="230"/>
      <c r="P700" s="233">
        <v>-9.3699999999999992</v>
      </c>
    </row>
    <row r="701" spans="1:16" ht="19.5" customHeight="1">
      <c r="A701" s="226" t="s">
        <v>1252</v>
      </c>
      <c r="B701" s="229">
        <v>46051</v>
      </c>
      <c r="C701" s="226" t="s">
        <v>81</v>
      </c>
      <c r="D701" s="226" t="s">
        <v>82</v>
      </c>
      <c r="E701" s="226" t="s">
        <v>52</v>
      </c>
      <c r="F701" s="226" t="s">
        <v>90</v>
      </c>
      <c r="G701" s="226" t="s">
        <v>84</v>
      </c>
      <c r="H701" s="230">
        <v>1</v>
      </c>
      <c r="I701" s="231">
        <v>0</v>
      </c>
      <c r="J701" s="229">
        <v>46050</v>
      </c>
      <c r="K701" s="226" t="s">
        <v>85</v>
      </c>
      <c r="L701" s="226" t="s">
        <v>85</v>
      </c>
      <c r="M701" s="232">
        <v>0</v>
      </c>
      <c r="N701" s="230"/>
      <c r="O701" s="230"/>
      <c r="P701" s="233">
        <v>-11.9</v>
      </c>
    </row>
    <row r="702" spans="1:16" ht="19.5" customHeight="1">
      <c r="A702" s="226" t="s">
        <v>1253</v>
      </c>
      <c r="B702" s="229">
        <v>46051</v>
      </c>
      <c r="C702" s="226" t="s">
        <v>92</v>
      </c>
      <c r="D702" s="226" t="s">
        <v>24</v>
      </c>
      <c r="E702" s="226" t="s">
        <v>53</v>
      </c>
      <c r="F702" s="226" t="s">
        <v>120</v>
      </c>
      <c r="G702" s="226" t="s">
        <v>84</v>
      </c>
      <c r="H702" s="230">
        <v>1</v>
      </c>
      <c r="I702" s="231">
        <v>1723</v>
      </c>
      <c r="J702" s="229">
        <v>46048</v>
      </c>
      <c r="K702" s="226" t="s">
        <v>93</v>
      </c>
      <c r="L702" s="226" t="s">
        <v>94</v>
      </c>
      <c r="M702" s="232">
        <v>0.43</v>
      </c>
      <c r="N702" s="230"/>
      <c r="O702" s="230">
        <v>44</v>
      </c>
      <c r="P702" s="233">
        <v>-145.55000000000001</v>
      </c>
    </row>
    <row r="703" spans="1:16" ht="19.5" customHeight="1">
      <c r="A703" s="226" t="s">
        <v>1253</v>
      </c>
      <c r="B703" s="229">
        <v>46051</v>
      </c>
      <c r="C703" s="226" t="s">
        <v>100</v>
      </c>
      <c r="D703" s="226" t="s">
        <v>101</v>
      </c>
      <c r="E703" s="226" t="s">
        <v>53</v>
      </c>
      <c r="F703" s="226" t="s">
        <v>120</v>
      </c>
      <c r="G703" s="226" t="s">
        <v>84</v>
      </c>
      <c r="H703" s="230">
        <v>1</v>
      </c>
      <c r="I703" s="231">
        <v>1723</v>
      </c>
      <c r="J703" s="229">
        <v>46048</v>
      </c>
      <c r="K703" s="226" t="s">
        <v>93</v>
      </c>
      <c r="L703" s="226" t="s">
        <v>94</v>
      </c>
      <c r="M703" s="232">
        <v>0</v>
      </c>
      <c r="N703" s="230"/>
      <c r="O703" s="230"/>
      <c r="P703" s="233">
        <v>693.63</v>
      </c>
    </row>
    <row r="704" spans="1:16" ht="19.5" customHeight="1">
      <c r="A704" s="226" t="s">
        <v>1253</v>
      </c>
      <c r="B704" s="229">
        <v>46051</v>
      </c>
      <c r="C704" s="226" t="s">
        <v>100</v>
      </c>
      <c r="D704" s="226" t="s">
        <v>102</v>
      </c>
      <c r="E704" s="226" t="s">
        <v>53</v>
      </c>
      <c r="F704" s="226" t="s">
        <v>120</v>
      </c>
      <c r="G704" s="226" t="s">
        <v>84</v>
      </c>
      <c r="H704" s="230">
        <v>1</v>
      </c>
      <c r="I704" s="231">
        <v>1723</v>
      </c>
      <c r="J704" s="229">
        <v>46048</v>
      </c>
      <c r="K704" s="226" t="s">
        <v>93</v>
      </c>
      <c r="L704" s="226" t="s">
        <v>94</v>
      </c>
      <c r="M704" s="232">
        <v>0</v>
      </c>
      <c r="N704" s="230"/>
      <c r="O704" s="230"/>
      <c r="P704" s="233">
        <v>0</v>
      </c>
    </row>
    <row r="705" spans="1:16" ht="19.5" customHeight="1">
      <c r="A705" s="226" t="s">
        <v>1253</v>
      </c>
      <c r="B705" s="229">
        <v>46051</v>
      </c>
      <c r="C705" s="226" t="s">
        <v>100</v>
      </c>
      <c r="D705" s="226" t="s">
        <v>103</v>
      </c>
      <c r="E705" s="226" t="s">
        <v>53</v>
      </c>
      <c r="F705" s="226" t="s">
        <v>120</v>
      </c>
      <c r="G705" s="226" t="s">
        <v>84</v>
      </c>
      <c r="H705" s="230">
        <v>1</v>
      </c>
      <c r="I705" s="231">
        <v>1723</v>
      </c>
      <c r="J705" s="229">
        <v>46048</v>
      </c>
      <c r="K705" s="226" t="s">
        <v>93</v>
      </c>
      <c r="L705" s="226" t="s">
        <v>94</v>
      </c>
      <c r="M705" s="232">
        <v>0</v>
      </c>
      <c r="N705" s="230"/>
      <c r="O705" s="230"/>
      <c r="P705" s="233">
        <v>1029.3699999999999</v>
      </c>
    </row>
    <row r="706" spans="1:16" ht="19.5" customHeight="1">
      <c r="A706" s="226" t="s">
        <v>1253</v>
      </c>
      <c r="B706" s="229">
        <v>46051</v>
      </c>
      <c r="C706" s="226" t="s">
        <v>104</v>
      </c>
      <c r="D706" s="226" t="s">
        <v>105</v>
      </c>
      <c r="E706" s="226" t="s">
        <v>53</v>
      </c>
      <c r="F706" s="226" t="s">
        <v>120</v>
      </c>
      <c r="G706" s="226" t="s">
        <v>84</v>
      </c>
      <c r="H706" s="230">
        <v>1</v>
      </c>
      <c r="I706" s="231">
        <v>1723</v>
      </c>
      <c r="J706" s="229">
        <v>46048</v>
      </c>
      <c r="K706" s="226" t="s">
        <v>93</v>
      </c>
      <c r="L706" s="226" t="s">
        <v>94</v>
      </c>
      <c r="M706" s="232">
        <v>0.43</v>
      </c>
      <c r="N706" s="230"/>
      <c r="O706" s="230"/>
      <c r="P706" s="233">
        <v>-740.89</v>
      </c>
    </row>
    <row r="707" spans="1:16" ht="19.5" customHeight="1">
      <c r="A707" s="226" t="s">
        <v>1253</v>
      </c>
      <c r="B707" s="229">
        <v>46051</v>
      </c>
      <c r="C707" s="226" t="s">
        <v>81</v>
      </c>
      <c r="D707" s="226" t="s">
        <v>95</v>
      </c>
      <c r="E707" s="226" t="s">
        <v>53</v>
      </c>
      <c r="F707" s="226" t="s">
        <v>120</v>
      </c>
      <c r="G707" s="226" t="s">
        <v>84</v>
      </c>
      <c r="H707" s="230">
        <v>1</v>
      </c>
      <c r="I707" s="231">
        <v>1723</v>
      </c>
      <c r="J707" s="229">
        <v>46048</v>
      </c>
      <c r="K707" s="226" t="s">
        <v>93</v>
      </c>
      <c r="L707" s="226" t="s">
        <v>94</v>
      </c>
      <c r="M707" s="232">
        <v>0.43</v>
      </c>
      <c r="N707" s="230"/>
      <c r="O707" s="230"/>
      <c r="P707" s="233">
        <v>-16.239999999999998</v>
      </c>
    </row>
    <row r="708" spans="1:16" ht="19.5" customHeight="1">
      <c r="A708" s="226" t="s">
        <v>1253</v>
      </c>
      <c r="B708" s="229">
        <v>46051</v>
      </c>
      <c r="C708" s="226" t="s">
        <v>81</v>
      </c>
      <c r="D708" s="226" t="s">
        <v>82</v>
      </c>
      <c r="E708" s="226" t="s">
        <v>53</v>
      </c>
      <c r="F708" s="226" t="s">
        <v>120</v>
      </c>
      <c r="G708" s="226" t="s">
        <v>84</v>
      </c>
      <c r="H708" s="230">
        <v>1</v>
      </c>
      <c r="I708" s="231">
        <v>0</v>
      </c>
      <c r="J708" s="229">
        <v>46048</v>
      </c>
      <c r="K708" s="226" t="s">
        <v>85</v>
      </c>
      <c r="L708" s="226" t="s">
        <v>85</v>
      </c>
      <c r="M708" s="232">
        <v>0</v>
      </c>
      <c r="N708" s="230"/>
      <c r="O708" s="230"/>
      <c r="P708" s="233">
        <v>-3.68</v>
      </c>
    </row>
    <row r="709" spans="1:16" ht="19.5" customHeight="1">
      <c r="A709" s="226" t="s">
        <v>1254</v>
      </c>
      <c r="B709" s="229">
        <v>46051</v>
      </c>
      <c r="C709" s="226" t="s">
        <v>92</v>
      </c>
      <c r="D709" s="226" t="s">
        <v>24</v>
      </c>
      <c r="E709" s="226" t="s">
        <v>53</v>
      </c>
      <c r="F709" s="226" t="s">
        <v>120</v>
      </c>
      <c r="G709" s="226" t="s">
        <v>84</v>
      </c>
      <c r="H709" s="230">
        <v>1</v>
      </c>
      <c r="I709" s="231">
        <v>1812</v>
      </c>
      <c r="J709" s="229">
        <v>46046</v>
      </c>
      <c r="K709" s="226" t="s">
        <v>93</v>
      </c>
      <c r="L709" s="226" t="s">
        <v>94</v>
      </c>
      <c r="M709" s="232">
        <v>0.43</v>
      </c>
      <c r="N709" s="230"/>
      <c r="O709" s="230">
        <v>40</v>
      </c>
      <c r="P709" s="233">
        <v>-130.77000000000001</v>
      </c>
    </row>
    <row r="710" spans="1:16" ht="19.5" customHeight="1">
      <c r="A710" s="226" t="s">
        <v>1254</v>
      </c>
      <c r="B710" s="229">
        <v>46051</v>
      </c>
      <c r="C710" s="226" t="s">
        <v>100</v>
      </c>
      <c r="D710" s="226" t="s">
        <v>101</v>
      </c>
      <c r="E710" s="226" t="s">
        <v>53</v>
      </c>
      <c r="F710" s="226" t="s">
        <v>120</v>
      </c>
      <c r="G710" s="226" t="s">
        <v>84</v>
      </c>
      <c r="H710" s="230">
        <v>1</v>
      </c>
      <c r="I710" s="231">
        <v>1812</v>
      </c>
      <c r="J710" s="229">
        <v>46046</v>
      </c>
      <c r="K710" s="226" t="s">
        <v>93</v>
      </c>
      <c r="L710" s="226" t="s">
        <v>94</v>
      </c>
      <c r="M710" s="232">
        <v>0</v>
      </c>
      <c r="N710" s="230"/>
      <c r="O710" s="230"/>
      <c r="P710" s="233">
        <v>712.38</v>
      </c>
    </row>
    <row r="711" spans="1:16" ht="19.5" customHeight="1">
      <c r="A711" s="226" t="s">
        <v>1254</v>
      </c>
      <c r="B711" s="229">
        <v>46051</v>
      </c>
      <c r="C711" s="226" t="s">
        <v>100</v>
      </c>
      <c r="D711" s="226" t="s">
        <v>102</v>
      </c>
      <c r="E711" s="226" t="s">
        <v>53</v>
      </c>
      <c r="F711" s="226" t="s">
        <v>120</v>
      </c>
      <c r="G711" s="226" t="s">
        <v>84</v>
      </c>
      <c r="H711" s="230">
        <v>1</v>
      </c>
      <c r="I711" s="231">
        <v>1812</v>
      </c>
      <c r="J711" s="229">
        <v>46046</v>
      </c>
      <c r="K711" s="226" t="s">
        <v>93</v>
      </c>
      <c r="L711" s="226" t="s">
        <v>94</v>
      </c>
      <c r="M711" s="232">
        <v>0</v>
      </c>
      <c r="N711" s="230"/>
      <c r="O711" s="230"/>
      <c r="P711" s="233">
        <v>7.12</v>
      </c>
    </row>
    <row r="712" spans="1:16" ht="19.5" customHeight="1">
      <c r="A712" s="226" t="s">
        <v>1254</v>
      </c>
      <c r="B712" s="229">
        <v>46051</v>
      </c>
      <c r="C712" s="226" t="s">
        <v>100</v>
      </c>
      <c r="D712" s="226" t="s">
        <v>103</v>
      </c>
      <c r="E712" s="226" t="s">
        <v>53</v>
      </c>
      <c r="F712" s="226" t="s">
        <v>120</v>
      </c>
      <c r="G712" s="226" t="s">
        <v>84</v>
      </c>
      <c r="H712" s="230">
        <v>1</v>
      </c>
      <c r="I712" s="231">
        <v>1812</v>
      </c>
      <c r="J712" s="229">
        <v>46046</v>
      </c>
      <c r="K712" s="226" t="s">
        <v>93</v>
      </c>
      <c r="L712" s="226" t="s">
        <v>94</v>
      </c>
      <c r="M712" s="232">
        <v>0</v>
      </c>
      <c r="N712" s="230"/>
      <c r="O712" s="230"/>
      <c r="P712" s="233">
        <v>1092.5</v>
      </c>
    </row>
    <row r="713" spans="1:16" ht="19.5" customHeight="1">
      <c r="A713" s="226" t="s">
        <v>1254</v>
      </c>
      <c r="B713" s="229">
        <v>46051</v>
      </c>
      <c r="C713" s="226" t="s">
        <v>104</v>
      </c>
      <c r="D713" s="226" t="s">
        <v>105</v>
      </c>
      <c r="E713" s="226" t="s">
        <v>53</v>
      </c>
      <c r="F713" s="226" t="s">
        <v>120</v>
      </c>
      <c r="G713" s="226" t="s">
        <v>84</v>
      </c>
      <c r="H713" s="230">
        <v>1</v>
      </c>
      <c r="I713" s="231">
        <v>1812</v>
      </c>
      <c r="J713" s="229">
        <v>46046</v>
      </c>
      <c r="K713" s="226" t="s">
        <v>93</v>
      </c>
      <c r="L713" s="226" t="s">
        <v>94</v>
      </c>
      <c r="M713" s="232">
        <v>0.43</v>
      </c>
      <c r="N713" s="230"/>
      <c r="O713" s="230"/>
      <c r="P713" s="233">
        <v>-779.16</v>
      </c>
    </row>
    <row r="714" spans="1:16" ht="19.5" customHeight="1">
      <c r="A714" s="226" t="s">
        <v>1254</v>
      </c>
      <c r="B714" s="229">
        <v>46051</v>
      </c>
      <c r="C714" s="226" t="s">
        <v>81</v>
      </c>
      <c r="D714" s="226" t="s">
        <v>95</v>
      </c>
      <c r="E714" s="226" t="s">
        <v>53</v>
      </c>
      <c r="F714" s="226" t="s">
        <v>120</v>
      </c>
      <c r="G714" s="226" t="s">
        <v>84</v>
      </c>
      <c r="H714" s="230">
        <v>1</v>
      </c>
      <c r="I714" s="231">
        <v>1812</v>
      </c>
      <c r="J714" s="229">
        <v>46046</v>
      </c>
      <c r="K714" s="226" t="s">
        <v>93</v>
      </c>
      <c r="L714" s="226" t="s">
        <v>94</v>
      </c>
      <c r="M714" s="232">
        <v>0.43</v>
      </c>
      <c r="N714" s="230"/>
      <c r="O714" s="230"/>
      <c r="P714" s="233">
        <v>-11.72</v>
      </c>
    </row>
    <row r="715" spans="1:16" ht="19.5" customHeight="1">
      <c r="A715" s="226" t="s">
        <v>1255</v>
      </c>
      <c r="B715" s="229">
        <v>46051</v>
      </c>
      <c r="C715" s="226" t="s">
        <v>92</v>
      </c>
      <c r="D715" s="226" t="s">
        <v>24</v>
      </c>
      <c r="E715" s="226" t="s">
        <v>52</v>
      </c>
      <c r="F715" s="226" t="s">
        <v>90</v>
      </c>
      <c r="G715" s="226" t="s">
        <v>84</v>
      </c>
      <c r="H715" s="230">
        <v>1</v>
      </c>
      <c r="I715" s="231">
        <v>1800</v>
      </c>
      <c r="J715" s="229">
        <v>46047</v>
      </c>
      <c r="K715" s="226" t="s">
        <v>93</v>
      </c>
      <c r="L715" s="226" t="s">
        <v>94</v>
      </c>
      <c r="M715" s="232">
        <v>0.43</v>
      </c>
      <c r="N715" s="230"/>
      <c r="O715" s="230">
        <v>41</v>
      </c>
      <c r="P715" s="233">
        <v>-134.84</v>
      </c>
    </row>
    <row r="716" spans="1:16" ht="19.5" customHeight="1">
      <c r="A716" s="226" t="s">
        <v>1255</v>
      </c>
      <c r="B716" s="229">
        <v>46051</v>
      </c>
      <c r="C716" s="226" t="s">
        <v>100</v>
      </c>
      <c r="D716" s="226" t="s">
        <v>101</v>
      </c>
      <c r="E716" s="226" t="s">
        <v>52</v>
      </c>
      <c r="F716" s="226" t="s">
        <v>90</v>
      </c>
      <c r="G716" s="226" t="s">
        <v>84</v>
      </c>
      <c r="H716" s="230">
        <v>1</v>
      </c>
      <c r="I716" s="231">
        <v>1800</v>
      </c>
      <c r="J716" s="229">
        <v>46047</v>
      </c>
      <c r="K716" s="226" t="s">
        <v>93</v>
      </c>
      <c r="L716" s="226" t="s">
        <v>94</v>
      </c>
      <c r="M716" s="232">
        <v>0</v>
      </c>
      <c r="N716" s="230"/>
      <c r="O716" s="230"/>
      <c r="P716" s="233">
        <v>679.35</v>
      </c>
    </row>
    <row r="717" spans="1:16" ht="19.5" customHeight="1">
      <c r="A717" s="226" t="s">
        <v>1255</v>
      </c>
      <c r="B717" s="229">
        <v>46051</v>
      </c>
      <c r="C717" s="226" t="s">
        <v>100</v>
      </c>
      <c r="D717" s="226" t="s">
        <v>102</v>
      </c>
      <c r="E717" s="226" t="s">
        <v>52</v>
      </c>
      <c r="F717" s="226" t="s">
        <v>90</v>
      </c>
      <c r="G717" s="226" t="s">
        <v>84</v>
      </c>
      <c r="H717" s="230">
        <v>1</v>
      </c>
      <c r="I717" s="231">
        <v>1800</v>
      </c>
      <c r="J717" s="229">
        <v>46047</v>
      </c>
      <c r="K717" s="226" t="s">
        <v>93</v>
      </c>
      <c r="L717" s="226" t="s">
        <v>94</v>
      </c>
      <c r="M717" s="232">
        <v>0</v>
      </c>
      <c r="N717" s="230"/>
      <c r="O717" s="230"/>
      <c r="P717" s="233">
        <v>6.79</v>
      </c>
    </row>
    <row r="718" spans="1:16" ht="19.5" customHeight="1">
      <c r="A718" s="226" t="s">
        <v>1255</v>
      </c>
      <c r="B718" s="229">
        <v>46051</v>
      </c>
      <c r="C718" s="226" t="s">
        <v>100</v>
      </c>
      <c r="D718" s="226" t="s">
        <v>103</v>
      </c>
      <c r="E718" s="226" t="s">
        <v>52</v>
      </c>
      <c r="F718" s="226" t="s">
        <v>90</v>
      </c>
      <c r="G718" s="226" t="s">
        <v>84</v>
      </c>
      <c r="H718" s="230">
        <v>1</v>
      </c>
      <c r="I718" s="231">
        <v>1800</v>
      </c>
      <c r="J718" s="229">
        <v>46047</v>
      </c>
      <c r="K718" s="226" t="s">
        <v>93</v>
      </c>
      <c r="L718" s="226" t="s">
        <v>94</v>
      </c>
      <c r="M718" s="232">
        <v>0</v>
      </c>
      <c r="N718" s="230"/>
      <c r="O718" s="230"/>
      <c r="P718" s="233">
        <v>1113.8599999999999</v>
      </c>
    </row>
    <row r="719" spans="1:16" ht="19.5" customHeight="1">
      <c r="A719" s="226" t="s">
        <v>1255</v>
      </c>
      <c r="B719" s="229">
        <v>46051</v>
      </c>
      <c r="C719" s="226" t="s">
        <v>104</v>
      </c>
      <c r="D719" s="226" t="s">
        <v>105</v>
      </c>
      <c r="E719" s="226" t="s">
        <v>52</v>
      </c>
      <c r="F719" s="226" t="s">
        <v>90</v>
      </c>
      <c r="G719" s="226" t="s">
        <v>84</v>
      </c>
      <c r="H719" s="230">
        <v>1</v>
      </c>
      <c r="I719" s="231">
        <v>1800</v>
      </c>
      <c r="J719" s="229">
        <v>46047</v>
      </c>
      <c r="K719" s="226" t="s">
        <v>93</v>
      </c>
      <c r="L719" s="226" t="s">
        <v>94</v>
      </c>
      <c r="M719" s="232">
        <v>0.43</v>
      </c>
      <c r="N719" s="230"/>
      <c r="O719" s="230"/>
      <c r="P719" s="233">
        <v>-774</v>
      </c>
    </row>
    <row r="720" spans="1:16" ht="19.5" customHeight="1">
      <c r="A720" s="226" t="s">
        <v>1255</v>
      </c>
      <c r="B720" s="229">
        <v>46051</v>
      </c>
      <c r="C720" s="226" t="s">
        <v>81</v>
      </c>
      <c r="D720" s="226" t="s">
        <v>95</v>
      </c>
      <c r="E720" s="226" t="s">
        <v>52</v>
      </c>
      <c r="F720" s="226" t="s">
        <v>90</v>
      </c>
      <c r="G720" s="226" t="s">
        <v>84</v>
      </c>
      <c r="H720" s="230">
        <v>1</v>
      </c>
      <c r="I720" s="231">
        <v>1800</v>
      </c>
      <c r="J720" s="229">
        <v>46047</v>
      </c>
      <c r="K720" s="226" t="s">
        <v>93</v>
      </c>
      <c r="L720" s="226" t="s">
        <v>94</v>
      </c>
      <c r="M720" s="232">
        <v>0.43</v>
      </c>
      <c r="N720" s="230"/>
      <c r="O720" s="230"/>
      <c r="P720" s="233">
        <v>-10.210000000000001</v>
      </c>
    </row>
    <row r="721" spans="1:16" ht="19.5" customHeight="1">
      <c r="A721" s="226" t="s">
        <v>1256</v>
      </c>
      <c r="B721" s="229">
        <v>46051</v>
      </c>
      <c r="C721" s="226" t="s">
        <v>92</v>
      </c>
      <c r="D721" s="226" t="s">
        <v>24</v>
      </c>
      <c r="E721" s="226" t="s">
        <v>52</v>
      </c>
      <c r="F721" s="226" t="s">
        <v>90</v>
      </c>
      <c r="G721" s="226" t="s">
        <v>84</v>
      </c>
      <c r="H721" s="230">
        <v>1</v>
      </c>
      <c r="I721" s="231">
        <v>1800</v>
      </c>
      <c r="J721" s="229">
        <v>46048</v>
      </c>
      <c r="K721" s="226" t="s">
        <v>93</v>
      </c>
      <c r="L721" s="226" t="s">
        <v>94</v>
      </c>
      <c r="M721" s="232">
        <v>0.43</v>
      </c>
      <c r="N721" s="230"/>
      <c r="O721" s="230">
        <v>44</v>
      </c>
      <c r="P721" s="233">
        <v>-147.97999999999999</v>
      </c>
    </row>
    <row r="722" spans="1:16" ht="19.5" customHeight="1">
      <c r="A722" s="226" t="s">
        <v>1256</v>
      </c>
      <c r="B722" s="229">
        <v>46051</v>
      </c>
      <c r="C722" s="226" t="s">
        <v>100</v>
      </c>
      <c r="D722" s="226" t="s">
        <v>101</v>
      </c>
      <c r="E722" s="226" t="s">
        <v>52</v>
      </c>
      <c r="F722" s="226" t="s">
        <v>90</v>
      </c>
      <c r="G722" s="226" t="s">
        <v>84</v>
      </c>
      <c r="H722" s="230">
        <v>1</v>
      </c>
      <c r="I722" s="231">
        <v>1800</v>
      </c>
      <c r="J722" s="229">
        <v>46048</v>
      </c>
      <c r="K722" s="226" t="s">
        <v>93</v>
      </c>
      <c r="L722" s="226" t="s">
        <v>94</v>
      </c>
      <c r="M722" s="232">
        <v>0</v>
      </c>
      <c r="N722" s="230"/>
      <c r="O722" s="230"/>
      <c r="P722" s="233">
        <v>685.71</v>
      </c>
    </row>
    <row r="723" spans="1:16" ht="19.5" customHeight="1">
      <c r="A723" s="226" t="s">
        <v>1256</v>
      </c>
      <c r="B723" s="229">
        <v>46051</v>
      </c>
      <c r="C723" s="226" t="s">
        <v>100</v>
      </c>
      <c r="D723" s="226" t="s">
        <v>102</v>
      </c>
      <c r="E723" s="226" t="s">
        <v>52</v>
      </c>
      <c r="F723" s="226" t="s">
        <v>90</v>
      </c>
      <c r="G723" s="226" t="s">
        <v>84</v>
      </c>
      <c r="H723" s="230">
        <v>1</v>
      </c>
      <c r="I723" s="231">
        <v>1800</v>
      </c>
      <c r="J723" s="229">
        <v>46048</v>
      </c>
      <c r="K723" s="226" t="s">
        <v>93</v>
      </c>
      <c r="L723" s="226" t="s">
        <v>94</v>
      </c>
      <c r="M723" s="232">
        <v>0</v>
      </c>
      <c r="N723" s="230"/>
      <c r="O723" s="230"/>
      <c r="P723" s="233">
        <v>0</v>
      </c>
    </row>
    <row r="724" spans="1:16" ht="19.5" customHeight="1">
      <c r="A724" s="226" t="s">
        <v>1256</v>
      </c>
      <c r="B724" s="229">
        <v>46051</v>
      </c>
      <c r="C724" s="226" t="s">
        <v>100</v>
      </c>
      <c r="D724" s="226" t="s">
        <v>103</v>
      </c>
      <c r="E724" s="226" t="s">
        <v>52</v>
      </c>
      <c r="F724" s="226" t="s">
        <v>90</v>
      </c>
      <c r="G724" s="226" t="s">
        <v>84</v>
      </c>
      <c r="H724" s="230">
        <v>1</v>
      </c>
      <c r="I724" s="231">
        <v>1800</v>
      </c>
      <c r="J724" s="229">
        <v>46048</v>
      </c>
      <c r="K724" s="226" t="s">
        <v>93</v>
      </c>
      <c r="L724" s="226" t="s">
        <v>94</v>
      </c>
      <c r="M724" s="232">
        <v>0</v>
      </c>
      <c r="N724" s="230"/>
      <c r="O724" s="230"/>
      <c r="P724" s="233">
        <v>1114.29</v>
      </c>
    </row>
    <row r="725" spans="1:16" ht="19.5" customHeight="1">
      <c r="A725" s="226" t="s">
        <v>1256</v>
      </c>
      <c r="B725" s="229">
        <v>46051</v>
      </c>
      <c r="C725" s="226" t="s">
        <v>104</v>
      </c>
      <c r="D725" s="226" t="s">
        <v>105</v>
      </c>
      <c r="E725" s="226" t="s">
        <v>52</v>
      </c>
      <c r="F725" s="226" t="s">
        <v>90</v>
      </c>
      <c r="G725" s="226" t="s">
        <v>84</v>
      </c>
      <c r="H725" s="230">
        <v>1</v>
      </c>
      <c r="I725" s="231">
        <v>1800</v>
      </c>
      <c r="J725" s="229">
        <v>46048</v>
      </c>
      <c r="K725" s="226" t="s">
        <v>93</v>
      </c>
      <c r="L725" s="226" t="s">
        <v>94</v>
      </c>
      <c r="M725" s="232">
        <v>0.43</v>
      </c>
      <c r="N725" s="230"/>
      <c r="O725" s="230"/>
      <c r="P725" s="233">
        <v>-774</v>
      </c>
    </row>
    <row r="726" spans="1:16" ht="19.5" customHeight="1">
      <c r="A726" s="226" t="s">
        <v>1256</v>
      </c>
      <c r="B726" s="229">
        <v>46051</v>
      </c>
      <c r="C726" s="226" t="s">
        <v>81</v>
      </c>
      <c r="D726" s="226" t="s">
        <v>95</v>
      </c>
      <c r="E726" s="226" t="s">
        <v>52</v>
      </c>
      <c r="F726" s="226" t="s">
        <v>90</v>
      </c>
      <c r="G726" s="226" t="s">
        <v>84</v>
      </c>
      <c r="H726" s="230">
        <v>1</v>
      </c>
      <c r="I726" s="231">
        <v>1800</v>
      </c>
      <c r="J726" s="229">
        <v>46048</v>
      </c>
      <c r="K726" s="226" t="s">
        <v>93</v>
      </c>
      <c r="L726" s="226" t="s">
        <v>94</v>
      </c>
      <c r="M726" s="232">
        <v>0.43</v>
      </c>
      <c r="N726" s="230"/>
      <c r="O726" s="230"/>
      <c r="P726" s="233">
        <v>-10.69</v>
      </c>
    </row>
    <row r="727" spans="1:16" ht="19.5" customHeight="1">
      <c r="A727" s="226" t="s">
        <v>1257</v>
      </c>
      <c r="B727" s="229">
        <v>46051</v>
      </c>
      <c r="C727" s="226" t="s">
        <v>92</v>
      </c>
      <c r="D727" s="226" t="s">
        <v>24</v>
      </c>
      <c r="E727" s="226" t="s">
        <v>52</v>
      </c>
      <c r="F727" s="226" t="s">
        <v>90</v>
      </c>
      <c r="G727" s="226" t="s">
        <v>84</v>
      </c>
      <c r="H727" s="230">
        <v>1</v>
      </c>
      <c r="I727" s="231">
        <v>1800</v>
      </c>
      <c r="J727" s="229">
        <v>46047</v>
      </c>
      <c r="K727" s="226" t="s">
        <v>93</v>
      </c>
      <c r="L727" s="226" t="s">
        <v>94</v>
      </c>
      <c r="M727" s="232">
        <v>0.43</v>
      </c>
      <c r="N727" s="230"/>
      <c r="O727" s="230">
        <v>41</v>
      </c>
      <c r="P727" s="233">
        <v>-134.84</v>
      </c>
    </row>
    <row r="728" spans="1:16" ht="19.5" customHeight="1">
      <c r="A728" s="226" t="s">
        <v>1257</v>
      </c>
      <c r="B728" s="229">
        <v>46051</v>
      </c>
      <c r="C728" s="226" t="s">
        <v>100</v>
      </c>
      <c r="D728" s="226" t="s">
        <v>101</v>
      </c>
      <c r="E728" s="226" t="s">
        <v>52</v>
      </c>
      <c r="F728" s="226" t="s">
        <v>90</v>
      </c>
      <c r="G728" s="226" t="s">
        <v>84</v>
      </c>
      <c r="H728" s="230">
        <v>1</v>
      </c>
      <c r="I728" s="231">
        <v>1800</v>
      </c>
      <c r="J728" s="229">
        <v>46047</v>
      </c>
      <c r="K728" s="226" t="s">
        <v>93</v>
      </c>
      <c r="L728" s="226" t="s">
        <v>94</v>
      </c>
      <c r="M728" s="232">
        <v>0</v>
      </c>
      <c r="N728" s="230"/>
      <c r="O728" s="230"/>
      <c r="P728" s="233">
        <v>680</v>
      </c>
    </row>
    <row r="729" spans="1:16" ht="19.5" customHeight="1">
      <c r="A729" s="226" t="s">
        <v>1257</v>
      </c>
      <c r="B729" s="229">
        <v>46051</v>
      </c>
      <c r="C729" s="226" t="s">
        <v>100</v>
      </c>
      <c r="D729" s="226" t="s">
        <v>102</v>
      </c>
      <c r="E729" s="226" t="s">
        <v>52</v>
      </c>
      <c r="F729" s="226" t="s">
        <v>90</v>
      </c>
      <c r="G729" s="226" t="s">
        <v>84</v>
      </c>
      <c r="H729" s="230">
        <v>1</v>
      </c>
      <c r="I729" s="231">
        <v>1800</v>
      </c>
      <c r="J729" s="229">
        <v>46047</v>
      </c>
      <c r="K729" s="226" t="s">
        <v>93</v>
      </c>
      <c r="L729" s="226" t="s">
        <v>94</v>
      </c>
      <c r="M729" s="232">
        <v>0</v>
      </c>
      <c r="N729" s="230"/>
      <c r="O729" s="230"/>
      <c r="P729" s="233">
        <v>6.8</v>
      </c>
    </row>
    <row r="730" spans="1:16" ht="19.5" customHeight="1">
      <c r="A730" s="226" t="s">
        <v>1257</v>
      </c>
      <c r="B730" s="229">
        <v>46051</v>
      </c>
      <c r="C730" s="226" t="s">
        <v>100</v>
      </c>
      <c r="D730" s="226" t="s">
        <v>103</v>
      </c>
      <c r="E730" s="226" t="s">
        <v>52</v>
      </c>
      <c r="F730" s="226" t="s">
        <v>90</v>
      </c>
      <c r="G730" s="226" t="s">
        <v>84</v>
      </c>
      <c r="H730" s="230">
        <v>1</v>
      </c>
      <c r="I730" s="231">
        <v>1800</v>
      </c>
      <c r="J730" s="229">
        <v>46047</v>
      </c>
      <c r="K730" s="226" t="s">
        <v>93</v>
      </c>
      <c r="L730" s="226" t="s">
        <v>94</v>
      </c>
      <c r="M730" s="232">
        <v>0</v>
      </c>
      <c r="N730" s="230"/>
      <c r="O730" s="230"/>
      <c r="P730" s="233">
        <v>1113.2</v>
      </c>
    </row>
    <row r="731" spans="1:16" ht="19.5" customHeight="1">
      <c r="A731" s="226" t="s">
        <v>1257</v>
      </c>
      <c r="B731" s="229">
        <v>46051</v>
      </c>
      <c r="C731" s="226" t="s">
        <v>104</v>
      </c>
      <c r="D731" s="226" t="s">
        <v>105</v>
      </c>
      <c r="E731" s="226" t="s">
        <v>52</v>
      </c>
      <c r="F731" s="226" t="s">
        <v>90</v>
      </c>
      <c r="G731" s="226" t="s">
        <v>84</v>
      </c>
      <c r="H731" s="230">
        <v>1</v>
      </c>
      <c r="I731" s="231">
        <v>1800</v>
      </c>
      <c r="J731" s="229">
        <v>46047</v>
      </c>
      <c r="K731" s="226" t="s">
        <v>93</v>
      </c>
      <c r="L731" s="226" t="s">
        <v>94</v>
      </c>
      <c r="M731" s="232">
        <v>0.43</v>
      </c>
      <c r="N731" s="230"/>
      <c r="O731" s="230"/>
      <c r="P731" s="233">
        <v>-774</v>
      </c>
    </row>
    <row r="732" spans="1:16" ht="19.5" customHeight="1">
      <c r="A732" s="226" t="s">
        <v>1257</v>
      </c>
      <c r="B732" s="229">
        <v>46051</v>
      </c>
      <c r="C732" s="226" t="s">
        <v>81</v>
      </c>
      <c r="D732" s="226" t="s">
        <v>95</v>
      </c>
      <c r="E732" s="226" t="s">
        <v>52</v>
      </c>
      <c r="F732" s="226" t="s">
        <v>90</v>
      </c>
      <c r="G732" s="226" t="s">
        <v>84</v>
      </c>
      <c r="H732" s="230">
        <v>1</v>
      </c>
      <c r="I732" s="231">
        <v>1800</v>
      </c>
      <c r="J732" s="229">
        <v>46047</v>
      </c>
      <c r="K732" s="226" t="s">
        <v>93</v>
      </c>
      <c r="L732" s="226" t="s">
        <v>94</v>
      </c>
      <c r="M732" s="232">
        <v>0.43</v>
      </c>
      <c r="N732" s="230"/>
      <c r="O732" s="230"/>
      <c r="P732" s="233">
        <v>-25</v>
      </c>
    </row>
    <row r="733" spans="1:16" ht="19.5" customHeight="1">
      <c r="A733" s="226" t="s">
        <v>1255</v>
      </c>
      <c r="B733" s="229">
        <v>46051</v>
      </c>
      <c r="C733" s="226" t="s">
        <v>81</v>
      </c>
      <c r="D733" s="226" t="s">
        <v>82</v>
      </c>
      <c r="E733" s="226" t="s">
        <v>52</v>
      </c>
      <c r="F733" s="226" t="s">
        <v>90</v>
      </c>
      <c r="G733" s="226" t="s">
        <v>84</v>
      </c>
      <c r="H733" s="230">
        <v>1</v>
      </c>
      <c r="I733" s="231">
        <v>0</v>
      </c>
      <c r="J733" s="229">
        <v>46047</v>
      </c>
      <c r="K733" s="226" t="s">
        <v>85</v>
      </c>
      <c r="L733" s="226" t="s">
        <v>85</v>
      </c>
      <c r="M733" s="232">
        <v>0</v>
      </c>
      <c r="N733" s="230"/>
      <c r="O733" s="230"/>
      <c r="P733" s="233">
        <v>-12.91</v>
      </c>
    </row>
    <row r="734" spans="1:16" ht="19.5" customHeight="1">
      <c r="A734" s="226" t="s">
        <v>1257</v>
      </c>
      <c r="B734" s="229">
        <v>46051</v>
      </c>
      <c r="C734" s="226" t="s">
        <v>81</v>
      </c>
      <c r="D734" s="226" t="s">
        <v>82</v>
      </c>
      <c r="E734" s="226" t="s">
        <v>52</v>
      </c>
      <c r="F734" s="226" t="s">
        <v>90</v>
      </c>
      <c r="G734" s="226" t="s">
        <v>84</v>
      </c>
      <c r="H734" s="230">
        <v>1</v>
      </c>
      <c r="I734" s="231">
        <v>0</v>
      </c>
      <c r="J734" s="229">
        <v>46047</v>
      </c>
      <c r="K734" s="226" t="s">
        <v>85</v>
      </c>
      <c r="L734" s="226" t="s">
        <v>85</v>
      </c>
      <c r="M734" s="232">
        <v>0</v>
      </c>
      <c r="N734" s="230"/>
      <c r="O734" s="230"/>
      <c r="P734" s="233">
        <v>-12.92</v>
      </c>
    </row>
    <row r="735" spans="1:16" ht="19.5" customHeight="1">
      <c r="A735" s="226" t="s">
        <v>1258</v>
      </c>
      <c r="B735" s="229">
        <v>46051</v>
      </c>
      <c r="C735" s="226" t="s">
        <v>92</v>
      </c>
      <c r="D735" s="226" t="s">
        <v>24</v>
      </c>
      <c r="E735" s="226" t="s">
        <v>53</v>
      </c>
      <c r="F735" s="226" t="s">
        <v>120</v>
      </c>
      <c r="G735" s="226" t="s">
        <v>84</v>
      </c>
      <c r="H735" s="230">
        <v>1</v>
      </c>
      <c r="I735" s="231">
        <v>1812</v>
      </c>
      <c r="J735" s="229">
        <v>46049</v>
      </c>
      <c r="K735" s="226" t="s">
        <v>93</v>
      </c>
      <c r="L735" s="226" t="s">
        <v>94</v>
      </c>
      <c r="M735" s="232">
        <v>0.43</v>
      </c>
      <c r="N735" s="230"/>
      <c r="O735" s="230">
        <v>45</v>
      </c>
      <c r="P735" s="233">
        <v>-154.32</v>
      </c>
    </row>
    <row r="736" spans="1:16" ht="19.5" customHeight="1">
      <c r="A736" s="226" t="s">
        <v>1258</v>
      </c>
      <c r="B736" s="229">
        <v>46051</v>
      </c>
      <c r="C736" s="226" t="s">
        <v>100</v>
      </c>
      <c r="D736" s="226" t="s">
        <v>101</v>
      </c>
      <c r="E736" s="226" t="s">
        <v>53</v>
      </c>
      <c r="F736" s="226" t="s">
        <v>120</v>
      </c>
      <c r="G736" s="226" t="s">
        <v>84</v>
      </c>
      <c r="H736" s="230">
        <v>1</v>
      </c>
      <c r="I736" s="231">
        <v>1812</v>
      </c>
      <c r="J736" s="229">
        <v>46049</v>
      </c>
      <c r="K736" s="226" t="s">
        <v>93</v>
      </c>
      <c r="L736" s="226" t="s">
        <v>94</v>
      </c>
      <c r="M736" s="232">
        <v>0</v>
      </c>
      <c r="N736" s="230"/>
      <c r="O736" s="230"/>
      <c r="P736" s="233">
        <v>628.44000000000005</v>
      </c>
    </row>
    <row r="737" spans="1:16" ht="19.5" customHeight="1">
      <c r="A737" s="226" t="s">
        <v>1258</v>
      </c>
      <c r="B737" s="229">
        <v>46051</v>
      </c>
      <c r="C737" s="226" t="s">
        <v>100</v>
      </c>
      <c r="D737" s="226" t="s">
        <v>102</v>
      </c>
      <c r="E737" s="226" t="s">
        <v>53</v>
      </c>
      <c r="F737" s="226" t="s">
        <v>120</v>
      </c>
      <c r="G737" s="226" t="s">
        <v>84</v>
      </c>
      <c r="H737" s="230">
        <v>1</v>
      </c>
      <c r="I737" s="231">
        <v>1812</v>
      </c>
      <c r="J737" s="229">
        <v>46049</v>
      </c>
      <c r="K737" s="226" t="s">
        <v>93</v>
      </c>
      <c r="L737" s="226" t="s">
        <v>94</v>
      </c>
      <c r="M737" s="232">
        <v>0</v>
      </c>
      <c r="N737" s="230"/>
      <c r="O737" s="230"/>
      <c r="P737" s="233">
        <v>6.28</v>
      </c>
    </row>
    <row r="738" spans="1:16" ht="19.5" customHeight="1">
      <c r="A738" s="226" t="s">
        <v>1258</v>
      </c>
      <c r="B738" s="229">
        <v>46051</v>
      </c>
      <c r="C738" s="226" t="s">
        <v>100</v>
      </c>
      <c r="D738" s="226" t="s">
        <v>103</v>
      </c>
      <c r="E738" s="226" t="s">
        <v>53</v>
      </c>
      <c r="F738" s="226" t="s">
        <v>120</v>
      </c>
      <c r="G738" s="226" t="s">
        <v>84</v>
      </c>
      <c r="H738" s="230">
        <v>1</v>
      </c>
      <c r="I738" s="231">
        <v>1812</v>
      </c>
      <c r="J738" s="229">
        <v>46049</v>
      </c>
      <c r="K738" s="226" t="s">
        <v>93</v>
      </c>
      <c r="L738" s="226" t="s">
        <v>94</v>
      </c>
      <c r="M738" s="232">
        <v>0</v>
      </c>
      <c r="N738" s="230"/>
      <c r="O738" s="230"/>
      <c r="P738" s="233">
        <v>1177.28</v>
      </c>
    </row>
    <row r="739" spans="1:16" ht="19.5" customHeight="1">
      <c r="A739" s="226" t="s">
        <v>1258</v>
      </c>
      <c r="B739" s="229">
        <v>46051</v>
      </c>
      <c r="C739" s="226" t="s">
        <v>104</v>
      </c>
      <c r="D739" s="226" t="s">
        <v>105</v>
      </c>
      <c r="E739" s="226" t="s">
        <v>53</v>
      </c>
      <c r="F739" s="226" t="s">
        <v>120</v>
      </c>
      <c r="G739" s="226" t="s">
        <v>84</v>
      </c>
      <c r="H739" s="230">
        <v>1</v>
      </c>
      <c r="I739" s="231">
        <v>1812</v>
      </c>
      <c r="J739" s="229">
        <v>46049</v>
      </c>
      <c r="K739" s="226" t="s">
        <v>93</v>
      </c>
      <c r="L739" s="226" t="s">
        <v>94</v>
      </c>
      <c r="M739" s="232">
        <v>0.43</v>
      </c>
      <c r="N739" s="230"/>
      <c r="O739" s="230"/>
      <c r="P739" s="233">
        <v>-779.16</v>
      </c>
    </row>
    <row r="740" spans="1:16" ht="19.5" customHeight="1">
      <c r="A740" s="226" t="s">
        <v>1258</v>
      </c>
      <c r="B740" s="229">
        <v>46051</v>
      </c>
      <c r="C740" s="226" t="s">
        <v>81</v>
      </c>
      <c r="D740" s="226" t="s">
        <v>95</v>
      </c>
      <c r="E740" s="226" t="s">
        <v>53</v>
      </c>
      <c r="F740" s="226" t="s">
        <v>120</v>
      </c>
      <c r="G740" s="226" t="s">
        <v>84</v>
      </c>
      <c r="H740" s="230">
        <v>1</v>
      </c>
      <c r="I740" s="231">
        <v>1812</v>
      </c>
      <c r="J740" s="229">
        <v>46049</v>
      </c>
      <c r="K740" s="226" t="s">
        <v>93</v>
      </c>
      <c r="L740" s="226" t="s">
        <v>94</v>
      </c>
      <c r="M740" s="232">
        <v>0.43</v>
      </c>
      <c r="N740" s="230"/>
      <c r="O740" s="230"/>
      <c r="P740" s="233">
        <v>-11.83</v>
      </c>
    </row>
    <row r="741" spans="1:16" ht="19.5" customHeight="1">
      <c r="A741" s="226" t="s">
        <v>1259</v>
      </c>
      <c r="B741" s="229">
        <v>46051</v>
      </c>
      <c r="C741" s="226" t="s">
        <v>92</v>
      </c>
      <c r="D741" s="226" t="s">
        <v>24</v>
      </c>
      <c r="E741" s="226" t="s">
        <v>52</v>
      </c>
      <c r="F741" s="226" t="s">
        <v>90</v>
      </c>
      <c r="G741" s="226" t="s">
        <v>84</v>
      </c>
      <c r="H741" s="230">
        <v>1</v>
      </c>
      <c r="I741" s="231">
        <v>0</v>
      </c>
      <c r="J741" s="229">
        <v>46035</v>
      </c>
      <c r="K741" s="226" t="s">
        <v>93</v>
      </c>
      <c r="L741" s="226" t="s">
        <v>94</v>
      </c>
      <c r="M741" s="232">
        <v>0</v>
      </c>
      <c r="N741" s="230"/>
      <c r="O741" s="230">
        <v>45</v>
      </c>
      <c r="P741" s="233">
        <v>-56</v>
      </c>
    </row>
    <row r="742" spans="1:16" ht="19.5" customHeight="1">
      <c r="A742" s="226" t="s">
        <v>1259</v>
      </c>
      <c r="B742" s="229">
        <v>46051</v>
      </c>
      <c r="C742" s="226" t="s">
        <v>81</v>
      </c>
      <c r="D742" s="226" t="s">
        <v>95</v>
      </c>
      <c r="E742" s="226" t="s">
        <v>52</v>
      </c>
      <c r="F742" s="226" t="s">
        <v>90</v>
      </c>
      <c r="G742" s="226" t="s">
        <v>84</v>
      </c>
      <c r="H742" s="230">
        <v>1</v>
      </c>
      <c r="I742" s="231">
        <v>0</v>
      </c>
      <c r="J742" s="229">
        <v>46035</v>
      </c>
      <c r="K742" s="226" t="s">
        <v>93</v>
      </c>
      <c r="L742" s="226" t="s">
        <v>94</v>
      </c>
      <c r="M742" s="232">
        <v>0</v>
      </c>
      <c r="N742" s="230"/>
      <c r="O742" s="230"/>
      <c r="P742" s="233">
        <v>-9.0399999999999991</v>
      </c>
    </row>
    <row r="743" spans="1:16" ht="19.5" customHeight="1">
      <c r="A743" s="226" t="s">
        <v>1259</v>
      </c>
      <c r="B743" s="229">
        <v>46051</v>
      </c>
      <c r="C743" s="226" t="s">
        <v>92</v>
      </c>
      <c r="D743" s="226" t="s">
        <v>96</v>
      </c>
      <c r="E743" s="226" t="s">
        <v>52</v>
      </c>
      <c r="F743" s="226" t="s">
        <v>90</v>
      </c>
      <c r="G743" s="226" t="s">
        <v>84</v>
      </c>
      <c r="H743" s="230">
        <v>1</v>
      </c>
      <c r="I743" s="231">
        <v>0</v>
      </c>
      <c r="J743" s="229">
        <v>46035</v>
      </c>
      <c r="K743" s="226" t="s">
        <v>93</v>
      </c>
      <c r="L743" s="226" t="s">
        <v>94</v>
      </c>
      <c r="M743" s="232">
        <v>0</v>
      </c>
      <c r="N743" s="230"/>
      <c r="O743" s="230"/>
      <c r="P743" s="233">
        <v>0</v>
      </c>
    </row>
    <row r="744" spans="1:16" ht="19.5" customHeight="1">
      <c r="A744" s="226" t="s">
        <v>1259</v>
      </c>
      <c r="B744" s="229">
        <v>46051</v>
      </c>
      <c r="C744" s="226" t="s">
        <v>92</v>
      </c>
      <c r="D744" s="226" t="s">
        <v>97</v>
      </c>
      <c r="E744" s="226" t="s">
        <v>52</v>
      </c>
      <c r="F744" s="226" t="s">
        <v>90</v>
      </c>
      <c r="G744" s="226" t="s">
        <v>84</v>
      </c>
      <c r="H744" s="230">
        <v>1</v>
      </c>
      <c r="I744" s="231">
        <v>0</v>
      </c>
      <c r="J744" s="229">
        <v>46035</v>
      </c>
      <c r="K744" s="226" t="s">
        <v>93</v>
      </c>
      <c r="L744" s="226" t="s">
        <v>94</v>
      </c>
      <c r="M744" s="232">
        <v>0</v>
      </c>
      <c r="N744" s="230"/>
      <c r="O744" s="230"/>
      <c r="P744" s="233">
        <v>-56</v>
      </c>
    </row>
    <row r="745" spans="1:16" ht="19.5" customHeight="1">
      <c r="A745" s="226" t="s">
        <v>1259</v>
      </c>
      <c r="B745" s="229">
        <v>46051</v>
      </c>
      <c r="C745" s="226" t="s">
        <v>81</v>
      </c>
      <c r="D745" s="226" t="s">
        <v>98</v>
      </c>
      <c r="E745" s="226" t="s">
        <v>52</v>
      </c>
      <c r="F745" s="226" t="s">
        <v>90</v>
      </c>
      <c r="G745" s="226" t="s">
        <v>84</v>
      </c>
      <c r="H745" s="230">
        <v>1</v>
      </c>
      <c r="I745" s="231">
        <v>0</v>
      </c>
      <c r="J745" s="229">
        <v>46035</v>
      </c>
      <c r="K745" s="226" t="s">
        <v>93</v>
      </c>
      <c r="L745" s="226" t="s">
        <v>94</v>
      </c>
      <c r="M745" s="232">
        <v>0</v>
      </c>
      <c r="N745" s="230"/>
      <c r="O745" s="230"/>
      <c r="P745" s="233">
        <v>-15</v>
      </c>
    </row>
    <row r="746" spans="1:16" ht="19.5" customHeight="1">
      <c r="A746" s="226" t="s">
        <v>1209</v>
      </c>
      <c r="B746" s="229">
        <v>46051</v>
      </c>
      <c r="C746" s="226" t="s">
        <v>109</v>
      </c>
      <c r="D746" s="226" t="s">
        <v>139</v>
      </c>
      <c r="E746" s="226" t="s">
        <v>85</v>
      </c>
      <c r="F746" s="226" t="s">
        <v>85</v>
      </c>
      <c r="G746" s="226" t="s">
        <v>85</v>
      </c>
      <c r="H746" s="230">
        <v>0</v>
      </c>
      <c r="I746" s="231">
        <v>0</v>
      </c>
      <c r="J746" s="229">
        <v>46051</v>
      </c>
      <c r="K746" s="226" t="s">
        <v>85</v>
      </c>
      <c r="L746" s="226" t="s">
        <v>85</v>
      </c>
      <c r="M746" s="232">
        <v>0</v>
      </c>
      <c r="N746" s="230"/>
      <c r="O746" s="230"/>
      <c r="P746" s="233">
        <v>-293.12</v>
      </c>
    </row>
    <row r="747" spans="1:16" ht="19.5" customHeight="1">
      <c r="A747" s="226" t="s">
        <v>138</v>
      </c>
      <c r="B747" s="229">
        <v>46051</v>
      </c>
      <c r="C747" s="226" t="s">
        <v>109</v>
      </c>
      <c r="D747" s="226" t="s">
        <v>139</v>
      </c>
      <c r="E747" s="226" t="s">
        <v>85</v>
      </c>
      <c r="F747" s="226" t="s">
        <v>85</v>
      </c>
      <c r="G747" s="226" t="s">
        <v>85</v>
      </c>
      <c r="H747" s="230">
        <v>0</v>
      </c>
      <c r="I747" s="231">
        <v>0</v>
      </c>
      <c r="J747" s="229">
        <v>46051</v>
      </c>
      <c r="K747" s="226" t="s">
        <v>85</v>
      </c>
      <c r="L747" s="226" t="s">
        <v>85</v>
      </c>
      <c r="M747" s="232">
        <v>0</v>
      </c>
      <c r="N747" s="230"/>
      <c r="O747" s="230"/>
      <c r="P747" s="233">
        <v>-1126.99</v>
      </c>
    </row>
    <row r="748" spans="1:16" ht="19.5" customHeight="1">
      <c r="A748" s="226" t="s">
        <v>142</v>
      </c>
      <c r="B748" s="229">
        <v>46051</v>
      </c>
      <c r="C748" s="226" t="s">
        <v>109</v>
      </c>
      <c r="D748" s="226" t="s">
        <v>143</v>
      </c>
      <c r="E748" s="226" t="s">
        <v>85</v>
      </c>
      <c r="F748" s="226" t="s">
        <v>85</v>
      </c>
      <c r="G748" s="226" t="s">
        <v>85</v>
      </c>
      <c r="H748" s="230">
        <v>0</v>
      </c>
      <c r="I748" s="231">
        <v>0</v>
      </c>
      <c r="J748" s="229">
        <v>46051</v>
      </c>
      <c r="K748" s="226" t="s">
        <v>85</v>
      </c>
      <c r="L748" s="226" t="s">
        <v>85</v>
      </c>
      <c r="M748" s="232">
        <v>0</v>
      </c>
      <c r="N748" s="230"/>
      <c r="O748" s="230"/>
      <c r="P748" s="233">
        <v>-3566.7</v>
      </c>
    </row>
    <row r="749" spans="1:16" ht="19.5" customHeight="1">
      <c r="A749" s="226" t="s">
        <v>1205</v>
      </c>
      <c r="B749" s="229">
        <v>46051</v>
      </c>
      <c r="C749" s="226" t="s">
        <v>109</v>
      </c>
      <c r="D749" s="226" t="s">
        <v>139</v>
      </c>
      <c r="E749" s="226" t="s">
        <v>85</v>
      </c>
      <c r="F749" s="226" t="s">
        <v>85</v>
      </c>
      <c r="G749" s="226" t="s">
        <v>85</v>
      </c>
      <c r="H749" s="230">
        <v>0</v>
      </c>
      <c r="I749" s="231">
        <v>0</v>
      </c>
      <c r="J749" s="229">
        <v>46051</v>
      </c>
      <c r="K749" s="226" t="s">
        <v>85</v>
      </c>
      <c r="L749" s="226" t="s">
        <v>85</v>
      </c>
      <c r="M749" s="232">
        <v>0</v>
      </c>
      <c r="N749" s="230"/>
      <c r="O749" s="230"/>
      <c r="P749" s="233">
        <v>-311.77</v>
      </c>
    </row>
    <row r="750" spans="1:16" ht="19.5" customHeight="1">
      <c r="A750" s="226" t="s">
        <v>1206</v>
      </c>
      <c r="B750" s="229">
        <v>46051</v>
      </c>
      <c r="C750" s="226" t="s">
        <v>109</v>
      </c>
      <c r="D750" s="226" t="s">
        <v>139</v>
      </c>
      <c r="E750" s="226" t="s">
        <v>85</v>
      </c>
      <c r="F750" s="226" t="s">
        <v>85</v>
      </c>
      <c r="G750" s="226" t="s">
        <v>85</v>
      </c>
      <c r="H750" s="230">
        <v>0</v>
      </c>
      <c r="I750" s="231">
        <v>0</v>
      </c>
      <c r="J750" s="229">
        <v>46051</v>
      </c>
      <c r="K750" s="226" t="s">
        <v>85</v>
      </c>
      <c r="L750" s="226" t="s">
        <v>85</v>
      </c>
      <c r="M750" s="232">
        <v>0</v>
      </c>
      <c r="N750" s="230"/>
      <c r="O750" s="230"/>
      <c r="P750" s="233">
        <v>-282.18</v>
      </c>
    </row>
    <row r="751" spans="1:16" ht="19.5" customHeight="1">
      <c r="A751" s="226" t="s">
        <v>1207</v>
      </c>
      <c r="B751" s="229">
        <v>46051</v>
      </c>
      <c r="C751" s="226" t="s">
        <v>109</v>
      </c>
      <c r="D751" s="226" t="s">
        <v>139</v>
      </c>
      <c r="E751" s="226" t="s">
        <v>85</v>
      </c>
      <c r="F751" s="226" t="s">
        <v>85</v>
      </c>
      <c r="G751" s="226" t="s">
        <v>85</v>
      </c>
      <c r="H751" s="230">
        <v>0</v>
      </c>
      <c r="I751" s="231">
        <v>0</v>
      </c>
      <c r="J751" s="229">
        <v>46051</v>
      </c>
      <c r="K751" s="226" t="s">
        <v>85</v>
      </c>
      <c r="L751" s="226" t="s">
        <v>85</v>
      </c>
      <c r="M751" s="232">
        <v>0</v>
      </c>
      <c r="N751" s="230"/>
      <c r="O751" s="230"/>
      <c r="P751" s="233">
        <v>-303.43</v>
      </c>
    </row>
    <row r="752" spans="1:16" ht="19.5" customHeight="1">
      <c r="A752" s="226" t="s">
        <v>1208</v>
      </c>
      <c r="B752" s="229">
        <v>46051</v>
      </c>
      <c r="C752" s="226" t="s">
        <v>109</v>
      </c>
      <c r="D752" s="226" t="s">
        <v>139</v>
      </c>
      <c r="E752" s="226" t="s">
        <v>85</v>
      </c>
      <c r="F752" s="226" t="s">
        <v>85</v>
      </c>
      <c r="G752" s="226" t="s">
        <v>85</v>
      </c>
      <c r="H752" s="230">
        <v>0</v>
      </c>
      <c r="I752" s="231">
        <v>0</v>
      </c>
      <c r="J752" s="229">
        <v>46051</v>
      </c>
      <c r="K752" s="226" t="s">
        <v>85</v>
      </c>
      <c r="L752" s="226" t="s">
        <v>85</v>
      </c>
      <c r="M752" s="232">
        <v>0</v>
      </c>
      <c r="N752" s="230"/>
      <c r="O752" s="230"/>
      <c r="P752" s="233">
        <v>-291.38</v>
      </c>
    </row>
    <row r="753" spans="1:16" ht="19.5" customHeight="1">
      <c r="A753" s="226" t="s">
        <v>141</v>
      </c>
      <c r="B753" s="229">
        <v>46051</v>
      </c>
      <c r="C753" s="226" t="s">
        <v>109</v>
      </c>
      <c r="D753" s="226" t="s">
        <v>139</v>
      </c>
      <c r="E753" s="226" t="s">
        <v>85</v>
      </c>
      <c r="F753" s="226" t="s">
        <v>85</v>
      </c>
      <c r="G753" s="226" t="s">
        <v>85</v>
      </c>
      <c r="H753" s="230">
        <v>0</v>
      </c>
      <c r="I753" s="231">
        <v>0</v>
      </c>
      <c r="J753" s="229">
        <v>46051</v>
      </c>
      <c r="K753" s="226" t="s">
        <v>85</v>
      </c>
      <c r="L753" s="226" t="s">
        <v>85</v>
      </c>
      <c r="M753" s="232">
        <v>0</v>
      </c>
      <c r="N753" s="230"/>
      <c r="O753" s="230"/>
      <c r="P753" s="233">
        <v>-417</v>
      </c>
    </row>
    <row r="754" spans="1:16" ht="19.5" customHeight="1">
      <c r="A754" s="226" t="s">
        <v>145</v>
      </c>
      <c r="B754" s="229">
        <v>46051</v>
      </c>
      <c r="C754" s="226" t="s">
        <v>109</v>
      </c>
      <c r="D754" s="226" t="s">
        <v>139</v>
      </c>
      <c r="E754" s="226" t="s">
        <v>85</v>
      </c>
      <c r="F754" s="226" t="s">
        <v>85</v>
      </c>
      <c r="G754" s="226" t="s">
        <v>85</v>
      </c>
      <c r="H754" s="230">
        <v>0</v>
      </c>
      <c r="I754" s="231">
        <v>0</v>
      </c>
      <c r="J754" s="229">
        <v>46051</v>
      </c>
      <c r="K754" s="226" t="s">
        <v>85</v>
      </c>
      <c r="L754" s="226" t="s">
        <v>85</v>
      </c>
      <c r="M754" s="232">
        <v>0</v>
      </c>
      <c r="N754" s="230"/>
      <c r="O754" s="230"/>
      <c r="P754" s="233">
        <v>-1231.1400000000001</v>
      </c>
    </row>
    <row r="755" spans="1:16" ht="19.5" customHeight="1">
      <c r="A755" s="226" t="s">
        <v>1204</v>
      </c>
      <c r="B755" s="229">
        <v>46051</v>
      </c>
      <c r="C755" s="226" t="s">
        <v>109</v>
      </c>
      <c r="D755" s="226" t="s">
        <v>139</v>
      </c>
      <c r="E755" s="226" t="s">
        <v>85</v>
      </c>
      <c r="F755" s="226" t="s">
        <v>85</v>
      </c>
      <c r="G755" s="226" t="s">
        <v>85</v>
      </c>
      <c r="H755" s="230">
        <v>0</v>
      </c>
      <c r="I755" s="231">
        <v>0</v>
      </c>
      <c r="J755" s="229">
        <v>46051</v>
      </c>
      <c r="K755" s="226" t="s">
        <v>85</v>
      </c>
      <c r="L755" s="226" t="s">
        <v>85</v>
      </c>
      <c r="M755" s="232">
        <v>0</v>
      </c>
      <c r="N755" s="230"/>
      <c r="O755" s="230"/>
      <c r="P755" s="233">
        <v>-295.82</v>
      </c>
    </row>
    <row r="756" spans="1:16" ht="19.5" customHeight="1">
      <c r="A756" s="226" t="s">
        <v>144</v>
      </c>
      <c r="B756" s="229">
        <v>46051</v>
      </c>
      <c r="C756" s="226" t="s">
        <v>109</v>
      </c>
      <c r="D756" s="226" t="s">
        <v>139</v>
      </c>
      <c r="E756" s="226" t="s">
        <v>85</v>
      </c>
      <c r="F756" s="226" t="s">
        <v>85</v>
      </c>
      <c r="G756" s="226" t="s">
        <v>85</v>
      </c>
      <c r="H756" s="230">
        <v>0</v>
      </c>
      <c r="I756" s="231">
        <v>0</v>
      </c>
      <c r="J756" s="229">
        <v>46051</v>
      </c>
      <c r="K756" s="226" t="s">
        <v>85</v>
      </c>
      <c r="L756" s="226" t="s">
        <v>85</v>
      </c>
      <c r="M756" s="232">
        <v>0</v>
      </c>
      <c r="N756" s="230"/>
      <c r="O756" s="230"/>
      <c r="P756" s="233">
        <v>-1148.23</v>
      </c>
    </row>
    <row r="757" spans="1:16" ht="19.5" customHeight="1">
      <c r="A757" s="226" t="s">
        <v>1260</v>
      </c>
      <c r="B757" s="229">
        <v>46052</v>
      </c>
      <c r="C757" s="226" t="s">
        <v>92</v>
      </c>
      <c r="D757" s="226" t="s">
        <v>24</v>
      </c>
      <c r="E757" s="226" t="s">
        <v>53</v>
      </c>
      <c r="F757" s="226" t="s">
        <v>120</v>
      </c>
      <c r="G757" s="226" t="s">
        <v>84</v>
      </c>
      <c r="H757" s="230">
        <v>1</v>
      </c>
      <c r="I757" s="231">
        <v>0</v>
      </c>
      <c r="J757" s="229">
        <v>46048</v>
      </c>
      <c r="K757" s="226" t="s">
        <v>93</v>
      </c>
      <c r="L757" s="226" t="s">
        <v>94</v>
      </c>
      <c r="M757" s="232">
        <v>0</v>
      </c>
      <c r="N757" s="230"/>
      <c r="O757" s="230">
        <v>44</v>
      </c>
      <c r="P757" s="233">
        <v>-56.94</v>
      </c>
    </row>
    <row r="758" spans="1:16" ht="19.5" customHeight="1">
      <c r="A758" s="226" t="s">
        <v>1260</v>
      </c>
      <c r="B758" s="229">
        <v>46052</v>
      </c>
      <c r="C758" s="226" t="s">
        <v>81</v>
      </c>
      <c r="D758" s="226" t="s">
        <v>95</v>
      </c>
      <c r="E758" s="226" t="s">
        <v>53</v>
      </c>
      <c r="F758" s="226" t="s">
        <v>120</v>
      </c>
      <c r="G758" s="226" t="s">
        <v>84</v>
      </c>
      <c r="H758" s="230">
        <v>1</v>
      </c>
      <c r="I758" s="231">
        <v>0</v>
      </c>
      <c r="J758" s="229">
        <v>46048</v>
      </c>
      <c r="K758" s="226" t="s">
        <v>93</v>
      </c>
      <c r="L758" s="226" t="s">
        <v>94</v>
      </c>
      <c r="M758" s="232">
        <v>0</v>
      </c>
      <c r="N758" s="230"/>
      <c r="O758" s="230"/>
      <c r="P758" s="233">
        <v>-16.95</v>
      </c>
    </row>
    <row r="759" spans="1:16" ht="19.5" customHeight="1">
      <c r="A759" s="226" t="s">
        <v>1260</v>
      </c>
      <c r="B759" s="229">
        <v>46052</v>
      </c>
      <c r="C759" s="226" t="s">
        <v>92</v>
      </c>
      <c r="D759" s="226" t="s">
        <v>96</v>
      </c>
      <c r="E759" s="226" t="s">
        <v>53</v>
      </c>
      <c r="F759" s="226" t="s">
        <v>120</v>
      </c>
      <c r="G759" s="226" t="s">
        <v>84</v>
      </c>
      <c r="H759" s="230">
        <v>1</v>
      </c>
      <c r="I759" s="231">
        <v>0</v>
      </c>
      <c r="J759" s="229">
        <v>46048</v>
      </c>
      <c r="K759" s="226" t="s">
        <v>93</v>
      </c>
      <c r="L759" s="226" t="s">
        <v>94</v>
      </c>
      <c r="M759" s="232">
        <v>0</v>
      </c>
      <c r="N759" s="230"/>
      <c r="O759" s="230"/>
      <c r="P759" s="233">
        <v>0</v>
      </c>
    </row>
    <row r="760" spans="1:16" ht="19.5" customHeight="1">
      <c r="A760" s="226" t="s">
        <v>1260</v>
      </c>
      <c r="B760" s="229">
        <v>46052</v>
      </c>
      <c r="C760" s="226" t="s">
        <v>92</v>
      </c>
      <c r="D760" s="226" t="s">
        <v>97</v>
      </c>
      <c r="E760" s="226" t="s">
        <v>53</v>
      </c>
      <c r="F760" s="226" t="s">
        <v>120</v>
      </c>
      <c r="G760" s="226" t="s">
        <v>84</v>
      </c>
      <c r="H760" s="230">
        <v>1</v>
      </c>
      <c r="I760" s="231">
        <v>0</v>
      </c>
      <c r="J760" s="229">
        <v>46048</v>
      </c>
      <c r="K760" s="226" t="s">
        <v>93</v>
      </c>
      <c r="L760" s="226" t="s">
        <v>94</v>
      </c>
      <c r="M760" s="232">
        <v>0</v>
      </c>
      <c r="N760" s="230"/>
      <c r="O760" s="230"/>
      <c r="P760" s="233">
        <v>-56.94</v>
      </c>
    </row>
    <row r="761" spans="1:16" ht="19.5" customHeight="1">
      <c r="A761" s="226" t="s">
        <v>1260</v>
      </c>
      <c r="B761" s="229">
        <v>46052</v>
      </c>
      <c r="C761" s="226" t="s">
        <v>81</v>
      </c>
      <c r="D761" s="226" t="s">
        <v>98</v>
      </c>
      <c r="E761" s="226" t="s">
        <v>53</v>
      </c>
      <c r="F761" s="226" t="s">
        <v>120</v>
      </c>
      <c r="G761" s="226" t="s">
        <v>84</v>
      </c>
      <c r="H761" s="230">
        <v>1</v>
      </c>
      <c r="I761" s="231">
        <v>0</v>
      </c>
      <c r="J761" s="229">
        <v>46048</v>
      </c>
      <c r="K761" s="226" t="s">
        <v>93</v>
      </c>
      <c r="L761" s="226" t="s">
        <v>94</v>
      </c>
      <c r="M761" s="232">
        <v>0</v>
      </c>
      <c r="N761" s="230"/>
      <c r="O761" s="230"/>
      <c r="P761" s="233">
        <v>-15</v>
      </c>
    </row>
    <row r="762" spans="1:16" ht="19.5" customHeight="1">
      <c r="A762" s="226" t="s">
        <v>1261</v>
      </c>
      <c r="B762" s="229">
        <v>46052</v>
      </c>
      <c r="C762" s="226" t="s">
        <v>92</v>
      </c>
      <c r="D762" s="226" t="s">
        <v>24</v>
      </c>
      <c r="E762" s="226" t="s">
        <v>43</v>
      </c>
      <c r="F762" s="226" t="s">
        <v>125</v>
      </c>
      <c r="G762" s="226" t="s">
        <v>84</v>
      </c>
      <c r="H762" s="230">
        <v>1</v>
      </c>
      <c r="I762" s="231">
        <v>0</v>
      </c>
      <c r="J762" s="229">
        <v>46048</v>
      </c>
      <c r="K762" s="226" t="s">
        <v>93</v>
      </c>
      <c r="L762" s="226" t="s">
        <v>94</v>
      </c>
      <c r="M762" s="232">
        <v>0</v>
      </c>
      <c r="N762" s="230"/>
      <c r="O762" s="230">
        <v>44</v>
      </c>
      <c r="P762" s="233">
        <v>-46.77</v>
      </c>
    </row>
    <row r="763" spans="1:16" ht="19.5" customHeight="1">
      <c r="A763" s="226" t="s">
        <v>1261</v>
      </c>
      <c r="B763" s="229">
        <v>46052</v>
      </c>
      <c r="C763" s="226" t="s">
        <v>81</v>
      </c>
      <c r="D763" s="226" t="s">
        <v>95</v>
      </c>
      <c r="E763" s="226" t="s">
        <v>43</v>
      </c>
      <c r="F763" s="226" t="s">
        <v>125</v>
      </c>
      <c r="G763" s="226" t="s">
        <v>84</v>
      </c>
      <c r="H763" s="230">
        <v>1</v>
      </c>
      <c r="I763" s="231">
        <v>0</v>
      </c>
      <c r="J763" s="229">
        <v>46048</v>
      </c>
      <c r="K763" s="226" t="s">
        <v>93</v>
      </c>
      <c r="L763" s="226" t="s">
        <v>94</v>
      </c>
      <c r="M763" s="232">
        <v>0</v>
      </c>
      <c r="N763" s="230"/>
      <c r="O763" s="230"/>
      <c r="P763" s="233">
        <v>-10.67</v>
      </c>
    </row>
    <row r="764" spans="1:16" ht="19.5" customHeight="1">
      <c r="A764" s="226" t="s">
        <v>1261</v>
      </c>
      <c r="B764" s="229">
        <v>46052</v>
      </c>
      <c r="C764" s="226" t="s">
        <v>92</v>
      </c>
      <c r="D764" s="226" t="s">
        <v>96</v>
      </c>
      <c r="E764" s="226" t="s">
        <v>43</v>
      </c>
      <c r="F764" s="226" t="s">
        <v>125</v>
      </c>
      <c r="G764" s="226" t="s">
        <v>84</v>
      </c>
      <c r="H764" s="230">
        <v>1</v>
      </c>
      <c r="I764" s="231">
        <v>0</v>
      </c>
      <c r="J764" s="229">
        <v>46048</v>
      </c>
      <c r="K764" s="226" t="s">
        <v>93</v>
      </c>
      <c r="L764" s="226" t="s">
        <v>94</v>
      </c>
      <c r="M764" s="232">
        <v>0</v>
      </c>
      <c r="N764" s="230"/>
      <c r="O764" s="230"/>
      <c r="P764" s="233">
        <v>0</v>
      </c>
    </row>
    <row r="765" spans="1:16" ht="19.5" customHeight="1">
      <c r="A765" s="226" t="s">
        <v>1261</v>
      </c>
      <c r="B765" s="229">
        <v>46052</v>
      </c>
      <c r="C765" s="226" t="s">
        <v>92</v>
      </c>
      <c r="D765" s="226" t="s">
        <v>97</v>
      </c>
      <c r="E765" s="226" t="s">
        <v>43</v>
      </c>
      <c r="F765" s="226" t="s">
        <v>125</v>
      </c>
      <c r="G765" s="226" t="s">
        <v>84</v>
      </c>
      <c r="H765" s="230">
        <v>1</v>
      </c>
      <c r="I765" s="231">
        <v>0</v>
      </c>
      <c r="J765" s="229">
        <v>46048</v>
      </c>
      <c r="K765" s="226" t="s">
        <v>93</v>
      </c>
      <c r="L765" s="226" t="s">
        <v>94</v>
      </c>
      <c r="M765" s="232">
        <v>0</v>
      </c>
      <c r="N765" s="230"/>
      <c r="O765" s="230"/>
      <c r="P765" s="233">
        <v>-46.77</v>
      </c>
    </row>
    <row r="766" spans="1:16" ht="19.5" customHeight="1">
      <c r="A766" s="226" t="s">
        <v>1261</v>
      </c>
      <c r="B766" s="229">
        <v>46052</v>
      </c>
      <c r="C766" s="226" t="s">
        <v>81</v>
      </c>
      <c r="D766" s="226" t="s">
        <v>98</v>
      </c>
      <c r="E766" s="226" t="s">
        <v>43</v>
      </c>
      <c r="F766" s="226" t="s">
        <v>125</v>
      </c>
      <c r="G766" s="226" t="s">
        <v>84</v>
      </c>
      <c r="H766" s="230">
        <v>1</v>
      </c>
      <c r="I766" s="231">
        <v>0</v>
      </c>
      <c r="J766" s="229">
        <v>46048</v>
      </c>
      <c r="K766" s="226" t="s">
        <v>93</v>
      </c>
      <c r="L766" s="226" t="s">
        <v>94</v>
      </c>
      <c r="M766" s="232">
        <v>0</v>
      </c>
      <c r="N766" s="230"/>
      <c r="O766" s="230"/>
      <c r="P766" s="233">
        <v>-15</v>
      </c>
    </row>
    <row r="767" spans="1:16" ht="19.5" customHeight="1">
      <c r="A767" s="226" t="s">
        <v>1262</v>
      </c>
      <c r="B767" s="229">
        <v>46052</v>
      </c>
      <c r="C767" s="226" t="s">
        <v>81</v>
      </c>
      <c r="D767" s="226" t="s">
        <v>82</v>
      </c>
      <c r="E767" s="226" t="s">
        <v>57</v>
      </c>
      <c r="F767" s="226" t="s">
        <v>1263</v>
      </c>
      <c r="G767" s="226" t="s">
        <v>84</v>
      </c>
      <c r="H767" s="230">
        <v>1</v>
      </c>
      <c r="I767" s="231">
        <v>0</v>
      </c>
      <c r="J767" s="229">
        <v>46052</v>
      </c>
      <c r="K767" s="226" t="s">
        <v>85</v>
      </c>
      <c r="L767" s="226" t="s">
        <v>85</v>
      </c>
      <c r="M767" s="232">
        <v>0</v>
      </c>
      <c r="N767" s="230"/>
      <c r="O767" s="230"/>
      <c r="P767" s="233">
        <v>-22.22</v>
      </c>
    </row>
    <row r="768" spans="1:16" ht="19.5" customHeight="1">
      <c r="A768" s="226" t="s">
        <v>85</v>
      </c>
      <c r="B768" s="229">
        <v>46052</v>
      </c>
      <c r="C768" s="226" t="s">
        <v>109</v>
      </c>
      <c r="D768" s="226" t="s">
        <v>110</v>
      </c>
      <c r="E768" s="226" t="s">
        <v>85</v>
      </c>
      <c r="F768" s="226" t="s">
        <v>85</v>
      </c>
      <c r="G768" s="226" t="s">
        <v>1264</v>
      </c>
      <c r="H768" s="230">
        <v>0</v>
      </c>
      <c r="I768" s="231">
        <v>0</v>
      </c>
      <c r="J768" s="229">
        <v>46052</v>
      </c>
      <c r="K768" s="226" t="s">
        <v>85</v>
      </c>
      <c r="L768" s="226" t="s">
        <v>85</v>
      </c>
      <c r="M768" s="232">
        <v>0</v>
      </c>
      <c r="N768" s="230"/>
      <c r="O768" s="230"/>
      <c r="P768" s="233">
        <v>-150</v>
      </c>
    </row>
    <row r="769" spans="1:16" ht="19.5" customHeight="1">
      <c r="A769" s="226" t="s">
        <v>1265</v>
      </c>
      <c r="B769" s="229">
        <v>46052</v>
      </c>
      <c r="C769" s="226" t="s">
        <v>81</v>
      </c>
      <c r="D769" s="226" t="s">
        <v>82</v>
      </c>
      <c r="E769" s="226" t="s">
        <v>53</v>
      </c>
      <c r="F769" s="226" t="s">
        <v>120</v>
      </c>
      <c r="G769" s="226" t="s">
        <v>84</v>
      </c>
      <c r="H769" s="230">
        <v>1</v>
      </c>
      <c r="I769" s="231">
        <v>0</v>
      </c>
      <c r="J769" s="229">
        <v>46052</v>
      </c>
      <c r="K769" s="226" t="s">
        <v>85</v>
      </c>
      <c r="L769" s="226" t="s">
        <v>85</v>
      </c>
      <c r="M769" s="232">
        <v>0</v>
      </c>
      <c r="N769" s="230"/>
      <c r="O769" s="230"/>
      <c r="P769" s="233">
        <v>-12.58</v>
      </c>
    </row>
    <row r="770" spans="1:16" ht="19.5" customHeight="1">
      <c r="A770" s="226" t="s">
        <v>1266</v>
      </c>
      <c r="B770" s="229">
        <v>46052</v>
      </c>
      <c r="C770" s="226" t="s">
        <v>92</v>
      </c>
      <c r="D770" s="226" t="s">
        <v>24</v>
      </c>
      <c r="E770" s="226" t="s">
        <v>52</v>
      </c>
      <c r="F770" s="226" t="s">
        <v>90</v>
      </c>
      <c r="G770" s="226" t="s">
        <v>84</v>
      </c>
      <c r="H770" s="230">
        <v>1</v>
      </c>
      <c r="I770" s="231">
        <v>1800</v>
      </c>
      <c r="J770" s="229">
        <v>46050</v>
      </c>
      <c r="K770" s="226" t="s">
        <v>93</v>
      </c>
      <c r="L770" s="226" t="s">
        <v>94</v>
      </c>
      <c r="M770" s="232">
        <v>0.43</v>
      </c>
      <c r="N770" s="230"/>
      <c r="O770" s="230">
        <v>44</v>
      </c>
      <c r="P770" s="233">
        <v>-147.97999999999999</v>
      </c>
    </row>
    <row r="771" spans="1:16" ht="19.5" customHeight="1">
      <c r="A771" s="226" t="s">
        <v>1266</v>
      </c>
      <c r="B771" s="229">
        <v>46052</v>
      </c>
      <c r="C771" s="226" t="s">
        <v>100</v>
      </c>
      <c r="D771" s="226" t="s">
        <v>101</v>
      </c>
      <c r="E771" s="226" t="s">
        <v>52</v>
      </c>
      <c r="F771" s="226" t="s">
        <v>90</v>
      </c>
      <c r="G771" s="226" t="s">
        <v>84</v>
      </c>
      <c r="H771" s="230">
        <v>1</v>
      </c>
      <c r="I771" s="231">
        <v>1800</v>
      </c>
      <c r="J771" s="229">
        <v>46050</v>
      </c>
      <c r="K771" s="226" t="s">
        <v>93</v>
      </c>
      <c r="L771" s="226" t="s">
        <v>94</v>
      </c>
      <c r="M771" s="232">
        <v>0</v>
      </c>
      <c r="N771" s="230"/>
      <c r="O771" s="230"/>
      <c r="P771" s="233">
        <v>703.14</v>
      </c>
    </row>
    <row r="772" spans="1:16" ht="19.5" customHeight="1">
      <c r="A772" s="226" t="s">
        <v>1266</v>
      </c>
      <c r="B772" s="229">
        <v>46052</v>
      </c>
      <c r="C772" s="226" t="s">
        <v>100</v>
      </c>
      <c r="D772" s="226" t="s">
        <v>102</v>
      </c>
      <c r="E772" s="226" t="s">
        <v>52</v>
      </c>
      <c r="F772" s="226" t="s">
        <v>90</v>
      </c>
      <c r="G772" s="226" t="s">
        <v>84</v>
      </c>
      <c r="H772" s="230">
        <v>1</v>
      </c>
      <c r="I772" s="231">
        <v>1800</v>
      </c>
      <c r="J772" s="229">
        <v>46050</v>
      </c>
      <c r="K772" s="226" t="s">
        <v>93</v>
      </c>
      <c r="L772" s="226" t="s">
        <v>94</v>
      </c>
      <c r="M772" s="232">
        <v>0</v>
      </c>
      <c r="N772" s="230"/>
      <c r="O772" s="230"/>
      <c r="P772" s="233">
        <v>0</v>
      </c>
    </row>
    <row r="773" spans="1:16" ht="19.5" customHeight="1">
      <c r="A773" s="226" t="s">
        <v>1266</v>
      </c>
      <c r="B773" s="229">
        <v>46052</v>
      </c>
      <c r="C773" s="226" t="s">
        <v>100</v>
      </c>
      <c r="D773" s="226" t="s">
        <v>103</v>
      </c>
      <c r="E773" s="226" t="s">
        <v>52</v>
      </c>
      <c r="F773" s="226" t="s">
        <v>90</v>
      </c>
      <c r="G773" s="226" t="s">
        <v>84</v>
      </c>
      <c r="H773" s="230">
        <v>1</v>
      </c>
      <c r="I773" s="231">
        <v>1800</v>
      </c>
      <c r="J773" s="229">
        <v>46050</v>
      </c>
      <c r="K773" s="226" t="s">
        <v>93</v>
      </c>
      <c r="L773" s="226" t="s">
        <v>94</v>
      </c>
      <c r="M773" s="232">
        <v>0</v>
      </c>
      <c r="N773" s="230"/>
      <c r="O773" s="230"/>
      <c r="P773" s="233">
        <v>1096.8599999999999</v>
      </c>
    </row>
    <row r="774" spans="1:16" ht="19.5" customHeight="1">
      <c r="A774" s="226" t="s">
        <v>1266</v>
      </c>
      <c r="B774" s="229">
        <v>46052</v>
      </c>
      <c r="C774" s="226" t="s">
        <v>104</v>
      </c>
      <c r="D774" s="226" t="s">
        <v>105</v>
      </c>
      <c r="E774" s="226" t="s">
        <v>52</v>
      </c>
      <c r="F774" s="226" t="s">
        <v>90</v>
      </c>
      <c r="G774" s="226" t="s">
        <v>84</v>
      </c>
      <c r="H774" s="230">
        <v>1</v>
      </c>
      <c r="I774" s="231">
        <v>1800</v>
      </c>
      <c r="J774" s="229">
        <v>46050</v>
      </c>
      <c r="K774" s="226" t="s">
        <v>93</v>
      </c>
      <c r="L774" s="226" t="s">
        <v>94</v>
      </c>
      <c r="M774" s="232">
        <v>0.43</v>
      </c>
      <c r="N774" s="230"/>
      <c r="O774" s="230"/>
      <c r="P774" s="233">
        <v>-774</v>
      </c>
    </row>
    <row r="775" spans="1:16" ht="19.5" customHeight="1">
      <c r="A775" s="226" t="s">
        <v>1266</v>
      </c>
      <c r="B775" s="229">
        <v>46052</v>
      </c>
      <c r="C775" s="226" t="s">
        <v>81</v>
      </c>
      <c r="D775" s="226" t="s">
        <v>95</v>
      </c>
      <c r="E775" s="226" t="s">
        <v>52</v>
      </c>
      <c r="F775" s="226" t="s">
        <v>90</v>
      </c>
      <c r="G775" s="226" t="s">
        <v>84</v>
      </c>
      <c r="H775" s="230">
        <v>1</v>
      </c>
      <c r="I775" s="231">
        <v>1800</v>
      </c>
      <c r="J775" s="229">
        <v>46050</v>
      </c>
      <c r="K775" s="226" t="s">
        <v>93</v>
      </c>
      <c r="L775" s="226" t="s">
        <v>94</v>
      </c>
      <c r="M775" s="232">
        <v>0.43</v>
      </c>
      <c r="N775" s="230"/>
      <c r="O775" s="230"/>
      <c r="P775" s="233">
        <v>-18.739999999999998</v>
      </c>
    </row>
    <row r="776" spans="1:16" ht="19.5" customHeight="1">
      <c r="A776" s="226" t="s">
        <v>1267</v>
      </c>
      <c r="B776" s="229">
        <v>46052</v>
      </c>
      <c r="C776" s="226" t="s">
        <v>352</v>
      </c>
      <c r="D776" s="226" t="s">
        <v>890</v>
      </c>
      <c r="E776" s="226" t="s">
        <v>85</v>
      </c>
      <c r="F776" s="226" t="s">
        <v>85</v>
      </c>
      <c r="G776" s="226" t="s">
        <v>85</v>
      </c>
      <c r="H776" s="230">
        <v>0</v>
      </c>
      <c r="I776" s="231">
        <v>0</v>
      </c>
      <c r="J776" s="229">
        <v>46041</v>
      </c>
      <c r="K776" s="226" t="s">
        <v>85</v>
      </c>
      <c r="L776" s="226" t="s">
        <v>85</v>
      </c>
      <c r="M776" s="232">
        <v>0</v>
      </c>
      <c r="N776" s="230"/>
      <c r="O776" s="230"/>
      <c r="P776" s="233">
        <v>-2162.5</v>
      </c>
    </row>
    <row r="777" spans="1:16" ht="19.5" customHeight="1">
      <c r="A777" s="226" t="s">
        <v>1267</v>
      </c>
      <c r="B777" s="229">
        <v>46052</v>
      </c>
      <c r="C777" s="226" t="s">
        <v>352</v>
      </c>
      <c r="D777" s="226" t="s">
        <v>890</v>
      </c>
      <c r="E777" s="226" t="s">
        <v>85</v>
      </c>
      <c r="F777" s="226" t="s">
        <v>85</v>
      </c>
      <c r="G777" s="226" t="s">
        <v>85</v>
      </c>
      <c r="H777" s="230">
        <v>0</v>
      </c>
      <c r="I777" s="231">
        <v>0</v>
      </c>
      <c r="J777" s="229">
        <v>46041</v>
      </c>
      <c r="K777" s="226" t="s">
        <v>85</v>
      </c>
      <c r="L777" s="226" t="s">
        <v>85</v>
      </c>
      <c r="M777" s="232">
        <v>0</v>
      </c>
      <c r="N777" s="230"/>
      <c r="O777" s="230"/>
      <c r="P777" s="233">
        <v>-2162.5</v>
      </c>
    </row>
    <row r="778" spans="1:16" ht="19.5" customHeight="1">
      <c r="A778" s="226" t="s">
        <v>1268</v>
      </c>
      <c r="B778" s="229">
        <v>46052</v>
      </c>
      <c r="C778" s="226" t="s">
        <v>92</v>
      </c>
      <c r="D778" s="226" t="s">
        <v>24</v>
      </c>
      <c r="E778" s="226" t="s">
        <v>43</v>
      </c>
      <c r="F778" s="226" t="s">
        <v>125</v>
      </c>
      <c r="G778" s="226" t="s">
        <v>84</v>
      </c>
      <c r="H778" s="230">
        <v>1</v>
      </c>
      <c r="I778" s="231">
        <v>1750</v>
      </c>
      <c r="J778" s="229">
        <v>46051</v>
      </c>
      <c r="K778" s="226" t="s">
        <v>93</v>
      </c>
      <c r="L778" s="226" t="s">
        <v>94</v>
      </c>
      <c r="M778" s="232">
        <v>0.43</v>
      </c>
      <c r="N778" s="230"/>
      <c r="O778" s="230">
        <v>44</v>
      </c>
      <c r="P778" s="233">
        <v>-131.37</v>
      </c>
    </row>
    <row r="779" spans="1:16" ht="19.5" customHeight="1">
      <c r="A779" s="226" t="s">
        <v>1268</v>
      </c>
      <c r="B779" s="229">
        <v>46052</v>
      </c>
      <c r="C779" s="226" t="s">
        <v>100</v>
      </c>
      <c r="D779" s="226" t="s">
        <v>101</v>
      </c>
      <c r="E779" s="226" t="s">
        <v>43</v>
      </c>
      <c r="F779" s="226" t="s">
        <v>125</v>
      </c>
      <c r="G779" s="226" t="s">
        <v>84</v>
      </c>
      <c r="H779" s="230">
        <v>1</v>
      </c>
      <c r="I779" s="231">
        <v>1750</v>
      </c>
      <c r="J779" s="229">
        <v>46051</v>
      </c>
      <c r="K779" s="226" t="s">
        <v>93</v>
      </c>
      <c r="L779" s="226" t="s">
        <v>94</v>
      </c>
      <c r="M779" s="232">
        <v>0</v>
      </c>
      <c r="N779" s="230"/>
      <c r="O779" s="230"/>
      <c r="P779" s="233">
        <v>609.52</v>
      </c>
    </row>
    <row r="780" spans="1:16" ht="19.5" customHeight="1">
      <c r="A780" s="226" t="s">
        <v>1268</v>
      </c>
      <c r="B780" s="229">
        <v>46052</v>
      </c>
      <c r="C780" s="226" t="s">
        <v>100</v>
      </c>
      <c r="D780" s="226" t="s">
        <v>102</v>
      </c>
      <c r="E780" s="226" t="s">
        <v>43</v>
      </c>
      <c r="F780" s="226" t="s">
        <v>125</v>
      </c>
      <c r="G780" s="226" t="s">
        <v>84</v>
      </c>
      <c r="H780" s="230">
        <v>1</v>
      </c>
      <c r="I780" s="231">
        <v>1750</v>
      </c>
      <c r="J780" s="229">
        <v>46051</v>
      </c>
      <c r="K780" s="226" t="s">
        <v>93</v>
      </c>
      <c r="L780" s="226" t="s">
        <v>94</v>
      </c>
      <c r="M780" s="232">
        <v>0</v>
      </c>
      <c r="N780" s="230"/>
      <c r="O780" s="230"/>
      <c r="P780" s="233">
        <v>6.1</v>
      </c>
    </row>
    <row r="781" spans="1:16" ht="19.5" customHeight="1">
      <c r="A781" s="226" t="s">
        <v>1268</v>
      </c>
      <c r="B781" s="229">
        <v>46052</v>
      </c>
      <c r="C781" s="226" t="s">
        <v>100</v>
      </c>
      <c r="D781" s="226" t="s">
        <v>103</v>
      </c>
      <c r="E781" s="226" t="s">
        <v>43</v>
      </c>
      <c r="F781" s="226" t="s">
        <v>125</v>
      </c>
      <c r="G781" s="226" t="s">
        <v>84</v>
      </c>
      <c r="H781" s="230">
        <v>1</v>
      </c>
      <c r="I781" s="231">
        <v>1750</v>
      </c>
      <c r="J781" s="229">
        <v>46051</v>
      </c>
      <c r="K781" s="226" t="s">
        <v>93</v>
      </c>
      <c r="L781" s="226" t="s">
        <v>94</v>
      </c>
      <c r="M781" s="232">
        <v>0</v>
      </c>
      <c r="N781" s="230"/>
      <c r="O781" s="230"/>
      <c r="P781" s="233">
        <v>1134.3800000000001</v>
      </c>
    </row>
    <row r="782" spans="1:16" ht="19.5" customHeight="1">
      <c r="A782" s="226" t="s">
        <v>1268</v>
      </c>
      <c r="B782" s="229">
        <v>46052</v>
      </c>
      <c r="C782" s="226" t="s">
        <v>104</v>
      </c>
      <c r="D782" s="226" t="s">
        <v>105</v>
      </c>
      <c r="E782" s="226" t="s">
        <v>43</v>
      </c>
      <c r="F782" s="226" t="s">
        <v>125</v>
      </c>
      <c r="G782" s="226" t="s">
        <v>84</v>
      </c>
      <c r="H782" s="230">
        <v>1</v>
      </c>
      <c r="I782" s="231">
        <v>1750</v>
      </c>
      <c r="J782" s="229">
        <v>46051</v>
      </c>
      <c r="K782" s="226" t="s">
        <v>93</v>
      </c>
      <c r="L782" s="226" t="s">
        <v>94</v>
      </c>
      <c r="M782" s="232">
        <v>0.43</v>
      </c>
      <c r="N782" s="230"/>
      <c r="O782" s="230"/>
      <c r="P782" s="233">
        <v>-752.5</v>
      </c>
    </row>
    <row r="783" spans="1:16" ht="19.5" customHeight="1">
      <c r="A783" s="226" t="s">
        <v>1268</v>
      </c>
      <c r="B783" s="229">
        <v>46052</v>
      </c>
      <c r="C783" s="226" t="s">
        <v>81</v>
      </c>
      <c r="D783" s="226" t="s">
        <v>95</v>
      </c>
      <c r="E783" s="226" t="s">
        <v>43</v>
      </c>
      <c r="F783" s="226" t="s">
        <v>125</v>
      </c>
      <c r="G783" s="226" t="s">
        <v>84</v>
      </c>
      <c r="H783" s="230">
        <v>1</v>
      </c>
      <c r="I783" s="231">
        <v>1750</v>
      </c>
      <c r="J783" s="229">
        <v>46051</v>
      </c>
      <c r="K783" s="226" t="s">
        <v>93</v>
      </c>
      <c r="L783" s="226" t="s">
        <v>94</v>
      </c>
      <c r="M783" s="232">
        <v>0.43</v>
      </c>
      <c r="N783" s="230"/>
      <c r="O783" s="230"/>
      <c r="P783" s="233">
        <v>-10.63</v>
      </c>
    </row>
    <row r="784" spans="1:16" ht="19.5" customHeight="1">
      <c r="A784" s="226" t="s">
        <v>1269</v>
      </c>
      <c r="B784" s="229">
        <v>46052</v>
      </c>
      <c r="C784" s="226" t="s">
        <v>81</v>
      </c>
      <c r="D784" s="226" t="s">
        <v>82</v>
      </c>
      <c r="E784" s="226" t="s">
        <v>53</v>
      </c>
      <c r="F784" s="226" t="s">
        <v>120</v>
      </c>
      <c r="G784" s="226" t="s">
        <v>84</v>
      </c>
      <c r="H784" s="230">
        <v>1</v>
      </c>
      <c r="I784" s="231">
        <v>0</v>
      </c>
      <c r="J784" s="229">
        <v>46052</v>
      </c>
      <c r="K784" s="226" t="s">
        <v>85</v>
      </c>
      <c r="L784" s="226" t="s">
        <v>85</v>
      </c>
      <c r="M784" s="232">
        <v>0</v>
      </c>
      <c r="N784" s="230"/>
      <c r="O784" s="230"/>
      <c r="P784" s="233">
        <v>-3.84</v>
      </c>
    </row>
    <row r="785" spans="1:16" ht="19.5" customHeight="1">
      <c r="A785" s="226" t="s">
        <v>1270</v>
      </c>
      <c r="B785" s="229">
        <v>46052</v>
      </c>
      <c r="C785" s="226" t="s">
        <v>92</v>
      </c>
      <c r="D785" s="226" t="s">
        <v>24</v>
      </c>
      <c r="E785" s="226" t="s">
        <v>52</v>
      </c>
      <c r="F785" s="226" t="s">
        <v>90</v>
      </c>
      <c r="G785" s="226" t="s">
        <v>84</v>
      </c>
      <c r="H785" s="230">
        <v>1</v>
      </c>
      <c r="I785" s="231">
        <v>1800</v>
      </c>
      <c r="J785" s="229">
        <v>46050</v>
      </c>
      <c r="K785" s="226" t="s">
        <v>93</v>
      </c>
      <c r="L785" s="226" t="s">
        <v>94</v>
      </c>
      <c r="M785" s="232">
        <v>0.43</v>
      </c>
      <c r="N785" s="230"/>
      <c r="O785" s="230">
        <v>44</v>
      </c>
      <c r="P785" s="233">
        <v>-147.97999999999999</v>
      </c>
    </row>
    <row r="786" spans="1:16" ht="19.5" customHeight="1">
      <c r="A786" s="226" t="s">
        <v>1270</v>
      </c>
      <c r="B786" s="229">
        <v>46052</v>
      </c>
      <c r="C786" s="226" t="s">
        <v>100</v>
      </c>
      <c r="D786" s="226" t="s">
        <v>101</v>
      </c>
      <c r="E786" s="226" t="s">
        <v>52</v>
      </c>
      <c r="F786" s="226" t="s">
        <v>90</v>
      </c>
      <c r="G786" s="226" t="s">
        <v>84</v>
      </c>
      <c r="H786" s="230">
        <v>1</v>
      </c>
      <c r="I786" s="231">
        <v>1800</v>
      </c>
      <c r="J786" s="229">
        <v>46050</v>
      </c>
      <c r="K786" s="226" t="s">
        <v>93</v>
      </c>
      <c r="L786" s="226" t="s">
        <v>94</v>
      </c>
      <c r="M786" s="232">
        <v>0</v>
      </c>
      <c r="N786" s="230"/>
      <c r="O786" s="230"/>
      <c r="P786" s="233">
        <v>477.02</v>
      </c>
    </row>
    <row r="787" spans="1:16" ht="19.5" customHeight="1">
      <c r="A787" s="226" t="s">
        <v>1270</v>
      </c>
      <c r="B787" s="229">
        <v>46052</v>
      </c>
      <c r="C787" s="226" t="s">
        <v>100</v>
      </c>
      <c r="D787" s="226" t="s">
        <v>102</v>
      </c>
      <c r="E787" s="226" t="s">
        <v>52</v>
      </c>
      <c r="F787" s="226" t="s">
        <v>90</v>
      </c>
      <c r="G787" s="226" t="s">
        <v>84</v>
      </c>
      <c r="H787" s="230">
        <v>1</v>
      </c>
      <c r="I787" s="231">
        <v>1800</v>
      </c>
      <c r="J787" s="229">
        <v>46050</v>
      </c>
      <c r="K787" s="226" t="s">
        <v>93</v>
      </c>
      <c r="L787" s="226" t="s">
        <v>94</v>
      </c>
      <c r="M787" s="232">
        <v>0</v>
      </c>
      <c r="N787" s="230"/>
      <c r="O787" s="230"/>
      <c r="P787" s="233">
        <v>4.7699999999999996</v>
      </c>
    </row>
    <row r="788" spans="1:16" ht="19.5" customHeight="1">
      <c r="A788" s="226" t="s">
        <v>1270</v>
      </c>
      <c r="B788" s="229">
        <v>46052</v>
      </c>
      <c r="C788" s="226" t="s">
        <v>100</v>
      </c>
      <c r="D788" s="226" t="s">
        <v>103</v>
      </c>
      <c r="E788" s="226" t="s">
        <v>52</v>
      </c>
      <c r="F788" s="226" t="s">
        <v>90</v>
      </c>
      <c r="G788" s="226" t="s">
        <v>84</v>
      </c>
      <c r="H788" s="230">
        <v>1</v>
      </c>
      <c r="I788" s="231">
        <v>1800</v>
      </c>
      <c r="J788" s="229">
        <v>46050</v>
      </c>
      <c r="K788" s="226" t="s">
        <v>93</v>
      </c>
      <c r="L788" s="226" t="s">
        <v>94</v>
      </c>
      <c r="M788" s="232">
        <v>0</v>
      </c>
      <c r="N788" s="230"/>
      <c r="O788" s="230"/>
      <c r="P788" s="233">
        <v>1318.21</v>
      </c>
    </row>
    <row r="789" spans="1:16" ht="19.5" customHeight="1">
      <c r="A789" s="226" t="s">
        <v>1270</v>
      </c>
      <c r="B789" s="229">
        <v>46052</v>
      </c>
      <c r="C789" s="226" t="s">
        <v>104</v>
      </c>
      <c r="D789" s="226" t="s">
        <v>105</v>
      </c>
      <c r="E789" s="226" t="s">
        <v>52</v>
      </c>
      <c r="F789" s="226" t="s">
        <v>90</v>
      </c>
      <c r="G789" s="226" t="s">
        <v>84</v>
      </c>
      <c r="H789" s="230">
        <v>1</v>
      </c>
      <c r="I789" s="231">
        <v>1800</v>
      </c>
      <c r="J789" s="229">
        <v>46050</v>
      </c>
      <c r="K789" s="226" t="s">
        <v>93</v>
      </c>
      <c r="L789" s="226" t="s">
        <v>94</v>
      </c>
      <c r="M789" s="232">
        <v>0.43</v>
      </c>
      <c r="N789" s="230"/>
      <c r="O789" s="230"/>
      <c r="P789" s="233">
        <v>-774</v>
      </c>
    </row>
    <row r="790" spans="1:16" ht="19.5" customHeight="1">
      <c r="A790" s="226" t="s">
        <v>1270</v>
      </c>
      <c r="B790" s="229">
        <v>46052</v>
      </c>
      <c r="C790" s="226" t="s">
        <v>81</v>
      </c>
      <c r="D790" s="226" t="s">
        <v>95</v>
      </c>
      <c r="E790" s="226" t="s">
        <v>52</v>
      </c>
      <c r="F790" s="226" t="s">
        <v>90</v>
      </c>
      <c r="G790" s="226" t="s">
        <v>84</v>
      </c>
      <c r="H790" s="230">
        <v>1</v>
      </c>
      <c r="I790" s="231">
        <v>1800</v>
      </c>
      <c r="J790" s="229">
        <v>46050</v>
      </c>
      <c r="K790" s="226" t="s">
        <v>93</v>
      </c>
      <c r="L790" s="226" t="s">
        <v>94</v>
      </c>
      <c r="M790" s="232">
        <v>0.43</v>
      </c>
      <c r="N790" s="230"/>
      <c r="O790" s="230"/>
      <c r="P790" s="233">
        <v>-10</v>
      </c>
    </row>
    <row r="791" spans="1:16" ht="19.5" customHeight="1">
      <c r="A791" s="226" t="s">
        <v>1270</v>
      </c>
      <c r="B791" s="229">
        <v>46052</v>
      </c>
      <c r="C791" s="226" t="s">
        <v>81</v>
      </c>
      <c r="D791" s="226" t="s">
        <v>82</v>
      </c>
      <c r="E791" s="226" t="s">
        <v>52</v>
      </c>
      <c r="F791" s="226" t="s">
        <v>90</v>
      </c>
      <c r="G791" s="226" t="s">
        <v>84</v>
      </c>
      <c r="H791" s="230">
        <v>1</v>
      </c>
      <c r="I791" s="231">
        <v>0</v>
      </c>
      <c r="J791" s="229">
        <v>46050</v>
      </c>
      <c r="K791" s="226" t="s">
        <v>85</v>
      </c>
      <c r="L791" s="226" t="s">
        <v>85</v>
      </c>
      <c r="M791" s="232">
        <v>0</v>
      </c>
      <c r="N791" s="230"/>
      <c r="O791" s="230"/>
      <c r="P791" s="233">
        <v>-9.06</v>
      </c>
    </row>
    <row r="792" spans="1:16" ht="19.5" customHeight="1">
      <c r="A792" s="226" t="s">
        <v>1271</v>
      </c>
      <c r="B792" s="229">
        <v>46052</v>
      </c>
      <c r="C792" s="226" t="s">
        <v>81</v>
      </c>
      <c r="D792" s="226" t="s">
        <v>82</v>
      </c>
      <c r="E792" s="226" t="s">
        <v>55</v>
      </c>
      <c r="F792" s="226" t="s">
        <v>1272</v>
      </c>
      <c r="G792" s="226" t="s">
        <v>84</v>
      </c>
      <c r="H792" s="230">
        <v>1</v>
      </c>
      <c r="I792" s="231">
        <v>0</v>
      </c>
      <c r="J792" s="229">
        <v>46052</v>
      </c>
      <c r="K792" s="226" t="s">
        <v>85</v>
      </c>
      <c r="L792" s="226" t="s">
        <v>85</v>
      </c>
      <c r="M792" s="232">
        <v>0</v>
      </c>
      <c r="N792" s="230"/>
      <c r="O792" s="230"/>
      <c r="P792" s="233">
        <v>-8.2100000000000009</v>
      </c>
    </row>
    <row r="793" spans="1:16" ht="19.5" customHeight="1">
      <c r="A793" s="226" t="s">
        <v>1273</v>
      </c>
      <c r="B793" s="229">
        <v>46052</v>
      </c>
      <c r="C793" s="226" t="s">
        <v>92</v>
      </c>
      <c r="D793" s="226" t="s">
        <v>24</v>
      </c>
      <c r="E793" s="226" t="s">
        <v>42</v>
      </c>
      <c r="F793" s="226" t="s">
        <v>89</v>
      </c>
      <c r="G793" s="226" t="s">
        <v>84</v>
      </c>
      <c r="H793" s="230">
        <v>1</v>
      </c>
      <c r="I793" s="231">
        <v>1750</v>
      </c>
      <c r="J793" s="229">
        <v>46049</v>
      </c>
      <c r="K793" s="226" t="s">
        <v>93</v>
      </c>
      <c r="L793" s="226" t="s">
        <v>94</v>
      </c>
      <c r="M793" s="232">
        <v>0.43</v>
      </c>
      <c r="N793" s="230"/>
      <c r="O793" s="230">
        <v>45</v>
      </c>
      <c r="P793" s="233">
        <v>-135.38999999999999</v>
      </c>
    </row>
    <row r="794" spans="1:16" ht="19.5" customHeight="1">
      <c r="A794" s="226" t="s">
        <v>1273</v>
      </c>
      <c r="B794" s="229">
        <v>46052</v>
      </c>
      <c r="C794" s="226" t="s">
        <v>100</v>
      </c>
      <c r="D794" s="226" t="s">
        <v>101</v>
      </c>
      <c r="E794" s="226" t="s">
        <v>42</v>
      </c>
      <c r="F794" s="226" t="s">
        <v>89</v>
      </c>
      <c r="G794" s="226" t="s">
        <v>84</v>
      </c>
      <c r="H794" s="230">
        <v>1</v>
      </c>
      <c r="I794" s="231">
        <v>1750</v>
      </c>
      <c r="J794" s="229">
        <v>46049</v>
      </c>
      <c r="K794" s="226" t="s">
        <v>93</v>
      </c>
      <c r="L794" s="226" t="s">
        <v>94</v>
      </c>
      <c r="M794" s="232">
        <v>0</v>
      </c>
      <c r="N794" s="230"/>
      <c r="O794" s="230"/>
      <c r="P794" s="233">
        <v>609.52</v>
      </c>
    </row>
    <row r="795" spans="1:16" ht="19.5" customHeight="1">
      <c r="A795" s="226" t="s">
        <v>1273</v>
      </c>
      <c r="B795" s="229">
        <v>46052</v>
      </c>
      <c r="C795" s="226" t="s">
        <v>100</v>
      </c>
      <c r="D795" s="226" t="s">
        <v>102</v>
      </c>
      <c r="E795" s="226" t="s">
        <v>42</v>
      </c>
      <c r="F795" s="226" t="s">
        <v>89</v>
      </c>
      <c r="G795" s="226" t="s">
        <v>84</v>
      </c>
      <c r="H795" s="230">
        <v>1</v>
      </c>
      <c r="I795" s="231">
        <v>1750</v>
      </c>
      <c r="J795" s="229">
        <v>46049</v>
      </c>
      <c r="K795" s="226" t="s">
        <v>93</v>
      </c>
      <c r="L795" s="226" t="s">
        <v>94</v>
      </c>
      <c r="M795" s="232">
        <v>0</v>
      </c>
      <c r="N795" s="230"/>
      <c r="O795" s="230"/>
      <c r="P795" s="233">
        <v>6.1</v>
      </c>
    </row>
    <row r="796" spans="1:16" ht="19.5" customHeight="1">
      <c r="A796" s="226" t="s">
        <v>1273</v>
      </c>
      <c r="B796" s="229">
        <v>46052</v>
      </c>
      <c r="C796" s="226" t="s">
        <v>100</v>
      </c>
      <c r="D796" s="226" t="s">
        <v>103</v>
      </c>
      <c r="E796" s="226" t="s">
        <v>42</v>
      </c>
      <c r="F796" s="226" t="s">
        <v>89</v>
      </c>
      <c r="G796" s="226" t="s">
        <v>84</v>
      </c>
      <c r="H796" s="230">
        <v>1</v>
      </c>
      <c r="I796" s="231">
        <v>1750</v>
      </c>
      <c r="J796" s="229">
        <v>46049</v>
      </c>
      <c r="K796" s="226" t="s">
        <v>93</v>
      </c>
      <c r="L796" s="226" t="s">
        <v>94</v>
      </c>
      <c r="M796" s="232">
        <v>0</v>
      </c>
      <c r="N796" s="230"/>
      <c r="O796" s="230"/>
      <c r="P796" s="233">
        <v>1134.3800000000001</v>
      </c>
    </row>
    <row r="797" spans="1:16" ht="19.5" customHeight="1">
      <c r="A797" s="226" t="s">
        <v>1273</v>
      </c>
      <c r="B797" s="229">
        <v>46052</v>
      </c>
      <c r="C797" s="226" t="s">
        <v>104</v>
      </c>
      <c r="D797" s="226" t="s">
        <v>105</v>
      </c>
      <c r="E797" s="226" t="s">
        <v>42</v>
      </c>
      <c r="F797" s="226" t="s">
        <v>89</v>
      </c>
      <c r="G797" s="226" t="s">
        <v>84</v>
      </c>
      <c r="H797" s="230">
        <v>1</v>
      </c>
      <c r="I797" s="231">
        <v>1750</v>
      </c>
      <c r="J797" s="229">
        <v>46049</v>
      </c>
      <c r="K797" s="226" t="s">
        <v>93</v>
      </c>
      <c r="L797" s="226" t="s">
        <v>94</v>
      </c>
      <c r="M797" s="232">
        <v>0.43</v>
      </c>
      <c r="N797" s="230"/>
      <c r="O797" s="230"/>
      <c r="P797" s="233">
        <v>-752.5</v>
      </c>
    </row>
    <row r="798" spans="1:16" ht="19.5" customHeight="1">
      <c r="A798" s="226" t="s">
        <v>1273</v>
      </c>
      <c r="B798" s="229">
        <v>46052</v>
      </c>
      <c r="C798" s="226" t="s">
        <v>81</v>
      </c>
      <c r="D798" s="226" t="s">
        <v>95</v>
      </c>
      <c r="E798" s="226" t="s">
        <v>42</v>
      </c>
      <c r="F798" s="226" t="s">
        <v>89</v>
      </c>
      <c r="G798" s="226" t="s">
        <v>84</v>
      </c>
      <c r="H798" s="230">
        <v>1</v>
      </c>
      <c r="I798" s="231">
        <v>1750</v>
      </c>
      <c r="J798" s="229">
        <v>46049</v>
      </c>
      <c r="K798" s="226" t="s">
        <v>93</v>
      </c>
      <c r="L798" s="226" t="s">
        <v>94</v>
      </c>
      <c r="M798" s="232">
        <v>0.43</v>
      </c>
      <c r="N798" s="230"/>
      <c r="O798" s="230"/>
      <c r="P798" s="233">
        <v>-10.199999999999999</v>
      </c>
    </row>
    <row r="799" spans="1:16" ht="19.5" customHeight="1">
      <c r="A799" s="226" t="s">
        <v>1274</v>
      </c>
      <c r="B799" s="229">
        <v>46052</v>
      </c>
      <c r="C799" s="226" t="s">
        <v>92</v>
      </c>
      <c r="D799" s="226" t="s">
        <v>24</v>
      </c>
      <c r="E799" s="226" t="s">
        <v>53</v>
      </c>
      <c r="F799" s="226" t="s">
        <v>120</v>
      </c>
      <c r="G799" s="226" t="s">
        <v>84</v>
      </c>
      <c r="H799" s="230">
        <v>1</v>
      </c>
      <c r="I799" s="231">
        <v>1812</v>
      </c>
      <c r="J799" s="229">
        <v>46048</v>
      </c>
      <c r="K799" s="226" t="s">
        <v>93</v>
      </c>
      <c r="L799" s="226" t="s">
        <v>94</v>
      </c>
      <c r="M799" s="232">
        <v>0.43</v>
      </c>
      <c r="N799" s="230"/>
      <c r="O799" s="230">
        <v>44</v>
      </c>
      <c r="P799" s="233">
        <v>-148.36000000000001</v>
      </c>
    </row>
    <row r="800" spans="1:16" ht="19.5" customHeight="1">
      <c r="A800" s="226" t="s">
        <v>1274</v>
      </c>
      <c r="B800" s="229">
        <v>46052</v>
      </c>
      <c r="C800" s="226" t="s">
        <v>100</v>
      </c>
      <c r="D800" s="226" t="s">
        <v>101</v>
      </c>
      <c r="E800" s="226" t="s">
        <v>53</v>
      </c>
      <c r="F800" s="226" t="s">
        <v>120</v>
      </c>
      <c r="G800" s="226" t="s">
        <v>84</v>
      </c>
      <c r="H800" s="230">
        <v>1</v>
      </c>
      <c r="I800" s="231">
        <v>1812</v>
      </c>
      <c r="J800" s="229">
        <v>46048</v>
      </c>
      <c r="K800" s="226" t="s">
        <v>93</v>
      </c>
      <c r="L800" s="226" t="s">
        <v>94</v>
      </c>
      <c r="M800" s="232">
        <v>0</v>
      </c>
      <c r="N800" s="230"/>
      <c r="O800" s="230"/>
      <c r="P800" s="233">
        <v>707.62</v>
      </c>
    </row>
    <row r="801" spans="1:16" ht="19.5" customHeight="1">
      <c r="A801" s="226" t="s">
        <v>1274</v>
      </c>
      <c r="B801" s="229">
        <v>46052</v>
      </c>
      <c r="C801" s="226" t="s">
        <v>100</v>
      </c>
      <c r="D801" s="226" t="s">
        <v>102</v>
      </c>
      <c r="E801" s="226" t="s">
        <v>53</v>
      </c>
      <c r="F801" s="226" t="s">
        <v>120</v>
      </c>
      <c r="G801" s="226" t="s">
        <v>84</v>
      </c>
      <c r="H801" s="230">
        <v>1</v>
      </c>
      <c r="I801" s="231">
        <v>1812</v>
      </c>
      <c r="J801" s="229">
        <v>46048</v>
      </c>
      <c r="K801" s="226" t="s">
        <v>93</v>
      </c>
      <c r="L801" s="226" t="s">
        <v>94</v>
      </c>
      <c r="M801" s="232">
        <v>0</v>
      </c>
      <c r="N801" s="230"/>
      <c r="O801" s="230"/>
      <c r="P801" s="233">
        <v>7.08</v>
      </c>
    </row>
    <row r="802" spans="1:16" ht="19.5" customHeight="1">
      <c r="A802" s="226" t="s">
        <v>1274</v>
      </c>
      <c r="B802" s="229">
        <v>46052</v>
      </c>
      <c r="C802" s="226" t="s">
        <v>100</v>
      </c>
      <c r="D802" s="226" t="s">
        <v>103</v>
      </c>
      <c r="E802" s="226" t="s">
        <v>53</v>
      </c>
      <c r="F802" s="226" t="s">
        <v>120</v>
      </c>
      <c r="G802" s="226" t="s">
        <v>84</v>
      </c>
      <c r="H802" s="230">
        <v>1</v>
      </c>
      <c r="I802" s="231">
        <v>1812</v>
      </c>
      <c r="J802" s="229">
        <v>46048</v>
      </c>
      <c r="K802" s="226" t="s">
        <v>93</v>
      </c>
      <c r="L802" s="226" t="s">
        <v>94</v>
      </c>
      <c r="M802" s="232">
        <v>0</v>
      </c>
      <c r="N802" s="230"/>
      <c r="O802" s="230"/>
      <c r="P802" s="233">
        <v>1097.3</v>
      </c>
    </row>
    <row r="803" spans="1:16" ht="19.5" customHeight="1">
      <c r="A803" s="226" t="s">
        <v>1274</v>
      </c>
      <c r="B803" s="229">
        <v>46052</v>
      </c>
      <c r="C803" s="226" t="s">
        <v>104</v>
      </c>
      <c r="D803" s="226" t="s">
        <v>105</v>
      </c>
      <c r="E803" s="226" t="s">
        <v>53</v>
      </c>
      <c r="F803" s="226" t="s">
        <v>120</v>
      </c>
      <c r="G803" s="226" t="s">
        <v>84</v>
      </c>
      <c r="H803" s="230">
        <v>1</v>
      </c>
      <c r="I803" s="231">
        <v>1812</v>
      </c>
      <c r="J803" s="229">
        <v>46048</v>
      </c>
      <c r="K803" s="226" t="s">
        <v>93</v>
      </c>
      <c r="L803" s="226" t="s">
        <v>94</v>
      </c>
      <c r="M803" s="232">
        <v>0.43</v>
      </c>
      <c r="N803" s="230"/>
      <c r="O803" s="230"/>
      <c r="P803" s="233">
        <v>-779.16</v>
      </c>
    </row>
    <row r="804" spans="1:16" ht="19.5" customHeight="1">
      <c r="A804" s="226" t="s">
        <v>1274</v>
      </c>
      <c r="B804" s="229">
        <v>46052</v>
      </c>
      <c r="C804" s="226" t="s">
        <v>81</v>
      </c>
      <c r="D804" s="226" t="s">
        <v>95</v>
      </c>
      <c r="E804" s="226" t="s">
        <v>53</v>
      </c>
      <c r="F804" s="226" t="s">
        <v>120</v>
      </c>
      <c r="G804" s="226" t="s">
        <v>84</v>
      </c>
      <c r="H804" s="230">
        <v>1</v>
      </c>
      <c r="I804" s="231">
        <v>1812</v>
      </c>
      <c r="J804" s="229">
        <v>46048</v>
      </c>
      <c r="K804" s="226" t="s">
        <v>93</v>
      </c>
      <c r="L804" s="226" t="s">
        <v>94</v>
      </c>
      <c r="M804" s="232">
        <v>0.43</v>
      </c>
      <c r="N804" s="230"/>
      <c r="O804" s="230"/>
      <c r="P804" s="233">
        <v>-21.11</v>
      </c>
    </row>
    <row r="805" spans="1:16" ht="19.5" customHeight="1">
      <c r="A805" s="226" t="s">
        <v>1275</v>
      </c>
      <c r="B805" s="229">
        <v>46052</v>
      </c>
      <c r="C805" s="226" t="s">
        <v>81</v>
      </c>
      <c r="D805" s="226" t="s">
        <v>82</v>
      </c>
      <c r="E805" s="226" t="s">
        <v>52</v>
      </c>
      <c r="F805" s="226" t="s">
        <v>90</v>
      </c>
      <c r="G805" s="226" t="s">
        <v>84</v>
      </c>
      <c r="H805" s="230">
        <v>1</v>
      </c>
      <c r="I805" s="231">
        <v>0</v>
      </c>
      <c r="J805" s="229">
        <v>46052</v>
      </c>
      <c r="K805" s="226" t="s">
        <v>85</v>
      </c>
      <c r="L805" s="226" t="s">
        <v>85</v>
      </c>
      <c r="M805" s="232">
        <v>0</v>
      </c>
      <c r="N805" s="230"/>
      <c r="O805" s="230"/>
      <c r="P805" s="233">
        <v>-11.92</v>
      </c>
    </row>
    <row r="806" spans="1:16" ht="19.5" customHeight="1">
      <c r="A806" s="226" t="s">
        <v>1276</v>
      </c>
      <c r="B806" s="229">
        <v>46052</v>
      </c>
      <c r="C806" s="226" t="s">
        <v>352</v>
      </c>
      <c r="D806" s="226" t="s">
        <v>890</v>
      </c>
      <c r="E806" s="226" t="s">
        <v>85</v>
      </c>
      <c r="F806" s="226" t="s">
        <v>85</v>
      </c>
      <c r="G806" s="226" t="s">
        <v>85</v>
      </c>
      <c r="H806" s="230">
        <v>0</v>
      </c>
      <c r="I806" s="231">
        <v>0</v>
      </c>
      <c r="J806" s="229">
        <v>46044</v>
      </c>
      <c r="K806" s="226" t="s">
        <v>85</v>
      </c>
      <c r="L806" s="226" t="s">
        <v>85</v>
      </c>
      <c r="M806" s="232">
        <v>0</v>
      </c>
      <c r="N806" s="230"/>
      <c r="O806" s="230"/>
      <c r="P806" s="233">
        <v>-1799.2</v>
      </c>
    </row>
    <row r="807" spans="1:16" ht="19.5" customHeight="1">
      <c r="A807" s="226" t="s">
        <v>1276</v>
      </c>
      <c r="B807" s="229">
        <v>46052</v>
      </c>
      <c r="C807" s="226" t="s">
        <v>352</v>
      </c>
      <c r="D807" s="226" t="s">
        <v>890</v>
      </c>
      <c r="E807" s="226" t="s">
        <v>85</v>
      </c>
      <c r="F807" s="226" t="s">
        <v>85</v>
      </c>
      <c r="G807" s="226" t="s">
        <v>85</v>
      </c>
      <c r="H807" s="230">
        <v>0</v>
      </c>
      <c r="I807" s="231">
        <v>0</v>
      </c>
      <c r="J807" s="229">
        <v>46044</v>
      </c>
      <c r="K807" s="226" t="s">
        <v>85</v>
      </c>
      <c r="L807" s="226" t="s">
        <v>85</v>
      </c>
      <c r="M807" s="232">
        <v>0</v>
      </c>
      <c r="N807" s="230"/>
      <c r="O807" s="230"/>
      <c r="P807" s="233">
        <v>-1799.2</v>
      </c>
    </row>
    <row r="808" spans="1:16" ht="19.5" customHeight="1">
      <c r="A808" s="226" t="s">
        <v>1277</v>
      </c>
      <c r="B808" s="229">
        <v>46052</v>
      </c>
      <c r="C808" s="226" t="s">
        <v>92</v>
      </c>
      <c r="D808" s="226" t="s">
        <v>24</v>
      </c>
      <c r="E808" s="226" t="s">
        <v>52</v>
      </c>
      <c r="F808" s="226" t="s">
        <v>90</v>
      </c>
      <c r="G808" s="226" t="s">
        <v>84</v>
      </c>
      <c r="H808" s="230">
        <v>1</v>
      </c>
      <c r="I808" s="231">
        <v>1800</v>
      </c>
      <c r="J808" s="229">
        <v>46049</v>
      </c>
      <c r="K808" s="226" t="s">
        <v>93</v>
      </c>
      <c r="L808" s="226" t="s">
        <v>94</v>
      </c>
      <c r="M808" s="232">
        <v>0.43</v>
      </c>
      <c r="N808" s="230"/>
      <c r="O808" s="230">
        <v>45</v>
      </c>
      <c r="P808" s="233">
        <v>-152.36000000000001</v>
      </c>
    </row>
    <row r="809" spans="1:16" ht="19.5" customHeight="1">
      <c r="A809" s="226" t="s">
        <v>1277</v>
      </c>
      <c r="B809" s="229">
        <v>46052</v>
      </c>
      <c r="C809" s="226" t="s">
        <v>100</v>
      </c>
      <c r="D809" s="226" t="s">
        <v>101</v>
      </c>
      <c r="E809" s="226" t="s">
        <v>52</v>
      </c>
      <c r="F809" s="226" t="s">
        <v>90</v>
      </c>
      <c r="G809" s="226" t="s">
        <v>84</v>
      </c>
      <c r="H809" s="230">
        <v>1</v>
      </c>
      <c r="I809" s="231">
        <v>1800</v>
      </c>
      <c r="J809" s="229">
        <v>46049</v>
      </c>
      <c r="K809" s="226" t="s">
        <v>93</v>
      </c>
      <c r="L809" s="226" t="s">
        <v>94</v>
      </c>
      <c r="M809" s="232">
        <v>0</v>
      </c>
      <c r="N809" s="230"/>
      <c r="O809" s="230"/>
      <c r="P809" s="233">
        <v>660.95</v>
      </c>
    </row>
    <row r="810" spans="1:16" ht="19.5" customHeight="1">
      <c r="A810" s="226" t="s">
        <v>1277</v>
      </c>
      <c r="B810" s="229">
        <v>46052</v>
      </c>
      <c r="C810" s="226" t="s">
        <v>100</v>
      </c>
      <c r="D810" s="226" t="s">
        <v>102</v>
      </c>
      <c r="E810" s="226" t="s">
        <v>52</v>
      </c>
      <c r="F810" s="226" t="s">
        <v>90</v>
      </c>
      <c r="G810" s="226" t="s">
        <v>84</v>
      </c>
      <c r="H810" s="230">
        <v>1</v>
      </c>
      <c r="I810" s="231">
        <v>1800</v>
      </c>
      <c r="J810" s="229">
        <v>46049</v>
      </c>
      <c r="K810" s="226" t="s">
        <v>93</v>
      </c>
      <c r="L810" s="226" t="s">
        <v>94</v>
      </c>
      <c r="M810" s="232">
        <v>0</v>
      </c>
      <c r="N810" s="230"/>
      <c r="O810" s="230"/>
      <c r="P810" s="233">
        <v>6.61</v>
      </c>
    </row>
    <row r="811" spans="1:16" ht="19.5" customHeight="1">
      <c r="A811" s="226" t="s">
        <v>1277</v>
      </c>
      <c r="B811" s="229">
        <v>46052</v>
      </c>
      <c r="C811" s="226" t="s">
        <v>100</v>
      </c>
      <c r="D811" s="226" t="s">
        <v>103</v>
      </c>
      <c r="E811" s="226" t="s">
        <v>52</v>
      </c>
      <c r="F811" s="226" t="s">
        <v>90</v>
      </c>
      <c r="G811" s="226" t="s">
        <v>84</v>
      </c>
      <c r="H811" s="230">
        <v>1</v>
      </c>
      <c r="I811" s="231">
        <v>1800</v>
      </c>
      <c r="J811" s="229">
        <v>46049</v>
      </c>
      <c r="K811" s="226" t="s">
        <v>93</v>
      </c>
      <c r="L811" s="226" t="s">
        <v>94</v>
      </c>
      <c r="M811" s="232">
        <v>0</v>
      </c>
      <c r="N811" s="230"/>
      <c r="O811" s="230"/>
      <c r="P811" s="233">
        <v>1132.44</v>
      </c>
    </row>
    <row r="812" spans="1:16" ht="19.5" customHeight="1">
      <c r="A812" s="226" t="s">
        <v>1277</v>
      </c>
      <c r="B812" s="229">
        <v>46052</v>
      </c>
      <c r="C812" s="226" t="s">
        <v>104</v>
      </c>
      <c r="D812" s="226" t="s">
        <v>105</v>
      </c>
      <c r="E812" s="226" t="s">
        <v>52</v>
      </c>
      <c r="F812" s="226" t="s">
        <v>90</v>
      </c>
      <c r="G812" s="226" t="s">
        <v>84</v>
      </c>
      <c r="H812" s="230">
        <v>1</v>
      </c>
      <c r="I812" s="231">
        <v>1800</v>
      </c>
      <c r="J812" s="229">
        <v>46049</v>
      </c>
      <c r="K812" s="226" t="s">
        <v>93</v>
      </c>
      <c r="L812" s="226" t="s">
        <v>94</v>
      </c>
      <c r="M812" s="232">
        <v>0.43</v>
      </c>
      <c r="N812" s="230"/>
      <c r="O812" s="230"/>
      <c r="P812" s="233">
        <v>-774</v>
      </c>
    </row>
    <row r="813" spans="1:16" ht="19.5" customHeight="1">
      <c r="A813" s="226" t="s">
        <v>1277</v>
      </c>
      <c r="B813" s="229">
        <v>46052</v>
      </c>
      <c r="C813" s="226" t="s">
        <v>81</v>
      </c>
      <c r="D813" s="226" t="s">
        <v>95</v>
      </c>
      <c r="E813" s="226" t="s">
        <v>52</v>
      </c>
      <c r="F813" s="226" t="s">
        <v>90</v>
      </c>
      <c r="G813" s="226" t="s">
        <v>84</v>
      </c>
      <c r="H813" s="230">
        <v>1</v>
      </c>
      <c r="I813" s="231">
        <v>1800</v>
      </c>
      <c r="J813" s="229">
        <v>46049</v>
      </c>
      <c r="K813" s="226" t="s">
        <v>93</v>
      </c>
      <c r="L813" s="226" t="s">
        <v>94</v>
      </c>
      <c r="M813" s="232">
        <v>0.43</v>
      </c>
      <c r="N813" s="230"/>
      <c r="O813" s="230"/>
      <c r="P813" s="233">
        <v>-25</v>
      </c>
    </row>
    <row r="814" spans="1:16" ht="19.5" customHeight="1">
      <c r="A814" s="226" t="s">
        <v>287</v>
      </c>
      <c r="B814" s="229">
        <v>46052</v>
      </c>
      <c r="C814" s="226" t="s">
        <v>92</v>
      </c>
      <c r="D814" s="226" t="s">
        <v>272</v>
      </c>
      <c r="E814" s="226" t="s">
        <v>53</v>
      </c>
      <c r="F814" s="226" t="s">
        <v>120</v>
      </c>
      <c r="G814" s="226" t="s">
        <v>84</v>
      </c>
      <c r="H814" s="230">
        <v>1</v>
      </c>
      <c r="I814" s="231">
        <v>0</v>
      </c>
      <c r="J814" s="229">
        <v>46044</v>
      </c>
      <c r="K814" s="226" t="s">
        <v>93</v>
      </c>
      <c r="L814" s="226" t="s">
        <v>94</v>
      </c>
      <c r="M814" s="232">
        <v>0</v>
      </c>
      <c r="N814" s="230"/>
      <c r="O814" s="230"/>
      <c r="P814" s="233">
        <v>0</v>
      </c>
    </row>
    <row r="815" spans="1:16" ht="19.5" customHeight="1">
      <c r="A815" s="226" t="s">
        <v>287</v>
      </c>
      <c r="B815" s="229">
        <v>46052</v>
      </c>
      <c r="C815" s="226" t="s">
        <v>92</v>
      </c>
      <c r="D815" s="226" t="s">
        <v>97</v>
      </c>
      <c r="E815" s="226" t="s">
        <v>53</v>
      </c>
      <c r="F815" s="226" t="s">
        <v>120</v>
      </c>
      <c r="G815" s="226" t="s">
        <v>84</v>
      </c>
      <c r="H815" s="230">
        <v>1</v>
      </c>
      <c r="I815" s="231">
        <v>0</v>
      </c>
      <c r="J815" s="229">
        <v>46044</v>
      </c>
      <c r="K815" s="226" t="s">
        <v>93</v>
      </c>
      <c r="L815" s="226" t="s">
        <v>94</v>
      </c>
      <c r="M815" s="232">
        <v>0</v>
      </c>
      <c r="N815" s="230"/>
      <c r="O815" s="230"/>
      <c r="P815" s="233">
        <v>-99.64</v>
      </c>
    </row>
    <row r="816" spans="1:16" ht="19.5" customHeight="1">
      <c r="A816" s="226" t="s">
        <v>287</v>
      </c>
      <c r="B816" s="229">
        <v>46052</v>
      </c>
      <c r="C816" s="226" t="s">
        <v>81</v>
      </c>
      <c r="D816" s="226" t="s">
        <v>98</v>
      </c>
      <c r="E816" s="226" t="s">
        <v>53</v>
      </c>
      <c r="F816" s="226" t="s">
        <v>120</v>
      </c>
      <c r="G816" s="226" t="s">
        <v>84</v>
      </c>
      <c r="H816" s="230">
        <v>1</v>
      </c>
      <c r="I816" s="231">
        <v>0</v>
      </c>
      <c r="J816" s="229">
        <v>46044</v>
      </c>
      <c r="K816" s="226" t="s">
        <v>93</v>
      </c>
      <c r="L816" s="226" t="s">
        <v>94</v>
      </c>
      <c r="M816" s="232">
        <v>0</v>
      </c>
      <c r="N816" s="230"/>
      <c r="O816" s="230"/>
      <c r="P816" s="233">
        <v>-15</v>
      </c>
    </row>
    <row r="817" spans="1:16" ht="19.5" customHeight="1">
      <c r="A817" s="226" t="s">
        <v>1278</v>
      </c>
      <c r="B817" s="229">
        <v>46052</v>
      </c>
      <c r="C817" s="226" t="s">
        <v>81</v>
      </c>
      <c r="D817" s="226" t="s">
        <v>82</v>
      </c>
      <c r="E817" s="226" t="s">
        <v>41</v>
      </c>
      <c r="F817" s="226" t="s">
        <v>83</v>
      </c>
      <c r="G817" s="226" t="s">
        <v>84</v>
      </c>
      <c r="H817" s="230">
        <v>1</v>
      </c>
      <c r="I817" s="231">
        <v>0</v>
      </c>
      <c r="J817" s="229">
        <v>46052</v>
      </c>
      <c r="K817" s="226" t="s">
        <v>85</v>
      </c>
      <c r="L817" s="226" t="s">
        <v>85</v>
      </c>
      <c r="M817" s="232">
        <v>0</v>
      </c>
      <c r="N817" s="230"/>
      <c r="O817" s="230"/>
      <c r="P817" s="233">
        <v>-11.58</v>
      </c>
    </row>
    <row r="818" spans="1:16" ht="19.5" customHeight="1">
      <c r="A818" s="226" t="s">
        <v>1279</v>
      </c>
      <c r="B818" s="229">
        <v>46052</v>
      </c>
      <c r="C818" s="226" t="s">
        <v>92</v>
      </c>
      <c r="D818" s="226" t="s">
        <v>24</v>
      </c>
      <c r="E818" s="226" t="s">
        <v>52</v>
      </c>
      <c r="F818" s="226" t="s">
        <v>90</v>
      </c>
      <c r="G818" s="226" t="s">
        <v>84</v>
      </c>
      <c r="H818" s="230">
        <v>1</v>
      </c>
      <c r="I818" s="231">
        <v>1800</v>
      </c>
      <c r="J818" s="229">
        <v>46050</v>
      </c>
      <c r="K818" s="226" t="s">
        <v>93</v>
      </c>
      <c r="L818" s="226" t="s">
        <v>94</v>
      </c>
      <c r="M818" s="232">
        <v>0.43</v>
      </c>
      <c r="N818" s="230"/>
      <c r="O818" s="230">
        <v>44</v>
      </c>
      <c r="P818" s="233">
        <v>-147.97999999999999</v>
      </c>
    </row>
    <row r="819" spans="1:16" ht="19.5" customHeight="1">
      <c r="A819" s="226" t="s">
        <v>1279</v>
      </c>
      <c r="B819" s="229">
        <v>46052</v>
      </c>
      <c r="C819" s="226" t="s">
        <v>100</v>
      </c>
      <c r="D819" s="226" t="s">
        <v>101</v>
      </c>
      <c r="E819" s="226" t="s">
        <v>52</v>
      </c>
      <c r="F819" s="226" t="s">
        <v>90</v>
      </c>
      <c r="G819" s="226" t="s">
        <v>84</v>
      </c>
      <c r="H819" s="230">
        <v>1</v>
      </c>
      <c r="I819" s="231">
        <v>1800</v>
      </c>
      <c r="J819" s="229">
        <v>46050</v>
      </c>
      <c r="K819" s="226" t="s">
        <v>93</v>
      </c>
      <c r="L819" s="226" t="s">
        <v>94</v>
      </c>
      <c r="M819" s="232">
        <v>0</v>
      </c>
      <c r="N819" s="230"/>
      <c r="O819" s="230"/>
      <c r="P819" s="233">
        <v>627.62</v>
      </c>
    </row>
    <row r="820" spans="1:16" ht="19.5" customHeight="1">
      <c r="A820" s="226" t="s">
        <v>1279</v>
      </c>
      <c r="B820" s="229">
        <v>46052</v>
      </c>
      <c r="C820" s="226" t="s">
        <v>100</v>
      </c>
      <c r="D820" s="226" t="s">
        <v>102</v>
      </c>
      <c r="E820" s="226" t="s">
        <v>52</v>
      </c>
      <c r="F820" s="226" t="s">
        <v>90</v>
      </c>
      <c r="G820" s="226" t="s">
        <v>84</v>
      </c>
      <c r="H820" s="230">
        <v>1</v>
      </c>
      <c r="I820" s="231">
        <v>1800</v>
      </c>
      <c r="J820" s="229">
        <v>46050</v>
      </c>
      <c r="K820" s="226" t="s">
        <v>93</v>
      </c>
      <c r="L820" s="226" t="s">
        <v>94</v>
      </c>
      <c r="M820" s="232">
        <v>0</v>
      </c>
      <c r="N820" s="230"/>
      <c r="O820" s="230"/>
      <c r="P820" s="233">
        <v>6.28</v>
      </c>
    </row>
    <row r="821" spans="1:16" ht="19.5" customHeight="1">
      <c r="A821" s="226" t="s">
        <v>1279</v>
      </c>
      <c r="B821" s="229">
        <v>46052</v>
      </c>
      <c r="C821" s="226" t="s">
        <v>100</v>
      </c>
      <c r="D821" s="226" t="s">
        <v>103</v>
      </c>
      <c r="E821" s="226" t="s">
        <v>52</v>
      </c>
      <c r="F821" s="226" t="s">
        <v>90</v>
      </c>
      <c r="G821" s="226" t="s">
        <v>84</v>
      </c>
      <c r="H821" s="230">
        <v>1</v>
      </c>
      <c r="I821" s="231">
        <v>1800</v>
      </c>
      <c r="J821" s="229">
        <v>46050</v>
      </c>
      <c r="K821" s="226" t="s">
        <v>93</v>
      </c>
      <c r="L821" s="226" t="s">
        <v>94</v>
      </c>
      <c r="M821" s="232">
        <v>0</v>
      </c>
      <c r="N821" s="230"/>
      <c r="O821" s="230"/>
      <c r="P821" s="233">
        <v>1166.0999999999999</v>
      </c>
    </row>
    <row r="822" spans="1:16" ht="19.5" customHeight="1">
      <c r="A822" s="226" t="s">
        <v>1279</v>
      </c>
      <c r="B822" s="229">
        <v>46052</v>
      </c>
      <c r="C822" s="226" t="s">
        <v>104</v>
      </c>
      <c r="D822" s="226" t="s">
        <v>105</v>
      </c>
      <c r="E822" s="226" t="s">
        <v>52</v>
      </c>
      <c r="F822" s="226" t="s">
        <v>90</v>
      </c>
      <c r="G822" s="226" t="s">
        <v>84</v>
      </c>
      <c r="H822" s="230">
        <v>1</v>
      </c>
      <c r="I822" s="231">
        <v>1800</v>
      </c>
      <c r="J822" s="229">
        <v>46050</v>
      </c>
      <c r="K822" s="226" t="s">
        <v>93</v>
      </c>
      <c r="L822" s="226" t="s">
        <v>94</v>
      </c>
      <c r="M822" s="232">
        <v>0.43</v>
      </c>
      <c r="N822" s="230"/>
      <c r="O822" s="230"/>
      <c r="P822" s="233">
        <v>-774</v>
      </c>
    </row>
    <row r="823" spans="1:16" ht="19.5" customHeight="1">
      <c r="A823" s="226" t="s">
        <v>1279</v>
      </c>
      <c r="B823" s="229">
        <v>46052</v>
      </c>
      <c r="C823" s="226" t="s">
        <v>81</v>
      </c>
      <c r="D823" s="226" t="s">
        <v>95</v>
      </c>
      <c r="E823" s="226" t="s">
        <v>52</v>
      </c>
      <c r="F823" s="226" t="s">
        <v>90</v>
      </c>
      <c r="G823" s="226" t="s">
        <v>84</v>
      </c>
      <c r="H823" s="230">
        <v>1</v>
      </c>
      <c r="I823" s="231">
        <v>1800</v>
      </c>
      <c r="J823" s="229">
        <v>46050</v>
      </c>
      <c r="K823" s="226" t="s">
        <v>93</v>
      </c>
      <c r="L823" s="226" t="s">
        <v>94</v>
      </c>
      <c r="M823" s="232">
        <v>0.43</v>
      </c>
      <c r="N823" s="230"/>
      <c r="O823" s="230"/>
      <c r="P823" s="233">
        <v>-16.64</v>
      </c>
    </row>
    <row r="824" spans="1:16" ht="19.5" customHeight="1">
      <c r="A824" s="226" t="s">
        <v>1280</v>
      </c>
      <c r="B824" s="229">
        <v>46052</v>
      </c>
      <c r="C824" s="226" t="s">
        <v>92</v>
      </c>
      <c r="D824" s="226" t="s">
        <v>24</v>
      </c>
      <c r="E824" s="226" t="s">
        <v>53</v>
      </c>
      <c r="F824" s="226" t="s">
        <v>120</v>
      </c>
      <c r="G824" s="226" t="s">
        <v>84</v>
      </c>
      <c r="H824" s="230">
        <v>1</v>
      </c>
      <c r="I824" s="231">
        <v>1812</v>
      </c>
      <c r="J824" s="229">
        <v>46050</v>
      </c>
      <c r="K824" s="226" t="s">
        <v>93</v>
      </c>
      <c r="L824" s="226" t="s">
        <v>94</v>
      </c>
      <c r="M824" s="232">
        <v>0.43</v>
      </c>
      <c r="N824" s="230"/>
      <c r="O824" s="230">
        <v>44</v>
      </c>
      <c r="P824" s="233">
        <v>-148.36000000000001</v>
      </c>
    </row>
    <row r="825" spans="1:16" ht="19.5" customHeight="1">
      <c r="A825" s="226" t="s">
        <v>1280</v>
      </c>
      <c r="B825" s="229">
        <v>46052</v>
      </c>
      <c r="C825" s="226" t="s">
        <v>100</v>
      </c>
      <c r="D825" s="226" t="s">
        <v>101</v>
      </c>
      <c r="E825" s="226" t="s">
        <v>53</v>
      </c>
      <c r="F825" s="226" t="s">
        <v>120</v>
      </c>
      <c r="G825" s="226" t="s">
        <v>84</v>
      </c>
      <c r="H825" s="230">
        <v>1</v>
      </c>
      <c r="I825" s="231">
        <v>1812</v>
      </c>
      <c r="J825" s="229">
        <v>46050</v>
      </c>
      <c r="K825" s="226" t="s">
        <v>93</v>
      </c>
      <c r="L825" s="226" t="s">
        <v>94</v>
      </c>
      <c r="M825" s="232">
        <v>0</v>
      </c>
      <c r="N825" s="230"/>
      <c r="O825" s="230"/>
      <c r="P825" s="233">
        <v>330.23</v>
      </c>
    </row>
    <row r="826" spans="1:16" ht="19.5" customHeight="1">
      <c r="A826" s="226" t="s">
        <v>1280</v>
      </c>
      <c r="B826" s="229">
        <v>46052</v>
      </c>
      <c r="C826" s="226" t="s">
        <v>100</v>
      </c>
      <c r="D826" s="226" t="s">
        <v>102</v>
      </c>
      <c r="E826" s="226" t="s">
        <v>53</v>
      </c>
      <c r="F826" s="226" t="s">
        <v>120</v>
      </c>
      <c r="G826" s="226" t="s">
        <v>84</v>
      </c>
      <c r="H826" s="230">
        <v>1</v>
      </c>
      <c r="I826" s="231">
        <v>1812</v>
      </c>
      <c r="J826" s="229">
        <v>46050</v>
      </c>
      <c r="K826" s="226" t="s">
        <v>93</v>
      </c>
      <c r="L826" s="226" t="s">
        <v>94</v>
      </c>
      <c r="M826" s="232">
        <v>0</v>
      </c>
      <c r="N826" s="230"/>
      <c r="O826" s="230"/>
      <c r="P826" s="233">
        <v>3.3</v>
      </c>
    </row>
    <row r="827" spans="1:16" ht="19.5" customHeight="1">
      <c r="A827" s="226" t="s">
        <v>1280</v>
      </c>
      <c r="B827" s="229">
        <v>46052</v>
      </c>
      <c r="C827" s="226" t="s">
        <v>100</v>
      </c>
      <c r="D827" s="226" t="s">
        <v>103</v>
      </c>
      <c r="E827" s="226" t="s">
        <v>53</v>
      </c>
      <c r="F827" s="226" t="s">
        <v>120</v>
      </c>
      <c r="G827" s="226" t="s">
        <v>84</v>
      </c>
      <c r="H827" s="230">
        <v>1</v>
      </c>
      <c r="I827" s="231">
        <v>1812</v>
      </c>
      <c r="J827" s="229">
        <v>46050</v>
      </c>
      <c r="K827" s="226" t="s">
        <v>93</v>
      </c>
      <c r="L827" s="226" t="s">
        <v>94</v>
      </c>
      <c r="M827" s="232">
        <v>0</v>
      </c>
      <c r="N827" s="230"/>
      <c r="O827" s="230"/>
      <c r="P827" s="233">
        <v>1478.47</v>
      </c>
    </row>
    <row r="828" spans="1:16" ht="19.5" customHeight="1">
      <c r="A828" s="226" t="s">
        <v>1280</v>
      </c>
      <c r="B828" s="229">
        <v>46052</v>
      </c>
      <c r="C828" s="226" t="s">
        <v>104</v>
      </c>
      <c r="D828" s="226" t="s">
        <v>105</v>
      </c>
      <c r="E828" s="226" t="s">
        <v>53</v>
      </c>
      <c r="F828" s="226" t="s">
        <v>120</v>
      </c>
      <c r="G828" s="226" t="s">
        <v>84</v>
      </c>
      <c r="H828" s="230">
        <v>1</v>
      </c>
      <c r="I828" s="231">
        <v>1812</v>
      </c>
      <c r="J828" s="229">
        <v>46050</v>
      </c>
      <c r="K828" s="226" t="s">
        <v>93</v>
      </c>
      <c r="L828" s="226" t="s">
        <v>94</v>
      </c>
      <c r="M828" s="232">
        <v>0.43</v>
      </c>
      <c r="N828" s="230"/>
      <c r="O828" s="230"/>
      <c r="P828" s="233">
        <v>-779.16</v>
      </c>
    </row>
    <row r="829" spans="1:16" ht="19.5" customHeight="1">
      <c r="A829" s="226" t="s">
        <v>1280</v>
      </c>
      <c r="B829" s="229">
        <v>46052</v>
      </c>
      <c r="C829" s="226" t="s">
        <v>81</v>
      </c>
      <c r="D829" s="226" t="s">
        <v>95</v>
      </c>
      <c r="E829" s="226" t="s">
        <v>53</v>
      </c>
      <c r="F829" s="226" t="s">
        <v>120</v>
      </c>
      <c r="G829" s="226" t="s">
        <v>84</v>
      </c>
      <c r="H829" s="230">
        <v>1</v>
      </c>
      <c r="I829" s="231">
        <v>1812</v>
      </c>
      <c r="J829" s="229">
        <v>46050</v>
      </c>
      <c r="K829" s="226" t="s">
        <v>93</v>
      </c>
      <c r="L829" s="226" t="s">
        <v>94</v>
      </c>
      <c r="M829" s="232">
        <v>0.43</v>
      </c>
      <c r="N829" s="230"/>
      <c r="O829" s="230"/>
      <c r="P829" s="233">
        <v>-10.49</v>
      </c>
    </row>
    <row r="830" spans="1:16" ht="19.5" customHeight="1">
      <c r="A830" s="226" t="s">
        <v>1281</v>
      </c>
      <c r="B830" s="229">
        <v>46052</v>
      </c>
      <c r="C830" s="226" t="s">
        <v>92</v>
      </c>
      <c r="D830" s="226" t="s">
        <v>24</v>
      </c>
      <c r="E830" s="226" t="s">
        <v>52</v>
      </c>
      <c r="F830" s="226" t="s">
        <v>90</v>
      </c>
      <c r="G830" s="226" t="s">
        <v>84</v>
      </c>
      <c r="H830" s="230">
        <v>1</v>
      </c>
      <c r="I830" s="231">
        <v>1800</v>
      </c>
      <c r="J830" s="229">
        <v>46050</v>
      </c>
      <c r="K830" s="226" t="s">
        <v>93</v>
      </c>
      <c r="L830" s="226" t="s">
        <v>94</v>
      </c>
      <c r="M830" s="232">
        <v>0.43</v>
      </c>
      <c r="N830" s="230"/>
      <c r="O830" s="230">
        <v>44</v>
      </c>
      <c r="P830" s="233">
        <v>-147.97999999999999</v>
      </c>
    </row>
    <row r="831" spans="1:16" ht="19.5" customHeight="1">
      <c r="A831" s="226" t="s">
        <v>1281</v>
      </c>
      <c r="B831" s="229">
        <v>46052</v>
      </c>
      <c r="C831" s="226" t="s">
        <v>100</v>
      </c>
      <c r="D831" s="226" t="s">
        <v>101</v>
      </c>
      <c r="E831" s="226" t="s">
        <v>52</v>
      </c>
      <c r="F831" s="226" t="s">
        <v>90</v>
      </c>
      <c r="G831" s="226" t="s">
        <v>84</v>
      </c>
      <c r="H831" s="230">
        <v>1</v>
      </c>
      <c r="I831" s="231">
        <v>1800</v>
      </c>
      <c r="J831" s="229">
        <v>46050</v>
      </c>
      <c r="K831" s="226" t="s">
        <v>93</v>
      </c>
      <c r="L831" s="226" t="s">
        <v>94</v>
      </c>
      <c r="M831" s="232">
        <v>0</v>
      </c>
      <c r="N831" s="230"/>
      <c r="O831" s="230"/>
      <c r="P831" s="233">
        <v>627.62</v>
      </c>
    </row>
    <row r="832" spans="1:16" ht="19.5" customHeight="1">
      <c r="A832" s="226" t="s">
        <v>1281</v>
      </c>
      <c r="B832" s="229">
        <v>46052</v>
      </c>
      <c r="C832" s="226" t="s">
        <v>100</v>
      </c>
      <c r="D832" s="226" t="s">
        <v>102</v>
      </c>
      <c r="E832" s="226" t="s">
        <v>52</v>
      </c>
      <c r="F832" s="226" t="s">
        <v>90</v>
      </c>
      <c r="G832" s="226" t="s">
        <v>84</v>
      </c>
      <c r="H832" s="230">
        <v>1</v>
      </c>
      <c r="I832" s="231">
        <v>1800</v>
      </c>
      <c r="J832" s="229">
        <v>46050</v>
      </c>
      <c r="K832" s="226" t="s">
        <v>93</v>
      </c>
      <c r="L832" s="226" t="s">
        <v>94</v>
      </c>
      <c r="M832" s="232">
        <v>0</v>
      </c>
      <c r="N832" s="230"/>
      <c r="O832" s="230"/>
      <c r="P832" s="233">
        <v>6.28</v>
      </c>
    </row>
    <row r="833" spans="1:16" ht="19.5" customHeight="1">
      <c r="A833" s="226" t="s">
        <v>1281</v>
      </c>
      <c r="B833" s="229">
        <v>46052</v>
      </c>
      <c r="C833" s="226" t="s">
        <v>100</v>
      </c>
      <c r="D833" s="226" t="s">
        <v>103</v>
      </c>
      <c r="E833" s="226" t="s">
        <v>52</v>
      </c>
      <c r="F833" s="226" t="s">
        <v>90</v>
      </c>
      <c r="G833" s="226" t="s">
        <v>84</v>
      </c>
      <c r="H833" s="230">
        <v>1</v>
      </c>
      <c r="I833" s="231">
        <v>1800</v>
      </c>
      <c r="J833" s="229">
        <v>46050</v>
      </c>
      <c r="K833" s="226" t="s">
        <v>93</v>
      </c>
      <c r="L833" s="226" t="s">
        <v>94</v>
      </c>
      <c r="M833" s="232">
        <v>0</v>
      </c>
      <c r="N833" s="230"/>
      <c r="O833" s="230"/>
      <c r="P833" s="233">
        <v>1166.0999999999999</v>
      </c>
    </row>
    <row r="834" spans="1:16" ht="19.5" customHeight="1">
      <c r="A834" s="226" t="s">
        <v>1281</v>
      </c>
      <c r="B834" s="229">
        <v>46052</v>
      </c>
      <c r="C834" s="226" t="s">
        <v>104</v>
      </c>
      <c r="D834" s="226" t="s">
        <v>105</v>
      </c>
      <c r="E834" s="226" t="s">
        <v>52</v>
      </c>
      <c r="F834" s="226" t="s">
        <v>90</v>
      </c>
      <c r="G834" s="226" t="s">
        <v>84</v>
      </c>
      <c r="H834" s="230">
        <v>1</v>
      </c>
      <c r="I834" s="231">
        <v>1800</v>
      </c>
      <c r="J834" s="229">
        <v>46050</v>
      </c>
      <c r="K834" s="226" t="s">
        <v>93</v>
      </c>
      <c r="L834" s="226" t="s">
        <v>94</v>
      </c>
      <c r="M834" s="232">
        <v>0.43</v>
      </c>
      <c r="N834" s="230"/>
      <c r="O834" s="230"/>
      <c r="P834" s="233">
        <v>-774</v>
      </c>
    </row>
    <row r="835" spans="1:16" ht="19.5" customHeight="1">
      <c r="A835" s="226" t="s">
        <v>1281</v>
      </c>
      <c r="B835" s="229">
        <v>46052</v>
      </c>
      <c r="C835" s="226" t="s">
        <v>81</v>
      </c>
      <c r="D835" s="226" t="s">
        <v>95</v>
      </c>
      <c r="E835" s="226" t="s">
        <v>52</v>
      </c>
      <c r="F835" s="226" t="s">
        <v>90</v>
      </c>
      <c r="G835" s="226" t="s">
        <v>84</v>
      </c>
      <c r="H835" s="230">
        <v>1</v>
      </c>
      <c r="I835" s="231">
        <v>1800</v>
      </c>
      <c r="J835" s="229">
        <v>46050</v>
      </c>
      <c r="K835" s="226" t="s">
        <v>93</v>
      </c>
      <c r="L835" s="226" t="s">
        <v>94</v>
      </c>
      <c r="M835" s="232">
        <v>0.43</v>
      </c>
      <c r="N835" s="230"/>
      <c r="O835" s="230"/>
      <c r="P835" s="233">
        <v>-10.62</v>
      </c>
    </row>
    <row r="836" spans="1:16" ht="19.5" customHeight="1">
      <c r="A836" s="226" t="s">
        <v>1282</v>
      </c>
      <c r="B836" s="229">
        <v>46052</v>
      </c>
      <c r="C836" s="226" t="s">
        <v>92</v>
      </c>
      <c r="D836" s="226" t="s">
        <v>24</v>
      </c>
      <c r="E836" s="226" t="s">
        <v>52</v>
      </c>
      <c r="F836" s="226" t="s">
        <v>90</v>
      </c>
      <c r="G836" s="226" t="s">
        <v>84</v>
      </c>
      <c r="H836" s="230">
        <v>1</v>
      </c>
      <c r="I836" s="231">
        <v>1800</v>
      </c>
      <c r="J836" s="229">
        <v>46051</v>
      </c>
      <c r="K836" s="226" t="s">
        <v>93</v>
      </c>
      <c r="L836" s="226" t="s">
        <v>94</v>
      </c>
      <c r="M836" s="232">
        <v>0.43</v>
      </c>
      <c r="N836" s="230"/>
      <c r="O836" s="230">
        <v>44</v>
      </c>
      <c r="P836" s="233">
        <v>-149.51</v>
      </c>
    </row>
    <row r="837" spans="1:16" ht="19.5" customHeight="1">
      <c r="A837" s="226" t="s">
        <v>1282</v>
      </c>
      <c r="B837" s="229">
        <v>46052</v>
      </c>
      <c r="C837" s="226" t="s">
        <v>100</v>
      </c>
      <c r="D837" s="226" t="s">
        <v>101</v>
      </c>
      <c r="E837" s="226" t="s">
        <v>52</v>
      </c>
      <c r="F837" s="226" t="s">
        <v>90</v>
      </c>
      <c r="G837" s="226" t="s">
        <v>84</v>
      </c>
      <c r="H837" s="230">
        <v>1</v>
      </c>
      <c r="I837" s="231">
        <v>1800</v>
      </c>
      <c r="J837" s="229">
        <v>46051</v>
      </c>
      <c r="K837" s="226" t="s">
        <v>93</v>
      </c>
      <c r="L837" s="226" t="s">
        <v>94</v>
      </c>
      <c r="M837" s="232">
        <v>0</v>
      </c>
      <c r="N837" s="230"/>
      <c r="O837" s="230"/>
      <c r="P837" s="233">
        <v>627.62</v>
      </c>
    </row>
    <row r="838" spans="1:16" ht="19.5" customHeight="1">
      <c r="A838" s="226" t="s">
        <v>1282</v>
      </c>
      <c r="B838" s="229">
        <v>46052</v>
      </c>
      <c r="C838" s="226" t="s">
        <v>100</v>
      </c>
      <c r="D838" s="226" t="s">
        <v>102</v>
      </c>
      <c r="E838" s="226" t="s">
        <v>52</v>
      </c>
      <c r="F838" s="226" t="s">
        <v>90</v>
      </c>
      <c r="G838" s="226" t="s">
        <v>84</v>
      </c>
      <c r="H838" s="230">
        <v>1</v>
      </c>
      <c r="I838" s="231">
        <v>1800</v>
      </c>
      <c r="J838" s="229">
        <v>46051</v>
      </c>
      <c r="K838" s="226" t="s">
        <v>93</v>
      </c>
      <c r="L838" s="226" t="s">
        <v>94</v>
      </c>
      <c r="M838" s="232">
        <v>0</v>
      </c>
      <c r="N838" s="230"/>
      <c r="O838" s="230"/>
      <c r="P838" s="233">
        <v>6.28</v>
      </c>
    </row>
    <row r="839" spans="1:16" ht="19.5" customHeight="1">
      <c r="A839" s="226" t="s">
        <v>1282</v>
      </c>
      <c r="B839" s="229">
        <v>46052</v>
      </c>
      <c r="C839" s="226" t="s">
        <v>100</v>
      </c>
      <c r="D839" s="226" t="s">
        <v>103</v>
      </c>
      <c r="E839" s="226" t="s">
        <v>52</v>
      </c>
      <c r="F839" s="226" t="s">
        <v>90</v>
      </c>
      <c r="G839" s="226" t="s">
        <v>84</v>
      </c>
      <c r="H839" s="230">
        <v>1</v>
      </c>
      <c r="I839" s="231">
        <v>1800</v>
      </c>
      <c r="J839" s="229">
        <v>46051</v>
      </c>
      <c r="K839" s="226" t="s">
        <v>93</v>
      </c>
      <c r="L839" s="226" t="s">
        <v>94</v>
      </c>
      <c r="M839" s="232">
        <v>0</v>
      </c>
      <c r="N839" s="230"/>
      <c r="O839" s="230"/>
      <c r="P839" s="233">
        <v>1166.0999999999999</v>
      </c>
    </row>
    <row r="840" spans="1:16" ht="19.5" customHeight="1">
      <c r="A840" s="226" t="s">
        <v>1282</v>
      </c>
      <c r="B840" s="229">
        <v>46052</v>
      </c>
      <c r="C840" s="226" t="s">
        <v>104</v>
      </c>
      <c r="D840" s="226" t="s">
        <v>105</v>
      </c>
      <c r="E840" s="226" t="s">
        <v>52</v>
      </c>
      <c r="F840" s="226" t="s">
        <v>90</v>
      </c>
      <c r="G840" s="226" t="s">
        <v>84</v>
      </c>
      <c r="H840" s="230">
        <v>1</v>
      </c>
      <c r="I840" s="231">
        <v>1800</v>
      </c>
      <c r="J840" s="229">
        <v>46051</v>
      </c>
      <c r="K840" s="226" t="s">
        <v>93</v>
      </c>
      <c r="L840" s="226" t="s">
        <v>94</v>
      </c>
      <c r="M840" s="232">
        <v>0.43</v>
      </c>
      <c r="N840" s="230"/>
      <c r="O840" s="230"/>
      <c r="P840" s="233">
        <v>-774</v>
      </c>
    </row>
    <row r="841" spans="1:16" ht="19.5" customHeight="1">
      <c r="A841" s="226" t="s">
        <v>1282</v>
      </c>
      <c r="B841" s="229">
        <v>46052</v>
      </c>
      <c r="C841" s="226" t="s">
        <v>81</v>
      </c>
      <c r="D841" s="226" t="s">
        <v>95</v>
      </c>
      <c r="E841" s="226" t="s">
        <v>52</v>
      </c>
      <c r="F841" s="226" t="s">
        <v>90</v>
      </c>
      <c r="G841" s="226" t="s">
        <v>84</v>
      </c>
      <c r="H841" s="230">
        <v>1</v>
      </c>
      <c r="I841" s="231">
        <v>1800</v>
      </c>
      <c r="J841" s="229">
        <v>46051</v>
      </c>
      <c r="K841" s="226" t="s">
        <v>93</v>
      </c>
      <c r="L841" s="226" t="s">
        <v>94</v>
      </c>
      <c r="M841" s="232">
        <v>0.43</v>
      </c>
      <c r="N841" s="230"/>
      <c r="O841" s="230"/>
      <c r="P841" s="233">
        <v>-10.97</v>
      </c>
    </row>
    <row r="842" spans="1:16" ht="19.5" customHeight="1">
      <c r="A842" s="226" t="s">
        <v>1283</v>
      </c>
      <c r="B842" s="229">
        <v>46052</v>
      </c>
      <c r="C842" s="226" t="s">
        <v>92</v>
      </c>
      <c r="D842" s="226" t="s">
        <v>24</v>
      </c>
      <c r="E842" s="226" t="s">
        <v>53</v>
      </c>
      <c r="F842" s="226" t="s">
        <v>120</v>
      </c>
      <c r="G842" s="226" t="s">
        <v>84</v>
      </c>
      <c r="H842" s="230">
        <v>1</v>
      </c>
      <c r="I842" s="231">
        <v>1812</v>
      </c>
      <c r="J842" s="229">
        <v>46051</v>
      </c>
      <c r="K842" s="226" t="s">
        <v>93</v>
      </c>
      <c r="L842" s="226" t="s">
        <v>94</v>
      </c>
      <c r="M842" s="232">
        <v>0.43</v>
      </c>
      <c r="N842" s="230"/>
      <c r="O842" s="230">
        <v>44</v>
      </c>
      <c r="P842" s="233">
        <v>-149.88999999999999</v>
      </c>
    </row>
    <row r="843" spans="1:16" ht="19.5" customHeight="1">
      <c r="A843" s="226" t="s">
        <v>1283</v>
      </c>
      <c r="B843" s="229">
        <v>46052</v>
      </c>
      <c r="C843" s="226" t="s">
        <v>100</v>
      </c>
      <c r="D843" s="226" t="s">
        <v>101</v>
      </c>
      <c r="E843" s="226" t="s">
        <v>53</v>
      </c>
      <c r="F843" s="226" t="s">
        <v>120</v>
      </c>
      <c r="G843" s="226" t="s">
        <v>84</v>
      </c>
      <c r="H843" s="230">
        <v>1</v>
      </c>
      <c r="I843" s="231">
        <v>1812</v>
      </c>
      <c r="J843" s="229">
        <v>46051</v>
      </c>
      <c r="K843" s="226" t="s">
        <v>93</v>
      </c>
      <c r="L843" s="226" t="s">
        <v>94</v>
      </c>
      <c r="M843" s="232">
        <v>0</v>
      </c>
      <c r="N843" s="230"/>
      <c r="O843" s="230"/>
      <c r="P843" s="233">
        <v>630.83000000000004</v>
      </c>
    </row>
    <row r="844" spans="1:16" ht="19.5" customHeight="1">
      <c r="A844" s="226" t="s">
        <v>1283</v>
      </c>
      <c r="B844" s="229">
        <v>46052</v>
      </c>
      <c r="C844" s="226" t="s">
        <v>100</v>
      </c>
      <c r="D844" s="226" t="s">
        <v>102</v>
      </c>
      <c r="E844" s="226" t="s">
        <v>53</v>
      </c>
      <c r="F844" s="226" t="s">
        <v>120</v>
      </c>
      <c r="G844" s="226" t="s">
        <v>84</v>
      </c>
      <c r="H844" s="230">
        <v>1</v>
      </c>
      <c r="I844" s="231">
        <v>1812</v>
      </c>
      <c r="J844" s="229">
        <v>46051</v>
      </c>
      <c r="K844" s="226" t="s">
        <v>93</v>
      </c>
      <c r="L844" s="226" t="s">
        <v>94</v>
      </c>
      <c r="M844" s="232">
        <v>0</v>
      </c>
      <c r="N844" s="230"/>
      <c r="O844" s="230"/>
      <c r="P844" s="233">
        <v>6.31</v>
      </c>
    </row>
    <row r="845" spans="1:16" ht="19.5" customHeight="1">
      <c r="A845" s="226" t="s">
        <v>1283</v>
      </c>
      <c r="B845" s="229">
        <v>46052</v>
      </c>
      <c r="C845" s="226" t="s">
        <v>100</v>
      </c>
      <c r="D845" s="226" t="s">
        <v>103</v>
      </c>
      <c r="E845" s="226" t="s">
        <v>53</v>
      </c>
      <c r="F845" s="226" t="s">
        <v>120</v>
      </c>
      <c r="G845" s="226" t="s">
        <v>84</v>
      </c>
      <c r="H845" s="230">
        <v>1</v>
      </c>
      <c r="I845" s="231">
        <v>1812</v>
      </c>
      <c r="J845" s="229">
        <v>46051</v>
      </c>
      <c r="K845" s="226" t="s">
        <v>93</v>
      </c>
      <c r="L845" s="226" t="s">
        <v>94</v>
      </c>
      <c r="M845" s="232">
        <v>0</v>
      </c>
      <c r="N845" s="230"/>
      <c r="O845" s="230"/>
      <c r="P845" s="233">
        <v>1174.8599999999999</v>
      </c>
    </row>
    <row r="846" spans="1:16" ht="19.5" customHeight="1">
      <c r="A846" s="226" t="s">
        <v>1283</v>
      </c>
      <c r="B846" s="229">
        <v>46052</v>
      </c>
      <c r="C846" s="226" t="s">
        <v>104</v>
      </c>
      <c r="D846" s="226" t="s">
        <v>105</v>
      </c>
      <c r="E846" s="226" t="s">
        <v>53</v>
      </c>
      <c r="F846" s="226" t="s">
        <v>120</v>
      </c>
      <c r="G846" s="226" t="s">
        <v>84</v>
      </c>
      <c r="H846" s="230">
        <v>1</v>
      </c>
      <c r="I846" s="231">
        <v>1812</v>
      </c>
      <c r="J846" s="229">
        <v>46051</v>
      </c>
      <c r="K846" s="226" t="s">
        <v>93</v>
      </c>
      <c r="L846" s="226" t="s">
        <v>94</v>
      </c>
      <c r="M846" s="232">
        <v>0.43</v>
      </c>
      <c r="N846" s="230"/>
      <c r="O846" s="230"/>
      <c r="P846" s="233">
        <v>-779.16</v>
      </c>
    </row>
    <row r="847" spans="1:16" ht="19.5" customHeight="1">
      <c r="A847" s="226" t="s">
        <v>1283</v>
      </c>
      <c r="B847" s="229">
        <v>46052</v>
      </c>
      <c r="C847" s="226" t="s">
        <v>81</v>
      </c>
      <c r="D847" s="226" t="s">
        <v>95</v>
      </c>
      <c r="E847" s="226" t="s">
        <v>53</v>
      </c>
      <c r="F847" s="226" t="s">
        <v>120</v>
      </c>
      <c r="G847" s="226" t="s">
        <v>84</v>
      </c>
      <c r="H847" s="230">
        <v>1</v>
      </c>
      <c r="I847" s="231">
        <v>1812</v>
      </c>
      <c r="J847" s="229">
        <v>46051</v>
      </c>
      <c r="K847" s="226" t="s">
        <v>93</v>
      </c>
      <c r="L847" s="226" t="s">
        <v>94</v>
      </c>
      <c r="M847" s="232">
        <v>0.43</v>
      </c>
      <c r="N847" s="230"/>
      <c r="O847" s="230"/>
      <c r="P847" s="233">
        <v>-12.71</v>
      </c>
    </row>
    <row r="848" spans="1:16" ht="19.5" customHeight="1">
      <c r="A848" s="226" t="s">
        <v>1284</v>
      </c>
      <c r="B848" s="229">
        <v>46052</v>
      </c>
      <c r="C848" s="226" t="s">
        <v>81</v>
      </c>
      <c r="D848" s="226" t="s">
        <v>82</v>
      </c>
      <c r="E848" s="226" t="s">
        <v>42</v>
      </c>
      <c r="F848" s="226" t="s">
        <v>89</v>
      </c>
      <c r="G848" s="226" t="s">
        <v>84</v>
      </c>
      <c r="H848" s="230">
        <v>1</v>
      </c>
      <c r="I848" s="231">
        <v>0</v>
      </c>
      <c r="J848" s="229">
        <v>46052</v>
      </c>
      <c r="K848" s="226" t="s">
        <v>85</v>
      </c>
      <c r="L848" s="226" t="s">
        <v>85</v>
      </c>
      <c r="M848" s="232">
        <v>0</v>
      </c>
      <c r="N848" s="230"/>
      <c r="O848" s="230"/>
      <c r="P848" s="233">
        <v>-11.58</v>
      </c>
    </row>
    <row r="849" spans="1:16" ht="19.5" customHeight="1">
      <c r="A849" s="226" t="s">
        <v>1285</v>
      </c>
      <c r="B849" s="229">
        <v>46052</v>
      </c>
      <c r="C849" s="226" t="s">
        <v>92</v>
      </c>
      <c r="D849" s="226" t="s">
        <v>24</v>
      </c>
      <c r="E849" s="226" t="s">
        <v>53</v>
      </c>
      <c r="F849" s="226" t="s">
        <v>120</v>
      </c>
      <c r="G849" s="226" t="s">
        <v>84</v>
      </c>
      <c r="H849" s="230">
        <v>1</v>
      </c>
      <c r="I849" s="231">
        <v>1812</v>
      </c>
      <c r="J849" s="229">
        <v>46050</v>
      </c>
      <c r="K849" s="226" t="s">
        <v>93</v>
      </c>
      <c r="L849" s="226" t="s">
        <v>94</v>
      </c>
      <c r="M849" s="232">
        <v>0.43</v>
      </c>
      <c r="N849" s="230"/>
      <c r="O849" s="230">
        <v>44</v>
      </c>
      <c r="P849" s="233">
        <v>-148.36000000000001</v>
      </c>
    </row>
    <row r="850" spans="1:16" ht="19.5" customHeight="1">
      <c r="A850" s="226" t="s">
        <v>1285</v>
      </c>
      <c r="B850" s="229">
        <v>46052</v>
      </c>
      <c r="C850" s="226" t="s">
        <v>100</v>
      </c>
      <c r="D850" s="226" t="s">
        <v>101</v>
      </c>
      <c r="E850" s="226" t="s">
        <v>53</v>
      </c>
      <c r="F850" s="226" t="s">
        <v>120</v>
      </c>
      <c r="G850" s="226" t="s">
        <v>84</v>
      </c>
      <c r="H850" s="230">
        <v>1</v>
      </c>
      <c r="I850" s="231">
        <v>1812</v>
      </c>
      <c r="J850" s="229">
        <v>46050</v>
      </c>
      <c r="K850" s="226" t="s">
        <v>93</v>
      </c>
      <c r="L850" s="226" t="s">
        <v>94</v>
      </c>
      <c r="M850" s="232">
        <v>0</v>
      </c>
      <c r="N850" s="230"/>
      <c r="O850" s="230"/>
      <c r="P850" s="233">
        <v>631.42999999999995</v>
      </c>
    </row>
    <row r="851" spans="1:16" ht="19.5" customHeight="1">
      <c r="A851" s="226" t="s">
        <v>1285</v>
      </c>
      <c r="B851" s="229">
        <v>46052</v>
      </c>
      <c r="C851" s="226" t="s">
        <v>100</v>
      </c>
      <c r="D851" s="226" t="s">
        <v>102</v>
      </c>
      <c r="E851" s="226" t="s">
        <v>53</v>
      </c>
      <c r="F851" s="226" t="s">
        <v>120</v>
      </c>
      <c r="G851" s="226" t="s">
        <v>84</v>
      </c>
      <c r="H851" s="230">
        <v>1</v>
      </c>
      <c r="I851" s="231">
        <v>1812</v>
      </c>
      <c r="J851" s="229">
        <v>46050</v>
      </c>
      <c r="K851" s="226" t="s">
        <v>93</v>
      </c>
      <c r="L851" s="226" t="s">
        <v>94</v>
      </c>
      <c r="M851" s="232">
        <v>0</v>
      </c>
      <c r="N851" s="230"/>
      <c r="O851" s="230"/>
      <c r="P851" s="233">
        <v>6.31</v>
      </c>
    </row>
    <row r="852" spans="1:16" ht="19.5" customHeight="1">
      <c r="A852" s="226" t="s">
        <v>1285</v>
      </c>
      <c r="B852" s="229">
        <v>46052</v>
      </c>
      <c r="C852" s="226" t="s">
        <v>100</v>
      </c>
      <c r="D852" s="226" t="s">
        <v>103</v>
      </c>
      <c r="E852" s="226" t="s">
        <v>53</v>
      </c>
      <c r="F852" s="226" t="s">
        <v>120</v>
      </c>
      <c r="G852" s="226" t="s">
        <v>84</v>
      </c>
      <c r="H852" s="230">
        <v>1</v>
      </c>
      <c r="I852" s="231">
        <v>1812</v>
      </c>
      <c r="J852" s="229">
        <v>46050</v>
      </c>
      <c r="K852" s="226" t="s">
        <v>93</v>
      </c>
      <c r="L852" s="226" t="s">
        <v>94</v>
      </c>
      <c r="M852" s="232">
        <v>0</v>
      </c>
      <c r="N852" s="230"/>
      <c r="O852" s="230"/>
      <c r="P852" s="233">
        <v>1174.26</v>
      </c>
    </row>
    <row r="853" spans="1:16" ht="19.5" customHeight="1">
      <c r="A853" s="226" t="s">
        <v>1285</v>
      </c>
      <c r="B853" s="229">
        <v>46052</v>
      </c>
      <c r="C853" s="226" t="s">
        <v>104</v>
      </c>
      <c r="D853" s="226" t="s">
        <v>105</v>
      </c>
      <c r="E853" s="226" t="s">
        <v>53</v>
      </c>
      <c r="F853" s="226" t="s">
        <v>120</v>
      </c>
      <c r="G853" s="226" t="s">
        <v>84</v>
      </c>
      <c r="H853" s="230">
        <v>1</v>
      </c>
      <c r="I853" s="231">
        <v>1812</v>
      </c>
      <c r="J853" s="229">
        <v>46050</v>
      </c>
      <c r="K853" s="226" t="s">
        <v>93</v>
      </c>
      <c r="L853" s="226" t="s">
        <v>94</v>
      </c>
      <c r="M853" s="232">
        <v>0.43</v>
      </c>
      <c r="N853" s="230"/>
      <c r="O853" s="230"/>
      <c r="P853" s="233">
        <v>-779.16</v>
      </c>
    </row>
    <row r="854" spans="1:16" ht="19.5" customHeight="1">
      <c r="A854" s="226" t="s">
        <v>1286</v>
      </c>
      <c r="B854" s="229">
        <v>46052</v>
      </c>
      <c r="C854" s="226" t="s">
        <v>92</v>
      </c>
      <c r="D854" s="226" t="s">
        <v>24</v>
      </c>
      <c r="E854" s="226" t="s">
        <v>53</v>
      </c>
      <c r="F854" s="226" t="s">
        <v>120</v>
      </c>
      <c r="G854" s="226" t="s">
        <v>84</v>
      </c>
      <c r="H854" s="230">
        <v>1</v>
      </c>
      <c r="I854" s="231">
        <v>0</v>
      </c>
      <c r="J854" s="229">
        <v>46045</v>
      </c>
      <c r="K854" s="226" t="s">
        <v>93</v>
      </c>
      <c r="L854" s="226" t="s">
        <v>94</v>
      </c>
      <c r="M854" s="232">
        <v>0</v>
      </c>
      <c r="N854" s="230"/>
      <c r="O854" s="230">
        <v>40</v>
      </c>
      <c r="P854" s="233">
        <v>-56</v>
      </c>
    </row>
    <row r="855" spans="1:16" ht="19.5" customHeight="1">
      <c r="A855" s="226" t="s">
        <v>1286</v>
      </c>
      <c r="B855" s="229">
        <v>46052</v>
      </c>
      <c r="C855" s="226" t="s">
        <v>81</v>
      </c>
      <c r="D855" s="226" t="s">
        <v>95</v>
      </c>
      <c r="E855" s="226" t="s">
        <v>53</v>
      </c>
      <c r="F855" s="226" t="s">
        <v>120</v>
      </c>
      <c r="G855" s="226" t="s">
        <v>84</v>
      </c>
      <c r="H855" s="230">
        <v>1</v>
      </c>
      <c r="I855" s="231">
        <v>0</v>
      </c>
      <c r="J855" s="229">
        <v>46045</v>
      </c>
      <c r="K855" s="226" t="s">
        <v>93</v>
      </c>
      <c r="L855" s="226" t="s">
        <v>94</v>
      </c>
      <c r="M855" s="232">
        <v>0</v>
      </c>
      <c r="N855" s="230"/>
      <c r="O855" s="230"/>
      <c r="P855" s="233">
        <v>-20.76</v>
      </c>
    </row>
    <row r="856" spans="1:16" ht="19.5" customHeight="1">
      <c r="A856" s="226" t="s">
        <v>1287</v>
      </c>
      <c r="B856" s="229">
        <v>46052</v>
      </c>
      <c r="C856" s="226" t="s">
        <v>92</v>
      </c>
      <c r="D856" s="226" t="s">
        <v>24</v>
      </c>
      <c r="E856" s="226" t="s">
        <v>42</v>
      </c>
      <c r="F856" s="226" t="s">
        <v>89</v>
      </c>
      <c r="G856" s="226" t="s">
        <v>84</v>
      </c>
      <c r="H856" s="230">
        <v>1</v>
      </c>
      <c r="I856" s="231">
        <v>1750</v>
      </c>
      <c r="J856" s="229">
        <v>46051</v>
      </c>
      <c r="K856" s="226" t="s">
        <v>93</v>
      </c>
      <c r="L856" s="226" t="s">
        <v>94</v>
      </c>
      <c r="M856" s="232">
        <v>0.43</v>
      </c>
      <c r="N856" s="230"/>
      <c r="O856" s="230">
        <v>44</v>
      </c>
      <c r="P856" s="233">
        <v>-131.37</v>
      </c>
    </row>
    <row r="857" spans="1:16" ht="19.5" customHeight="1">
      <c r="A857" s="226" t="s">
        <v>1287</v>
      </c>
      <c r="B857" s="229">
        <v>46052</v>
      </c>
      <c r="C857" s="226" t="s">
        <v>100</v>
      </c>
      <c r="D857" s="226" t="s">
        <v>101</v>
      </c>
      <c r="E857" s="226" t="s">
        <v>42</v>
      </c>
      <c r="F857" s="226" t="s">
        <v>89</v>
      </c>
      <c r="G857" s="226" t="s">
        <v>84</v>
      </c>
      <c r="H857" s="230">
        <v>1</v>
      </c>
      <c r="I857" s="231">
        <v>1750</v>
      </c>
      <c r="J857" s="229">
        <v>46051</v>
      </c>
      <c r="K857" s="226" t="s">
        <v>93</v>
      </c>
      <c r="L857" s="226" t="s">
        <v>94</v>
      </c>
      <c r="M857" s="232">
        <v>0</v>
      </c>
      <c r="N857" s="230"/>
      <c r="O857" s="230"/>
      <c r="P857" s="233">
        <v>609.52</v>
      </c>
    </row>
    <row r="858" spans="1:16" ht="19.5" customHeight="1">
      <c r="A858" s="226" t="s">
        <v>1287</v>
      </c>
      <c r="B858" s="229">
        <v>46052</v>
      </c>
      <c r="C858" s="226" t="s">
        <v>100</v>
      </c>
      <c r="D858" s="226" t="s">
        <v>102</v>
      </c>
      <c r="E858" s="226" t="s">
        <v>42</v>
      </c>
      <c r="F858" s="226" t="s">
        <v>89</v>
      </c>
      <c r="G858" s="226" t="s">
        <v>84</v>
      </c>
      <c r="H858" s="230">
        <v>1</v>
      </c>
      <c r="I858" s="231">
        <v>1750</v>
      </c>
      <c r="J858" s="229">
        <v>46051</v>
      </c>
      <c r="K858" s="226" t="s">
        <v>93</v>
      </c>
      <c r="L858" s="226" t="s">
        <v>94</v>
      </c>
      <c r="M858" s="232">
        <v>0</v>
      </c>
      <c r="N858" s="230"/>
      <c r="O858" s="230"/>
      <c r="P858" s="233">
        <v>6.1</v>
      </c>
    </row>
    <row r="859" spans="1:16" ht="19.5" customHeight="1">
      <c r="A859" s="226" t="s">
        <v>1287</v>
      </c>
      <c r="B859" s="229">
        <v>46052</v>
      </c>
      <c r="C859" s="226" t="s">
        <v>100</v>
      </c>
      <c r="D859" s="226" t="s">
        <v>103</v>
      </c>
      <c r="E859" s="226" t="s">
        <v>42</v>
      </c>
      <c r="F859" s="226" t="s">
        <v>89</v>
      </c>
      <c r="G859" s="226" t="s">
        <v>84</v>
      </c>
      <c r="H859" s="230">
        <v>1</v>
      </c>
      <c r="I859" s="231">
        <v>1750</v>
      </c>
      <c r="J859" s="229">
        <v>46051</v>
      </c>
      <c r="K859" s="226" t="s">
        <v>93</v>
      </c>
      <c r="L859" s="226" t="s">
        <v>94</v>
      </c>
      <c r="M859" s="232">
        <v>0</v>
      </c>
      <c r="N859" s="230"/>
      <c r="O859" s="230"/>
      <c r="P859" s="233">
        <v>1134.3800000000001</v>
      </c>
    </row>
    <row r="860" spans="1:16" ht="19.5" customHeight="1">
      <c r="A860" s="226" t="s">
        <v>1287</v>
      </c>
      <c r="B860" s="229">
        <v>46052</v>
      </c>
      <c r="C860" s="226" t="s">
        <v>104</v>
      </c>
      <c r="D860" s="226" t="s">
        <v>105</v>
      </c>
      <c r="E860" s="226" t="s">
        <v>42</v>
      </c>
      <c r="F860" s="226" t="s">
        <v>89</v>
      </c>
      <c r="G860" s="226" t="s">
        <v>84</v>
      </c>
      <c r="H860" s="230">
        <v>1</v>
      </c>
      <c r="I860" s="231">
        <v>1750</v>
      </c>
      <c r="J860" s="229">
        <v>46051</v>
      </c>
      <c r="K860" s="226" t="s">
        <v>93</v>
      </c>
      <c r="L860" s="226" t="s">
        <v>94</v>
      </c>
      <c r="M860" s="232">
        <v>0.43</v>
      </c>
      <c r="N860" s="230"/>
      <c r="O860" s="230"/>
      <c r="P860" s="233">
        <v>-752.5</v>
      </c>
    </row>
    <row r="861" spans="1:16" ht="19.5" customHeight="1">
      <c r="A861" s="226" t="s">
        <v>1287</v>
      </c>
      <c r="B861" s="229">
        <v>46052</v>
      </c>
      <c r="C861" s="226" t="s">
        <v>81</v>
      </c>
      <c r="D861" s="226" t="s">
        <v>95</v>
      </c>
      <c r="E861" s="226" t="s">
        <v>42</v>
      </c>
      <c r="F861" s="226" t="s">
        <v>89</v>
      </c>
      <c r="G861" s="226" t="s">
        <v>84</v>
      </c>
      <c r="H861" s="230">
        <v>1</v>
      </c>
      <c r="I861" s="231">
        <v>1750</v>
      </c>
      <c r="J861" s="229">
        <v>46051</v>
      </c>
      <c r="K861" s="226" t="s">
        <v>93</v>
      </c>
      <c r="L861" s="226" t="s">
        <v>94</v>
      </c>
      <c r="M861" s="232">
        <v>0.43</v>
      </c>
      <c r="N861" s="230"/>
      <c r="O861" s="230"/>
      <c r="P861" s="233">
        <v>-8.7200000000000006</v>
      </c>
    </row>
    <row r="862" spans="1:16" ht="19.5" customHeight="1">
      <c r="A862" s="226" t="s">
        <v>1286</v>
      </c>
      <c r="B862" s="229">
        <v>46052</v>
      </c>
      <c r="C862" s="226" t="s">
        <v>92</v>
      </c>
      <c r="D862" s="226" t="s">
        <v>96</v>
      </c>
      <c r="E862" s="226" t="s">
        <v>53</v>
      </c>
      <c r="F862" s="226" t="s">
        <v>120</v>
      </c>
      <c r="G862" s="226" t="s">
        <v>84</v>
      </c>
      <c r="H862" s="230">
        <v>1</v>
      </c>
      <c r="I862" s="231">
        <v>0</v>
      </c>
      <c r="J862" s="229">
        <v>46045</v>
      </c>
      <c r="K862" s="226" t="s">
        <v>93</v>
      </c>
      <c r="L862" s="226" t="s">
        <v>94</v>
      </c>
      <c r="M862" s="232">
        <v>0</v>
      </c>
      <c r="N862" s="230"/>
      <c r="O862" s="230"/>
      <c r="P862" s="233">
        <v>0</v>
      </c>
    </row>
    <row r="863" spans="1:16" ht="19.5" customHeight="1">
      <c r="A863" s="226" t="s">
        <v>1286</v>
      </c>
      <c r="B863" s="229">
        <v>46052</v>
      </c>
      <c r="C863" s="226" t="s">
        <v>92</v>
      </c>
      <c r="D863" s="226" t="s">
        <v>97</v>
      </c>
      <c r="E863" s="226" t="s">
        <v>53</v>
      </c>
      <c r="F863" s="226" t="s">
        <v>120</v>
      </c>
      <c r="G863" s="226" t="s">
        <v>84</v>
      </c>
      <c r="H863" s="230">
        <v>1</v>
      </c>
      <c r="I863" s="231">
        <v>0</v>
      </c>
      <c r="J863" s="229">
        <v>46045</v>
      </c>
      <c r="K863" s="226" t="s">
        <v>93</v>
      </c>
      <c r="L863" s="226" t="s">
        <v>94</v>
      </c>
      <c r="M863" s="232">
        <v>0</v>
      </c>
      <c r="N863" s="230"/>
      <c r="O863" s="230"/>
      <c r="P863" s="233">
        <v>-56</v>
      </c>
    </row>
    <row r="864" spans="1:16" ht="19.5" customHeight="1">
      <c r="A864" s="226" t="s">
        <v>1288</v>
      </c>
      <c r="B864" s="229">
        <v>46052</v>
      </c>
      <c r="C864" s="226" t="s">
        <v>81</v>
      </c>
      <c r="D864" s="226" t="s">
        <v>82</v>
      </c>
      <c r="E864" s="226" t="s">
        <v>41</v>
      </c>
      <c r="F864" s="226" t="s">
        <v>83</v>
      </c>
      <c r="G864" s="226" t="s">
        <v>84</v>
      </c>
      <c r="H864" s="230">
        <v>1</v>
      </c>
      <c r="I864" s="231">
        <v>0</v>
      </c>
      <c r="J864" s="229">
        <v>46052</v>
      </c>
      <c r="K864" s="226" t="s">
        <v>85</v>
      </c>
      <c r="L864" s="226" t="s">
        <v>85</v>
      </c>
      <c r="M864" s="232">
        <v>0</v>
      </c>
      <c r="N864" s="230"/>
      <c r="O864" s="230"/>
      <c r="P864" s="233">
        <v>-5.43</v>
      </c>
    </row>
    <row r="865" spans="1:16" ht="19.5" customHeight="1">
      <c r="A865" s="226" t="s">
        <v>1289</v>
      </c>
      <c r="B865" s="229">
        <v>46052</v>
      </c>
      <c r="C865" s="226" t="s">
        <v>92</v>
      </c>
      <c r="D865" s="226" t="s">
        <v>24</v>
      </c>
      <c r="E865" s="226" t="s">
        <v>53</v>
      </c>
      <c r="F865" s="226" t="s">
        <v>120</v>
      </c>
      <c r="G865" s="226" t="s">
        <v>84</v>
      </c>
      <c r="H865" s="230">
        <v>1</v>
      </c>
      <c r="I865" s="231">
        <v>1812</v>
      </c>
      <c r="J865" s="229">
        <v>46050</v>
      </c>
      <c r="K865" s="226" t="s">
        <v>93</v>
      </c>
      <c r="L865" s="226" t="s">
        <v>94</v>
      </c>
      <c r="M865" s="232">
        <v>0.43</v>
      </c>
      <c r="N865" s="230"/>
      <c r="O865" s="230">
        <v>44</v>
      </c>
      <c r="P865" s="233">
        <v>-149.88999999999999</v>
      </c>
    </row>
    <row r="866" spans="1:16" ht="19.5" customHeight="1">
      <c r="A866" s="226" t="s">
        <v>1289</v>
      </c>
      <c r="B866" s="229">
        <v>46052</v>
      </c>
      <c r="C866" s="226" t="s">
        <v>100</v>
      </c>
      <c r="D866" s="226" t="s">
        <v>101</v>
      </c>
      <c r="E866" s="226" t="s">
        <v>53</v>
      </c>
      <c r="F866" s="226" t="s">
        <v>120</v>
      </c>
      <c r="G866" s="226" t="s">
        <v>84</v>
      </c>
      <c r="H866" s="230">
        <v>1</v>
      </c>
      <c r="I866" s="231">
        <v>1812</v>
      </c>
      <c r="J866" s="229">
        <v>46050</v>
      </c>
      <c r="K866" s="226" t="s">
        <v>93</v>
      </c>
      <c r="L866" s="226" t="s">
        <v>94</v>
      </c>
      <c r="M866" s="232">
        <v>0</v>
      </c>
      <c r="N866" s="230"/>
      <c r="O866" s="230"/>
      <c r="P866" s="233">
        <v>630.23</v>
      </c>
    </row>
    <row r="867" spans="1:16" ht="19.5" customHeight="1">
      <c r="A867" s="226" t="s">
        <v>1289</v>
      </c>
      <c r="B867" s="229">
        <v>46052</v>
      </c>
      <c r="C867" s="226" t="s">
        <v>100</v>
      </c>
      <c r="D867" s="226" t="s">
        <v>102</v>
      </c>
      <c r="E867" s="226" t="s">
        <v>53</v>
      </c>
      <c r="F867" s="226" t="s">
        <v>120</v>
      </c>
      <c r="G867" s="226" t="s">
        <v>84</v>
      </c>
      <c r="H867" s="230">
        <v>1</v>
      </c>
      <c r="I867" s="231">
        <v>1812</v>
      </c>
      <c r="J867" s="229">
        <v>46050</v>
      </c>
      <c r="K867" s="226" t="s">
        <v>93</v>
      </c>
      <c r="L867" s="226" t="s">
        <v>94</v>
      </c>
      <c r="M867" s="232">
        <v>0</v>
      </c>
      <c r="N867" s="230"/>
      <c r="O867" s="230"/>
      <c r="P867" s="233">
        <v>6.3</v>
      </c>
    </row>
    <row r="868" spans="1:16" ht="19.5" customHeight="1">
      <c r="A868" s="226" t="s">
        <v>1289</v>
      </c>
      <c r="B868" s="229">
        <v>46052</v>
      </c>
      <c r="C868" s="226" t="s">
        <v>100</v>
      </c>
      <c r="D868" s="226" t="s">
        <v>103</v>
      </c>
      <c r="E868" s="226" t="s">
        <v>53</v>
      </c>
      <c r="F868" s="226" t="s">
        <v>120</v>
      </c>
      <c r="G868" s="226" t="s">
        <v>84</v>
      </c>
      <c r="H868" s="230">
        <v>1</v>
      </c>
      <c r="I868" s="231">
        <v>1812</v>
      </c>
      <c r="J868" s="229">
        <v>46050</v>
      </c>
      <c r="K868" s="226" t="s">
        <v>93</v>
      </c>
      <c r="L868" s="226" t="s">
        <v>94</v>
      </c>
      <c r="M868" s="232">
        <v>0</v>
      </c>
      <c r="N868" s="230"/>
      <c r="O868" s="230"/>
      <c r="P868" s="233">
        <v>1175.47</v>
      </c>
    </row>
    <row r="869" spans="1:16" ht="19.5" customHeight="1">
      <c r="A869" s="226" t="s">
        <v>1289</v>
      </c>
      <c r="B869" s="229">
        <v>46052</v>
      </c>
      <c r="C869" s="226" t="s">
        <v>104</v>
      </c>
      <c r="D869" s="226" t="s">
        <v>105</v>
      </c>
      <c r="E869" s="226" t="s">
        <v>53</v>
      </c>
      <c r="F869" s="226" t="s">
        <v>120</v>
      </c>
      <c r="G869" s="226" t="s">
        <v>84</v>
      </c>
      <c r="H869" s="230">
        <v>1</v>
      </c>
      <c r="I869" s="231">
        <v>1812</v>
      </c>
      <c r="J869" s="229">
        <v>46050</v>
      </c>
      <c r="K869" s="226" t="s">
        <v>93</v>
      </c>
      <c r="L869" s="226" t="s">
        <v>94</v>
      </c>
      <c r="M869" s="232">
        <v>0.43</v>
      </c>
      <c r="N869" s="230"/>
      <c r="O869" s="230"/>
      <c r="P869" s="233">
        <v>-779.16</v>
      </c>
    </row>
    <row r="870" spans="1:16" ht="19.5" customHeight="1">
      <c r="A870" s="226" t="s">
        <v>1289</v>
      </c>
      <c r="B870" s="229">
        <v>46052</v>
      </c>
      <c r="C870" s="226" t="s">
        <v>81</v>
      </c>
      <c r="D870" s="226" t="s">
        <v>95</v>
      </c>
      <c r="E870" s="226" t="s">
        <v>53</v>
      </c>
      <c r="F870" s="226" t="s">
        <v>120</v>
      </c>
      <c r="G870" s="226" t="s">
        <v>84</v>
      </c>
      <c r="H870" s="230">
        <v>1</v>
      </c>
      <c r="I870" s="231">
        <v>1812</v>
      </c>
      <c r="J870" s="229">
        <v>46050</v>
      </c>
      <c r="K870" s="226" t="s">
        <v>93</v>
      </c>
      <c r="L870" s="226" t="s">
        <v>94</v>
      </c>
      <c r="M870" s="232">
        <v>0.43</v>
      </c>
      <c r="N870" s="230"/>
      <c r="O870" s="230"/>
      <c r="P870" s="233">
        <v>-21.07</v>
      </c>
    </row>
    <row r="871" spans="1:16" ht="19.5" customHeight="1">
      <c r="A871" s="226" t="s">
        <v>1290</v>
      </c>
      <c r="B871" s="229">
        <v>46052</v>
      </c>
      <c r="C871" s="226" t="s">
        <v>81</v>
      </c>
      <c r="D871" s="226" t="s">
        <v>82</v>
      </c>
      <c r="E871" s="226" t="s">
        <v>52</v>
      </c>
      <c r="F871" s="226" t="s">
        <v>90</v>
      </c>
      <c r="G871" s="226" t="s">
        <v>84</v>
      </c>
      <c r="H871" s="230">
        <v>1</v>
      </c>
      <c r="I871" s="231">
        <v>0</v>
      </c>
      <c r="J871" s="229">
        <v>46052</v>
      </c>
      <c r="K871" s="226" t="s">
        <v>85</v>
      </c>
      <c r="L871" s="226" t="s">
        <v>85</v>
      </c>
      <c r="M871" s="232">
        <v>0</v>
      </c>
      <c r="N871" s="230"/>
      <c r="O871" s="230"/>
      <c r="P871" s="233">
        <v>-11.98</v>
      </c>
    </row>
    <row r="872" spans="1:16" ht="19.5" customHeight="1">
      <c r="A872" s="226" t="s">
        <v>1291</v>
      </c>
      <c r="B872" s="229">
        <v>46052</v>
      </c>
      <c r="C872" s="226" t="s">
        <v>92</v>
      </c>
      <c r="D872" s="226" t="s">
        <v>24</v>
      </c>
      <c r="E872" s="226" t="s">
        <v>52</v>
      </c>
      <c r="F872" s="226" t="s">
        <v>90</v>
      </c>
      <c r="G872" s="226" t="s">
        <v>84</v>
      </c>
      <c r="H872" s="230">
        <v>1</v>
      </c>
      <c r="I872" s="231">
        <v>1800</v>
      </c>
      <c r="J872" s="229">
        <v>46046</v>
      </c>
      <c r="K872" s="226" t="s">
        <v>93</v>
      </c>
      <c r="L872" s="226" t="s">
        <v>94</v>
      </c>
      <c r="M872" s="232">
        <v>0.43</v>
      </c>
      <c r="N872" s="230"/>
      <c r="O872" s="230">
        <v>40</v>
      </c>
      <c r="P872" s="233">
        <v>-130.46</v>
      </c>
    </row>
    <row r="873" spans="1:16" ht="19.5" customHeight="1">
      <c r="A873" s="226" t="s">
        <v>1291</v>
      </c>
      <c r="B873" s="229">
        <v>46052</v>
      </c>
      <c r="C873" s="226" t="s">
        <v>100</v>
      </c>
      <c r="D873" s="226" t="s">
        <v>101</v>
      </c>
      <c r="E873" s="226" t="s">
        <v>52</v>
      </c>
      <c r="F873" s="226" t="s">
        <v>90</v>
      </c>
      <c r="G873" s="226" t="s">
        <v>84</v>
      </c>
      <c r="H873" s="230">
        <v>1</v>
      </c>
      <c r="I873" s="231">
        <v>1800</v>
      </c>
      <c r="J873" s="229">
        <v>46046</v>
      </c>
      <c r="K873" s="226" t="s">
        <v>93</v>
      </c>
      <c r="L873" s="226" t="s">
        <v>94</v>
      </c>
      <c r="M873" s="232">
        <v>0</v>
      </c>
      <c r="N873" s="230"/>
      <c r="O873" s="230"/>
      <c r="P873" s="233">
        <v>691.43</v>
      </c>
    </row>
    <row r="874" spans="1:16" ht="19.5" customHeight="1">
      <c r="A874" s="226" t="s">
        <v>1291</v>
      </c>
      <c r="B874" s="229">
        <v>46052</v>
      </c>
      <c r="C874" s="226" t="s">
        <v>100</v>
      </c>
      <c r="D874" s="226" t="s">
        <v>102</v>
      </c>
      <c r="E874" s="226" t="s">
        <v>52</v>
      </c>
      <c r="F874" s="226" t="s">
        <v>90</v>
      </c>
      <c r="G874" s="226" t="s">
        <v>84</v>
      </c>
      <c r="H874" s="230">
        <v>1</v>
      </c>
      <c r="I874" s="231">
        <v>1800</v>
      </c>
      <c r="J874" s="229">
        <v>46046</v>
      </c>
      <c r="K874" s="226" t="s">
        <v>93</v>
      </c>
      <c r="L874" s="226" t="s">
        <v>94</v>
      </c>
      <c r="M874" s="232">
        <v>0</v>
      </c>
      <c r="N874" s="230"/>
      <c r="O874" s="230"/>
      <c r="P874" s="233">
        <v>6.91</v>
      </c>
    </row>
    <row r="875" spans="1:16" ht="19.5" customHeight="1">
      <c r="A875" s="226" t="s">
        <v>1291</v>
      </c>
      <c r="B875" s="229">
        <v>46052</v>
      </c>
      <c r="C875" s="226" t="s">
        <v>100</v>
      </c>
      <c r="D875" s="226" t="s">
        <v>103</v>
      </c>
      <c r="E875" s="226" t="s">
        <v>52</v>
      </c>
      <c r="F875" s="226" t="s">
        <v>90</v>
      </c>
      <c r="G875" s="226" t="s">
        <v>84</v>
      </c>
      <c r="H875" s="230">
        <v>1</v>
      </c>
      <c r="I875" s="231">
        <v>1800</v>
      </c>
      <c r="J875" s="229">
        <v>46046</v>
      </c>
      <c r="K875" s="226" t="s">
        <v>93</v>
      </c>
      <c r="L875" s="226" t="s">
        <v>94</v>
      </c>
      <c r="M875" s="232">
        <v>0</v>
      </c>
      <c r="N875" s="230"/>
      <c r="O875" s="230"/>
      <c r="P875" s="233">
        <v>1101.6600000000001</v>
      </c>
    </row>
    <row r="876" spans="1:16" ht="19.5" customHeight="1">
      <c r="A876" s="226" t="s">
        <v>1291</v>
      </c>
      <c r="B876" s="229">
        <v>46052</v>
      </c>
      <c r="C876" s="226" t="s">
        <v>104</v>
      </c>
      <c r="D876" s="226" t="s">
        <v>105</v>
      </c>
      <c r="E876" s="226" t="s">
        <v>52</v>
      </c>
      <c r="F876" s="226" t="s">
        <v>90</v>
      </c>
      <c r="G876" s="226" t="s">
        <v>84</v>
      </c>
      <c r="H876" s="230">
        <v>1</v>
      </c>
      <c r="I876" s="231">
        <v>1800</v>
      </c>
      <c r="J876" s="229">
        <v>46046</v>
      </c>
      <c r="K876" s="226" t="s">
        <v>93</v>
      </c>
      <c r="L876" s="226" t="s">
        <v>94</v>
      </c>
      <c r="M876" s="232">
        <v>0.43</v>
      </c>
      <c r="N876" s="230"/>
      <c r="O876" s="230"/>
      <c r="P876" s="233">
        <v>-774</v>
      </c>
    </row>
    <row r="877" spans="1:16" ht="19.5" customHeight="1">
      <c r="A877" s="226" t="s">
        <v>1291</v>
      </c>
      <c r="B877" s="229">
        <v>46052</v>
      </c>
      <c r="C877" s="226" t="s">
        <v>81</v>
      </c>
      <c r="D877" s="226" t="s">
        <v>95</v>
      </c>
      <c r="E877" s="226" t="s">
        <v>52</v>
      </c>
      <c r="F877" s="226" t="s">
        <v>90</v>
      </c>
      <c r="G877" s="226" t="s">
        <v>84</v>
      </c>
      <c r="H877" s="230">
        <v>1</v>
      </c>
      <c r="I877" s="231">
        <v>1800</v>
      </c>
      <c r="J877" s="229">
        <v>46046</v>
      </c>
      <c r="K877" s="226" t="s">
        <v>93</v>
      </c>
      <c r="L877" s="226" t="s">
        <v>94</v>
      </c>
      <c r="M877" s="232">
        <v>0.43</v>
      </c>
      <c r="N877" s="230"/>
      <c r="O877" s="230"/>
      <c r="P877" s="233">
        <v>-9.8000000000000007</v>
      </c>
    </row>
    <row r="878" spans="1:16" ht="19.5" customHeight="1">
      <c r="A878" s="226" t="s">
        <v>1292</v>
      </c>
      <c r="B878" s="229">
        <v>46052</v>
      </c>
      <c r="C878" s="226" t="s">
        <v>92</v>
      </c>
      <c r="D878" s="226" t="s">
        <v>24</v>
      </c>
      <c r="E878" s="226" t="s">
        <v>52</v>
      </c>
      <c r="F878" s="226" t="s">
        <v>90</v>
      </c>
      <c r="G878" s="226" t="s">
        <v>84</v>
      </c>
      <c r="H878" s="230">
        <v>1</v>
      </c>
      <c r="I878" s="231">
        <v>0</v>
      </c>
      <c r="J878" s="229">
        <v>46017</v>
      </c>
      <c r="K878" s="226" t="s">
        <v>93</v>
      </c>
      <c r="L878" s="226" t="s">
        <v>94</v>
      </c>
      <c r="M878" s="232">
        <v>0</v>
      </c>
      <c r="N878" s="230"/>
      <c r="O878" s="230">
        <v>43</v>
      </c>
      <c r="P878" s="233">
        <v>-56</v>
      </c>
    </row>
    <row r="879" spans="1:16" ht="19.5" customHeight="1">
      <c r="A879" s="226" t="s">
        <v>1292</v>
      </c>
      <c r="B879" s="229">
        <v>46052</v>
      </c>
      <c r="C879" s="226" t="s">
        <v>81</v>
      </c>
      <c r="D879" s="226" t="s">
        <v>95</v>
      </c>
      <c r="E879" s="226" t="s">
        <v>52</v>
      </c>
      <c r="F879" s="226" t="s">
        <v>90</v>
      </c>
      <c r="G879" s="226" t="s">
        <v>84</v>
      </c>
      <c r="H879" s="230">
        <v>1</v>
      </c>
      <c r="I879" s="231">
        <v>0</v>
      </c>
      <c r="J879" s="229">
        <v>46017</v>
      </c>
      <c r="K879" s="226" t="s">
        <v>93</v>
      </c>
      <c r="L879" s="226" t="s">
        <v>94</v>
      </c>
      <c r="M879" s="232">
        <v>0</v>
      </c>
      <c r="N879" s="230"/>
      <c r="O879" s="230"/>
      <c r="P879" s="233">
        <v>-6.73</v>
      </c>
    </row>
    <row r="880" spans="1:16" ht="19.5" customHeight="1">
      <c r="A880" s="226" t="s">
        <v>1292</v>
      </c>
      <c r="B880" s="229">
        <v>46052</v>
      </c>
      <c r="C880" s="226" t="s">
        <v>92</v>
      </c>
      <c r="D880" s="226" t="s">
        <v>96</v>
      </c>
      <c r="E880" s="226" t="s">
        <v>52</v>
      </c>
      <c r="F880" s="226" t="s">
        <v>90</v>
      </c>
      <c r="G880" s="226" t="s">
        <v>84</v>
      </c>
      <c r="H880" s="230">
        <v>1</v>
      </c>
      <c r="I880" s="231">
        <v>0</v>
      </c>
      <c r="J880" s="229">
        <v>46017</v>
      </c>
      <c r="K880" s="226" t="s">
        <v>93</v>
      </c>
      <c r="L880" s="226" t="s">
        <v>94</v>
      </c>
      <c r="M880" s="232">
        <v>0</v>
      </c>
      <c r="N880" s="230"/>
      <c r="O880" s="230"/>
      <c r="P880" s="233">
        <v>0</v>
      </c>
    </row>
    <row r="881" spans="1:16" ht="19.5" customHeight="1">
      <c r="A881" s="226" t="s">
        <v>1292</v>
      </c>
      <c r="B881" s="229">
        <v>46052</v>
      </c>
      <c r="C881" s="226" t="s">
        <v>92</v>
      </c>
      <c r="D881" s="226" t="s">
        <v>97</v>
      </c>
      <c r="E881" s="226" t="s">
        <v>52</v>
      </c>
      <c r="F881" s="226" t="s">
        <v>90</v>
      </c>
      <c r="G881" s="226" t="s">
        <v>84</v>
      </c>
      <c r="H881" s="230">
        <v>1</v>
      </c>
      <c r="I881" s="231">
        <v>0</v>
      </c>
      <c r="J881" s="229">
        <v>46017</v>
      </c>
      <c r="K881" s="226" t="s">
        <v>93</v>
      </c>
      <c r="L881" s="226" t="s">
        <v>94</v>
      </c>
      <c r="M881" s="232">
        <v>0</v>
      </c>
      <c r="N881" s="230"/>
      <c r="O881" s="230"/>
      <c r="P881" s="233">
        <v>-56</v>
      </c>
    </row>
    <row r="882" spans="1:16" ht="19.5" customHeight="1">
      <c r="A882" s="226" t="s">
        <v>1292</v>
      </c>
      <c r="B882" s="229">
        <v>46052</v>
      </c>
      <c r="C882" s="226" t="s">
        <v>81</v>
      </c>
      <c r="D882" s="226" t="s">
        <v>98</v>
      </c>
      <c r="E882" s="226" t="s">
        <v>52</v>
      </c>
      <c r="F882" s="226" t="s">
        <v>90</v>
      </c>
      <c r="G882" s="226" t="s">
        <v>84</v>
      </c>
      <c r="H882" s="230">
        <v>1</v>
      </c>
      <c r="I882" s="231">
        <v>0</v>
      </c>
      <c r="J882" s="229">
        <v>46017</v>
      </c>
      <c r="K882" s="226" t="s">
        <v>93</v>
      </c>
      <c r="L882" s="226" t="s">
        <v>94</v>
      </c>
      <c r="M882" s="232">
        <v>0</v>
      </c>
      <c r="N882" s="230"/>
      <c r="O882" s="230"/>
      <c r="P882" s="233">
        <v>-15</v>
      </c>
    </row>
    <row r="883" spans="1:16" ht="19.5" customHeight="1">
      <c r="A883" s="226" t="s">
        <v>1291</v>
      </c>
      <c r="B883" s="229">
        <v>46052</v>
      </c>
      <c r="C883" s="226" t="s">
        <v>81</v>
      </c>
      <c r="D883" s="226" t="s">
        <v>82</v>
      </c>
      <c r="E883" s="226" t="s">
        <v>52</v>
      </c>
      <c r="F883" s="226" t="s">
        <v>90</v>
      </c>
      <c r="G883" s="226" t="s">
        <v>84</v>
      </c>
      <c r="H883" s="230">
        <v>1</v>
      </c>
      <c r="I883" s="231">
        <v>0</v>
      </c>
      <c r="J883" s="229">
        <v>46046</v>
      </c>
      <c r="K883" s="226" t="s">
        <v>85</v>
      </c>
      <c r="L883" s="226" t="s">
        <v>85</v>
      </c>
      <c r="M883" s="232">
        <v>0</v>
      </c>
      <c r="N883" s="230"/>
      <c r="O883" s="230"/>
      <c r="P883" s="233">
        <v>-13.14</v>
      </c>
    </row>
    <row r="884" spans="1:16" ht="19.5" customHeight="1">
      <c r="A884" s="226" t="s">
        <v>1293</v>
      </c>
      <c r="B884" s="229">
        <v>46052</v>
      </c>
      <c r="C884" s="226" t="s">
        <v>92</v>
      </c>
      <c r="D884" s="226" t="s">
        <v>24</v>
      </c>
      <c r="E884" s="226" t="s">
        <v>53</v>
      </c>
      <c r="F884" s="226" t="s">
        <v>120</v>
      </c>
      <c r="G884" s="226" t="s">
        <v>84</v>
      </c>
      <c r="H884" s="230">
        <v>1</v>
      </c>
      <c r="I884" s="231">
        <v>0</v>
      </c>
      <c r="J884" s="229">
        <v>46047</v>
      </c>
      <c r="K884" s="226" t="s">
        <v>93</v>
      </c>
      <c r="L884" s="226" t="s">
        <v>94</v>
      </c>
      <c r="M884" s="232">
        <v>0</v>
      </c>
      <c r="N884" s="230"/>
      <c r="O884" s="230">
        <v>41</v>
      </c>
      <c r="P884" s="233">
        <v>-56</v>
      </c>
    </row>
    <row r="885" spans="1:16" ht="19.5" customHeight="1">
      <c r="A885" s="226" t="s">
        <v>1293</v>
      </c>
      <c r="B885" s="229">
        <v>46052</v>
      </c>
      <c r="C885" s="226" t="s">
        <v>81</v>
      </c>
      <c r="D885" s="226" t="s">
        <v>95</v>
      </c>
      <c r="E885" s="226" t="s">
        <v>53</v>
      </c>
      <c r="F885" s="226" t="s">
        <v>120</v>
      </c>
      <c r="G885" s="226" t="s">
        <v>84</v>
      </c>
      <c r="H885" s="230">
        <v>1</v>
      </c>
      <c r="I885" s="231">
        <v>0</v>
      </c>
      <c r="J885" s="229">
        <v>46047</v>
      </c>
      <c r="K885" s="226" t="s">
        <v>93</v>
      </c>
      <c r="L885" s="226" t="s">
        <v>94</v>
      </c>
      <c r="M885" s="232">
        <v>0</v>
      </c>
      <c r="N885" s="230"/>
      <c r="O885" s="230"/>
      <c r="P885" s="233">
        <v>-25</v>
      </c>
    </row>
    <row r="886" spans="1:16" ht="19.5" customHeight="1">
      <c r="A886" s="226" t="s">
        <v>1294</v>
      </c>
      <c r="B886" s="229">
        <v>46052</v>
      </c>
      <c r="C886" s="226" t="s">
        <v>352</v>
      </c>
      <c r="D886" s="226" t="s">
        <v>890</v>
      </c>
      <c r="E886" s="226" t="s">
        <v>85</v>
      </c>
      <c r="F886" s="226" t="s">
        <v>85</v>
      </c>
      <c r="G886" s="226" t="s">
        <v>85</v>
      </c>
      <c r="H886" s="230">
        <v>0</v>
      </c>
      <c r="I886" s="231">
        <v>0</v>
      </c>
      <c r="J886" s="229">
        <v>46044</v>
      </c>
      <c r="K886" s="226" t="s">
        <v>85</v>
      </c>
      <c r="L886" s="226" t="s">
        <v>85</v>
      </c>
      <c r="M886" s="232">
        <v>0</v>
      </c>
      <c r="N886" s="230"/>
      <c r="O886" s="230"/>
      <c r="P886" s="233">
        <v>-3321.6</v>
      </c>
    </row>
    <row r="887" spans="1:16" ht="19.5" customHeight="1">
      <c r="A887" s="226" t="s">
        <v>1295</v>
      </c>
      <c r="B887" s="229">
        <v>46052</v>
      </c>
      <c r="C887" s="226" t="s">
        <v>92</v>
      </c>
      <c r="D887" s="226" t="s">
        <v>24</v>
      </c>
      <c r="E887" s="226" t="s">
        <v>52</v>
      </c>
      <c r="F887" s="226" t="s">
        <v>90</v>
      </c>
      <c r="G887" s="226" t="s">
        <v>84</v>
      </c>
      <c r="H887" s="230">
        <v>1</v>
      </c>
      <c r="I887" s="231">
        <v>0</v>
      </c>
      <c r="J887" s="229">
        <v>46047</v>
      </c>
      <c r="K887" s="226" t="s">
        <v>93</v>
      </c>
      <c r="L887" s="226" t="s">
        <v>94</v>
      </c>
      <c r="M887" s="232">
        <v>0</v>
      </c>
      <c r="N887" s="230"/>
      <c r="O887" s="230">
        <v>41</v>
      </c>
      <c r="P887" s="233">
        <v>-56.94</v>
      </c>
    </row>
    <row r="888" spans="1:16" ht="19.5" customHeight="1">
      <c r="A888" s="226" t="s">
        <v>1295</v>
      </c>
      <c r="B888" s="229">
        <v>46052</v>
      </c>
      <c r="C888" s="226" t="s">
        <v>81</v>
      </c>
      <c r="D888" s="226" t="s">
        <v>95</v>
      </c>
      <c r="E888" s="226" t="s">
        <v>52</v>
      </c>
      <c r="F888" s="226" t="s">
        <v>90</v>
      </c>
      <c r="G888" s="226" t="s">
        <v>84</v>
      </c>
      <c r="H888" s="230">
        <v>1</v>
      </c>
      <c r="I888" s="231">
        <v>0</v>
      </c>
      <c r="J888" s="229">
        <v>46047</v>
      </c>
      <c r="K888" s="226" t="s">
        <v>93</v>
      </c>
      <c r="L888" s="226" t="s">
        <v>94</v>
      </c>
      <c r="M888" s="232">
        <v>0</v>
      </c>
      <c r="N888" s="230"/>
      <c r="O888" s="230"/>
      <c r="P888" s="233">
        <v>-25</v>
      </c>
    </row>
    <row r="889" spans="1:16" ht="19.5" customHeight="1">
      <c r="A889" s="226" t="s">
        <v>1294</v>
      </c>
      <c r="B889" s="229">
        <v>46052</v>
      </c>
      <c r="C889" s="226" t="s">
        <v>352</v>
      </c>
      <c r="D889" s="226" t="s">
        <v>890</v>
      </c>
      <c r="E889" s="226" t="s">
        <v>85</v>
      </c>
      <c r="F889" s="226" t="s">
        <v>85</v>
      </c>
      <c r="G889" s="226" t="s">
        <v>85</v>
      </c>
      <c r="H889" s="230">
        <v>0</v>
      </c>
      <c r="I889" s="231">
        <v>0</v>
      </c>
      <c r="J889" s="229">
        <v>46044</v>
      </c>
      <c r="K889" s="226" t="s">
        <v>85</v>
      </c>
      <c r="L889" s="226" t="s">
        <v>85</v>
      </c>
      <c r="M889" s="232">
        <v>0</v>
      </c>
      <c r="N889" s="230"/>
      <c r="O889" s="230"/>
      <c r="P889" s="233">
        <v>-3321.6</v>
      </c>
    </row>
    <row r="890" spans="1:16" ht="19.5" customHeight="1">
      <c r="A890" s="226" t="s">
        <v>1293</v>
      </c>
      <c r="B890" s="229">
        <v>46052</v>
      </c>
      <c r="C890" s="226" t="s">
        <v>92</v>
      </c>
      <c r="D890" s="226" t="s">
        <v>96</v>
      </c>
      <c r="E890" s="226" t="s">
        <v>53</v>
      </c>
      <c r="F890" s="226" t="s">
        <v>120</v>
      </c>
      <c r="G890" s="226" t="s">
        <v>84</v>
      </c>
      <c r="H890" s="230">
        <v>1</v>
      </c>
      <c r="I890" s="231">
        <v>0</v>
      </c>
      <c r="J890" s="229">
        <v>46047</v>
      </c>
      <c r="K890" s="226" t="s">
        <v>93</v>
      </c>
      <c r="L890" s="226" t="s">
        <v>94</v>
      </c>
      <c r="M890" s="232">
        <v>0</v>
      </c>
      <c r="N890" s="230"/>
      <c r="O890" s="230"/>
      <c r="P890" s="233">
        <v>0</v>
      </c>
    </row>
    <row r="891" spans="1:16" ht="19.5" customHeight="1">
      <c r="A891" s="226" t="s">
        <v>1293</v>
      </c>
      <c r="B891" s="229">
        <v>46052</v>
      </c>
      <c r="C891" s="226" t="s">
        <v>92</v>
      </c>
      <c r="D891" s="226" t="s">
        <v>97</v>
      </c>
      <c r="E891" s="226" t="s">
        <v>53</v>
      </c>
      <c r="F891" s="226" t="s">
        <v>120</v>
      </c>
      <c r="G891" s="226" t="s">
        <v>84</v>
      </c>
      <c r="H891" s="230">
        <v>1</v>
      </c>
      <c r="I891" s="231">
        <v>0</v>
      </c>
      <c r="J891" s="229">
        <v>46047</v>
      </c>
      <c r="K891" s="226" t="s">
        <v>93</v>
      </c>
      <c r="L891" s="226" t="s">
        <v>94</v>
      </c>
      <c r="M891" s="232">
        <v>0</v>
      </c>
      <c r="N891" s="230"/>
      <c r="O891" s="230"/>
      <c r="P891" s="233">
        <v>-56</v>
      </c>
    </row>
    <row r="892" spans="1:16" ht="19.5" customHeight="1">
      <c r="A892" s="226" t="s">
        <v>1293</v>
      </c>
      <c r="B892" s="229">
        <v>46052</v>
      </c>
      <c r="C892" s="226" t="s">
        <v>81</v>
      </c>
      <c r="D892" s="226" t="s">
        <v>98</v>
      </c>
      <c r="E892" s="226" t="s">
        <v>53</v>
      </c>
      <c r="F892" s="226" t="s">
        <v>120</v>
      </c>
      <c r="G892" s="226" t="s">
        <v>84</v>
      </c>
      <c r="H892" s="230">
        <v>1</v>
      </c>
      <c r="I892" s="231">
        <v>0</v>
      </c>
      <c r="J892" s="229">
        <v>46047</v>
      </c>
      <c r="K892" s="226" t="s">
        <v>93</v>
      </c>
      <c r="L892" s="226" t="s">
        <v>94</v>
      </c>
      <c r="M892" s="232">
        <v>0</v>
      </c>
      <c r="N892" s="230"/>
      <c r="O892" s="230"/>
      <c r="P892" s="233">
        <v>-15</v>
      </c>
    </row>
    <row r="893" spans="1:16" ht="19.5" customHeight="1">
      <c r="A893" s="226" t="s">
        <v>1295</v>
      </c>
      <c r="B893" s="229">
        <v>46052</v>
      </c>
      <c r="C893" s="226" t="s">
        <v>92</v>
      </c>
      <c r="D893" s="226" t="s">
        <v>96</v>
      </c>
      <c r="E893" s="226" t="s">
        <v>52</v>
      </c>
      <c r="F893" s="226" t="s">
        <v>90</v>
      </c>
      <c r="G893" s="226" t="s">
        <v>84</v>
      </c>
      <c r="H893" s="230">
        <v>1</v>
      </c>
      <c r="I893" s="231">
        <v>0</v>
      </c>
      <c r="J893" s="229">
        <v>46047</v>
      </c>
      <c r="K893" s="226" t="s">
        <v>93</v>
      </c>
      <c r="L893" s="226" t="s">
        <v>94</v>
      </c>
      <c r="M893" s="232">
        <v>0</v>
      </c>
      <c r="N893" s="230"/>
      <c r="O893" s="230"/>
      <c r="P893" s="233">
        <v>0</v>
      </c>
    </row>
    <row r="894" spans="1:16" ht="19.5" customHeight="1">
      <c r="A894" s="226" t="s">
        <v>1295</v>
      </c>
      <c r="B894" s="229">
        <v>46052</v>
      </c>
      <c r="C894" s="226" t="s">
        <v>92</v>
      </c>
      <c r="D894" s="226" t="s">
        <v>97</v>
      </c>
      <c r="E894" s="226" t="s">
        <v>52</v>
      </c>
      <c r="F894" s="226" t="s">
        <v>90</v>
      </c>
      <c r="G894" s="226" t="s">
        <v>84</v>
      </c>
      <c r="H894" s="230">
        <v>1</v>
      </c>
      <c r="I894" s="231">
        <v>0</v>
      </c>
      <c r="J894" s="229">
        <v>46047</v>
      </c>
      <c r="K894" s="226" t="s">
        <v>93</v>
      </c>
      <c r="L894" s="226" t="s">
        <v>94</v>
      </c>
      <c r="M894" s="232">
        <v>0</v>
      </c>
      <c r="N894" s="230"/>
      <c r="O894" s="230"/>
      <c r="P894" s="233">
        <v>-56.94</v>
      </c>
    </row>
    <row r="895" spans="1:16" ht="19.5" customHeight="1">
      <c r="A895" s="226" t="s">
        <v>1295</v>
      </c>
      <c r="B895" s="229">
        <v>46052</v>
      </c>
      <c r="C895" s="226" t="s">
        <v>81</v>
      </c>
      <c r="D895" s="226" t="s">
        <v>98</v>
      </c>
      <c r="E895" s="226" t="s">
        <v>52</v>
      </c>
      <c r="F895" s="226" t="s">
        <v>90</v>
      </c>
      <c r="G895" s="226" t="s">
        <v>84</v>
      </c>
      <c r="H895" s="230">
        <v>1</v>
      </c>
      <c r="I895" s="231">
        <v>0</v>
      </c>
      <c r="J895" s="229">
        <v>46047</v>
      </c>
      <c r="K895" s="226" t="s">
        <v>93</v>
      </c>
      <c r="L895" s="226" t="s">
        <v>94</v>
      </c>
      <c r="M895" s="232">
        <v>0</v>
      </c>
      <c r="N895" s="230"/>
      <c r="O895" s="230"/>
      <c r="P895" s="233">
        <v>-15</v>
      </c>
    </row>
    <row r="896" spans="1:16" ht="19.5" customHeight="1">
      <c r="A896" s="226" t="s">
        <v>336</v>
      </c>
      <c r="B896" s="229">
        <v>46052</v>
      </c>
      <c r="C896" s="226" t="s">
        <v>81</v>
      </c>
      <c r="D896" s="226" t="s">
        <v>82</v>
      </c>
      <c r="E896" s="226" t="s">
        <v>52</v>
      </c>
      <c r="F896" s="226" t="s">
        <v>90</v>
      </c>
      <c r="G896" s="226" t="s">
        <v>84</v>
      </c>
      <c r="H896" s="230">
        <v>1</v>
      </c>
      <c r="I896" s="231">
        <v>0</v>
      </c>
      <c r="J896" s="229">
        <v>46047</v>
      </c>
      <c r="K896" s="226" t="s">
        <v>85</v>
      </c>
      <c r="L896" s="226" t="s">
        <v>85</v>
      </c>
      <c r="M896" s="232">
        <v>0</v>
      </c>
      <c r="N896" s="230"/>
      <c r="O896" s="230"/>
      <c r="P896" s="233">
        <v>11.92</v>
      </c>
    </row>
    <row r="897" spans="1:16" ht="19.5" customHeight="1">
      <c r="A897" s="226" t="s">
        <v>1296</v>
      </c>
      <c r="B897" s="229">
        <v>46052</v>
      </c>
      <c r="C897" s="226" t="s">
        <v>352</v>
      </c>
      <c r="D897" s="226" t="s">
        <v>890</v>
      </c>
      <c r="E897" s="226" t="s">
        <v>85</v>
      </c>
      <c r="F897" s="226" t="s">
        <v>85</v>
      </c>
      <c r="G897" s="226" t="s">
        <v>85</v>
      </c>
      <c r="H897" s="230">
        <v>0</v>
      </c>
      <c r="I897" s="231">
        <v>0</v>
      </c>
      <c r="J897" s="229">
        <v>46041</v>
      </c>
      <c r="K897" s="226" t="s">
        <v>85</v>
      </c>
      <c r="L897" s="226" t="s">
        <v>85</v>
      </c>
      <c r="M897" s="232">
        <v>0</v>
      </c>
      <c r="N897" s="230"/>
      <c r="O897" s="230"/>
      <c r="P897" s="233">
        <v>-4809.3999999999996</v>
      </c>
    </row>
    <row r="898" spans="1:16" ht="19.5" customHeight="1">
      <c r="A898" s="226" t="s">
        <v>1296</v>
      </c>
      <c r="B898" s="229">
        <v>46052</v>
      </c>
      <c r="C898" s="226" t="s">
        <v>352</v>
      </c>
      <c r="D898" s="226" t="s">
        <v>890</v>
      </c>
      <c r="E898" s="226" t="s">
        <v>85</v>
      </c>
      <c r="F898" s="226" t="s">
        <v>85</v>
      </c>
      <c r="G898" s="226" t="s">
        <v>85</v>
      </c>
      <c r="H898" s="230">
        <v>0</v>
      </c>
      <c r="I898" s="231">
        <v>0</v>
      </c>
      <c r="J898" s="229">
        <v>46041</v>
      </c>
      <c r="K898" s="226" t="s">
        <v>85</v>
      </c>
      <c r="L898" s="226" t="s">
        <v>85</v>
      </c>
      <c r="M898" s="232">
        <v>0</v>
      </c>
      <c r="N898" s="230"/>
      <c r="O898" s="230"/>
      <c r="P898" s="233">
        <v>-4809.3999999999996</v>
      </c>
    </row>
    <row r="899" spans="1:16" ht="19.5" customHeight="1">
      <c r="A899" s="226" t="s">
        <v>1204</v>
      </c>
      <c r="B899" s="229">
        <v>46052</v>
      </c>
      <c r="C899" s="226" t="s">
        <v>109</v>
      </c>
      <c r="D899" s="226" t="s">
        <v>139</v>
      </c>
      <c r="E899" s="226" t="s">
        <v>85</v>
      </c>
      <c r="F899" s="226" t="s">
        <v>85</v>
      </c>
      <c r="G899" s="226" t="s">
        <v>85</v>
      </c>
      <c r="H899" s="230">
        <v>0</v>
      </c>
      <c r="I899" s="231">
        <v>0</v>
      </c>
      <c r="J899" s="229">
        <v>46052</v>
      </c>
      <c r="K899" s="226" t="s">
        <v>85</v>
      </c>
      <c r="L899" s="226" t="s">
        <v>85</v>
      </c>
      <c r="M899" s="232">
        <v>0</v>
      </c>
      <c r="N899" s="230"/>
      <c r="O899" s="230"/>
      <c r="P899" s="233">
        <v>-25.46</v>
      </c>
    </row>
    <row r="900" spans="1:16" ht="19.5" customHeight="1">
      <c r="A900" s="226" t="s">
        <v>1205</v>
      </c>
      <c r="B900" s="229">
        <v>46052</v>
      </c>
      <c r="C900" s="226" t="s">
        <v>109</v>
      </c>
      <c r="D900" s="226" t="s">
        <v>139</v>
      </c>
      <c r="E900" s="226" t="s">
        <v>85</v>
      </c>
      <c r="F900" s="226" t="s">
        <v>85</v>
      </c>
      <c r="G900" s="226" t="s">
        <v>85</v>
      </c>
      <c r="H900" s="230">
        <v>0</v>
      </c>
      <c r="I900" s="231">
        <v>0</v>
      </c>
      <c r="J900" s="229">
        <v>46052</v>
      </c>
      <c r="K900" s="226" t="s">
        <v>85</v>
      </c>
      <c r="L900" s="226" t="s">
        <v>85</v>
      </c>
      <c r="M900" s="232">
        <v>0</v>
      </c>
      <c r="N900" s="230"/>
      <c r="O900" s="230"/>
      <c r="P900" s="233">
        <v>-290.76</v>
      </c>
    </row>
    <row r="901" spans="1:16" ht="19.5" customHeight="1">
      <c r="A901" s="226" t="s">
        <v>1206</v>
      </c>
      <c r="B901" s="229">
        <v>46052</v>
      </c>
      <c r="C901" s="226" t="s">
        <v>109</v>
      </c>
      <c r="D901" s="226" t="s">
        <v>139</v>
      </c>
      <c r="E901" s="226" t="s">
        <v>85</v>
      </c>
      <c r="F901" s="226" t="s">
        <v>85</v>
      </c>
      <c r="G901" s="226" t="s">
        <v>85</v>
      </c>
      <c r="H901" s="230">
        <v>0</v>
      </c>
      <c r="I901" s="231">
        <v>0</v>
      </c>
      <c r="J901" s="229">
        <v>46052</v>
      </c>
      <c r="K901" s="226" t="s">
        <v>85</v>
      </c>
      <c r="L901" s="226" t="s">
        <v>85</v>
      </c>
      <c r="M901" s="232">
        <v>0</v>
      </c>
      <c r="N901" s="230"/>
      <c r="O901" s="230"/>
      <c r="P901" s="233">
        <v>-289.45</v>
      </c>
    </row>
    <row r="902" spans="1:16" ht="19.5" customHeight="1">
      <c r="A902" s="226" t="s">
        <v>1209</v>
      </c>
      <c r="B902" s="229">
        <v>46052</v>
      </c>
      <c r="C902" s="226" t="s">
        <v>109</v>
      </c>
      <c r="D902" s="226" t="s">
        <v>139</v>
      </c>
      <c r="E902" s="226" t="s">
        <v>85</v>
      </c>
      <c r="F902" s="226" t="s">
        <v>85</v>
      </c>
      <c r="G902" s="226" t="s">
        <v>85</v>
      </c>
      <c r="H902" s="230">
        <v>0</v>
      </c>
      <c r="I902" s="231">
        <v>0</v>
      </c>
      <c r="J902" s="229">
        <v>46052</v>
      </c>
      <c r="K902" s="226" t="s">
        <v>85</v>
      </c>
      <c r="L902" s="226" t="s">
        <v>85</v>
      </c>
      <c r="M902" s="232">
        <v>0</v>
      </c>
      <c r="N902" s="230"/>
      <c r="O902" s="230"/>
      <c r="P902" s="233">
        <v>-92.13</v>
      </c>
    </row>
    <row r="903" spans="1:16" ht="19.5" customHeight="1">
      <c r="A903" s="226" t="s">
        <v>1207</v>
      </c>
      <c r="B903" s="229">
        <v>46052</v>
      </c>
      <c r="C903" s="226" t="s">
        <v>109</v>
      </c>
      <c r="D903" s="226" t="s">
        <v>139</v>
      </c>
      <c r="E903" s="226" t="s">
        <v>85</v>
      </c>
      <c r="F903" s="226" t="s">
        <v>85</v>
      </c>
      <c r="G903" s="226" t="s">
        <v>85</v>
      </c>
      <c r="H903" s="230">
        <v>0</v>
      </c>
      <c r="I903" s="231">
        <v>0</v>
      </c>
      <c r="J903" s="229">
        <v>46052</v>
      </c>
      <c r="K903" s="226" t="s">
        <v>85</v>
      </c>
      <c r="L903" s="226" t="s">
        <v>85</v>
      </c>
      <c r="M903" s="232">
        <v>0</v>
      </c>
      <c r="N903" s="230"/>
      <c r="O903" s="230"/>
      <c r="P903" s="233">
        <v>-30.47</v>
      </c>
    </row>
    <row r="904" spans="1:16" ht="19.5" customHeight="1">
      <c r="A904" s="226" t="s">
        <v>1208</v>
      </c>
      <c r="B904" s="229">
        <v>46052</v>
      </c>
      <c r="C904" s="226" t="s">
        <v>109</v>
      </c>
      <c r="D904" s="226" t="s">
        <v>139</v>
      </c>
      <c r="E904" s="226" t="s">
        <v>85</v>
      </c>
      <c r="F904" s="226" t="s">
        <v>85</v>
      </c>
      <c r="G904" s="226" t="s">
        <v>85</v>
      </c>
      <c r="H904" s="230">
        <v>0</v>
      </c>
      <c r="I904" s="231">
        <v>0</v>
      </c>
      <c r="J904" s="229">
        <v>46052</v>
      </c>
      <c r="K904" s="226" t="s">
        <v>85</v>
      </c>
      <c r="L904" s="226" t="s">
        <v>85</v>
      </c>
      <c r="M904" s="232">
        <v>0</v>
      </c>
      <c r="N904" s="230"/>
      <c r="O904" s="230"/>
      <c r="P904" s="233">
        <v>-89.08</v>
      </c>
    </row>
    <row r="905" spans="1:16" ht="19.5" customHeight="1">
      <c r="A905" s="226" t="s">
        <v>141</v>
      </c>
      <c r="B905" s="229">
        <v>46052</v>
      </c>
      <c r="C905" s="226" t="s">
        <v>109</v>
      </c>
      <c r="D905" s="226" t="s">
        <v>139</v>
      </c>
      <c r="E905" s="226" t="s">
        <v>85</v>
      </c>
      <c r="F905" s="226" t="s">
        <v>85</v>
      </c>
      <c r="G905" s="226" t="s">
        <v>85</v>
      </c>
      <c r="H905" s="230">
        <v>0</v>
      </c>
      <c r="I905" s="231">
        <v>0</v>
      </c>
      <c r="J905" s="229">
        <v>46052</v>
      </c>
      <c r="K905" s="226" t="s">
        <v>85</v>
      </c>
      <c r="L905" s="226" t="s">
        <v>85</v>
      </c>
      <c r="M905" s="232">
        <v>0</v>
      </c>
      <c r="N905" s="230"/>
      <c r="O905" s="230"/>
      <c r="P905" s="233">
        <v>-443.57</v>
      </c>
    </row>
    <row r="906" spans="1:16" ht="19.5" customHeight="1">
      <c r="A906" s="226" t="s">
        <v>145</v>
      </c>
      <c r="B906" s="229">
        <v>46052</v>
      </c>
      <c r="C906" s="226" t="s">
        <v>109</v>
      </c>
      <c r="D906" s="226" t="s">
        <v>139</v>
      </c>
      <c r="E906" s="226" t="s">
        <v>85</v>
      </c>
      <c r="F906" s="226" t="s">
        <v>85</v>
      </c>
      <c r="G906" s="226" t="s">
        <v>85</v>
      </c>
      <c r="H906" s="230">
        <v>0</v>
      </c>
      <c r="I906" s="231">
        <v>0</v>
      </c>
      <c r="J906" s="229">
        <v>46052</v>
      </c>
      <c r="K906" s="226" t="s">
        <v>85</v>
      </c>
      <c r="L906" s="226" t="s">
        <v>85</v>
      </c>
      <c r="M906" s="232">
        <v>0</v>
      </c>
      <c r="N906" s="230"/>
      <c r="O906" s="230"/>
      <c r="P906" s="233">
        <v>-1265.5</v>
      </c>
    </row>
    <row r="907" spans="1:16" ht="19.5" customHeight="1">
      <c r="A907" s="226" t="s">
        <v>138</v>
      </c>
      <c r="B907" s="229">
        <v>46052</v>
      </c>
      <c r="C907" s="226" t="s">
        <v>109</v>
      </c>
      <c r="D907" s="226" t="s">
        <v>139</v>
      </c>
      <c r="E907" s="226" t="s">
        <v>85</v>
      </c>
      <c r="F907" s="226" t="s">
        <v>85</v>
      </c>
      <c r="G907" s="226" t="s">
        <v>85</v>
      </c>
      <c r="H907" s="230">
        <v>0</v>
      </c>
      <c r="I907" s="231">
        <v>0</v>
      </c>
      <c r="J907" s="229">
        <v>46052</v>
      </c>
      <c r="K907" s="226" t="s">
        <v>85</v>
      </c>
      <c r="L907" s="226" t="s">
        <v>85</v>
      </c>
      <c r="M907" s="232">
        <v>0</v>
      </c>
      <c r="N907" s="230"/>
      <c r="O907" s="230"/>
      <c r="P907" s="233">
        <v>-1145.04</v>
      </c>
    </row>
    <row r="908" spans="1:16" ht="19.5" customHeight="1">
      <c r="A908" s="226" t="s">
        <v>144</v>
      </c>
      <c r="B908" s="229">
        <v>46052</v>
      </c>
      <c r="C908" s="226" t="s">
        <v>109</v>
      </c>
      <c r="D908" s="226" t="s">
        <v>139</v>
      </c>
      <c r="E908" s="226" t="s">
        <v>85</v>
      </c>
      <c r="F908" s="226" t="s">
        <v>85</v>
      </c>
      <c r="G908" s="226" t="s">
        <v>85</v>
      </c>
      <c r="H908" s="230">
        <v>0</v>
      </c>
      <c r="I908" s="231">
        <v>0</v>
      </c>
      <c r="J908" s="229">
        <v>46052</v>
      </c>
      <c r="K908" s="226" t="s">
        <v>85</v>
      </c>
      <c r="L908" s="226" t="s">
        <v>85</v>
      </c>
      <c r="M908" s="232">
        <v>0</v>
      </c>
      <c r="N908" s="230"/>
      <c r="O908" s="230"/>
      <c r="P908" s="233">
        <v>-1151.3</v>
      </c>
    </row>
    <row r="909" spans="1:16" ht="19.5" customHeight="1">
      <c r="A909" s="226" t="s">
        <v>142</v>
      </c>
      <c r="B909" s="229">
        <v>46052</v>
      </c>
      <c r="C909" s="226" t="s">
        <v>109</v>
      </c>
      <c r="D909" s="226" t="s">
        <v>143</v>
      </c>
      <c r="E909" s="226" t="s">
        <v>85</v>
      </c>
      <c r="F909" s="226" t="s">
        <v>85</v>
      </c>
      <c r="G909" s="226" t="s">
        <v>85</v>
      </c>
      <c r="H909" s="230">
        <v>0</v>
      </c>
      <c r="I909" s="231">
        <v>0</v>
      </c>
      <c r="J909" s="229">
        <v>46052</v>
      </c>
      <c r="K909" s="226" t="s">
        <v>85</v>
      </c>
      <c r="L909" s="226" t="s">
        <v>85</v>
      </c>
      <c r="M909" s="232">
        <v>0</v>
      </c>
      <c r="N909" s="230"/>
      <c r="O909" s="230"/>
      <c r="P909" s="233">
        <v>-2697.4</v>
      </c>
    </row>
    <row r="910" spans="1:16" ht="19.5" customHeight="1">
      <c r="A910" s="226" t="s">
        <v>1297</v>
      </c>
      <c r="B910" s="229">
        <v>46053</v>
      </c>
      <c r="C910" s="226" t="s">
        <v>92</v>
      </c>
      <c r="D910" s="226" t="s">
        <v>24</v>
      </c>
      <c r="E910" s="226" t="s">
        <v>52</v>
      </c>
      <c r="F910" s="226" t="s">
        <v>90</v>
      </c>
      <c r="G910" s="226" t="s">
        <v>84</v>
      </c>
      <c r="H910" s="230">
        <v>1</v>
      </c>
      <c r="I910" s="231">
        <v>0</v>
      </c>
      <c r="J910" s="229">
        <v>46049</v>
      </c>
      <c r="K910" s="226" t="s">
        <v>93</v>
      </c>
      <c r="L910" s="226" t="s">
        <v>94</v>
      </c>
      <c r="M910" s="232">
        <v>0</v>
      </c>
      <c r="N910" s="230"/>
      <c r="O910" s="230">
        <v>45</v>
      </c>
      <c r="P910" s="233">
        <v>-56</v>
      </c>
    </row>
    <row r="911" spans="1:16" ht="19.5" customHeight="1">
      <c r="A911" s="226" t="s">
        <v>1297</v>
      </c>
      <c r="B911" s="229">
        <v>46053</v>
      </c>
      <c r="C911" s="226" t="s">
        <v>81</v>
      </c>
      <c r="D911" s="226" t="s">
        <v>95</v>
      </c>
      <c r="E911" s="226" t="s">
        <v>52</v>
      </c>
      <c r="F911" s="226" t="s">
        <v>90</v>
      </c>
      <c r="G911" s="226" t="s">
        <v>84</v>
      </c>
      <c r="H911" s="230">
        <v>1</v>
      </c>
      <c r="I911" s="231">
        <v>0</v>
      </c>
      <c r="J911" s="229">
        <v>46049</v>
      </c>
      <c r="K911" s="226" t="s">
        <v>93</v>
      </c>
      <c r="L911" s="226" t="s">
        <v>94</v>
      </c>
      <c r="M911" s="232">
        <v>0</v>
      </c>
      <c r="N911" s="230"/>
      <c r="O911" s="230"/>
      <c r="P911" s="233">
        <v>-12.96</v>
      </c>
    </row>
    <row r="912" spans="1:16" ht="19.5" customHeight="1">
      <c r="A912" s="226" t="s">
        <v>1297</v>
      </c>
      <c r="B912" s="229">
        <v>46053</v>
      </c>
      <c r="C912" s="226" t="s">
        <v>92</v>
      </c>
      <c r="D912" s="226" t="s">
        <v>96</v>
      </c>
      <c r="E912" s="226" t="s">
        <v>52</v>
      </c>
      <c r="F912" s="226" t="s">
        <v>90</v>
      </c>
      <c r="G912" s="226" t="s">
        <v>84</v>
      </c>
      <c r="H912" s="230">
        <v>1</v>
      </c>
      <c r="I912" s="231">
        <v>0</v>
      </c>
      <c r="J912" s="229">
        <v>46049</v>
      </c>
      <c r="K912" s="226" t="s">
        <v>93</v>
      </c>
      <c r="L912" s="226" t="s">
        <v>94</v>
      </c>
      <c r="M912" s="232">
        <v>0</v>
      </c>
      <c r="N912" s="230"/>
      <c r="O912" s="230"/>
      <c r="P912" s="233">
        <v>0</v>
      </c>
    </row>
    <row r="913" spans="1:16" ht="19.5" customHeight="1">
      <c r="A913" s="226" t="s">
        <v>1297</v>
      </c>
      <c r="B913" s="229">
        <v>46053</v>
      </c>
      <c r="C913" s="226" t="s">
        <v>92</v>
      </c>
      <c r="D913" s="226" t="s">
        <v>97</v>
      </c>
      <c r="E913" s="226" t="s">
        <v>52</v>
      </c>
      <c r="F913" s="226" t="s">
        <v>90</v>
      </c>
      <c r="G913" s="226" t="s">
        <v>84</v>
      </c>
      <c r="H913" s="230">
        <v>1</v>
      </c>
      <c r="I913" s="231">
        <v>0</v>
      </c>
      <c r="J913" s="229">
        <v>46049</v>
      </c>
      <c r="K913" s="226" t="s">
        <v>93</v>
      </c>
      <c r="L913" s="226" t="s">
        <v>94</v>
      </c>
      <c r="M913" s="232">
        <v>0</v>
      </c>
      <c r="N913" s="230"/>
      <c r="O913" s="230"/>
      <c r="P913" s="233">
        <v>-56</v>
      </c>
    </row>
    <row r="914" spans="1:16" ht="19.5" customHeight="1">
      <c r="A914" s="226" t="s">
        <v>1297</v>
      </c>
      <c r="B914" s="229">
        <v>46053</v>
      </c>
      <c r="C914" s="226" t="s">
        <v>81</v>
      </c>
      <c r="D914" s="226" t="s">
        <v>98</v>
      </c>
      <c r="E914" s="226" t="s">
        <v>52</v>
      </c>
      <c r="F914" s="226" t="s">
        <v>90</v>
      </c>
      <c r="G914" s="226" t="s">
        <v>84</v>
      </c>
      <c r="H914" s="230">
        <v>1</v>
      </c>
      <c r="I914" s="231">
        <v>0</v>
      </c>
      <c r="J914" s="229">
        <v>46049</v>
      </c>
      <c r="K914" s="226" t="s">
        <v>93</v>
      </c>
      <c r="L914" s="226" t="s">
        <v>94</v>
      </c>
      <c r="M914" s="232">
        <v>0</v>
      </c>
      <c r="N914" s="230"/>
      <c r="O914" s="230"/>
      <c r="P914" s="233">
        <v>-15</v>
      </c>
    </row>
    <row r="915" spans="1:16" ht="19.5" customHeight="1">
      <c r="A915" s="226" t="s">
        <v>1298</v>
      </c>
      <c r="B915" s="229">
        <v>46053</v>
      </c>
      <c r="C915" s="226" t="s">
        <v>92</v>
      </c>
      <c r="D915" s="226" t="s">
        <v>24</v>
      </c>
      <c r="E915" s="226" t="s">
        <v>42</v>
      </c>
      <c r="F915" s="226" t="s">
        <v>89</v>
      </c>
      <c r="G915" s="226" t="s">
        <v>84</v>
      </c>
      <c r="H915" s="230">
        <v>1</v>
      </c>
      <c r="I915" s="231">
        <v>0</v>
      </c>
      <c r="J915" s="229">
        <v>46047</v>
      </c>
      <c r="K915" s="226" t="s">
        <v>93</v>
      </c>
      <c r="L915" s="226" t="s">
        <v>94</v>
      </c>
      <c r="M915" s="232">
        <v>0</v>
      </c>
      <c r="N915" s="230"/>
      <c r="O915" s="230">
        <v>41</v>
      </c>
      <c r="P915" s="233">
        <v>-46.77</v>
      </c>
    </row>
    <row r="916" spans="1:16" ht="19.5" customHeight="1">
      <c r="A916" s="226" t="s">
        <v>1298</v>
      </c>
      <c r="B916" s="229">
        <v>46053</v>
      </c>
      <c r="C916" s="226" t="s">
        <v>81</v>
      </c>
      <c r="D916" s="226" t="s">
        <v>95</v>
      </c>
      <c r="E916" s="226" t="s">
        <v>42</v>
      </c>
      <c r="F916" s="226" t="s">
        <v>89</v>
      </c>
      <c r="G916" s="226" t="s">
        <v>84</v>
      </c>
      <c r="H916" s="230">
        <v>1</v>
      </c>
      <c r="I916" s="231">
        <v>0</v>
      </c>
      <c r="J916" s="229">
        <v>46047</v>
      </c>
      <c r="K916" s="226" t="s">
        <v>93</v>
      </c>
      <c r="L916" s="226" t="s">
        <v>94</v>
      </c>
      <c r="M916" s="232">
        <v>0</v>
      </c>
      <c r="N916" s="230"/>
      <c r="O916" s="230"/>
      <c r="P916" s="233">
        <v>-13.5</v>
      </c>
    </row>
    <row r="917" spans="1:16" ht="19.5" customHeight="1">
      <c r="A917" s="226" t="s">
        <v>1298</v>
      </c>
      <c r="B917" s="229">
        <v>46053</v>
      </c>
      <c r="C917" s="226" t="s">
        <v>92</v>
      </c>
      <c r="D917" s="226" t="s">
        <v>96</v>
      </c>
      <c r="E917" s="226" t="s">
        <v>42</v>
      </c>
      <c r="F917" s="226" t="s">
        <v>89</v>
      </c>
      <c r="G917" s="226" t="s">
        <v>84</v>
      </c>
      <c r="H917" s="230">
        <v>1</v>
      </c>
      <c r="I917" s="231">
        <v>0</v>
      </c>
      <c r="J917" s="229">
        <v>46047</v>
      </c>
      <c r="K917" s="226" t="s">
        <v>93</v>
      </c>
      <c r="L917" s="226" t="s">
        <v>94</v>
      </c>
      <c r="M917" s="232">
        <v>0</v>
      </c>
      <c r="N917" s="230"/>
      <c r="O917" s="230"/>
      <c r="P917" s="233">
        <v>0</v>
      </c>
    </row>
    <row r="918" spans="1:16" ht="19.5" customHeight="1">
      <c r="A918" s="226" t="s">
        <v>1298</v>
      </c>
      <c r="B918" s="229">
        <v>46053</v>
      </c>
      <c r="C918" s="226" t="s">
        <v>92</v>
      </c>
      <c r="D918" s="226" t="s">
        <v>97</v>
      </c>
      <c r="E918" s="226" t="s">
        <v>42</v>
      </c>
      <c r="F918" s="226" t="s">
        <v>89</v>
      </c>
      <c r="G918" s="226" t="s">
        <v>84</v>
      </c>
      <c r="H918" s="230">
        <v>1</v>
      </c>
      <c r="I918" s="231">
        <v>0</v>
      </c>
      <c r="J918" s="229">
        <v>46047</v>
      </c>
      <c r="K918" s="226" t="s">
        <v>93</v>
      </c>
      <c r="L918" s="226" t="s">
        <v>94</v>
      </c>
      <c r="M918" s="232">
        <v>0</v>
      </c>
      <c r="N918" s="230"/>
      <c r="O918" s="230"/>
      <c r="P918" s="233">
        <v>-46.77</v>
      </c>
    </row>
    <row r="919" spans="1:16" ht="19.5" customHeight="1">
      <c r="A919" s="226" t="s">
        <v>1298</v>
      </c>
      <c r="B919" s="229">
        <v>46053</v>
      </c>
      <c r="C919" s="226" t="s">
        <v>81</v>
      </c>
      <c r="D919" s="226" t="s">
        <v>98</v>
      </c>
      <c r="E919" s="226" t="s">
        <v>42</v>
      </c>
      <c r="F919" s="226" t="s">
        <v>89</v>
      </c>
      <c r="G919" s="226" t="s">
        <v>84</v>
      </c>
      <c r="H919" s="230">
        <v>1</v>
      </c>
      <c r="I919" s="231">
        <v>0</v>
      </c>
      <c r="J919" s="229">
        <v>46047</v>
      </c>
      <c r="K919" s="226" t="s">
        <v>93</v>
      </c>
      <c r="L919" s="226" t="s">
        <v>94</v>
      </c>
      <c r="M919" s="232">
        <v>0</v>
      </c>
      <c r="N919" s="230"/>
      <c r="O919" s="230"/>
      <c r="P919" s="233">
        <v>-15</v>
      </c>
    </row>
    <row r="920" spans="1:16" ht="19.5" customHeight="1">
      <c r="A920" s="226" t="s">
        <v>1299</v>
      </c>
      <c r="B920" s="229">
        <v>46053</v>
      </c>
      <c r="C920" s="226" t="s">
        <v>81</v>
      </c>
      <c r="D920" s="226" t="s">
        <v>82</v>
      </c>
      <c r="E920" s="226" t="s">
        <v>58</v>
      </c>
      <c r="F920" s="226" t="s">
        <v>1300</v>
      </c>
      <c r="G920" s="226" t="s">
        <v>84</v>
      </c>
      <c r="H920" s="230">
        <v>1</v>
      </c>
      <c r="I920" s="231">
        <v>0</v>
      </c>
      <c r="J920" s="229">
        <v>46053</v>
      </c>
      <c r="K920" s="226" t="s">
        <v>85</v>
      </c>
      <c r="L920" s="226" t="s">
        <v>85</v>
      </c>
      <c r="M920" s="232">
        <v>0</v>
      </c>
      <c r="N920" s="230"/>
      <c r="O920" s="230"/>
      <c r="P920" s="233">
        <v>-13.95</v>
      </c>
    </row>
    <row r="921" spans="1:16" ht="19.5" customHeight="1">
      <c r="A921" s="226" t="s">
        <v>1301</v>
      </c>
      <c r="B921" s="229">
        <v>46053</v>
      </c>
      <c r="C921" s="226" t="s">
        <v>352</v>
      </c>
      <c r="D921" s="226" t="s">
        <v>890</v>
      </c>
      <c r="E921" s="226" t="s">
        <v>85</v>
      </c>
      <c r="F921" s="226" t="s">
        <v>85</v>
      </c>
      <c r="G921" s="226" t="s">
        <v>85</v>
      </c>
      <c r="H921" s="230">
        <v>0</v>
      </c>
      <c r="I921" s="231">
        <v>0</v>
      </c>
      <c r="J921" s="229">
        <v>46044</v>
      </c>
      <c r="K921" s="226" t="s">
        <v>85</v>
      </c>
      <c r="L921" s="226" t="s">
        <v>85</v>
      </c>
      <c r="M921" s="232">
        <v>0</v>
      </c>
      <c r="N921" s="230"/>
      <c r="O921" s="230"/>
      <c r="P921" s="233">
        <v>-2404.6999999999998</v>
      </c>
    </row>
    <row r="922" spans="1:16" ht="19.5" customHeight="1">
      <c r="A922" s="226" t="s">
        <v>1301</v>
      </c>
      <c r="B922" s="229">
        <v>46053</v>
      </c>
      <c r="C922" s="226" t="s">
        <v>352</v>
      </c>
      <c r="D922" s="226" t="s">
        <v>890</v>
      </c>
      <c r="E922" s="226" t="s">
        <v>85</v>
      </c>
      <c r="F922" s="226" t="s">
        <v>85</v>
      </c>
      <c r="G922" s="226" t="s">
        <v>85</v>
      </c>
      <c r="H922" s="230">
        <v>0</v>
      </c>
      <c r="I922" s="231">
        <v>0</v>
      </c>
      <c r="J922" s="229">
        <v>46044</v>
      </c>
      <c r="K922" s="226" t="s">
        <v>85</v>
      </c>
      <c r="L922" s="226" t="s">
        <v>85</v>
      </c>
      <c r="M922" s="232">
        <v>0</v>
      </c>
      <c r="N922" s="230"/>
      <c r="O922" s="230"/>
      <c r="P922" s="233">
        <v>-2404.6999999999998</v>
      </c>
    </row>
    <row r="923" spans="1:16" ht="19.5" customHeight="1">
      <c r="A923" s="226" t="s">
        <v>1302</v>
      </c>
      <c r="B923" s="229">
        <v>46053</v>
      </c>
      <c r="C923" s="226" t="s">
        <v>92</v>
      </c>
      <c r="D923" s="226" t="s">
        <v>24</v>
      </c>
      <c r="E923" s="226" t="s">
        <v>42</v>
      </c>
      <c r="F923" s="226" t="s">
        <v>89</v>
      </c>
      <c r="G923" s="226" t="s">
        <v>84</v>
      </c>
      <c r="H923" s="230">
        <v>1</v>
      </c>
      <c r="I923" s="231">
        <v>1750</v>
      </c>
      <c r="J923" s="229">
        <v>46041</v>
      </c>
      <c r="K923" s="226" t="s">
        <v>93</v>
      </c>
      <c r="L923" s="226" t="s">
        <v>94</v>
      </c>
      <c r="M923" s="232">
        <v>0.43</v>
      </c>
      <c r="N923" s="230"/>
      <c r="O923" s="230">
        <v>44</v>
      </c>
      <c r="P923" s="233">
        <v>-131.37</v>
      </c>
    </row>
    <row r="924" spans="1:16" ht="19.5" customHeight="1">
      <c r="A924" s="226" t="s">
        <v>1302</v>
      </c>
      <c r="B924" s="229">
        <v>46053</v>
      </c>
      <c r="C924" s="226" t="s">
        <v>100</v>
      </c>
      <c r="D924" s="226" t="s">
        <v>101</v>
      </c>
      <c r="E924" s="226" t="s">
        <v>42</v>
      </c>
      <c r="F924" s="226" t="s">
        <v>89</v>
      </c>
      <c r="G924" s="226" t="s">
        <v>84</v>
      </c>
      <c r="H924" s="230">
        <v>1</v>
      </c>
      <c r="I924" s="231">
        <v>1750</v>
      </c>
      <c r="J924" s="229">
        <v>46041</v>
      </c>
      <c r="K924" s="226" t="s">
        <v>93</v>
      </c>
      <c r="L924" s="226" t="s">
        <v>94</v>
      </c>
      <c r="M924" s="232">
        <v>0</v>
      </c>
      <c r="N924" s="230"/>
      <c r="O924" s="230"/>
      <c r="P924" s="233">
        <v>664.13</v>
      </c>
    </row>
    <row r="925" spans="1:16" ht="19.5" customHeight="1">
      <c r="A925" s="226" t="s">
        <v>1302</v>
      </c>
      <c r="B925" s="229">
        <v>46053</v>
      </c>
      <c r="C925" s="226" t="s">
        <v>100</v>
      </c>
      <c r="D925" s="226" t="s">
        <v>102</v>
      </c>
      <c r="E925" s="226" t="s">
        <v>42</v>
      </c>
      <c r="F925" s="226" t="s">
        <v>89</v>
      </c>
      <c r="G925" s="226" t="s">
        <v>84</v>
      </c>
      <c r="H925" s="230">
        <v>1</v>
      </c>
      <c r="I925" s="231">
        <v>1750</v>
      </c>
      <c r="J925" s="229">
        <v>46041</v>
      </c>
      <c r="K925" s="226" t="s">
        <v>93</v>
      </c>
      <c r="L925" s="226" t="s">
        <v>94</v>
      </c>
      <c r="M925" s="232">
        <v>0</v>
      </c>
      <c r="N925" s="230"/>
      <c r="O925" s="230"/>
      <c r="P925" s="233">
        <v>6.64</v>
      </c>
    </row>
    <row r="926" spans="1:16" ht="19.5" customHeight="1">
      <c r="A926" s="226" t="s">
        <v>1302</v>
      </c>
      <c r="B926" s="229">
        <v>46053</v>
      </c>
      <c r="C926" s="226" t="s">
        <v>100</v>
      </c>
      <c r="D926" s="226" t="s">
        <v>103</v>
      </c>
      <c r="E926" s="226" t="s">
        <v>42</v>
      </c>
      <c r="F926" s="226" t="s">
        <v>89</v>
      </c>
      <c r="G926" s="226" t="s">
        <v>84</v>
      </c>
      <c r="H926" s="230">
        <v>1</v>
      </c>
      <c r="I926" s="231">
        <v>1750</v>
      </c>
      <c r="J926" s="229">
        <v>46041</v>
      </c>
      <c r="K926" s="226" t="s">
        <v>93</v>
      </c>
      <c r="L926" s="226" t="s">
        <v>94</v>
      </c>
      <c r="M926" s="232">
        <v>0</v>
      </c>
      <c r="N926" s="230"/>
      <c r="O926" s="230"/>
      <c r="P926" s="233">
        <v>1079.23</v>
      </c>
    </row>
    <row r="927" spans="1:16" ht="19.5" customHeight="1">
      <c r="A927" s="226" t="s">
        <v>1302</v>
      </c>
      <c r="B927" s="229">
        <v>46053</v>
      </c>
      <c r="C927" s="226" t="s">
        <v>104</v>
      </c>
      <c r="D927" s="226" t="s">
        <v>105</v>
      </c>
      <c r="E927" s="226" t="s">
        <v>42</v>
      </c>
      <c r="F927" s="226" t="s">
        <v>89</v>
      </c>
      <c r="G927" s="226" t="s">
        <v>84</v>
      </c>
      <c r="H927" s="230">
        <v>1</v>
      </c>
      <c r="I927" s="231">
        <v>1750</v>
      </c>
      <c r="J927" s="229">
        <v>46041</v>
      </c>
      <c r="K927" s="226" t="s">
        <v>93</v>
      </c>
      <c r="L927" s="226" t="s">
        <v>94</v>
      </c>
      <c r="M927" s="232">
        <v>0.43</v>
      </c>
      <c r="N927" s="230"/>
      <c r="O927" s="230"/>
      <c r="P927" s="233">
        <v>-752.5</v>
      </c>
    </row>
    <row r="928" spans="1:16" ht="19.5" customHeight="1">
      <c r="A928" s="226" t="s">
        <v>1302</v>
      </c>
      <c r="B928" s="229">
        <v>46053</v>
      </c>
      <c r="C928" s="226" t="s">
        <v>81</v>
      </c>
      <c r="D928" s="226" t="s">
        <v>95</v>
      </c>
      <c r="E928" s="226" t="s">
        <v>42</v>
      </c>
      <c r="F928" s="226" t="s">
        <v>89</v>
      </c>
      <c r="G928" s="226" t="s">
        <v>84</v>
      </c>
      <c r="H928" s="230">
        <v>1</v>
      </c>
      <c r="I928" s="231">
        <v>1750</v>
      </c>
      <c r="J928" s="229">
        <v>46041</v>
      </c>
      <c r="K928" s="226" t="s">
        <v>93</v>
      </c>
      <c r="L928" s="226" t="s">
        <v>94</v>
      </c>
      <c r="M928" s="232">
        <v>0.43</v>
      </c>
      <c r="N928" s="230"/>
      <c r="O928" s="230"/>
      <c r="P928" s="233">
        <v>-8.65</v>
      </c>
    </row>
    <row r="929" spans="1:16" ht="19.5" customHeight="1">
      <c r="A929" s="226" t="s">
        <v>1302</v>
      </c>
      <c r="B929" s="229">
        <v>46053</v>
      </c>
      <c r="C929" s="226" t="s">
        <v>81</v>
      </c>
      <c r="D929" s="226" t="s">
        <v>82</v>
      </c>
      <c r="E929" s="226" t="s">
        <v>42</v>
      </c>
      <c r="F929" s="226" t="s">
        <v>89</v>
      </c>
      <c r="G929" s="226" t="s">
        <v>84</v>
      </c>
      <c r="H929" s="230">
        <v>1</v>
      </c>
      <c r="I929" s="231">
        <v>0</v>
      </c>
      <c r="J929" s="229">
        <v>46041</v>
      </c>
      <c r="K929" s="226" t="s">
        <v>85</v>
      </c>
      <c r="L929" s="226" t="s">
        <v>85</v>
      </c>
      <c r="M929" s="232">
        <v>0</v>
      </c>
      <c r="N929" s="230"/>
      <c r="O929" s="230"/>
      <c r="P929" s="233">
        <v>-12.62</v>
      </c>
    </row>
    <row r="930" spans="1:16" ht="19.5" customHeight="1">
      <c r="A930" s="226" t="s">
        <v>85</v>
      </c>
      <c r="B930" s="229">
        <v>46053</v>
      </c>
      <c r="C930" s="226" t="s">
        <v>109</v>
      </c>
      <c r="D930" s="226" t="s">
        <v>110</v>
      </c>
      <c r="E930" s="226" t="s">
        <v>85</v>
      </c>
      <c r="F930" s="226" t="s">
        <v>85</v>
      </c>
      <c r="G930" s="226" t="s">
        <v>1303</v>
      </c>
      <c r="H930" s="230">
        <v>0</v>
      </c>
      <c r="I930" s="231">
        <v>0</v>
      </c>
      <c r="J930" s="229">
        <v>46053</v>
      </c>
      <c r="K930" s="226" t="s">
        <v>85</v>
      </c>
      <c r="L930" s="226" t="s">
        <v>85</v>
      </c>
      <c r="M930" s="232">
        <v>0</v>
      </c>
      <c r="N930" s="230"/>
      <c r="O930" s="230"/>
      <c r="P930" s="233">
        <v>-150</v>
      </c>
    </row>
    <row r="931" spans="1:16" ht="19.5" customHeight="1">
      <c r="A931" s="226" t="s">
        <v>1304</v>
      </c>
      <c r="B931" s="229">
        <v>46053</v>
      </c>
      <c r="C931" s="226" t="s">
        <v>92</v>
      </c>
      <c r="D931" s="226" t="s">
        <v>24</v>
      </c>
      <c r="E931" s="226" t="s">
        <v>42</v>
      </c>
      <c r="F931" s="226" t="s">
        <v>89</v>
      </c>
      <c r="G931" s="226" t="s">
        <v>84</v>
      </c>
      <c r="H931" s="230">
        <v>1</v>
      </c>
      <c r="I931" s="231">
        <v>0</v>
      </c>
      <c r="J931" s="229">
        <v>46046</v>
      </c>
      <c r="K931" s="226" t="s">
        <v>93</v>
      </c>
      <c r="L931" s="226" t="s">
        <v>94</v>
      </c>
      <c r="M931" s="232">
        <v>0</v>
      </c>
      <c r="N931" s="230"/>
      <c r="O931" s="230">
        <v>40</v>
      </c>
      <c r="P931" s="233">
        <v>-46.77</v>
      </c>
    </row>
    <row r="932" spans="1:16" ht="19.5" customHeight="1">
      <c r="A932" s="226" t="s">
        <v>1304</v>
      </c>
      <c r="B932" s="229">
        <v>46053</v>
      </c>
      <c r="C932" s="226" t="s">
        <v>81</v>
      </c>
      <c r="D932" s="226" t="s">
        <v>95</v>
      </c>
      <c r="E932" s="226" t="s">
        <v>42</v>
      </c>
      <c r="F932" s="226" t="s">
        <v>89</v>
      </c>
      <c r="G932" s="226" t="s">
        <v>84</v>
      </c>
      <c r="H932" s="230">
        <v>1</v>
      </c>
      <c r="I932" s="231">
        <v>0</v>
      </c>
      <c r="J932" s="229">
        <v>46046</v>
      </c>
      <c r="K932" s="226" t="s">
        <v>93</v>
      </c>
      <c r="L932" s="226" t="s">
        <v>94</v>
      </c>
      <c r="M932" s="232">
        <v>0</v>
      </c>
      <c r="N932" s="230"/>
      <c r="O932" s="230"/>
      <c r="P932" s="233">
        <v>-11.54</v>
      </c>
    </row>
    <row r="933" spans="1:16" ht="19.5" customHeight="1">
      <c r="A933" s="226" t="s">
        <v>1304</v>
      </c>
      <c r="B933" s="229">
        <v>46053</v>
      </c>
      <c r="C933" s="226" t="s">
        <v>92</v>
      </c>
      <c r="D933" s="226" t="s">
        <v>96</v>
      </c>
      <c r="E933" s="226" t="s">
        <v>42</v>
      </c>
      <c r="F933" s="226" t="s">
        <v>89</v>
      </c>
      <c r="G933" s="226" t="s">
        <v>84</v>
      </c>
      <c r="H933" s="230">
        <v>1</v>
      </c>
      <c r="I933" s="231">
        <v>0</v>
      </c>
      <c r="J933" s="229">
        <v>46046</v>
      </c>
      <c r="K933" s="226" t="s">
        <v>93</v>
      </c>
      <c r="L933" s="226" t="s">
        <v>94</v>
      </c>
      <c r="M933" s="232">
        <v>0</v>
      </c>
      <c r="N933" s="230"/>
      <c r="O933" s="230"/>
      <c r="P933" s="233">
        <v>0</v>
      </c>
    </row>
    <row r="934" spans="1:16" ht="19.5" customHeight="1">
      <c r="A934" s="226" t="s">
        <v>1304</v>
      </c>
      <c r="B934" s="229">
        <v>46053</v>
      </c>
      <c r="C934" s="226" t="s">
        <v>92</v>
      </c>
      <c r="D934" s="226" t="s">
        <v>97</v>
      </c>
      <c r="E934" s="226" t="s">
        <v>42</v>
      </c>
      <c r="F934" s="226" t="s">
        <v>89</v>
      </c>
      <c r="G934" s="226" t="s">
        <v>84</v>
      </c>
      <c r="H934" s="230">
        <v>1</v>
      </c>
      <c r="I934" s="231">
        <v>0</v>
      </c>
      <c r="J934" s="229">
        <v>46046</v>
      </c>
      <c r="K934" s="226" t="s">
        <v>93</v>
      </c>
      <c r="L934" s="226" t="s">
        <v>94</v>
      </c>
      <c r="M934" s="232">
        <v>0</v>
      </c>
      <c r="N934" s="230"/>
      <c r="O934" s="230"/>
      <c r="P934" s="233">
        <v>-46.77</v>
      </c>
    </row>
    <row r="935" spans="1:16" ht="19.5" customHeight="1">
      <c r="A935" s="226" t="s">
        <v>1304</v>
      </c>
      <c r="B935" s="229">
        <v>46053</v>
      </c>
      <c r="C935" s="226" t="s">
        <v>81</v>
      </c>
      <c r="D935" s="226" t="s">
        <v>98</v>
      </c>
      <c r="E935" s="226" t="s">
        <v>42</v>
      </c>
      <c r="F935" s="226" t="s">
        <v>89</v>
      </c>
      <c r="G935" s="226" t="s">
        <v>84</v>
      </c>
      <c r="H935" s="230">
        <v>1</v>
      </c>
      <c r="I935" s="231">
        <v>0</v>
      </c>
      <c r="J935" s="229">
        <v>46046</v>
      </c>
      <c r="K935" s="226" t="s">
        <v>93</v>
      </c>
      <c r="L935" s="226" t="s">
        <v>94</v>
      </c>
      <c r="M935" s="232">
        <v>0</v>
      </c>
      <c r="N935" s="230"/>
      <c r="O935" s="230"/>
      <c r="P935" s="233">
        <v>-15</v>
      </c>
    </row>
    <row r="936" spans="1:16" ht="19.5" customHeight="1">
      <c r="A936" s="226" t="s">
        <v>1305</v>
      </c>
      <c r="B936" s="229">
        <v>46053</v>
      </c>
      <c r="C936" s="226" t="s">
        <v>81</v>
      </c>
      <c r="D936" s="226" t="s">
        <v>82</v>
      </c>
      <c r="E936" s="226" t="s">
        <v>42</v>
      </c>
      <c r="F936" s="226" t="s">
        <v>89</v>
      </c>
      <c r="G936" s="226" t="s">
        <v>84</v>
      </c>
      <c r="H936" s="230">
        <v>1</v>
      </c>
      <c r="I936" s="231">
        <v>0</v>
      </c>
      <c r="J936" s="229">
        <v>46053</v>
      </c>
      <c r="K936" s="226" t="s">
        <v>85</v>
      </c>
      <c r="L936" s="226" t="s">
        <v>85</v>
      </c>
      <c r="M936" s="232">
        <v>0</v>
      </c>
      <c r="N936" s="230"/>
      <c r="O936" s="230"/>
      <c r="P936" s="233">
        <v>-4.47</v>
      </c>
    </row>
    <row r="937" spans="1:16" ht="19.5" customHeight="1">
      <c r="A937" s="226" t="s">
        <v>1306</v>
      </c>
      <c r="B937" s="229">
        <v>46053</v>
      </c>
      <c r="C937" s="226" t="s">
        <v>92</v>
      </c>
      <c r="D937" s="226" t="s">
        <v>24</v>
      </c>
      <c r="E937" s="226" t="s">
        <v>43</v>
      </c>
      <c r="F937" s="226" t="s">
        <v>125</v>
      </c>
      <c r="G937" s="226" t="s">
        <v>84</v>
      </c>
      <c r="H937" s="230">
        <v>1</v>
      </c>
      <c r="I937" s="231">
        <v>1750</v>
      </c>
      <c r="J937" s="229">
        <v>46051</v>
      </c>
      <c r="K937" s="226" t="s">
        <v>93</v>
      </c>
      <c r="L937" s="226" t="s">
        <v>94</v>
      </c>
      <c r="M937" s="232">
        <v>0.43</v>
      </c>
      <c r="N937" s="230"/>
      <c r="O937" s="230">
        <v>44</v>
      </c>
      <c r="P937" s="233">
        <v>-131.37</v>
      </c>
    </row>
    <row r="938" spans="1:16" ht="19.5" customHeight="1">
      <c r="A938" s="226" t="s">
        <v>1306</v>
      </c>
      <c r="B938" s="229">
        <v>46053</v>
      </c>
      <c r="C938" s="226" t="s">
        <v>100</v>
      </c>
      <c r="D938" s="226" t="s">
        <v>101</v>
      </c>
      <c r="E938" s="226" t="s">
        <v>43</v>
      </c>
      <c r="F938" s="226" t="s">
        <v>125</v>
      </c>
      <c r="G938" s="226" t="s">
        <v>84</v>
      </c>
      <c r="H938" s="230">
        <v>1</v>
      </c>
      <c r="I938" s="231">
        <v>1750</v>
      </c>
      <c r="J938" s="229">
        <v>46051</v>
      </c>
      <c r="K938" s="226" t="s">
        <v>93</v>
      </c>
      <c r="L938" s="226" t="s">
        <v>94</v>
      </c>
      <c r="M938" s="232">
        <v>0</v>
      </c>
      <c r="N938" s="230"/>
      <c r="O938" s="230"/>
      <c r="P938" s="233">
        <v>618.1</v>
      </c>
    </row>
    <row r="939" spans="1:16" ht="19.5" customHeight="1">
      <c r="A939" s="226" t="s">
        <v>1306</v>
      </c>
      <c r="B939" s="229">
        <v>46053</v>
      </c>
      <c r="C939" s="226" t="s">
        <v>100</v>
      </c>
      <c r="D939" s="226" t="s">
        <v>102</v>
      </c>
      <c r="E939" s="226" t="s">
        <v>43</v>
      </c>
      <c r="F939" s="226" t="s">
        <v>125</v>
      </c>
      <c r="G939" s="226" t="s">
        <v>84</v>
      </c>
      <c r="H939" s="230">
        <v>1</v>
      </c>
      <c r="I939" s="231">
        <v>1750</v>
      </c>
      <c r="J939" s="229">
        <v>46051</v>
      </c>
      <c r="K939" s="226" t="s">
        <v>93</v>
      </c>
      <c r="L939" s="226" t="s">
        <v>94</v>
      </c>
      <c r="M939" s="232">
        <v>0</v>
      </c>
      <c r="N939" s="230"/>
      <c r="O939" s="230"/>
      <c r="P939" s="233">
        <v>6.18</v>
      </c>
    </row>
    <row r="940" spans="1:16" ht="19.5" customHeight="1">
      <c r="A940" s="226" t="s">
        <v>1306</v>
      </c>
      <c r="B940" s="229">
        <v>46053</v>
      </c>
      <c r="C940" s="226" t="s">
        <v>100</v>
      </c>
      <c r="D940" s="226" t="s">
        <v>103</v>
      </c>
      <c r="E940" s="226" t="s">
        <v>43</v>
      </c>
      <c r="F940" s="226" t="s">
        <v>125</v>
      </c>
      <c r="G940" s="226" t="s">
        <v>84</v>
      </c>
      <c r="H940" s="230">
        <v>1</v>
      </c>
      <c r="I940" s="231">
        <v>1750</v>
      </c>
      <c r="J940" s="229">
        <v>46051</v>
      </c>
      <c r="K940" s="226" t="s">
        <v>93</v>
      </c>
      <c r="L940" s="226" t="s">
        <v>94</v>
      </c>
      <c r="M940" s="232">
        <v>0</v>
      </c>
      <c r="N940" s="230"/>
      <c r="O940" s="230"/>
      <c r="P940" s="233">
        <v>1125.72</v>
      </c>
    </row>
    <row r="941" spans="1:16" ht="19.5" customHeight="1">
      <c r="A941" s="226" t="s">
        <v>1306</v>
      </c>
      <c r="B941" s="229">
        <v>46053</v>
      </c>
      <c r="C941" s="226" t="s">
        <v>104</v>
      </c>
      <c r="D941" s="226" t="s">
        <v>105</v>
      </c>
      <c r="E941" s="226" t="s">
        <v>43</v>
      </c>
      <c r="F941" s="226" t="s">
        <v>125</v>
      </c>
      <c r="G941" s="226" t="s">
        <v>84</v>
      </c>
      <c r="H941" s="230">
        <v>1</v>
      </c>
      <c r="I941" s="231">
        <v>1750</v>
      </c>
      <c r="J941" s="229">
        <v>46051</v>
      </c>
      <c r="K941" s="226" t="s">
        <v>93</v>
      </c>
      <c r="L941" s="226" t="s">
        <v>94</v>
      </c>
      <c r="M941" s="232">
        <v>0.43</v>
      </c>
      <c r="N941" s="230"/>
      <c r="O941" s="230"/>
      <c r="P941" s="233">
        <v>-752.5</v>
      </c>
    </row>
    <row r="942" spans="1:16" ht="19.5" customHeight="1">
      <c r="A942" s="226" t="s">
        <v>1306</v>
      </c>
      <c r="B942" s="229">
        <v>46053</v>
      </c>
      <c r="C942" s="226" t="s">
        <v>81</v>
      </c>
      <c r="D942" s="226" t="s">
        <v>95</v>
      </c>
      <c r="E942" s="226" t="s">
        <v>43</v>
      </c>
      <c r="F942" s="226" t="s">
        <v>125</v>
      </c>
      <c r="G942" s="226" t="s">
        <v>84</v>
      </c>
      <c r="H942" s="230">
        <v>1</v>
      </c>
      <c r="I942" s="231">
        <v>1750</v>
      </c>
      <c r="J942" s="229">
        <v>46051</v>
      </c>
      <c r="K942" s="226" t="s">
        <v>93</v>
      </c>
      <c r="L942" s="226" t="s">
        <v>94</v>
      </c>
      <c r="M942" s="232">
        <v>0.43</v>
      </c>
      <c r="N942" s="230"/>
      <c r="O942" s="230"/>
      <c r="P942" s="233">
        <v>-14.78</v>
      </c>
    </row>
    <row r="943" spans="1:16" ht="19.5" customHeight="1">
      <c r="A943" s="226" t="s">
        <v>1307</v>
      </c>
      <c r="B943" s="229">
        <v>46053</v>
      </c>
      <c r="C943" s="226" t="s">
        <v>92</v>
      </c>
      <c r="D943" s="226" t="s">
        <v>24</v>
      </c>
      <c r="E943" s="226" t="s">
        <v>52</v>
      </c>
      <c r="F943" s="226" t="s">
        <v>90</v>
      </c>
      <c r="G943" s="226" t="s">
        <v>84</v>
      </c>
      <c r="H943" s="230">
        <v>1</v>
      </c>
      <c r="I943" s="231">
        <v>1800</v>
      </c>
      <c r="J943" s="229">
        <v>46045</v>
      </c>
      <c r="K943" s="226" t="s">
        <v>93</v>
      </c>
      <c r="L943" s="226" t="s">
        <v>94</v>
      </c>
      <c r="M943" s="232">
        <v>0.43</v>
      </c>
      <c r="N943" s="230"/>
      <c r="O943" s="230">
        <v>40</v>
      </c>
      <c r="P943" s="233">
        <v>-130.46</v>
      </c>
    </row>
    <row r="944" spans="1:16" ht="19.5" customHeight="1">
      <c r="A944" s="226" t="s">
        <v>1307</v>
      </c>
      <c r="B944" s="229">
        <v>46053</v>
      </c>
      <c r="C944" s="226" t="s">
        <v>100</v>
      </c>
      <c r="D944" s="226" t="s">
        <v>101</v>
      </c>
      <c r="E944" s="226" t="s">
        <v>52</v>
      </c>
      <c r="F944" s="226" t="s">
        <v>90</v>
      </c>
      <c r="G944" s="226" t="s">
        <v>84</v>
      </c>
      <c r="H944" s="230">
        <v>1</v>
      </c>
      <c r="I944" s="231">
        <v>1800</v>
      </c>
      <c r="J944" s="229">
        <v>46045</v>
      </c>
      <c r="K944" s="226" t="s">
        <v>93</v>
      </c>
      <c r="L944" s="226" t="s">
        <v>94</v>
      </c>
      <c r="M944" s="232">
        <v>0</v>
      </c>
      <c r="N944" s="230"/>
      <c r="O944" s="230"/>
      <c r="P944" s="233">
        <v>627.02</v>
      </c>
    </row>
    <row r="945" spans="1:16" ht="19.5" customHeight="1">
      <c r="A945" s="226" t="s">
        <v>1307</v>
      </c>
      <c r="B945" s="229">
        <v>46053</v>
      </c>
      <c r="C945" s="226" t="s">
        <v>100</v>
      </c>
      <c r="D945" s="226" t="s">
        <v>102</v>
      </c>
      <c r="E945" s="226" t="s">
        <v>52</v>
      </c>
      <c r="F945" s="226" t="s">
        <v>90</v>
      </c>
      <c r="G945" s="226" t="s">
        <v>84</v>
      </c>
      <c r="H945" s="230">
        <v>1</v>
      </c>
      <c r="I945" s="231">
        <v>1800</v>
      </c>
      <c r="J945" s="229">
        <v>46045</v>
      </c>
      <c r="K945" s="226" t="s">
        <v>93</v>
      </c>
      <c r="L945" s="226" t="s">
        <v>94</v>
      </c>
      <c r="M945" s="232">
        <v>0</v>
      </c>
      <c r="N945" s="230"/>
      <c r="O945" s="230"/>
      <c r="P945" s="233">
        <v>6.27</v>
      </c>
    </row>
    <row r="946" spans="1:16" ht="19.5" customHeight="1">
      <c r="A946" s="226" t="s">
        <v>1307</v>
      </c>
      <c r="B946" s="229">
        <v>46053</v>
      </c>
      <c r="C946" s="226" t="s">
        <v>100</v>
      </c>
      <c r="D946" s="226" t="s">
        <v>103</v>
      </c>
      <c r="E946" s="226" t="s">
        <v>52</v>
      </c>
      <c r="F946" s="226" t="s">
        <v>90</v>
      </c>
      <c r="G946" s="226" t="s">
        <v>84</v>
      </c>
      <c r="H946" s="230">
        <v>1</v>
      </c>
      <c r="I946" s="231">
        <v>1800</v>
      </c>
      <c r="J946" s="229">
        <v>46045</v>
      </c>
      <c r="K946" s="226" t="s">
        <v>93</v>
      </c>
      <c r="L946" s="226" t="s">
        <v>94</v>
      </c>
      <c r="M946" s="232">
        <v>0</v>
      </c>
      <c r="N946" s="230"/>
      <c r="O946" s="230"/>
      <c r="P946" s="233">
        <v>1166.71</v>
      </c>
    </row>
    <row r="947" spans="1:16" ht="19.5" customHeight="1">
      <c r="A947" s="226" t="s">
        <v>1307</v>
      </c>
      <c r="B947" s="229">
        <v>46053</v>
      </c>
      <c r="C947" s="226" t="s">
        <v>104</v>
      </c>
      <c r="D947" s="226" t="s">
        <v>105</v>
      </c>
      <c r="E947" s="226" t="s">
        <v>52</v>
      </c>
      <c r="F947" s="226" t="s">
        <v>90</v>
      </c>
      <c r="G947" s="226" t="s">
        <v>84</v>
      </c>
      <c r="H947" s="230">
        <v>1</v>
      </c>
      <c r="I947" s="231">
        <v>1800</v>
      </c>
      <c r="J947" s="229">
        <v>46045</v>
      </c>
      <c r="K947" s="226" t="s">
        <v>93</v>
      </c>
      <c r="L947" s="226" t="s">
        <v>94</v>
      </c>
      <c r="M947" s="232">
        <v>0.43</v>
      </c>
      <c r="N947" s="230"/>
      <c r="O947" s="230"/>
      <c r="P947" s="233">
        <v>-774</v>
      </c>
    </row>
    <row r="948" spans="1:16" ht="19.5" customHeight="1">
      <c r="A948" s="226" t="s">
        <v>1307</v>
      </c>
      <c r="B948" s="229">
        <v>46053</v>
      </c>
      <c r="C948" s="226" t="s">
        <v>81</v>
      </c>
      <c r="D948" s="226" t="s">
        <v>95</v>
      </c>
      <c r="E948" s="226" t="s">
        <v>52</v>
      </c>
      <c r="F948" s="226" t="s">
        <v>90</v>
      </c>
      <c r="G948" s="226" t="s">
        <v>84</v>
      </c>
      <c r="H948" s="230">
        <v>1</v>
      </c>
      <c r="I948" s="231">
        <v>1800</v>
      </c>
      <c r="J948" s="229">
        <v>46045</v>
      </c>
      <c r="K948" s="226" t="s">
        <v>93</v>
      </c>
      <c r="L948" s="226" t="s">
        <v>94</v>
      </c>
      <c r="M948" s="232">
        <v>0.43</v>
      </c>
      <c r="N948" s="230"/>
      <c r="O948" s="230"/>
      <c r="P948" s="233">
        <v>-8.5399999999999991</v>
      </c>
    </row>
    <row r="949" spans="1:16" ht="19.5" customHeight="1">
      <c r="A949" s="226" t="s">
        <v>1308</v>
      </c>
      <c r="B949" s="229">
        <v>46053</v>
      </c>
      <c r="C949" s="226" t="s">
        <v>92</v>
      </c>
      <c r="D949" s="226" t="s">
        <v>24</v>
      </c>
      <c r="E949" s="226" t="s">
        <v>53</v>
      </c>
      <c r="F949" s="226" t="s">
        <v>120</v>
      </c>
      <c r="G949" s="226" t="s">
        <v>84</v>
      </c>
      <c r="H949" s="230">
        <v>1</v>
      </c>
      <c r="I949" s="231">
        <v>1812</v>
      </c>
      <c r="J949" s="229">
        <v>46049</v>
      </c>
      <c r="K949" s="226" t="s">
        <v>93</v>
      </c>
      <c r="L949" s="226" t="s">
        <v>94</v>
      </c>
      <c r="M949" s="232">
        <v>0.43</v>
      </c>
      <c r="N949" s="230"/>
      <c r="O949" s="230">
        <v>45</v>
      </c>
      <c r="P949" s="233">
        <v>-154.32</v>
      </c>
    </row>
    <row r="950" spans="1:16" ht="19.5" customHeight="1">
      <c r="A950" s="226" t="s">
        <v>1308</v>
      </c>
      <c r="B950" s="229">
        <v>46053</v>
      </c>
      <c r="C950" s="226" t="s">
        <v>100</v>
      </c>
      <c r="D950" s="226" t="s">
        <v>101</v>
      </c>
      <c r="E950" s="226" t="s">
        <v>53</v>
      </c>
      <c r="F950" s="226" t="s">
        <v>120</v>
      </c>
      <c r="G950" s="226" t="s">
        <v>84</v>
      </c>
      <c r="H950" s="230">
        <v>1</v>
      </c>
      <c r="I950" s="231">
        <v>1812</v>
      </c>
      <c r="J950" s="229">
        <v>46049</v>
      </c>
      <c r="K950" s="226" t="s">
        <v>93</v>
      </c>
      <c r="L950" s="226" t="s">
        <v>94</v>
      </c>
      <c r="M950" s="232">
        <v>0</v>
      </c>
      <c r="N950" s="230"/>
      <c r="O950" s="230"/>
      <c r="P950" s="233">
        <v>690.48</v>
      </c>
    </row>
    <row r="951" spans="1:16" ht="19.5" customHeight="1">
      <c r="A951" s="226" t="s">
        <v>1308</v>
      </c>
      <c r="B951" s="229">
        <v>46053</v>
      </c>
      <c r="C951" s="226" t="s">
        <v>100</v>
      </c>
      <c r="D951" s="226" t="s">
        <v>102</v>
      </c>
      <c r="E951" s="226" t="s">
        <v>53</v>
      </c>
      <c r="F951" s="226" t="s">
        <v>120</v>
      </c>
      <c r="G951" s="226" t="s">
        <v>84</v>
      </c>
      <c r="H951" s="230">
        <v>1</v>
      </c>
      <c r="I951" s="231">
        <v>1812</v>
      </c>
      <c r="J951" s="229">
        <v>46049</v>
      </c>
      <c r="K951" s="226" t="s">
        <v>93</v>
      </c>
      <c r="L951" s="226" t="s">
        <v>94</v>
      </c>
      <c r="M951" s="232">
        <v>0</v>
      </c>
      <c r="N951" s="230"/>
      <c r="O951" s="230"/>
      <c r="P951" s="233">
        <v>0</v>
      </c>
    </row>
    <row r="952" spans="1:16" ht="19.5" customHeight="1">
      <c r="A952" s="226" t="s">
        <v>1308</v>
      </c>
      <c r="B952" s="229">
        <v>46053</v>
      </c>
      <c r="C952" s="226" t="s">
        <v>100</v>
      </c>
      <c r="D952" s="226" t="s">
        <v>103</v>
      </c>
      <c r="E952" s="226" t="s">
        <v>53</v>
      </c>
      <c r="F952" s="226" t="s">
        <v>120</v>
      </c>
      <c r="G952" s="226" t="s">
        <v>84</v>
      </c>
      <c r="H952" s="230">
        <v>1</v>
      </c>
      <c r="I952" s="231">
        <v>1812</v>
      </c>
      <c r="J952" s="229">
        <v>46049</v>
      </c>
      <c r="K952" s="226" t="s">
        <v>93</v>
      </c>
      <c r="L952" s="226" t="s">
        <v>94</v>
      </c>
      <c r="M952" s="232">
        <v>0</v>
      </c>
      <c r="N952" s="230"/>
      <c r="O952" s="230"/>
      <c r="P952" s="233">
        <v>1121.52</v>
      </c>
    </row>
    <row r="953" spans="1:16" ht="19.5" customHeight="1">
      <c r="A953" s="226" t="s">
        <v>1308</v>
      </c>
      <c r="B953" s="229">
        <v>46053</v>
      </c>
      <c r="C953" s="226" t="s">
        <v>104</v>
      </c>
      <c r="D953" s="226" t="s">
        <v>105</v>
      </c>
      <c r="E953" s="226" t="s">
        <v>53</v>
      </c>
      <c r="F953" s="226" t="s">
        <v>120</v>
      </c>
      <c r="G953" s="226" t="s">
        <v>84</v>
      </c>
      <c r="H953" s="230">
        <v>1</v>
      </c>
      <c r="I953" s="231">
        <v>1812</v>
      </c>
      <c r="J953" s="229">
        <v>46049</v>
      </c>
      <c r="K953" s="226" t="s">
        <v>93</v>
      </c>
      <c r="L953" s="226" t="s">
        <v>94</v>
      </c>
      <c r="M953" s="232">
        <v>0.43</v>
      </c>
      <c r="N953" s="230"/>
      <c r="O953" s="230"/>
      <c r="P953" s="233">
        <v>-779.16</v>
      </c>
    </row>
    <row r="954" spans="1:16" ht="19.5" customHeight="1">
      <c r="A954" s="226" t="s">
        <v>1308</v>
      </c>
      <c r="B954" s="229">
        <v>46053</v>
      </c>
      <c r="C954" s="226" t="s">
        <v>81</v>
      </c>
      <c r="D954" s="226" t="s">
        <v>95</v>
      </c>
      <c r="E954" s="226" t="s">
        <v>53</v>
      </c>
      <c r="F954" s="226" t="s">
        <v>120</v>
      </c>
      <c r="G954" s="226" t="s">
        <v>84</v>
      </c>
      <c r="H954" s="230">
        <v>1</v>
      </c>
      <c r="I954" s="231">
        <v>1812</v>
      </c>
      <c r="J954" s="229">
        <v>46049</v>
      </c>
      <c r="K954" s="226" t="s">
        <v>93</v>
      </c>
      <c r="L954" s="226" t="s">
        <v>94</v>
      </c>
      <c r="M954" s="232">
        <v>0.43</v>
      </c>
      <c r="N954" s="230"/>
      <c r="O954" s="230"/>
      <c r="P954" s="233">
        <v>-9.26</v>
      </c>
    </row>
    <row r="955" spans="1:16" ht="19.5" customHeight="1">
      <c r="A955" s="226" t="s">
        <v>1306</v>
      </c>
      <c r="B955" s="229">
        <v>46053</v>
      </c>
      <c r="C955" s="226" t="s">
        <v>81</v>
      </c>
      <c r="D955" s="226" t="s">
        <v>82</v>
      </c>
      <c r="E955" s="226" t="s">
        <v>43</v>
      </c>
      <c r="F955" s="226" t="s">
        <v>125</v>
      </c>
      <c r="G955" s="226" t="s">
        <v>84</v>
      </c>
      <c r="H955" s="230">
        <v>1</v>
      </c>
      <c r="I955" s="231">
        <v>0</v>
      </c>
      <c r="J955" s="229">
        <v>46051</v>
      </c>
      <c r="K955" s="226" t="s">
        <v>85</v>
      </c>
      <c r="L955" s="226" t="s">
        <v>85</v>
      </c>
      <c r="M955" s="232">
        <v>0</v>
      </c>
      <c r="N955" s="230"/>
      <c r="O955" s="230"/>
      <c r="P955" s="233">
        <v>-11.74</v>
      </c>
    </row>
    <row r="956" spans="1:16" ht="19.5" customHeight="1">
      <c r="A956" s="226" t="s">
        <v>1309</v>
      </c>
      <c r="B956" s="229">
        <v>46053</v>
      </c>
      <c r="C956" s="226" t="s">
        <v>92</v>
      </c>
      <c r="D956" s="226" t="s">
        <v>24</v>
      </c>
      <c r="E956" s="226" t="s">
        <v>53</v>
      </c>
      <c r="F956" s="226" t="s">
        <v>120</v>
      </c>
      <c r="G956" s="226" t="s">
        <v>84</v>
      </c>
      <c r="H956" s="230">
        <v>1</v>
      </c>
      <c r="I956" s="231">
        <v>0</v>
      </c>
      <c r="J956" s="229">
        <v>46049</v>
      </c>
      <c r="K956" s="226" t="s">
        <v>93</v>
      </c>
      <c r="L956" s="226" t="s">
        <v>94</v>
      </c>
      <c r="M956" s="232">
        <v>0</v>
      </c>
      <c r="N956" s="230"/>
      <c r="O956" s="230">
        <v>45</v>
      </c>
      <c r="P956" s="233">
        <v>-56</v>
      </c>
    </row>
    <row r="957" spans="1:16" ht="19.5" customHeight="1">
      <c r="A957" s="226" t="s">
        <v>1309</v>
      </c>
      <c r="B957" s="229">
        <v>46053</v>
      </c>
      <c r="C957" s="226" t="s">
        <v>81</v>
      </c>
      <c r="D957" s="226" t="s">
        <v>95</v>
      </c>
      <c r="E957" s="226" t="s">
        <v>53</v>
      </c>
      <c r="F957" s="226" t="s">
        <v>120</v>
      </c>
      <c r="G957" s="226" t="s">
        <v>84</v>
      </c>
      <c r="H957" s="230">
        <v>1</v>
      </c>
      <c r="I957" s="231">
        <v>0</v>
      </c>
      <c r="J957" s="229">
        <v>46049</v>
      </c>
      <c r="K957" s="226" t="s">
        <v>93</v>
      </c>
      <c r="L957" s="226" t="s">
        <v>94</v>
      </c>
      <c r="M957" s="232">
        <v>0</v>
      </c>
      <c r="N957" s="230"/>
      <c r="O957" s="230"/>
      <c r="P957" s="233">
        <v>-10.15</v>
      </c>
    </row>
    <row r="958" spans="1:16" ht="19.5" customHeight="1">
      <c r="A958" s="226" t="s">
        <v>1310</v>
      </c>
      <c r="B958" s="229">
        <v>46053</v>
      </c>
      <c r="C958" s="226" t="s">
        <v>81</v>
      </c>
      <c r="D958" s="226" t="s">
        <v>82</v>
      </c>
      <c r="E958" s="226" t="s">
        <v>42</v>
      </c>
      <c r="F958" s="226" t="s">
        <v>89</v>
      </c>
      <c r="G958" s="226" t="s">
        <v>84</v>
      </c>
      <c r="H958" s="230">
        <v>1</v>
      </c>
      <c r="I958" s="231">
        <v>0</v>
      </c>
      <c r="J958" s="229">
        <v>46053</v>
      </c>
      <c r="K958" s="226" t="s">
        <v>85</v>
      </c>
      <c r="L958" s="226" t="s">
        <v>85</v>
      </c>
      <c r="M958" s="232">
        <v>0</v>
      </c>
      <c r="N958" s="230"/>
      <c r="O958" s="230"/>
      <c r="P958" s="233">
        <v>-11.58</v>
      </c>
    </row>
    <row r="959" spans="1:16" ht="19.5" customHeight="1">
      <c r="A959" s="226" t="s">
        <v>1309</v>
      </c>
      <c r="B959" s="229">
        <v>46053</v>
      </c>
      <c r="C959" s="226" t="s">
        <v>92</v>
      </c>
      <c r="D959" s="226" t="s">
        <v>96</v>
      </c>
      <c r="E959" s="226" t="s">
        <v>53</v>
      </c>
      <c r="F959" s="226" t="s">
        <v>120</v>
      </c>
      <c r="G959" s="226" t="s">
        <v>84</v>
      </c>
      <c r="H959" s="230">
        <v>1</v>
      </c>
      <c r="I959" s="231">
        <v>0</v>
      </c>
      <c r="J959" s="229">
        <v>46049</v>
      </c>
      <c r="K959" s="226" t="s">
        <v>93</v>
      </c>
      <c r="L959" s="226" t="s">
        <v>94</v>
      </c>
      <c r="M959" s="232">
        <v>0</v>
      </c>
      <c r="N959" s="230"/>
      <c r="O959" s="230"/>
      <c r="P959" s="233">
        <v>0</v>
      </c>
    </row>
    <row r="960" spans="1:16" ht="19.5" customHeight="1">
      <c r="A960" s="226" t="s">
        <v>1309</v>
      </c>
      <c r="B960" s="229">
        <v>46053</v>
      </c>
      <c r="C960" s="226" t="s">
        <v>92</v>
      </c>
      <c r="D960" s="226" t="s">
        <v>97</v>
      </c>
      <c r="E960" s="226" t="s">
        <v>53</v>
      </c>
      <c r="F960" s="226" t="s">
        <v>120</v>
      </c>
      <c r="G960" s="226" t="s">
        <v>84</v>
      </c>
      <c r="H960" s="230">
        <v>1</v>
      </c>
      <c r="I960" s="231">
        <v>0</v>
      </c>
      <c r="J960" s="229">
        <v>46049</v>
      </c>
      <c r="K960" s="226" t="s">
        <v>93</v>
      </c>
      <c r="L960" s="226" t="s">
        <v>94</v>
      </c>
      <c r="M960" s="232">
        <v>0</v>
      </c>
      <c r="N960" s="230"/>
      <c r="O960" s="230"/>
      <c r="P960" s="233">
        <v>-56</v>
      </c>
    </row>
    <row r="961" spans="1:16" ht="19.5" customHeight="1">
      <c r="A961" s="226" t="s">
        <v>1309</v>
      </c>
      <c r="B961" s="229">
        <v>46053</v>
      </c>
      <c r="C961" s="226" t="s">
        <v>81</v>
      </c>
      <c r="D961" s="226" t="s">
        <v>98</v>
      </c>
      <c r="E961" s="226" t="s">
        <v>53</v>
      </c>
      <c r="F961" s="226" t="s">
        <v>120</v>
      </c>
      <c r="G961" s="226" t="s">
        <v>84</v>
      </c>
      <c r="H961" s="230">
        <v>1</v>
      </c>
      <c r="I961" s="231">
        <v>0</v>
      </c>
      <c r="J961" s="229">
        <v>46049</v>
      </c>
      <c r="K961" s="226" t="s">
        <v>93</v>
      </c>
      <c r="L961" s="226" t="s">
        <v>94</v>
      </c>
      <c r="M961" s="232">
        <v>0</v>
      </c>
      <c r="N961" s="230"/>
      <c r="O961" s="230"/>
      <c r="P961" s="233">
        <v>-15</v>
      </c>
    </row>
    <row r="962" spans="1:16" ht="19.5" customHeight="1">
      <c r="A962" s="226" t="s">
        <v>1287</v>
      </c>
      <c r="B962" s="229">
        <v>46053</v>
      </c>
      <c r="C962" s="226" t="s">
        <v>166</v>
      </c>
      <c r="D962" s="226" t="s">
        <v>167</v>
      </c>
      <c r="E962" s="226" t="s">
        <v>42</v>
      </c>
      <c r="F962" s="226" t="s">
        <v>89</v>
      </c>
      <c r="G962" s="226" t="s">
        <v>84</v>
      </c>
      <c r="H962" s="230">
        <v>1</v>
      </c>
      <c r="I962" s="231">
        <v>-1750</v>
      </c>
      <c r="J962" s="229">
        <v>46051</v>
      </c>
      <c r="K962" s="226" t="s">
        <v>93</v>
      </c>
      <c r="L962" s="226" t="s">
        <v>94</v>
      </c>
      <c r="M962" s="232">
        <v>0</v>
      </c>
      <c r="N962" s="230"/>
      <c r="O962" s="230"/>
      <c r="P962" s="233">
        <v>-609.52</v>
      </c>
    </row>
    <row r="963" spans="1:16" ht="19.5" customHeight="1">
      <c r="A963" s="226" t="s">
        <v>1287</v>
      </c>
      <c r="B963" s="229">
        <v>46053</v>
      </c>
      <c r="C963" s="226" t="s">
        <v>166</v>
      </c>
      <c r="D963" s="226" t="s">
        <v>102</v>
      </c>
      <c r="E963" s="226" t="s">
        <v>42</v>
      </c>
      <c r="F963" s="226" t="s">
        <v>89</v>
      </c>
      <c r="G963" s="226" t="s">
        <v>84</v>
      </c>
      <c r="H963" s="230">
        <v>1</v>
      </c>
      <c r="I963" s="231">
        <v>-1750</v>
      </c>
      <c r="J963" s="229">
        <v>46051</v>
      </c>
      <c r="K963" s="226" t="s">
        <v>93</v>
      </c>
      <c r="L963" s="226" t="s">
        <v>94</v>
      </c>
      <c r="M963" s="232">
        <v>0</v>
      </c>
      <c r="N963" s="230"/>
      <c r="O963" s="230"/>
      <c r="P963" s="233">
        <v>-6.1</v>
      </c>
    </row>
    <row r="964" spans="1:16" ht="19.5" customHeight="1">
      <c r="A964" s="226" t="s">
        <v>1287</v>
      </c>
      <c r="B964" s="229">
        <v>46053</v>
      </c>
      <c r="C964" s="226" t="s">
        <v>166</v>
      </c>
      <c r="D964" s="226" t="s">
        <v>103</v>
      </c>
      <c r="E964" s="226" t="s">
        <v>42</v>
      </c>
      <c r="F964" s="226" t="s">
        <v>89</v>
      </c>
      <c r="G964" s="226" t="s">
        <v>84</v>
      </c>
      <c r="H964" s="230">
        <v>1</v>
      </c>
      <c r="I964" s="231">
        <v>-1750</v>
      </c>
      <c r="J964" s="229">
        <v>46051</v>
      </c>
      <c r="K964" s="226" t="s">
        <v>93</v>
      </c>
      <c r="L964" s="226" t="s">
        <v>94</v>
      </c>
      <c r="M964" s="232">
        <v>0</v>
      </c>
      <c r="N964" s="230"/>
      <c r="O964" s="230"/>
      <c r="P964" s="233">
        <v>-1134.3800000000001</v>
      </c>
    </row>
    <row r="965" spans="1:16" ht="19.5" customHeight="1">
      <c r="A965" s="226" t="s">
        <v>1287</v>
      </c>
      <c r="B965" s="229">
        <v>46053</v>
      </c>
      <c r="C965" s="226" t="s">
        <v>104</v>
      </c>
      <c r="D965" s="226" t="s">
        <v>168</v>
      </c>
      <c r="E965" s="226" t="s">
        <v>42</v>
      </c>
      <c r="F965" s="226" t="s">
        <v>89</v>
      </c>
      <c r="G965" s="226" t="s">
        <v>84</v>
      </c>
      <c r="H965" s="230">
        <v>1</v>
      </c>
      <c r="I965" s="231">
        <v>-1750</v>
      </c>
      <c r="J965" s="229">
        <v>46051</v>
      </c>
      <c r="K965" s="226" t="s">
        <v>93</v>
      </c>
      <c r="L965" s="226" t="s">
        <v>94</v>
      </c>
      <c r="M965" s="232">
        <v>0.43</v>
      </c>
      <c r="N965" s="230"/>
      <c r="O965" s="230"/>
      <c r="P965" s="233">
        <v>752.5</v>
      </c>
    </row>
    <row r="966" spans="1:16" ht="19.5" customHeight="1">
      <c r="A966" s="226" t="s">
        <v>1311</v>
      </c>
      <c r="B966" s="229">
        <v>46053</v>
      </c>
      <c r="C966" s="226" t="s">
        <v>81</v>
      </c>
      <c r="D966" s="226" t="s">
        <v>82</v>
      </c>
      <c r="E966" s="226" t="s">
        <v>40</v>
      </c>
      <c r="F966" s="226" t="s">
        <v>197</v>
      </c>
      <c r="G966" s="226" t="s">
        <v>84</v>
      </c>
      <c r="H966" s="230">
        <v>1</v>
      </c>
      <c r="I966" s="231">
        <v>0</v>
      </c>
      <c r="J966" s="229">
        <v>46053</v>
      </c>
      <c r="K966" s="226" t="s">
        <v>85</v>
      </c>
      <c r="L966" s="226" t="s">
        <v>85</v>
      </c>
      <c r="M966" s="232">
        <v>0</v>
      </c>
      <c r="N966" s="230"/>
      <c r="O966" s="230"/>
      <c r="P966" s="233">
        <v>-7.18</v>
      </c>
    </row>
    <row r="967" spans="1:16" ht="19.5" customHeight="1">
      <c r="A967" s="226" t="s">
        <v>1238</v>
      </c>
      <c r="B967" s="229">
        <v>46053</v>
      </c>
      <c r="C967" s="226" t="s">
        <v>81</v>
      </c>
      <c r="D967" s="226" t="s">
        <v>82</v>
      </c>
      <c r="E967" s="226" t="s">
        <v>42</v>
      </c>
      <c r="F967" s="226" t="s">
        <v>89</v>
      </c>
      <c r="G967" s="226" t="s">
        <v>84</v>
      </c>
      <c r="H967" s="230">
        <v>1</v>
      </c>
      <c r="I967" s="231">
        <v>0</v>
      </c>
      <c r="J967" s="229">
        <v>46051</v>
      </c>
      <c r="K967" s="226" t="s">
        <v>85</v>
      </c>
      <c r="L967" s="226" t="s">
        <v>85</v>
      </c>
      <c r="M967" s="232">
        <v>0</v>
      </c>
      <c r="N967" s="230"/>
      <c r="O967" s="230"/>
      <c r="P967" s="233">
        <v>11.58</v>
      </c>
    </row>
    <row r="968" spans="1:16" ht="19.5" customHeight="1">
      <c r="A968" s="226" t="s">
        <v>1312</v>
      </c>
      <c r="B968" s="229">
        <v>46053</v>
      </c>
      <c r="C968" s="226" t="s">
        <v>81</v>
      </c>
      <c r="D968" s="226" t="s">
        <v>82</v>
      </c>
      <c r="E968" s="226" t="s">
        <v>53</v>
      </c>
      <c r="F968" s="226" t="s">
        <v>120</v>
      </c>
      <c r="G968" s="226" t="s">
        <v>84</v>
      </c>
      <c r="H968" s="230">
        <v>1</v>
      </c>
      <c r="I968" s="231">
        <v>0</v>
      </c>
      <c r="J968" s="229">
        <v>46053</v>
      </c>
      <c r="K968" s="226" t="s">
        <v>85</v>
      </c>
      <c r="L968" s="226" t="s">
        <v>85</v>
      </c>
      <c r="M968" s="232">
        <v>0</v>
      </c>
      <c r="N968" s="230"/>
      <c r="O968" s="230"/>
      <c r="P968" s="233">
        <v>-12</v>
      </c>
    </row>
    <row r="969" spans="1:16" ht="19.5" customHeight="1">
      <c r="A969" s="226" t="s">
        <v>1313</v>
      </c>
      <c r="B969" s="229">
        <v>46053</v>
      </c>
      <c r="C969" s="226" t="s">
        <v>92</v>
      </c>
      <c r="D969" s="226" t="s">
        <v>24</v>
      </c>
      <c r="E969" s="226" t="s">
        <v>43</v>
      </c>
      <c r="F969" s="226" t="s">
        <v>125</v>
      </c>
      <c r="G969" s="226" t="s">
        <v>84</v>
      </c>
      <c r="H969" s="230">
        <v>1</v>
      </c>
      <c r="I969" s="231">
        <v>0</v>
      </c>
      <c r="J969" s="229">
        <v>46049</v>
      </c>
      <c r="K969" s="226" t="s">
        <v>93</v>
      </c>
      <c r="L969" s="226" t="s">
        <v>94</v>
      </c>
      <c r="M969" s="232">
        <v>0</v>
      </c>
      <c r="N969" s="230"/>
      <c r="O969" s="230">
        <v>45</v>
      </c>
      <c r="P969" s="233">
        <v>-46.77</v>
      </c>
    </row>
    <row r="970" spans="1:16" ht="19.5" customHeight="1">
      <c r="A970" s="226" t="s">
        <v>1313</v>
      </c>
      <c r="B970" s="229">
        <v>46053</v>
      </c>
      <c r="C970" s="226" t="s">
        <v>81</v>
      </c>
      <c r="D970" s="226" t="s">
        <v>95</v>
      </c>
      <c r="E970" s="226" t="s">
        <v>43</v>
      </c>
      <c r="F970" s="226" t="s">
        <v>125</v>
      </c>
      <c r="G970" s="226" t="s">
        <v>84</v>
      </c>
      <c r="H970" s="230">
        <v>1</v>
      </c>
      <c r="I970" s="231">
        <v>0</v>
      </c>
      <c r="J970" s="229">
        <v>46049</v>
      </c>
      <c r="K970" s="226" t="s">
        <v>93</v>
      </c>
      <c r="L970" s="226" t="s">
        <v>94</v>
      </c>
      <c r="M970" s="232">
        <v>0</v>
      </c>
      <c r="N970" s="230"/>
      <c r="O970" s="230"/>
      <c r="P970" s="233">
        <v>-25</v>
      </c>
    </row>
    <row r="971" spans="1:16" ht="19.5" customHeight="1">
      <c r="A971" s="226" t="s">
        <v>1314</v>
      </c>
      <c r="B971" s="229">
        <v>46053</v>
      </c>
      <c r="C971" s="226" t="s">
        <v>81</v>
      </c>
      <c r="D971" s="226" t="s">
        <v>82</v>
      </c>
      <c r="E971" s="226" t="s">
        <v>52</v>
      </c>
      <c r="F971" s="226" t="s">
        <v>90</v>
      </c>
      <c r="G971" s="226" t="s">
        <v>84</v>
      </c>
      <c r="H971" s="230">
        <v>1</v>
      </c>
      <c r="I971" s="231">
        <v>0</v>
      </c>
      <c r="J971" s="229">
        <v>46053</v>
      </c>
      <c r="K971" s="226" t="s">
        <v>85</v>
      </c>
      <c r="L971" s="226" t="s">
        <v>85</v>
      </c>
      <c r="M971" s="232">
        <v>0</v>
      </c>
      <c r="N971" s="230"/>
      <c r="O971" s="230"/>
      <c r="P971" s="233">
        <v>-11.92</v>
      </c>
    </row>
    <row r="972" spans="1:16" ht="19.5" customHeight="1">
      <c r="A972" s="226" t="s">
        <v>1313</v>
      </c>
      <c r="B972" s="229">
        <v>46053</v>
      </c>
      <c r="C972" s="226" t="s">
        <v>92</v>
      </c>
      <c r="D972" s="226" t="s">
        <v>96</v>
      </c>
      <c r="E972" s="226" t="s">
        <v>43</v>
      </c>
      <c r="F972" s="226" t="s">
        <v>125</v>
      </c>
      <c r="G972" s="226" t="s">
        <v>84</v>
      </c>
      <c r="H972" s="230">
        <v>1</v>
      </c>
      <c r="I972" s="231">
        <v>0</v>
      </c>
      <c r="J972" s="229">
        <v>46049</v>
      </c>
      <c r="K972" s="226" t="s">
        <v>93</v>
      </c>
      <c r="L972" s="226" t="s">
        <v>94</v>
      </c>
      <c r="M972" s="232">
        <v>0</v>
      </c>
      <c r="N972" s="230"/>
      <c r="O972" s="230"/>
      <c r="P972" s="233">
        <v>0</v>
      </c>
    </row>
    <row r="973" spans="1:16" ht="19.5" customHeight="1">
      <c r="A973" s="226" t="s">
        <v>1313</v>
      </c>
      <c r="B973" s="229">
        <v>46053</v>
      </c>
      <c r="C973" s="226" t="s">
        <v>92</v>
      </c>
      <c r="D973" s="226" t="s">
        <v>97</v>
      </c>
      <c r="E973" s="226" t="s">
        <v>43</v>
      </c>
      <c r="F973" s="226" t="s">
        <v>125</v>
      </c>
      <c r="G973" s="226" t="s">
        <v>84</v>
      </c>
      <c r="H973" s="230">
        <v>1</v>
      </c>
      <c r="I973" s="231">
        <v>0</v>
      </c>
      <c r="J973" s="229">
        <v>46049</v>
      </c>
      <c r="K973" s="226" t="s">
        <v>93</v>
      </c>
      <c r="L973" s="226" t="s">
        <v>94</v>
      </c>
      <c r="M973" s="232">
        <v>0</v>
      </c>
      <c r="N973" s="230"/>
      <c r="O973" s="230"/>
      <c r="P973" s="233">
        <v>-46.77</v>
      </c>
    </row>
    <row r="974" spans="1:16" ht="19.5" customHeight="1">
      <c r="A974" s="226" t="s">
        <v>1313</v>
      </c>
      <c r="B974" s="229">
        <v>46053</v>
      </c>
      <c r="C974" s="226" t="s">
        <v>81</v>
      </c>
      <c r="D974" s="226" t="s">
        <v>98</v>
      </c>
      <c r="E974" s="226" t="s">
        <v>43</v>
      </c>
      <c r="F974" s="226" t="s">
        <v>125</v>
      </c>
      <c r="G974" s="226" t="s">
        <v>84</v>
      </c>
      <c r="H974" s="230">
        <v>1</v>
      </c>
      <c r="I974" s="231">
        <v>0</v>
      </c>
      <c r="J974" s="229">
        <v>46049</v>
      </c>
      <c r="K974" s="226" t="s">
        <v>93</v>
      </c>
      <c r="L974" s="226" t="s">
        <v>94</v>
      </c>
      <c r="M974" s="232">
        <v>0</v>
      </c>
      <c r="N974" s="230"/>
      <c r="O974" s="230"/>
      <c r="P974" s="233">
        <v>-15</v>
      </c>
    </row>
    <row r="975" spans="1:16" ht="19.5" customHeight="1">
      <c r="A975" s="226" t="s">
        <v>1315</v>
      </c>
      <c r="B975" s="229">
        <v>46053</v>
      </c>
      <c r="C975" s="226" t="s">
        <v>81</v>
      </c>
      <c r="D975" s="226" t="s">
        <v>82</v>
      </c>
      <c r="E975" s="226" t="s">
        <v>52</v>
      </c>
      <c r="F975" s="226" t="s">
        <v>90</v>
      </c>
      <c r="G975" s="226" t="s">
        <v>84</v>
      </c>
      <c r="H975" s="230">
        <v>1</v>
      </c>
      <c r="I975" s="231">
        <v>0</v>
      </c>
      <c r="J975" s="229">
        <v>46053</v>
      </c>
      <c r="K975" s="226" t="s">
        <v>85</v>
      </c>
      <c r="L975" s="226" t="s">
        <v>85</v>
      </c>
      <c r="M975" s="232">
        <v>0</v>
      </c>
      <c r="N975" s="230"/>
      <c r="O975" s="230"/>
      <c r="P975" s="233">
        <v>-11.92</v>
      </c>
    </row>
    <row r="976" spans="1:16" ht="19.5" customHeight="1">
      <c r="A976" s="226" t="s">
        <v>1316</v>
      </c>
      <c r="B976" s="229">
        <v>46053</v>
      </c>
      <c r="C976" s="226" t="s">
        <v>92</v>
      </c>
      <c r="D976" s="226" t="s">
        <v>24</v>
      </c>
      <c r="E976" s="226" t="s">
        <v>41</v>
      </c>
      <c r="F976" s="226" t="s">
        <v>83</v>
      </c>
      <c r="G976" s="226" t="s">
        <v>84</v>
      </c>
      <c r="H976" s="230">
        <v>1</v>
      </c>
      <c r="I976" s="231">
        <v>1750</v>
      </c>
      <c r="J976" s="229">
        <v>46050</v>
      </c>
      <c r="K976" s="226" t="s">
        <v>93</v>
      </c>
      <c r="L976" s="226" t="s">
        <v>94</v>
      </c>
      <c r="M976" s="232">
        <v>0.43</v>
      </c>
      <c r="N976" s="230"/>
      <c r="O976" s="230">
        <v>44</v>
      </c>
      <c r="P976" s="233">
        <v>-131.37</v>
      </c>
    </row>
    <row r="977" spans="1:16" ht="19.5" customHeight="1">
      <c r="A977" s="226" t="s">
        <v>1316</v>
      </c>
      <c r="B977" s="229">
        <v>46053</v>
      </c>
      <c r="C977" s="226" t="s">
        <v>100</v>
      </c>
      <c r="D977" s="226" t="s">
        <v>101</v>
      </c>
      <c r="E977" s="226" t="s">
        <v>41</v>
      </c>
      <c r="F977" s="226" t="s">
        <v>83</v>
      </c>
      <c r="G977" s="226" t="s">
        <v>84</v>
      </c>
      <c r="H977" s="230">
        <v>1</v>
      </c>
      <c r="I977" s="231">
        <v>1750</v>
      </c>
      <c r="J977" s="229">
        <v>46050</v>
      </c>
      <c r="K977" s="226" t="s">
        <v>93</v>
      </c>
      <c r="L977" s="226" t="s">
        <v>94</v>
      </c>
      <c r="M977" s="232">
        <v>0</v>
      </c>
      <c r="N977" s="230"/>
      <c r="O977" s="230"/>
      <c r="P977" s="233">
        <v>645.71</v>
      </c>
    </row>
    <row r="978" spans="1:16" ht="19.5" customHeight="1">
      <c r="A978" s="226" t="s">
        <v>1316</v>
      </c>
      <c r="B978" s="229">
        <v>46053</v>
      </c>
      <c r="C978" s="226" t="s">
        <v>100</v>
      </c>
      <c r="D978" s="226" t="s">
        <v>102</v>
      </c>
      <c r="E978" s="226" t="s">
        <v>41</v>
      </c>
      <c r="F978" s="226" t="s">
        <v>83</v>
      </c>
      <c r="G978" s="226" t="s">
        <v>84</v>
      </c>
      <c r="H978" s="230">
        <v>1</v>
      </c>
      <c r="I978" s="231">
        <v>1750</v>
      </c>
      <c r="J978" s="229">
        <v>46050</v>
      </c>
      <c r="K978" s="226" t="s">
        <v>93</v>
      </c>
      <c r="L978" s="226" t="s">
        <v>94</v>
      </c>
      <c r="M978" s="232">
        <v>0</v>
      </c>
      <c r="N978" s="230"/>
      <c r="O978" s="230"/>
      <c r="P978" s="233">
        <v>6.46</v>
      </c>
    </row>
    <row r="979" spans="1:16" ht="19.5" customHeight="1">
      <c r="A979" s="226" t="s">
        <v>1316</v>
      </c>
      <c r="B979" s="229">
        <v>46053</v>
      </c>
      <c r="C979" s="226" t="s">
        <v>100</v>
      </c>
      <c r="D979" s="226" t="s">
        <v>103</v>
      </c>
      <c r="E979" s="226" t="s">
        <v>41</v>
      </c>
      <c r="F979" s="226" t="s">
        <v>83</v>
      </c>
      <c r="G979" s="226" t="s">
        <v>84</v>
      </c>
      <c r="H979" s="230">
        <v>1</v>
      </c>
      <c r="I979" s="231">
        <v>1750</v>
      </c>
      <c r="J979" s="229">
        <v>46050</v>
      </c>
      <c r="K979" s="226" t="s">
        <v>93</v>
      </c>
      <c r="L979" s="226" t="s">
        <v>94</v>
      </c>
      <c r="M979" s="232">
        <v>0</v>
      </c>
      <c r="N979" s="230"/>
      <c r="O979" s="230"/>
      <c r="P979" s="233">
        <v>1097.83</v>
      </c>
    </row>
    <row r="980" spans="1:16" ht="19.5" customHeight="1">
      <c r="A980" s="226" t="s">
        <v>1316</v>
      </c>
      <c r="B980" s="229">
        <v>46053</v>
      </c>
      <c r="C980" s="226" t="s">
        <v>104</v>
      </c>
      <c r="D980" s="226" t="s">
        <v>105</v>
      </c>
      <c r="E980" s="226" t="s">
        <v>41</v>
      </c>
      <c r="F980" s="226" t="s">
        <v>83</v>
      </c>
      <c r="G980" s="226" t="s">
        <v>84</v>
      </c>
      <c r="H980" s="230">
        <v>1</v>
      </c>
      <c r="I980" s="231">
        <v>1750</v>
      </c>
      <c r="J980" s="229">
        <v>46050</v>
      </c>
      <c r="K980" s="226" t="s">
        <v>93</v>
      </c>
      <c r="L980" s="226" t="s">
        <v>94</v>
      </c>
      <c r="M980" s="232">
        <v>0.43</v>
      </c>
      <c r="N980" s="230"/>
      <c r="O980" s="230"/>
      <c r="P980" s="233">
        <v>-752.5</v>
      </c>
    </row>
    <row r="981" spans="1:16" ht="19.5" customHeight="1">
      <c r="A981" s="226" t="s">
        <v>1316</v>
      </c>
      <c r="B981" s="229">
        <v>46053</v>
      </c>
      <c r="C981" s="226" t="s">
        <v>81</v>
      </c>
      <c r="D981" s="226" t="s">
        <v>95</v>
      </c>
      <c r="E981" s="226" t="s">
        <v>41</v>
      </c>
      <c r="F981" s="226" t="s">
        <v>83</v>
      </c>
      <c r="G981" s="226" t="s">
        <v>84</v>
      </c>
      <c r="H981" s="230">
        <v>1</v>
      </c>
      <c r="I981" s="231">
        <v>1750</v>
      </c>
      <c r="J981" s="229">
        <v>46050</v>
      </c>
      <c r="K981" s="226" t="s">
        <v>93</v>
      </c>
      <c r="L981" s="226" t="s">
        <v>94</v>
      </c>
      <c r="M981" s="232">
        <v>0.43</v>
      </c>
      <c r="N981" s="230"/>
      <c r="O981" s="230"/>
      <c r="P981" s="233">
        <v>-9.7200000000000006</v>
      </c>
    </row>
    <row r="982" spans="1:16" ht="19.5" customHeight="1">
      <c r="A982" s="226" t="s">
        <v>1317</v>
      </c>
      <c r="B982" s="229">
        <v>46053</v>
      </c>
      <c r="C982" s="226" t="s">
        <v>92</v>
      </c>
      <c r="D982" s="226" t="s">
        <v>24</v>
      </c>
      <c r="E982" s="226" t="s">
        <v>53</v>
      </c>
      <c r="F982" s="226" t="s">
        <v>120</v>
      </c>
      <c r="G982" s="226" t="s">
        <v>84</v>
      </c>
      <c r="H982" s="230">
        <v>1</v>
      </c>
      <c r="I982" s="231">
        <v>0</v>
      </c>
      <c r="J982" s="229">
        <v>46048</v>
      </c>
      <c r="K982" s="226" t="s">
        <v>93</v>
      </c>
      <c r="L982" s="226" t="s">
        <v>94</v>
      </c>
      <c r="M982" s="232">
        <v>0</v>
      </c>
      <c r="N982" s="230"/>
      <c r="O982" s="230">
        <v>44</v>
      </c>
      <c r="P982" s="233">
        <v>-56.94</v>
      </c>
    </row>
    <row r="983" spans="1:16" ht="19.5" customHeight="1">
      <c r="A983" s="226" t="s">
        <v>1317</v>
      </c>
      <c r="B983" s="229">
        <v>46053</v>
      </c>
      <c r="C983" s="226" t="s">
        <v>81</v>
      </c>
      <c r="D983" s="226" t="s">
        <v>95</v>
      </c>
      <c r="E983" s="226" t="s">
        <v>53</v>
      </c>
      <c r="F983" s="226" t="s">
        <v>120</v>
      </c>
      <c r="G983" s="226" t="s">
        <v>84</v>
      </c>
      <c r="H983" s="230">
        <v>1</v>
      </c>
      <c r="I983" s="231">
        <v>0</v>
      </c>
      <c r="J983" s="229">
        <v>46048</v>
      </c>
      <c r="K983" s="226" t="s">
        <v>93</v>
      </c>
      <c r="L983" s="226" t="s">
        <v>94</v>
      </c>
      <c r="M983" s="232">
        <v>0</v>
      </c>
      <c r="N983" s="230"/>
      <c r="O983" s="230"/>
      <c r="P983" s="233">
        <v>-9.26</v>
      </c>
    </row>
    <row r="984" spans="1:16" ht="19.5" customHeight="1">
      <c r="A984" s="226" t="s">
        <v>1317</v>
      </c>
      <c r="B984" s="229">
        <v>46053</v>
      </c>
      <c r="C984" s="226" t="s">
        <v>92</v>
      </c>
      <c r="D984" s="226" t="s">
        <v>96</v>
      </c>
      <c r="E984" s="226" t="s">
        <v>53</v>
      </c>
      <c r="F984" s="226" t="s">
        <v>120</v>
      </c>
      <c r="G984" s="226" t="s">
        <v>84</v>
      </c>
      <c r="H984" s="230">
        <v>1</v>
      </c>
      <c r="I984" s="231">
        <v>0</v>
      </c>
      <c r="J984" s="229">
        <v>46048</v>
      </c>
      <c r="K984" s="226" t="s">
        <v>93</v>
      </c>
      <c r="L984" s="226" t="s">
        <v>94</v>
      </c>
      <c r="M984" s="232">
        <v>0</v>
      </c>
      <c r="N984" s="230"/>
      <c r="O984" s="230"/>
      <c r="P984" s="233">
        <v>0</v>
      </c>
    </row>
    <row r="985" spans="1:16" ht="19.5" customHeight="1">
      <c r="A985" s="226" t="s">
        <v>1317</v>
      </c>
      <c r="B985" s="229">
        <v>46053</v>
      </c>
      <c r="C985" s="226" t="s">
        <v>92</v>
      </c>
      <c r="D985" s="226" t="s">
        <v>97</v>
      </c>
      <c r="E985" s="226" t="s">
        <v>53</v>
      </c>
      <c r="F985" s="226" t="s">
        <v>120</v>
      </c>
      <c r="G985" s="226" t="s">
        <v>84</v>
      </c>
      <c r="H985" s="230">
        <v>1</v>
      </c>
      <c r="I985" s="231">
        <v>0</v>
      </c>
      <c r="J985" s="229">
        <v>46048</v>
      </c>
      <c r="K985" s="226" t="s">
        <v>93</v>
      </c>
      <c r="L985" s="226" t="s">
        <v>94</v>
      </c>
      <c r="M985" s="232">
        <v>0</v>
      </c>
      <c r="N985" s="230"/>
      <c r="O985" s="230"/>
      <c r="P985" s="233">
        <v>-56.94</v>
      </c>
    </row>
    <row r="986" spans="1:16" ht="19.5" customHeight="1">
      <c r="A986" s="226" t="s">
        <v>1317</v>
      </c>
      <c r="B986" s="229">
        <v>46053</v>
      </c>
      <c r="C986" s="226" t="s">
        <v>81</v>
      </c>
      <c r="D986" s="226" t="s">
        <v>98</v>
      </c>
      <c r="E986" s="226" t="s">
        <v>53</v>
      </c>
      <c r="F986" s="226" t="s">
        <v>120</v>
      </c>
      <c r="G986" s="226" t="s">
        <v>84</v>
      </c>
      <c r="H986" s="230">
        <v>1</v>
      </c>
      <c r="I986" s="231">
        <v>0</v>
      </c>
      <c r="J986" s="229">
        <v>46048</v>
      </c>
      <c r="K986" s="226" t="s">
        <v>93</v>
      </c>
      <c r="L986" s="226" t="s">
        <v>94</v>
      </c>
      <c r="M986" s="232">
        <v>0</v>
      </c>
      <c r="N986" s="230"/>
      <c r="O986" s="230"/>
      <c r="P986" s="233">
        <v>-15</v>
      </c>
    </row>
    <row r="987" spans="1:16" ht="19.5" customHeight="1">
      <c r="A987" s="226" t="s">
        <v>1318</v>
      </c>
      <c r="B987" s="229">
        <v>46053</v>
      </c>
      <c r="C987" s="226" t="s">
        <v>81</v>
      </c>
      <c r="D987" s="226" t="s">
        <v>82</v>
      </c>
      <c r="E987" s="226" t="s">
        <v>52</v>
      </c>
      <c r="F987" s="226" t="s">
        <v>90</v>
      </c>
      <c r="G987" s="226" t="s">
        <v>84</v>
      </c>
      <c r="H987" s="230">
        <v>1</v>
      </c>
      <c r="I987" s="231">
        <v>0</v>
      </c>
      <c r="J987" s="229">
        <v>46053</v>
      </c>
      <c r="K987" s="226" t="s">
        <v>85</v>
      </c>
      <c r="L987" s="226" t="s">
        <v>85</v>
      </c>
      <c r="M987" s="232">
        <v>0</v>
      </c>
      <c r="N987" s="230"/>
      <c r="O987" s="230"/>
      <c r="P987" s="233">
        <v>-11.92</v>
      </c>
    </row>
    <row r="988" spans="1:16" ht="19.5" customHeight="1">
      <c r="A988" s="226" t="s">
        <v>1319</v>
      </c>
      <c r="B988" s="229">
        <v>46053</v>
      </c>
      <c r="C988" s="226" t="s">
        <v>92</v>
      </c>
      <c r="D988" s="226" t="s">
        <v>24</v>
      </c>
      <c r="E988" s="226" t="s">
        <v>52</v>
      </c>
      <c r="F988" s="226" t="s">
        <v>90</v>
      </c>
      <c r="G988" s="226" t="s">
        <v>84</v>
      </c>
      <c r="H988" s="230">
        <v>1</v>
      </c>
      <c r="I988" s="231">
        <v>1800</v>
      </c>
      <c r="J988" s="229">
        <v>46051</v>
      </c>
      <c r="K988" s="226" t="s">
        <v>93</v>
      </c>
      <c r="L988" s="226" t="s">
        <v>94</v>
      </c>
      <c r="M988" s="232">
        <v>0.43</v>
      </c>
      <c r="N988" s="230"/>
      <c r="O988" s="230">
        <v>44</v>
      </c>
      <c r="P988" s="233">
        <v>-147.97999999999999</v>
      </c>
    </row>
    <row r="989" spans="1:16" ht="19.5" customHeight="1">
      <c r="A989" s="226" t="s">
        <v>1319</v>
      </c>
      <c r="B989" s="229">
        <v>46053</v>
      </c>
      <c r="C989" s="226" t="s">
        <v>100</v>
      </c>
      <c r="D989" s="226" t="s">
        <v>101</v>
      </c>
      <c r="E989" s="226" t="s">
        <v>52</v>
      </c>
      <c r="F989" s="226" t="s">
        <v>90</v>
      </c>
      <c r="G989" s="226" t="s">
        <v>84</v>
      </c>
      <c r="H989" s="230">
        <v>1</v>
      </c>
      <c r="I989" s="231">
        <v>1800</v>
      </c>
      <c r="J989" s="229">
        <v>46051</v>
      </c>
      <c r="K989" s="226" t="s">
        <v>93</v>
      </c>
      <c r="L989" s="226" t="s">
        <v>94</v>
      </c>
      <c r="M989" s="232">
        <v>0</v>
      </c>
      <c r="N989" s="230"/>
      <c r="O989" s="230"/>
      <c r="P989" s="233">
        <v>627.02</v>
      </c>
    </row>
    <row r="990" spans="1:16" ht="19.5" customHeight="1">
      <c r="A990" s="226" t="s">
        <v>1319</v>
      </c>
      <c r="B990" s="229">
        <v>46053</v>
      </c>
      <c r="C990" s="226" t="s">
        <v>100</v>
      </c>
      <c r="D990" s="226" t="s">
        <v>102</v>
      </c>
      <c r="E990" s="226" t="s">
        <v>52</v>
      </c>
      <c r="F990" s="226" t="s">
        <v>90</v>
      </c>
      <c r="G990" s="226" t="s">
        <v>84</v>
      </c>
      <c r="H990" s="230">
        <v>1</v>
      </c>
      <c r="I990" s="231">
        <v>1800</v>
      </c>
      <c r="J990" s="229">
        <v>46051</v>
      </c>
      <c r="K990" s="226" t="s">
        <v>93</v>
      </c>
      <c r="L990" s="226" t="s">
        <v>94</v>
      </c>
      <c r="M990" s="232">
        <v>0</v>
      </c>
      <c r="N990" s="230"/>
      <c r="O990" s="230"/>
      <c r="P990" s="233">
        <v>6.27</v>
      </c>
    </row>
    <row r="991" spans="1:16" ht="19.5" customHeight="1">
      <c r="A991" s="226" t="s">
        <v>1319</v>
      </c>
      <c r="B991" s="229">
        <v>46053</v>
      </c>
      <c r="C991" s="226" t="s">
        <v>100</v>
      </c>
      <c r="D991" s="226" t="s">
        <v>103</v>
      </c>
      <c r="E991" s="226" t="s">
        <v>52</v>
      </c>
      <c r="F991" s="226" t="s">
        <v>90</v>
      </c>
      <c r="G991" s="226" t="s">
        <v>84</v>
      </c>
      <c r="H991" s="230">
        <v>1</v>
      </c>
      <c r="I991" s="231">
        <v>1800</v>
      </c>
      <c r="J991" s="229">
        <v>46051</v>
      </c>
      <c r="K991" s="226" t="s">
        <v>93</v>
      </c>
      <c r="L991" s="226" t="s">
        <v>94</v>
      </c>
      <c r="M991" s="232">
        <v>0</v>
      </c>
      <c r="N991" s="230"/>
      <c r="O991" s="230"/>
      <c r="P991" s="233">
        <v>1166.71</v>
      </c>
    </row>
    <row r="992" spans="1:16" ht="19.5" customHeight="1">
      <c r="A992" s="226" t="s">
        <v>1319</v>
      </c>
      <c r="B992" s="229">
        <v>46053</v>
      </c>
      <c r="C992" s="226" t="s">
        <v>104</v>
      </c>
      <c r="D992" s="226" t="s">
        <v>105</v>
      </c>
      <c r="E992" s="226" t="s">
        <v>52</v>
      </c>
      <c r="F992" s="226" t="s">
        <v>90</v>
      </c>
      <c r="G992" s="226" t="s">
        <v>84</v>
      </c>
      <c r="H992" s="230">
        <v>1</v>
      </c>
      <c r="I992" s="231">
        <v>1800</v>
      </c>
      <c r="J992" s="229">
        <v>46051</v>
      </c>
      <c r="K992" s="226" t="s">
        <v>93</v>
      </c>
      <c r="L992" s="226" t="s">
        <v>94</v>
      </c>
      <c r="M992" s="232">
        <v>0.43</v>
      </c>
      <c r="N992" s="230"/>
      <c r="O992" s="230"/>
      <c r="P992" s="233">
        <v>-774</v>
      </c>
    </row>
    <row r="993" spans="1:16" ht="19.5" customHeight="1">
      <c r="A993" s="226" t="s">
        <v>1319</v>
      </c>
      <c r="B993" s="229">
        <v>46053</v>
      </c>
      <c r="C993" s="226" t="s">
        <v>81</v>
      </c>
      <c r="D993" s="226" t="s">
        <v>95</v>
      </c>
      <c r="E993" s="226" t="s">
        <v>52</v>
      </c>
      <c r="F993" s="226" t="s">
        <v>90</v>
      </c>
      <c r="G993" s="226" t="s">
        <v>84</v>
      </c>
      <c r="H993" s="230">
        <v>1</v>
      </c>
      <c r="I993" s="231">
        <v>1800</v>
      </c>
      <c r="J993" s="229">
        <v>46051</v>
      </c>
      <c r="K993" s="226" t="s">
        <v>93</v>
      </c>
      <c r="L993" s="226" t="s">
        <v>94</v>
      </c>
      <c r="M993" s="232">
        <v>0.43</v>
      </c>
      <c r="N993" s="230"/>
      <c r="O993" s="230"/>
      <c r="P993" s="233">
        <v>-17.25</v>
      </c>
    </row>
    <row r="994" spans="1:16" ht="19.5" customHeight="1">
      <c r="A994" s="226" t="s">
        <v>1319</v>
      </c>
      <c r="B994" s="229">
        <v>46053</v>
      </c>
      <c r="C994" s="226" t="s">
        <v>81</v>
      </c>
      <c r="D994" s="226" t="s">
        <v>82</v>
      </c>
      <c r="E994" s="226" t="s">
        <v>52</v>
      </c>
      <c r="F994" s="226" t="s">
        <v>90</v>
      </c>
      <c r="G994" s="226" t="s">
        <v>84</v>
      </c>
      <c r="H994" s="230">
        <v>1</v>
      </c>
      <c r="I994" s="231">
        <v>0</v>
      </c>
      <c r="J994" s="229">
        <v>46051</v>
      </c>
      <c r="K994" s="226" t="s">
        <v>85</v>
      </c>
      <c r="L994" s="226" t="s">
        <v>85</v>
      </c>
      <c r="M994" s="232">
        <v>0</v>
      </c>
      <c r="N994" s="230"/>
      <c r="O994" s="230"/>
      <c r="P994" s="233">
        <v>-11.91</v>
      </c>
    </row>
    <row r="995" spans="1:16" ht="19.5" customHeight="1">
      <c r="A995" s="226" t="s">
        <v>1320</v>
      </c>
      <c r="B995" s="229">
        <v>46053</v>
      </c>
      <c r="C995" s="226" t="s">
        <v>81</v>
      </c>
      <c r="D995" s="226" t="s">
        <v>82</v>
      </c>
      <c r="E995" s="226" t="s">
        <v>41</v>
      </c>
      <c r="F995" s="226" t="s">
        <v>83</v>
      </c>
      <c r="G995" s="226" t="s">
        <v>84</v>
      </c>
      <c r="H995" s="230">
        <v>1</v>
      </c>
      <c r="I995" s="231">
        <v>0</v>
      </c>
      <c r="J995" s="229">
        <v>46053</v>
      </c>
      <c r="K995" s="226" t="s">
        <v>85</v>
      </c>
      <c r="L995" s="226" t="s">
        <v>85</v>
      </c>
      <c r="M995" s="232">
        <v>0</v>
      </c>
      <c r="N995" s="230"/>
      <c r="O995" s="230"/>
      <c r="P995" s="233">
        <v>-12.94</v>
      </c>
    </row>
    <row r="996" spans="1:16" ht="19.5" customHeight="1">
      <c r="A996" s="226" t="s">
        <v>1321</v>
      </c>
      <c r="B996" s="229">
        <v>46053</v>
      </c>
      <c r="C996" s="226" t="s">
        <v>92</v>
      </c>
      <c r="D996" s="226" t="s">
        <v>24</v>
      </c>
      <c r="E996" s="226" t="s">
        <v>53</v>
      </c>
      <c r="F996" s="226" t="s">
        <v>120</v>
      </c>
      <c r="G996" s="226" t="s">
        <v>84</v>
      </c>
      <c r="H996" s="230">
        <v>1</v>
      </c>
      <c r="I996" s="231">
        <v>1812</v>
      </c>
      <c r="J996" s="229">
        <v>46048</v>
      </c>
      <c r="K996" s="226" t="s">
        <v>93</v>
      </c>
      <c r="L996" s="226" t="s">
        <v>94</v>
      </c>
      <c r="M996" s="232">
        <v>0.43</v>
      </c>
      <c r="N996" s="230"/>
      <c r="O996" s="230">
        <v>44</v>
      </c>
      <c r="P996" s="233">
        <v>-148.36000000000001</v>
      </c>
    </row>
    <row r="997" spans="1:16" ht="19.5" customHeight="1">
      <c r="A997" s="226" t="s">
        <v>1321</v>
      </c>
      <c r="B997" s="229">
        <v>46053</v>
      </c>
      <c r="C997" s="226" t="s">
        <v>100</v>
      </c>
      <c r="D997" s="226" t="s">
        <v>101</v>
      </c>
      <c r="E997" s="226" t="s">
        <v>53</v>
      </c>
      <c r="F997" s="226" t="s">
        <v>120</v>
      </c>
      <c r="G997" s="226" t="s">
        <v>84</v>
      </c>
      <c r="H997" s="230">
        <v>1</v>
      </c>
      <c r="I997" s="231">
        <v>1812</v>
      </c>
      <c r="J997" s="229">
        <v>46048</v>
      </c>
      <c r="K997" s="226" t="s">
        <v>93</v>
      </c>
      <c r="L997" s="226" t="s">
        <v>94</v>
      </c>
      <c r="M997" s="232">
        <v>0</v>
      </c>
      <c r="N997" s="230"/>
      <c r="O997" s="230"/>
      <c r="P997" s="233">
        <v>666.98</v>
      </c>
    </row>
    <row r="998" spans="1:16" ht="19.5" customHeight="1">
      <c r="A998" s="226" t="s">
        <v>1321</v>
      </c>
      <c r="B998" s="229">
        <v>46053</v>
      </c>
      <c r="C998" s="226" t="s">
        <v>100</v>
      </c>
      <c r="D998" s="226" t="s">
        <v>102</v>
      </c>
      <c r="E998" s="226" t="s">
        <v>53</v>
      </c>
      <c r="F998" s="226" t="s">
        <v>120</v>
      </c>
      <c r="G998" s="226" t="s">
        <v>84</v>
      </c>
      <c r="H998" s="230">
        <v>1</v>
      </c>
      <c r="I998" s="231">
        <v>1812</v>
      </c>
      <c r="J998" s="229">
        <v>46048</v>
      </c>
      <c r="K998" s="226" t="s">
        <v>93</v>
      </c>
      <c r="L998" s="226" t="s">
        <v>94</v>
      </c>
      <c r="M998" s="232">
        <v>0</v>
      </c>
      <c r="N998" s="230"/>
      <c r="O998" s="230"/>
      <c r="P998" s="233">
        <v>6.67</v>
      </c>
    </row>
    <row r="999" spans="1:16" ht="19.5" customHeight="1">
      <c r="A999" s="226" t="s">
        <v>1321</v>
      </c>
      <c r="B999" s="229">
        <v>46053</v>
      </c>
      <c r="C999" s="226" t="s">
        <v>100</v>
      </c>
      <c r="D999" s="226" t="s">
        <v>103</v>
      </c>
      <c r="E999" s="226" t="s">
        <v>53</v>
      </c>
      <c r="F999" s="226" t="s">
        <v>120</v>
      </c>
      <c r="G999" s="226" t="s">
        <v>84</v>
      </c>
      <c r="H999" s="230">
        <v>1</v>
      </c>
      <c r="I999" s="231">
        <v>1812</v>
      </c>
      <c r="J999" s="229">
        <v>46048</v>
      </c>
      <c r="K999" s="226" t="s">
        <v>93</v>
      </c>
      <c r="L999" s="226" t="s">
        <v>94</v>
      </c>
      <c r="M999" s="232">
        <v>0</v>
      </c>
      <c r="N999" s="230"/>
      <c r="O999" s="230"/>
      <c r="P999" s="233">
        <v>1138.3499999999999</v>
      </c>
    </row>
    <row r="1000" spans="1:16" ht="19.5" customHeight="1">
      <c r="A1000" s="226" t="s">
        <v>1321</v>
      </c>
      <c r="B1000" s="229">
        <v>46053</v>
      </c>
      <c r="C1000" s="226" t="s">
        <v>104</v>
      </c>
      <c r="D1000" s="226" t="s">
        <v>105</v>
      </c>
      <c r="E1000" s="226" t="s">
        <v>53</v>
      </c>
      <c r="F1000" s="226" t="s">
        <v>120</v>
      </c>
      <c r="G1000" s="226" t="s">
        <v>84</v>
      </c>
      <c r="H1000" s="230">
        <v>1</v>
      </c>
      <c r="I1000" s="231">
        <v>1812</v>
      </c>
      <c r="J1000" s="229">
        <v>46048</v>
      </c>
      <c r="K1000" s="226" t="s">
        <v>93</v>
      </c>
      <c r="L1000" s="226" t="s">
        <v>94</v>
      </c>
      <c r="M1000" s="232">
        <v>0.43</v>
      </c>
      <c r="N1000" s="230"/>
      <c r="O1000" s="230"/>
      <c r="P1000" s="233">
        <v>-779.16</v>
      </c>
    </row>
    <row r="1001" spans="1:16" ht="19.5" customHeight="1">
      <c r="A1001" s="226" t="s">
        <v>1321</v>
      </c>
      <c r="B1001" s="229">
        <v>46053</v>
      </c>
      <c r="C1001" s="226" t="s">
        <v>81</v>
      </c>
      <c r="D1001" s="226" t="s">
        <v>95</v>
      </c>
      <c r="E1001" s="226" t="s">
        <v>53</v>
      </c>
      <c r="F1001" s="226" t="s">
        <v>120</v>
      </c>
      <c r="G1001" s="226" t="s">
        <v>84</v>
      </c>
      <c r="H1001" s="230">
        <v>1</v>
      </c>
      <c r="I1001" s="231">
        <v>1812</v>
      </c>
      <c r="J1001" s="229">
        <v>46048</v>
      </c>
      <c r="K1001" s="226" t="s">
        <v>93</v>
      </c>
      <c r="L1001" s="226" t="s">
        <v>94</v>
      </c>
      <c r="M1001" s="232">
        <v>0.43</v>
      </c>
      <c r="N1001" s="230"/>
      <c r="O1001" s="230"/>
      <c r="P1001" s="233">
        <v>-20.18</v>
      </c>
    </row>
    <row r="1002" spans="1:16" ht="19.5" customHeight="1">
      <c r="A1002" s="226" t="s">
        <v>1322</v>
      </c>
      <c r="B1002" s="229">
        <v>46053</v>
      </c>
      <c r="C1002" s="226" t="s">
        <v>92</v>
      </c>
      <c r="D1002" s="226" t="s">
        <v>24</v>
      </c>
      <c r="E1002" s="226" t="s">
        <v>53</v>
      </c>
      <c r="F1002" s="226" t="s">
        <v>120</v>
      </c>
      <c r="G1002" s="226" t="s">
        <v>84</v>
      </c>
      <c r="H1002" s="230">
        <v>1</v>
      </c>
      <c r="I1002" s="231">
        <v>1812</v>
      </c>
      <c r="J1002" s="229">
        <v>46050</v>
      </c>
      <c r="K1002" s="226" t="s">
        <v>93</v>
      </c>
      <c r="L1002" s="226" t="s">
        <v>94</v>
      </c>
      <c r="M1002" s="232">
        <v>0.43</v>
      </c>
      <c r="N1002" s="230"/>
      <c r="O1002" s="230">
        <v>44</v>
      </c>
      <c r="P1002" s="233">
        <v>-149.88999999999999</v>
      </c>
    </row>
    <row r="1003" spans="1:16" ht="19.5" customHeight="1">
      <c r="A1003" s="226" t="s">
        <v>1322</v>
      </c>
      <c r="B1003" s="229">
        <v>46053</v>
      </c>
      <c r="C1003" s="226" t="s">
        <v>100</v>
      </c>
      <c r="D1003" s="226" t="s">
        <v>101</v>
      </c>
      <c r="E1003" s="226" t="s">
        <v>53</v>
      </c>
      <c r="F1003" s="226" t="s">
        <v>120</v>
      </c>
      <c r="G1003" s="226" t="s">
        <v>84</v>
      </c>
      <c r="H1003" s="230">
        <v>1</v>
      </c>
      <c r="I1003" s="231">
        <v>1812</v>
      </c>
      <c r="J1003" s="229">
        <v>46050</v>
      </c>
      <c r="K1003" s="226" t="s">
        <v>93</v>
      </c>
      <c r="L1003" s="226" t="s">
        <v>94</v>
      </c>
      <c r="M1003" s="232">
        <v>0</v>
      </c>
      <c r="N1003" s="230"/>
      <c r="O1003" s="230"/>
      <c r="P1003" s="233">
        <v>631.42999999999995</v>
      </c>
    </row>
    <row r="1004" spans="1:16" ht="19.5" customHeight="1">
      <c r="A1004" s="226" t="s">
        <v>1322</v>
      </c>
      <c r="B1004" s="229">
        <v>46053</v>
      </c>
      <c r="C1004" s="226" t="s">
        <v>100</v>
      </c>
      <c r="D1004" s="226" t="s">
        <v>102</v>
      </c>
      <c r="E1004" s="226" t="s">
        <v>53</v>
      </c>
      <c r="F1004" s="226" t="s">
        <v>120</v>
      </c>
      <c r="G1004" s="226" t="s">
        <v>84</v>
      </c>
      <c r="H1004" s="230">
        <v>1</v>
      </c>
      <c r="I1004" s="231">
        <v>1812</v>
      </c>
      <c r="J1004" s="229">
        <v>46050</v>
      </c>
      <c r="K1004" s="226" t="s">
        <v>93</v>
      </c>
      <c r="L1004" s="226" t="s">
        <v>94</v>
      </c>
      <c r="M1004" s="232">
        <v>0</v>
      </c>
      <c r="N1004" s="230"/>
      <c r="O1004" s="230"/>
      <c r="P1004" s="233">
        <v>6.31</v>
      </c>
    </row>
    <row r="1005" spans="1:16" ht="19.5" customHeight="1">
      <c r="A1005" s="226" t="s">
        <v>1322</v>
      </c>
      <c r="B1005" s="229">
        <v>46053</v>
      </c>
      <c r="C1005" s="226" t="s">
        <v>100</v>
      </c>
      <c r="D1005" s="226" t="s">
        <v>103</v>
      </c>
      <c r="E1005" s="226" t="s">
        <v>53</v>
      </c>
      <c r="F1005" s="226" t="s">
        <v>120</v>
      </c>
      <c r="G1005" s="226" t="s">
        <v>84</v>
      </c>
      <c r="H1005" s="230">
        <v>1</v>
      </c>
      <c r="I1005" s="231">
        <v>1812</v>
      </c>
      <c r="J1005" s="229">
        <v>46050</v>
      </c>
      <c r="K1005" s="226" t="s">
        <v>93</v>
      </c>
      <c r="L1005" s="226" t="s">
        <v>94</v>
      </c>
      <c r="M1005" s="232">
        <v>0</v>
      </c>
      <c r="N1005" s="230"/>
      <c r="O1005" s="230"/>
      <c r="P1005" s="233">
        <v>1174.26</v>
      </c>
    </row>
    <row r="1006" spans="1:16" ht="19.5" customHeight="1">
      <c r="A1006" s="226" t="s">
        <v>1322</v>
      </c>
      <c r="B1006" s="229">
        <v>46053</v>
      </c>
      <c r="C1006" s="226" t="s">
        <v>104</v>
      </c>
      <c r="D1006" s="226" t="s">
        <v>105</v>
      </c>
      <c r="E1006" s="226" t="s">
        <v>53</v>
      </c>
      <c r="F1006" s="226" t="s">
        <v>120</v>
      </c>
      <c r="G1006" s="226" t="s">
        <v>84</v>
      </c>
      <c r="H1006" s="230">
        <v>1</v>
      </c>
      <c r="I1006" s="231">
        <v>1812</v>
      </c>
      <c r="J1006" s="229">
        <v>46050</v>
      </c>
      <c r="K1006" s="226" t="s">
        <v>93</v>
      </c>
      <c r="L1006" s="226" t="s">
        <v>94</v>
      </c>
      <c r="M1006" s="232">
        <v>0.43</v>
      </c>
      <c r="N1006" s="230"/>
      <c r="O1006" s="230"/>
      <c r="P1006" s="233">
        <v>-779.16</v>
      </c>
    </row>
    <row r="1007" spans="1:16" ht="19.5" customHeight="1">
      <c r="A1007" s="226" t="s">
        <v>1322</v>
      </c>
      <c r="B1007" s="229">
        <v>46053</v>
      </c>
      <c r="C1007" s="226" t="s">
        <v>81</v>
      </c>
      <c r="D1007" s="226" t="s">
        <v>95</v>
      </c>
      <c r="E1007" s="226" t="s">
        <v>53</v>
      </c>
      <c r="F1007" s="226" t="s">
        <v>120</v>
      </c>
      <c r="G1007" s="226" t="s">
        <v>84</v>
      </c>
      <c r="H1007" s="230">
        <v>1</v>
      </c>
      <c r="I1007" s="231">
        <v>1812</v>
      </c>
      <c r="J1007" s="229">
        <v>46050</v>
      </c>
      <c r="K1007" s="226" t="s">
        <v>93</v>
      </c>
      <c r="L1007" s="226" t="s">
        <v>94</v>
      </c>
      <c r="M1007" s="232">
        <v>0.43</v>
      </c>
      <c r="N1007" s="230"/>
      <c r="O1007" s="230"/>
      <c r="P1007" s="233">
        <v>-9.86</v>
      </c>
    </row>
    <row r="1008" spans="1:16" ht="19.5" customHeight="1">
      <c r="A1008" s="226" t="s">
        <v>1323</v>
      </c>
      <c r="B1008" s="229">
        <v>46053</v>
      </c>
      <c r="C1008" s="226" t="s">
        <v>92</v>
      </c>
      <c r="D1008" s="226" t="s">
        <v>24</v>
      </c>
      <c r="E1008" s="226" t="s">
        <v>58</v>
      </c>
      <c r="F1008" s="226" t="s">
        <v>1300</v>
      </c>
      <c r="G1008" s="226" t="s">
        <v>84</v>
      </c>
      <c r="H1008" s="230">
        <v>1</v>
      </c>
      <c r="I1008" s="231">
        <v>2000</v>
      </c>
      <c r="J1008" s="229">
        <v>46053</v>
      </c>
      <c r="K1008" s="226" t="s">
        <v>93</v>
      </c>
      <c r="L1008" s="226" t="s">
        <v>94</v>
      </c>
      <c r="M1008" s="232">
        <v>0.43</v>
      </c>
      <c r="N1008" s="230"/>
      <c r="O1008" s="230">
        <v>44</v>
      </c>
      <c r="P1008" s="233">
        <v>-155.81</v>
      </c>
    </row>
    <row r="1009" spans="1:16" ht="19.5" customHeight="1">
      <c r="A1009" s="226" t="s">
        <v>1323</v>
      </c>
      <c r="B1009" s="229">
        <v>46053</v>
      </c>
      <c r="C1009" s="226" t="s">
        <v>100</v>
      </c>
      <c r="D1009" s="226" t="s">
        <v>101</v>
      </c>
      <c r="E1009" s="226" t="s">
        <v>58</v>
      </c>
      <c r="F1009" s="226" t="s">
        <v>1300</v>
      </c>
      <c r="G1009" s="226" t="s">
        <v>84</v>
      </c>
      <c r="H1009" s="230">
        <v>1</v>
      </c>
      <c r="I1009" s="231">
        <v>2000</v>
      </c>
      <c r="J1009" s="229">
        <v>46053</v>
      </c>
      <c r="K1009" s="226" t="s">
        <v>93</v>
      </c>
      <c r="L1009" s="226" t="s">
        <v>94</v>
      </c>
      <c r="M1009" s="232">
        <v>0</v>
      </c>
      <c r="N1009" s="230"/>
      <c r="O1009" s="230"/>
      <c r="P1009" s="233">
        <v>734.29</v>
      </c>
    </row>
    <row r="1010" spans="1:16" ht="19.5" customHeight="1">
      <c r="A1010" s="226" t="s">
        <v>1323</v>
      </c>
      <c r="B1010" s="229">
        <v>46053</v>
      </c>
      <c r="C1010" s="226" t="s">
        <v>100</v>
      </c>
      <c r="D1010" s="226" t="s">
        <v>102</v>
      </c>
      <c r="E1010" s="226" t="s">
        <v>58</v>
      </c>
      <c r="F1010" s="226" t="s">
        <v>1300</v>
      </c>
      <c r="G1010" s="226" t="s">
        <v>84</v>
      </c>
      <c r="H1010" s="230">
        <v>1</v>
      </c>
      <c r="I1010" s="231">
        <v>2000</v>
      </c>
      <c r="J1010" s="229">
        <v>46053</v>
      </c>
      <c r="K1010" s="226" t="s">
        <v>93</v>
      </c>
      <c r="L1010" s="226" t="s">
        <v>94</v>
      </c>
      <c r="M1010" s="232">
        <v>0</v>
      </c>
      <c r="N1010" s="230"/>
      <c r="O1010" s="230"/>
      <c r="P1010" s="233">
        <v>7.34</v>
      </c>
    </row>
    <row r="1011" spans="1:16" ht="19.5" customHeight="1">
      <c r="A1011" s="226" t="s">
        <v>1323</v>
      </c>
      <c r="B1011" s="229">
        <v>46053</v>
      </c>
      <c r="C1011" s="226" t="s">
        <v>100</v>
      </c>
      <c r="D1011" s="226" t="s">
        <v>103</v>
      </c>
      <c r="E1011" s="226" t="s">
        <v>58</v>
      </c>
      <c r="F1011" s="226" t="s">
        <v>1300</v>
      </c>
      <c r="G1011" s="226" t="s">
        <v>84</v>
      </c>
      <c r="H1011" s="230">
        <v>1</v>
      </c>
      <c r="I1011" s="231">
        <v>2000</v>
      </c>
      <c r="J1011" s="229">
        <v>46053</v>
      </c>
      <c r="K1011" s="226" t="s">
        <v>93</v>
      </c>
      <c r="L1011" s="226" t="s">
        <v>94</v>
      </c>
      <c r="M1011" s="232">
        <v>0</v>
      </c>
      <c r="N1011" s="230"/>
      <c r="O1011" s="230"/>
      <c r="P1011" s="233">
        <v>1258.3699999999999</v>
      </c>
    </row>
    <row r="1012" spans="1:16" ht="19.5" customHeight="1">
      <c r="A1012" s="226" t="s">
        <v>1323</v>
      </c>
      <c r="B1012" s="229">
        <v>46053</v>
      </c>
      <c r="C1012" s="226" t="s">
        <v>104</v>
      </c>
      <c r="D1012" s="226" t="s">
        <v>105</v>
      </c>
      <c r="E1012" s="226" t="s">
        <v>58</v>
      </c>
      <c r="F1012" s="226" t="s">
        <v>1300</v>
      </c>
      <c r="G1012" s="226" t="s">
        <v>84</v>
      </c>
      <c r="H1012" s="230">
        <v>1</v>
      </c>
      <c r="I1012" s="231">
        <v>2000</v>
      </c>
      <c r="J1012" s="229">
        <v>46053</v>
      </c>
      <c r="K1012" s="226" t="s">
        <v>93</v>
      </c>
      <c r="L1012" s="226" t="s">
        <v>94</v>
      </c>
      <c r="M1012" s="232">
        <v>0.43</v>
      </c>
      <c r="N1012" s="230"/>
      <c r="O1012" s="230"/>
      <c r="P1012" s="233">
        <v>-860</v>
      </c>
    </row>
    <row r="1013" spans="1:16" ht="19.5" customHeight="1">
      <c r="A1013" s="226" t="s">
        <v>1323</v>
      </c>
      <c r="B1013" s="229">
        <v>46053</v>
      </c>
      <c r="C1013" s="226" t="s">
        <v>81</v>
      </c>
      <c r="D1013" s="226" t="s">
        <v>95</v>
      </c>
      <c r="E1013" s="226" t="s">
        <v>58</v>
      </c>
      <c r="F1013" s="226" t="s">
        <v>1300</v>
      </c>
      <c r="G1013" s="226" t="s">
        <v>84</v>
      </c>
      <c r="H1013" s="230">
        <v>1</v>
      </c>
      <c r="I1013" s="231">
        <v>2000</v>
      </c>
      <c r="J1013" s="229">
        <v>46053</v>
      </c>
      <c r="K1013" s="226" t="s">
        <v>93</v>
      </c>
      <c r="L1013" s="226" t="s">
        <v>94</v>
      </c>
      <c r="M1013" s="232">
        <v>0.43</v>
      </c>
      <c r="N1013" s="230"/>
      <c r="O1013" s="230"/>
      <c r="P1013" s="233">
        <v>-15.44</v>
      </c>
    </row>
    <row r="1014" spans="1:16" ht="19.5" customHeight="1">
      <c r="A1014" s="226" t="s">
        <v>1324</v>
      </c>
      <c r="B1014" s="229">
        <v>46053</v>
      </c>
      <c r="C1014" s="226" t="s">
        <v>81</v>
      </c>
      <c r="D1014" s="226" t="s">
        <v>82</v>
      </c>
      <c r="E1014" s="226" t="s">
        <v>43</v>
      </c>
      <c r="F1014" s="226" t="s">
        <v>125</v>
      </c>
      <c r="G1014" s="226" t="s">
        <v>84</v>
      </c>
      <c r="H1014" s="230">
        <v>1</v>
      </c>
      <c r="I1014" s="231">
        <v>0</v>
      </c>
      <c r="J1014" s="229">
        <v>46053</v>
      </c>
      <c r="K1014" s="226" t="s">
        <v>85</v>
      </c>
      <c r="L1014" s="226" t="s">
        <v>85</v>
      </c>
      <c r="M1014" s="232">
        <v>0</v>
      </c>
      <c r="N1014" s="230"/>
      <c r="O1014" s="230"/>
      <c r="P1014" s="233">
        <v>-11.58</v>
      </c>
    </row>
    <row r="1015" spans="1:16" ht="19.5" customHeight="1">
      <c r="A1015" s="226" t="s">
        <v>1325</v>
      </c>
      <c r="B1015" s="229">
        <v>46053</v>
      </c>
      <c r="C1015" s="226" t="s">
        <v>92</v>
      </c>
      <c r="D1015" s="226" t="s">
        <v>24</v>
      </c>
      <c r="E1015" s="226" t="s">
        <v>42</v>
      </c>
      <c r="F1015" s="226" t="s">
        <v>89</v>
      </c>
      <c r="G1015" s="226" t="s">
        <v>84</v>
      </c>
      <c r="H1015" s="230">
        <v>1</v>
      </c>
      <c r="I1015" s="231">
        <v>1750</v>
      </c>
      <c r="J1015" s="229">
        <v>46048</v>
      </c>
      <c r="K1015" s="226" t="s">
        <v>93</v>
      </c>
      <c r="L1015" s="226" t="s">
        <v>94</v>
      </c>
      <c r="M1015" s="232">
        <v>0.43</v>
      </c>
      <c r="N1015" s="230"/>
      <c r="O1015" s="230">
        <v>44</v>
      </c>
      <c r="P1015" s="233">
        <v>-131.37</v>
      </c>
    </row>
    <row r="1016" spans="1:16" ht="19.5" customHeight="1">
      <c r="A1016" s="226" t="s">
        <v>1325</v>
      </c>
      <c r="B1016" s="229">
        <v>46053</v>
      </c>
      <c r="C1016" s="226" t="s">
        <v>100</v>
      </c>
      <c r="D1016" s="226" t="s">
        <v>101</v>
      </c>
      <c r="E1016" s="226" t="s">
        <v>42</v>
      </c>
      <c r="F1016" s="226" t="s">
        <v>89</v>
      </c>
      <c r="G1016" s="226" t="s">
        <v>84</v>
      </c>
      <c r="H1016" s="230">
        <v>1</v>
      </c>
      <c r="I1016" s="231">
        <v>1750</v>
      </c>
      <c r="J1016" s="229">
        <v>46048</v>
      </c>
      <c r="K1016" s="226" t="s">
        <v>93</v>
      </c>
      <c r="L1016" s="226" t="s">
        <v>94</v>
      </c>
      <c r="M1016" s="232">
        <v>0</v>
      </c>
      <c r="N1016" s="230"/>
      <c r="O1016" s="230"/>
      <c r="P1016" s="233">
        <v>666.67</v>
      </c>
    </row>
    <row r="1017" spans="1:16" ht="19.5" customHeight="1">
      <c r="A1017" s="226" t="s">
        <v>1325</v>
      </c>
      <c r="B1017" s="229">
        <v>46053</v>
      </c>
      <c r="C1017" s="226" t="s">
        <v>100</v>
      </c>
      <c r="D1017" s="226" t="s">
        <v>102</v>
      </c>
      <c r="E1017" s="226" t="s">
        <v>42</v>
      </c>
      <c r="F1017" s="226" t="s">
        <v>89</v>
      </c>
      <c r="G1017" s="226" t="s">
        <v>84</v>
      </c>
      <c r="H1017" s="230">
        <v>1</v>
      </c>
      <c r="I1017" s="231">
        <v>1750</v>
      </c>
      <c r="J1017" s="229">
        <v>46048</v>
      </c>
      <c r="K1017" s="226" t="s">
        <v>93</v>
      </c>
      <c r="L1017" s="226" t="s">
        <v>94</v>
      </c>
      <c r="M1017" s="232">
        <v>0</v>
      </c>
      <c r="N1017" s="230"/>
      <c r="O1017" s="230"/>
      <c r="P1017" s="233">
        <v>0</v>
      </c>
    </row>
    <row r="1018" spans="1:16" ht="19.5" customHeight="1">
      <c r="A1018" s="226" t="s">
        <v>1325</v>
      </c>
      <c r="B1018" s="229">
        <v>46053</v>
      </c>
      <c r="C1018" s="226" t="s">
        <v>100</v>
      </c>
      <c r="D1018" s="226" t="s">
        <v>103</v>
      </c>
      <c r="E1018" s="226" t="s">
        <v>42</v>
      </c>
      <c r="F1018" s="226" t="s">
        <v>89</v>
      </c>
      <c r="G1018" s="226" t="s">
        <v>84</v>
      </c>
      <c r="H1018" s="230">
        <v>1</v>
      </c>
      <c r="I1018" s="231">
        <v>1750</v>
      </c>
      <c r="J1018" s="229">
        <v>46048</v>
      </c>
      <c r="K1018" s="226" t="s">
        <v>93</v>
      </c>
      <c r="L1018" s="226" t="s">
        <v>94</v>
      </c>
      <c r="M1018" s="232">
        <v>0</v>
      </c>
      <c r="N1018" s="230"/>
      <c r="O1018" s="230"/>
      <c r="P1018" s="233">
        <v>1083.33</v>
      </c>
    </row>
    <row r="1019" spans="1:16" ht="19.5" customHeight="1">
      <c r="A1019" s="226" t="s">
        <v>1325</v>
      </c>
      <c r="B1019" s="229">
        <v>46053</v>
      </c>
      <c r="C1019" s="226" t="s">
        <v>104</v>
      </c>
      <c r="D1019" s="226" t="s">
        <v>105</v>
      </c>
      <c r="E1019" s="226" t="s">
        <v>42</v>
      </c>
      <c r="F1019" s="226" t="s">
        <v>89</v>
      </c>
      <c r="G1019" s="226" t="s">
        <v>84</v>
      </c>
      <c r="H1019" s="230">
        <v>1</v>
      </c>
      <c r="I1019" s="231">
        <v>1750</v>
      </c>
      <c r="J1019" s="229">
        <v>46048</v>
      </c>
      <c r="K1019" s="226" t="s">
        <v>93</v>
      </c>
      <c r="L1019" s="226" t="s">
        <v>94</v>
      </c>
      <c r="M1019" s="232">
        <v>0.43</v>
      </c>
      <c r="N1019" s="230"/>
      <c r="O1019" s="230"/>
      <c r="P1019" s="233">
        <v>-752.5</v>
      </c>
    </row>
    <row r="1020" spans="1:16" ht="19.5" customHeight="1">
      <c r="A1020" s="226" t="s">
        <v>1326</v>
      </c>
      <c r="B1020" s="229">
        <v>46053</v>
      </c>
      <c r="C1020" s="226" t="s">
        <v>92</v>
      </c>
      <c r="D1020" s="226" t="s">
        <v>24</v>
      </c>
      <c r="E1020" s="226" t="s">
        <v>53</v>
      </c>
      <c r="F1020" s="226" t="s">
        <v>120</v>
      </c>
      <c r="G1020" s="226" t="s">
        <v>84</v>
      </c>
      <c r="H1020" s="230">
        <v>1</v>
      </c>
      <c r="I1020" s="231">
        <v>0</v>
      </c>
      <c r="J1020" s="229">
        <v>46049</v>
      </c>
      <c r="K1020" s="226" t="s">
        <v>93</v>
      </c>
      <c r="L1020" s="226" t="s">
        <v>94</v>
      </c>
      <c r="M1020" s="232">
        <v>0</v>
      </c>
      <c r="N1020" s="230"/>
      <c r="O1020" s="230">
        <v>45</v>
      </c>
      <c r="P1020" s="233">
        <v>-56</v>
      </c>
    </row>
    <row r="1021" spans="1:16" ht="19.5" customHeight="1">
      <c r="A1021" s="226" t="s">
        <v>1326</v>
      </c>
      <c r="B1021" s="229">
        <v>46053</v>
      </c>
      <c r="C1021" s="226" t="s">
        <v>92</v>
      </c>
      <c r="D1021" s="226" t="s">
        <v>96</v>
      </c>
      <c r="E1021" s="226" t="s">
        <v>53</v>
      </c>
      <c r="F1021" s="226" t="s">
        <v>120</v>
      </c>
      <c r="G1021" s="226" t="s">
        <v>84</v>
      </c>
      <c r="H1021" s="230">
        <v>1</v>
      </c>
      <c r="I1021" s="231">
        <v>0</v>
      </c>
      <c r="J1021" s="229">
        <v>46049</v>
      </c>
      <c r="K1021" s="226" t="s">
        <v>93</v>
      </c>
      <c r="L1021" s="226" t="s">
        <v>94</v>
      </c>
      <c r="M1021" s="232">
        <v>0</v>
      </c>
      <c r="N1021" s="230"/>
      <c r="O1021" s="230"/>
      <c r="P1021" s="233">
        <v>0</v>
      </c>
    </row>
    <row r="1022" spans="1:16" ht="19.5" customHeight="1">
      <c r="A1022" s="226" t="s">
        <v>1326</v>
      </c>
      <c r="B1022" s="229">
        <v>46053</v>
      </c>
      <c r="C1022" s="226" t="s">
        <v>92</v>
      </c>
      <c r="D1022" s="226" t="s">
        <v>97</v>
      </c>
      <c r="E1022" s="226" t="s">
        <v>53</v>
      </c>
      <c r="F1022" s="226" t="s">
        <v>120</v>
      </c>
      <c r="G1022" s="226" t="s">
        <v>84</v>
      </c>
      <c r="H1022" s="230">
        <v>1</v>
      </c>
      <c r="I1022" s="231">
        <v>0</v>
      </c>
      <c r="J1022" s="229">
        <v>46049</v>
      </c>
      <c r="K1022" s="226" t="s">
        <v>93</v>
      </c>
      <c r="L1022" s="226" t="s">
        <v>94</v>
      </c>
      <c r="M1022" s="232">
        <v>0</v>
      </c>
      <c r="N1022" s="230"/>
      <c r="O1022" s="230"/>
      <c r="P1022" s="233">
        <v>-56</v>
      </c>
    </row>
    <row r="1023" spans="1:16" ht="19.5" customHeight="1">
      <c r="A1023" s="226" t="s">
        <v>1327</v>
      </c>
      <c r="B1023" s="229">
        <v>46053</v>
      </c>
      <c r="C1023" s="226" t="s">
        <v>92</v>
      </c>
      <c r="D1023" s="226" t="s">
        <v>24</v>
      </c>
      <c r="E1023" s="226" t="s">
        <v>41</v>
      </c>
      <c r="F1023" s="226" t="s">
        <v>83</v>
      </c>
      <c r="G1023" s="226" t="s">
        <v>84</v>
      </c>
      <c r="H1023" s="230">
        <v>1</v>
      </c>
      <c r="I1023" s="231">
        <v>1750</v>
      </c>
      <c r="J1023" s="229">
        <v>46050</v>
      </c>
      <c r="K1023" s="226" t="s">
        <v>93</v>
      </c>
      <c r="L1023" s="226" t="s">
        <v>94</v>
      </c>
      <c r="M1023" s="232">
        <v>0.43</v>
      </c>
      <c r="N1023" s="230"/>
      <c r="O1023" s="230">
        <v>44</v>
      </c>
      <c r="P1023" s="233">
        <v>-131.37</v>
      </c>
    </row>
    <row r="1024" spans="1:16" ht="19.5" customHeight="1">
      <c r="A1024" s="226" t="s">
        <v>1327</v>
      </c>
      <c r="B1024" s="229">
        <v>46053</v>
      </c>
      <c r="C1024" s="226" t="s">
        <v>100</v>
      </c>
      <c r="D1024" s="226" t="s">
        <v>101</v>
      </c>
      <c r="E1024" s="226" t="s">
        <v>41</v>
      </c>
      <c r="F1024" s="226" t="s">
        <v>83</v>
      </c>
      <c r="G1024" s="226" t="s">
        <v>84</v>
      </c>
      <c r="H1024" s="230">
        <v>1</v>
      </c>
      <c r="I1024" s="231">
        <v>1750</v>
      </c>
      <c r="J1024" s="229">
        <v>46050</v>
      </c>
      <c r="K1024" s="226" t="s">
        <v>93</v>
      </c>
      <c r="L1024" s="226" t="s">
        <v>94</v>
      </c>
      <c r="M1024" s="232">
        <v>0</v>
      </c>
      <c r="N1024" s="230"/>
      <c r="O1024" s="230"/>
      <c r="P1024" s="233">
        <v>608.94000000000005</v>
      </c>
    </row>
    <row r="1025" spans="1:16" ht="19.5" customHeight="1">
      <c r="A1025" s="226" t="s">
        <v>1327</v>
      </c>
      <c r="B1025" s="229">
        <v>46053</v>
      </c>
      <c r="C1025" s="226" t="s">
        <v>100</v>
      </c>
      <c r="D1025" s="226" t="s">
        <v>102</v>
      </c>
      <c r="E1025" s="226" t="s">
        <v>41</v>
      </c>
      <c r="F1025" s="226" t="s">
        <v>83</v>
      </c>
      <c r="G1025" s="226" t="s">
        <v>84</v>
      </c>
      <c r="H1025" s="230">
        <v>1</v>
      </c>
      <c r="I1025" s="231">
        <v>1750</v>
      </c>
      <c r="J1025" s="229">
        <v>46050</v>
      </c>
      <c r="K1025" s="226" t="s">
        <v>93</v>
      </c>
      <c r="L1025" s="226" t="s">
        <v>94</v>
      </c>
      <c r="M1025" s="232">
        <v>0</v>
      </c>
      <c r="N1025" s="230"/>
      <c r="O1025" s="230"/>
      <c r="P1025" s="233">
        <v>6.09</v>
      </c>
    </row>
    <row r="1026" spans="1:16" ht="19.5" customHeight="1">
      <c r="A1026" s="226" t="s">
        <v>1327</v>
      </c>
      <c r="B1026" s="229">
        <v>46053</v>
      </c>
      <c r="C1026" s="226" t="s">
        <v>100</v>
      </c>
      <c r="D1026" s="226" t="s">
        <v>103</v>
      </c>
      <c r="E1026" s="226" t="s">
        <v>41</v>
      </c>
      <c r="F1026" s="226" t="s">
        <v>83</v>
      </c>
      <c r="G1026" s="226" t="s">
        <v>84</v>
      </c>
      <c r="H1026" s="230">
        <v>1</v>
      </c>
      <c r="I1026" s="231">
        <v>1750</v>
      </c>
      <c r="J1026" s="229">
        <v>46050</v>
      </c>
      <c r="K1026" s="226" t="s">
        <v>93</v>
      </c>
      <c r="L1026" s="226" t="s">
        <v>94</v>
      </c>
      <c r="M1026" s="232">
        <v>0</v>
      </c>
      <c r="N1026" s="230"/>
      <c r="O1026" s="230"/>
      <c r="P1026" s="233">
        <v>1134.97</v>
      </c>
    </row>
    <row r="1027" spans="1:16" ht="19.5" customHeight="1">
      <c r="A1027" s="226" t="s">
        <v>1327</v>
      </c>
      <c r="B1027" s="229">
        <v>46053</v>
      </c>
      <c r="C1027" s="226" t="s">
        <v>104</v>
      </c>
      <c r="D1027" s="226" t="s">
        <v>105</v>
      </c>
      <c r="E1027" s="226" t="s">
        <v>41</v>
      </c>
      <c r="F1027" s="226" t="s">
        <v>83</v>
      </c>
      <c r="G1027" s="226" t="s">
        <v>84</v>
      </c>
      <c r="H1027" s="230">
        <v>1</v>
      </c>
      <c r="I1027" s="231">
        <v>1750</v>
      </c>
      <c r="J1027" s="229">
        <v>46050</v>
      </c>
      <c r="K1027" s="226" t="s">
        <v>93</v>
      </c>
      <c r="L1027" s="226" t="s">
        <v>94</v>
      </c>
      <c r="M1027" s="232">
        <v>0.43</v>
      </c>
      <c r="N1027" s="230"/>
      <c r="O1027" s="230"/>
      <c r="P1027" s="233">
        <v>-752.5</v>
      </c>
    </row>
    <row r="1028" spans="1:16" ht="19.5" customHeight="1">
      <c r="A1028" s="226" t="s">
        <v>1328</v>
      </c>
      <c r="B1028" s="229">
        <v>46053</v>
      </c>
      <c r="C1028" s="226" t="s">
        <v>81</v>
      </c>
      <c r="D1028" s="226" t="s">
        <v>82</v>
      </c>
      <c r="E1028" s="226" t="s">
        <v>52</v>
      </c>
      <c r="F1028" s="226" t="s">
        <v>90</v>
      </c>
      <c r="G1028" s="226" t="s">
        <v>84</v>
      </c>
      <c r="H1028" s="230">
        <v>1</v>
      </c>
      <c r="I1028" s="231">
        <v>0</v>
      </c>
      <c r="J1028" s="229">
        <v>46053</v>
      </c>
      <c r="K1028" s="226" t="s">
        <v>85</v>
      </c>
      <c r="L1028" s="226" t="s">
        <v>85</v>
      </c>
      <c r="M1028" s="232">
        <v>0</v>
      </c>
      <c r="N1028" s="230"/>
      <c r="O1028" s="230"/>
      <c r="P1028" s="233">
        <v>-11.92</v>
      </c>
    </row>
    <row r="1029" spans="1:16" ht="19.5" customHeight="1">
      <c r="A1029" s="226" t="s">
        <v>1329</v>
      </c>
      <c r="B1029" s="229">
        <v>46053</v>
      </c>
      <c r="C1029" s="226" t="s">
        <v>92</v>
      </c>
      <c r="D1029" s="226" t="s">
        <v>24</v>
      </c>
      <c r="E1029" s="226" t="s">
        <v>43</v>
      </c>
      <c r="F1029" s="226" t="s">
        <v>125</v>
      </c>
      <c r="G1029" s="226" t="s">
        <v>84</v>
      </c>
      <c r="H1029" s="230">
        <v>1</v>
      </c>
      <c r="I1029" s="231">
        <v>0</v>
      </c>
      <c r="J1029" s="229">
        <v>46017</v>
      </c>
      <c r="K1029" s="226" t="s">
        <v>93</v>
      </c>
      <c r="L1029" s="226" t="s">
        <v>94</v>
      </c>
      <c r="M1029" s="232">
        <v>0</v>
      </c>
      <c r="N1029" s="230"/>
      <c r="O1029" s="230">
        <v>43</v>
      </c>
      <c r="P1029" s="233">
        <v>-46.77</v>
      </c>
    </row>
    <row r="1030" spans="1:16" ht="19.5" customHeight="1">
      <c r="A1030" s="226" t="s">
        <v>1329</v>
      </c>
      <c r="B1030" s="229">
        <v>46053</v>
      </c>
      <c r="C1030" s="226" t="s">
        <v>81</v>
      </c>
      <c r="D1030" s="226" t="s">
        <v>95</v>
      </c>
      <c r="E1030" s="226" t="s">
        <v>43</v>
      </c>
      <c r="F1030" s="226" t="s">
        <v>125</v>
      </c>
      <c r="G1030" s="226" t="s">
        <v>84</v>
      </c>
      <c r="H1030" s="230">
        <v>1</v>
      </c>
      <c r="I1030" s="231">
        <v>0</v>
      </c>
      <c r="J1030" s="229">
        <v>46017</v>
      </c>
      <c r="K1030" s="226" t="s">
        <v>93</v>
      </c>
      <c r="L1030" s="226" t="s">
        <v>94</v>
      </c>
      <c r="M1030" s="232">
        <v>0</v>
      </c>
      <c r="N1030" s="230"/>
      <c r="O1030" s="230"/>
      <c r="P1030" s="233">
        <v>-6.05</v>
      </c>
    </row>
    <row r="1031" spans="1:16" ht="19.5" customHeight="1">
      <c r="A1031" s="226" t="s">
        <v>1330</v>
      </c>
      <c r="B1031" s="229">
        <v>46053</v>
      </c>
      <c r="C1031" s="226" t="s">
        <v>92</v>
      </c>
      <c r="D1031" s="226" t="s">
        <v>24</v>
      </c>
      <c r="E1031" s="226" t="s">
        <v>41</v>
      </c>
      <c r="F1031" s="226" t="s">
        <v>83</v>
      </c>
      <c r="G1031" s="226" t="s">
        <v>84</v>
      </c>
      <c r="H1031" s="230">
        <v>1</v>
      </c>
      <c r="I1031" s="231">
        <v>0</v>
      </c>
      <c r="J1031" s="229">
        <v>46048</v>
      </c>
      <c r="K1031" s="226" t="s">
        <v>93</v>
      </c>
      <c r="L1031" s="226" t="s">
        <v>94</v>
      </c>
      <c r="M1031" s="232">
        <v>0</v>
      </c>
      <c r="N1031" s="230"/>
      <c r="O1031" s="230">
        <v>44</v>
      </c>
      <c r="P1031" s="233">
        <v>-46.77</v>
      </c>
    </row>
    <row r="1032" spans="1:16" ht="19.5" customHeight="1">
      <c r="A1032" s="226" t="s">
        <v>1330</v>
      </c>
      <c r="B1032" s="229">
        <v>46053</v>
      </c>
      <c r="C1032" s="226" t="s">
        <v>81</v>
      </c>
      <c r="D1032" s="226" t="s">
        <v>95</v>
      </c>
      <c r="E1032" s="226" t="s">
        <v>41</v>
      </c>
      <c r="F1032" s="226" t="s">
        <v>83</v>
      </c>
      <c r="G1032" s="226" t="s">
        <v>84</v>
      </c>
      <c r="H1032" s="230">
        <v>1</v>
      </c>
      <c r="I1032" s="231">
        <v>0</v>
      </c>
      <c r="J1032" s="229">
        <v>46048</v>
      </c>
      <c r="K1032" s="226" t="s">
        <v>93</v>
      </c>
      <c r="L1032" s="226" t="s">
        <v>94</v>
      </c>
      <c r="M1032" s="232">
        <v>0</v>
      </c>
      <c r="N1032" s="230"/>
      <c r="O1032" s="230"/>
      <c r="P1032" s="233">
        <v>-8.9499999999999993</v>
      </c>
    </row>
    <row r="1033" spans="1:16" ht="19.5" customHeight="1">
      <c r="A1033" s="226" t="s">
        <v>1330</v>
      </c>
      <c r="B1033" s="229">
        <v>46053</v>
      </c>
      <c r="C1033" s="226" t="s">
        <v>92</v>
      </c>
      <c r="D1033" s="226" t="s">
        <v>96</v>
      </c>
      <c r="E1033" s="226" t="s">
        <v>41</v>
      </c>
      <c r="F1033" s="226" t="s">
        <v>83</v>
      </c>
      <c r="G1033" s="226" t="s">
        <v>84</v>
      </c>
      <c r="H1033" s="230">
        <v>1</v>
      </c>
      <c r="I1033" s="231">
        <v>0</v>
      </c>
      <c r="J1033" s="229">
        <v>46048</v>
      </c>
      <c r="K1033" s="226" t="s">
        <v>93</v>
      </c>
      <c r="L1033" s="226" t="s">
        <v>94</v>
      </c>
      <c r="M1033" s="232">
        <v>0</v>
      </c>
      <c r="N1033" s="230"/>
      <c r="O1033" s="230"/>
      <c r="P1033" s="233">
        <v>0</v>
      </c>
    </row>
    <row r="1034" spans="1:16" ht="19.5" customHeight="1">
      <c r="A1034" s="226" t="s">
        <v>1330</v>
      </c>
      <c r="B1034" s="229">
        <v>46053</v>
      </c>
      <c r="C1034" s="226" t="s">
        <v>92</v>
      </c>
      <c r="D1034" s="226" t="s">
        <v>97</v>
      </c>
      <c r="E1034" s="226" t="s">
        <v>41</v>
      </c>
      <c r="F1034" s="226" t="s">
        <v>83</v>
      </c>
      <c r="G1034" s="226" t="s">
        <v>84</v>
      </c>
      <c r="H1034" s="230">
        <v>1</v>
      </c>
      <c r="I1034" s="231">
        <v>0</v>
      </c>
      <c r="J1034" s="229">
        <v>46048</v>
      </c>
      <c r="K1034" s="226" t="s">
        <v>93</v>
      </c>
      <c r="L1034" s="226" t="s">
        <v>94</v>
      </c>
      <c r="M1034" s="232">
        <v>0</v>
      </c>
      <c r="N1034" s="230"/>
      <c r="O1034" s="230"/>
      <c r="P1034" s="233">
        <v>-46.77</v>
      </c>
    </row>
    <row r="1035" spans="1:16" ht="19.5" customHeight="1">
      <c r="A1035" s="226" t="s">
        <v>1330</v>
      </c>
      <c r="B1035" s="229">
        <v>46053</v>
      </c>
      <c r="C1035" s="226" t="s">
        <v>81</v>
      </c>
      <c r="D1035" s="226" t="s">
        <v>98</v>
      </c>
      <c r="E1035" s="226" t="s">
        <v>41</v>
      </c>
      <c r="F1035" s="226" t="s">
        <v>83</v>
      </c>
      <c r="G1035" s="226" t="s">
        <v>84</v>
      </c>
      <c r="H1035" s="230">
        <v>1</v>
      </c>
      <c r="I1035" s="231">
        <v>0</v>
      </c>
      <c r="J1035" s="229">
        <v>46048</v>
      </c>
      <c r="K1035" s="226" t="s">
        <v>93</v>
      </c>
      <c r="L1035" s="226" t="s">
        <v>94</v>
      </c>
      <c r="M1035" s="232">
        <v>0</v>
      </c>
      <c r="N1035" s="230"/>
      <c r="O1035" s="230"/>
      <c r="P1035" s="233">
        <v>-15</v>
      </c>
    </row>
    <row r="1036" spans="1:16" ht="19.5" customHeight="1">
      <c r="A1036" s="226" t="s">
        <v>1329</v>
      </c>
      <c r="B1036" s="229">
        <v>46053</v>
      </c>
      <c r="C1036" s="226" t="s">
        <v>92</v>
      </c>
      <c r="D1036" s="226" t="s">
        <v>96</v>
      </c>
      <c r="E1036" s="226" t="s">
        <v>43</v>
      </c>
      <c r="F1036" s="226" t="s">
        <v>125</v>
      </c>
      <c r="G1036" s="226" t="s">
        <v>84</v>
      </c>
      <c r="H1036" s="230">
        <v>1</v>
      </c>
      <c r="I1036" s="231">
        <v>0</v>
      </c>
      <c r="J1036" s="229">
        <v>46017</v>
      </c>
      <c r="K1036" s="226" t="s">
        <v>93</v>
      </c>
      <c r="L1036" s="226" t="s">
        <v>94</v>
      </c>
      <c r="M1036" s="232">
        <v>0</v>
      </c>
      <c r="N1036" s="230"/>
      <c r="O1036" s="230"/>
      <c r="P1036" s="233">
        <v>0</v>
      </c>
    </row>
    <row r="1037" spans="1:16" ht="19.5" customHeight="1">
      <c r="A1037" s="226" t="s">
        <v>1329</v>
      </c>
      <c r="B1037" s="229">
        <v>46053</v>
      </c>
      <c r="C1037" s="226" t="s">
        <v>92</v>
      </c>
      <c r="D1037" s="226" t="s">
        <v>97</v>
      </c>
      <c r="E1037" s="226" t="s">
        <v>43</v>
      </c>
      <c r="F1037" s="226" t="s">
        <v>125</v>
      </c>
      <c r="G1037" s="226" t="s">
        <v>84</v>
      </c>
      <c r="H1037" s="230">
        <v>1</v>
      </c>
      <c r="I1037" s="231">
        <v>0</v>
      </c>
      <c r="J1037" s="229">
        <v>46017</v>
      </c>
      <c r="K1037" s="226" t="s">
        <v>93</v>
      </c>
      <c r="L1037" s="226" t="s">
        <v>94</v>
      </c>
      <c r="M1037" s="232">
        <v>0</v>
      </c>
      <c r="N1037" s="230"/>
      <c r="O1037" s="230"/>
      <c r="P1037" s="233">
        <v>-46.77</v>
      </c>
    </row>
    <row r="1038" spans="1:16" ht="19.5" customHeight="1">
      <c r="A1038" s="226" t="s">
        <v>1331</v>
      </c>
      <c r="B1038" s="229">
        <v>46053</v>
      </c>
      <c r="C1038" s="226" t="s">
        <v>92</v>
      </c>
      <c r="D1038" s="226" t="s">
        <v>24</v>
      </c>
      <c r="E1038" s="226" t="s">
        <v>53</v>
      </c>
      <c r="F1038" s="226" t="s">
        <v>120</v>
      </c>
      <c r="G1038" s="226" t="s">
        <v>84</v>
      </c>
      <c r="H1038" s="230">
        <v>1</v>
      </c>
      <c r="I1038" s="231">
        <v>0</v>
      </c>
      <c r="J1038" s="229">
        <v>46045</v>
      </c>
      <c r="K1038" s="226" t="s">
        <v>93</v>
      </c>
      <c r="L1038" s="226" t="s">
        <v>94</v>
      </c>
      <c r="M1038" s="232">
        <v>0</v>
      </c>
      <c r="N1038" s="230"/>
      <c r="O1038" s="230">
        <v>40</v>
      </c>
      <c r="P1038" s="233">
        <v>-56</v>
      </c>
    </row>
    <row r="1039" spans="1:16" ht="19.5" customHeight="1">
      <c r="A1039" s="226" t="s">
        <v>1331</v>
      </c>
      <c r="B1039" s="229">
        <v>46053</v>
      </c>
      <c r="C1039" s="226" t="s">
        <v>81</v>
      </c>
      <c r="D1039" s="226" t="s">
        <v>95</v>
      </c>
      <c r="E1039" s="226" t="s">
        <v>53</v>
      </c>
      <c r="F1039" s="226" t="s">
        <v>120</v>
      </c>
      <c r="G1039" s="226" t="s">
        <v>84</v>
      </c>
      <c r="H1039" s="230">
        <v>1</v>
      </c>
      <c r="I1039" s="231">
        <v>0</v>
      </c>
      <c r="J1039" s="229">
        <v>46045</v>
      </c>
      <c r="K1039" s="226" t="s">
        <v>93</v>
      </c>
      <c r="L1039" s="226" t="s">
        <v>94</v>
      </c>
      <c r="M1039" s="232">
        <v>0</v>
      </c>
      <c r="N1039" s="230"/>
      <c r="O1039" s="230"/>
      <c r="P1039" s="233">
        <v>-9.6999999999999993</v>
      </c>
    </row>
    <row r="1040" spans="1:16" ht="19.5" customHeight="1">
      <c r="A1040" s="226" t="s">
        <v>1331</v>
      </c>
      <c r="B1040" s="229">
        <v>46053</v>
      </c>
      <c r="C1040" s="226" t="s">
        <v>92</v>
      </c>
      <c r="D1040" s="226" t="s">
        <v>96</v>
      </c>
      <c r="E1040" s="226" t="s">
        <v>53</v>
      </c>
      <c r="F1040" s="226" t="s">
        <v>120</v>
      </c>
      <c r="G1040" s="226" t="s">
        <v>84</v>
      </c>
      <c r="H1040" s="230">
        <v>1</v>
      </c>
      <c r="I1040" s="231">
        <v>0</v>
      </c>
      <c r="J1040" s="229">
        <v>46045</v>
      </c>
      <c r="K1040" s="226" t="s">
        <v>93</v>
      </c>
      <c r="L1040" s="226" t="s">
        <v>94</v>
      </c>
      <c r="M1040" s="232">
        <v>0</v>
      </c>
      <c r="N1040" s="230"/>
      <c r="O1040" s="230"/>
      <c r="P1040" s="233">
        <v>0</v>
      </c>
    </row>
    <row r="1041" spans="1:16" ht="19.5" customHeight="1">
      <c r="A1041" s="226" t="s">
        <v>1331</v>
      </c>
      <c r="B1041" s="229">
        <v>46053</v>
      </c>
      <c r="C1041" s="226" t="s">
        <v>92</v>
      </c>
      <c r="D1041" s="226" t="s">
        <v>97</v>
      </c>
      <c r="E1041" s="226" t="s">
        <v>53</v>
      </c>
      <c r="F1041" s="226" t="s">
        <v>120</v>
      </c>
      <c r="G1041" s="226" t="s">
        <v>84</v>
      </c>
      <c r="H1041" s="230">
        <v>1</v>
      </c>
      <c r="I1041" s="231">
        <v>0</v>
      </c>
      <c r="J1041" s="229">
        <v>46045</v>
      </c>
      <c r="K1041" s="226" t="s">
        <v>93</v>
      </c>
      <c r="L1041" s="226" t="s">
        <v>94</v>
      </c>
      <c r="M1041" s="232">
        <v>0</v>
      </c>
      <c r="N1041" s="230"/>
      <c r="O1041" s="230"/>
      <c r="P1041" s="233">
        <v>-56</v>
      </c>
    </row>
    <row r="1042" spans="1:16" ht="19.5" customHeight="1">
      <c r="A1042" s="226" t="s">
        <v>1331</v>
      </c>
      <c r="B1042" s="229">
        <v>46053</v>
      </c>
      <c r="C1042" s="226" t="s">
        <v>81</v>
      </c>
      <c r="D1042" s="226" t="s">
        <v>98</v>
      </c>
      <c r="E1042" s="226" t="s">
        <v>53</v>
      </c>
      <c r="F1042" s="226" t="s">
        <v>120</v>
      </c>
      <c r="G1042" s="226" t="s">
        <v>84</v>
      </c>
      <c r="H1042" s="230">
        <v>1</v>
      </c>
      <c r="I1042" s="231">
        <v>0</v>
      </c>
      <c r="J1042" s="229">
        <v>46045</v>
      </c>
      <c r="K1042" s="226" t="s">
        <v>93</v>
      </c>
      <c r="L1042" s="226" t="s">
        <v>94</v>
      </c>
      <c r="M1042" s="232">
        <v>0</v>
      </c>
      <c r="N1042" s="230"/>
      <c r="O1042" s="230"/>
      <c r="P1042" s="233">
        <v>-15</v>
      </c>
    </row>
    <row r="1043" spans="1:16" ht="19.5" customHeight="1">
      <c r="A1043" s="226" t="s">
        <v>1332</v>
      </c>
      <c r="B1043" s="229">
        <v>46053</v>
      </c>
      <c r="C1043" s="226" t="s">
        <v>92</v>
      </c>
      <c r="D1043" s="226" t="s">
        <v>24</v>
      </c>
      <c r="E1043" s="226" t="s">
        <v>41</v>
      </c>
      <c r="F1043" s="226" t="s">
        <v>83</v>
      </c>
      <c r="G1043" s="226" t="s">
        <v>84</v>
      </c>
      <c r="H1043" s="230">
        <v>1</v>
      </c>
      <c r="I1043" s="231">
        <v>1750</v>
      </c>
      <c r="J1043" s="229">
        <v>46052</v>
      </c>
      <c r="K1043" s="226" t="s">
        <v>93</v>
      </c>
      <c r="L1043" s="226" t="s">
        <v>94</v>
      </c>
      <c r="M1043" s="232">
        <v>0.43</v>
      </c>
      <c r="N1043" s="230"/>
      <c r="O1043" s="230">
        <v>44</v>
      </c>
      <c r="P1043" s="233">
        <v>-130.11000000000001</v>
      </c>
    </row>
    <row r="1044" spans="1:16" ht="19.5" customHeight="1">
      <c r="A1044" s="226" t="s">
        <v>1332</v>
      </c>
      <c r="B1044" s="229">
        <v>46053</v>
      </c>
      <c r="C1044" s="226" t="s">
        <v>100</v>
      </c>
      <c r="D1044" s="226" t="s">
        <v>101</v>
      </c>
      <c r="E1044" s="226" t="s">
        <v>41</v>
      </c>
      <c r="F1044" s="226" t="s">
        <v>83</v>
      </c>
      <c r="G1044" s="226" t="s">
        <v>84</v>
      </c>
      <c r="H1044" s="230">
        <v>1</v>
      </c>
      <c r="I1044" s="231">
        <v>1750</v>
      </c>
      <c r="J1044" s="229">
        <v>46052</v>
      </c>
      <c r="K1044" s="226" t="s">
        <v>93</v>
      </c>
      <c r="L1044" s="226" t="s">
        <v>94</v>
      </c>
      <c r="M1044" s="232">
        <v>0</v>
      </c>
      <c r="N1044" s="230"/>
      <c r="O1044" s="230"/>
      <c r="P1044" s="233">
        <v>609.52</v>
      </c>
    </row>
    <row r="1045" spans="1:16" ht="19.5" customHeight="1">
      <c r="A1045" s="226" t="s">
        <v>1332</v>
      </c>
      <c r="B1045" s="229">
        <v>46053</v>
      </c>
      <c r="C1045" s="226" t="s">
        <v>100</v>
      </c>
      <c r="D1045" s="226" t="s">
        <v>102</v>
      </c>
      <c r="E1045" s="226" t="s">
        <v>41</v>
      </c>
      <c r="F1045" s="226" t="s">
        <v>83</v>
      </c>
      <c r="G1045" s="226" t="s">
        <v>84</v>
      </c>
      <c r="H1045" s="230">
        <v>1</v>
      </c>
      <c r="I1045" s="231">
        <v>1750</v>
      </c>
      <c r="J1045" s="229">
        <v>46052</v>
      </c>
      <c r="K1045" s="226" t="s">
        <v>93</v>
      </c>
      <c r="L1045" s="226" t="s">
        <v>94</v>
      </c>
      <c r="M1045" s="232">
        <v>0</v>
      </c>
      <c r="N1045" s="230"/>
      <c r="O1045" s="230"/>
      <c r="P1045" s="233">
        <v>6.1</v>
      </c>
    </row>
    <row r="1046" spans="1:16" ht="19.5" customHeight="1">
      <c r="A1046" s="226" t="s">
        <v>1332</v>
      </c>
      <c r="B1046" s="229">
        <v>46053</v>
      </c>
      <c r="C1046" s="226" t="s">
        <v>100</v>
      </c>
      <c r="D1046" s="226" t="s">
        <v>103</v>
      </c>
      <c r="E1046" s="226" t="s">
        <v>41</v>
      </c>
      <c r="F1046" s="226" t="s">
        <v>83</v>
      </c>
      <c r="G1046" s="226" t="s">
        <v>84</v>
      </c>
      <c r="H1046" s="230">
        <v>1</v>
      </c>
      <c r="I1046" s="231">
        <v>1750</v>
      </c>
      <c r="J1046" s="229">
        <v>46052</v>
      </c>
      <c r="K1046" s="226" t="s">
        <v>93</v>
      </c>
      <c r="L1046" s="226" t="s">
        <v>94</v>
      </c>
      <c r="M1046" s="232">
        <v>0</v>
      </c>
      <c r="N1046" s="230"/>
      <c r="O1046" s="230"/>
      <c r="P1046" s="233">
        <v>1134.3800000000001</v>
      </c>
    </row>
    <row r="1047" spans="1:16" ht="19.5" customHeight="1">
      <c r="A1047" s="226" t="s">
        <v>1332</v>
      </c>
      <c r="B1047" s="229">
        <v>46053</v>
      </c>
      <c r="C1047" s="226" t="s">
        <v>104</v>
      </c>
      <c r="D1047" s="226" t="s">
        <v>105</v>
      </c>
      <c r="E1047" s="226" t="s">
        <v>41</v>
      </c>
      <c r="F1047" s="226" t="s">
        <v>83</v>
      </c>
      <c r="G1047" s="226" t="s">
        <v>84</v>
      </c>
      <c r="H1047" s="230">
        <v>1</v>
      </c>
      <c r="I1047" s="231">
        <v>1750</v>
      </c>
      <c r="J1047" s="229">
        <v>46052</v>
      </c>
      <c r="K1047" s="226" t="s">
        <v>93</v>
      </c>
      <c r="L1047" s="226" t="s">
        <v>94</v>
      </c>
      <c r="M1047" s="232">
        <v>0.43</v>
      </c>
      <c r="N1047" s="230"/>
      <c r="O1047" s="230"/>
      <c r="P1047" s="233">
        <v>-752.5</v>
      </c>
    </row>
    <row r="1048" spans="1:16" ht="19.5" customHeight="1">
      <c r="A1048" s="226" t="s">
        <v>1332</v>
      </c>
      <c r="B1048" s="229">
        <v>46053</v>
      </c>
      <c r="C1048" s="226" t="s">
        <v>81</v>
      </c>
      <c r="D1048" s="226" t="s">
        <v>95</v>
      </c>
      <c r="E1048" s="226" t="s">
        <v>41</v>
      </c>
      <c r="F1048" s="226" t="s">
        <v>83</v>
      </c>
      <c r="G1048" s="226" t="s">
        <v>84</v>
      </c>
      <c r="H1048" s="230">
        <v>1</v>
      </c>
      <c r="I1048" s="231">
        <v>1750</v>
      </c>
      <c r="J1048" s="229">
        <v>46052</v>
      </c>
      <c r="K1048" s="226" t="s">
        <v>93</v>
      </c>
      <c r="L1048" s="226" t="s">
        <v>94</v>
      </c>
      <c r="M1048" s="232">
        <v>0.43</v>
      </c>
      <c r="N1048" s="230"/>
      <c r="O1048" s="230"/>
      <c r="P1048" s="233">
        <v>-15.81</v>
      </c>
    </row>
    <row r="1049" spans="1:16" ht="19.5" customHeight="1">
      <c r="A1049" s="226" t="s">
        <v>1333</v>
      </c>
      <c r="B1049" s="229">
        <v>46053</v>
      </c>
      <c r="C1049" s="226" t="s">
        <v>92</v>
      </c>
      <c r="D1049" s="226" t="s">
        <v>24</v>
      </c>
      <c r="E1049" s="226" t="s">
        <v>53</v>
      </c>
      <c r="F1049" s="226" t="s">
        <v>120</v>
      </c>
      <c r="G1049" s="226" t="s">
        <v>84</v>
      </c>
      <c r="H1049" s="230">
        <v>1</v>
      </c>
      <c r="I1049" s="231">
        <v>1812</v>
      </c>
      <c r="J1049" s="229">
        <v>46049</v>
      </c>
      <c r="K1049" s="226" t="s">
        <v>93</v>
      </c>
      <c r="L1049" s="226" t="s">
        <v>94</v>
      </c>
      <c r="M1049" s="232">
        <v>0.43</v>
      </c>
      <c r="N1049" s="230"/>
      <c r="O1049" s="230">
        <v>45</v>
      </c>
      <c r="P1049" s="233">
        <v>-154.32</v>
      </c>
    </row>
    <row r="1050" spans="1:16" ht="19.5" customHeight="1">
      <c r="A1050" s="226" t="s">
        <v>1333</v>
      </c>
      <c r="B1050" s="229">
        <v>46053</v>
      </c>
      <c r="C1050" s="226" t="s">
        <v>100</v>
      </c>
      <c r="D1050" s="226" t="s">
        <v>101</v>
      </c>
      <c r="E1050" s="226" t="s">
        <v>53</v>
      </c>
      <c r="F1050" s="226" t="s">
        <v>120</v>
      </c>
      <c r="G1050" s="226" t="s">
        <v>84</v>
      </c>
      <c r="H1050" s="230">
        <v>1</v>
      </c>
      <c r="I1050" s="231">
        <v>1812</v>
      </c>
      <c r="J1050" s="229">
        <v>46049</v>
      </c>
      <c r="K1050" s="226" t="s">
        <v>93</v>
      </c>
      <c r="L1050" s="226" t="s">
        <v>94</v>
      </c>
      <c r="M1050" s="232">
        <v>0</v>
      </c>
      <c r="N1050" s="230"/>
      <c r="O1050" s="230"/>
      <c r="P1050" s="233">
        <v>687.2</v>
      </c>
    </row>
    <row r="1051" spans="1:16" ht="19.5" customHeight="1">
      <c r="A1051" s="226" t="s">
        <v>1333</v>
      </c>
      <c r="B1051" s="229">
        <v>46053</v>
      </c>
      <c r="C1051" s="226" t="s">
        <v>100</v>
      </c>
      <c r="D1051" s="226" t="s">
        <v>102</v>
      </c>
      <c r="E1051" s="226" t="s">
        <v>53</v>
      </c>
      <c r="F1051" s="226" t="s">
        <v>120</v>
      </c>
      <c r="G1051" s="226" t="s">
        <v>84</v>
      </c>
      <c r="H1051" s="230">
        <v>1</v>
      </c>
      <c r="I1051" s="231">
        <v>1812</v>
      </c>
      <c r="J1051" s="229">
        <v>46049</v>
      </c>
      <c r="K1051" s="226" t="s">
        <v>93</v>
      </c>
      <c r="L1051" s="226" t="s">
        <v>94</v>
      </c>
      <c r="M1051" s="232">
        <v>0</v>
      </c>
      <c r="N1051" s="230"/>
      <c r="O1051" s="230"/>
      <c r="P1051" s="233">
        <v>0</v>
      </c>
    </row>
    <row r="1052" spans="1:16" ht="19.5" customHeight="1">
      <c r="A1052" s="226" t="s">
        <v>1333</v>
      </c>
      <c r="B1052" s="229">
        <v>46053</v>
      </c>
      <c r="C1052" s="226" t="s">
        <v>100</v>
      </c>
      <c r="D1052" s="226" t="s">
        <v>103</v>
      </c>
      <c r="E1052" s="226" t="s">
        <v>53</v>
      </c>
      <c r="F1052" s="226" t="s">
        <v>120</v>
      </c>
      <c r="G1052" s="226" t="s">
        <v>84</v>
      </c>
      <c r="H1052" s="230">
        <v>1</v>
      </c>
      <c r="I1052" s="231">
        <v>1812</v>
      </c>
      <c r="J1052" s="229">
        <v>46049</v>
      </c>
      <c r="K1052" s="226" t="s">
        <v>93</v>
      </c>
      <c r="L1052" s="226" t="s">
        <v>94</v>
      </c>
      <c r="M1052" s="232">
        <v>0</v>
      </c>
      <c r="N1052" s="230"/>
      <c r="O1052" s="230"/>
      <c r="P1052" s="233">
        <v>1124.8</v>
      </c>
    </row>
    <row r="1053" spans="1:16" ht="19.5" customHeight="1">
      <c r="A1053" s="226" t="s">
        <v>1333</v>
      </c>
      <c r="B1053" s="229">
        <v>46053</v>
      </c>
      <c r="C1053" s="226" t="s">
        <v>104</v>
      </c>
      <c r="D1053" s="226" t="s">
        <v>105</v>
      </c>
      <c r="E1053" s="226" t="s">
        <v>53</v>
      </c>
      <c r="F1053" s="226" t="s">
        <v>120</v>
      </c>
      <c r="G1053" s="226" t="s">
        <v>84</v>
      </c>
      <c r="H1053" s="230">
        <v>1</v>
      </c>
      <c r="I1053" s="231">
        <v>1812</v>
      </c>
      <c r="J1053" s="229">
        <v>46049</v>
      </c>
      <c r="K1053" s="226" t="s">
        <v>93</v>
      </c>
      <c r="L1053" s="226" t="s">
        <v>94</v>
      </c>
      <c r="M1053" s="232">
        <v>0.43</v>
      </c>
      <c r="N1053" s="230"/>
      <c r="O1053" s="230"/>
      <c r="P1053" s="233">
        <v>-779.16</v>
      </c>
    </row>
    <row r="1054" spans="1:16" ht="19.5" customHeight="1">
      <c r="A1054" s="226" t="s">
        <v>1333</v>
      </c>
      <c r="B1054" s="229">
        <v>46053</v>
      </c>
      <c r="C1054" s="226" t="s">
        <v>81</v>
      </c>
      <c r="D1054" s="226" t="s">
        <v>95</v>
      </c>
      <c r="E1054" s="226" t="s">
        <v>53</v>
      </c>
      <c r="F1054" s="226" t="s">
        <v>120</v>
      </c>
      <c r="G1054" s="226" t="s">
        <v>84</v>
      </c>
      <c r="H1054" s="230">
        <v>1</v>
      </c>
      <c r="I1054" s="231">
        <v>1812</v>
      </c>
      <c r="J1054" s="229">
        <v>46049</v>
      </c>
      <c r="K1054" s="226" t="s">
        <v>93</v>
      </c>
      <c r="L1054" s="226" t="s">
        <v>94</v>
      </c>
      <c r="M1054" s="232">
        <v>0.43</v>
      </c>
      <c r="N1054" s="230"/>
      <c r="O1054" s="230"/>
      <c r="P1054" s="233">
        <v>-10.01</v>
      </c>
    </row>
    <row r="1055" spans="1:16" ht="19.5" customHeight="1">
      <c r="A1055" s="226" t="s">
        <v>1334</v>
      </c>
      <c r="B1055" s="229">
        <v>46053</v>
      </c>
      <c r="C1055" s="226" t="s">
        <v>92</v>
      </c>
      <c r="D1055" s="226" t="s">
        <v>24</v>
      </c>
      <c r="E1055" s="226" t="s">
        <v>53</v>
      </c>
      <c r="F1055" s="226" t="s">
        <v>120</v>
      </c>
      <c r="G1055" s="226" t="s">
        <v>84</v>
      </c>
      <c r="H1055" s="230">
        <v>1</v>
      </c>
      <c r="I1055" s="231">
        <v>1812</v>
      </c>
      <c r="J1055" s="229">
        <v>46045</v>
      </c>
      <c r="K1055" s="226" t="s">
        <v>93</v>
      </c>
      <c r="L1055" s="226" t="s">
        <v>94</v>
      </c>
      <c r="M1055" s="232">
        <v>0.43</v>
      </c>
      <c r="N1055" s="230"/>
      <c r="O1055" s="230">
        <v>40</v>
      </c>
      <c r="P1055" s="233">
        <v>-130.77000000000001</v>
      </c>
    </row>
    <row r="1056" spans="1:16" ht="19.5" customHeight="1">
      <c r="A1056" s="226" t="s">
        <v>1334</v>
      </c>
      <c r="B1056" s="229">
        <v>46053</v>
      </c>
      <c r="C1056" s="226" t="s">
        <v>100</v>
      </c>
      <c r="D1056" s="226" t="s">
        <v>101</v>
      </c>
      <c r="E1056" s="226" t="s">
        <v>53</v>
      </c>
      <c r="F1056" s="226" t="s">
        <v>120</v>
      </c>
      <c r="G1056" s="226" t="s">
        <v>84</v>
      </c>
      <c r="H1056" s="230">
        <v>1</v>
      </c>
      <c r="I1056" s="231">
        <v>1812</v>
      </c>
      <c r="J1056" s="229">
        <v>46045</v>
      </c>
      <c r="K1056" s="226" t="s">
        <v>93</v>
      </c>
      <c r="L1056" s="226" t="s">
        <v>94</v>
      </c>
      <c r="M1056" s="232">
        <v>0</v>
      </c>
      <c r="N1056" s="230"/>
      <c r="O1056" s="230"/>
      <c r="P1056" s="233">
        <v>683.41</v>
      </c>
    </row>
    <row r="1057" spans="1:16" ht="19.5" customHeight="1">
      <c r="A1057" s="226" t="s">
        <v>1334</v>
      </c>
      <c r="B1057" s="229">
        <v>46053</v>
      </c>
      <c r="C1057" s="226" t="s">
        <v>100</v>
      </c>
      <c r="D1057" s="226" t="s">
        <v>102</v>
      </c>
      <c r="E1057" s="226" t="s">
        <v>53</v>
      </c>
      <c r="F1057" s="226" t="s">
        <v>120</v>
      </c>
      <c r="G1057" s="226" t="s">
        <v>84</v>
      </c>
      <c r="H1057" s="230">
        <v>1</v>
      </c>
      <c r="I1057" s="231">
        <v>1812</v>
      </c>
      <c r="J1057" s="229">
        <v>46045</v>
      </c>
      <c r="K1057" s="226" t="s">
        <v>93</v>
      </c>
      <c r="L1057" s="226" t="s">
        <v>94</v>
      </c>
      <c r="M1057" s="232">
        <v>0</v>
      </c>
      <c r="N1057" s="230"/>
      <c r="O1057" s="230"/>
      <c r="P1057" s="233">
        <v>6.83</v>
      </c>
    </row>
    <row r="1058" spans="1:16" ht="19.5" customHeight="1">
      <c r="A1058" s="226" t="s">
        <v>1334</v>
      </c>
      <c r="B1058" s="229">
        <v>46053</v>
      </c>
      <c r="C1058" s="226" t="s">
        <v>100</v>
      </c>
      <c r="D1058" s="226" t="s">
        <v>103</v>
      </c>
      <c r="E1058" s="226" t="s">
        <v>53</v>
      </c>
      <c r="F1058" s="226" t="s">
        <v>120</v>
      </c>
      <c r="G1058" s="226" t="s">
        <v>84</v>
      </c>
      <c r="H1058" s="230">
        <v>1</v>
      </c>
      <c r="I1058" s="231">
        <v>1812</v>
      </c>
      <c r="J1058" s="229">
        <v>46045</v>
      </c>
      <c r="K1058" s="226" t="s">
        <v>93</v>
      </c>
      <c r="L1058" s="226" t="s">
        <v>94</v>
      </c>
      <c r="M1058" s="232">
        <v>0</v>
      </c>
      <c r="N1058" s="230"/>
      <c r="O1058" s="230"/>
      <c r="P1058" s="233">
        <v>1121.76</v>
      </c>
    </row>
    <row r="1059" spans="1:16" ht="19.5" customHeight="1">
      <c r="A1059" s="226" t="s">
        <v>1334</v>
      </c>
      <c r="B1059" s="229">
        <v>46053</v>
      </c>
      <c r="C1059" s="226" t="s">
        <v>104</v>
      </c>
      <c r="D1059" s="226" t="s">
        <v>105</v>
      </c>
      <c r="E1059" s="226" t="s">
        <v>53</v>
      </c>
      <c r="F1059" s="226" t="s">
        <v>120</v>
      </c>
      <c r="G1059" s="226" t="s">
        <v>84</v>
      </c>
      <c r="H1059" s="230">
        <v>1</v>
      </c>
      <c r="I1059" s="231">
        <v>1812</v>
      </c>
      <c r="J1059" s="229">
        <v>46045</v>
      </c>
      <c r="K1059" s="226" t="s">
        <v>93</v>
      </c>
      <c r="L1059" s="226" t="s">
        <v>94</v>
      </c>
      <c r="M1059" s="232">
        <v>0.43</v>
      </c>
      <c r="N1059" s="230"/>
      <c r="O1059" s="230"/>
      <c r="P1059" s="233">
        <v>-779.16</v>
      </c>
    </row>
    <row r="1060" spans="1:16" ht="19.5" customHeight="1">
      <c r="A1060" s="226" t="s">
        <v>1334</v>
      </c>
      <c r="B1060" s="229">
        <v>46053</v>
      </c>
      <c r="C1060" s="226" t="s">
        <v>81</v>
      </c>
      <c r="D1060" s="226" t="s">
        <v>95</v>
      </c>
      <c r="E1060" s="226" t="s">
        <v>53</v>
      </c>
      <c r="F1060" s="226" t="s">
        <v>120</v>
      </c>
      <c r="G1060" s="226" t="s">
        <v>84</v>
      </c>
      <c r="H1060" s="230">
        <v>1</v>
      </c>
      <c r="I1060" s="231">
        <v>1812</v>
      </c>
      <c r="J1060" s="229">
        <v>46045</v>
      </c>
      <c r="K1060" s="226" t="s">
        <v>93</v>
      </c>
      <c r="L1060" s="226" t="s">
        <v>94</v>
      </c>
      <c r="M1060" s="232">
        <v>0.43</v>
      </c>
      <c r="N1060" s="230"/>
      <c r="O1060" s="230"/>
      <c r="P1060" s="233">
        <v>-8.76</v>
      </c>
    </row>
    <row r="1061" spans="1:16" ht="19.5" customHeight="1">
      <c r="A1061" s="226" t="s">
        <v>1335</v>
      </c>
      <c r="B1061" s="229">
        <v>46053</v>
      </c>
      <c r="C1061" s="226" t="s">
        <v>92</v>
      </c>
      <c r="D1061" s="226" t="s">
        <v>24</v>
      </c>
      <c r="E1061" s="226" t="s">
        <v>52</v>
      </c>
      <c r="F1061" s="226" t="s">
        <v>90</v>
      </c>
      <c r="G1061" s="226" t="s">
        <v>84</v>
      </c>
      <c r="H1061" s="230">
        <v>1</v>
      </c>
      <c r="I1061" s="231">
        <v>1800</v>
      </c>
      <c r="J1061" s="229">
        <v>46048</v>
      </c>
      <c r="K1061" s="226" t="s">
        <v>93</v>
      </c>
      <c r="L1061" s="226" t="s">
        <v>94</v>
      </c>
      <c r="M1061" s="232">
        <v>0.43</v>
      </c>
      <c r="N1061" s="230"/>
      <c r="O1061" s="230">
        <v>44</v>
      </c>
      <c r="P1061" s="233">
        <v>-147.97999999999999</v>
      </c>
    </row>
    <row r="1062" spans="1:16" ht="19.5" customHeight="1">
      <c r="A1062" s="226" t="s">
        <v>1335</v>
      </c>
      <c r="B1062" s="229">
        <v>46053</v>
      </c>
      <c r="C1062" s="226" t="s">
        <v>100</v>
      </c>
      <c r="D1062" s="226" t="s">
        <v>101</v>
      </c>
      <c r="E1062" s="226" t="s">
        <v>52</v>
      </c>
      <c r="F1062" s="226" t="s">
        <v>90</v>
      </c>
      <c r="G1062" s="226" t="s">
        <v>84</v>
      </c>
      <c r="H1062" s="230">
        <v>1</v>
      </c>
      <c r="I1062" s="231">
        <v>1800</v>
      </c>
      <c r="J1062" s="229">
        <v>46048</v>
      </c>
      <c r="K1062" s="226" t="s">
        <v>93</v>
      </c>
      <c r="L1062" s="226" t="s">
        <v>94</v>
      </c>
      <c r="M1062" s="232">
        <v>0</v>
      </c>
      <c r="N1062" s="230"/>
      <c r="O1062" s="230"/>
      <c r="P1062" s="233">
        <v>640</v>
      </c>
    </row>
    <row r="1063" spans="1:16" ht="19.5" customHeight="1">
      <c r="A1063" s="226" t="s">
        <v>1335</v>
      </c>
      <c r="B1063" s="229">
        <v>46053</v>
      </c>
      <c r="C1063" s="226" t="s">
        <v>100</v>
      </c>
      <c r="D1063" s="226" t="s">
        <v>102</v>
      </c>
      <c r="E1063" s="226" t="s">
        <v>52</v>
      </c>
      <c r="F1063" s="226" t="s">
        <v>90</v>
      </c>
      <c r="G1063" s="226" t="s">
        <v>84</v>
      </c>
      <c r="H1063" s="230">
        <v>1</v>
      </c>
      <c r="I1063" s="231">
        <v>1800</v>
      </c>
      <c r="J1063" s="229">
        <v>46048</v>
      </c>
      <c r="K1063" s="226" t="s">
        <v>93</v>
      </c>
      <c r="L1063" s="226" t="s">
        <v>94</v>
      </c>
      <c r="M1063" s="232">
        <v>0</v>
      </c>
      <c r="N1063" s="230"/>
      <c r="O1063" s="230"/>
      <c r="P1063" s="233">
        <v>6.4</v>
      </c>
    </row>
    <row r="1064" spans="1:16" ht="19.5" customHeight="1">
      <c r="A1064" s="226" t="s">
        <v>1335</v>
      </c>
      <c r="B1064" s="229">
        <v>46053</v>
      </c>
      <c r="C1064" s="226" t="s">
        <v>100</v>
      </c>
      <c r="D1064" s="226" t="s">
        <v>103</v>
      </c>
      <c r="E1064" s="226" t="s">
        <v>52</v>
      </c>
      <c r="F1064" s="226" t="s">
        <v>90</v>
      </c>
      <c r="G1064" s="226" t="s">
        <v>84</v>
      </c>
      <c r="H1064" s="230">
        <v>1</v>
      </c>
      <c r="I1064" s="231">
        <v>1800</v>
      </c>
      <c r="J1064" s="229">
        <v>46048</v>
      </c>
      <c r="K1064" s="226" t="s">
        <v>93</v>
      </c>
      <c r="L1064" s="226" t="s">
        <v>94</v>
      </c>
      <c r="M1064" s="232">
        <v>0</v>
      </c>
      <c r="N1064" s="230"/>
      <c r="O1064" s="230"/>
      <c r="P1064" s="233">
        <v>1153.5999999999999</v>
      </c>
    </row>
    <row r="1065" spans="1:16" ht="19.5" customHeight="1">
      <c r="A1065" s="226" t="s">
        <v>1335</v>
      </c>
      <c r="B1065" s="229">
        <v>46053</v>
      </c>
      <c r="C1065" s="226" t="s">
        <v>104</v>
      </c>
      <c r="D1065" s="226" t="s">
        <v>105</v>
      </c>
      <c r="E1065" s="226" t="s">
        <v>52</v>
      </c>
      <c r="F1065" s="226" t="s">
        <v>90</v>
      </c>
      <c r="G1065" s="226" t="s">
        <v>84</v>
      </c>
      <c r="H1065" s="230">
        <v>1</v>
      </c>
      <c r="I1065" s="231">
        <v>1800</v>
      </c>
      <c r="J1065" s="229">
        <v>46048</v>
      </c>
      <c r="K1065" s="226" t="s">
        <v>93</v>
      </c>
      <c r="L1065" s="226" t="s">
        <v>94</v>
      </c>
      <c r="M1065" s="232">
        <v>0.43</v>
      </c>
      <c r="N1065" s="230"/>
      <c r="O1065" s="230"/>
      <c r="P1065" s="233">
        <v>-774</v>
      </c>
    </row>
    <row r="1066" spans="1:16" ht="19.5" customHeight="1">
      <c r="A1066" s="226" t="s">
        <v>1335</v>
      </c>
      <c r="B1066" s="229">
        <v>46053</v>
      </c>
      <c r="C1066" s="226" t="s">
        <v>81</v>
      </c>
      <c r="D1066" s="226" t="s">
        <v>95</v>
      </c>
      <c r="E1066" s="226" t="s">
        <v>52</v>
      </c>
      <c r="F1066" s="226" t="s">
        <v>90</v>
      </c>
      <c r="G1066" s="226" t="s">
        <v>84</v>
      </c>
      <c r="H1066" s="230">
        <v>1</v>
      </c>
      <c r="I1066" s="231">
        <v>1800</v>
      </c>
      <c r="J1066" s="229">
        <v>46048</v>
      </c>
      <c r="K1066" s="226" t="s">
        <v>93</v>
      </c>
      <c r="L1066" s="226" t="s">
        <v>94</v>
      </c>
      <c r="M1066" s="232">
        <v>0.43</v>
      </c>
      <c r="N1066" s="230"/>
      <c r="O1066" s="230"/>
      <c r="P1066" s="233">
        <v>-10.66</v>
      </c>
    </row>
    <row r="1067" spans="1:16" ht="19.5" customHeight="1">
      <c r="A1067" s="226" t="s">
        <v>1334</v>
      </c>
      <c r="B1067" s="229">
        <v>46053</v>
      </c>
      <c r="C1067" s="226" t="s">
        <v>81</v>
      </c>
      <c r="D1067" s="226" t="s">
        <v>82</v>
      </c>
      <c r="E1067" s="226" t="s">
        <v>53</v>
      </c>
      <c r="F1067" s="226" t="s">
        <v>120</v>
      </c>
      <c r="G1067" s="226" t="s">
        <v>84</v>
      </c>
      <c r="H1067" s="230">
        <v>1</v>
      </c>
      <c r="I1067" s="231">
        <v>0</v>
      </c>
      <c r="J1067" s="229">
        <v>46045</v>
      </c>
      <c r="K1067" s="226" t="s">
        <v>85</v>
      </c>
      <c r="L1067" s="226" t="s">
        <v>85</v>
      </c>
      <c r="M1067" s="232">
        <v>0</v>
      </c>
      <c r="N1067" s="230"/>
      <c r="O1067" s="230"/>
      <c r="P1067" s="233">
        <v>-12.98</v>
      </c>
    </row>
    <row r="1068" spans="1:16" ht="19.5" customHeight="1">
      <c r="A1068" s="226" t="s">
        <v>1336</v>
      </c>
      <c r="B1068" s="229">
        <v>46053</v>
      </c>
      <c r="C1068" s="226" t="s">
        <v>92</v>
      </c>
      <c r="D1068" s="226" t="s">
        <v>24</v>
      </c>
      <c r="E1068" s="226" t="s">
        <v>42</v>
      </c>
      <c r="F1068" s="226" t="s">
        <v>89</v>
      </c>
      <c r="G1068" s="226" t="s">
        <v>84</v>
      </c>
      <c r="H1068" s="230">
        <v>1</v>
      </c>
      <c r="I1068" s="231">
        <v>1750</v>
      </c>
      <c r="J1068" s="229">
        <v>46052</v>
      </c>
      <c r="K1068" s="226" t="s">
        <v>93</v>
      </c>
      <c r="L1068" s="226" t="s">
        <v>94</v>
      </c>
      <c r="M1068" s="232">
        <v>0.43</v>
      </c>
      <c r="N1068" s="230"/>
      <c r="O1068" s="230">
        <v>44</v>
      </c>
      <c r="P1068" s="233">
        <v>-131.37</v>
      </c>
    </row>
    <row r="1069" spans="1:16" ht="19.5" customHeight="1">
      <c r="A1069" s="226" t="s">
        <v>1336</v>
      </c>
      <c r="B1069" s="229">
        <v>46053</v>
      </c>
      <c r="C1069" s="226" t="s">
        <v>100</v>
      </c>
      <c r="D1069" s="226" t="s">
        <v>101</v>
      </c>
      <c r="E1069" s="226" t="s">
        <v>42</v>
      </c>
      <c r="F1069" s="226" t="s">
        <v>89</v>
      </c>
      <c r="G1069" s="226" t="s">
        <v>84</v>
      </c>
      <c r="H1069" s="230">
        <v>1</v>
      </c>
      <c r="I1069" s="231">
        <v>1750</v>
      </c>
      <c r="J1069" s="229">
        <v>46052</v>
      </c>
      <c r="K1069" s="226" t="s">
        <v>93</v>
      </c>
      <c r="L1069" s="226" t="s">
        <v>94</v>
      </c>
      <c r="M1069" s="232">
        <v>0</v>
      </c>
      <c r="N1069" s="230"/>
      <c r="O1069" s="230"/>
      <c r="P1069" s="233">
        <v>623.80999999999995</v>
      </c>
    </row>
    <row r="1070" spans="1:16" ht="19.5" customHeight="1">
      <c r="A1070" s="226" t="s">
        <v>1336</v>
      </c>
      <c r="B1070" s="229">
        <v>46053</v>
      </c>
      <c r="C1070" s="226" t="s">
        <v>100</v>
      </c>
      <c r="D1070" s="226" t="s">
        <v>102</v>
      </c>
      <c r="E1070" s="226" t="s">
        <v>42</v>
      </c>
      <c r="F1070" s="226" t="s">
        <v>89</v>
      </c>
      <c r="G1070" s="226" t="s">
        <v>84</v>
      </c>
      <c r="H1070" s="230">
        <v>1</v>
      </c>
      <c r="I1070" s="231">
        <v>1750</v>
      </c>
      <c r="J1070" s="229">
        <v>46052</v>
      </c>
      <c r="K1070" s="226" t="s">
        <v>93</v>
      </c>
      <c r="L1070" s="226" t="s">
        <v>94</v>
      </c>
      <c r="M1070" s="232">
        <v>0</v>
      </c>
      <c r="N1070" s="230"/>
      <c r="O1070" s="230"/>
      <c r="P1070" s="233">
        <v>6.24</v>
      </c>
    </row>
    <row r="1071" spans="1:16" ht="19.5" customHeight="1">
      <c r="A1071" s="226" t="s">
        <v>1336</v>
      </c>
      <c r="B1071" s="229">
        <v>46053</v>
      </c>
      <c r="C1071" s="226" t="s">
        <v>100</v>
      </c>
      <c r="D1071" s="226" t="s">
        <v>103</v>
      </c>
      <c r="E1071" s="226" t="s">
        <v>42</v>
      </c>
      <c r="F1071" s="226" t="s">
        <v>89</v>
      </c>
      <c r="G1071" s="226" t="s">
        <v>84</v>
      </c>
      <c r="H1071" s="230">
        <v>1</v>
      </c>
      <c r="I1071" s="231">
        <v>1750</v>
      </c>
      <c r="J1071" s="229">
        <v>46052</v>
      </c>
      <c r="K1071" s="226" t="s">
        <v>93</v>
      </c>
      <c r="L1071" s="226" t="s">
        <v>94</v>
      </c>
      <c r="M1071" s="232">
        <v>0</v>
      </c>
      <c r="N1071" s="230"/>
      <c r="O1071" s="230"/>
      <c r="P1071" s="233">
        <v>1119.95</v>
      </c>
    </row>
    <row r="1072" spans="1:16" ht="19.5" customHeight="1">
      <c r="A1072" s="226" t="s">
        <v>1336</v>
      </c>
      <c r="B1072" s="229">
        <v>46053</v>
      </c>
      <c r="C1072" s="226" t="s">
        <v>104</v>
      </c>
      <c r="D1072" s="226" t="s">
        <v>105</v>
      </c>
      <c r="E1072" s="226" t="s">
        <v>42</v>
      </c>
      <c r="F1072" s="226" t="s">
        <v>89</v>
      </c>
      <c r="G1072" s="226" t="s">
        <v>84</v>
      </c>
      <c r="H1072" s="230">
        <v>1</v>
      </c>
      <c r="I1072" s="231">
        <v>1750</v>
      </c>
      <c r="J1072" s="229">
        <v>46052</v>
      </c>
      <c r="K1072" s="226" t="s">
        <v>93</v>
      </c>
      <c r="L1072" s="226" t="s">
        <v>94</v>
      </c>
      <c r="M1072" s="232">
        <v>0.43</v>
      </c>
      <c r="N1072" s="230"/>
      <c r="O1072" s="230"/>
      <c r="P1072" s="233">
        <v>-752.5</v>
      </c>
    </row>
    <row r="1073" spans="1:16" ht="19.5" customHeight="1">
      <c r="A1073" s="226" t="s">
        <v>1336</v>
      </c>
      <c r="B1073" s="229">
        <v>46053</v>
      </c>
      <c r="C1073" s="226" t="s">
        <v>81</v>
      </c>
      <c r="D1073" s="226" t="s">
        <v>95</v>
      </c>
      <c r="E1073" s="226" t="s">
        <v>42</v>
      </c>
      <c r="F1073" s="226" t="s">
        <v>89</v>
      </c>
      <c r="G1073" s="226" t="s">
        <v>84</v>
      </c>
      <c r="H1073" s="230">
        <v>1</v>
      </c>
      <c r="I1073" s="231">
        <v>1750</v>
      </c>
      <c r="J1073" s="229">
        <v>46052</v>
      </c>
      <c r="K1073" s="226" t="s">
        <v>93</v>
      </c>
      <c r="L1073" s="226" t="s">
        <v>94</v>
      </c>
      <c r="M1073" s="232">
        <v>0.43</v>
      </c>
      <c r="N1073" s="230"/>
      <c r="O1073" s="230"/>
      <c r="P1073" s="233">
        <v>-13.25</v>
      </c>
    </row>
    <row r="1074" spans="1:16" ht="19.5" customHeight="1">
      <c r="A1074" s="226" t="s">
        <v>1336</v>
      </c>
      <c r="B1074" s="229">
        <v>46053</v>
      </c>
      <c r="C1074" s="226" t="s">
        <v>81</v>
      </c>
      <c r="D1074" s="226" t="s">
        <v>82</v>
      </c>
      <c r="E1074" s="226" t="s">
        <v>42</v>
      </c>
      <c r="F1074" s="226" t="s">
        <v>89</v>
      </c>
      <c r="G1074" s="226" t="s">
        <v>84</v>
      </c>
      <c r="H1074" s="230">
        <v>1</v>
      </c>
      <c r="I1074" s="231">
        <v>0</v>
      </c>
      <c r="J1074" s="229">
        <v>46052</v>
      </c>
      <c r="K1074" s="226" t="s">
        <v>85</v>
      </c>
      <c r="L1074" s="226" t="s">
        <v>85</v>
      </c>
      <c r="M1074" s="232">
        <v>0</v>
      </c>
      <c r="N1074" s="230"/>
      <c r="O1074" s="230"/>
      <c r="P1074" s="233">
        <v>-11.85</v>
      </c>
    </row>
    <row r="1075" spans="1:16" ht="19.5" customHeight="1">
      <c r="A1075" s="226" t="s">
        <v>1337</v>
      </c>
      <c r="B1075" s="229">
        <v>46053</v>
      </c>
      <c r="C1075" s="226" t="s">
        <v>92</v>
      </c>
      <c r="D1075" s="226" t="s">
        <v>24</v>
      </c>
      <c r="E1075" s="226" t="s">
        <v>55</v>
      </c>
      <c r="F1075" s="226" t="s">
        <v>1272</v>
      </c>
      <c r="G1075" s="226" t="s">
        <v>84</v>
      </c>
      <c r="H1075" s="230">
        <v>1</v>
      </c>
      <c r="I1075" s="231">
        <v>2000</v>
      </c>
      <c r="J1075" s="229">
        <v>46052</v>
      </c>
      <c r="K1075" s="226" t="s">
        <v>93</v>
      </c>
      <c r="L1075" s="226" t="s">
        <v>94</v>
      </c>
      <c r="M1075" s="232">
        <v>0.43</v>
      </c>
      <c r="N1075" s="230"/>
      <c r="O1075" s="230">
        <v>44</v>
      </c>
      <c r="P1075" s="233">
        <v>-155.81</v>
      </c>
    </row>
    <row r="1076" spans="1:16" ht="19.5" customHeight="1">
      <c r="A1076" s="226" t="s">
        <v>1337</v>
      </c>
      <c r="B1076" s="229">
        <v>46053</v>
      </c>
      <c r="C1076" s="226" t="s">
        <v>100</v>
      </c>
      <c r="D1076" s="226" t="s">
        <v>101</v>
      </c>
      <c r="E1076" s="226" t="s">
        <v>55</v>
      </c>
      <c r="F1076" s="226" t="s">
        <v>1272</v>
      </c>
      <c r="G1076" s="226" t="s">
        <v>84</v>
      </c>
      <c r="H1076" s="230">
        <v>1</v>
      </c>
      <c r="I1076" s="231">
        <v>2000</v>
      </c>
      <c r="J1076" s="229">
        <v>46052</v>
      </c>
      <c r="K1076" s="226" t="s">
        <v>93</v>
      </c>
      <c r="L1076" s="226" t="s">
        <v>94</v>
      </c>
      <c r="M1076" s="232">
        <v>0</v>
      </c>
      <c r="N1076" s="230"/>
      <c r="O1076" s="230"/>
      <c r="P1076" s="233">
        <v>1224.6400000000001</v>
      </c>
    </row>
    <row r="1077" spans="1:16" ht="19.5" customHeight="1">
      <c r="A1077" s="226" t="s">
        <v>1337</v>
      </c>
      <c r="B1077" s="229">
        <v>46053</v>
      </c>
      <c r="C1077" s="226" t="s">
        <v>100</v>
      </c>
      <c r="D1077" s="226" t="s">
        <v>102</v>
      </c>
      <c r="E1077" s="226" t="s">
        <v>55</v>
      </c>
      <c r="F1077" s="226" t="s">
        <v>1272</v>
      </c>
      <c r="G1077" s="226" t="s">
        <v>84</v>
      </c>
      <c r="H1077" s="230">
        <v>1</v>
      </c>
      <c r="I1077" s="231">
        <v>2000</v>
      </c>
      <c r="J1077" s="229">
        <v>46052</v>
      </c>
      <c r="K1077" s="226" t="s">
        <v>93</v>
      </c>
      <c r="L1077" s="226" t="s">
        <v>94</v>
      </c>
      <c r="M1077" s="232">
        <v>0</v>
      </c>
      <c r="N1077" s="230"/>
      <c r="O1077" s="230"/>
      <c r="P1077" s="233">
        <v>0</v>
      </c>
    </row>
    <row r="1078" spans="1:16" ht="19.5" customHeight="1">
      <c r="A1078" s="226" t="s">
        <v>1337</v>
      </c>
      <c r="B1078" s="229">
        <v>46053</v>
      </c>
      <c r="C1078" s="226" t="s">
        <v>100</v>
      </c>
      <c r="D1078" s="226" t="s">
        <v>103</v>
      </c>
      <c r="E1078" s="226" t="s">
        <v>55</v>
      </c>
      <c r="F1078" s="226" t="s">
        <v>1272</v>
      </c>
      <c r="G1078" s="226" t="s">
        <v>84</v>
      </c>
      <c r="H1078" s="230">
        <v>1</v>
      </c>
      <c r="I1078" s="231">
        <v>2000</v>
      </c>
      <c r="J1078" s="229">
        <v>46052</v>
      </c>
      <c r="K1078" s="226" t="s">
        <v>93</v>
      </c>
      <c r="L1078" s="226" t="s">
        <v>94</v>
      </c>
      <c r="M1078" s="232">
        <v>0</v>
      </c>
      <c r="N1078" s="230"/>
      <c r="O1078" s="230"/>
      <c r="P1078" s="233">
        <v>775.36</v>
      </c>
    </row>
    <row r="1079" spans="1:16" ht="19.5" customHeight="1">
      <c r="A1079" s="226" t="s">
        <v>1337</v>
      </c>
      <c r="B1079" s="229">
        <v>46053</v>
      </c>
      <c r="C1079" s="226" t="s">
        <v>104</v>
      </c>
      <c r="D1079" s="226" t="s">
        <v>105</v>
      </c>
      <c r="E1079" s="226" t="s">
        <v>55</v>
      </c>
      <c r="F1079" s="226" t="s">
        <v>1272</v>
      </c>
      <c r="G1079" s="226" t="s">
        <v>84</v>
      </c>
      <c r="H1079" s="230">
        <v>1</v>
      </c>
      <c r="I1079" s="231">
        <v>2000</v>
      </c>
      <c r="J1079" s="229">
        <v>46052</v>
      </c>
      <c r="K1079" s="226" t="s">
        <v>93</v>
      </c>
      <c r="L1079" s="226" t="s">
        <v>94</v>
      </c>
      <c r="M1079" s="232">
        <v>0.43</v>
      </c>
      <c r="N1079" s="230"/>
      <c r="O1079" s="230"/>
      <c r="P1079" s="233">
        <v>-860</v>
      </c>
    </row>
    <row r="1080" spans="1:16" ht="19.5" customHeight="1">
      <c r="A1080" s="226" t="s">
        <v>1337</v>
      </c>
      <c r="B1080" s="229">
        <v>46053</v>
      </c>
      <c r="C1080" s="226" t="s">
        <v>81</v>
      </c>
      <c r="D1080" s="226" t="s">
        <v>95</v>
      </c>
      <c r="E1080" s="226" t="s">
        <v>55</v>
      </c>
      <c r="F1080" s="226" t="s">
        <v>1272</v>
      </c>
      <c r="G1080" s="226" t="s">
        <v>84</v>
      </c>
      <c r="H1080" s="230">
        <v>1</v>
      </c>
      <c r="I1080" s="231">
        <v>2000</v>
      </c>
      <c r="J1080" s="229">
        <v>46052</v>
      </c>
      <c r="K1080" s="226" t="s">
        <v>93</v>
      </c>
      <c r="L1080" s="226" t="s">
        <v>94</v>
      </c>
      <c r="M1080" s="232">
        <v>0.43</v>
      </c>
      <c r="N1080" s="230"/>
      <c r="O1080" s="230"/>
      <c r="P1080" s="233">
        <v>-9.52</v>
      </c>
    </row>
    <row r="1081" spans="1:16" ht="19.5" customHeight="1">
      <c r="A1081" s="226" t="s">
        <v>1338</v>
      </c>
      <c r="B1081" s="229">
        <v>46053</v>
      </c>
      <c r="C1081" s="226" t="s">
        <v>81</v>
      </c>
      <c r="D1081" s="226" t="s">
        <v>82</v>
      </c>
      <c r="E1081" s="226" t="s">
        <v>53</v>
      </c>
      <c r="F1081" s="226" t="s">
        <v>120</v>
      </c>
      <c r="G1081" s="226" t="s">
        <v>84</v>
      </c>
      <c r="H1081" s="230">
        <v>1</v>
      </c>
      <c r="I1081" s="231">
        <v>0</v>
      </c>
      <c r="J1081" s="229">
        <v>46053</v>
      </c>
      <c r="K1081" s="226" t="s">
        <v>85</v>
      </c>
      <c r="L1081" s="226" t="s">
        <v>85</v>
      </c>
      <c r="M1081" s="232">
        <v>0</v>
      </c>
      <c r="N1081" s="230"/>
      <c r="O1081" s="230"/>
      <c r="P1081" s="233">
        <v>-11.97</v>
      </c>
    </row>
    <row r="1082" spans="1:16" ht="19.5" customHeight="1">
      <c r="A1082" s="226" t="s">
        <v>1339</v>
      </c>
      <c r="B1082" s="229">
        <v>46053</v>
      </c>
      <c r="C1082" s="226" t="s">
        <v>92</v>
      </c>
      <c r="D1082" s="226" t="s">
        <v>24</v>
      </c>
      <c r="E1082" s="226" t="s">
        <v>53</v>
      </c>
      <c r="F1082" s="226" t="s">
        <v>120</v>
      </c>
      <c r="G1082" s="226" t="s">
        <v>84</v>
      </c>
      <c r="H1082" s="230">
        <v>1</v>
      </c>
      <c r="I1082" s="231">
        <v>0</v>
      </c>
      <c r="J1082" s="229">
        <v>46016</v>
      </c>
      <c r="K1082" s="226" t="s">
        <v>93</v>
      </c>
      <c r="L1082" s="226" t="s">
        <v>94</v>
      </c>
      <c r="M1082" s="232">
        <v>0</v>
      </c>
      <c r="N1082" s="230"/>
      <c r="O1082" s="230">
        <v>43</v>
      </c>
      <c r="P1082" s="233">
        <v>-56</v>
      </c>
    </row>
    <row r="1083" spans="1:16" ht="19.5" customHeight="1">
      <c r="A1083" s="226" t="s">
        <v>1339</v>
      </c>
      <c r="B1083" s="229">
        <v>46053</v>
      </c>
      <c r="C1083" s="226" t="s">
        <v>92</v>
      </c>
      <c r="D1083" s="226" t="s">
        <v>96</v>
      </c>
      <c r="E1083" s="226" t="s">
        <v>53</v>
      </c>
      <c r="F1083" s="226" t="s">
        <v>120</v>
      </c>
      <c r="G1083" s="226" t="s">
        <v>84</v>
      </c>
      <c r="H1083" s="230">
        <v>1</v>
      </c>
      <c r="I1083" s="231">
        <v>0</v>
      </c>
      <c r="J1083" s="229">
        <v>46016</v>
      </c>
      <c r="K1083" s="226" t="s">
        <v>93</v>
      </c>
      <c r="L1083" s="226" t="s">
        <v>94</v>
      </c>
      <c r="M1083" s="232">
        <v>0</v>
      </c>
      <c r="N1083" s="230"/>
      <c r="O1083" s="230"/>
      <c r="P1083" s="233">
        <v>0</v>
      </c>
    </row>
    <row r="1084" spans="1:16" ht="19.5" customHeight="1">
      <c r="A1084" s="226" t="s">
        <v>1339</v>
      </c>
      <c r="B1084" s="229">
        <v>46053</v>
      </c>
      <c r="C1084" s="226" t="s">
        <v>92</v>
      </c>
      <c r="D1084" s="226" t="s">
        <v>97</v>
      </c>
      <c r="E1084" s="226" t="s">
        <v>53</v>
      </c>
      <c r="F1084" s="226" t="s">
        <v>120</v>
      </c>
      <c r="G1084" s="226" t="s">
        <v>84</v>
      </c>
      <c r="H1084" s="230">
        <v>1</v>
      </c>
      <c r="I1084" s="231">
        <v>0</v>
      </c>
      <c r="J1084" s="229">
        <v>46016</v>
      </c>
      <c r="K1084" s="226" t="s">
        <v>93</v>
      </c>
      <c r="L1084" s="226" t="s">
        <v>94</v>
      </c>
      <c r="M1084" s="232">
        <v>0</v>
      </c>
      <c r="N1084" s="230"/>
      <c r="O1084" s="230"/>
      <c r="P1084" s="233">
        <v>-56</v>
      </c>
    </row>
    <row r="1085" spans="1:16" ht="19.5" customHeight="1">
      <c r="A1085" s="226" t="s">
        <v>1340</v>
      </c>
      <c r="B1085" s="229">
        <v>46053</v>
      </c>
      <c r="C1085" s="226" t="s">
        <v>81</v>
      </c>
      <c r="D1085" s="226" t="s">
        <v>82</v>
      </c>
      <c r="E1085" s="226" t="s">
        <v>56</v>
      </c>
      <c r="F1085" s="226" t="s">
        <v>1213</v>
      </c>
      <c r="G1085" s="226" t="s">
        <v>84</v>
      </c>
      <c r="H1085" s="230">
        <v>1</v>
      </c>
      <c r="I1085" s="231">
        <v>0</v>
      </c>
      <c r="J1085" s="229">
        <v>46053</v>
      </c>
      <c r="K1085" s="226" t="s">
        <v>85</v>
      </c>
      <c r="L1085" s="226" t="s">
        <v>85</v>
      </c>
      <c r="M1085" s="232">
        <v>0</v>
      </c>
      <c r="N1085" s="230"/>
      <c r="O1085" s="230"/>
      <c r="P1085" s="233">
        <v>-14.24</v>
      </c>
    </row>
    <row r="1086" spans="1:16" ht="19.5" customHeight="1">
      <c r="A1086" s="226" t="s">
        <v>1341</v>
      </c>
      <c r="B1086" s="229">
        <v>46053</v>
      </c>
      <c r="C1086" s="226" t="s">
        <v>92</v>
      </c>
      <c r="D1086" s="226" t="s">
        <v>96</v>
      </c>
      <c r="E1086" s="226" t="s">
        <v>52</v>
      </c>
      <c r="F1086" s="226" t="s">
        <v>90</v>
      </c>
      <c r="G1086" s="226" t="s">
        <v>84</v>
      </c>
      <c r="H1086" s="230">
        <v>1</v>
      </c>
      <c r="I1086" s="231">
        <v>0</v>
      </c>
      <c r="J1086" s="229">
        <v>46047</v>
      </c>
      <c r="K1086" s="226" t="s">
        <v>93</v>
      </c>
      <c r="L1086" s="226" t="s">
        <v>94</v>
      </c>
      <c r="M1086" s="232">
        <v>0</v>
      </c>
      <c r="N1086" s="230"/>
      <c r="O1086" s="230"/>
      <c r="P1086" s="233">
        <v>0</v>
      </c>
    </row>
    <row r="1087" spans="1:16" ht="19.5" customHeight="1">
      <c r="A1087" s="226" t="s">
        <v>1341</v>
      </c>
      <c r="B1087" s="229">
        <v>46053</v>
      </c>
      <c r="C1087" s="226" t="s">
        <v>92</v>
      </c>
      <c r="D1087" s="226" t="s">
        <v>97</v>
      </c>
      <c r="E1087" s="226" t="s">
        <v>52</v>
      </c>
      <c r="F1087" s="226" t="s">
        <v>90</v>
      </c>
      <c r="G1087" s="226" t="s">
        <v>84</v>
      </c>
      <c r="H1087" s="230">
        <v>1</v>
      </c>
      <c r="I1087" s="231">
        <v>0</v>
      </c>
      <c r="J1087" s="229">
        <v>46047</v>
      </c>
      <c r="K1087" s="226" t="s">
        <v>93</v>
      </c>
      <c r="L1087" s="226" t="s">
        <v>94</v>
      </c>
      <c r="M1087" s="232">
        <v>0</v>
      </c>
      <c r="N1087" s="230"/>
      <c r="O1087" s="230"/>
      <c r="P1087" s="233">
        <v>-56</v>
      </c>
    </row>
    <row r="1088" spans="1:16" ht="19.5" customHeight="1">
      <c r="A1088" s="226" t="s">
        <v>1341</v>
      </c>
      <c r="B1088" s="229">
        <v>46053</v>
      </c>
      <c r="C1088" s="226" t="s">
        <v>81</v>
      </c>
      <c r="D1088" s="226" t="s">
        <v>98</v>
      </c>
      <c r="E1088" s="226" t="s">
        <v>52</v>
      </c>
      <c r="F1088" s="226" t="s">
        <v>90</v>
      </c>
      <c r="G1088" s="226" t="s">
        <v>84</v>
      </c>
      <c r="H1088" s="230">
        <v>1</v>
      </c>
      <c r="I1088" s="231">
        <v>0</v>
      </c>
      <c r="J1088" s="229">
        <v>46047</v>
      </c>
      <c r="K1088" s="226" t="s">
        <v>93</v>
      </c>
      <c r="L1088" s="226" t="s">
        <v>94</v>
      </c>
      <c r="M1088" s="232">
        <v>0</v>
      </c>
      <c r="N1088" s="230"/>
      <c r="O1088" s="230"/>
      <c r="P1088" s="233">
        <v>-15</v>
      </c>
    </row>
    <row r="1089" spans="1:16" ht="19.5" customHeight="1">
      <c r="A1089" s="226" t="s">
        <v>1341</v>
      </c>
      <c r="B1089" s="229">
        <v>46053</v>
      </c>
      <c r="C1089" s="226" t="s">
        <v>92</v>
      </c>
      <c r="D1089" s="226" t="s">
        <v>24</v>
      </c>
      <c r="E1089" s="226" t="s">
        <v>52</v>
      </c>
      <c r="F1089" s="226" t="s">
        <v>90</v>
      </c>
      <c r="G1089" s="226" t="s">
        <v>84</v>
      </c>
      <c r="H1089" s="230">
        <v>1</v>
      </c>
      <c r="I1089" s="231">
        <v>0</v>
      </c>
      <c r="J1089" s="229">
        <v>46047</v>
      </c>
      <c r="K1089" s="226" t="s">
        <v>93</v>
      </c>
      <c r="L1089" s="226" t="s">
        <v>94</v>
      </c>
      <c r="M1089" s="232">
        <v>0</v>
      </c>
      <c r="N1089" s="230"/>
      <c r="O1089" s="230">
        <v>41</v>
      </c>
      <c r="P1089" s="233">
        <v>-56</v>
      </c>
    </row>
    <row r="1090" spans="1:16" ht="19.5" customHeight="1">
      <c r="A1090" s="226" t="s">
        <v>1341</v>
      </c>
      <c r="B1090" s="229">
        <v>46053</v>
      </c>
      <c r="C1090" s="226" t="s">
        <v>81</v>
      </c>
      <c r="D1090" s="226" t="s">
        <v>95</v>
      </c>
      <c r="E1090" s="226" t="s">
        <v>52</v>
      </c>
      <c r="F1090" s="226" t="s">
        <v>90</v>
      </c>
      <c r="G1090" s="226" t="s">
        <v>84</v>
      </c>
      <c r="H1090" s="230">
        <v>1</v>
      </c>
      <c r="I1090" s="231">
        <v>0</v>
      </c>
      <c r="J1090" s="229">
        <v>46047</v>
      </c>
      <c r="K1090" s="226" t="s">
        <v>93</v>
      </c>
      <c r="L1090" s="226" t="s">
        <v>94</v>
      </c>
      <c r="M1090" s="232">
        <v>0</v>
      </c>
      <c r="N1090" s="230"/>
      <c r="O1090" s="230"/>
      <c r="P1090" s="233">
        <v>-13.67</v>
      </c>
    </row>
    <row r="1091" spans="1:16" ht="19.5" customHeight="1">
      <c r="A1091" s="226" t="s">
        <v>1342</v>
      </c>
      <c r="B1091" s="229">
        <v>46053</v>
      </c>
      <c r="C1091" s="226" t="s">
        <v>92</v>
      </c>
      <c r="D1091" s="226" t="s">
        <v>96</v>
      </c>
      <c r="E1091" s="226" t="s">
        <v>42</v>
      </c>
      <c r="F1091" s="226" t="s">
        <v>89</v>
      </c>
      <c r="G1091" s="226" t="s">
        <v>84</v>
      </c>
      <c r="H1091" s="230">
        <v>1</v>
      </c>
      <c r="I1091" s="231">
        <v>0</v>
      </c>
      <c r="J1091" s="229">
        <v>46037</v>
      </c>
      <c r="K1091" s="226" t="s">
        <v>93</v>
      </c>
      <c r="L1091" s="226" t="s">
        <v>94</v>
      </c>
      <c r="M1091" s="232">
        <v>0</v>
      </c>
      <c r="N1091" s="230"/>
      <c r="O1091" s="230"/>
      <c r="P1091" s="233">
        <v>0</v>
      </c>
    </row>
    <row r="1092" spans="1:16" ht="19.5" customHeight="1">
      <c r="A1092" s="226" t="s">
        <v>1342</v>
      </c>
      <c r="B1092" s="229">
        <v>46053</v>
      </c>
      <c r="C1092" s="226" t="s">
        <v>92</v>
      </c>
      <c r="D1092" s="226" t="s">
        <v>97</v>
      </c>
      <c r="E1092" s="226" t="s">
        <v>42</v>
      </c>
      <c r="F1092" s="226" t="s">
        <v>89</v>
      </c>
      <c r="G1092" s="226" t="s">
        <v>84</v>
      </c>
      <c r="H1092" s="230">
        <v>1</v>
      </c>
      <c r="I1092" s="231">
        <v>0</v>
      </c>
      <c r="J1092" s="229">
        <v>46037</v>
      </c>
      <c r="K1092" s="226" t="s">
        <v>93</v>
      </c>
      <c r="L1092" s="226" t="s">
        <v>94</v>
      </c>
      <c r="M1092" s="232">
        <v>0</v>
      </c>
      <c r="N1092" s="230"/>
      <c r="O1092" s="230"/>
      <c r="P1092" s="233">
        <v>-46.77</v>
      </c>
    </row>
    <row r="1093" spans="1:16" ht="19.5" customHeight="1">
      <c r="A1093" s="226" t="s">
        <v>1342</v>
      </c>
      <c r="B1093" s="229">
        <v>46053</v>
      </c>
      <c r="C1093" s="226" t="s">
        <v>81</v>
      </c>
      <c r="D1093" s="226" t="s">
        <v>98</v>
      </c>
      <c r="E1093" s="226" t="s">
        <v>42</v>
      </c>
      <c r="F1093" s="226" t="s">
        <v>89</v>
      </c>
      <c r="G1093" s="226" t="s">
        <v>84</v>
      </c>
      <c r="H1093" s="230">
        <v>1</v>
      </c>
      <c r="I1093" s="231">
        <v>0</v>
      </c>
      <c r="J1093" s="229">
        <v>46037</v>
      </c>
      <c r="K1093" s="226" t="s">
        <v>93</v>
      </c>
      <c r="L1093" s="226" t="s">
        <v>94</v>
      </c>
      <c r="M1093" s="232">
        <v>0</v>
      </c>
      <c r="N1093" s="230"/>
      <c r="O1093" s="230"/>
      <c r="P1093" s="233">
        <v>-15</v>
      </c>
    </row>
    <row r="1094" spans="1:16" ht="19.5" customHeight="1">
      <c r="A1094" s="226" t="s">
        <v>1342</v>
      </c>
      <c r="B1094" s="229">
        <v>46053</v>
      </c>
      <c r="C1094" s="226" t="s">
        <v>92</v>
      </c>
      <c r="D1094" s="226" t="s">
        <v>24</v>
      </c>
      <c r="E1094" s="226" t="s">
        <v>42</v>
      </c>
      <c r="F1094" s="226" t="s">
        <v>89</v>
      </c>
      <c r="G1094" s="226" t="s">
        <v>84</v>
      </c>
      <c r="H1094" s="230">
        <v>1</v>
      </c>
      <c r="I1094" s="231">
        <v>0</v>
      </c>
      <c r="J1094" s="229">
        <v>46037</v>
      </c>
      <c r="K1094" s="226" t="s">
        <v>93</v>
      </c>
      <c r="L1094" s="226" t="s">
        <v>94</v>
      </c>
      <c r="M1094" s="232">
        <v>0</v>
      </c>
      <c r="N1094" s="230"/>
      <c r="O1094" s="230">
        <v>45</v>
      </c>
      <c r="P1094" s="233">
        <v>-46.77</v>
      </c>
    </row>
    <row r="1095" spans="1:16" ht="19.5" customHeight="1">
      <c r="A1095" s="226" t="s">
        <v>1342</v>
      </c>
      <c r="B1095" s="229">
        <v>46053</v>
      </c>
      <c r="C1095" s="226" t="s">
        <v>81</v>
      </c>
      <c r="D1095" s="226" t="s">
        <v>95</v>
      </c>
      <c r="E1095" s="226" t="s">
        <v>42</v>
      </c>
      <c r="F1095" s="226" t="s">
        <v>89</v>
      </c>
      <c r="G1095" s="226" t="s">
        <v>84</v>
      </c>
      <c r="H1095" s="230">
        <v>1</v>
      </c>
      <c r="I1095" s="231">
        <v>0</v>
      </c>
      <c r="J1095" s="229">
        <v>46037</v>
      </c>
      <c r="K1095" s="226" t="s">
        <v>93</v>
      </c>
      <c r="L1095" s="226" t="s">
        <v>94</v>
      </c>
      <c r="M1095" s="232">
        <v>0</v>
      </c>
      <c r="N1095" s="230"/>
      <c r="O1095" s="230"/>
      <c r="P1095" s="233">
        <v>-14</v>
      </c>
    </row>
    <row r="1096" spans="1:16" ht="19.5" customHeight="1">
      <c r="A1096" s="226" t="s">
        <v>1343</v>
      </c>
      <c r="B1096" s="229">
        <v>46053</v>
      </c>
      <c r="C1096" s="226" t="s">
        <v>81</v>
      </c>
      <c r="D1096" s="226" t="s">
        <v>82</v>
      </c>
      <c r="E1096" s="226" t="s">
        <v>42</v>
      </c>
      <c r="F1096" s="226" t="s">
        <v>89</v>
      </c>
      <c r="G1096" s="226" t="s">
        <v>84</v>
      </c>
      <c r="H1096" s="230">
        <v>1</v>
      </c>
      <c r="I1096" s="231">
        <v>0</v>
      </c>
      <c r="J1096" s="229">
        <v>46053</v>
      </c>
      <c r="K1096" s="226" t="s">
        <v>85</v>
      </c>
      <c r="L1096" s="226" t="s">
        <v>85</v>
      </c>
      <c r="M1096" s="232">
        <v>0</v>
      </c>
      <c r="N1096" s="230"/>
      <c r="O1096" s="230"/>
      <c r="P1096" s="233">
        <v>-11.58</v>
      </c>
    </row>
    <row r="1097" spans="1:16" ht="19.5" customHeight="1">
      <c r="A1097" s="226" t="s">
        <v>1344</v>
      </c>
      <c r="B1097" s="229">
        <v>46053</v>
      </c>
      <c r="C1097" s="226" t="s">
        <v>81</v>
      </c>
      <c r="D1097" s="226" t="s">
        <v>82</v>
      </c>
      <c r="E1097" s="226" t="s">
        <v>43</v>
      </c>
      <c r="F1097" s="226" t="s">
        <v>125</v>
      </c>
      <c r="G1097" s="226" t="s">
        <v>84</v>
      </c>
      <c r="H1097" s="230">
        <v>1</v>
      </c>
      <c r="I1097" s="231">
        <v>0</v>
      </c>
      <c r="J1097" s="229">
        <v>46053</v>
      </c>
      <c r="K1097" s="226" t="s">
        <v>85</v>
      </c>
      <c r="L1097" s="226" t="s">
        <v>85</v>
      </c>
      <c r="M1097" s="232">
        <v>0</v>
      </c>
      <c r="N1097" s="230"/>
      <c r="O1097" s="230"/>
      <c r="P1097" s="233">
        <v>-11.58</v>
      </c>
    </row>
    <row r="1098" spans="1:16" ht="19.5" customHeight="1">
      <c r="A1098" s="226" t="s">
        <v>1205</v>
      </c>
      <c r="B1098" s="229">
        <v>46053</v>
      </c>
      <c r="C1098" s="226" t="s">
        <v>109</v>
      </c>
      <c r="D1098" s="226" t="s">
        <v>139</v>
      </c>
      <c r="E1098" s="226" t="s">
        <v>85</v>
      </c>
      <c r="F1098" s="226" t="s">
        <v>85</v>
      </c>
      <c r="G1098" s="226" t="s">
        <v>85</v>
      </c>
      <c r="H1098" s="230">
        <v>0</v>
      </c>
      <c r="I1098" s="231">
        <v>0</v>
      </c>
      <c r="J1098" s="229">
        <v>46053</v>
      </c>
      <c r="K1098" s="226" t="s">
        <v>85</v>
      </c>
      <c r="L1098" s="226" t="s">
        <v>85</v>
      </c>
      <c r="M1098" s="232">
        <v>0</v>
      </c>
      <c r="N1098" s="230"/>
      <c r="O1098" s="230"/>
      <c r="P1098" s="233">
        <v>-284.45999999999998</v>
      </c>
    </row>
    <row r="1099" spans="1:16" ht="19.5" customHeight="1">
      <c r="A1099" s="226" t="s">
        <v>1206</v>
      </c>
      <c r="B1099" s="229">
        <v>46053</v>
      </c>
      <c r="C1099" s="226" t="s">
        <v>109</v>
      </c>
      <c r="D1099" s="226" t="s">
        <v>139</v>
      </c>
      <c r="E1099" s="226" t="s">
        <v>85</v>
      </c>
      <c r="F1099" s="226" t="s">
        <v>85</v>
      </c>
      <c r="G1099" s="226" t="s">
        <v>85</v>
      </c>
      <c r="H1099" s="230">
        <v>0</v>
      </c>
      <c r="I1099" s="231">
        <v>0</v>
      </c>
      <c r="J1099" s="229">
        <v>46053</v>
      </c>
      <c r="K1099" s="226" t="s">
        <v>85</v>
      </c>
      <c r="L1099" s="226" t="s">
        <v>85</v>
      </c>
      <c r="M1099" s="232">
        <v>0</v>
      </c>
      <c r="N1099" s="230"/>
      <c r="O1099" s="230"/>
      <c r="P1099" s="233">
        <v>-292.86</v>
      </c>
    </row>
    <row r="1100" spans="1:16" ht="19.5" customHeight="1">
      <c r="A1100" s="226" t="s">
        <v>141</v>
      </c>
      <c r="B1100" s="229">
        <v>46053</v>
      </c>
      <c r="C1100" s="226" t="s">
        <v>109</v>
      </c>
      <c r="D1100" s="226" t="s">
        <v>139</v>
      </c>
      <c r="E1100" s="226" t="s">
        <v>85</v>
      </c>
      <c r="F1100" s="226" t="s">
        <v>85</v>
      </c>
      <c r="G1100" s="226" t="s">
        <v>85</v>
      </c>
      <c r="H1100" s="230">
        <v>0</v>
      </c>
      <c r="I1100" s="231">
        <v>0</v>
      </c>
      <c r="J1100" s="229">
        <v>46053</v>
      </c>
      <c r="K1100" s="226" t="s">
        <v>85</v>
      </c>
      <c r="L1100" s="226" t="s">
        <v>85</v>
      </c>
      <c r="M1100" s="232">
        <v>0</v>
      </c>
      <c r="N1100" s="230"/>
      <c r="O1100" s="230"/>
      <c r="P1100" s="233">
        <v>-452.57</v>
      </c>
    </row>
    <row r="1101" spans="1:16" ht="19.5" customHeight="1">
      <c r="A1101" s="226" t="s">
        <v>145</v>
      </c>
      <c r="B1101" s="229">
        <v>46053</v>
      </c>
      <c r="C1101" s="226" t="s">
        <v>109</v>
      </c>
      <c r="D1101" s="226" t="s">
        <v>139</v>
      </c>
      <c r="E1101" s="226" t="s">
        <v>85</v>
      </c>
      <c r="F1101" s="226" t="s">
        <v>85</v>
      </c>
      <c r="G1101" s="226" t="s">
        <v>85</v>
      </c>
      <c r="H1101" s="230">
        <v>0</v>
      </c>
      <c r="I1101" s="231">
        <v>0</v>
      </c>
      <c r="J1101" s="229">
        <v>46053</v>
      </c>
      <c r="K1101" s="226" t="s">
        <v>85</v>
      </c>
      <c r="L1101" s="226" t="s">
        <v>85</v>
      </c>
      <c r="M1101" s="232">
        <v>0</v>
      </c>
      <c r="N1101" s="230"/>
      <c r="O1101" s="230"/>
      <c r="P1101" s="233">
        <v>-1000.02</v>
      </c>
    </row>
    <row r="1102" spans="1:16" ht="19.5" customHeight="1">
      <c r="A1102" s="226" t="s">
        <v>138</v>
      </c>
      <c r="B1102" s="229">
        <v>46053</v>
      </c>
      <c r="C1102" s="226" t="s">
        <v>109</v>
      </c>
      <c r="D1102" s="226" t="s">
        <v>139</v>
      </c>
      <c r="E1102" s="226" t="s">
        <v>85</v>
      </c>
      <c r="F1102" s="226" t="s">
        <v>85</v>
      </c>
      <c r="G1102" s="226" t="s">
        <v>85</v>
      </c>
      <c r="H1102" s="230">
        <v>0</v>
      </c>
      <c r="I1102" s="231">
        <v>0</v>
      </c>
      <c r="J1102" s="229">
        <v>46053</v>
      </c>
      <c r="K1102" s="226" t="s">
        <v>85</v>
      </c>
      <c r="L1102" s="226" t="s">
        <v>85</v>
      </c>
      <c r="M1102" s="232">
        <v>0</v>
      </c>
      <c r="N1102" s="230"/>
      <c r="O1102" s="230"/>
      <c r="P1102" s="233">
        <v>-1155.5</v>
      </c>
    </row>
    <row r="1103" spans="1:16" ht="19.5" customHeight="1">
      <c r="A1103" s="226" t="s">
        <v>144</v>
      </c>
      <c r="B1103" s="229">
        <v>46053</v>
      </c>
      <c r="C1103" s="226" t="s">
        <v>109</v>
      </c>
      <c r="D1103" s="226" t="s">
        <v>139</v>
      </c>
      <c r="E1103" s="226" t="s">
        <v>85</v>
      </c>
      <c r="F1103" s="226" t="s">
        <v>85</v>
      </c>
      <c r="G1103" s="226" t="s">
        <v>85</v>
      </c>
      <c r="H1103" s="230">
        <v>0</v>
      </c>
      <c r="I1103" s="231">
        <v>0</v>
      </c>
      <c r="J1103" s="229">
        <v>46053</v>
      </c>
      <c r="K1103" s="226" t="s">
        <v>85</v>
      </c>
      <c r="L1103" s="226" t="s">
        <v>85</v>
      </c>
      <c r="M1103" s="232">
        <v>0</v>
      </c>
      <c r="N1103" s="230"/>
      <c r="O1103" s="230"/>
      <c r="P1103" s="233">
        <v>-1176.9000000000001</v>
      </c>
    </row>
    <row r="1104" spans="1:16" ht="19.5" customHeight="1">
      <c r="A1104" s="226" t="s">
        <v>142</v>
      </c>
      <c r="B1104" s="229">
        <v>46053</v>
      </c>
      <c r="C1104" s="226" t="s">
        <v>109</v>
      </c>
      <c r="D1104" s="226" t="s">
        <v>143</v>
      </c>
      <c r="E1104" s="226" t="s">
        <v>85</v>
      </c>
      <c r="F1104" s="226" t="s">
        <v>85</v>
      </c>
      <c r="G1104" s="226" t="s">
        <v>85</v>
      </c>
      <c r="H1104" s="230">
        <v>0</v>
      </c>
      <c r="I1104" s="231">
        <v>0</v>
      </c>
      <c r="J1104" s="229">
        <v>46053</v>
      </c>
      <c r="K1104" s="226" t="s">
        <v>85</v>
      </c>
      <c r="L1104" s="226" t="s">
        <v>85</v>
      </c>
      <c r="M1104" s="232">
        <v>0</v>
      </c>
      <c r="N1104" s="230"/>
      <c r="O1104" s="230"/>
      <c r="P1104" s="233">
        <v>-2764.9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369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369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369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369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369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370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370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371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371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370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370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370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371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371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371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372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372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373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373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373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373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373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374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374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374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374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374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375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375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375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375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375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376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376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376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376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377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378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379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380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380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380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380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380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380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381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382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383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383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383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383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383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383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384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385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385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385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385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385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385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386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385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387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388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388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388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388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388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389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389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389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389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389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389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390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390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390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390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390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390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391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391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391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391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391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391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392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392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392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392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392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391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393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393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393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393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393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394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394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394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394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394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394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395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395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395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395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395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395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394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396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397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397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397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397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397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397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398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397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399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399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399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399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399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399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399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399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399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399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400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401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401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401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401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401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402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402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402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402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402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402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403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404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404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404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404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404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404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405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405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405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405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405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405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404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405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406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406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406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406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406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407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408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409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410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411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411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411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411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411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412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413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413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413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414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415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416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417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417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417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417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417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417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417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418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418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419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419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418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418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418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419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419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419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420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420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420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420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420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420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421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422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422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423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423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423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423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423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423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424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424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424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424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424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424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422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422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422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425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425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425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425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425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425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424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423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426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426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426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426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426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426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427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427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427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427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427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427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428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428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428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428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428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428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429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430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431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431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431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431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431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431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432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432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433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433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433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431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432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432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432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434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434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434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434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434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434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435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435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435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435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435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435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436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436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436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436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436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436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437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438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438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438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438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438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438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439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438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440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441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442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409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410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408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443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444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444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444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444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444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444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445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445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445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445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445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446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447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446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448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448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448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399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399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399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449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450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451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451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451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451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451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451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452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452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452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452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452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452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453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453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453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453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453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453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452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453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454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454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454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455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455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455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455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455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456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456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456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456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456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457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458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458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458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458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458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459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459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459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459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459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459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460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461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462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462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463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463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463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463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463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462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462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462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464</v>
      </c>
      <c r="B389" s="176">
        <v>46036</v>
      </c>
      <c r="C389" s="172" t="s">
        <v>352</v>
      </c>
      <c r="D389" s="172" t="s">
        <v>465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466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466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466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466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466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466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467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467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467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467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467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467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468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468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468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469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470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470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470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470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470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470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471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471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471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471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471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471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470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471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472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472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472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472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472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473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474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474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474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474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474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474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475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475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475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475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476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476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476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476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476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476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477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478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478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478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479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479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479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479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479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479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480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480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480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480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480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480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479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480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481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481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481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481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481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408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410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409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482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482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482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482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482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483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483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483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483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483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484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484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484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484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484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484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485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485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485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485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485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486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486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486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486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486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487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487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487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488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488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488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489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489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489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489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490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491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492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492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492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492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492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493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493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493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493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493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493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494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494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494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494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494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494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495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495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495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495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495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496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494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497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497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497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497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497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497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497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498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498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498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498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498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498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499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499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499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499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500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500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500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500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500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501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501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501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501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501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501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502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502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502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502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502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502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501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503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504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504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505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505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505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505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505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504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504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504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506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506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506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506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506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506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507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507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507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507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507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507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508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508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508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508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508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508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509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510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510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510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510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510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510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510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511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511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511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511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511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511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511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512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512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512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513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513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513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513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513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513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514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514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514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514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514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514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515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515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515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515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515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515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516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517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517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517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517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517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517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518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518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518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518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518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518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519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519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519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519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519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519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518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517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519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520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520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520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520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520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520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520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521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408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522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522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523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523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522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522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523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523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524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524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524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524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525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525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525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525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526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527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527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527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527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527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528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528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528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528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528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528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528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529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529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529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529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529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530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530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530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530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530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531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532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532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532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533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533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533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533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533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533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534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534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534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534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534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534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535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535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535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535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535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535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536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536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536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536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536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536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537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537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537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537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538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538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538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538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538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538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539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539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539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539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539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539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538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540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540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540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540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540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540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541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540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542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542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542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542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542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542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543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543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543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543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543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543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543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544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544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544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544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544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544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545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544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546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546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546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546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546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546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547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547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547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547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547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547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546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548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549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549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549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549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549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549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550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550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550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550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550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550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550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551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551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551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551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551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551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552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553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553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553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553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553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553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551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553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554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555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555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555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555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555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555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556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556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556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556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556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556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557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557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557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557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557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557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557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556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558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559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560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561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561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561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561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561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475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475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475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562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562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562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562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562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562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563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564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565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566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566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566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566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566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567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567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567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568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568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568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568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568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569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570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570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570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570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570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570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571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571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571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571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571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572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572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573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573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573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573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573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572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572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572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574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574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574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574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574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574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575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575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575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575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575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575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576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576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576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576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576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576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575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577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577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577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577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577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577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578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578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578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578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578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578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577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579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579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579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579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579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579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579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580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580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581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581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581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581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581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580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580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580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582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582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582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582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582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582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583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583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583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583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583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583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584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584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584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584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584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584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582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585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585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585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585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585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585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586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586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586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586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586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586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586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587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587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587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587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587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587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588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588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588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588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588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588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589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589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589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589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589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589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587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588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590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590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590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590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590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590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591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591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591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591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591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591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592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591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593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594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594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594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594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594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594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595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595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595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595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595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595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596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596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597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594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596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596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596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598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598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598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598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598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598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598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599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599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599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599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599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599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600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600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600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600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600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601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601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601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601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601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602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602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602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602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602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602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603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604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604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605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605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605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605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605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605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604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604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606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606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606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606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606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606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607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607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607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607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607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607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607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608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608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608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608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608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609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610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611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611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611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611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611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611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612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612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612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612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612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613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613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614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613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613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613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615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615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615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615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615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615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616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616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616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616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616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616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615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616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617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617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617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617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617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617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617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618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618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618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618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618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618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619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620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621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620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620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620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621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621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621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622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622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622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622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622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622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623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623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623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623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623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623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624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625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625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625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625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625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625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626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626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626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626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626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626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626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627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628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628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628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628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628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628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629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629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629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629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629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629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628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630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630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630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630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630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629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768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769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770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770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770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770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770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771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771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771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771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771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772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772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772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772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772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772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773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774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774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774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774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774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774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774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775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775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775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775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775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775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776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776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776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776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776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776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775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777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777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777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777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777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777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777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778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779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780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780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780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780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780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781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782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783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783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783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783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783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783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784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784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783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784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784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784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785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785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785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785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785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785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786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786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786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786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786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786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786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787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787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787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787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787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787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788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788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788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788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788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751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751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751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751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751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789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789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789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789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789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790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791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791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791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791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791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791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791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792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792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792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792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792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792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793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794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795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795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795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795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795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795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796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796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796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796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796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796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762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762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762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762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797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795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762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798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798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798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798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798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798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799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800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801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802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802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802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802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802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760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803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804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804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805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804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804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804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806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806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806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806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806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408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807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808</v>
      </c>
      <c r="B170" s="176">
        <v>46028</v>
      </c>
      <c r="C170" s="172" t="s">
        <v>352</v>
      </c>
      <c r="D170" s="172" t="s">
        <v>465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809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810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810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810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810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810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811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811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811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811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811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812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813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813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813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813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813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813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814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814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814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814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814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814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815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815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815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815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815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814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816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817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817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817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817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817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817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818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819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819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819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819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819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819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819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820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821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821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821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821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821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821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822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822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823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822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822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822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824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824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824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824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824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824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824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825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825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825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825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825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825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826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827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827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827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827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828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829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830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830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830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830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830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830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831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831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831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831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831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832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832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832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832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832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832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833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833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833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833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833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833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834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834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834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834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834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834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835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834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836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836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836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836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836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836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837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837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837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837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837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837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838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838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838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838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838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838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839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839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839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839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839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839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838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839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840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840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840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840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840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840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841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841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841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841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841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841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842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841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843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843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843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843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843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843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844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844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844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844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844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845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845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845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845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845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845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846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846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846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846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846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847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847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847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847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847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847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848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848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848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848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848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848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845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849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849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849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849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849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849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849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850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851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747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852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853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853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853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853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853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854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854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854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854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854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855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855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855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855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855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856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856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856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856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856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856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856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857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857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857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857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857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857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857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858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858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858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858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858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858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859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860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860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860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860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861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861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861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861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861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861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862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863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863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863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863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864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865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865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865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865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865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865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866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866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866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866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866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866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867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867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867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867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867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867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868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868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868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868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868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868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869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869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869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869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869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869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477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868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869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870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870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870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870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870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870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870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871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871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871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871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871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871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871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408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872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873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873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873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873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874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874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875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875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875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875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875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874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874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874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876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876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876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876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876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876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876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877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878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878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878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878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878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878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879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879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879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879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879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879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880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880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880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880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880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880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881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881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881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881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881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882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882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882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882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882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433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433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433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433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433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433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883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883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883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883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883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433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884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884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884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884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884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884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885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885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885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885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885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885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886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886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886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886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886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886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887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887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887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887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887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887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888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889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886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464</v>
      </c>
      <c r="B559" s="176">
        <v>46029</v>
      </c>
      <c r="C559" s="172" t="s">
        <v>352</v>
      </c>
      <c r="D559" s="172" t="s">
        <v>890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891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891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892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891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891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891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893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894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894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894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894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894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894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895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895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895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895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895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895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896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895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897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897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897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897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897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898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899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899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899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899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899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899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900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901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901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901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901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901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901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902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903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904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904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904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904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904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904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904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905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905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905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905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905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905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906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906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906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906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906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906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907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907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907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907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907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907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454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454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454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454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908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637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909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909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909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909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909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910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408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911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912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912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912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912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913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914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915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915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915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915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915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916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916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916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916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916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917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917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917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917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917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918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918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918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918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918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918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919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920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921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921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921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921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921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921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921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922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922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922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922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922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922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923</v>
      </c>
      <c r="B686" s="176">
        <v>46030</v>
      </c>
      <c r="C686" s="172" t="s">
        <v>128</v>
      </c>
      <c r="D686" s="172" t="s">
        <v>924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922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925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925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925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925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925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925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926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926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926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926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926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926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927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927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927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927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927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927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925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926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928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928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928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928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928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929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929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929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929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929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929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929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930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930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930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931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931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931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931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931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931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932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932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932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932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932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933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933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933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933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933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934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934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934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934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934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934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935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935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935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935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935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935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936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937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937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937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937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937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937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938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938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938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938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938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938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939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939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939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939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939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939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940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940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940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940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940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940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941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941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941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941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941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941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942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942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942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942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942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942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478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478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478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478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478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478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943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941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944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944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944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944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944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944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945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945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475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475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475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475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475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475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945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945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945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944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946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946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946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946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946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947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948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949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949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949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949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949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949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950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950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950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950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950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950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951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951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951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951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951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949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952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952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952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952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952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952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952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953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953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953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953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953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953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954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954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954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954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954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953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955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956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957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958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408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959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960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960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960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960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960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961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961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961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961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961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962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962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962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962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962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963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964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965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965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965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965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965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965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966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967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967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967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967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967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967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968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968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968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968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968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968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967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969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969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969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969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969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969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970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971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971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971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971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971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971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971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972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973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973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973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973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973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973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974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975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975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975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975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975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975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976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977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977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977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977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975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978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979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979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979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979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979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980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980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980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980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980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980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981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981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981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981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981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981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982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983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984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984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984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984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984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984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983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983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985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985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985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985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985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985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984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985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986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986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986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986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986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986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987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987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987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987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987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987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988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988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988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988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988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988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989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989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989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989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989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989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990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990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990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990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990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990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991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991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991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991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991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991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989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988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433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433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433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433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992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992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992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992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992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992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993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993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993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993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993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993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994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994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994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994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994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433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995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995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992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995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995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995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478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478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478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478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799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996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996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996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762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762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762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488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488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488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488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488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488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908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488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997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997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997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998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998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998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998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998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998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800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800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408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999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1000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1001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1001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1001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1001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1001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1001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1001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1002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1002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1002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1002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1002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1003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1004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1004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1004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1004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1004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1005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1005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1005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1005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1005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1005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1006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1006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1006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1006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1006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1006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1005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1007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1007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1007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1007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1007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488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488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488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488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1008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1008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1008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1008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1008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1008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1009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1009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1009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1009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1009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488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1008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1010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1010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1010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1010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1010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735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1011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1011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1011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1011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1011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1011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1012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1012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1012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1012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1012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1012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400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1013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1013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1013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1013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1013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592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1014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1015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1015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1015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1015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1015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1015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1016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1016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1016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1016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1016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1017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1017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1017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1017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1017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1017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1018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1018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1018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1018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1018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1017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715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1019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1019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1019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1019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1019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1019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1020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1020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1020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1020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1020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1020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1021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1019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1022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1022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1022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1022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1022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1022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1023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1024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1025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1025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1025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1025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1025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1025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1025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1026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1026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1026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1026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1026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1026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1026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1027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1028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1028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1028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1028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1028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1028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1029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1029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1029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1029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1029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1029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1030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1030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1030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1030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1030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1030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1029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1030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1031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1031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1031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1031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1031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1031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1032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1032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1032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1032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1032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1032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1033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1033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1033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1033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1033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1033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1021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1031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1032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512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512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512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512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512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512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1034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1035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1035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1035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1035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1035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1035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512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1036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1036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1036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1036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1036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1037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408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409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410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1038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1038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1038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1038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1038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1039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1040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1040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1040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1040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1040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1040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1041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1042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1042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1042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1042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1042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1043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1043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1043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1043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1043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1043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1044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1044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1044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1044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1044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1044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1045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1046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1046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1046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1046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1046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1046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1045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1045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1045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1044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1047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1047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1047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1047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1047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1047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1048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1048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1048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1048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1048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1048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1047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1048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1049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1049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1049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1049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1049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1049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1050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1051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1051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1051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1051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1051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1051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1049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1052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1052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1052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1052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1052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1052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1051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1053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1053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1053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1053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1053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1053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1054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1054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1054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1054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1054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1054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1055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1053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567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567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567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567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567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567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567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567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567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567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1056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1057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1057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1057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1057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1057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1057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1058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1058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1058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1058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1058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896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1059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1059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1059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1059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1059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1059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1058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1059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1060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1060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1060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1060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1060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1060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1060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1061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1062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1062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1063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1062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1062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1062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1064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1065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1065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1065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1065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1065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1065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512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512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512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512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512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1066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1066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1066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1066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1066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1066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1067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1067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1067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1067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1067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1067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1068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1069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409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410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408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631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632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633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634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635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635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635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635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635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636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637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638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638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638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638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638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639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640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641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641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641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641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641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642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643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644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645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408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646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647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648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649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649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649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649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649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650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650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650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650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650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650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650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651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651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651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651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651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651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652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652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652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652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652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652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651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653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653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653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653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653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653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653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654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655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655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655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655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655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656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657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658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659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660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661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662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663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663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663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663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663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664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665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665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665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665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665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666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666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666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666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666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666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667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668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668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668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668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668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669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670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670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670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670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670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670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670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671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671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671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671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671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671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671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672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673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673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673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673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673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674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674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674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674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674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675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675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675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675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675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675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676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677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675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678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679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680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681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408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682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683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683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683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683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683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683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683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684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685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686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687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687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687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687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687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687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688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688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689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689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689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689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690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690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690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690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690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690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689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691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691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691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692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692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692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692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692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692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693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693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693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693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693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693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694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694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694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694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694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694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695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696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696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696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697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698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698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698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698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698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698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699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699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699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699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699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699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700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700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700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700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700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700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701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701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701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701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701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701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702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701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703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703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703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703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703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703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703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704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705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705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705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705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705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705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706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706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706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706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706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705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707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708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709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709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709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709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709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709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710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710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710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710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710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710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710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711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711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711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711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711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711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712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712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712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712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712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713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713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713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713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713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713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714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714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714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714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714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714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715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716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717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718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408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719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719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719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719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719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720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721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721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721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721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722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722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722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722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722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722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723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723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724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724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724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723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723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723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722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725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726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727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728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729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729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729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729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729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729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730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729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731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731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731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731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731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731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732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732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732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732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732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733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734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734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734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734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734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735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736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736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736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736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736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736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737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737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737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737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737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738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739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739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739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739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739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740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740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740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740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740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740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740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741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742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742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742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742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742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742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743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744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744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744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744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744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744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744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745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745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745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745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745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746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747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748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454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454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454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454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454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749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749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749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749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749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749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750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751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751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751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751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751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751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751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752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752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752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752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752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752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753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753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753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753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753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753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754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754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754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754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754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754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752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755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755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755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755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755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755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754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756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756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756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756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756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756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757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757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757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757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757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757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758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759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689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689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689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760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761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761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761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761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761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761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762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762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762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762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762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762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761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680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763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762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764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764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764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764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764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764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765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766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408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67</vt:i4>
      </vt:variant>
    </vt:vector>
  </HeadingPairs>
  <TitlesOfParts>
    <vt:vector size="67" baseType="lpstr">
      <vt:lpstr>Сводная</vt:lpstr>
      <vt:lpstr>АВС 13-19.04</vt:lpstr>
      <vt:lpstr>АВС 06-12.04</vt:lpstr>
      <vt:lpstr>АВС 30.03-05.04</vt:lpstr>
      <vt:lpstr>АВС МАРТ</vt:lpstr>
      <vt:lpstr>АВС 23-29.03</vt:lpstr>
      <vt:lpstr>АВС 16-22.03</vt:lpstr>
      <vt:lpstr>АВС 09-15.03</vt:lpstr>
      <vt:lpstr>АВС 02-08.03</vt:lpstr>
      <vt:lpstr>АВС ФЕВРАЛЬ</vt:lpstr>
      <vt:lpstr>АВС 23.02-01.03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2026</vt:lpstr>
      <vt:lpstr>Остаток на 08.04</vt:lpstr>
      <vt:lpstr>Юнит 13-19.04</vt:lpstr>
      <vt:lpstr>Юнит 06-12.04</vt:lpstr>
      <vt:lpstr>Юнит 01-05.04</vt:lpstr>
      <vt:lpstr>Юнит 30.03-05.04</vt:lpstr>
      <vt:lpstr>Остатки на 02.04</vt:lpstr>
      <vt:lpstr>МАРТ</vt:lpstr>
      <vt:lpstr>Юнит 30-31.03</vt:lpstr>
      <vt:lpstr>Юнит 23-29.03</vt:lpstr>
      <vt:lpstr>Юнит 16-22.03</vt:lpstr>
      <vt:lpstr>Юнит 09-15.03</vt:lpstr>
      <vt:lpstr>Юнит 02-08.03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13-19.04</vt:lpstr>
      <vt:lpstr>Отчет 06-12.04</vt:lpstr>
      <vt:lpstr>Отчет 01-05.04</vt:lpstr>
      <vt:lpstr>Отчет 30-31.03</vt:lpstr>
      <vt:lpstr>Отчет 23-29.03</vt:lpstr>
      <vt:lpstr>Отчет 16-22.03</vt:lpstr>
      <vt:lpstr>Отчет 09-15.03</vt:lpstr>
      <vt:lpstr>Отчет 02-08.03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2026-04-14T07:37:26Z</dcterms:modified>
</cp:coreProperties>
</file>